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https://monroe-my.sharepoint.com/personal/revans_askmonroe_com/Documents/Personal/"/>
    </mc:Choice>
  </mc:AlternateContent>
  <xr:revisionPtr revIDLastSave="112" documentId="13_ncr:1_{CCB862D1-8973-43EF-96FC-EB3147F3B498}" xr6:coauthVersionLast="47" xr6:coauthVersionMax="47" xr10:uidLastSave="{341867F1-2EAA-4ED6-9300-FB69DA4A965D}"/>
  <bookViews>
    <workbookView xWindow="-4995" yWindow="-16320" windowWidth="38640" windowHeight="15720" tabRatio="599" activeTab="3" xr2:uid="{00000000-000D-0000-FFFF-FFFF00000000}"/>
  </bookViews>
  <sheets>
    <sheet name="Monthly budget" sheetId="63" r:id="rId1"/>
    <sheet name="Forecast" sheetId="64" r:id="rId2"/>
    <sheet name="Dashboard" sheetId="66" r:id="rId3"/>
    <sheet name="Notes" sheetId="68" r:id="rId4"/>
    <sheet name="Helper - Dashboard" sheetId="71" state="hidden" r:id="rId5"/>
    <sheet name="Helper - All dates" sheetId="65" state="hidden" r:id="rId6"/>
    <sheet name="Helper - Start date" sheetId="67" state="hidden" r:id="rId7"/>
  </sheets>
  <definedNames>
    <definedName name="Account1" localSheetId="2">_xlfn.ANCHORARRAY(Dashboard!$H$35)</definedName>
    <definedName name="Account2" localSheetId="2">_xlfn.ANCHORARRAY(Dashboard!$I$35)</definedName>
    <definedName name="Account3" localSheetId="2">_xlfn.ANCHORARRAY(Dashboard!$J$35)</definedName>
    <definedName name="Account4" localSheetId="2">_xlfn.ANCHORARRAY(Dashboard!$K$35)</definedName>
    <definedName name="Account5" localSheetId="2">_xlfn.ANCHORARRAY(Dashboard!$L$35)</definedName>
    <definedName name="CheckingBalance" localSheetId="2">_xlfn.ANCHORARRAY(Dashboard!#REF!)</definedName>
    <definedName name="CreditBalance" localSheetId="2">_xlfn.ANCHORARRAY(Dashboard!#REF!)</definedName>
    <definedName name="DataTable">_xlfn.ANCHORARRAY('Helper - Dashboard'!$A$2)</definedName>
    <definedName name="DataTable2" localSheetId="2">_xlfn.ANCHORARRAY(Dashboard!$B$35):_xlfn.ANCHORARRAY(Dashboard!$Q$35)</definedName>
    <definedName name="DateList" localSheetId="1">Forecast!$D$7:$D$25</definedName>
    <definedName name="Dates" localSheetId="2">_xlfn.ANCHORARRAY(Dashboard!$C$35)</definedName>
    <definedName name="DescList" localSheetId="1">Forecast!$C$7:$C$25</definedName>
    <definedName name="IncomeRow" localSheetId="0">'Monthly budget'!$B$9</definedName>
    <definedName name="NetBalance" localSheetId="2">_xlfn.ANCHORARRAY(Dashboard!$G$35)</definedName>
    <definedName name="SavingsBalance" localSheetId="2">_xlfn.ANCHORARRAY(Dashboard!$F$35)</definedName>
    <definedName name="Slicer_Account1">#N/A</definedName>
    <definedName name="Timeline_Dates">#N/A</definedName>
    <definedName name="TotalRow" localSheetId="0">'Monthly budget'!$B$91</definedName>
    <definedName name="Transactions" localSheetId="2">_xlfn.ANCHORARRAY(Dashboard!$B$35)</definedName>
  </definedNames>
  <calcPr calcId="191028"/>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10" r:id="rId10"/>
      </x15:pivotCaches>
    </ext>
    <ext xmlns:x15="http://schemas.microsoft.com/office/spreadsheetml/2010/11/main" uri="{983426D0-5260-488c-9760-48F4B6AC55F4}">
      <x15:pivotTableReferences>
        <x15:pivotTableReference r:id="rId11"/>
      </x15:pivotTableReferences>
    </ext>
    <ext xmlns:x15="http://schemas.microsoft.com/office/spreadsheetml/2010/11/main" uri="{A2CB5862-8E78-49c6-8D9D-AF26E26ADB89}">
      <x15:timelineCachePivotCaches>
        <pivotCache cacheId="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Table 1" name="DataTable 1" connection="WorksheetConnection_Budget template.xlsx!DataTable"/>
        </x15:modelTables>
        <x15:extLst>
          <ext xmlns:x16="http://schemas.microsoft.com/office/spreadsheetml/2014/11/main" uri="{9835A34E-60A6-4A7C-AAB8-D5F71C897F49}">
            <x16:modelTimeGroupings>
              <x16:modelTimeGrouping tableName="DataTable 1"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68" l="1"/>
  <c r="A28" i="68"/>
  <c r="B28" i="68"/>
  <c r="C28" i="68"/>
  <c r="B27" i="68"/>
  <c r="C27" i="68"/>
  <c r="A27" i="68"/>
  <c r="J12" i="68"/>
  <c r="D2" i="68"/>
  <c r="G2" i="68" s="1"/>
  <c r="B3" i="68"/>
  <c r="C10" i="68"/>
  <c r="B4" i="68" l="1"/>
  <c r="C3" i="68"/>
  <c r="C4" i="68" s="1"/>
  <c r="H4" i="68"/>
  <c r="C18" i="68"/>
  <c r="C9" i="68"/>
  <c r="D9" i="68"/>
  <c r="B17" i="68"/>
  <c r="D11" i="68"/>
  <c r="D4" i="68" l="1"/>
  <c r="E9" i="68"/>
  <c r="D3" i="68"/>
  <c r="J4" i="68"/>
  <c r="E10" i="68"/>
  <c r="C19" i="68"/>
  <c r="C20" i="68"/>
  <c r="C17" i="68"/>
  <c r="C21" i="68" l="1"/>
  <c r="C24" i="68" s="1"/>
  <c r="D12" i="68"/>
  <c r="B12" i="68"/>
  <c r="C8" i="68"/>
  <c r="E8" i="68" s="1"/>
  <c r="C11" i="68"/>
  <c r="E11" i="68" s="1"/>
  <c r="C7" i="68"/>
  <c r="E7" i="68" s="1"/>
  <c r="E12" i="68" l="1"/>
  <c r="C12" i="68"/>
  <c r="F3" i="68"/>
  <c r="F4" i="68" s="1"/>
  <c r="E3" i="68" l="1"/>
  <c r="G3" i="68" s="1"/>
  <c r="E4" i="68" l="1"/>
  <c r="G4" i="68" s="1"/>
  <c r="G5" i="68" s="1"/>
  <c r="Q34" i="66" l="1"/>
  <c r="P34" i="66"/>
  <c r="O34" i="66"/>
  <c r="N34" i="66"/>
  <c r="M34" i="66"/>
  <c r="L34" i="66"/>
  <c r="K34" i="66"/>
  <c r="J34" i="66"/>
  <c r="I34" i="66"/>
  <c r="H34" i="66"/>
  <c r="T1" i="71"/>
  <c r="S1" i="71"/>
  <c r="R1" i="71"/>
  <c r="Q1" i="71"/>
  <c r="P1" i="71"/>
  <c r="O1" i="71"/>
  <c r="N1" i="71"/>
  <c r="L1" i="71"/>
  <c r="M1" i="71"/>
  <c r="U1" i="71"/>
  <c r="L10" i="63"/>
  <c r="M10" i="63"/>
  <c r="N10" i="63"/>
  <c r="O10" i="63"/>
  <c r="B2" i="67" a="1"/>
  <c r="B2" i="67" s="1"/>
  <c r="A2" i="67"/>
  <c r="B2" i="65" a="1"/>
  <c r="B2" i="65" s="1"/>
  <c r="A2" i="65"/>
  <c r="N2004" i="64"/>
  <c r="M2004" i="64"/>
  <c r="L2004" i="64"/>
  <c r="K2004" i="64"/>
  <c r="J2004" i="64"/>
  <c r="I2004" i="64"/>
  <c r="H2004" i="64"/>
  <c r="G2004" i="64"/>
  <c r="F2004" i="64"/>
  <c r="E2004" i="64"/>
  <c r="N2003" i="64"/>
  <c r="M2003" i="64"/>
  <c r="L2003" i="64"/>
  <c r="K2003" i="64"/>
  <c r="J2003" i="64"/>
  <c r="I2003" i="64"/>
  <c r="H2003" i="64"/>
  <c r="G2003" i="64"/>
  <c r="F2003" i="64"/>
  <c r="E2003" i="64"/>
  <c r="N2002" i="64"/>
  <c r="M2002" i="64"/>
  <c r="L2002" i="64"/>
  <c r="K2002" i="64"/>
  <c r="J2002" i="64"/>
  <c r="I2002" i="64"/>
  <c r="H2002" i="64"/>
  <c r="G2002" i="64"/>
  <c r="F2002" i="64"/>
  <c r="E2002" i="64"/>
  <c r="N2001" i="64"/>
  <c r="M2001" i="64"/>
  <c r="L2001" i="64"/>
  <c r="K2001" i="64"/>
  <c r="J2001" i="64"/>
  <c r="I2001" i="64"/>
  <c r="H2001" i="64"/>
  <c r="G2001" i="64"/>
  <c r="F2001" i="64"/>
  <c r="E2001" i="64"/>
  <c r="N2000" i="64"/>
  <c r="M2000" i="64"/>
  <c r="L2000" i="64"/>
  <c r="K2000" i="64"/>
  <c r="J2000" i="64"/>
  <c r="I2000" i="64"/>
  <c r="H2000" i="64"/>
  <c r="G2000" i="64"/>
  <c r="F2000" i="64"/>
  <c r="E2000" i="64"/>
  <c r="N1999" i="64"/>
  <c r="M1999" i="64"/>
  <c r="L1999" i="64"/>
  <c r="K1999" i="64"/>
  <c r="J1999" i="64"/>
  <c r="I1999" i="64"/>
  <c r="H1999" i="64"/>
  <c r="G1999" i="64"/>
  <c r="F1999" i="64"/>
  <c r="E1999" i="64"/>
  <c r="N1998" i="64"/>
  <c r="M1998" i="64"/>
  <c r="L1998" i="64"/>
  <c r="K1998" i="64"/>
  <c r="J1998" i="64"/>
  <c r="I1998" i="64"/>
  <c r="H1998" i="64"/>
  <c r="G1998" i="64"/>
  <c r="F1998" i="64"/>
  <c r="E1998" i="64"/>
  <c r="N1997" i="64"/>
  <c r="M1997" i="64"/>
  <c r="L1997" i="64"/>
  <c r="K1997" i="64"/>
  <c r="J1997" i="64"/>
  <c r="I1997" i="64"/>
  <c r="H1997" i="64"/>
  <c r="G1997" i="64"/>
  <c r="F1997" i="64"/>
  <c r="E1997" i="64"/>
  <c r="N1996" i="64"/>
  <c r="M1996" i="64"/>
  <c r="L1996" i="64"/>
  <c r="K1996" i="64"/>
  <c r="J1996" i="64"/>
  <c r="I1996" i="64"/>
  <c r="H1996" i="64"/>
  <c r="G1996" i="64"/>
  <c r="F1996" i="64"/>
  <c r="E1996" i="64"/>
  <c r="N1995" i="64"/>
  <c r="M1995" i="64"/>
  <c r="L1995" i="64"/>
  <c r="K1995" i="64"/>
  <c r="J1995" i="64"/>
  <c r="I1995" i="64"/>
  <c r="H1995" i="64"/>
  <c r="G1995" i="64"/>
  <c r="F1995" i="64"/>
  <c r="E1995" i="64"/>
  <c r="N1994" i="64"/>
  <c r="M1994" i="64"/>
  <c r="L1994" i="64"/>
  <c r="K1994" i="64"/>
  <c r="J1994" i="64"/>
  <c r="I1994" i="64"/>
  <c r="H1994" i="64"/>
  <c r="G1994" i="64"/>
  <c r="F1994" i="64"/>
  <c r="E1994" i="64"/>
  <c r="N1993" i="64"/>
  <c r="M1993" i="64"/>
  <c r="L1993" i="64"/>
  <c r="K1993" i="64"/>
  <c r="J1993" i="64"/>
  <c r="I1993" i="64"/>
  <c r="H1993" i="64"/>
  <c r="G1993" i="64"/>
  <c r="F1993" i="64"/>
  <c r="E1993" i="64"/>
  <c r="N1992" i="64"/>
  <c r="M1992" i="64"/>
  <c r="L1992" i="64"/>
  <c r="K1992" i="64"/>
  <c r="J1992" i="64"/>
  <c r="I1992" i="64"/>
  <c r="H1992" i="64"/>
  <c r="G1992" i="64"/>
  <c r="F1992" i="64"/>
  <c r="E1992" i="64"/>
  <c r="N1991" i="64"/>
  <c r="M1991" i="64"/>
  <c r="L1991" i="64"/>
  <c r="K1991" i="64"/>
  <c r="J1991" i="64"/>
  <c r="I1991" i="64"/>
  <c r="H1991" i="64"/>
  <c r="G1991" i="64"/>
  <c r="F1991" i="64"/>
  <c r="E1991" i="64"/>
  <c r="N1990" i="64"/>
  <c r="M1990" i="64"/>
  <c r="L1990" i="64"/>
  <c r="K1990" i="64"/>
  <c r="J1990" i="64"/>
  <c r="I1990" i="64"/>
  <c r="H1990" i="64"/>
  <c r="G1990" i="64"/>
  <c r="F1990" i="64"/>
  <c r="E1990" i="64"/>
  <c r="N1989" i="64"/>
  <c r="M1989" i="64"/>
  <c r="L1989" i="64"/>
  <c r="K1989" i="64"/>
  <c r="J1989" i="64"/>
  <c r="I1989" i="64"/>
  <c r="H1989" i="64"/>
  <c r="G1989" i="64"/>
  <c r="F1989" i="64"/>
  <c r="E1989" i="64"/>
  <c r="N1988" i="64"/>
  <c r="M1988" i="64"/>
  <c r="L1988" i="64"/>
  <c r="K1988" i="64"/>
  <c r="J1988" i="64"/>
  <c r="I1988" i="64"/>
  <c r="H1988" i="64"/>
  <c r="G1988" i="64"/>
  <c r="F1988" i="64"/>
  <c r="E1988" i="64"/>
  <c r="N1987" i="64"/>
  <c r="M1987" i="64"/>
  <c r="L1987" i="64"/>
  <c r="K1987" i="64"/>
  <c r="J1987" i="64"/>
  <c r="I1987" i="64"/>
  <c r="H1987" i="64"/>
  <c r="G1987" i="64"/>
  <c r="F1987" i="64"/>
  <c r="E1987" i="64"/>
  <c r="N1986" i="64"/>
  <c r="M1986" i="64"/>
  <c r="L1986" i="64"/>
  <c r="K1986" i="64"/>
  <c r="J1986" i="64"/>
  <c r="I1986" i="64"/>
  <c r="H1986" i="64"/>
  <c r="G1986" i="64"/>
  <c r="F1986" i="64"/>
  <c r="E1986" i="64"/>
  <c r="N1985" i="64"/>
  <c r="M1985" i="64"/>
  <c r="L1985" i="64"/>
  <c r="K1985" i="64"/>
  <c r="J1985" i="64"/>
  <c r="I1985" i="64"/>
  <c r="H1985" i="64"/>
  <c r="G1985" i="64"/>
  <c r="F1985" i="64"/>
  <c r="E1985" i="64"/>
  <c r="N1984" i="64"/>
  <c r="M1984" i="64"/>
  <c r="L1984" i="64"/>
  <c r="K1984" i="64"/>
  <c r="J1984" i="64"/>
  <c r="I1984" i="64"/>
  <c r="H1984" i="64"/>
  <c r="G1984" i="64"/>
  <c r="F1984" i="64"/>
  <c r="E1984" i="64"/>
  <c r="N1983" i="64"/>
  <c r="M1983" i="64"/>
  <c r="L1983" i="64"/>
  <c r="K1983" i="64"/>
  <c r="J1983" i="64"/>
  <c r="I1983" i="64"/>
  <c r="H1983" i="64"/>
  <c r="G1983" i="64"/>
  <c r="F1983" i="64"/>
  <c r="E1983" i="64"/>
  <c r="N1982" i="64"/>
  <c r="M1982" i="64"/>
  <c r="L1982" i="64"/>
  <c r="K1982" i="64"/>
  <c r="J1982" i="64"/>
  <c r="I1982" i="64"/>
  <c r="H1982" i="64"/>
  <c r="G1982" i="64"/>
  <c r="F1982" i="64"/>
  <c r="E1982" i="64"/>
  <c r="N1981" i="64"/>
  <c r="M1981" i="64"/>
  <c r="L1981" i="64"/>
  <c r="K1981" i="64"/>
  <c r="J1981" i="64"/>
  <c r="I1981" i="64"/>
  <c r="H1981" i="64"/>
  <c r="G1981" i="64"/>
  <c r="F1981" i="64"/>
  <c r="E1981" i="64"/>
  <c r="N1980" i="64"/>
  <c r="M1980" i="64"/>
  <c r="L1980" i="64"/>
  <c r="K1980" i="64"/>
  <c r="J1980" i="64"/>
  <c r="I1980" i="64"/>
  <c r="H1980" i="64"/>
  <c r="G1980" i="64"/>
  <c r="F1980" i="64"/>
  <c r="E1980" i="64"/>
  <c r="N1979" i="64"/>
  <c r="M1979" i="64"/>
  <c r="L1979" i="64"/>
  <c r="K1979" i="64"/>
  <c r="J1979" i="64"/>
  <c r="I1979" i="64"/>
  <c r="H1979" i="64"/>
  <c r="G1979" i="64"/>
  <c r="F1979" i="64"/>
  <c r="E1979" i="64"/>
  <c r="N1978" i="64"/>
  <c r="M1978" i="64"/>
  <c r="L1978" i="64"/>
  <c r="K1978" i="64"/>
  <c r="J1978" i="64"/>
  <c r="I1978" i="64"/>
  <c r="H1978" i="64"/>
  <c r="G1978" i="64"/>
  <c r="F1978" i="64"/>
  <c r="E1978" i="64"/>
  <c r="N1977" i="64"/>
  <c r="M1977" i="64"/>
  <c r="L1977" i="64"/>
  <c r="K1977" i="64"/>
  <c r="J1977" i="64"/>
  <c r="I1977" i="64"/>
  <c r="H1977" i="64"/>
  <c r="G1977" i="64"/>
  <c r="F1977" i="64"/>
  <c r="E1977" i="64"/>
  <c r="N1976" i="64"/>
  <c r="M1976" i="64"/>
  <c r="L1976" i="64"/>
  <c r="K1976" i="64"/>
  <c r="J1976" i="64"/>
  <c r="I1976" i="64"/>
  <c r="H1976" i="64"/>
  <c r="G1976" i="64"/>
  <c r="F1976" i="64"/>
  <c r="E1976" i="64"/>
  <c r="N1975" i="64"/>
  <c r="M1975" i="64"/>
  <c r="L1975" i="64"/>
  <c r="K1975" i="64"/>
  <c r="J1975" i="64"/>
  <c r="I1975" i="64"/>
  <c r="H1975" i="64"/>
  <c r="G1975" i="64"/>
  <c r="F1975" i="64"/>
  <c r="E1975" i="64"/>
  <c r="N1974" i="64"/>
  <c r="M1974" i="64"/>
  <c r="L1974" i="64"/>
  <c r="K1974" i="64"/>
  <c r="J1974" i="64"/>
  <c r="I1974" i="64"/>
  <c r="H1974" i="64"/>
  <c r="G1974" i="64"/>
  <c r="F1974" i="64"/>
  <c r="E1974" i="64"/>
  <c r="N1973" i="64"/>
  <c r="M1973" i="64"/>
  <c r="L1973" i="64"/>
  <c r="K1973" i="64"/>
  <c r="J1973" i="64"/>
  <c r="I1973" i="64"/>
  <c r="H1973" i="64"/>
  <c r="G1973" i="64"/>
  <c r="F1973" i="64"/>
  <c r="E1973" i="64"/>
  <c r="N1972" i="64"/>
  <c r="M1972" i="64"/>
  <c r="L1972" i="64"/>
  <c r="K1972" i="64"/>
  <c r="J1972" i="64"/>
  <c r="I1972" i="64"/>
  <c r="H1972" i="64"/>
  <c r="G1972" i="64"/>
  <c r="F1972" i="64"/>
  <c r="E1972" i="64"/>
  <c r="N1971" i="64"/>
  <c r="M1971" i="64"/>
  <c r="L1971" i="64"/>
  <c r="K1971" i="64"/>
  <c r="J1971" i="64"/>
  <c r="I1971" i="64"/>
  <c r="H1971" i="64"/>
  <c r="G1971" i="64"/>
  <c r="F1971" i="64"/>
  <c r="E1971" i="64"/>
  <c r="N1970" i="64"/>
  <c r="M1970" i="64"/>
  <c r="L1970" i="64"/>
  <c r="K1970" i="64"/>
  <c r="J1970" i="64"/>
  <c r="I1970" i="64"/>
  <c r="H1970" i="64"/>
  <c r="G1970" i="64"/>
  <c r="F1970" i="64"/>
  <c r="E1970" i="64"/>
  <c r="N1969" i="64"/>
  <c r="M1969" i="64"/>
  <c r="L1969" i="64"/>
  <c r="K1969" i="64"/>
  <c r="J1969" i="64"/>
  <c r="I1969" i="64"/>
  <c r="H1969" i="64"/>
  <c r="G1969" i="64"/>
  <c r="F1969" i="64"/>
  <c r="E1969" i="64"/>
  <c r="N1968" i="64"/>
  <c r="M1968" i="64"/>
  <c r="L1968" i="64"/>
  <c r="K1968" i="64"/>
  <c r="J1968" i="64"/>
  <c r="I1968" i="64"/>
  <c r="H1968" i="64"/>
  <c r="G1968" i="64"/>
  <c r="F1968" i="64"/>
  <c r="E1968" i="64"/>
  <c r="N1967" i="64"/>
  <c r="M1967" i="64"/>
  <c r="L1967" i="64"/>
  <c r="K1967" i="64"/>
  <c r="J1967" i="64"/>
  <c r="I1967" i="64"/>
  <c r="H1967" i="64"/>
  <c r="G1967" i="64"/>
  <c r="F1967" i="64"/>
  <c r="E1967" i="64"/>
  <c r="N1966" i="64"/>
  <c r="M1966" i="64"/>
  <c r="L1966" i="64"/>
  <c r="K1966" i="64"/>
  <c r="J1966" i="64"/>
  <c r="I1966" i="64"/>
  <c r="H1966" i="64"/>
  <c r="G1966" i="64"/>
  <c r="F1966" i="64"/>
  <c r="E1966" i="64"/>
  <c r="N1965" i="64"/>
  <c r="M1965" i="64"/>
  <c r="L1965" i="64"/>
  <c r="K1965" i="64"/>
  <c r="J1965" i="64"/>
  <c r="I1965" i="64"/>
  <c r="H1965" i="64"/>
  <c r="G1965" i="64"/>
  <c r="F1965" i="64"/>
  <c r="E1965" i="64"/>
  <c r="N1964" i="64"/>
  <c r="M1964" i="64"/>
  <c r="L1964" i="64"/>
  <c r="K1964" i="64"/>
  <c r="J1964" i="64"/>
  <c r="I1964" i="64"/>
  <c r="H1964" i="64"/>
  <c r="G1964" i="64"/>
  <c r="F1964" i="64"/>
  <c r="E1964" i="64"/>
  <c r="N1963" i="64"/>
  <c r="M1963" i="64"/>
  <c r="L1963" i="64"/>
  <c r="K1963" i="64"/>
  <c r="J1963" i="64"/>
  <c r="I1963" i="64"/>
  <c r="H1963" i="64"/>
  <c r="G1963" i="64"/>
  <c r="F1963" i="64"/>
  <c r="E1963" i="64"/>
  <c r="N1962" i="64"/>
  <c r="M1962" i="64"/>
  <c r="L1962" i="64"/>
  <c r="K1962" i="64"/>
  <c r="J1962" i="64"/>
  <c r="I1962" i="64"/>
  <c r="H1962" i="64"/>
  <c r="G1962" i="64"/>
  <c r="F1962" i="64"/>
  <c r="E1962" i="64"/>
  <c r="N1961" i="64"/>
  <c r="M1961" i="64"/>
  <c r="L1961" i="64"/>
  <c r="K1961" i="64"/>
  <c r="J1961" i="64"/>
  <c r="I1961" i="64"/>
  <c r="H1961" i="64"/>
  <c r="G1961" i="64"/>
  <c r="F1961" i="64"/>
  <c r="E1961" i="64"/>
  <c r="N1960" i="64"/>
  <c r="M1960" i="64"/>
  <c r="L1960" i="64"/>
  <c r="K1960" i="64"/>
  <c r="J1960" i="64"/>
  <c r="I1960" i="64"/>
  <c r="H1960" i="64"/>
  <c r="G1960" i="64"/>
  <c r="F1960" i="64"/>
  <c r="E1960" i="64"/>
  <c r="N1959" i="64"/>
  <c r="M1959" i="64"/>
  <c r="L1959" i="64"/>
  <c r="K1959" i="64"/>
  <c r="J1959" i="64"/>
  <c r="I1959" i="64"/>
  <c r="H1959" i="64"/>
  <c r="G1959" i="64"/>
  <c r="F1959" i="64"/>
  <c r="E1959" i="64"/>
  <c r="N1958" i="64"/>
  <c r="M1958" i="64"/>
  <c r="L1958" i="64"/>
  <c r="K1958" i="64"/>
  <c r="J1958" i="64"/>
  <c r="I1958" i="64"/>
  <c r="H1958" i="64"/>
  <c r="G1958" i="64"/>
  <c r="F1958" i="64"/>
  <c r="E1958" i="64"/>
  <c r="N1957" i="64"/>
  <c r="M1957" i="64"/>
  <c r="L1957" i="64"/>
  <c r="K1957" i="64"/>
  <c r="J1957" i="64"/>
  <c r="I1957" i="64"/>
  <c r="H1957" i="64"/>
  <c r="G1957" i="64"/>
  <c r="F1957" i="64"/>
  <c r="E1957" i="64"/>
  <c r="N1956" i="64"/>
  <c r="M1956" i="64"/>
  <c r="L1956" i="64"/>
  <c r="K1956" i="64"/>
  <c r="J1956" i="64"/>
  <c r="I1956" i="64"/>
  <c r="H1956" i="64"/>
  <c r="G1956" i="64"/>
  <c r="F1956" i="64"/>
  <c r="E1956" i="64"/>
  <c r="N1955" i="64"/>
  <c r="M1955" i="64"/>
  <c r="L1955" i="64"/>
  <c r="K1955" i="64"/>
  <c r="J1955" i="64"/>
  <c r="I1955" i="64"/>
  <c r="H1955" i="64"/>
  <c r="G1955" i="64"/>
  <c r="F1955" i="64"/>
  <c r="E1955" i="64"/>
  <c r="N1954" i="64"/>
  <c r="M1954" i="64"/>
  <c r="L1954" i="64"/>
  <c r="K1954" i="64"/>
  <c r="J1954" i="64"/>
  <c r="I1954" i="64"/>
  <c r="H1954" i="64"/>
  <c r="G1954" i="64"/>
  <c r="F1954" i="64"/>
  <c r="E1954" i="64"/>
  <c r="N1953" i="64"/>
  <c r="M1953" i="64"/>
  <c r="L1953" i="64"/>
  <c r="K1953" i="64"/>
  <c r="J1953" i="64"/>
  <c r="I1953" i="64"/>
  <c r="H1953" i="64"/>
  <c r="G1953" i="64"/>
  <c r="F1953" i="64"/>
  <c r="E1953" i="64"/>
  <c r="N1952" i="64"/>
  <c r="M1952" i="64"/>
  <c r="L1952" i="64"/>
  <c r="K1952" i="64"/>
  <c r="J1952" i="64"/>
  <c r="I1952" i="64"/>
  <c r="H1952" i="64"/>
  <c r="G1952" i="64"/>
  <c r="F1952" i="64"/>
  <c r="E1952" i="64"/>
  <c r="N1951" i="64"/>
  <c r="M1951" i="64"/>
  <c r="L1951" i="64"/>
  <c r="K1951" i="64"/>
  <c r="J1951" i="64"/>
  <c r="I1951" i="64"/>
  <c r="H1951" i="64"/>
  <c r="G1951" i="64"/>
  <c r="F1951" i="64"/>
  <c r="E1951" i="64"/>
  <c r="N1950" i="64"/>
  <c r="M1950" i="64"/>
  <c r="L1950" i="64"/>
  <c r="K1950" i="64"/>
  <c r="J1950" i="64"/>
  <c r="I1950" i="64"/>
  <c r="H1950" i="64"/>
  <c r="G1950" i="64"/>
  <c r="F1950" i="64"/>
  <c r="E1950" i="64"/>
  <c r="N1949" i="64"/>
  <c r="M1949" i="64"/>
  <c r="L1949" i="64"/>
  <c r="K1949" i="64"/>
  <c r="J1949" i="64"/>
  <c r="I1949" i="64"/>
  <c r="H1949" i="64"/>
  <c r="G1949" i="64"/>
  <c r="F1949" i="64"/>
  <c r="E1949" i="64"/>
  <c r="N1948" i="64"/>
  <c r="M1948" i="64"/>
  <c r="L1948" i="64"/>
  <c r="K1948" i="64"/>
  <c r="J1948" i="64"/>
  <c r="I1948" i="64"/>
  <c r="H1948" i="64"/>
  <c r="G1948" i="64"/>
  <c r="F1948" i="64"/>
  <c r="E1948" i="64"/>
  <c r="N1947" i="64"/>
  <c r="M1947" i="64"/>
  <c r="L1947" i="64"/>
  <c r="K1947" i="64"/>
  <c r="J1947" i="64"/>
  <c r="I1947" i="64"/>
  <c r="H1947" i="64"/>
  <c r="G1947" i="64"/>
  <c r="F1947" i="64"/>
  <c r="E1947" i="64"/>
  <c r="N1946" i="64"/>
  <c r="M1946" i="64"/>
  <c r="L1946" i="64"/>
  <c r="K1946" i="64"/>
  <c r="J1946" i="64"/>
  <c r="I1946" i="64"/>
  <c r="H1946" i="64"/>
  <c r="G1946" i="64"/>
  <c r="F1946" i="64"/>
  <c r="E1946" i="64"/>
  <c r="N1945" i="64"/>
  <c r="M1945" i="64"/>
  <c r="L1945" i="64"/>
  <c r="K1945" i="64"/>
  <c r="J1945" i="64"/>
  <c r="I1945" i="64"/>
  <c r="H1945" i="64"/>
  <c r="G1945" i="64"/>
  <c r="F1945" i="64"/>
  <c r="E1945" i="64"/>
  <c r="N1944" i="64"/>
  <c r="M1944" i="64"/>
  <c r="L1944" i="64"/>
  <c r="K1944" i="64"/>
  <c r="J1944" i="64"/>
  <c r="I1944" i="64"/>
  <c r="H1944" i="64"/>
  <c r="G1944" i="64"/>
  <c r="F1944" i="64"/>
  <c r="E1944" i="64"/>
  <c r="N1943" i="64"/>
  <c r="M1943" i="64"/>
  <c r="L1943" i="64"/>
  <c r="K1943" i="64"/>
  <c r="J1943" i="64"/>
  <c r="I1943" i="64"/>
  <c r="H1943" i="64"/>
  <c r="G1943" i="64"/>
  <c r="F1943" i="64"/>
  <c r="E1943" i="64"/>
  <c r="N1942" i="64"/>
  <c r="M1942" i="64"/>
  <c r="L1942" i="64"/>
  <c r="K1942" i="64"/>
  <c r="J1942" i="64"/>
  <c r="I1942" i="64"/>
  <c r="H1942" i="64"/>
  <c r="G1942" i="64"/>
  <c r="F1942" i="64"/>
  <c r="E1942" i="64"/>
  <c r="N1941" i="64"/>
  <c r="M1941" i="64"/>
  <c r="L1941" i="64"/>
  <c r="K1941" i="64"/>
  <c r="J1941" i="64"/>
  <c r="I1941" i="64"/>
  <c r="H1941" i="64"/>
  <c r="G1941" i="64"/>
  <c r="F1941" i="64"/>
  <c r="E1941" i="64"/>
  <c r="N1940" i="64"/>
  <c r="M1940" i="64"/>
  <c r="L1940" i="64"/>
  <c r="K1940" i="64"/>
  <c r="J1940" i="64"/>
  <c r="I1940" i="64"/>
  <c r="H1940" i="64"/>
  <c r="G1940" i="64"/>
  <c r="F1940" i="64"/>
  <c r="E1940" i="64"/>
  <c r="N1939" i="64"/>
  <c r="M1939" i="64"/>
  <c r="L1939" i="64"/>
  <c r="K1939" i="64"/>
  <c r="J1939" i="64"/>
  <c r="I1939" i="64"/>
  <c r="H1939" i="64"/>
  <c r="G1939" i="64"/>
  <c r="F1939" i="64"/>
  <c r="E1939" i="64"/>
  <c r="N1938" i="64"/>
  <c r="M1938" i="64"/>
  <c r="L1938" i="64"/>
  <c r="K1938" i="64"/>
  <c r="J1938" i="64"/>
  <c r="I1938" i="64"/>
  <c r="H1938" i="64"/>
  <c r="G1938" i="64"/>
  <c r="F1938" i="64"/>
  <c r="E1938" i="64"/>
  <c r="N1937" i="64"/>
  <c r="M1937" i="64"/>
  <c r="L1937" i="64"/>
  <c r="K1937" i="64"/>
  <c r="J1937" i="64"/>
  <c r="I1937" i="64"/>
  <c r="H1937" i="64"/>
  <c r="G1937" i="64"/>
  <c r="F1937" i="64"/>
  <c r="E1937" i="64"/>
  <c r="N1936" i="64"/>
  <c r="M1936" i="64"/>
  <c r="L1936" i="64"/>
  <c r="K1936" i="64"/>
  <c r="J1936" i="64"/>
  <c r="I1936" i="64"/>
  <c r="H1936" i="64"/>
  <c r="G1936" i="64"/>
  <c r="F1936" i="64"/>
  <c r="E1936" i="64"/>
  <c r="N1935" i="64"/>
  <c r="M1935" i="64"/>
  <c r="L1935" i="64"/>
  <c r="K1935" i="64"/>
  <c r="J1935" i="64"/>
  <c r="I1935" i="64"/>
  <c r="H1935" i="64"/>
  <c r="G1935" i="64"/>
  <c r="F1935" i="64"/>
  <c r="E1935" i="64"/>
  <c r="N1934" i="64"/>
  <c r="M1934" i="64"/>
  <c r="L1934" i="64"/>
  <c r="K1934" i="64"/>
  <c r="J1934" i="64"/>
  <c r="I1934" i="64"/>
  <c r="H1934" i="64"/>
  <c r="G1934" i="64"/>
  <c r="F1934" i="64"/>
  <c r="E1934" i="64"/>
  <c r="N1933" i="64"/>
  <c r="M1933" i="64"/>
  <c r="L1933" i="64"/>
  <c r="K1933" i="64"/>
  <c r="J1933" i="64"/>
  <c r="I1933" i="64"/>
  <c r="H1933" i="64"/>
  <c r="G1933" i="64"/>
  <c r="F1933" i="64"/>
  <c r="E1933" i="64"/>
  <c r="N1932" i="64"/>
  <c r="M1932" i="64"/>
  <c r="L1932" i="64"/>
  <c r="K1932" i="64"/>
  <c r="J1932" i="64"/>
  <c r="I1932" i="64"/>
  <c r="H1932" i="64"/>
  <c r="G1932" i="64"/>
  <c r="F1932" i="64"/>
  <c r="E1932" i="64"/>
  <c r="N1931" i="64"/>
  <c r="M1931" i="64"/>
  <c r="L1931" i="64"/>
  <c r="K1931" i="64"/>
  <c r="J1931" i="64"/>
  <c r="I1931" i="64"/>
  <c r="H1931" i="64"/>
  <c r="G1931" i="64"/>
  <c r="F1931" i="64"/>
  <c r="E1931" i="64"/>
  <c r="N1930" i="64"/>
  <c r="M1930" i="64"/>
  <c r="L1930" i="64"/>
  <c r="K1930" i="64"/>
  <c r="J1930" i="64"/>
  <c r="I1930" i="64"/>
  <c r="H1930" i="64"/>
  <c r="G1930" i="64"/>
  <c r="F1930" i="64"/>
  <c r="E1930" i="64"/>
  <c r="N1929" i="64"/>
  <c r="M1929" i="64"/>
  <c r="L1929" i="64"/>
  <c r="K1929" i="64"/>
  <c r="J1929" i="64"/>
  <c r="I1929" i="64"/>
  <c r="H1929" i="64"/>
  <c r="G1929" i="64"/>
  <c r="F1929" i="64"/>
  <c r="E1929" i="64"/>
  <c r="N1928" i="64"/>
  <c r="M1928" i="64"/>
  <c r="L1928" i="64"/>
  <c r="K1928" i="64"/>
  <c r="J1928" i="64"/>
  <c r="I1928" i="64"/>
  <c r="H1928" i="64"/>
  <c r="G1928" i="64"/>
  <c r="F1928" i="64"/>
  <c r="E1928" i="64"/>
  <c r="N1927" i="64"/>
  <c r="M1927" i="64"/>
  <c r="L1927" i="64"/>
  <c r="K1927" i="64"/>
  <c r="J1927" i="64"/>
  <c r="I1927" i="64"/>
  <c r="H1927" i="64"/>
  <c r="G1927" i="64"/>
  <c r="F1927" i="64"/>
  <c r="E1927" i="64"/>
  <c r="N1926" i="64"/>
  <c r="M1926" i="64"/>
  <c r="L1926" i="64"/>
  <c r="K1926" i="64"/>
  <c r="J1926" i="64"/>
  <c r="I1926" i="64"/>
  <c r="H1926" i="64"/>
  <c r="G1926" i="64"/>
  <c r="F1926" i="64"/>
  <c r="E1926" i="64"/>
  <c r="N1925" i="64"/>
  <c r="M1925" i="64"/>
  <c r="L1925" i="64"/>
  <c r="K1925" i="64"/>
  <c r="J1925" i="64"/>
  <c r="I1925" i="64"/>
  <c r="H1925" i="64"/>
  <c r="G1925" i="64"/>
  <c r="F1925" i="64"/>
  <c r="E1925" i="64"/>
  <c r="N1924" i="64"/>
  <c r="M1924" i="64"/>
  <c r="L1924" i="64"/>
  <c r="K1924" i="64"/>
  <c r="J1924" i="64"/>
  <c r="I1924" i="64"/>
  <c r="H1924" i="64"/>
  <c r="G1924" i="64"/>
  <c r="F1924" i="64"/>
  <c r="E1924" i="64"/>
  <c r="N1923" i="64"/>
  <c r="M1923" i="64"/>
  <c r="L1923" i="64"/>
  <c r="K1923" i="64"/>
  <c r="J1923" i="64"/>
  <c r="I1923" i="64"/>
  <c r="H1923" i="64"/>
  <c r="G1923" i="64"/>
  <c r="F1923" i="64"/>
  <c r="E1923" i="64"/>
  <c r="N1922" i="64"/>
  <c r="M1922" i="64"/>
  <c r="L1922" i="64"/>
  <c r="K1922" i="64"/>
  <c r="J1922" i="64"/>
  <c r="I1922" i="64"/>
  <c r="H1922" i="64"/>
  <c r="G1922" i="64"/>
  <c r="F1922" i="64"/>
  <c r="E1922" i="64"/>
  <c r="N1921" i="64"/>
  <c r="M1921" i="64"/>
  <c r="L1921" i="64"/>
  <c r="K1921" i="64"/>
  <c r="J1921" i="64"/>
  <c r="I1921" i="64"/>
  <c r="H1921" i="64"/>
  <c r="G1921" i="64"/>
  <c r="F1921" i="64"/>
  <c r="E1921" i="64"/>
  <c r="N1920" i="64"/>
  <c r="M1920" i="64"/>
  <c r="L1920" i="64"/>
  <c r="K1920" i="64"/>
  <c r="J1920" i="64"/>
  <c r="I1920" i="64"/>
  <c r="H1920" i="64"/>
  <c r="G1920" i="64"/>
  <c r="F1920" i="64"/>
  <c r="E1920" i="64"/>
  <c r="N1919" i="64"/>
  <c r="M1919" i="64"/>
  <c r="L1919" i="64"/>
  <c r="K1919" i="64"/>
  <c r="J1919" i="64"/>
  <c r="I1919" i="64"/>
  <c r="H1919" i="64"/>
  <c r="G1919" i="64"/>
  <c r="F1919" i="64"/>
  <c r="E1919" i="64"/>
  <c r="N1918" i="64"/>
  <c r="M1918" i="64"/>
  <c r="L1918" i="64"/>
  <c r="K1918" i="64"/>
  <c r="J1918" i="64"/>
  <c r="I1918" i="64"/>
  <c r="H1918" i="64"/>
  <c r="G1918" i="64"/>
  <c r="F1918" i="64"/>
  <c r="E1918" i="64"/>
  <c r="N1917" i="64"/>
  <c r="M1917" i="64"/>
  <c r="L1917" i="64"/>
  <c r="K1917" i="64"/>
  <c r="J1917" i="64"/>
  <c r="I1917" i="64"/>
  <c r="H1917" i="64"/>
  <c r="G1917" i="64"/>
  <c r="F1917" i="64"/>
  <c r="E1917" i="64"/>
  <c r="N1916" i="64"/>
  <c r="M1916" i="64"/>
  <c r="L1916" i="64"/>
  <c r="K1916" i="64"/>
  <c r="J1916" i="64"/>
  <c r="I1916" i="64"/>
  <c r="H1916" i="64"/>
  <c r="G1916" i="64"/>
  <c r="F1916" i="64"/>
  <c r="E1916" i="64"/>
  <c r="N1915" i="64"/>
  <c r="M1915" i="64"/>
  <c r="L1915" i="64"/>
  <c r="K1915" i="64"/>
  <c r="J1915" i="64"/>
  <c r="I1915" i="64"/>
  <c r="H1915" i="64"/>
  <c r="G1915" i="64"/>
  <c r="F1915" i="64"/>
  <c r="E1915" i="64"/>
  <c r="N1914" i="64"/>
  <c r="M1914" i="64"/>
  <c r="L1914" i="64"/>
  <c r="K1914" i="64"/>
  <c r="J1914" i="64"/>
  <c r="I1914" i="64"/>
  <c r="H1914" i="64"/>
  <c r="G1914" i="64"/>
  <c r="F1914" i="64"/>
  <c r="E1914" i="64"/>
  <c r="N1913" i="64"/>
  <c r="M1913" i="64"/>
  <c r="L1913" i="64"/>
  <c r="K1913" i="64"/>
  <c r="J1913" i="64"/>
  <c r="I1913" i="64"/>
  <c r="H1913" i="64"/>
  <c r="G1913" i="64"/>
  <c r="F1913" i="64"/>
  <c r="E1913" i="64"/>
  <c r="N1912" i="64"/>
  <c r="M1912" i="64"/>
  <c r="L1912" i="64"/>
  <c r="K1912" i="64"/>
  <c r="J1912" i="64"/>
  <c r="I1912" i="64"/>
  <c r="H1912" i="64"/>
  <c r="G1912" i="64"/>
  <c r="F1912" i="64"/>
  <c r="E1912" i="64"/>
  <c r="N1911" i="64"/>
  <c r="M1911" i="64"/>
  <c r="L1911" i="64"/>
  <c r="K1911" i="64"/>
  <c r="J1911" i="64"/>
  <c r="I1911" i="64"/>
  <c r="H1911" i="64"/>
  <c r="G1911" i="64"/>
  <c r="F1911" i="64"/>
  <c r="E1911" i="64"/>
  <c r="N1910" i="64"/>
  <c r="M1910" i="64"/>
  <c r="L1910" i="64"/>
  <c r="K1910" i="64"/>
  <c r="J1910" i="64"/>
  <c r="I1910" i="64"/>
  <c r="H1910" i="64"/>
  <c r="G1910" i="64"/>
  <c r="F1910" i="64"/>
  <c r="E1910" i="64"/>
  <c r="N1909" i="64"/>
  <c r="M1909" i="64"/>
  <c r="L1909" i="64"/>
  <c r="K1909" i="64"/>
  <c r="J1909" i="64"/>
  <c r="I1909" i="64"/>
  <c r="H1909" i="64"/>
  <c r="G1909" i="64"/>
  <c r="F1909" i="64"/>
  <c r="E1909" i="64"/>
  <c r="N1908" i="64"/>
  <c r="M1908" i="64"/>
  <c r="L1908" i="64"/>
  <c r="K1908" i="64"/>
  <c r="J1908" i="64"/>
  <c r="I1908" i="64"/>
  <c r="H1908" i="64"/>
  <c r="G1908" i="64"/>
  <c r="F1908" i="64"/>
  <c r="E1908" i="64"/>
  <c r="N1907" i="64"/>
  <c r="M1907" i="64"/>
  <c r="L1907" i="64"/>
  <c r="K1907" i="64"/>
  <c r="J1907" i="64"/>
  <c r="I1907" i="64"/>
  <c r="H1907" i="64"/>
  <c r="G1907" i="64"/>
  <c r="F1907" i="64"/>
  <c r="E1907" i="64"/>
  <c r="N1906" i="64"/>
  <c r="M1906" i="64"/>
  <c r="L1906" i="64"/>
  <c r="K1906" i="64"/>
  <c r="J1906" i="64"/>
  <c r="I1906" i="64"/>
  <c r="H1906" i="64"/>
  <c r="G1906" i="64"/>
  <c r="F1906" i="64"/>
  <c r="E1906" i="64"/>
  <c r="N1905" i="64"/>
  <c r="M1905" i="64"/>
  <c r="L1905" i="64"/>
  <c r="K1905" i="64"/>
  <c r="J1905" i="64"/>
  <c r="I1905" i="64"/>
  <c r="H1905" i="64"/>
  <c r="G1905" i="64"/>
  <c r="F1905" i="64"/>
  <c r="E1905" i="64"/>
  <c r="N1904" i="64"/>
  <c r="M1904" i="64"/>
  <c r="L1904" i="64"/>
  <c r="K1904" i="64"/>
  <c r="J1904" i="64"/>
  <c r="I1904" i="64"/>
  <c r="H1904" i="64"/>
  <c r="G1904" i="64"/>
  <c r="F1904" i="64"/>
  <c r="E1904" i="64"/>
  <c r="N1903" i="64"/>
  <c r="M1903" i="64"/>
  <c r="L1903" i="64"/>
  <c r="K1903" i="64"/>
  <c r="J1903" i="64"/>
  <c r="I1903" i="64"/>
  <c r="H1903" i="64"/>
  <c r="G1903" i="64"/>
  <c r="F1903" i="64"/>
  <c r="E1903" i="64"/>
  <c r="N1902" i="64"/>
  <c r="M1902" i="64"/>
  <c r="L1902" i="64"/>
  <c r="K1902" i="64"/>
  <c r="J1902" i="64"/>
  <c r="I1902" i="64"/>
  <c r="H1902" i="64"/>
  <c r="G1902" i="64"/>
  <c r="F1902" i="64"/>
  <c r="E1902" i="64"/>
  <c r="N1901" i="64"/>
  <c r="M1901" i="64"/>
  <c r="L1901" i="64"/>
  <c r="K1901" i="64"/>
  <c r="J1901" i="64"/>
  <c r="I1901" i="64"/>
  <c r="H1901" i="64"/>
  <c r="G1901" i="64"/>
  <c r="F1901" i="64"/>
  <c r="E1901" i="64"/>
  <c r="N1900" i="64"/>
  <c r="M1900" i="64"/>
  <c r="L1900" i="64"/>
  <c r="K1900" i="64"/>
  <c r="J1900" i="64"/>
  <c r="I1900" i="64"/>
  <c r="H1900" i="64"/>
  <c r="G1900" i="64"/>
  <c r="F1900" i="64"/>
  <c r="E1900" i="64"/>
  <c r="N1899" i="64"/>
  <c r="M1899" i="64"/>
  <c r="L1899" i="64"/>
  <c r="K1899" i="64"/>
  <c r="J1899" i="64"/>
  <c r="I1899" i="64"/>
  <c r="H1899" i="64"/>
  <c r="G1899" i="64"/>
  <c r="F1899" i="64"/>
  <c r="E1899" i="64"/>
  <c r="N1898" i="64"/>
  <c r="M1898" i="64"/>
  <c r="L1898" i="64"/>
  <c r="K1898" i="64"/>
  <c r="J1898" i="64"/>
  <c r="I1898" i="64"/>
  <c r="H1898" i="64"/>
  <c r="G1898" i="64"/>
  <c r="F1898" i="64"/>
  <c r="E1898" i="64"/>
  <c r="N1897" i="64"/>
  <c r="M1897" i="64"/>
  <c r="L1897" i="64"/>
  <c r="K1897" i="64"/>
  <c r="J1897" i="64"/>
  <c r="I1897" i="64"/>
  <c r="H1897" i="64"/>
  <c r="G1897" i="64"/>
  <c r="F1897" i="64"/>
  <c r="E1897" i="64"/>
  <c r="N1896" i="64"/>
  <c r="M1896" i="64"/>
  <c r="L1896" i="64"/>
  <c r="K1896" i="64"/>
  <c r="J1896" i="64"/>
  <c r="I1896" i="64"/>
  <c r="H1896" i="64"/>
  <c r="G1896" i="64"/>
  <c r="F1896" i="64"/>
  <c r="E1896" i="64"/>
  <c r="N1895" i="64"/>
  <c r="M1895" i="64"/>
  <c r="L1895" i="64"/>
  <c r="K1895" i="64"/>
  <c r="J1895" i="64"/>
  <c r="I1895" i="64"/>
  <c r="H1895" i="64"/>
  <c r="G1895" i="64"/>
  <c r="F1895" i="64"/>
  <c r="E1895" i="64"/>
  <c r="N1894" i="64"/>
  <c r="M1894" i="64"/>
  <c r="L1894" i="64"/>
  <c r="K1894" i="64"/>
  <c r="J1894" i="64"/>
  <c r="I1894" i="64"/>
  <c r="H1894" i="64"/>
  <c r="G1894" i="64"/>
  <c r="F1894" i="64"/>
  <c r="E1894" i="64"/>
  <c r="N1893" i="64"/>
  <c r="M1893" i="64"/>
  <c r="L1893" i="64"/>
  <c r="K1893" i="64"/>
  <c r="J1893" i="64"/>
  <c r="I1893" i="64"/>
  <c r="H1893" i="64"/>
  <c r="G1893" i="64"/>
  <c r="F1893" i="64"/>
  <c r="E1893" i="64"/>
  <c r="N1892" i="64"/>
  <c r="M1892" i="64"/>
  <c r="L1892" i="64"/>
  <c r="K1892" i="64"/>
  <c r="J1892" i="64"/>
  <c r="I1892" i="64"/>
  <c r="H1892" i="64"/>
  <c r="G1892" i="64"/>
  <c r="F1892" i="64"/>
  <c r="E1892" i="64"/>
  <c r="N1891" i="64"/>
  <c r="M1891" i="64"/>
  <c r="L1891" i="64"/>
  <c r="K1891" i="64"/>
  <c r="J1891" i="64"/>
  <c r="I1891" i="64"/>
  <c r="H1891" i="64"/>
  <c r="G1891" i="64"/>
  <c r="F1891" i="64"/>
  <c r="E1891" i="64"/>
  <c r="N1890" i="64"/>
  <c r="M1890" i="64"/>
  <c r="L1890" i="64"/>
  <c r="K1890" i="64"/>
  <c r="J1890" i="64"/>
  <c r="I1890" i="64"/>
  <c r="H1890" i="64"/>
  <c r="G1890" i="64"/>
  <c r="F1890" i="64"/>
  <c r="E1890" i="64"/>
  <c r="N1889" i="64"/>
  <c r="M1889" i="64"/>
  <c r="L1889" i="64"/>
  <c r="K1889" i="64"/>
  <c r="J1889" i="64"/>
  <c r="I1889" i="64"/>
  <c r="H1889" i="64"/>
  <c r="G1889" i="64"/>
  <c r="F1889" i="64"/>
  <c r="E1889" i="64"/>
  <c r="N1888" i="64"/>
  <c r="M1888" i="64"/>
  <c r="L1888" i="64"/>
  <c r="K1888" i="64"/>
  <c r="J1888" i="64"/>
  <c r="I1888" i="64"/>
  <c r="H1888" i="64"/>
  <c r="G1888" i="64"/>
  <c r="F1888" i="64"/>
  <c r="E1888" i="64"/>
  <c r="N1887" i="64"/>
  <c r="M1887" i="64"/>
  <c r="L1887" i="64"/>
  <c r="K1887" i="64"/>
  <c r="J1887" i="64"/>
  <c r="I1887" i="64"/>
  <c r="H1887" i="64"/>
  <c r="G1887" i="64"/>
  <c r="F1887" i="64"/>
  <c r="E1887" i="64"/>
  <c r="N1886" i="64"/>
  <c r="M1886" i="64"/>
  <c r="L1886" i="64"/>
  <c r="K1886" i="64"/>
  <c r="J1886" i="64"/>
  <c r="I1886" i="64"/>
  <c r="H1886" i="64"/>
  <c r="G1886" i="64"/>
  <c r="F1886" i="64"/>
  <c r="E1886" i="64"/>
  <c r="N1885" i="64"/>
  <c r="M1885" i="64"/>
  <c r="L1885" i="64"/>
  <c r="K1885" i="64"/>
  <c r="J1885" i="64"/>
  <c r="I1885" i="64"/>
  <c r="H1885" i="64"/>
  <c r="G1885" i="64"/>
  <c r="F1885" i="64"/>
  <c r="E1885" i="64"/>
  <c r="N1884" i="64"/>
  <c r="M1884" i="64"/>
  <c r="L1884" i="64"/>
  <c r="K1884" i="64"/>
  <c r="J1884" i="64"/>
  <c r="I1884" i="64"/>
  <c r="H1884" i="64"/>
  <c r="G1884" i="64"/>
  <c r="F1884" i="64"/>
  <c r="E1884" i="64"/>
  <c r="N1883" i="64"/>
  <c r="M1883" i="64"/>
  <c r="L1883" i="64"/>
  <c r="K1883" i="64"/>
  <c r="J1883" i="64"/>
  <c r="I1883" i="64"/>
  <c r="H1883" i="64"/>
  <c r="G1883" i="64"/>
  <c r="F1883" i="64"/>
  <c r="E1883" i="64"/>
  <c r="N1882" i="64"/>
  <c r="M1882" i="64"/>
  <c r="L1882" i="64"/>
  <c r="K1882" i="64"/>
  <c r="J1882" i="64"/>
  <c r="I1882" i="64"/>
  <c r="H1882" i="64"/>
  <c r="G1882" i="64"/>
  <c r="F1882" i="64"/>
  <c r="E1882" i="64"/>
  <c r="N1881" i="64"/>
  <c r="M1881" i="64"/>
  <c r="L1881" i="64"/>
  <c r="K1881" i="64"/>
  <c r="J1881" i="64"/>
  <c r="I1881" i="64"/>
  <c r="H1881" i="64"/>
  <c r="G1881" i="64"/>
  <c r="F1881" i="64"/>
  <c r="E1881" i="64"/>
  <c r="N1880" i="64"/>
  <c r="M1880" i="64"/>
  <c r="L1880" i="64"/>
  <c r="K1880" i="64"/>
  <c r="J1880" i="64"/>
  <c r="I1880" i="64"/>
  <c r="H1880" i="64"/>
  <c r="G1880" i="64"/>
  <c r="F1880" i="64"/>
  <c r="E1880" i="64"/>
  <c r="N1879" i="64"/>
  <c r="M1879" i="64"/>
  <c r="L1879" i="64"/>
  <c r="K1879" i="64"/>
  <c r="J1879" i="64"/>
  <c r="I1879" i="64"/>
  <c r="H1879" i="64"/>
  <c r="G1879" i="64"/>
  <c r="F1879" i="64"/>
  <c r="E1879" i="64"/>
  <c r="N1878" i="64"/>
  <c r="M1878" i="64"/>
  <c r="L1878" i="64"/>
  <c r="K1878" i="64"/>
  <c r="J1878" i="64"/>
  <c r="I1878" i="64"/>
  <c r="H1878" i="64"/>
  <c r="G1878" i="64"/>
  <c r="F1878" i="64"/>
  <c r="E1878" i="64"/>
  <c r="N1877" i="64"/>
  <c r="M1877" i="64"/>
  <c r="L1877" i="64"/>
  <c r="K1877" i="64"/>
  <c r="J1877" i="64"/>
  <c r="I1877" i="64"/>
  <c r="H1877" i="64"/>
  <c r="G1877" i="64"/>
  <c r="F1877" i="64"/>
  <c r="E1877" i="64"/>
  <c r="N1876" i="64"/>
  <c r="M1876" i="64"/>
  <c r="L1876" i="64"/>
  <c r="K1876" i="64"/>
  <c r="J1876" i="64"/>
  <c r="I1876" i="64"/>
  <c r="H1876" i="64"/>
  <c r="G1876" i="64"/>
  <c r="F1876" i="64"/>
  <c r="E1876" i="64"/>
  <c r="N1875" i="64"/>
  <c r="M1875" i="64"/>
  <c r="L1875" i="64"/>
  <c r="K1875" i="64"/>
  <c r="J1875" i="64"/>
  <c r="I1875" i="64"/>
  <c r="H1875" i="64"/>
  <c r="G1875" i="64"/>
  <c r="F1875" i="64"/>
  <c r="E1875" i="64"/>
  <c r="N1874" i="64"/>
  <c r="M1874" i="64"/>
  <c r="L1874" i="64"/>
  <c r="K1874" i="64"/>
  <c r="J1874" i="64"/>
  <c r="I1874" i="64"/>
  <c r="H1874" i="64"/>
  <c r="G1874" i="64"/>
  <c r="F1874" i="64"/>
  <c r="E1874" i="64"/>
  <c r="N1873" i="64"/>
  <c r="M1873" i="64"/>
  <c r="L1873" i="64"/>
  <c r="K1873" i="64"/>
  <c r="J1873" i="64"/>
  <c r="I1873" i="64"/>
  <c r="H1873" i="64"/>
  <c r="G1873" i="64"/>
  <c r="F1873" i="64"/>
  <c r="E1873" i="64"/>
  <c r="N1872" i="64"/>
  <c r="M1872" i="64"/>
  <c r="L1872" i="64"/>
  <c r="K1872" i="64"/>
  <c r="J1872" i="64"/>
  <c r="I1872" i="64"/>
  <c r="H1872" i="64"/>
  <c r="G1872" i="64"/>
  <c r="F1872" i="64"/>
  <c r="E1872" i="64"/>
  <c r="N1871" i="64"/>
  <c r="M1871" i="64"/>
  <c r="L1871" i="64"/>
  <c r="K1871" i="64"/>
  <c r="J1871" i="64"/>
  <c r="I1871" i="64"/>
  <c r="H1871" i="64"/>
  <c r="G1871" i="64"/>
  <c r="F1871" i="64"/>
  <c r="E1871" i="64"/>
  <c r="N1870" i="64"/>
  <c r="M1870" i="64"/>
  <c r="L1870" i="64"/>
  <c r="K1870" i="64"/>
  <c r="J1870" i="64"/>
  <c r="I1870" i="64"/>
  <c r="H1870" i="64"/>
  <c r="G1870" i="64"/>
  <c r="F1870" i="64"/>
  <c r="E1870" i="64"/>
  <c r="N1869" i="64"/>
  <c r="M1869" i="64"/>
  <c r="L1869" i="64"/>
  <c r="K1869" i="64"/>
  <c r="J1869" i="64"/>
  <c r="I1869" i="64"/>
  <c r="H1869" i="64"/>
  <c r="G1869" i="64"/>
  <c r="F1869" i="64"/>
  <c r="E1869" i="64"/>
  <c r="N1868" i="64"/>
  <c r="M1868" i="64"/>
  <c r="L1868" i="64"/>
  <c r="K1868" i="64"/>
  <c r="J1868" i="64"/>
  <c r="I1868" i="64"/>
  <c r="H1868" i="64"/>
  <c r="G1868" i="64"/>
  <c r="F1868" i="64"/>
  <c r="E1868" i="64"/>
  <c r="N1867" i="64"/>
  <c r="M1867" i="64"/>
  <c r="L1867" i="64"/>
  <c r="K1867" i="64"/>
  <c r="J1867" i="64"/>
  <c r="I1867" i="64"/>
  <c r="H1867" i="64"/>
  <c r="G1867" i="64"/>
  <c r="F1867" i="64"/>
  <c r="E1867" i="64"/>
  <c r="N1866" i="64"/>
  <c r="M1866" i="64"/>
  <c r="L1866" i="64"/>
  <c r="K1866" i="64"/>
  <c r="J1866" i="64"/>
  <c r="I1866" i="64"/>
  <c r="H1866" i="64"/>
  <c r="G1866" i="64"/>
  <c r="F1866" i="64"/>
  <c r="E1866" i="64"/>
  <c r="N1865" i="64"/>
  <c r="M1865" i="64"/>
  <c r="L1865" i="64"/>
  <c r="K1865" i="64"/>
  <c r="J1865" i="64"/>
  <c r="I1865" i="64"/>
  <c r="H1865" i="64"/>
  <c r="G1865" i="64"/>
  <c r="F1865" i="64"/>
  <c r="E1865" i="64"/>
  <c r="N1864" i="64"/>
  <c r="M1864" i="64"/>
  <c r="L1864" i="64"/>
  <c r="K1864" i="64"/>
  <c r="J1864" i="64"/>
  <c r="I1864" i="64"/>
  <c r="H1864" i="64"/>
  <c r="G1864" i="64"/>
  <c r="F1864" i="64"/>
  <c r="E1864" i="64"/>
  <c r="N1863" i="64"/>
  <c r="M1863" i="64"/>
  <c r="L1863" i="64"/>
  <c r="K1863" i="64"/>
  <c r="J1863" i="64"/>
  <c r="I1863" i="64"/>
  <c r="H1863" i="64"/>
  <c r="G1863" i="64"/>
  <c r="F1863" i="64"/>
  <c r="E1863" i="64"/>
  <c r="N1862" i="64"/>
  <c r="M1862" i="64"/>
  <c r="L1862" i="64"/>
  <c r="K1862" i="64"/>
  <c r="J1862" i="64"/>
  <c r="I1862" i="64"/>
  <c r="H1862" i="64"/>
  <c r="G1862" i="64"/>
  <c r="F1862" i="64"/>
  <c r="E1862" i="64"/>
  <c r="N1861" i="64"/>
  <c r="M1861" i="64"/>
  <c r="L1861" i="64"/>
  <c r="K1861" i="64"/>
  <c r="J1861" i="64"/>
  <c r="I1861" i="64"/>
  <c r="H1861" i="64"/>
  <c r="G1861" i="64"/>
  <c r="F1861" i="64"/>
  <c r="E1861" i="64"/>
  <c r="N1860" i="64"/>
  <c r="M1860" i="64"/>
  <c r="L1860" i="64"/>
  <c r="K1860" i="64"/>
  <c r="J1860" i="64"/>
  <c r="I1860" i="64"/>
  <c r="H1860" i="64"/>
  <c r="G1860" i="64"/>
  <c r="F1860" i="64"/>
  <c r="E1860" i="64"/>
  <c r="N1859" i="64"/>
  <c r="M1859" i="64"/>
  <c r="L1859" i="64"/>
  <c r="K1859" i="64"/>
  <c r="J1859" i="64"/>
  <c r="I1859" i="64"/>
  <c r="H1859" i="64"/>
  <c r="G1859" i="64"/>
  <c r="F1859" i="64"/>
  <c r="E1859" i="64"/>
  <c r="N1858" i="64"/>
  <c r="M1858" i="64"/>
  <c r="L1858" i="64"/>
  <c r="K1858" i="64"/>
  <c r="J1858" i="64"/>
  <c r="I1858" i="64"/>
  <c r="H1858" i="64"/>
  <c r="G1858" i="64"/>
  <c r="F1858" i="64"/>
  <c r="E1858" i="64"/>
  <c r="N1857" i="64"/>
  <c r="M1857" i="64"/>
  <c r="L1857" i="64"/>
  <c r="K1857" i="64"/>
  <c r="J1857" i="64"/>
  <c r="I1857" i="64"/>
  <c r="H1857" i="64"/>
  <c r="G1857" i="64"/>
  <c r="F1857" i="64"/>
  <c r="E1857" i="64"/>
  <c r="N1856" i="64"/>
  <c r="M1856" i="64"/>
  <c r="L1856" i="64"/>
  <c r="K1856" i="64"/>
  <c r="J1856" i="64"/>
  <c r="I1856" i="64"/>
  <c r="H1856" i="64"/>
  <c r="G1856" i="64"/>
  <c r="F1856" i="64"/>
  <c r="E1856" i="64"/>
  <c r="N1855" i="64"/>
  <c r="M1855" i="64"/>
  <c r="L1855" i="64"/>
  <c r="K1855" i="64"/>
  <c r="J1855" i="64"/>
  <c r="I1855" i="64"/>
  <c r="H1855" i="64"/>
  <c r="G1855" i="64"/>
  <c r="F1855" i="64"/>
  <c r="E1855" i="64"/>
  <c r="N1854" i="64"/>
  <c r="M1854" i="64"/>
  <c r="L1854" i="64"/>
  <c r="K1854" i="64"/>
  <c r="J1854" i="64"/>
  <c r="I1854" i="64"/>
  <c r="H1854" i="64"/>
  <c r="G1854" i="64"/>
  <c r="F1854" i="64"/>
  <c r="E1854" i="64"/>
  <c r="N1853" i="64"/>
  <c r="M1853" i="64"/>
  <c r="L1853" i="64"/>
  <c r="K1853" i="64"/>
  <c r="J1853" i="64"/>
  <c r="I1853" i="64"/>
  <c r="H1853" i="64"/>
  <c r="G1853" i="64"/>
  <c r="F1853" i="64"/>
  <c r="E1853" i="64"/>
  <c r="N1852" i="64"/>
  <c r="M1852" i="64"/>
  <c r="L1852" i="64"/>
  <c r="K1852" i="64"/>
  <c r="J1852" i="64"/>
  <c r="I1852" i="64"/>
  <c r="H1852" i="64"/>
  <c r="G1852" i="64"/>
  <c r="F1852" i="64"/>
  <c r="E1852" i="64"/>
  <c r="N1851" i="64"/>
  <c r="M1851" i="64"/>
  <c r="L1851" i="64"/>
  <c r="K1851" i="64"/>
  <c r="J1851" i="64"/>
  <c r="I1851" i="64"/>
  <c r="H1851" i="64"/>
  <c r="G1851" i="64"/>
  <c r="F1851" i="64"/>
  <c r="E1851" i="64"/>
  <c r="N1850" i="64"/>
  <c r="M1850" i="64"/>
  <c r="L1850" i="64"/>
  <c r="K1850" i="64"/>
  <c r="J1850" i="64"/>
  <c r="I1850" i="64"/>
  <c r="H1850" i="64"/>
  <c r="G1850" i="64"/>
  <c r="F1850" i="64"/>
  <c r="E1850" i="64"/>
  <c r="N1849" i="64"/>
  <c r="M1849" i="64"/>
  <c r="L1849" i="64"/>
  <c r="K1849" i="64"/>
  <c r="J1849" i="64"/>
  <c r="I1849" i="64"/>
  <c r="H1849" i="64"/>
  <c r="G1849" i="64"/>
  <c r="F1849" i="64"/>
  <c r="E1849" i="64"/>
  <c r="N1848" i="64"/>
  <c r="M1848" i="64"/>
  <c r="L1848" i="64"/>
  <c r="K1848" i="64"/>
  <c r="J1848" i="64"/>
  <c r="I1848" i="64"/>
  <c r="H1848" i="64"/>
  <c r="G1848" i="64"/>
  <c r="F1848" i="64"/>
  <c r="E1848" i="64"/>
  <c r="N1847" i="64"/>
  <c r="M1847" i="64"/>
  <c r="L1847" i="64"/>
  <c r="K1847" i="64"/>
  <c r="J1847" i="64"/>
  <c r="I1847" i="64"/>
  <c r="H1847" i="64"/>
  <c r="G1847" i="64"/>
  <c r="F1847" i="64"/>
  <c r="E1847" i="64"/>
  <c r="N1846" i="64"/>
  <c r="M1846" i="64"/>
  <c r="L1846" i="64"/>
  <c r="K1846" i="64"/>
  <c r="J1846" i="64"/>
  <c r="I1846" i="64"/>
  <c r="H1846" i="64"/>
  <c r="G1846" i="64"/>
  <c r="F1846" i="64"/>
  <c r="E1846" i="64"/>
  <c r="N1845" i="64"/>
  <c r="M1845" i="64"/>
  <c r="L1845" i="64"/>
  <c r="K1845" i="64"/>
  <c r="J1845" i="64"/>
  <c r="I1845" i="64"/>
  <c r="H1845" i="64"/>
  <c r="G1845" i="64"/>
  <c r="F1845" i="64"/>
  <c r="E1845" i="64"/>
  <c r="N1844" i="64"/>
  <c r="M1844" i="64"/>
  <c r="L1844" i="64"/>
  <c r="K1844" i="64"/>
  <c r="J1844" i="64"/>
  <c r="I1844" i="64"/>
  <c r="H1844" i="64"/>
  <c r="G1844" i="64"/>
  <c r="F1844" i="64"/>
  <c r="E1844" i="64"/>
  <c r="N1843" i="64"/>
  <c r="M1843" i="64"/>
  <c r="L1843" i="64"/>
  <c r="K1843" i="64"/>
  <c r="J1843" i="64"/>
  <c r="I1843" i="64"/>
  <c r="H1843" i="64"/>
  <c r="G1843" i="64"/>
  <c r="F1843" i="64"/>
  <c r="E1843" i="64"/>
  <c r="N1842" i="64"/>
  <c r="M1842" i="64"/>
  <c r="L1842" i="64"/>
  <c r="K1842" i="64"/>
  <c r="J1842" i="64"/>
  <c r="I1842" i="64"/>
  <c r="H1842" i="64"/>
  <c r="G1842" i="64"/>
  <c r="F1842" i="64"/>
  <c r="E1842" i="64"/>
  <c r="N1841" i="64"/>
  <c r="M1841" i="64"/>
  <c r="L1841" i="64"/>
  <c r="K1841" i="64"/>
  <c r="J1841" i="64"/>
  <c r="I1841" i="64"/>
  <c r="H1841" i="64"/>
  <c r="G1841" i="64"/>
  <c r="F1841" i="64"/>
  <c r="E1841" i="64"/>
  <c r="N1840" i="64"/>
  <c r="M1840" i="64"/>
  <c r="L1840" i="64"/>
  <c r="K1840" i="64"/>
  <c r="J1840" i="64"/>
  <c r="I1840" i="64"/>
  <c r="H1840" i="64"/>
  <c r="G1840" i="64"/>
  <c r="F1840" i="64"/>
  <c r="E1840" i="64"/>
  <c r="N1839" i="64"/>
  <c r="M1839" i="64"/>
  <c r="L1839" i="64"/>
  <c r="K1839" i="64"/>
  <c r="J1839" i="64"/>
  <c r="I1839" i="64"/>
  <c r="H1839" i="64"/>
  <c r="G1839" i="64"/>
  <c r="F1839" i="64"/>
  <c r="E1839" i="64"/>
  <c r="N1838" i="64"/>
  <c r="M1838" i="64"/>
  <c r="L1838" i="64"/>
  <c r="K1838" i="64"/>
  <c r="J1838" i="64"/>
  <c r="I1838" i="64"/>
  <c r="H1838" i="64"/>
  <c r="G1838" i="64"/>
  <c r="F1838" i="64"/>
  <c r="E1838" i="64"/>
  <c r="N1837" i="64"/>
  <c r="M1837" i="64"/>
  <c r="L1837" i="64"/>
  <c r="K1837" i="64"/>
  <c r="J1837" i="64"/>
  <c r="I1837" i="64"/>
  <c r="H1837" i="64"/>
  <c r="G1837" i="64"/>
  <c r="F1837" i="64"/>
  <c r="E1837" i="64"/>
  <c r="N1836" i="64"/>
  <c r="M1836" i="64"/>
  <c r="L1836" i="64"/>
  <c r="K1836" i="64"/>
  <c r="J1836" i="64"/>
  <c r="I1836" i="64"/>
  <c r="H1836" i="64"/>
  <c r="G1836" i="64"/>
  <c r="F1836" i="64"/>
  <c r="E1836" i="64"/>
  <c r="N1835" i="64"/>
  <c r="M1835" i="64"/>
  <c r="L1835" i="64"/>
  <c r="K1835" i="64"/>
  <c r="J1835" i="64"/>
  <c r="I1835" i="64"/>
  <c r="H1835" i="64"/>
  <c r="G1835" i="64"/>
  <c r="F1835" i="64"/>
  <c r="E1835" i="64"/>
  <c r="N1834" i="64"/>
  <c r="M1834" i="64"/>
  <c r="L1834" i="64"/>
  <c r="K1834" i="64"/>
  <c r="J1834" i="64"/>
  <c r="I1834" i="64"/>
  <c r="H1834" i="64"/>
  <c r="G1834" i="64"/>
  <c r="F1834" i="64"/>
  <c r="E1834" i="64"/>
  <c r="N1833" i="64"/>
  <c r="M1833" i="64"/>
  <c r="L1833" i="64"/>
  <c r="K1833" i="64"/>
  <c r="J1833" i="64"/>
  <c r="I1833" i="64"/>
  <c r="H1833" i="64"/>
  <c r="G1833" i="64"/>
  <c r="F1833" i="64"/>
  <c r="E1833" i="64"/>
  <c r="N1832" i="64"/>
  <c r="M1832" i="64"/>
  <c r="L1832" i="64"/>
  <c r="K1832" i="64"/>
  <c r="J1832" i="64"/>
  <c r="I1832" i="64"/>
  <c r="H1832" i="64"/>
  <c r="G1832" i="64"/>
  <c r="F1832" i="64"/>
  <c r="E1832" i="64"/>
  <c r="N1831" i="64"/>
  <c r="M1831" i="64"/>
  <c r="L1831" i="64"/>
  <c r="K1831" i="64"/>
  <c r="J1831" i="64"/>
  <c r="I1831" i="64"/>
  <c r="H1831" i="64"/>
  <c r="G1831" i="64"/>
  <c r="F1831" i="64"/>
  <c r="E1831" i="64"/>
  <c r="N1830" i="64"/>
  <c r="M1830" i="64"/>
  <c r="L1830" i="64"/>
  <c r="K1830" i="64"/>
  <c r="J1830" i="64"/>
  <c r="I1830" i="64"/>
  <c r="H1830" i="64"/>
  <c r="G1830" i="64"/>
  <c r="F1830" i="64"/>
  <c r="E1830" i="64"/>
  <c r="N1829" i="64"/>
  <c r="M1829" i="64"/>
  <c r="L1829" i="64"/>
  <c r="K1829" i="64"/>
  <c r="J1829" i="64"/>
  <c r="I1829" i="64"/>
  <c r="H1829" i="64"/>
  <c r="G1829" i="64"/>
  <c r="F1829" i="64"/>
  <c r="E1829" i="64"/>
  <c r="N1828" i="64"/>
  <c r="M1828" i="64"/>
  <c r="L1828" i="64"/>
  <c r="K1828" i="64"/>
  <c r="J1828" i="64"/>
  <c r="I1828" i="64"/>
  <c r="H1828" i="64"/>
  <c r="G1828" i="64"/>
  <c r="F1828" i="64"/>
  <c r="E1828" i="64"/>
  <c r="N1827" i="64"/>
  <c r="M1827" i="64"/>
  <c r="L1827" i="64"/>
  <c r="K1827" i="64"/>
  <c r="J1827" i="64"/>
  <c r="I1827" i="64"/>
  <c r="H1827" i="64"/>
  <c r="G1827" i="64"/>
  <c r="F1827" i="64"/>
  <c r="E1827" i="64"/>
  <c r="N1826" i="64"/>
  <c r="M1826" i="64"/>
  <c r="L1826" i="64"/>
  <c r="K1826" i="64"/>
  <c r="J1826" i="64"/>
  <c r="I1826" i="64"/>
  <c r="H1826" i="64"/>
  <c r="G1826" i="64"/>
  <c r="F1826" i="64"/>
  <c r="E1826" i="64"/>
  <c r="N1825" i="64"/>
  <c r="M1825" i="64"/>
  <c r="L1825" i="64"/>
  <c r="K1825" i="64"/>
  <c r="J1825" i="64"/>
  <c r="I1825" i="64"/>
  <c r="H1825" i="64"/>
  <c r="G1825" i="64"/>
  <c r="F1825" i="64"/>
  <c r="E1825" i="64"/>
  <c r="N1824" i="64"/>
  <c r="M1824" i="64"/>
  <c r="L1824" i="64"/>
  <c r="K1824" i="64"/>
  <c r="J1824" i="64"/>
  <c r="I1824" i="64"/>
  <c r="H1824" i="64"/>
  <c r="G1824" i="64"/>
  <c r="F1824" i="64"/>
  <c r="E1824" i="64"/>
  <c r="N1823" i="64"/>
  <c r="M1823" i="64"/>
  <c r="L1823" i="64"/>
  <c r="K1823" i="64"/>
  <c r="J1823" i="64"/>
  <c r="I1823" i="64"/>
  <c r="H1823" i="64"/>
  <c r="G1823" i="64"/>
  <c r="F1823" i="64"/>
  <c r="E1823" i="64"/>
  <c r="N1822" i="64"/>
  <c r="M1822" i="64"/>
  <c r="L1822" i="64"/>
  <c r="K1822" i="64"/>
  <c r="J1822" i="64"/>
  <c r="I1822" i="64"/>
  <c r="H1822" i="64"/>
  <c r="G1822" i="64"/>
  <c r="F1822" i="64"/>
  <c r="E1822" i="64"/>
  <c r="N1821" i="64"/>
  <c r="M1821" i="64"/>
  <c r="L1821" i="64"/>
  <c r="K1821" i="64"/>
  <c r="J1821" i="64"/>
  <c r="I1821" i="64"/>
  <c r="H1821" i="64"/>
  <c r="G1821" i="64"/>
  <c r="F1821" i="64"/>
  <c r="E1821" i="64"/>
  <c r="N1820" i="64"/>
  <c r="M1820" i="64"/>
  <c r="L1820" i="64"/>
  <c r="K1820" i="64"/>
  <c r="J1820" i="64"/>
  <c r="I1820" i="64"/>
  <c r="H1820" i="64"/>
  <c r="G1820" i="64"/>
  <c r="F1820" i="64"/>
  <c r="E1820" i="64"/>
  <c r="N1819" i="64"/>
  <c r="M1819" i="64"/>
  <c r="L1819" i="64"/>
  <c r="K1819" i="64"/>
  <c r="J1819" i="64"/>
  <c r="I1819" i="64"/>
  <c r="H1819" i="64"/>
  <c r="G1819" i="64"/>
  <c r="F1819" i="64"/>
  <c r="E1819" i="64"/>
  <c r="N1818" i="64"/>
  <c r="M1818" i="64"/>
  <c r="L1818" i="64"/>
  <c r="K1818" i="64"/>
  <c r="J1818" i="64"/>
  <c r="I1818" i="64"/>
  <c r="H1818" i="64"/>
  <c r="G1818" i="64"/>
  <c r="F1818" i="64"/>
  <c r="E1818" i="64"/>
  <c r="N1817" i="64"/>
  <c r="M1817" i="64"/>
  <c r="L1817" i="64"/>
  <c r="K1817" i="64"/>
  <c r="J1817" i="64"/>
  <c r="I1817" i="64"/>
  <c r="H1817" i="64"/>
  <c r="G1817" i="64"/>
  <c r="F1817" i="64"/>
  <c r="E1817" i="64"/>
  <c r="N1816" i="64"/>
  <c r="M1816" i="64"/>
  <c r="L1816" i="64"/>
  <c r="K1816" i="64"/>
  <c r="J1816" i="64"/>
  <c r="I1816" i="64"/>
  <c r="H1816" i="64"/>
  <c r="G1816" i="64"/>
  <c r="F1816" i="64"/>
  <c r="E1816" i="64"/>
  <c r="N1815" i="64"/>
  <c r="M1815" i="64"/>
  <c r="L1815" i="64"/>
  <c r="K1815" i="64"/>
  <c r="J1815" i="64"/>
  <c r="I1815" i="64"/>
  <c r="H1815" i="64"/>
  <c r="G1815" i="64"/>
  <c r="F1815" i="64"/>
  <c r="E1815" i="64"/>
  <c r="N1814" i="64"/>
  <c r="M1814" i="64"/>
  <c r="L1814" i="64"/>
  <c r="K1814" i="64"/>
  <c r="J1814" i="64"/>
  <c r="I1814" i="64"/>
  <c r="H1814" i="64"/>
  <c r="G1814" i="64"/>
  <c r="F1814" i="64"/>
  <c r="E1814" i="64"/>
  <c r="N1813" i="64"/>
  <c r="M1813" i="64"/>
  <c r="L1813" i="64"/>
  <c r="K1813" i="64"/>
  <c r="J1813" i="64"/>
  <c r="I1813" i="64"/>
  <c r="H1813" i="64"/>
  <c r="G1813" i="64"/>
  <c r="F1813" i="64"/>
  <c r="E1813" i="64"/>
  <c r="N1812" i="64"/>
  <c r="M1812" i="64"/>
  <c r="L1812" i="64"/>
  <c r="K1812" i="64"/>
  <c r="J1812" i="64"/>
  <c r="I1812" i="64"/>
  <c r="H1812" i="64"/>
  <c r="G1812" i="64"/>
  <c r="F1812" i="64"/>
  <c r="E1812" i="64"/>
  <c r="N1811" i="64"/>
  <c r="M1811" i="64"/>
  <c r="L1811" i="64"/>
  <c r="K1811" i="64"/>
  <c r="J1811" i="64"/>
  <c r="I1811" i="64"/>
  <c r="H1811" i="64"/>
  <c r="G1811" i="64"/>
  <c r="F1811" i="64"/>
  <c r="E1811" i="64"/>
  <c r="N1810" i="64"/>
  <c r="M1810" i="64"/>
  <c r="L1810" i="64"/>
  <c r="K1810" i="64"/>
  <c r="J1810" i="64"/>
  <c r="I1810" i="64"/>
  <c r="H1810" i="64"/>
  <c r="G1810" i="64"/>
  <c r="F1810" i="64"/>
  <c r="E1810" i="64"/>
  <c r="N1809" i="64"/>
  <c r="M1809" i="64"/>
  <c r="L1809" i="64"/>
  <c r="K1809" i="64"/>
  <c r="J1809" i="64"/>
  <c r="I1809" i="64"/>
  <c r="H1809" i="64"/>
  <c r="G1809" i="64"/>
  <c r="F1809" i="64"/>
  <c r="E1809" i="64"/>
  <c r="N1808" i="64"/>
  <c r="M1808" i="64"/>
  <c r="L1808" i="64"/>
  <c r="K1808" i="64"/>
  <c r="J1808" i="64"/>
  <c r="I1808" i="64"/>
  <c r="H1808" i="64"/>
  <c r="G1808" i="64"/>
  <c r="F1808" i="64"/>
  <c r="E1808" i="64"/>
  <c r="N1807" i="64"/>
  <c r="M1807" i="64"/>
  <c r="L1807" i="64"/>
  <c r="K1807" i="64"/>
  <c r="J1807" i="64"/>
  <c r="I1807" i="64"/>
  <c r="H1807" i="64"/>
  <c r="G1807" i="64"/>
  <c r="F1807" i="64"/>
  <c r="E1807" i="64"/>
  <c r="N1806" i="64"/>
  <c r="M1806" i="64"/>
  <c r="L1806" i="64"/>
  <c r="K1806" i="64"/>
  <c r="J1806" i="64"/>
  <c r="I1806" i="64"/>
  <c r="H1806" i="64"/>
  <c r="G1806" i="64"/>
  <c r="F1806" i="64"/>
  <c r="E1806" i="64"/>
  <c r="N1805" i="64"/>
  <c r="M1805" i="64"/>
  <c r="L1805" i="64"/>
  <c r="K1805" i="64"/>
  <c r="J1805" i="64"/>
  <c r="I1805" i="64"/>
  <c r="H1805" i="64"/>
  <c r="G1805" i="64"/>
  <c r="F1805" i="64"/>
  <c r="E1805" i="64"/>
  <c r="N1804" i="64"/>
  <c r="M1804" i="64"/>
  <c r="L1804" i="64"/>
  <c r="K1804" i="64"/>
  <c r="J1804" i="64"/>
  <c r="I1804" i="64"/>
  <c r="H1804" i="64"/>
  <c r="G1804" i="64"/>
  <c r="F1804" i="64"/>
  <c r="E1804" i="64"/>
  <c r="N1803" i="64"/>
  <c r="M1803" i="64"/>
  <c r="L1803" i="64"/>
  <c r="K1803" i="64"/>
  <c r="J1803" i="64"/>
  <c r="I1803" i="64"/>
  <c r="H1803" i="64"/>
  <c r="G1803" i="64"/>
  <c r="F1803" i="64"/>
  <c r="E1803" i="64"/>
  <c r="N1802" i="64"/>
  <c r="M1802" i="64"/>
  <c r="L1802" i="64"/>
  <c r="K1802" i="64"/>
  <c r="J1802" i="64"/>
  <c r="I1802" i="64"/>
  <c r="H1802" i="64"/>
  <c r="G1802" i="64"/>
  <c r="F1802" i="64"/>
  <c r="E1802" i="64"/>
  <c r="N1801" i="64"/>
  <c r="M1801" i="64"/>
  <c r="L1801" i="64"/>
  <c r="K1801" i="64"/>
  <c r="J1801" i="64"/>
  <c r="I1801" i="64"/>
  <c r="H1801" i="64"/>
  <c r="G1801" i="64"/>
  <c r="F1801" i="64"/>
  <c r="E1801" i="64"/>
  <c r="N1800" i="64"/>
  <c r="M1800" i="64"/>
  <c r="L1800" i="64"/>
  <c r="K1800" i="64"/>
  <c r="J1800" i="64"/>
  <c r="I1800" i="64"/>
  <c r="H1800" i="64"/>
  <c r="G1800" i="64"/>
  <c r="F1800" i="64"/>
  <c r="E1800" i="64"/>
  <c r="N1799" i="64"/>
  <c r="M1799" i="64"/>
  <c r="L1799" i="64"/>
  <c r="K1799" i="64"/>
  <c r="J1799" i="64"/>
  <c r="I1799" i="64"/>
  <c r="H1799" i="64"/>
  <c r="G1799" i="64"/>
  <c r="F1799" i="64"/>
  <c r="E1799" i="64"/>
  <c r="N1798" i="64"/>
  <c r="M1798" i="64"/>
  <c r="L1798" i="64"/>
  <c r="K1798" i="64"/>
  <c r="J1798" i="64"/>
  <c r="I1798" i="64"/>
  <c r="H1798" i="64"/>
  <c r="G1798" i="64"/>
  <c r="F1798" i="64"/>
  <c r="E1798" i="64"/>
  <c r="N1797" i="64"/>
  <c r="M1797" i="64"/>
  <c r="L1797" i="64"/>
  <c r="K1797" i="64"/>
  <c r="J1797" i="64"/>
  <c r="I1797" i="64"/>
  <c r="H1797" i="64"/>
  <c r="G1797" i="64"/>
  <c r="F1797" i="64"/>
  <c r="E1797" i="64"/>
  <c r="N1796" i="64"/>
  <c r="M1796" i="64"/>
  <c r="L1796" i="64"/>
  <c r="K1796" i="64"/>
  <c r="J1796" i="64"/>
  <c r="I1796" i="64"/>
  <c r="H1796" i="64"/>
  <c r="G1796" i="64"/>
  <c r="F1796" i="64"/>
  <c r="E1796" i="64"/>
  <c r="N1795" i="64"/>
  <c r="M1795" i="64"/>
  <c r="L1795" i="64"/>
  <c r="K1795" i="64"/>
  <c r="J1795" i="64"/>
  <c r="I1795" i="64"/>
  <c r="H1795" i="64"/>
  <c r="G1795" i="64"/>
  <c r="F1795" i="64"/>
  <c r="E1795" i="64"/>
  <c r="N1794" i="64"/>
  <c r="M1794" i="64"/>
  <c r="L1794" i="64"/>
  <c r="K1794" i="64"/>
  <c r="J1794" i="64"/>
  <c r="I1794" i="64"/>
  <c r="H1794" i="64"/>
  <c r="G1794" i="64"/>
  <c r="F1794" i="64"/>
  <c r="E1794" i="64"/>
  <c r="N1793" i="64"/>
  <c r="M1793" i="64"/>
  <c r="L1793" i="64"/>
  <c r="K1793" i="64"/>
  <c r="J1793" i="64"/>
  <c r="I1793" i="64"/>
  <c r="H1793" i="64"/>
  <c r="G1793" i="64"/>
  <c r="F1793" i="64"/>
  <c r="E1793" i="64"/>
  <c r="N1792" i="64"/>
  <c r="M1792" i="64"/>
  <c r="L1792" i="64"/>
  <c r="K1792" i="64"/>
  <c r="J1792" i="64"/>
  <c r="I1792" i="64"/>
  <c r="H1792" i="64"/>
  <c r="G1792" i="64"/>
  <c r="F1792" i="64"/>
  <c r="E1792" i="64"/>
  <c r="N1791" i="64"/>
  <c r="M1791" i="64"/>
  <c r="L1791" i="64"/>
  <c r="K1791" i="64"/>
  <c r="J1791" i="64"/>
  <c r="I1791" i="64"/>
  <c r="H1791" i="64"/>
  <c r="G1791" i="64"/>
  <c r="F1791" i="64"/>
  <c r="E1791" i="64"/>
  <c r="N1790" i="64"/>
  <c r="M1790" i="64"/>
  <c r="L1790" i="64"/>
  <c r="K1790" i="64"/>
  <c r="J1790" i="64"/>
  <c r="I1790" i="64"/>
  <c r="H1790" i="64"/>
  <c r="G1790" i="64"/>
  <c r="F1790" i="64"/>
  <c r="E1790" i="64"/>
  <c r="N1789" i="64"/>
  <c r="M1789" i="64"/>
  <c r="L1789" i="64"/>
  <c r="K1789" i="64"/>
  <c r="J1789" i="64"/>
  <c r="I1789" i="64"/>
  <c r="H1789" i="64"/>
  <c r="G1789" i="64"/>
  <c r="F1789" i="64"/>
  <c r="E1789" i="64"/>
  <c r="N1788" i="64"/>
  <c r="M1788" i="64"/>
  <c r="L1788" i="64"/>
  <c r="K1788" i="64"/>
  <c r="J1788" i="64"/>
  <c r="I1788" i="64"/>
  <c r="H1788" i="64"/>
  <c r="G1788" i="64"/>
  <c r="F1788" i="64"/>
  <c r="E1788" i="64"/>
  <c r="N1787" i="64"/>
  <c r="M1787" i="64"/>
  <c r="L1787" i="64"/>
  <c r="K1787" i="64"/>
  <c r="J1787" i="64"/>
  <c r="I1787" i="64"/>
  <c r="H1787" i="64"/>
  <c r="G1787" i="64"/>
  <c r="F1787" i="64"/>
  <c r="E1787" i="64"/>
  <c r="N1786" i="64"/>
  <c r="M1786" i="64"/>
  <c r="L1786" i="64"/>
  <c r="K1786" i="64"/>
  <c r="J1786" i="64"/>
  <c r="I1786" i="64"/>
  <c r="H1786" i="64"/>
  <c r="G1786" i="64"/>
  <c r="F1786" i="64"/>
  <c r="E1786" i="64"/>
  <c r="N1785" i="64"/>
  <c r="M1785" i="64"/>
  <c r="L1785" i="64"/>
  <c r="K1785" i="64"/>
  <c r="J1785" i="64"/>
  <c r="I1785" i="64"/>
  <c r="H1785" i="64"/>
  <c r="G1785" i="64"/>
  <c r="F1785" i="64"/>
  <c r="E1785" i="64"/>
  <c r="N1784" i="64"/>
  <c r="M1784" i="64"/>
  <c r="L1784" i="64"/>
  <c r="K1784" i="64"/>
  <c r="J1784" i="64"/>
  <c r="I1784" i="64"/>
  <c r="H1784" i="64"/>
  <c r="G1784" i="64"/>
  <c r="F1784" i="64"/>
  <c r="E1784" i="64"/>
  <c r="N1783" i="64"/>
  <c r="M1783" i="64"/>
  <c r="L1783" i="64"/>
  <c r="K1783" i="64"/>
  <c r="J1783" i="64"/>
  <c r="I1783" i="64"/>
  <c r="H1783" i="64"/>
  <c r="G1783" i="64"/>
  <c r="F1783" i="64"/>
  <c r="E1783" i="64"/>
  <c r="N1782" i="64"/>
  <c r="M1782" i="64"/>
  <c r="L1782" i="64"/>
  <c r="K1782" i="64"/>
  <c r="J1782" i="64"/>
  <c r="I1782" i="64"/>
  <c r="H1782" i="64"/>
  <c r="G1782" i="64"/>
  <c r="F1782" i="64"/>
  <c r="E1782" i="64"/>
  <c r="N1781" i="64"/>
  <c r="M1781" i="64"/>
  <c r="L1781" i="64"/>
  <c r="K1781" i="64"/>
  <c r="J1781" i="64"/>
  <c r="I1781" i="64"/>
  <c r="H1781" i="64"/>
  <c r="G1781" i="64"/>
  <c r="F1781" i="64"/>
  <c r="E1781" i="64"/>
  <c r="N1780" i="64"/>
  <c r="M1780" i="64"/>
  <c r="L1780" i="64"/>
  <c r="K1780" i="64"/>
  <c r="J1780" i="64"/>
  <c r="I1780" i="64"/>
  <c r="H1780" i="64"/>
  <c r="G1780" i="64"/>
  <c r="F1780" i="64"/>
  <c r="E1780" i="64"/>
  <c r="N1779" i="64"/>
  <c r="M1779" i="64"/>
  <c r="L1779" i="64"/>
  <c r="K1779" i="64"/>
  <c r="J1779" i="64"/>
  <c r="I1779" i="64"/>
  <c r="H1779" i="64"/>
  <c r="G1779" i="64"/>
  <c r="F1779" i="64"/>
  <c r="E1779" i="64"/>
  <c r="N1778" i="64"/>
  <c r="M1778" i="64"/>
  <c r="L1778" i="64"/>
  <c r="K1778" i="64"/>
  <c r="J1778" i="64"/>
  <c r="I1778" i="64"/>
  <c r="H1778" i="64"/>
  <c r="G1778" i="64"/>
  <c r="F1778" i="64"/>
  <c r="E1778" i="64"/>
  <c r="N1777" i="64"/>
  <c r="M1777" i="64"/>
  <c r="L1777" i="64"/>
  <c r="K1777" i="64"/>
  <c r="J1777" i="64"/>
  <c r="I1777" i="64"/>
  <c r="H1777" i="64"/>
  <c r="G1777" i="64"/>
  <c r="F1777" i="64"/>
  <c r="E1777" i="64"/>
  <c r="N1776" i="64"/>
  <c r="M1776" i="64"/>
  <c r="L1776" i="64"/>
  <c r="K1776" i="64"/>
  <c r="J1776" i="64"/>
  <c r="I1776" i="64"/>
  <c r="H1776" i="64"/>
  <c r="G1776" i="64"/>
  <c r="F1776" i="64"/>
  <c r="E1776" i="64"/>
  <c r="N1775" i="64"/>
  <c r="M1775" i="64"/>
  <c r="L1775" i="64"/>
  <c r="K1775" i="64"/>
  <c r="J1775" i="64"/>
  <c r="I1775" i="64"/>
  <c r="H1775" i="64"/>
  <c r="G1775" i="64"/>
  <c r="F1775" i="64"/>
  <c r="E1775" i="64"/>
  <c r="N1774" i="64"/>
  <c r="M1774" i="64"/>
  <c r="L1774" i="64"/>
  <c r="K1774" i="64"/>
  <c r="J1774" i="64"/>
  <c r="I1774" i="64"/>
  <c r="H1774" i="64"/>
  <c r="G1774" i="64"/>
  <c r="F1774" i="64"/>
  <c r="E1774" i="64"/>
  <c r="N1773" i="64"/>
  <c r="M1773" i="64"/>
  <c r="L1773" i="64"/>
  <c r="K1773" i="64"/>
  <c r="J1773" i="64"/>
  <c r="I1773" i="64"/>
  <c r="H1773" i="64"/>
  <c r="G1773" i="64"/>
  <c r="F1773" i="64"/>
  <c r="E1773" i="64"/>
  <c r="N1772" i="64"/>
  <c r="M1772" i="64"/>
  <c r="L1772" i="64"/>
  <c r="K1772" i="64"/>
  <c r="J1772" i="64"/>
  <c r="I1772" i="64"/>
  <c r="H1772" i="64"/>
  <c r="G1772" i="64"/>
  <c r="F1772" i="64"/>
  <c r="E1772" i="64"/>
  <c r="N1771" i="64"/>
  <c r="M1771" i="64"/>
  <c r="L1771" i="64"/>
  <c r="K1771" i="64"/>
  <c r="J1771" i="64"/>
  <c r="I1771" i="64"/>
  <c r="H1771" i="64"/>
  <c r="G1771" i="64"/>
  <c r="F1771" i="64"/>
  <c r="E1771" i="64"/>
  <c r="N1770" i="64"/>
  <c r="M1770" i="64"/>
  <c r="L1770" i="64"/>
  <c r="K1770" i="64"/>
  <c r="J1770" i="64"/>
  <c r="I1770" i="64"/>
  <c r="H1770" i="64"/>
  <c r="G1770" i="64"/>
  <c r="F1770" i="64"/>
  <c r="E1770" i="64"/>
  <c r="N1769" i="64"/>
  <c r="M1769" i="64"/>
  <c r="L1769" i="64"/>
  <c r="K1769" i="64"/>
  <c r="J1769" i="64"/>
  <c r="I1769" i="64"/>
  <c r="H1769" i="64"/>
  <c r="G1769" i="64"/>
  <c r="F1769" i="64"/>
  <c r="E1769" i="64"/>
  <c r="N1768" i="64"/>
  <c r="M1768" i="64"/>
  <c r="L1768" i="64"/>
  <c r="K1768" i="64"/>
  <c r="J1768" i="64"/>
  <c r="I1768" i="64"/>
  <c r="H1768" i="64"/>
  <c r="G1768" i="64"/>
  <c r="F1768" i="64"/>
  <c r="E1768" i="64"/>
  <c r="N1767" i="64"/>
  <c r="M1767" i="64"/>
  <c r="L1767" i="64"/>
  <c r="K1767" i="64"/>
  <c r="J1767" i="64"/>
  <c r="I1767" i="64"/>
  <c r="H1767" i="64"/>
  <c r="G1767" i="64"/>
  <c r="F1767" i="64"/>
  <c r="E1767" i="64"/>
  <c r="N1766" i="64"/>
  <c r="M1766" i="64"/>
  <c r="L1766" i="64"/>
  <c r="K1766" i="64"/>
  <c r="J1766" i="64"/>
  <c r="I1766" i="64"/>
  <c r="H1766" i="64"/>
  <c r="G1766" i="64"/>
  <c r="F1766" i="64"/>
  <c r="E1766" i="64"/>
  <c r="N1765" i="64"/>
  <c r="M1765" i="64"/>
  <c r="L1765" i="64"/>
  <c r="K1765" i="64"/>
  <c r="J1765" i="64"/>
  <c r="I1765" i="64"/>
  <c r="H1765" i="64"/>
  <c r="G1765" i="64"/>
  <c r="F1765" i="64"/>
  <c r="E1765" i="64"/>
  <c r="N1764" i="64"/>
  <c r="M1764" i="64"/>
  <c r="L1764" i="64"/>
  <c r="K1764" i="64"/>
  <c r="J1764" i="64"/>
  <c r="I1764" i="64"/>
  <c r="H1764" i="64"/>
  <c r="G1764" i="64"/>
  <c r="F1764" i="64"/>
  <c r="E1764" i="64"/>
  <c r="N1763" i="64"/>
  <c r="M1763" i="64"/>
  <c r="L1763" i="64"/>
  <c r="K1763" i="64"/>
  <c r="J1763" i="64"/>
  <c r="I1763" i="64"/>
  <c r="H1763" i="64"/>
  <c r="G1763" i="64"/>
  <c r="F1763" i="64"/>
  <c r="E1763" i="64"/>
  <c r="N1762" i="64"/>
  <c r="M1762" i="64"/>
  <c r="L1762" i="64"/>
  <c r="K1762" i="64"/>
  <c r="J1762" i="64"/>
  <c r="I1762" i="64"/>
  <c r="H1762" i="64"/>
  <c r="G1762" i="64"/>
  <c r="F1762" i="64"/>
  <c r="E1762" i="64"/>
  <c r="N1761" i="64"/>
  <c r="M1761" i="64"/>
  <c r="L1761" i="64"/>
  <c r="K1761" i="64"/>
  <c r="J1761" i="64"/>
  <c r="I1761" i="64"/>
  <c r="H1761" i="64"/>
  <c r="G1761" i="64"/>
  <c r="F1761" i="64"/>
  <c r="E1761" i="64"/>
  <c r="N1760" i="64"/>
  <c r="M1760" i="64"/>
  <c r="L1760" i="64"/>
  <c r="K1760" i="64"/>
  <c r="J1760" i="64"/>
  <c r="I1760" i="64"/>
  <c r="H1760" i="64"/>
  <c r="G1760" i="64"/>
  <c r="F1760" i="64"/>
  <c r="E1760" i="64"/>
  <c r="N1759" i="64"/>
  <c r="M1759" i="64"/>
  <c r="L1759" i="64"/>
  <c r="K1759" i="64"/>
  <c r="J1759" i="64"/>
  <c r="I1759" i="64"/>
  <c r="H1759" i="64"/>
  <c r="G1759" i="64"/>
  <c r="F1759" i="64"/>
  <c r="E1759" i="64"/>
  <c r="N1758" i="64"/>
  <c r="M1758" i="64"/>
  <c r="L1758" i="64"/>
  <c r="K1758" i="64"/>
  <c r="J1758" i="64"/>
  <c r="I1758" i="64"/>
  <c r="H1758" i="64"/>
  <c r="G1758" i="64"/>
  <c r="F1758" i="64"/>
  <c r="E1758" i="64"/>
  <c r="N1757" i="64"/>
  <c r="M1757" i="64"/>
  <c r="L1757" i="64"/>
  <c r="K1757" i="64"/>
  <c r="J1757" i="64"/>
  <c r="I1757" i="64"/>
  <c r="H1757" i="64"/>
  <c r="G1757" i="64"/>
  <c r="F1757" i="64"/>
  <c r="E1757" i="64"/>
  <c r="N1756" i="64"/>
  <c r="M1756" i="64"/>
  <c r="L1756" i="64"/>
  <c r="K1756" i="64"/>
  <c r="J1756" i="64"/>
  <c r="I1756" i="64"/>
  <c r="H1756" i="64"/>
  <c r="G1756" i="64"/>
  <c r="F1756" i="64"/>
  <c r="E1756" i="64"/>
  <c r="N1755" i="64"/>
  <c r="M1755" i="64"/>
  <c r="L1755" i="64"/>
  <c r="K1755" i="64"/>
  <c r="J1755" i="64"/>
  <c r="I1755" i="64"/>
  <c r="H1755" i="64"/>
  <c r="G1755" i="64"/>
  <c r="F1755" i="64"/>
  <c r="E1755" i="64"/>
  <c r="N1754" i="64"/>
  <c r="M1754" i="64"/>
  <c r="L1754" i="64"/>
  <c r="K1754" i="64"/>
  <c r="J1754" i="64"/>
  <c r="I1754" i="64"/>
  <c r="H1754" i="64"/>
  <c r="G1754" i="64"/>
  <c r="F1754" i="64"/>
  <c r="E1754" i="64"/>
  <c r="N1753" i="64"/>
  <c r="M1753" i="64"/>
  <c r="L1753" i="64"/>
  <c r="K1753" i="64"/>
  <c r="J1753" i="64"/>
  <c r="I1753" i="64"/>
  <c r="H1753" i="64"/>
  <c r="G1753" i="64"/>
  <c r="F1753" i="64"/>
  <c r="E1753" i="64"/>
  <c r="N1752" i="64"/>
  <c r="M1752" i="64"/>
  <c r="L1752" i="64"/>
  <c r="K1752" i="64"/>
  <c r="J1752" i="64"/>
  <c r="I1752" i="64"/>
  <c r="H1752" i="64"/>
  <c r="G1752" i="64"/>
  <c r="F1752" i="64"/>
  <c r="E1752" i="64"/>
  <c r="N1751" i="64"/>
  <c r="M1751" i="64"/>
  <c r="L1751" i="64"/>
  <c r="K1751" i="64"/>
  <c r="J1751" i="64"/>
  <c r="I1751" i="64"/>
  <c r="H1751" i="64"/>
  <c r="G1751" i="64"/>
  <c r="F1751" i="64"/>
  <c r="E1751" i="64"/>
  <c r="N1750" i="64"/>
  <c r="M1750" i="64"/>
  <c r="L1750" i="64"/>
  <c r="K1750" i="64"/>
  <c r="J1750" i="64"/>
  <c r="I1750" i="64"/>
  <c r="H1750" i="64"/>
  <c r="G1750" i="64"/>
  <c r="F1750" i="64"/>
  <c r="E1750" i="64"/>
  <c r="N1749" i="64"/>
  <c r="M1749" i="64"/>
  <c r="L1749" i="64"/>
  <c r="K1749" i="64"/>
  <c r="J1749" i="64"/>
  <c r="I1749" i="64"/>
  <c r="H1749" i="64"/>
  <c r="G1749" i="64"/>
  <c r="F1749" i="64"/>
  <c r="E1749" i="64"/>
  <c r="N1748" i="64"/>
  <c r="M1748" i="64"/>
  <c r="L1748" i="64"/>
  <c r="K1748" i="64"/>
  <c r="J1748" i="64"/>
  <c r="I1748" i="64"/>
  <c r="H1748" i="64"/>
  <c r="G1748" i="64"/>
  <c r="F1748" i="64"/>
  <c r="E1748" i="64"/>
  <c r="N1747" i="64"/>
  <c r="M1747" i="64"/>
  <c r="L1747" i="64"/>
  <c r="K1747" i="64"/>
  <c r="J1747" i="64"/>
  <c r="I1747" i="64"/>
  <c r="H1747" i="64"/>
  <c r="G1747" i="64"/>
  <c r="F1747" i="64"/>
  <c r="E1747" i="64"/>
  <c r="N1746" i="64"/>
  <c r="M1746" i="64"/>
  <c r="L1746" i="64"/>
  <c r="K1746" i="64"/>
  <c r="J1746" i="64"/>
  <c r="I1746" i="64"/>
  <c r="H1746" i="64"/>
  <c r="G1746" i="64"/>
  <c r="F1746" i="64"/>
  <c r="E1746" i="64"/>
  <c r="N1745" i="64"/>
  <c r="M1745" i="64"/>
  <c r="L1745" i="64"/>
  <c r="K1745" i="64"/>
  <c r="J1745" i="64"/>
  <c r="I1745" i="64"/>
  <c r="H1745" i="64"/>
  <c r="G1745" i="64"/>
  <c r="F1745" i="64"/>
  <c r="E1745" i="64"/>
  <c r="N1744" i="64"/>
  <c r="M1744" i="64"/>
  <c r="L1744" i="64"/>
  <c r="K1744" i="64"/>
  <c r="J1744" i="64"/>
  <c r="I1744" i="64"/>
  <c r="H1744" i="64"/>
  <c r="G1744" i="64"/>
  <c r="F1744" i="64"/>
  <c r="E1744" i="64"/>
  <c r="N1743" i="64"/>
  <c r="M1743" i="64"/>
  <c r="L1743" i="64"/>
  <c r="K1743" i="64"/>
  <c r="J1743" i="64"/>
  <c r="I1743" i="64"/>
  <c r="H1743" i="64"/>
  <c r="G1743" i="64"/>
  <c r="F1743" i="64"/>
  <c r="E1743" i="64"/>
  <c r="N1742" i="64"/>
  <c r="M1742" i="64"/>
  <c r="L1742" i="64"/>
  <c r="K1742" i="64"/>
  <c r="J1742" i="64"/>
  <c r="I1742" i="64"/>
  <c r="H1742" i="64"/>
  <c r="G1742" i="64"/>
  <c r="F1742" i="64"/>
  <c r="E1742" i="64"/>
  <c r="N1741" i="64"/>
  <c r="M1741" i="64"/>
  <c r="L1741" i="64"/>
  <c r="K1741" i="64"/>
  <c r="J1741" i="64"/>
  <c r="I1741" i="64"/>
  <c r="H1741" i="64"/>
  <c r="G1741" i="64"/>
  <c r="F1741" i="64"/>
  <c r="E1741" i="64"/>
  <c r="N1740" i="64"/>
  <c r="M1740" i="64"/>
  <c r="L1740" i="64"/>
  <c r="K1740" i="64"/>
  <c r="J1740" i="64"/>
  <c r="I1740" i="64"/>
  <c r="H1740" i="64"/>
  <c r="G1740" i="64"/>
  <c r="F1740" i="64"/>
  <c r="E1740" i="64"/>
  <c r="N1739" i="64"/>
  <c r="M1739" i="64"/>
  <c r="L1739" i="64"/>
  <c r="K1739" i="64"/>
  <c r="J1739" i="64"/>
  <c r="I1739" i="64"/>
  <c r="H1739" i="64"/>
  <c r="G1739" i="64"/>
  <c r="F1739" i="64"/>
  <c r="E1739" i="64"/>
  <c r="N1738" i="64"/>
  <c r="M1738" i="64"/>
  <c r="L1738" i="64"/>
  <c r="K1738" i="64"/>
  <c r="J1738" i="64"/>
  <c r="I1738" i="64"/>
  <c r="H1738" i="64"/>
  <c r="G1738" i="64"/>
  <c r="F1738" i="64"/>
  <c r="E1738" i="64"/>
  <c r="N1737" i="64"/>
  <c r="M1737" i="64"/>
  <c r="L1737" i="64"/>
  <c r="K1737" i="64"/>
  <c r="J1737" i="64"/>
  <c r="I1737" i="64"/>
  <c r="H1737" i="64"/>
  <c r="G1737" i="64"/>
  <c r="F1737" i="64"/>
  <c r="E1737" i="64"/>
  <c r="N1736" i="64"/>
  <c r="M1736" i="64"/>
  <c r="L1736" i="64"/>
  <c r="K1736" i="64"/>
  <c r="J1736" i="64"/>
  <c r="I1736" i="64"/>
  <c r="H1736" i="64"/>
  <c r="G1736" i="64"/>
  <c r="F1736" i="64"/>
  <c r="E1736" i="64"/>
  <c r="N1735" i="64"/>
  <c r="M1735" i="64"/>
  <c r="L1735" i="64"/>
  <c r="K1735" i="64"/>
  <c r="J1735" i="64"/>
  <c r="I1735" i="64"/>
  <c r="H1735" i="64"/>
  <c r="G1735" i="64"/>
  <c r="F1735" i="64"/>
  <c r="E1735" i="64"/>
  <c r="N1734" i="64"/>
  <c r="M1734" i="64"/>
  <c r="L1734" i="64"/>
  <c r="K1734" i="64"/>
  <c r="J1734" i="64"/>
  <c r="I1734" i="64"/>
  <c r="H1734" i="64"/>
  <c r="G1734" i="64"/>
  <c r="F1734" i="64"/>
  <c r="E1734" i="64"/>
  <c r="N1733" i="64"/>
  <c r="M1733" i="64"/>
  <c r="L1733" i="64"/>
  <c r="K1733" i="64"/>
  <c r="J1733" i="64"/>
  <c r="I1733" i="64"/>
  <c r="H1733" i="64"/>
  <c r="G1733" i="64"/>
  <c r="F1733" i="64"/>
  <c r="E1733" i="64"/>
  <c r="N1732" i="64"/>
  <c r="M1732" i="64"/>
  <c r="L1732" i="64"/>
  <c r="K1732" i="64"/>
  <c r="J1732" i="64"/>
  <c r="I1732" i="64"/>
  <c r="H1732" i="64"/>
  <c r="G1732" i="64"/>
  <c r="F1732" i="64"/>
  <c r="E1732" i="64"/>
  <c r="N1731" i="64"/>
  <c r="M1731" i="64"/>
  <c r="L1731" i="64"/>
  <c r="K1731" i="64"/>
  <c r="J1731" i="64"/>
  <c r="I1731" i="64"/>
  <c r="H1731" i="64"/>
  <c r="G1731" i="64"/>
  <c r="F1731" i="64"/>
  <c r="E1731" i="64"/>
  <c r="N1730" i="64"/>
  <c r="M1730" i="64"/>
  <c r="L1730" i="64"/>
  <c r="K1730" i="64"/>
  <c r="J1730" i="64"/>
  <c r="I1730" i="64"/>
  <c r="H1730" i="64"/>
  <c r="G1730" i="64"/>
  <c r="F1730" i="64"/>
  <c r="E1730" i="64"/>
  <c r="N1729" i="64"/>
  <c r="M1729" i="64"/>
  <c r="L1729" i="64"/>
  <c r="K1729" i="64"/>
  <c r="J1729" i="64"/>
  <c r="I1729" i="64"/>
  <c r="H1729" i="64"/>
  <c r="G1729" i="64"/>
  <c r="F1729" i="64"/>
  <c r="E1729" i="64"/>
  <c r="N1728" i="64"/>
  <c r="M1728" i="64"/>
  <c r="L1728" i="64"/>
  <c r="K1728" i="64"/>
  <c r="J1728" i="64"/>
  <c r="I1728" i="64"/>
  <c r="H1728" i="64"/>
  <c r="G1728" i="64"/>
  <c r="F1728" i="64"/>
  <c r="E1728" i="64"/>
  <c r="N1727" i="64"/>
  <c r="M1727" i="64"/>
  <c r="L1727" i="64"/>
  <c r="K1727" i="64"/>
  <c r="J1727" i="64"/>
  <c r="I1727" i="64"/>
  <c r="H1727" i="64"/>
  <c r="G1727" i="64"/>
  <c r="F1727" i="64"/>
  <c r="E1727" i="64"/>
  <c r="N1726" i="64"/>
  <c r="M1726" i="64"/>
  <c r="L1726" i="64"/>
  <c r="K1726" i="64"/>
  <c r="J1726" i="64"/>
  <c r="I1726" i="64"/>
  <c r="H1726" i="64"/>
  <c r="G1726" i="64"/>
  <c r="F1726" i="64"/>
  <c r="E1726" i="64"/>
  <c r="N1725" i="64"/>
  <c r="M1725" i="64"/>
  <c r="L1725" i="64"/>
  <c r="K1725" i="64"/>
  <c r="J1725" i="64"/>
  <c r="I1725" i="64"/>
  <c r="H1725" i="64"/>
  <c r="G1725" i="64"/>
  <c r="F1725" i="64"/>
  <c r="E1725" i="64"/>
  <c r="N1724" i="64"/>
  <c r="M1724" i="64"/>
  <c r="L1724" i="64"/>
  <c r="K1724" i="64"/>
  <c r="J1724" i="64"/>
  <c r="I1724" i="64"/>
  <c r="H1724" i="64"/>
  <c r="G1724" i="64"/>
  <c r="F1724" i="64"/>
  <c r="E1724" i="64"/>
  <c r="N1723" i="64"/>
  <c r="M1723" i="64"/>
  <c r="L1723" i="64"/>
  <c r="K1723" i="64"/>
  <c r="J1723" i="64"/>
  <c r="I1723" i="64"/>
  <c r="H1723" i="64"/>
  <c r="G1723" i="64"/>
  <c r="F1723" i="64"/>
  <c r="E1723" i="64"/>
  <c r="N1722" i="64"/>
  <c r="M1722" i="64"/>
  <c r="L1722" i="64"/>
  <c r="K1722" i="64"/>
  <c r="J1722" i="64"/>
  <c r="I1722" i="64"/>
  <c r="H1722" i="64"/>
  <c r="G1722" i="64"/>
  <c r="F1722" i="64"/>
  <c r="E1722" i="64"/>
  <c r="N1721" i="64"/>
  <c r="M1721" i="64"/>
  <c r="L1721" i="64"/>
  <c r="K1721" i="64"/>
  <c r="J1721" i="64"/>
  <c r="I1721" i="64"/>
  <c r="H1721" i="64"/>
  <c r="G1721" i="64"/>
  <c r="F1721" i="64"/>
  <c r="E1721" i="64"/>
  <c r="N1720" i="64"/>
  <c r="M1720" i="64"/>
  <c r="L1720" i="64"/>
  <c r="K1720" i="64"/>
  <c r="J1720" i="64"/>
  <c r="I1720" i="64"/>
  <c r="H1720" i="64"/>
  <c r="G1720" i="64"/>
  <c r="F1720" i="64"/>
  <c r="E1720" i="64"/>
  <c r="N1719" i="64"/>
  <c r="M1719" i="64"/>
  <c r="L1719" i="64"/>
  <c r="K1719" i="64"/>
  <c r="J1719" i="64"/>
  <c r="I1719" i="64"/>
  <c r="H1719" i="64"/>
  <c r="G1719" i="64"/>
  <c r="F1719" i="64"/>
  <c r="E1719" i="64"/>
  <c r="N1718" i="64"/>
  <c r="M1718" i="64"/>
  <c r="L1718" i="64"/>
  <c r="K1718" i="64"/>
  <c r="J1718" i="64"/>
  <c r="I1718" i="64"/>
  <c r="H1718" i="64"/>
  <c r="G1718" i="64"/>
  <c r="F1718" i="64"/>
  <c r="E1718" i="64"/>
  <c r="N1717" i="64"/>
  <c r="M1717" i="64"/>
  <c r="L1717" i="64"/>
  <c r="K1717" i="64"/>
  <c r="J1717" i="64"/>
  <c r="I1717" i="64"/>
  <c r="H1717" i="64"/>
  <c r="G1717" i="64"/>
  <c r="F1717" i="64"/>
  <c r="E1717" i="64"/>
  <c r="N1716" i="64"/>
  <c r="M1716" i="64"/>
  <c r="L1716" i="64"/>
  <c r="K1716" i="64"/>
  <c r="J1716" i="64"/>
  <c r="I1716" i="64"/>
  <c r="H1716" i="64"/>
  <c r="G1716" i="64"/>
  <c r="F1716" i="64"/>
  <c r="E1716" i="64"/>
  <c r="N1715" i="64"/>
  <c r="M1715" i="64"/>
  <c r="L1715" i="64"/>
  <c r="K1715" i="64"/>
  <c r="J1715" i="64"/>
  <c r="I1715" i="64"/>
  <c r="H1715" i="64"/>
  <c r="G1715" i="64"/>
  <c r="F1715" i="64"/>
  <c r="E1715" i="64"/>
  <c r="N1714" i="64"/>
  <c r="M1714" i="64"/>
  <c r="L1714" i="64"/>
  <c r="K1714" i="64"/>
  <c r="J1714" i="64"/>
  <c r="I1714" i="64"/>
  <c r="H1714" i="64"/>
  <c r="G1714" i="64"/>
  <c r="F1714" i="64"/>
  <c r="E1714" i="64"/>
  <c r="N1713" i="64"/>
  <c r="M1713" i="64"/>
  <c r="L1713" i="64"/>
  <c r="K1713" i="64"/>
  <c r="J1713" i="64"/>
  <c r="I1713" i="64"/>
  <c r="H1713" i="64"/>
  <c r="G1713" i="64"/>
  <c r="F1713" i="64"/>
  <c r="E1713" i="64"/>
  <c r="N1712" i="64"/>
  <c r="M1712" i="64"/>
  <c r="L1712" i="64"/>
  <c r="K1712" i="64"/>
  <c r="J1712" i="64"/>
  <c r="I1712" i="64"/>
  <c r="H1712" i="64"/>
  <c r="G1712" i="64"/>
  <c r="F1712" i="64"/>
  <c r="E1712" i="64"/>
  <c r="N1711" i="64"/>
  <c r="M1711" i="64"/>
  <c r="L1711" i="64"/>
  <c r="K1711" i="64"/>
  <c r="J1711" i="64"/>
  <c r="I1711" i="64"/>
  <c r="H1711" i="64"/>
  <c r="G1711" i="64"/>
  <c r="F1711" i="64"/>
  <c r="E1711" i="64"/>
  <c r="N1710" i="64"/>
  <c r="M1710" i="64"/>
  <c r="L1710" i="64"/>
  <c r="K1710" i="64"/>
  <c r="J1710" i="64"/>
  <c r="I1710" i="64"/>
  <c r="H1710" i="64"/>
  <c r="G1710" i="64"/>
  <c r="F1710" i="64"/>
  <c r="E1710" i="64"/>
  <c r="N1709" i="64"/>
  <c r="M1709" i="64"/>
  <c r="L1709" i="64"/>
  <c r="K1709" i="64"/>
  <c r="J1709" i="64"/>
  <c r="I1709" i="64"/>
  <c r="H1709" i="64"/>
  <c r="G1709" i="64"/>
  <c r="F1709" i="64"/>
  <c r="E1709" i="64"/>
  <c r="N1708" i="64"/>
  <c r="M1708" i="64"/>
  <c r="L1708" i="64"/>
  <c r="K1708" i="64"/>
  <c r="J1708" i="64"/>
  <c r="I1708" i="64"/>
  <c r="H1708" i="64"/>
  <c r="G1708" i="64"/>
  <c r="F1708" i="64"/>
  <c r="E1708" i="64"/>
  <c r="N1707" i="64"/>
  <c r="M1707" i="64"/>
  <c r="L1707" i="64"/>
  <c r="K1707" i="64"/>
  <c r="J1707" i="64"/>
  <c r="I1707" i="64"/>
  <c r="H1707" i="64"/>
  <c r="G1707" i="64"/>
  <c r="F1707" i="64"/>
  <c r="E1707" i="64"/>
  <c r="N1706" i="64"/>
  <c r="M1706" i="64"/>
  <c r="L1706" i="64"/>
  <c r="K1706" i="64"/>
  <c r="J1706" i="64"/>
  <c r="I1706" i="64"/>
  <c r="H1706" i="64"/>
  <c r="G1706" i="64"/>
  <c r="F1706" i="64"/>
  <c r="E1706" i="64"/>
  <c r="N1705" i="64"/>
  <c r="M1705" i="64"/>
  <c r="L1705" i="64"/>
  <c r="K1705" i="64"/>
  <c r="J1705" i="64"/>
  <c r="I1705" i="64"/>
  <c r="H1705" i="64"/>
  <c r="G1705" i="64"/>
  <c r="F1705" i="64"/>
  <c r="E1705" i="64"/>
  <c r="N1704" i="64"/>
  <c r="M1704" i="64"/>
  <c r="L1704" i="64"/>
  <c r="K1704" i="64"/>
  <c r="J1704" i="64"/>
  <c r="I1704" i="64"/>
  <c r="H1704" i="64"/>
  <c r="G1704" i="64"/>
  <c r="F1704" i="64"/>
  <c r="E1704" i="64"/>
  <c r="N1703" i="64"/>
  <c r="M1703" i="64"/>
  <c r="L1703" i="64"/>
  <c r="K1703" i="64"/>
  <c r="J1703" i="64"/>
  <c r="I1703" i="64"/>
  <c r="H1703" i="64"/>
  <c r="G1703" i="64"/>
  <c r="F1703" i="64"/>
  <c r="E1703" i="64"/>
  <c r="N1702" i="64"/>
  <c r="M1702" i="64"/>
  <c r="L1702" i="64"/>
  <c r="K1702" i="64"/>
  <c r="J1702" i="64"/>
  <c r="I1702" i="64"/>
  <c r="H1702" i="64"/>
  <c r="G1702" i="64"/>
  <c r="F1702" i="64"/>
  <c r="E1702" i="64"/>
  <c r="N1701" i="64"/>
  <c r="M1701" i="64"/>
  <c r="L1701" i="64"/>
  <c r="K1701" i="64"/>
  <c r="J1701" i="64"/>
  <c r="I1701" i="64"/>
  <c r="H1701" i="64"/>
  <c r="G1701" i="64"/>
  <c r="F1701" i="64"/>
  <c r="E1701" i="64"/>
  <c r="N1700" i="64"/>
  <c r="M1700" i="64"/>
  <c r="L1700" i="64"/>
  <c r="K1700" i="64"/>
  <c r="J1700" i="64"/>
  <c r="I1700" i="64"/>
  <c r="H1700" i="64"/>
  <c r="G1700" i="64"/>
  <c r="F1700" i="64"/>
  <c r="E1700" i="64"/>
  <c r="N1699" i="64"/>
  <c r="M1699" i="64"/>
  <c r="L1699" i="64"/>
  <c r="K1699" i="64"/>
  <c r="J1699" i="64"/>
  <c r="I1699" i="64"/>
  <c r="H1699" i="64"/>
  <c r="G1699" i="64"/>
  <c r="F1699" i="64"/>
  <c r="E1699" i="64"/>
  <c r="N1698" i="64"/>
  <c r="M1698" i="64"/>
  <c r="L1698" i="64"/>
  <c r="K1698" i="64"/>
  <c r="J1698" i="64"/>
  <c r="I1698" i="64"/>
  <c r="H1698" i="64"/>
  <c r="G1698" i="64"/>
  <c r="F1698" i="64"/>
  <c r="E1698" i="64"/>
  <c r="N1697" i="64"/>
  <c r="M1697" i="64"/>
  <c r="L1697" i="64"/>
  <c r="K1697" i="64"/>
  <c r="J1697" i="64"/>
  <c r="I1697" i="64"/>
  <c r="H1697" i="64"/>
  <c r="G1697" i="64"/>
  <c r="F1697" i="64"/>
  <c r="E1697" i="64"/>
  <c r="N1696" i="64"/>
  <c r="M1696" i="64"/>
  <c r="L1696" i="64"/>
  <c r="K1696" i="64"/>
  <c r="J1696" i="64"/>
  <c r="I1696" i="64"/>
  <c r="H1696" i="64"/>
  <c r="G1696" i="64"/>
  <c r="F1696" i="64"/>
  <c r="E1696" i="64"/>
  <c r="N1695" i="64"/>
  <c r="M1695" i="64"/>
  <c r="L1695" i="64"/>
  <c r="K1695" i="64"/>
  <c r="J1695" i="64"/>
  <c r="I1695" i="64"/>
  <c r="H1695" i="64"/>
  <c r="G1695" i="64"/>
  <c r="F1695" i="64"/>
  <c r="E1695" i="64"/>
  <c r="N1694" i="64"/>
  <c r="M1694" i="64"/>
  <c r="L1694" i="64"/>
  <c r="K1694" i="64"/>
  <c r="J1694" i="64"/>
  <c r="I1694" i="64"/>
  <c r="H1694" i="64"/>
  <c r="G1694" i="64"/>
  <c r="F1694" i="64"/>
  <c r="E1694" i="64"/>
  <c r="N1693" i="64"/>
  <c r="M1693" i="64"/>
  <c r="L1693" i="64"/>
  <c r="K1693" i="64"/>
  <c r="J1693" i="64"/>
  <c r="I1693" i="64"/>
  <c r="H1693" i="64"/>
  <c r="G1693" i="64"/>
  <c r="F1693" i="64"/>
  <c r="E1693" i="64"/>
  <c r="N1692" i="64"/>
  <c r="M1692" i="64"/>
  <c r="L1692" i="64"/>
  <c r="K1692" i="64"/>
  <c r="J1692" i="64"/>
  <c r="I1692" i="64"/>
  <c r="H1692" i="64"/>
  <c r="G1692" i="64"/>
  <c r="F1692" i="64"/>
  <c r="E1692" i="64"/>
  <c r="N1691" i="64"/>
  <c r="M1691" i="64"/>
  <c r="L1691" i="64"/>
  <c r="K1691" i="64"/>
  <c r="J1691" i="64"/>
  <c r="I1691" i="64"/>
  <c r="H1691" i="64"/>
  <c r="G1691" i="64"/>
  <c r="F1691" i="64"/>
  <c r="E1691" i="64"/>
  <c r="N1690" i="64"/>
  <c r="M1690" i="64"/>
  <c r="L1690" i="64"/>
  <c r="K1690" i="64"/>
  <c r="J1690" i="64"/>
  <c r="I1690" i="64"/>
  <c r="H1690" i="64"/>
  <c r="G1690" i="64"/>
  <c r="F1690" i="64"/>
  <c r="E1690" i="64"/>
  <c r="N1689" i="64"/>
  <c r="M1689" i="64"/>
  <c r="L1689" i="64"/>
  <c r="K1689" i="64"/>
  <c r="J1689" i="64"/>
  <c r="I1689" i="64"/>
  <c r="H1689" i="64"/>
  <c r="G1689" i="64"/>
  <c r="F1689" i="64"/>
  <c r="E1689" i="64"/>
  <c r="N1688" i="64"/>
  <c r="M1688" i="64"/>
  <c r="L1688" i="64"/>
  <c r="K1688" i="64"/>
  <c r="J1688" i="64"/>
  <c r="I1688" i="64"/>
  <c r="H1688" i="64"/>
  <c r="G1688" i="64"/>
  <c r="F1688" i="64"/>
  <c r="E1688" i="64"/>
  <c r="N1687" i="64"/>
  <c r="M1687" i="64"/>
  <c r="L1687" i="64"/>
  <c r="K1687" i="64"/>
  <c r="J1687" i="64"/>
  <c r="I1687" i="64"/>
  <c r="H1687" i="64"/>
  <c r="G1687" i="64"/>
  <c r="F1687" i="64"/>
  <c r="E1687" i="64"/>
  <c r="N1686" i="64"/>
  <c r="M1686" i="64"/>
  <c r="L1686" i="64"/>
  <c r="K1686" i="64"/>
  <c r="J1686" i="64"/>
  <c r="I1686" i="64"/>
  <c r="H1686" i="64"/>
  <c r="G1686" i="64"/>
  <c r="F1686" i="64"/>
  <c r="E1686" i="64"/>
  <c r="N1685" i="64"/>
  <c r="M1685" i="64"/>
  <c r="L1685" i="64"/>
  <c r="K1685" i="64"/>
  <c r="J1685" i="64"/>
  <c r="I1685" i="64"/>
  <c r="H1685" i="64"/>
  <c r="G1685" i="64"/>
  <c r="F1685" i="64"/>
  <c r="E1685" i="64"/>
  <c r="N1684" i="64"/>
  <c r="M1684" i="64"/>
  <c r="L1684" i="64"/>
  <c r="K1684" i="64"/>
  <c r="J1684" i="64"/>
  <c r="I1684" i="64"/>
  <c r="H1684" i="64"/>
  <c r="G1684" i="64"/>
  <c r="F1684" i="64"/>
  <c r="E1684" i="64"/>
  <c r="N1683" i="64"/>
  <c r="M1683" i="64"/>
  <c r="L1683" i="64"/>
  <c r="K1683" i="64"/>
  <c r="J1683" i="64"/>
  <c r="I1683" i="64"/>
  <c r="H1683" i="64"/>
  <c r="G1683" i="64"/>
  <c r="F1683" i="64"/>
  <c r="E1683" i="64"/>
  <c r="N1682" i="64"/>
  <c r="M1682" i="64"/>
  <c r="L1682" i="64"/>
  <c r="K1682" i="64"/>
  <c r="J1682" i="64"/>
  <c r="I1682" i="64"/>
  <c r="H1682" i="64"/>
  <c r="G1682" i="64"/>
  <c r="F1682" i="64"/>
  <c r="E1682" i="64"/>
  <c r="N1681" i="64"/>
  <c r="M1681" i="64"/>
  <c r="L1681" i="64"/>
  <c r="K1681" i="64"/>
  <c r="J1681" i="64"/>
  <c r="I1681" i="64"/>
  <c r="H1681" i="64"/>
  <c r="G1681" i="64"/>
  <c r="F1681" i="64"/>
  <c r="E1681" i="64"/>
  <c r="N1680" i="64"/>
  <c r="M1680" i="64"/>
  <c r="L1680" i="64"/>
  <c r="K1680" i="64"/>
  <c r="J1680" i="64"/>
  <c r="I1680" i="64"/>
  <c r="H1680" i="64"/>
  <c r="G1680" i="64"/>
  <c r="F1680" i="64"/>
  <c r="E1680" i="64"/>
  <c r="N1679" i="64"/>
  <c r="M1679" i="64"/>
  <c r="L1679" i="64"/>
  <c r="K1679" i="64"/>
  <c r="J1679" i="64"/>
  <c r="I1679" i="64"/>
  <c r="H1679" i="64"/>
  <c r="G1679" i="64"/>
  <c r="F1679" i="64"/>
  <c r="E1679" i="64"/>
  <c r="N1678" i="64"/>
  <c r="M1678" i="64"/>
  <c r="L1678" i="64"/>
  <c r="K1678" i="64"/>
  <c r="J1678" i="64"/>
  <c r="I1678" i="64"/>
  <c r="H1678" i="64"/>
  <c r="G1678" i="64"/>
  <c r="F1678" i="64"/>
  <c r="E1678" i="64"/>
  <c r="N1677" i="64"/>
  <c r="M1677" i="64"/>
  <c r="L1677" i="64"/>
  <c r="K1677" i="64"/>
  <c r="J1677" i="64"/>
  <c r="I1677" i="64"/>
  <c r="H1677" i="64"/>
  <c r="G1677" i="64"/>
  <c r="F1677" i="64"/>
  <c r="E1677" i="64"/>
  <c r="N1676" i="64"/>
  <c r="M1676" i="64"/>
  <c r="L1676" i="64"/>
  <c r="K1676" i="64"/>
  <c r="J1676" i="64"/>
  <c r="I1676" i="64"/>
  <c r="H1676" i="64"/>
  <c r="G1676" i="64"/>
  <c r="F1676" i="64"/>
  <c r="E1676" i="64"/>
  <c r="N1675" i="64"/>
  <c r="M1675" i="64"/>
  <c r="L1675" i="64"/>
  <c r="K1675" i="64"/>
  <c r="J1675" i="64"/>
  <c r="I1675" i="64"/>
  <c r="H1675" i="64"/>
  <c r="G1675" i="64"/>
  <c r="F1675" i="64"/>
  <c r="E1675" i="64"/>
  <c r="N1674" i="64"/>
  <c r="M1674" i="64"/>
  <c r="L1674" i="64"/>
  <c r="K1674" i="64"/>
  <c r="J1674" i="64"/>
  <c r="I1674" i="64"/>
  <c r="H1674" i="64"/>
  <c r="G1674" i="64"/>
  <c r="F1674" i="64"/>
  <c r="E1674" i="64"/>
  <c r="N1673" i="64"/>
  <c r="M1673" i="64"/>
  <c r="L1673" i="64"/>
  <c r="K1673" i="64"/>
  <c r="J1673" i="64"/>
  <c r="I1673" i="64"/>
  <c r="H1673" i="64"/>
  <c r="G1673" i="64"/>
  <c r="F1673" i="64"/>
  <c r="E1673" i="64"/>
  <c r="N1672" i="64"/>
  <c r="M1672" i="64"/>
  <c r="L1672" i="64"/>
  <c r="K1672" i="64"/>
  <c r="J1672" i="64"/>
  <c r="I1672" i="64"/>
  <c r="H1672" i="64"/>
  <c r="G1672" i="64"/>
  <c r="F1672" i="64"/>
  <c r="E1672" i="64"/>
  <c r="N1671" i="64"/>
  <c r="M1671" i="64"/>
  <c r="L1671" i="64"/>
  <c r="K1671" i="64"/>
  <c r="J1671" i="64"/>
  <c r="I1671" i="64"/>
  <c r="H1671" i="64"/>
  <c r="G1671" i="64"/>
  <c r="F1671" i="64"/>
  <c r="E1671" i="64"/>
  <c r="N1670" i="64"/>
  <c r="M1670" i="64"/>
  <c r="L1670" i="64"/>
  <c r="K1670" i="64"/>
  <c r="J1670" i="64"/>
  <c r="I1670" i="64"/>
  <c r="H1670" i="64"/>
  <c r="G1670" i="64"/>
  <c r="F1670" i="64"/>
  <c r="E1670" i="64"/>
  <c r="N1669" i="64"/>
  <c r="M1669" i="64"/>
  <c r="L1669" i="64"/>
  <c r="K1669" i="64"/>
  <c r="J1669" i="64"/>
  <c r="I1669" i="64"/>
  <c r="H1669" i="64"/>
  <c r="G1669" i="64"/>
  <c r="F1669" i="64"/>
  <c r="E1669" i="64"/>
  <c r="N1668" i="64"/>
  <c r="M1668" i="64"/>
  <c r="L1668" i="64"/>
  <c r="K1668" i="64"/>
  <c r="J1668" i="64"/>
  <c r="I1668" i="64"/>
  <c r="H1668" i="64"/>
  <c r="G1668" i="64"/>
  <c r="F1668" i="64"/>
  <c r="E1668" i="64"/>
  <c r="N1667" i="64"/>
  <c r="M1667" i="64"/>
  <c r="L1667" i="64"/>
  <c r="K1667" i="64"/>
  <c r="J1667" i="64"/>
  <c r="I1667" i="64"/>
  <c r="H1667" i="64"/>
  <c r="G1667" i="64"/>
  <c r="F1667" i="64"/>
  <c r="E1667" i="64"/>
  <c r="N1666" i="64"/>
  <c r="M1666" i="64"/>
  <c r="L1666" i="64"/>
  <c r="K1666" i="64"/>
  <c r="J1666" i="64"/>
  <c r="I1666" i="64"/>
  <c r="H1666" i="64"/>
  <c r="G1666" i="64"/>
  <c r="F1666" i="64"/>
  <c r="E1666" i="64"/>
  <c r="N1665" i="64"/>
  <c r="M1665" i="64"/>
  <c r="L1665" i="64"/>
  <c r="K1665" i="64"/>
  <c r="J1665" i="64"/>
  <c r="I1665" i="64"/>
  <c r="H1665" i="64"/>
  <c r="G1665" i="64"/>
  <c r="F1665" i="64"/>
  <c r="E1665" i="64"/>
  <c r="N1664" i="64"/>
  <c r="M1664" i="64"/>
  <c r="L1664" i="64"/>
  <c r="K1664" i="64"/>
  <c r="J1664" i="64"/>
  <c r="I1664" i="64"/>
  <c r="H1664" i="64"/>
  <c r="G1664" i="64"/>
  <c r="F1664" i="64"/>
  <c r="E1664" i="64"/>
  <c r="N1663" i="64"/>
  <c r="M1663" i="64"/>
  <c r="L1663" i="64"/>
  <c r="K1663" i="64"/>
  <c r="J1663" i="64"/>
  <c r="I1663" i="64"/>
  <c r="H1663" i="64"/>
  <c r="G1663" i="64"/>
  <c r="F1663" i="64"/>
  <c r="E1663" i="64"/>
  <c r="N1662" i="64"/>
  <c r="M1662" i="64"/>
  <c r="L1662" i="64"/>
  <c r="K1662" i="64"/>
  <c r="J1662" i="64"/>
  <c r="I1662" i="64"/>
  <c r="H1662" i="64"/>
  <c r="G1662" i="64"/>
  <c r="F1662" i="64"/>
  <c r="E1662" i="64"/>
  <c r="N1661" i="64"/>
  <c r="M1661" i="64"/>
  <c r="L1661" i="64"/>
  <c r="K1661" i="64"/>
  <c r="J1661" i="64"/>
  <c r="I1661" i="64"/>
  <c r="H1661" i="64"/>
  <c r="G1661" i="64"/>
  <c r="F1661" i="64"/>
  <c r="E1661" i="64"/>
  <c r="N1660" i="64"/>
  <c r="M1660" i="64"/>
  <c r="L1660" i="64"/>
  <c r="K1660" i="64"/>
  <c r="J1660" i="64"/>
  <c r="I1660" i="64"/>
  <c r="H1660" i="64"/>
  <c r="G1660" i="64"/>
  <c r="F1660" i="64"/>
  <c r="E1660" i="64"/>
  <c r="N1659" i="64"/>
  <c r="M1659" i="64"/>
  <c r="L1659" i="64"/>
  <c r="K1659" i="64"/>
  <c r="J1659" i="64"/>
  <c r="I1659" i="64"/>
  <c r="H1659" i="64"/>
  <c r="G1659" i="64"/>
  <c r="F1659" i="64"/>
  <c r="E1659" i="64"/>
  <c r="N1658" i="64"/>
  <c r="M1658" i="64"/>
  <c r="L1658" i="64"/>
  <c r="K1658" i="64"/>
  <c r="J1658" i="64"/>
  <c r="I1658" i="64"/>
  <c r="H1658" i="64"/>
  <c r="G1658" i="64"/>
  <c r="F1658" i="64"/>
  <c r="E1658" i="64"/>
  <c r="N1657" i="64"/>
  <c r="M1657" i="64"/>
  <c r="L1657" i="64"/>
  <c r="K1657" i="64"/>
  <c r="J1657" i="64"/>
  <c r="I1657" i="64"/>
  <c r="H1657" i="64"/>
  <c r="G1657" i="64"/>
  <c r="F1657" i="64"/>
  <c r="E1657" i="64"/>
  <c r="N1656" i="64"/>
  <c r="M1656" i="64"/>
  <c r="L1656" i="64"/>
  <c r="K1656" i="64"/>
  <c r="J1656" i="64"/>
  <c r="I1656" i="64"/>
  <c r="H1656" i="64"/>
  <c r="G1656" i="64"/>
  <c r="F1656" i="64"/>
  <c r="E1656" i="64"/>
  <c r="N1655" i="64"/>
  <c r="M1655" i="64"/>
  <c r="L1655" i="64"/>
  <c r="K1655" i="64"/>
  <c r="J1655" i="64"/>
  <c r="I1655" i="64"/>
  <c r="H1655" i="64"/>
  <c r="G1655" i="64"/>
  <c r="F1655" i="64"/>
  <c r="E1655" i="64"/>
  <c r="N1654" i="64"/>
  <c r="M1654" i="64"/>
  <c r="L1654" i="64"/>
  <c r="K1654" i="64"/>
  <c r="J1654" i="64"/>
  <c r="I1654" i="64"/>
  <c r="H1654" i="64"/>
  <c r="G1654" i="64"/>
  <c r="F1654" i="64"/>
  <c r="E1654" i="64"/>
  <c r="N1653" i="64"/>
  <c r="M1653" i="64"/>
  <c r="L1653" i="64"/>
  <c r="K1653" i="64"/>
  <c r="J1653" i="64"/>
  <c r="I1653" i="64"/>
  <c r="H1653" i="64"/>
  <c r="G1653" i="64"/>
  <c r="F1653" i="64"/>
  <c r="E1653" i="64"/>
  <c r="N1652" i="64"/>
  <c r="M1652" i="64"/>
  <c r="L1652" i="64"/>
  <c r="K1652" i="64"/>
  <c r="J1652" i="64"/>
  <c r="I1652" i="64"/>
  <c r="H1652" i="64"/>
  <c r="G1652" i="64"/>
  <c r="F1652" i="64"/>
  <c r="E1652" i="64"/>
  <c r="N1651" i="64"/>
  <c r="M1651" i="64"/>
  <c r="L1651" i="64"/>
  <c r="K1651" i="64"/>
  <c r="J1651" i="64"/>
  <c r="I1651" i="64"/>
  <c r="H1651" i="64"/>
  <c r="G1651" i="64"/>
  <c r="F1651" i="64"/>
  <c r="E1651" i="64"/>
  <c r="N1650" i="64"/>
  <c r="M1650" i="64"/>
  <c r="L1650" i="64"/>
  <c r="K1650" i="64"/>
  <c r="J1650" i="64"/>
  <c r="I1650" i="64"/>
  <c r="H1650" i="64"/>
  <c r="G1650" i="64"/>
  <c r="F1650" i="64"/>
  <c r="E1650" i="64"/>
  <c r="N1649" i="64"/>
  <c r="M1649" i="64"/>
  <c r="L1649" i="64"/>
  <c r="K1649" i="64"/>
  <c r="J1649" i="64"/>
  <c r="I1649" i="64"/>
  <c r="H1649" i="64"/>
  <c r="G1649" i="64"/>
  <c r="F1649" i="64"/>
  <c r="E1649" i="64"/>
  <c r="N1648" i="64"/>
  <c r="M1648" i="64"/>
  <c r="L1648" i="64"/>
  <c r="K1648" i="64"/>
  <c r="J1648" i="64"/>
  <c r="I1648" i="64"/>
  <c r="H1648" i="64"/>
  <c r="G1648" i="64"/>
  <c r="F1648" i="64"/>
  <c r="E1648" i="64"/>
  <c r="N1647" i="64"/>
  <c r="M1647" i="64"/>
  <c r="L1647" i="64"/>
  <c r="K1647" i="64"/>
  <c r="J1647" i="64"/>
  <c r="I1647" i="64"/>
  <c r="H1647" i="64"/>
  <c r="G1647" i="64"/>
  <c r="F1647" i="64"/>
  <c r="E1647" i="64"/>
  <c r="N1646" i="64"/>
  <c r="M1646" i="64"/>
  <c r="L1646" i="64"/>
  <c r="K1646" i="64"/>
  <c r="J1646" i="64"/>
  <c r="I1646" i="64"/>
  <c r="H1646" i="64"/>
  <c r="G1646" i="64"/>
  <c r="F1646" i="64"/>
  <c r="E1646" i="64"/>
  <c r="N1645" i="64"/>
  <c r="M1645" i="64"/>
  <c r="L1645" i="64"/>
  <c r="K1645" i="64"/>
  <c r="J1645" i="64"/>
  <c r="I1645" i="64"/>
  <c r="H1645" i="64"/>
  <c r="G1645" i="64"/>
  <c r="F1645" i="64"/>
  <c r="E1645" i="64"/>
  <c r="N1644" i="64"/>
  <c r="M1644" i="64"/>
  <c r="L1644" i="64"/>
  <c r="K1644" i="64"/>
  <c r="J1644" i="64"/>
  <c r="I1644" i="64"/>
  <c r="H1644" i="64"/>
  <c r="G1644" i="64"/>
  <c r="F1644" i="64"/>
  <c r="E1644" i="64"/>
  <c r="N1643" i="64"/>
  <c r="M1643" i="64"/>
  <c r="L1643" i="64"/>
  <c r="K1643" i="64"/>
  <c r="J1643" i="64"/>
  <c r="I1643" i="64"/>
  <c r="H1643" i="64"/>
  <c r="G1643" i="64"/>
  <c r="F1643" i="64"/>
  <c r="E1643" i="64"/>
  <c r="N1642" i="64"/>
  <c r="M1642" i="64"/>
  <c r="L1642" i="64"/>
  <c r="K1642" i="64"/>
  <c r="J1642" i="64"/>
  <c r="I1642" i="64"/>
  <c r="H1642" i="64"/>
  <c r="G1642" i="64"/>
  <c r="F1642" i="64"/>
  <c r="E1642" i="64"/>
  <c r="N1641" i="64"/>
  <c r="M1641" i="64"/>
  <c r="L1641" i="64"/>
  <c r="K1641" i="64"/>
  <c r="J1641" i="64"/>
  <c r="I1641" i="64"/>
  <c r="H1641" i="64"/>
  <c r="G1641" i="64"/>
  <c r="F1641" i="64"/>
  <c r="E1641" i="64"/>
  <c r="N1640" i="64"/>
  <c r="M1640" i="64"/>
  <c r="L1640" i="64"/>
  <c r="K1640" i="64"/>
  <c r="J1640" i="64"/>
  <c r="I1640" i="64"/>
  <c r="H1640" i="64"/>
  <c r="G1640" i="64"/>
  <c r="F1640" i="64"/>
  <c r="E1640" i="64"/>
  <c r="N1639" i="64"/>
  <c r="M1639" i="64"/>
  <c r="L1639" i="64"/>
  <c r="K1639" i="64"/>
  <c r="J1639" i="64"/>
  <c r="I1639" i="64"/>
  <c r="H1639" i="64"/>
  <c r="G1639" i="64"/>
  <c r="F1639" i="64"/>
  <c r="E1639" i="64"/>
  <c r="N1638" i="64"/>
  <c r="M1638" i="64"/>
  <c r="L1638" i="64"/>
  <c r="K1638" i="64"/>
  <c r="J1638" i="64"/>
  <c r="I1638" i="64"/>
  <c r="H1638" i="64"/>
  <c r="G1638" i="64"/>
  <c r="F1638" i="64"/>
  <c r="E1638" i="64"/>
  <c r="N1637" i="64"/>
  <c r="M1637" i="64"/>
  <c r="L1637" i="64"/>
  <c r="K1637" i="64"/>
  <c r="J1637" i="64"/>
  <c r="I1637" i="64"/>
  <c r="H1637" i="64"/>
  <c r="G1637" i="64"/>
  <c r="F1637" i="64"/>
  <c r="E1637" i="64"/>
  <c r="N1636" i="64"/>
  <c r="M1636" i="64"/>
  <c r="L1636" i="64"/>
  <c r="K1636" i="64"/>
  <c r="J1636" i="64"/>
  <c r="I1636" i="64"/>
  <c r="H1636" i="64"/>
  <c r="G1636" i="64"/>
  <c r="F1636" i="64"/>
  <c r="E1636" i="64"/>
  <c r="N1635" i="64"/>
  <c r="M1635" i="64"/>
  <c r="L1635" i="64"/>
  <c r="K1635" i="64"/>
  <c r="J1635" i="64"/>
  <c r="I1635" i="64"/>
  <c r="H1635" i="64"/>
  <c r="G1635" i="64"/>
  <c r="F1635" i="64"/>
  <c r="E1635" i="64"/>
  <c r="N1634" i="64"/>
  <c r="M1634" i="64"/>
  <c r="L1634" i="64"/>
  <c r="K1634" i="64"/>
  <c r="J1634" i="64"/>
  <c r="I1634" i="64"/>
  <c r="H1634" i="64"/>
  <c r="G1634" i="64"/>
  <c r="F1634" i="64"/>
  <c r="E1634" i="64"/>
  <c r="N1633" i="64"/>
  <c r="M1633" i="64"/>
  <c r="L1633" i="64"/>
  <c r="K1633" i="64"/>
  <c r="J1633" i="64"/>
  <c r="I1633" i="64"/>
  <c r="H1633" i="64"/>
  <c r="G1633" i="64"/>
  <c r="F1633" i="64"/>
  <c r="E1633" i="64"/>
  <c r="N1632" i="64"/>
  <c r="M1632" i="64"/>
  <c r="L1632" i="64"/>
  <c r="K1632" i="64"/>
  <c r="J1632" i="64"/>
  <c r="I1632" i="64"/>
  <c r="H1632" i="64"/>
  <c r="G1632" i="64"/>
  <c r="F1632" i="64"/>
  <c r="E1632" i="64"/>
  <c r="N1631" i="64"/>
  <c r="M1631" i="64"/>
  <c r="L1631" i="64"/>
  <c r="K1631" i="64"/>
  <c r="J1631" i="64"/>
  <c r="I1631" i="64"/>
  <c r="H1631" i="64"/>
  <c r="G1631" i="64"/>
  <c r="F1631" i="64"/>
  <c r="E1631" i="64"/>
  <c r="N1630" i="64"/>
  <c r="M1630" i="64"/>
  <c r="L1630" i="64"/>
  <c r="K1630" i="64"/>
  <c r="J1630" i="64"/>
  <c r="I1630" i="64"/>
  <c r="H1630" i="64"/>
  <c r="G1630" i="64"/>
  <c r="F1630" i="64"/>
  <c r="E1630" i="64"/>
  <c r="N1629" i="64"/>
  <c r="M1629" i="64"/>
  <c r="L1629" i="64"/>
  <c r="K1629" i="64"/>
  <c r="J1629" i="64"/>
  <c r="I1629" i="64"/>
  <c r="H1629" i="64"/>
  <c r="G1629" i="64"/>
  <c r="F1629" i="64"/>
  <c r="E1629" i="64"/>
  <c r="N1628" i="64"/>
  <c r="M1628" i="64"/>
  <c r="L1628" i="64"/>
  <c r="K1628" i="64"/>
  <c r="J1628" i="64"/>
  <c r="I1628" i="64"/>
  <c r="H1628" i="64"/>
  <c r="G1628" i="64"/>
  <c r="F1628" i="64"/>
  <c r="E1628" i="64"/>
  <c r="N1627" i="64"/>
  <c r="M1627" i="64"/>
  <c r="L1627" i="64"/>
  <c r="K1627" i="64"/>
  <c r="J1627" i="64"/>
  <c r="I1627" i="64"/>
  <c r="H1627" i="64"/>
  <c r="G1627" i="64"/>
  <c r="F1627" i="64"/>
  <c r="E1627" i="64"/>
  <c r="N1626" i="64"/>
  <c r="M1626" i="64"/>
  <c r="L1626" i="64"/>
  <c r="K1626" i="64"/>
  <c r="J1626" i="64"/>
  <c r="I1626" i="64"/>
  <c r="H1626" i="64"/>
  <c r="G1626" i="64"/>
  <c r="F1626" i="64"/>
  <c r="E1626" i="64"/>
  <c r="N1625" i="64"/>
  <c r="M1625" i="64"/>
  <c r="L1625" i="64"/>
  <c r="K1625" i="64"/>
  <c r="J1625" i="64"/>
  <c r="I1625" i="64"/>
  <c r="H1625" i="64"/>
  <c r="G1625" i="64"/>
  <c r="F1625" i="64"/>
  <c r="E1625" i="64"/>
  <c r="N1624" i="64"/>
  <c r="M1624" i="64"/>
  <c r="L1624" i="64"/>
  <c r="K1624" i="64"/>
  <c r="J1624" i="64"/>
  <c r="I1624" i="64"/>
  <c r="H1624" i="64"/>
  <c r="G1624" i="64"/>
  <c r="F1624" i="64"/>
  <c r="E1624" i="64"/>
  <c r="N1623" i="64"/>
  <c r="M1623" i="64"/>
  <c r="L1623" i="64"/>
  <c r="K1623" i="64"/>
  <c r="J1623" i="64"/>
  <c r="I1623" i="64"/>
  <c r="H1623" i="64"/>
  <c r="G1623" i="64"/>
  <c r="F1623" i="64"/>
  <c r="E1623" i="64"/>
  <c r="N1622" i="64"/>
  <c r="M1622" i="64"/>
  <c r="L1622" i="64"/>
  <c r="K1622" i="64"/>
  <c r="J1622" i="64"/>
  <c r="I1622" i="64"/>
  <c r="H1622" i="64"/>
  <c r="G1622" i="64"/>
  <c r="F1622" i="64"/>
  <c r="E1622" i="64"/>
  <c r="N1621" i="64"/>
  <c r="M1621" i="64"/>
  <c r="L1621" i="64"/>
  <c r="K1621" i="64"/>
  <c r="J1621" i="64"/>
  <c r="I1621" i="64"/>
  <c r="H1621" i="64"/>
  <c r="G1621" i="64"/>
  <c r="F1621" i="64"/>
  <c r="E1621" i="64"/>
  <c r="N1620" i="64"/>
  <c r="M1620" i="64"/>
  <c r="L1620" i="64"/>
  <c r="K1620" i="64"/>
  <c r="J1620" i="64"/>
  <c r="I1620" i="64"/>
  <c r="H1620" i="64"/>
  <c r="G1620" i="64"/>
  <c r="F1620" i="64"/>
  <c r="E1620" i="64"/>
  <c r="N1619" i="64"/>
  <c r="M1619" i="64"/>
  <c r="L1619" i="64"/>
  <c r="K1619" i="64"/>
  <c r="J1619" i="64"/>
  <c r="I1619" i="64"/>
  <c r="H1619" i="64"/>
  <c r="G1619" i="64"/>
  <c r="F1619" i="64"/>
  <c r="E1619" i="64"/>
  <c r="N1618" i="64"/>
  <c r="M1618" i="64"/>
  <c r="L1618" i="64"/>
  <c r="K1618" i="64"/>
  <c r="J1618" i="64"/>
  <c r="I1618" i="64"/>
  <c r="H1618" i="64"/>
  <c r="G1618" i="64"/>
  <c r="F1618" i="64"/>
  <c r="E1618" i="64"/>
  <c r="N1617" i="64"/>
  <c r="M1617" i="64"/>
  <c r="L1617" i="64"/>
  <c r="K1617" i="64"/>
  <c r="J1617" i="64"/>
  <c r="I1617" i="64"/>
  <c r="H1617" i="64"/>
  <c r="G1617" i="64"/>
  <c r="F1617" i="64"/>
  <c r="E1617" i="64"/>
  <c r="N1616" i="64"/>
  <c r="M1616" i="64"/>
  <c r="L1616" i="64"/>
  <c r="K1616" i="64"/>
  <c r="J1616" i="64"/>
  <c r="I1616" i="64"/>
  <c r="H1616" i="64"/>
  <c r="G1616" i="64"/>
  <c r="F1616" i="64"/>
  <c r="E1616" i="64"/>
  <c r="N1615" i="64"/>
  <c r="M1615" i="64"/>
  <c r="L1615" i="64"/>
  <c r="K1615" i="64"/>
  <c r="J1615" i="64"/>
  <c r="I1615" i="64"/>
  <c r="H1615" i="64"/>
  <c r="G1615" i="64"/>
  <c r="F1615" i="64"/>
  <c r="E1615" i="64"/>
  <c r="N1614" i="64"/>
  <c r="M1614" i="64"/>
  <c r="L1614" i="64"/>
  <c r="K1614" i="64"/>
  <c r="J1614" i="64"/>
  <c r="I1614" i="64"/>
  <c r="H1614" i="64"/>
  <c r="G1614" i="64"/>
  <c r="F1614" i="64"/>
  <c r="E1614" i="64"/>
  <c r="N1613" i="64"/>
  <c r="M1613" i="64"/>
  <c r="L1613" i="64"/>
  <c r="K1613" i="64"/>
  <c r="J1613" i="64"/>
  <c r="I1613" i="64"/>
  <c r="H1613" i="64"/>
  <c r="G1613" i="64"/>
  <c r="F1613" i="64"/>
  <c r="E1613" i="64"/>
  <c r="N1612" i="64"/>
  <c r="M1612" i="64"/>
  <c r="L1612" i="64"/>
  <c r="K1612" i="64"/>
  <c r="J1612" i="64"/>
  <c r="I1612" i="64"/>
  <c r="H1612" i="64"/>
  <c r="G1612" i="64"/>
  <c r="F1612" i="64"/>
  <c r="E1612" i="64"/>
  <c r="N1611" i="64"/>
  <c r="M1611" i="64"/>
  <c r="L1611" i="64"/>
  <c r="K1611" i="64"/>
  <c r="J1611" i="64"/>
  <c r="I1611" i="64"/>
  <c r="H1611" i="64"/>
  <c r="G1611" i="64"/>
  <c r="F1611" i="64"/>
  <c r="E1611" i="64"/>
  <c r="N1610" i="64"/>
  <c r="M1610" i="64"/>
  <c r="L1610" i="64"/>
  <c r="K1610" i="64"/>
  <c r="J1610" i="64"/>
  <c r="I1610" i="64"/>
  <c r="H1610" i="64"/>
  <c r="G1610" i="64"/>
  <c r="F1610" i="64"/>
  <c r="E1610" i="64"/>
  <c r="N1609" i="64"/>
  <c r="M1609" i="64"/>
  <c r="L1609" i="64"/>
  <c r="K1609" i="64"/>
  <c r="J1609" i="64"/>
  <c r="I1609" i="64"/>
  <c r="H1609" i="64"/>
  <c r="G1609" i="64"/>
  <c r="F1609" i="64"/>
  <c r="E1609" i="64"/>
  <c r="N1608" i="64"/>
  <c r="M1608" i="64"/>
  <c r="L1608" i="64"/>
  <c r="K1608" i="64"/>
  <c r="J1608" i="64"/>
  <c r="I1608" i="64"/>
  <c r="H1608" i="64"/>
  <c r="G1608" i="64"/>
  <c r="F1608" i="64"/>
  <c r="E1608" i="64"/>
  <c r="N1607" i="64"/>
  <c r="M1607" i="64"/>
  <c r="L1607" i="64"/>
  <c r="K1607" i="64"/>
  <c r="J1607" i="64"/>
  <c r="I1607" i="64"/>
  <c r="H1607" i="64"/>
  <c r="G1607" i="64"/>
  <c r="F1607" i="64"/>
  <c r="E1607" i="64"/>
  <c r="N1606" i="64"/>
  <c r="M1606" i="64"/>
  <c r="L1606" i="64"/>
  <c r="K1606" i="64"/>
  <c r="J1606" i="64"/>
  <c r="I1606" i="64"/>
  <c r="H1606" i="64"/>
  <c r="G1606" i="64"/>
  <c r="F1606" i="64"/>
  <c r="E1606" i="64"/>
  <c r="N1605" i="64"/>
  <c r="M1605" i="64"/>
  <c r="L1605" i="64"/>
  <c r="K1605" i="64"/>
  <c r="J1605" i="64"/>
  <c r="I1605" i="64"/>
  <c r="H1605" i="64"/>
  <c r="G1605" i="64"/>
  <c r="F1605" i="64"/>
  <c r="E1605" i="64"/>
  <c r="N1604" i="64"/>
  <c r="M1604" i="64"/>
  <c r="L1604" i="64"/>
  <c r="K1604" i="64"/>
  <c r="J1604" i="64"/>
  <c r="I1604" i="64"/>
  <c r="H1604" i="64"/>
  <c r="G1604" i="64"/>
  <c r="F1604" i="64"/>
  <c r="E1604" i="64"/>
  <c r="N1603" i="64"/>
  <c r="M1603" i="64"/>
  <c r="L1603" i="64"/>
  <c r="K1603" i="64"/>
  <c r="J1603" i="64"/>
  <c r="I1603" i="64"/>
  <c r="H1603" i="64"/>
  <c r="G1603" i="64"/>
  <c r="F1603" i="64"/>
  <c r="E1603" i="64"/>
  <c r="N1602" i="64"/>
  <c r="M1602" i="64"/>
  <c r="L1602" i="64"/>
  <c r="K1602" i="64"/>
  <c r="J1602" i="64"/>
  <c r="I1602" i="64"/>
  <c r="H1602" i="64"/>
  <c r="G1602" i="64"/>
  <c r="F1602" i="64"/>
  <c r="E1602" i="64"/>
  <c r="N1601" i="64"/>
  <c r="M1601" i="64"/>
  <c r="L1601" i="64"/>
  <c r="K1601" i="64"/>
  <c r="J1601" i="64"/>
  <c r="I1601" i="64"/>
  <c r="H1601" i="64"/>
  <c r="G1601" i="64"/>
  <c r="F1601" i="64"/>
  <c r="E1601" i="64"/>
  <c r="N1600" i="64"/>
  <c r="M1600" i="64"/>
  <c r="L1600" i="64"/>
  <c r="K1600" i="64"/>
  <c r="J1600" i="64"/>
  <c r="I1600" i="64"/>
  <c r="H1600" i="64"/>
  <c r="G1600" i="64"/>
  <c r="F1600" i="64"/>
  <c r="E1600" i="64"/>
  <c r="N1599" i="64"/>
  <c r="M1599" i="64"/>
  <c r="L1599" i="64"/>
  <c r="K1599" i="64"/>
  <c r="J1599" i="64"/>
  <c r="I1599" i="64"/>
  <c r="H1599" i="64"/>
  <c r="G1599" i="64"/>
  <c r="F1599" i="64"/>
  <c r="E1599" i="64"/>
  <c r="N1598" i="64"/>
  <c r="M1598" i="64"/>
  <c r="L1598" i="64"/>
  <c r="K1598" i="64"/>
  <c r="J1598" i="64"/>
  <c r="I1598" i="64"/>
  <c r="H1598" i="64"/>
  <c r="G1598" i="64"/>
  <c r="F1598" i="64"/>
  <c r="E1598" i="64"/>
  <c r="N1597" i="64"/>
  <c r="M1597" i="64"/>
  <c r="L1597" i="64"/>
  <c r="K1597" i="64"/>
  <c r="J1597" i="64"/>
  <c r="I1597" i="64"/>
  <c r="H1597" i="64"/>
  <c r="G1597" i="64"/>
  <c r="F1597" i="64"/>
  <c r="E1597" i="64"/>
  <c r="N1596" i="64"/>
  <c r="M1596" i="64"/>
  <c r="L1596" i="64"/>
  <c r="K1596" i="64"/>
  <c r="J1596" i="64"/>
  <c r="I1596" i="64"/>
  <c r="H1596" i="64"/>
  <c r="G1596" i="64"/>
  <c r="F1596" i="64"/>
  <c r="E1596" i="64"/>
  <c r="N1595" i="64"/>
  <c r="M1595" i="64"/>
  <c r="L1595" i="64"/>
  <c r="K1595" i="64"/>
  <c r="J1595" i="64"/>
  <c r="I1595" i="64"/>
  <c r="H1595" i="64"/>
  <c r="G1595" i="64"/>
  <c r="F1595" i="64"/>
  <c r="E1595" i="64"/>
  <c r="N1594" i="64"/>
  <c r="M1594" i="64"/>
  <c r="L1594" i="64"/>
  <c r="K1594" i="64"/>
  <c r="J1594" i="64"/>
  <c r="I1594" i="64"/>
  <c r="H1594" i="64"/>
  <c r="G1594" i="64"/>
  <c r="F1594" i="64"/>
  <c r="E1594" i="64"/>
  <c r="N1593" i="64"/>
  <c r="M1593" i="64"/>
  <c r="L1593" i="64"/>
  <c r="K1593" i="64"/>
  <c r="J1593" i="64"/>
  <c r="I1593" i="64"/>
  <c r="H1593" i="64"/>
  <c r="G1593" i="64"/>
  <c r="F1593" i="64"/>
  <c r="E1593" i="64"/>
  <c r="N1592" i="64"/>
  <c r="M1592" i="64"/>
  <c r="L1592" i="64"/>
  <c r="K1592" i="64"/>
  <c r="J1592" i="64"/>
  <c r="I1592" i="64"/>
  <c r="H1592" i="64"/>
  <c r="G1592" i="64"/>
  <c r="F1592" i="64"/>
  <c r="E1592" i="64"/>
  <c r="N1591" i="64"/>
  <c r="M1591" i="64"/>
  <c r="L1591" i="64"/>
  <c r="K1591" i="64"/>
  <c r="J1591" i="64"/>
  <c r="I1591" i="64"/>
  <c r="H1591" i="64"/>
  <c r="G1591" i="64"/>
  <c r="F1591" i="64"/>
  <c r="E1591" i="64"/>
  <c r="N1590" i="64"/>
  <c r="M1590" i="64"/>
  <c r="L1590" i="64"/>
  <c r="K1590" i="64"/>
  <c r="J1590" i="64"/>
  <c r="I1590" i="64"/>
  <c r="H1590" i="64"/>
  <c r="G1590" i="64"/>
  <c r="F1590" i="64"/>
  <c r="E1590" i="64"/>
  <c r="N1589" i="64"/>
  <c r="M1589" i="64"/>
  <c r="L1589" i="64"/>
  <c r="K1589" i="64"/>
  <c r="J1589" i="64"/>
  <c r="I1589" i="64"/>
  <c r="H1589" i="64"/>
  <c r="G1589" i="64"/>
  <c r="F1589" i="64"/>
  <c r="E1589" i="64"/>
  <c r="N1588" i="64"/>
  <c r="M1588" i="64"/>
  <c r="L1588" i="64"/>
  <c r="K1588" i="64"/>
  <c r="J1588" i="64"/>
  <c r="I1588" i="64"/>
  <c r="H1588" i="64"/>
  <c r="G1588" i="64"/>
  <c r="F1588" i="64"/>
  <c r="E1588" i="64"/>
  <c r="N1587" i="64"/>
  <c r="M1587" i="64"/>
  <c r="L1587" i="64"/>
  <c r="K1587" i="64"/>
  <c r="J1587" i="64"/>
  <c r="I1587" i="64"/>
  <c r="H1587" i="64"/>
  <c r="G1587" i="64"/>
  <c r="F1587" i="64"/>
  <c r="E1587" i="64"/>
  <c r="N1586" i="64"/>
  <c r="M1586" i="64"/>
  <c r="L1586" i="64"/>
  <c r="K1586" i="64"/>
  <c r="J1586" i="64"/>
  <c r="I1586" i="64"/>
  <c r="H1586" i="64"/>
  <c r="G1586" i="64"/>
  <c r="F1586" i="64"/>
  <c r="E1586" i="64"/>
  <c r="N1585" i="64"/>
  <c r="M1585" i="64"/>
  <c r="L1585" i="64"/>
  <c r="K1585" i="64"/>
  <c r="J1585" i="64"/>
  <c r="I1585" i="64"/>
  <c r="H1585" i="64"/>
  <c r="G1585" i="64"/>
  <c r="F1585" i="64"/>
  <c r="E1585" i="64"/>
  <c r="N1584" i="64"/>
  <c r="M1584" i="64"/>
  <c r="L1584" i="64"/>
  <c r="K1584" i="64"/>
  <c r="J1584" i="64"/>
  <c r="I1584" i="64"/>
  <c r="H1584" i="64"/>
  <c r="G1584" i="64"/>
  <c r="F1584" i="64"/>
  <c r="E1584" i="64"/>
  <c r="N1583" i="64"/>
  <c r="M1583" i="64"/>
  <c r="L1583" i="64"/>
  <c r="K1583" i="64"/>
  <c r="J1583" i="64"/>
  <c r="I1583" i="64"/>
  <c r="H1583" i="64"/>
  <c r="G1583" i="64"/>
  <c r="F1583" i="64"/>
  <c r="E1583" i="64"/>
  <c r="N1582" i="64"/>
  <c r="M1582" i="64"/>
  <c r="L1582" i="64"/>
  <c r="K1582" i="64"/>
  <c r="J1582" i="64"/>
  <c r="I1582" i="64"/>
  <c r="H1582" i="64"/>
  <c r="G1582" i="64"/>
  <c r="F1582" i="64"/>
  <c r="E1582" i="64"/>
  <c r="N1581" i="64"/>
  <c r="M1581" i="64"/>
  <c r="L1581" i="64"/>
  <c r="K1581" i="64"/>
  <c r="J1581" i="64"/>
  <c r="I1581" i="64"/>
  <c r="H1581" i="64"/>
  <c r="G1581" i="64"/>
  <c r="F1581" i="64"/>
  <c r="E1581" i="64"/>
  <c r="N1580" i="64"/>
  <c r="M1580" i="64"/>
  <c r="L1580" i="64"/>
  <c r="K1580" i="64"/>
  <c r="J1580" i="64"/>
  <c r="I1580" i="64"/>
  <c r="H1580" i="64"/>
  <c r="G1580" i="64"/>
  <c r="F1580" i="64"/>
  <c r="E1580" i="64"/>
  <c r="N1579" i="64"/>
  <c r="M1579" i="64"/>
  <c r="L1579" i="64"/>
  <c r="K1579" i="64"/>
  <c r="J1579" i="64"/>
  <c r="I1579" i="64"/>
  <c r="H1579" i="64"/>
  <c r="G1579" i="64"/>
  <c r="F1579" i="64"/>
  <c r="E1579" i="64"/>
  <c r="N1578" i="64"/>
  <c r="M1578" i="64"/>
  <c r="L1578" i="64"/>
  <c r="K1578" i="64"/>
  <c r="J1578" i="64"/>
  <c r="I1578" i="64"/>
  <c r="H1578" i="64"/>
  <c r="G1578" i="64"/>
  <c r="F1578" i="64"/>
  <c r="E1578" i="64"/>
  <c r="N1577" i="64"/>
  <c r="M1577" i="64"/>
  <c r="L1577" i="64"/>
  <c r="K1577" i="64"/>
  <c r="J1577" i="64"/>
  <c r="I1577" i="64"/>
  <c r="H1577" i="64"/>
  <c r="G1577" i="64"/>
  <c r="F1577" i="64"/>
  <c r="E1577" i="64"/>
  <c r="N1576" i="64"/>
  <c r="M1576" i="64"/>
  <c r="L1576" i="64"/>
  <c r="K1576" i="64"/>
  <c r="J1576" i="64"/>
  <c r="I1576" i="64"/>
  <c r="H1576" i="64"/>
  <c r="G1576" i="64"/>
  <c r="F1576" i="64"/>
  <c r="E1576" i="64"/>
  <c r="N1575" i="64"/>
  <c r="M1575" i="64"/>
  <c r="L1575" i="64"/>
  <c r="K1575" i="64"/>
  <c r="J1575" i="64"/>
  <c r="I1575" i="64"/>
  <c r="H1575" i="64"/>
  <c r="G1575" i="64"/>
  <c r="F1575" i="64"/>
  <c r="E1575" i="64"/>
  <c r="N1574" i="64"/>
  <c r="M1574" i="64"/>
  <c r="L1574" i="64"/>
  <c r="K1574" i="64"/>
  <c r="J1574" i="64"/>
  <c r="I1574" i="64"/>
  <c r="H1574" i="64"/>
  <c r="G1574" i="64"/>
  <c r="F1574" i="64"/>
  <c r="E1574" i="64"/>
  <c r="N1573" i="64"/>
  <c r="M1573" i="64"/>
  <c r="L1573" i="64"/>
  <c r="K1573" i="64"/>
  <c r="J1573" i="64"/>
  <c r="I1573" i="64"/>
  <c r="H1573" i="64"/>
  <c r="G1573" i="64"/>
  <c r="F1573" i="64"/>
  <c r="E1573" i="64"/>
  <c r="N1572" i="64"/>
  <c r="M1572" i="64"/>
  <c r="L1572" i="64"/>
  <c r="K1572" i="64"/>
  <c r="J1572" i="64"/>
  <c r="I1572" i="64"/>
  <c r="H1572" i="64"/>
  <c r="G1572" i="64"/>
  <c r="F1572" i="64"/>
  <c r="E1572" i="64"/>
  <c r="N1571" i="64"/>
  <c r="M1571" i="64"/>
  <c r="L1571" i="64"/>
  <c r="K1571" i="64"/>
  <c r="J1571" i="64"/>
  <c r="I1571" i="64"/>
  <c r="H1571" i="64"/>
  <c r="G1571" i="64"/>
  <c r="F1571" i="64"/>
  <c r="E1571" i="64"/>
  <c r="N1570" i="64"/>
  <c r="M1570" i="64"/>
  <c r="L1570" i="64"/>
  <c r="K1570" i="64"/>
  <c r="J1570" i="64"/>
  <c r="I1570" i="64"/>
  <c r="H1570" i="64"/>
  <c r="G1570" i="64"/>
  <c r="F1570" i="64"/>
  <c r="E1570" i="64"/>
  <c r="N1569" i="64"/>
  <c r="M1569" i="64"/>
  <c r="L1569" i="64"/>
  <c r="K1569" i="64"/>
  <c r="J1569" i="64"/>
  <c r="I1569" i="64"/>
  <c r="H1569" i="64"/>
  <c r="G1569" i="64"/>
  <c r="F1569" i="64"/>
  <c r="E1569" i="64"/>
  <c r="N1568" i="64"/>
  <c r="M1568" i="64"/>
  <c r="L1568" i="64"/>
  <c r="K1568" i="64"/>
  <c r="J1568" i="64"/>
  <c r="I1568" i="64"/>
  <c r="H1568" i="64"/>
  <c r="G1568" i="64"/>
  <c r="F1568" i="64"/>
  <c r="E1568" i="64"/>
  <c r="N1567" i="64"/>
  <c r="M1567" i="64"/>
  <c r="L1567" i="64"/>
  <c r="K1567" i="64"/>
  <c r="J1567" i="64"/>
  <c r="I1567" i="64"/>
  <c r="H1567" i="64"/>
  <c r="G1567" i="64"/>
  <c r="F1567" i="64"/>
  <c r="E1567" i="64"/>
  <c r="N1566" i="64"/>
  <c r="M1566" i="64"/>
  <c r="L1566" i="64"/>
  <c r="K1566" i="64"/>
  <c r="J1566" i="64"/>
  <c r="I1566" i="64"/>
  <c r="H1566" i="64"/>
  <c r="G1566" i="64"/>
  <c r="F1566" i="64"/>
  <c r="E1566" i="64"/>
  <c r="N1565" i="64"/>
  <c r="M1565" i="64"/>
  <c r="L1565" i="64"/>
  <c r="K1565" i="64"/>
  <c r="J1565" i="64"/>
  <c r="I1565" i="64"/>
  <c r="H1565" i="64"/>
  <c r="G1565" i="64"/>
  <c r="F1565" i="64"/>
  <c r="E1565" i="64"/>
  <c r="N1564" i="64"/>
  <c r="M1564" i="64"/>
  <c r="L1564" i="64"/>
  <c r="K1564" i="64"/>
  <c r="J1564" i="64"/>
  <c r="I1564" i="64"/>
  <c r="H1564" i="64"/>
  <c r="G1564" i="64"/>
  <c r="F1564" i="64"/>
  <c r="E1564" i="64"/>
  <c r="N1563" i="64"/>
  <c r="M1563" i="64"/>
  <c r="L1563" i="64"/>
  <c r="K1563" i="64"/>
  <c r="J1563" i="64"/>
  <c r="I1563" i="64"/>
  <c r="H1563" i="64"/>
  <c r="G1563" i="64"/>
  <c r="F1563" i="64"/>
  <c r="E1563" i="64"/>
  <c r="N1562" i="64"/>
  <c r="M1562" i="64"/>
  <c r="L1562" i="64"/>
  <c r="K1562" i="64"/>
  <c r="J1562" i="64"/>
  <c r="I1562" i="64"/>
  <c r="H1562" i="64"/>
  <c r="G1562" i="64"/>
  <c r="F1562" i="64"/>
  <c r="E1562" i="64"/>
  <c r="N1561" i="64"/>
  <c r="M1561" i="64"/>
  <c r="L1561" i="64"/>
  <c r="K1561" i="64"/>
  <c r="J1561" i="64"/>
  <c r="I1561" i="64"/>
  <c r="H1561" i="64"/>
  <c r="G1561" i="64"/>
  <c r="F1561" i="64"/>
  <c r="E1561" i="64"/>
  <c r="N1560" i="64"/>
  <c r="M1560" i="64"/>
  <c r="L1560" i="64"/>
  <c r="K1560" i="64"/>
  <c r="J1560" i="64"/>
  <c r="I1560" i="64"/>
  <c r="H1560" i="64"/>
  <c r="G1560" i="64"/>
  <c r="F1560" i="64"/>
  <c r="E1560" i="64"/>
  <c r="N1559" i="64"/>
  <c r="M1559" i="64"/>
  <c r="L1559" i="64"/>
  <c r="K1559" i="64"/>
  <c r="J1559" i="64"/>
  <c r="I1559" i="64"/>
  <c r="H1559" i="64"/>
  <c r="G1559" i="64"/>
  <c r="F1559" i="64"/>
  <c r="E1559" i="64"/>
  <c r="N1558" i="64"/>
  <c r="M1558" i="64"/>
  <c r="L1558" i="64"/>
  <c r="K1558" i="64"/>
  <c r="J1558" i="64"/>
  <c r="I1558" i="64"/>
  <c r="H1558" i="64"/>
  <c r="G1558" i="64"/>
  <c r="F1558" i="64"/>
  <c r="E1558" i="64"/>
  <c r="N1557" i="64"/>
  <c r="M1557" i="64"/>
  <c r="L1557" i="64"/>
  <c r="K1557" i="64"/>
  <c r="J1557" i="64"/>
  <c r="I1557" i="64"/>
  <c r="H1557" i="64"/>
  <c r="G1557" i="64"/>
  <c r="F1557" i="64"/>
  <c r="E1557" i="64"/>
  <c r="N1556" i="64"/>
  <c r="M1556" i="64"/>
  <c r="L1556" i="64"/>
  <c r="K1556" i="64"/>
  <c r="J1556" i="64"/>
  <c r="I1556" i="64"/>
  <c r="H1556" i="64"/>
  <c r="G1556" i="64"/>
  <c r="F1556" i="64"/>
  <c r="E1556" i="64"/>
  <c r="N1555" i="64"/>
  <c r="M1555" i="64"/>
  <c r="L1555" i="64"/>
  <c r="K1555" i="64"/>
  <c r="J1555" i="64"/>
  <c r="I1555" i="64"/>
  <c r="H1555" i="64"/>
  <c r="G1555" i="64"/>
  <c r="F1555" i="64"/>
  <c r="E1555" i="64"/>
  <c r="N1554" i="64"/>
  <c r="M1554" i="64"/>
  <c r="L1554" i="64"/>
  <c r="K1554" i="64"/>
  <c r="J1554" i="64"/>
  <c r="I1554" i="64"/>
  <c r="H1554" i="64"/>
  <c r="G1554" i="64"/>
  <c r="F1554" i="64"/>
  <c r="E1554" i="64"/>
  <c r="N1553" i="64"/>
  <c r="M1553" i="64"/>
  <c r="L1553" i="64"/>
  <c r="K1553" i="64"/>
  <c r="J1553" i="64"/>
  <c r="I1553" i="64"/>
  <c r="H1553" i="64"/>
  <c r="G1553" i="64"/>
  <c r="F1553" i="64"/>
  <c r="E1553" i="64"/>
  <c r="N1552" i="64"/>
  <c r="M1552" i="64"/>
  <c r="L1552" i="64"/>
  <c r="K1552" i="64"/>
  <c r="J1552" i="64"/>
  <c r="I1552" i="64"/>
  <c r="H1552" i="64"/>
  <c r="G1552" i="64"/>
  <c r="F1552" i="64"/>
  <c r="E1552" i="64"/>
  <c r="N1551" i="64"/>
  <c r="M1551" i="64"/>
  <c r="L1551" i="64"/>
  <c r="K1551" i="64"/>
  <c r="J1551" i="64"/>
  <c r="I1551" i="64"/>
  <c r="H1551" i="64"/>
  <c r="G1551" i="64"/>
  <c r="F1551" i="64"/>
  <c r="E1551" i="64"/>
  <c r="N1550" i="64"/>
  <c r="M1550" i="64"/>
  <c r="L1550" i="64"/>
  <c r="K1550" i="64"/>
  <c r="J1550" i="64"/>
  <c r="I1550" i="64"/>
  <c r="H1550" i="64"/>
  <c r="G1550" i="64"/>
  <c r="F1550" i="64"/>
  <c r="E1550" i="64"/>
  <c r="N1549" i="64"/>
  <c r="M1549" i="64"/>
  <c r="L1549" i="64"/>
  <c r="K1549" i="64"/>
  <c r="J1549" i="64"/>
  <c r="I1549" i="64"/>
  <c r="H1549" i="64"/>
  <c r="G1549" i="64"/>
  <c r="F1549" i="64"/>
  <c r="E1549" i="64"/>
  <c r="N1548" i="64"/>
  <c r="M1548" i="64"/>
  <c r="L1548" i="64"/>
  <c r="K1548" i="64"/>
  <c r="J1548" i="64"/>
  <c r="I1548" i="64"/>
  <c r="H1548" i="64"/>
  <c r="G1548" i="64"/>
  <c r="F1548" i="64"/>
  <c r="E1548" i="64"/>
  <c r="N1547" i="64"/>
  <c r="M1547" i="64"/>
  <c r="L1547" i="64"/>
  <c r="K1547" i="64"/>
  <c r="J1547" i="64"/>
  <c r="I1547" i="64"/>
  <c r="H1547" i="64"/>
  <c r="G1547" i="64"/>
  <c r="F1547" i="64"/>
  <c r="E1547" i="64"/>
  <c r="N1546" i="64"/>
  <c r="M1546" i="64"/>
  <c r="L1546" i="64"/>
  <c r="K1546" i="64"/>
  <c r="J1546" i="64"/>
  <c r="I1546" i="64"/>
  <c r="H1546" i="64"/>
  <c r="G1546" i="64"/>
  <c r="F1546" i="64"/>
  <c r="E1546" i="64"/>
  <c r="N1545" i="64"/>
  <c r="M1545" i="64"/>
  <c r="L1545" i="64"/>
  <c r="K1545" i="64"/>
  <c r="J1545" i="64"/>
  <c r="I1545" i="64"/>
  <c r="H1545" i="64"/>
  <c r="G1545" i="64"/>
  <c r="F1545" i="64"/>
  <c r="E1545" i="64"/>
  <c r="N1544" i="64"/>
  <c r="M1544" i="64"/>
  <c r="L1544" i="64"/>
  <c r="K1544" i="64"/>
  <c r="J1544" i="64"/>
  <c r="I1544" i="64"/>
  <c r="H1544" i="64"/>
  <c r="G1544" i="64"/>
  <c r="F1544" i="64"/>
  <c r="E1544" i="64"/>
  <c r="N1543" i="64"/>
  <c r="M1543" i="64"/>
  <c r="L1543" i="64"/>
  <c r="K1543" i="64"/>
  <c r="J1543" i="64"/>
  <c r="I1543" i="64"/>
  <c r="H1543" i="64"/>
  <c r="G1543" i="64"/>
  <c r="F1543" i="64"/>
  <c r="E1543" i="64"/>
  <c r="N1542" i="64"/>
  <c r="M1542" i="64"/>
  <c r="L1542" i="64"/>
  <c r="K1542" i="64"/>
  <c r="J1542" i="64"/>
  <c r="I1542" i="64"/>
  <c r="H1542" i="64"/>
  <c r="G1542" i="64"/>
  <c r="F1542" i="64"/>
  <c r="E1542" i="64"/>
  <c r="N1541" i="64"/>
  <c r="M1541" i="64"/>
  <c r="L1541" i="64"/>
  <c r="K1541" i="64"/>
  <c r="J1541" i="64"/>
  <c r="I1541" i="64"/>
  <c r="H1541" i="64"/>
  <c r="G1541" i="64"/>
  <c r="F1541" i="64"/>
  <c r="E1541" i="64"/>
  <c r="N1540" i="64"/>
  <c r="M1540" i="64"/>
  <c r="L1540" i="64"/>
  <c r="K1540" i="64"/>
  <c r="J1540" i="64"/>
  <c r="I1540" i="64"/>
  <c r="H1540" i="64"/>
  <c r="G1540" i="64"/>
  <c r="F1540" i="64"/>
  <c r="E1540" i="64"/>
  <c r="N1539" i="64"/>
  <c r="M1539" i="64"/>
  <c r="L1539" i="64"/>
  <c r="K1539" i="64"/>
  <c r="J1539" i="64"/>
  <c r="I1539" i="64"/>
  <c r="H1539" i="64"/>
  <c r="G1539" i="64"/>
  <c r="F1539" i="64"/>
  <c r="E1539" i="64"/>
  <c r="N1538" i="64"/>
  <c r="M1538" i="64"/>
  <c r="L1538" i="64"/>
  <c r="K1538" i="64"/>
  <c r="J1538" i="64"/>
  <c r="I1538" i="64"/>
  <c r="H1538" i="64"/>
  <c r="G1538" i="64"/>
  <c r="F1538" i="64"/>
  <c r="E1538" i="64"/>
  <c r="N1537" i="64"/>
  <c r="M1537" i="64"/>
  <c r="L1537" i="64"/>
  <c r="K1537" i="64"/>
  <c r="J1537" i="64"/>
  <c r="I1537" i="64"/>
  <c r="H1537" i="64"/>
  <c r="G1537" i="64"/>
  <c r="F1537" i="64"/>
  <c r="E1537" i="64"/>
  <c r="N1536" i="64"/>
  <c r="M1536" i="64"/>
  <c r="L1536" i="64"/>
  <c r="K1536" i="64"/>
  <c r="J1536" i="64"/>
  <c r="I1536" i="64"/>
  <c r="H1536" i="64"/>
  <c r="G1536" i="64"/>
  <c r="F1536" i="64"/>
  <c r="E1536" i="64"/>
  <c r="N1535" i="64"/>
  <c r="M1535" i="64"/>
  <c r="L1535" i="64"/>
  <c r="K1535" i="64"/>
  <c r="J1535" i="64"/>
  <c r="I1535" i="64"/>
  <c r="H1535" i="64"/>
  <c r="G1535" i="64"/>
  <c r="F1535" i="64"/>
  <c r="E1535" i="64"/>
  <c r="N1534" i="64"/>
  <c r="M1534" i="64"/>
  <c r="L1534" i="64"/>
  <c r="K1534" i="64"/>
  <c r="J1534" i="64"/>
  <c r="I1534" i="64"/>
  <c r="H1534" i="64"/>
  <c r="G1534" i="64"/>
  <c r="F1534" i="64"/>
  <c r="E1534" i="64"/>
  <c r="N1533" i="64"/>
  <c r="M1533" i="64"/>
  <c r="L1533" i="64"/>
  <c r="K1533" i="64"/>
  <c r="J1533" i="64"/>
  <c r="I1533" i="64"/>
  <c r="H1533" i="64"/>
  <c r="G1533" i="64"/>
  <c r="F1533" i="64"/>
  <c r="E1533" i="64"/>
  <c r="N1532" i="64"/>
  <c r="M1532" i="64"/>
  <c r="L1532" i="64"/>
  <c r="K1532" i="64"/>
  <c r="J1532" i="64"/>
  <c r="I1532" i="64"/>
  <c r="H1532" i="64"/>
  <c r="G1532" i="64"/>
  <c r="F1532" i="64"/>
  <c r="E1532" i="64"/>
  <c r="N1531" i="64"/>
  <c r="M1531" i="64"/>
  <c r="L1531" i="64"/>
  <c r="K1531" i="64"/>
  <c r="J1531" i="64"/>
  <c r="I1531" i="64"/>
  <c r="H1531" i="64"/>
  <c r="G1531" i="64"/>
  <c r="F1531" i="64"/>
  <c r="E1531" i="64"/>
  <c r="N1530" i="64"/>
  <c r="M1530" i="64"/>
  <c r="L1530" i="64"/>
  <c r="K1530" i="64"/>
  <c r="J1530" i="64"/>
  <c r="I1530" i="64"/>
  <c r="H1530" i="64"/>
  <c r="G1530" i="64"/>
  <c r="F1530" i="64"/>
  <c r="E1530" i="64"/>
  <c r="N1529" i="64"/>
  <c r="M1529" i="64"/>
  <c r="L1529" i="64"/>
  <c r="K1529" i="64"/>
  <c r="J1529" i="64"/>
  <c r="I1529" i="64"/>
  <c r="H1529" i="64"/>
  <c r="G1529" i="64"/>
  <c r="F1529" i="64"/>
  <c r="E1529" i="64"/>
  <c r="N1528" i="64"/>
  <c r="M1528" i="64"/>
  <c r="L1528" i="64"/>
  <c r="K1528" i="64"/>
  <c r="J1528" i="64"/>
  <c r="I1528" i="64"/>
  <c r="H1528" i="64"/>
  <c r="G1528" i="64"/>
  <c r="F1528" i="64"/>
  <c r="E1528" i="64"/>
  <c r="N1527" i="64"/>
  <c r="M1527" i="64"/>
  <c r="L1527" i="64"/>
  <c r="K1527" i="64"/>
  <c r="J1527" i="64"/>
  <c r="I1527" i="64"/>
  <c r="H1527" i="64"/>
  <c r="G1527" i="64"/>
  <c r="F1527" i="64"/>
  <c r="E1527" i="64"/>
  <c r="N1526" i="64"/>
  <c r="M1526" i="64"/>
  <c r="L1526" i="64"/>
  <c r="K1526" i="64"/>
  <c r="J1526" i="64"/>
  <c r="I1526" i="64"/>
  <c r="H1526" i="64"/>
  <c r="G1526" i="64"/>
  <c r="F1526" i="64"/>
  <c r="E1526" i="64"/>
  <c r="N1525" i="64"/>
  <c r="M1525" i="64"/>
  <c r="L1525" i="64"/>
  <c r="K1525" i="64"/>
  <c r="J1525" i="64"/>
  <c r="I1525" i="64"/>
  <c r="H1525" i="64"/>
  <c r="G1525" i="64"/>
  <c r="F1525" i="64"/>
  <c r="E1525" i="64"/>
  <c r="N1524" i="64"/>
  <c r="M1524" i="64"/>
  <c r="L1524" i="64"/>
  <c r="K1524" i="64"/>
  <c r="J1524" i="64"/>
  <c r="I1524" i="64"/>
  <c r="H1524" i="64"/>
  <c r="G1524" i="64"/>
  <c r="F1524" i="64"/>
  <c r="E1524" i="64"/>
  <c r="N1523" i="64"/>
  <c r="M1523" i="64"/>
  <c r="L1523" i="64"/>
  <c r="K1523" i="64"/>
  <c r="J1523" i="64"/>
  <c r="I1523" i="64"/>
  <c r="H1523" i="64"/>
  <c r="G1523" i="64"/>
  <c r="F1523" i="64"/>
  <c r="E1523" i="64"/>
  <c r="N1522" i="64"/>
  <c r="M1522" i="64"/>
  <c r="L1522" i="64"/>
  <c r="K1522" i="64"/>
  <c r="J1522" i="64"/>
  <c r="I1522" i="64"/>
  <c r="H1522" i="64"/>
  <c r="G1522" i="64"/>
  <c r="F1522" i="64"/>
  <c r="E1522" i="64"/>
  <c r="N1521" i="64"/>
  <c r="M1521" i="64"/>
  <c r="L1521" i="64"/>
  <c r="K1521" i="64"/>
  <c r="J1521" i="64"/>
  <c r="I1521" i="64"/>
  <c r="H1521" i="64"/>
  <c r="G1521" i="64"/>
  <c r="F1521" i="64"/>
  <c r="E1521" i="64"/>
  <c r="N1520" i="64"/>
  <c r="M1520" i="64"/>
  <c r="L1520" i="64"/>
  <c r="K1520" i="64"/>
  <c r="J1520" i="64"/>
  <c r="I1520" i="64"/>
  <c r="H1520" i="64"/>
  <c r="G1520" i="64"/>
  <c r="F1520" i="64"/>
  <c r="E1520" i="64"/>
  <c r="N1519" i="64"/>
  <c r="M1519" i="64"/>
  <c r="L1519" i="64"/>
  <c r="K1519" i="64"/>
  <c r="J1519" i="64"/>
  <c r="I1519" i="64"/>
  <c r="H1519" i="64"/>
  <c r="G1519" i="64"/>
  <c r="F1519" i="64"/>
  <c r="E1519" i="64"/>
  <c r="N1518" i="64"/>
  <c r="M1518" i="64"/>
  <c r="L1518" i="64"/>
  <c r="K1518" i="64"/>
  <c r="J1518" i="64"/>
  <c r="I1518" i="64"/>
  <c r="H1518" i="64"/>
  <c r="G1518" i="64"/>
  <c r="F1518" i="64"/>
  <c r="E1518" i="64"/>
  <c r="N1517" i="64"/>
  <c r="M1517" i="64"/>
  <c r="L1517" i="64"/>
  <c r="K1517" i="64"/>
  <c r="J1517" i="64"/>
  <c r="I1517" i="64"/>
  <c r="H1517" i="64"/>
  <c r="G1517" i="64"/>
  <c r="F1517" i="64"/>
  <c r="E1517" i="64"/>
  <c r="N1516" i="64"/>
  <c r="M1516" i="64"/>
  <c r="L1516" i="64"/>
  <c r="K1516" i="64"/>
  <c r="J1516" i="64"/>
  <c r="I1516" i="64"/>
  <c r="H1516" i="64"/>
  <c r="G1516" i="64"/>
  <c r="F1516" i="64"/>
  <c r="E1516" i="64"/>
  <c r="N1515" i="64"/>
  <c r="M1515" i="64"/>
  <c r="L1515" i="64"/>
  <c r="K1515" i="64"/>
  <c r="J1515" i="64"/>
  <c r="I1515" i="64"/>
  <c r="H1515" i="64"/>
  <c r="G1515" i="64"/>
  <c r="F1515" i="64"/>
  <c r="E1515" i="64"/>
  <c r="N1514" i="64"/>
  <c r="M1514" i="64"/>
  <c r="L1514" i="64"/>
  <c r="K1514" i="64"/>
  <c r="J1514" i="64"/>
  <c r="I1514" i="64"/>
  <c r="H1514" i="64"/>
  <c r="G1514" i="64"/>
  <c r="F1514" i="64"/>
  <c r="E1514" i="64"/>
  <c r="N1513" i="64"/>
  <c r="M1513" i="64"/>
  <c r="L1513" i="64"/>
  <c r="K1513" i="64"/>
  <c r="J1513" i="64"/>
  <c r="I1513" i="64"/>
  <c r="H1513" i="64"/>
  <c r="G1513" i="64"/>
  <c r="F1513" i="64"/>
  <c r="E1513" i="64"/>
  <c r="N1512" i="64"/>
  <c r="M1512" i="64"/>
  <c r="L1512" i="64"/>
  <c r="K1512" i="64"/>
  <c r="J1512" i="64"/>
  <c r="I1512" i="64"/>
  <c r="H1512" i="64"/>
  <c r="G1512" i="64"/>
  <c r="F1512" i="64"/>
  <c r="E1512" i="64"/>
  <c r="N1511" i="64"/>
  <c r="M1511" i="64"/>
  <c r="L1511" i="64"/>
  <c r="K1511" i="64"/>
  <c r="J1511" i="64"/>
  <c r="I1511" i="64"/>
  <c r="H1511" i="64"/>
  <c r="G1511" i="64"/>
  <c r="F1511" i="64"/>
  <c r="E1511" i="64"/>
  <c r="N1510" i="64"/>
  <c r="M1510" i="64"/>
  <c r="L1510" i="64"/>
  <c r="K1510" i="64"/>
  <c r="J1510" i="64"/>
  <c r="I1510" i="64"/>
  <c r="H1510" i="64"/>
  <c r="G1510" i="64"/>
  <c r="F1510" i="64"/>
  <c r="E1510" i="64"/>
  <c r="N1509" i="64"/>
  <c r="M1509" i="64"/>
  <c r="L1509" i="64"/>
  <c r="K1509" i="64"/>
  <c r="J1509" i="64"/>
  <c r="I1509" i="64"/>
  <c r="H1509" i="64"/>
  <c r="G1509" i="64"/>
  <c r="F1509" i="64"/>
  <c r="E1509" i="64"/>
  <c r="N1508" i="64"/>
  <c r="M1508" i="64"/>
  <c r="L1508" i="64"/>
  <c r="K1508" i="64"/>
  <c r="J1508" i="64"/>
  <c r="I1508" i="64"/>
  <c r="H1508" i="64"/>
  <c r="G1508" i="64"/>
  <c r="F1508" i="64"/>
  <c r="E1508" i="64"/>
  <c r="N1507" i="64"/>
  <c r="M1507" i="64"/>
  <c r="L1507" i="64"/>
  <c r="K1507" i="64"/>
  <c r="J1507" i="64"/>
  <c r="I1507" i="64"/>
  <c r="H1507" i="64"/>
  <c r="G1507" i="64"/>
  <c r="F1507" i="64"/>
  <c r="E1507" i="64"/>
  <c r="N1506" i="64"/>
  <c r="M1506" i="64"/>
  <c r="L1506" i="64"/>
  <c r="K1506" i="64"/>
  <c r="J1506" i="64"/>
  <c r="I1506" i="64"/>
  <c r="H1506" i="64"/>
  <c r="G1506" i="64"/>
  <c r="F1506" i="64"/>
  <c r="E1506" i="64"/>
  <c r="N1505" i="64"/>
  <c r="M1505" i="64"/>
  <c r="L1505" i="64"/>
  <c r="K1505" i="64"/>
  <c r="J1505" i="64"/>
  <c r="I1505" i="64"/>
  <c r="H1505" i="64"/>
  <c r="G1505" i="64"/>
  <c r="F1505" i="64"/>
  <c r="E1505" i="64"/>
  <c r="N1504" i="64"/>
  <c r="M1504" i="64"/>
  <c r="L1504" i="64"/>
  <c r="K1504" i="64"/>
  <c r="J1504" i="64"/>
  <c r="I1504" i="64"/>
  <c r="H1504" i="64"/>
  <c r="G1504" i="64"/>
  <c r="F1504" i="64"/>
  <c r="E1504" i="64"/>
  <c r="N1503" i="64"/>
  <c r="M1503" i="64"/>
  <c r="L1503" i="64"/>
  <c r="K1503" i="64"/>
  <c r="J1503" i="64"/>
  <c r="I1503" i="64"/>
  <c r="H1503" i="64"/>
  <c r="G1503" i="64"/>
  <c r="F1503" i="64"/>
  <c r="E1503" i="64"/>
  <c r="N1502" i="64"/>
  <c r="M1502" i="64"/>
  <c r="L1502" i="64"/>
  <c r="K1502" i="64"/>
  <c r="J1502" i="64"/>
  <c r="I1502" i="64"/>
  <c r="H1502" i="64"/>
  <c r="G1502" i="64"/>
  <c r="F1502" i="64"/>
  <c r="E1502" i="64"/>
  <c r="N1501" i="64"/>
  <c r="M1501" i="64"/>
  <c r="L1501" i="64"/>
  <c r="K1501" i="64"/>
  <c r="J1501" i="64"/>
  <c r="I1501" i="64"/>
  <c r="H1501" i="64"/>
  <c r="G1501" i="64"/>
  <c r="F1501" i="64"/>
  <c r="E1501" i="64"/>
  <c r="N1500" i="64"/>
  <c r="M1500" i="64"/>
  <c r="L1500" i="64"/>
  <c r="K1500" i="64"/>
  <c r="J1500" i="64"/>
  <c r="I1500" i="64"/>
  <c r="H1500" i="64"/>
  <c r="G1500" i="64"/>
  <c r="F1500" i="64"/>
  <c r="E1500" i="64"/>
  <c r="N1499" i="64"/>
  <c r="M1499" i="64"/>
  <c r="L1499" i="64"/>
  <c r="K1499" i="64"/>
  <c r="J1499" i="64"/>
  <c r="I1499" i="64"/>
  <c r="H1499" i="64"/>
  <c r="G1499" i="64"/>
  <c r="F1499" i="64"/>
  <c r="E1499" i="64"/>
  <c r="N1498" i="64"/>
  <c r="M1498" i="64"/>
  <c r="L1498" i="64"/>
  <c r="K1498" i="64"/>
  <c r="J1498" i="64"/>
  <c r="I1498" i="64"/>
  <c r="H1498" i="64"/>
  <c r="G1498" i="64"/>
  <c r="F1498" i="64"/>
  <c r="E1498" i="64"/>
  <c r="N1497" i="64"/>
  <c r="M1497" i="64"/>
  <c r="L1497" i="64"/>
  <c r="K1497" i="64"/>
  <c r="J1497" i="64"/>
  <c r="I1497" i="64"/>
  <c r="H1497" i="64"/>
  <c r="G1497" i="64"/>
  <c r="F1497" i="64"/>
  <c r="E1497" i="64"/>
  <c r="N1496" i="64"/>
  <c r="M1496" i="64"/>
  <c r="L1496" i="64"/>
  <c r="K1496" i="64"/>
  <c r="J1496" i="64"/>
  <c r="I1496" i="64"/>
  <c r="H1496" i="64"/>
  <c r="G1496" i="64"/>
  <c r="F1496" i="64"/>
  <c r="E1496" i="64"/>
  <c r="N1495" i="64"/>
  <c r="M1495" i="64"/>
  <c r="L1495" i="64"/>
  <c r="K1495" i="64"/>
  <c r="J1495" i="64"/>
  <c r="I1495" i="64"/>
  <c r="H1495" i="64"/>
  <c r="G1495" i="64"/>
  <c r="F1495" i="64"/>
  <c r="E1495" i="64"/>
  <c r="N1494" i="64"/>
  <c r="M1494" i="64"/>
  <c r="L1494" i="64"/>
  <c r="K1494" i="64"/>
  <c r="J1494" i="64"/>
  <c r="I1494" i="64"/>
  <c r="H1494" i="64"/>
  <c r="G1494" i="64"/>
  <c r="F1494" i="64"/>
  <c r="E1494" i="64"/>
  <c r="N1493" i="64"/>
  <c r="M1493" i="64"/>
  <c r="L1493" i="64"/>
  <c r="K1493" i="64"/>
  <c r="J1493" i="64"/>
  <c r="I1493" i="64"/>
  <c r="H1493" i="64"/>
  <c r="G1493" i="64"/>
  <c r="F1493" i="64"/>
  <c r="E1493" i="64"/>
  <c r="N1492" i="64"/>
  <c r="M1492" i="64"/>
  <c r="L1492" i="64"/>
  <c r="K1492" i="64"/>
  <c r="J1492" i="64"/>
  <c r="I1492" i="64"/>
  <c r="H1492" i="64"/>
  <c r="G1492" i="64"/>
  <c r="F1492" i="64"/>
  <c r="E1492" i="64"/>
  <c r="N1491" i="64"/>
  <c r="M1491" i="64"/>
  <c r="L1491" i="64"/>
  <c r="K1491" i="64"/>
  <c r="J1491" i="64"/>
  <c r="I1491" i="64"/>
  <c r="H1491" i="64"/>
  <c r="G1491" i="64"/>
  <c r="F1491" i="64"/>
  <c r="E1491" i="64"/>
  <c r="N1490" i="64"/>
  <c r="M1490" i="64"/>
  <c r="L1490" i="64"/>
  <c r="K1490" i="64"/>
  <c r="J1490" i="64"/>
  <c r="I1490" i="64"/>
  <c r="H1490" i="64"/>
  <c r="G1490" i="64"/>
  <c r="F1490" i="64"/>
  <c r="E1490" i="64"/>
  <c r="N1489" i="64"/>
  <c r="M1489" i="64"/>
  <c r="L1489" i="64"/>
  <c r="K1489" i="64"/>
  <c r="J1489" i="64"/>
  <c r="I1489" i="64"/>
  <c r="H1489" i="64"/>
  <c r="G1489" i="64"/>
  <c r="F1489" i="64"/>
  <c r="E1489" i="64"/>
  <c r="N1488" i="64"/>
  <c r="M1488" i="64"/>
  <c r="L1488" i="64"/>
  <c r="K1488" i="64"/>
  <c r="J1488" i="64"/>
  <c r="I1488" i="64"/>
  <c r="H1488" i="64"/>
  <c r="G1488" i="64"/>
  <c r="F1488" i="64"/>
  <c r="E1488" i="64"/>
  <c r="N1487" i="64"/>
  <c r="M1487" i="64"/>
  <c r="L1487" i="64"/>
  <c r="K1487" i="64"/>
  <c r="J1487" i="64"/>
  <c r="I1487" i="64"/>
  <c r="H1487" i="64"/>
  <c r="G1487" i="64"/>
  <c r="F1487" i="64"/>
  <c r="E1487" i="64"/>
  <c r="N1486" i="64"/>
  <c r="M1486" i="64"/>
  <c r="L1486" i="64"/>
  <c r="K1486" i="64"/>
  <c r="J1486" i="64"/>
  <c r="I1486" i="64"/>
  <c r="H1486" i="64"/>
  <c r="G1486" i="64"/>
  <c r="F1486" i="64"/>
  <c r="E1486" i="64"/>
  <c r="N1485" i="64"/>
  <c r="M1485" i="64"/>
  <c r="L1485" i="64"/>
  <c r="K1485" i="64"/>
  <c r="J1485" i="64"/>
  <c r="I1485" i="64"/>
  <c r="H1485" i="64"/>
  <c r="G1485" i="64"/>
  <c r="F1485" i="64"/>
  <c r="E1485" i="64"/>
  <c r="N1484" i="64"/>
  <c r="M1484" i="64"/>
  <c r="L1484" i="64"/>
  <c r="K1484" i="64"/>
  <c r="J1484" i="64"/>
  <c r="I1484" i="64"/>
  <c r="H1484" i="64"/>
  <c r="G1484" i="64"/>
  <c r="F1484" i="64"/>
  <c r="E1484" i="64"/>
  <c r="N1483" i="64"/>
  <c r="M1483" i="64"/>
  <c r="L1483" i="64"/>
  <c r="K1483" i="64"/>
  <c r="J1483" i="64"/>
  <c r="I1483" i="64"/>
  <c r="H1483" i="64"/>
  <c r="G1483" i="64"/>
  <c r="F1483" i="64"/>
  <c r="E1483" i="64"/>
  <c r="N1482" i="64"/>
  <c r="M1482" i="64"/>
  <c r="L1482" i="64"/>
  <c r="K1482" i="64"/>
  <c r="J1482" i="64"/>
  <c r="I1482" i="64"/>
  <c r="H1482" i="64"/>
  <c r="G1482" i="64"/>
  <c r="F1482" i="64"/>
  <c r="E1482" i="64"/>
  <c r="N1481" i="64"/>
  <c r="M1481" i="64"/>
  <c r="L1481" i="64"/>
  <c r="K1481" i="64"/>
  <c r="J1481" i="64"/>
  <c r="I1481" i="64"/>
  <c r="H1481" i="64"/>
  <c r="G1481" i="64"/>
  <c r="F1481" i="64"/>
  <c r="E1481" i="64"/>
  <c r="N1480" i="64"/>
  <c r="M1480" i="64"/>
  <c r="L1480" i="64"/>
  <c r="K1480" i="64"/>
  <c r="J1480" i="64"/>
  <c r="I1480" i="64"/>
  <c r="H1480" i="64"/>
  <c r="G1480" i="64"/>
  <c r="F1480" i="64"/>
  <c r="E1480" i="64"/>
  <c r="N1479" i="64"/>
  <c r="M1479" i="64"/>
  <c r="L1479" i="64"/>
  <c r="K1479" i="64"/>
  <c r="J1479" i="64"/>
  <c r="I1479" i="64"/>
  <c r="H1479" i="64"/>
  <c r="G1479" i="64"/>
  <c r="F1479" i="64"/>
  <c r="E1479" i="64"/>
  <c r="N1478" i="64"/>
  <c r="M1478" i="64"/>
  <c r="L1478" i="64"/>
  <c r="K1478" i="64"/>
  <c r="J1478" i="64"/>
  <c r="I1478" i="64"/>
  <c r="H1478" i="64"/>
  <c r="G1478" i="64"/>
  <c r="F1478" i="64"/>
  <c r="E1478" i="64"/>
  <c r="N1477" i="64"/>
  <c r="M1477" i="64"/>
  <c r="L1477" i="64"/>
  <c r="K1477" i="64"/>
  <c r="J1477" i="64"/>
  <c r="I1477" i="64"/>
  <c r="H1477" i="64"/>
  <c r="G1477" i="64"/>
  <c r="F1477" i="64"/>
  <c r="E1477" i="64"/>
  <c r="N1476" i="64"/>
  <c r="M1476" i="64"/>
  <c r="L1476" i="64"/>
  <c r="K1476" i="64"/>
  <c r="J1476" i="64"/>
  <c r="I1476" i="64"/>
  <c r="H1476" i="64"/>
  <c r="G1476" i="64"/>
  <c r="F1476" i="64"/>
  <c r="E1476" i="64"/>
  <c r="N1475" i="64"/>
  <c r="M1475" i="64"/>
  <c r="L1475" i="64"/>
  <c r="K1475" i="64"/>
  <c r="J1475" i="64"/>
  <c r="I1475" i="64"/>
  <c r="H1475" i="64"/>
  <c r="G1475" i="64"/>
  <c r="F1475" i="64"/>
  <c r="E1475" i="64"/>
  <c r="N1474" i="64"/>
  <c r="M1474" i="64"/>
  <c r="L1474" i="64"/>
  <c r="K1474" i="64"/>
  <c r="J1474" i="64"/>
  <c r="I1474" i="64"/>
  <c r="H1474" i="64"/>
  <c r="G1474" i="64"/>
  <c r="F1474" i="64"/>
  <c r="E1474" i="64"/>
  <c r="N1473" i="64"/>
  <c r="M1473" i="64"/>
  <c r="L1473" i="64"/>
  <c r="K1473" i="64"/>
  <c r="J1473" i="64"/>
  <c r="I1473" i="64"/>
  <c r="H1473" i="64"/>
  <c r="G1473" i="64"/>
  <c r="F1473" i="64"/>
  <c r="E1473" i="64"/>
  <c r="N1472" i="64"/>
  <c r="M1472" i="64"/>
  <c r="L1472" i="64"/>
  <c r="K1472" i="64"/>
  <c r="J1472" i="64"/>
  <c r="I1472" i="64"/>
  <c r="H1472" i="64"/>
  <c r="G1472" i="64"/>
  <c r="F1472" i="64"/>
  <c r="E1472" i="64"/>
  <c r="N1471" i="64"/>
  <c r="M1471" i="64"/>
  <c r="L1471" i="64"/>
  <c r="K1471" i="64"/>
  <c r="J1471" i="64"/>
  <c r="I1471" i="64"/>
  <c r="H1471" i="64"/>
  <c r="G1471" i="64"/>
  <c r="F1471" i="64"/>
  <c r="E1471" i="64"/>
  <c r="N1470" i="64"/>
  <c r="M1470" i="64"/>
  <c r="L1470" i="64"/>
  <c r="K1470" i="64"/>
  <c r="J1470" i="64"/>
  <c r="I1470" i="64"/>
  <c r="H1470" i="64"/>
  <c r="G1470" i="64"/>
  <c r="F1470" i="64"/>
  <c r="E1470" i="64"/>
  <c r="N1469" i="64"/>
  <c r="M1469" i="64"/>
  <c r="L1469" i="64"/>
  <c r="K1469" i="64"/>
  <c r="J1469" i="64"/>
  <c r="I1469" i="64"/>
  <c r="H1469" i="64"/>
  <c r="G1469" i="64"/>
  <c r="F1469" i="64"/>
  <c r="E1469" i="64"/>
  <c r="N1468" i="64"/>
  <c r="M1468" i="64"/>
  <c r="L1468" i="64"/>
  <c r="K1468" i="64"/>
  <c r="J1468" i="64"/>
  <c r="I1468" i="64"/>
  <c r="H1468" i="64"/>
  <c r="G1468" i="64"/>
  <c r="F1468" i="64"/>
  <c r="E1468" i="64"/>
  <c r="N1467" i="64"/>
  <c r="M1467" i="64"/>
  <c r="L1467" i="64"/>
  <c r="K1467" i="64"/>
  <c r="J1467" i="64"/>
  <c r="I1467" i="64"/>
  <c r="H1467" i="64"/>
  <c r="G1467" i="64"/>
  <c r="F1467" i="64"/>
  <c r="E1467" i="64"/>
  <c r="N1466" i="64"/>
  <c r="M1466" i="64"/>
  <c r="L1466" i="64"/>
  <c r="K1466" i="64"/>
  <c r="J1466" i="64"/>
  <c r="I1466" i="64"/>
  <c r="H1466" i="64"/>
  <c r="G1466" i="64"/>
  <c r="F1466" i="64"/>
  <c r="E1466" i="64"/>
  <c r="N1465" i="64"/>
  <c r="M1465" i="64"/>
  <c r="L1465" i="64"/>
  <c r="K1465" i="64"/>
  <c r="J1465" i="64"/>
  <c r="I1465" i="64"/>
  <c r="H1465" i="64"/>
  <c r="G1465" i="64"/>
  <c r="F1465" i="64"/>
  <c r="E1465" i="64"/>
  <c r="N1464" i="64"/>
  <c r="M1464" i="64"/>
  <c r="L1464" i="64"/>
  <c r="K1464" i="64"/>
  <c r="J1464" i="64"/>
  <c r="I1464" i="64"/>
  <c r="H1464" i="64"/>
  <c r="G1464" i="64"/>
  <c r="F1464" i="64"/>
  <c r="E1464" i="64"/>
  <c r="N1463" i="64"/>
  <c r="M1463" i="64"/>
  <c r="L1463" i="64"/>
  <c r="K1463" i="64"/>
  <c r="J1463" i="64"/>
  <c r="I1463" i="64"/>
  <c r="H1463" i="64"/>
  <c r="G1463" i="64"/>
  <c r="F1463" i="64"/>
  <c r="E1463" i="64"/>
  <c r="N1462" i="64"/>
  <c r="M1462" i="64"/>
  <c r="L1462" i="64"/>
  <c r="K1462" i="64"/>
  <c r="J1462" i="64"/>
  <c r="I1462" i="64"/>
  <c r="H1462" i="64"/>
  <c r="G1462" i="64"/>
  <c r="F1462" i="64"/>
  <c r="E1462" i="64"/>
  <c r="N1461" i="64"/>
  <c r="M1461" i="64"/>
  <c r="L1461" i="64"/>
  <c r="K1461" i="64"/>
  <c r="J1461" i="64"/>
  <c r="I1461" i="64"/>
  <c r="H1461" i="64"/>
  <c r="G1461" i="64"/>
  <c r="F1461" i="64"/>
  <c r="E1461" i="64"/>
  <c r="N1460" i="64"/>
  <c r="M1460" i="64"/>
  <c r="L1460" i="64"/>
  <c r="K1460" i="64"/>
  <c r="J1460" i="64"/>
  <c r="I1460" i="64"/>
  <c r="H1460" i="64"/>
  <c r="G1460" i="64"/>
  <c r="F1460" i="64"/>
  <c r="E1460" i="64"/>
  <c r="N1459" i="64"/>
  <c r="M1459" i="64"/>
  <c r="L1459" i="64"/>
  <c r="K1459" i="64"/>
  <c r="J1459" i="64"/>
  <c r="I1459" i="64"/>
  <c r="H1459" i="64"/>
  <c r="G1459" i="64"/>
  <c r="F1459" i="64"/>
  <c r="E1459" i="64"/>
  <c r="N1458" i="64"/>
  <c r="M1458" i="64"/>
  <c r="L1458" i="64"/>
  <c r="K1458" i="64"/>
  <c r="J1458" i="64"/>
  <c r="I1458" i="64"/>
  <c r="H1458" i="64"/>
  <c r="G1458" i="64"/>
  <c r="F1458" i="64"/>
  <c r="E1458" i="64"/>
  <c r="N1457" i="64"/>
  <c r="M1457" i="64"/>
  <c r="L1457" i="64"/>
  <c r="K1457" i="64"/>
  <c r="J1457" i="64"/>
  <c r="I1457" i="64"/>
  <c r="H1457" i="64"/>
  <c r="G1457" i="64"/>
  <c r="F1457" i="64"/>
  <c r="E1457" i="64"/>
  <c r="N1456" i="64"/>
  <c r="M1456" i="64"/>
  <c r="L1456" i="64"/>
  <c r="K1456" i="64"/>
  <c r="J1456" i="64"/>
  <c r="I1456" i="64"/>
  <c r="H1456" i="64"/>
  <c r="G1456" i="64"/>
  <c r="F1456" i="64"/>
  <c r="E1456" i="64"/>
  <c r="N1455" i="64"/>
  <c r="M1455" i="64"/>
  <c r="L1455" i="64"/>
  <c r="K1455" i="64"/>
  <c r="J1455" i="64"/>
  <c r="I1455" i="64"/>
  <c r="H1455" i="64"/>
  <c r="G1455" i="64"/>
  <c r="F1455" i="64"/>
  <c r="E1455" i="64"/>
  <c r="N1454" i="64"/>
  <c r="M1454" i="64"/>
  <c r="L1454" i="64"/>
  <c r="K1454" i="64"/>
  <c r="J1454" i="64"/>
  <c r="I1454" i="64"/>
  <c r="H1454" i="64"/>
  <c r="G1454" i="64"/>
  <c r="F1454" i="64"/>
  <c r="E1454" i="64"/>
  <c r="N1453" i="64"/>
  <c r="M1453" i="64"/>
  <c r="L1453" i="64"/>
  <c r="K1453" i="64"/>
  <c r="J1453" i="64"/>
  <c r="I1453" i="64"/>
  <c r="H1453" i="64"/>
  <c r="G1453" i="64"/>
  <c r="F1453" i="64"/>
  <c r="E1453" i="64"/>
  <c r="N1452" i="64"/>
  <c r="M1452" i="64"/>
  <c r="L1452" i="64"/>
  <c r="K1452" i="64"/>
  <c r="J1452" i="64"/>
  <c r="I1452" i="64"/>
  <c r="H1452" i="64"/>
  <c r="G1452" i="64"/>
  <c r="F1452" i="64"/>
  <c r="E1452" i="64"/>
  <c r="N1451" i="64"/>
  <c r="M1451" i="64"/>
  <c r="L1451" i="64"/>
  <c r="K1451" i="64"/>
  <c r="J1451" i="64"/>
  <c r="I1451" i="64"/>
  <c r="H1451" i="64"/>
  <c r="G1451" i="64"/>
  <c r="F1451" i="64"/>
  <c r="E1451" i="64"/>
  <c r="N1450" i="64"/>
  <c r="M1450" i="64"/>
  <c r="L1450" i="64"/>
  <c r="K1450" i="64"/>
  <c r="J1450" i="64"/>
  <c r="I1450" i="64"/>
  <c r="H1450" i="64"/>
  <c r="G1450" i="64"/>
  <c r="F1450" i="64"/>
  <c r="E1450" i="64"/>
  <c r="N1449" i="64"/>
  <c r="M1449" i="64"/>
  <c r="L1449" i="64"/>
  <c r="K1449" i="64"/>
  <c r="J1449" i="64"/>
  <c r="I1449" i="64"/>
  <c r="H1449" i="64"/>
  <c r="G1449" i="64"/>
  <c r="F1449" i="64"/>
  <c r="E1449" i="64"/>
  <c r="N1448" i="64"/>
  <c r="M1448" i="64"/>
  <c r="L1448" i="64"/>
  <c r="K1448" i="64"/>
  <c r="J1448" i="64"/>
  <c r="I1448" i="64"/>
  <c r="H1448" i="64"/>
  <c r="G1448" i="64"/>
  <c r="F1448" i="64"/>
  <c r="E1448" i="64"/>
  <c r="N1447" i="64"/>
  <c r="M1447" i="64"/>
  <c r="L1447" i="64"/>
  <c r="K1447" i="64"/>
  <c r="J1447" i="64"/>
  <c r="I1447" i="64"/>
  <c r="H1447" i="64"/>
  <c r="G1447" i="64"/>
  <c r="F1447" i="64"/>
  <c r="E1447" i="64"/>
  <c r="N1446" i="64"/>
  <c r="M1446" i="64"/>
  <c r="L1446" i="64"/>
  <c r="K1446" i="64"/>
  <c r="J1446" i="64"/>
  <c r="I1446" i="64"/>
  <c r="H1446" i="64"/>
  <c r="G1446" i="64"/>
  <c r="F1446" i="64"/>
  <c r="E1446" i="64"/>
  <c r="N1445" i="64"/>
  <c r="M1445" i="64"/>
  <c r="L1445" i="64"/>
  <c r="K1445" i="64"/>
  <c r="J1445" i="64"/>
  <c r="I1445" i="64"/>
  <c r="H1445" i="64"/>
  <c r="G1445" i="64"/>
  <c r="F1445" i="64"/>
  <c r="E1445" i="64"/>
  <c r="N1444" i="64"/>
  <c r="M1444" i="64"/>
  <c r="L1444" i="64"/>
  <c r="K1444" i="64"/>
  <c r="J1444" i="64"/>
  <c r="I1444" i="64"/>
  <c r="H1444" i="64"/>
  <c r="G1444" i="64"/>
  <c r="F1444" i="64"/>
  <c r="E1444" i="64"/>
  <c r="N1443" i="64"/>
  <c r="M1443" i="64"/>
  <c r="L1443" i="64"/>
  <c r="K1443" i="64"/>
  <c r="J1443" i="64"/>
  <c r="I1443" i="64"/>
  <c r="H1443" i="64"/>
  <c r="G1443" i="64"/>
  <c r="F1443" i="64"/>
  <c r="E1443" i="64"/>
  <c r="N1442" i="64"/>
  <c r="M1442" i="64"/>
  <c r="L1442" i="64"/>
  <c r="K1442" i="64"/>
  <c r="J1442" i="64"/>
  <c r="I1442" i="64"/>
  <c r="H1442" i="64"/>
  <c r="G1442" i="64"/>
  <c r="F1442" i="64"/>
  <c r="E1442" i="64"/>
  <c r="N1441" i="64"/>
  <c r="M1441" i="64"/>
  <c r="L1441" i="64"/>
  <c r="K1441" i="64"/>
  <c r="J1441" i="64"/>
  <c r="I1441" i="64"/>
  <c r="H1441" i="64"/>
  <c r="G1441" i="64"/>
  <c r="F1441" i="64"/>
  <c r="E1441" i="64"/>
  <c r="N1440" i="64"/>
  <c r="M1440" i="64"/>
  <c r="L1440" i="64"/>
  <c r="K1440" i="64"/>
  <c r="J1440" i="64"/>
  <c r="I1440" i="64"/>
  <c r="H1440" i="64"/>
  <c r="G1440" i="64"/>
  <c r="F1440" i="64"/>
  <c r="E1440" i="64"/>
  <c r="N1439" i="64"/>
  <c r="M1439" i="64"/>
  <c r="L1439" i="64"/>
  <c r="K1439" i="64"/>
  <c r="J1439" i="64"/>
  <c r="I1439" i="64"/>
  <c r="H1439" i="64"/>
  <c r="G1439" i="64"/>
  <c r="F1439" i="64"/>
  <c r="E1439" i="64"/>
  <c r="N1438" i="64"/>
  <c r="M1438" i="64"/>
  <c r="L1438" i="64"/>
  <c r="K1438" i="64"/>
  <c r="J1438" i="64"/>
  <c r="I1438" i="64"/>
  <c r="H1438" i="64"/>
  <c r="G1438" i="64"/>
  <c r="F1438" i="64"/>
  <c r="E1438" i="64"/>
  <c r="N1437" i="64"/>
  <c r="M1437" i="64"/>
  <c r="L1437" i="64"/>
  <c r="K1437" i="64"/>
  <c r="J1437" i="64"/>
  <c r="I1437" i="64"/>
  <c r="H1437" i="64"/>
  <c r="G1437" i="64"/>
  <c r="F1437" i="64"/>
  <c r="E1437" i="64"/>
  <c r="N1436" i="64"/>
  <c r="M1436" i="64"/>
  <c r="L1436" i="64"/>
  <c r="K1436" i="64"/>
  <c r="J1436" i="64"/>
  <c r="I1436" i="64"/>
  <c r="H1436" i="64"/>
  <c r="G1436" i="64"/>
  <c r="F1436" i="64"/>
  <c r="E1436" i="64"/>
  <c r="N1435" i="64"/>
  <c r="M1435" i="64"/>
  <c r="L1435" i="64"/>
  <c r="K1435" i="64"/>
  <c r="J1435" i="64"/>
  <c r="I1435" i="64"/>
  <c r="H1435" i="64"/>
  <c r="G1435" i="64"/>
  <c r="F1435" i="64"/>
  <c r="E1435" i="64"/>
  <c r="N1434" i="64"/>
  <c r="M1434" i="64"/>
  <c r="L1434" i="64"/>
  <c r="K1434" i="64"/>
  <c r="J1434" i="64"/>
  <c r="I1434" i="64"/>
  <c r="H1434" i="64"/>
  <c r="G1434" i="64"/>
  <c r="F1434" i="64"/>
  <c r="E1434" i="64"/>
  <c r="N1433" i="64"/>
  <c r="M1433" i="64"/>
  <c r="L1433" i="64"/>
  <c r="K1433" i="64"/>
  <c r="J1433" i="64"/>
  <c r="I1433" i="64"/>
  <c r="H1433" i="64"/>
  <c r="G1433" i="64"/>
  <c r="F1433" i="64"/>
  <c r="E1433" i="64"/>
  <c r="N1432" i="64"/>
  <c r="M1432" i="64"/>
  <c r="L1432" i="64"/>
  <c r="K1432" i="64"/>
  <c r="J1432" i="64"/>
  <c r="I1432" i="64"/>
  <c r="H1432" i="64"/>
  <c r="G1432" i="64"/>
  <c r="F1432" i="64"/>
  <c r="E1432" i="64"/>
  <c r="N1431" i="64"/>
  <c r="M1431" i="64"/>
  <c r="L1431" i="64"/>
  <c r="K1431" i="64"/>
  <c r="J1431" i="64"/>
  <c r="I1431" i="64"/>
  <c r="H1431" i="64"/>
  <c r="G1431" i="64"/>
  <c r="F1431" i="64"/>
  <c r="E1431" i="64"/>
  <c r="N1430" i="64"/>
  <c r="M1430" i="64"/>
  <c r="L1430" i="64"/>
  <c r="K1430" i="64"/>
  <c r="J1430" i="64"/>
  <c r="I1430" i="64"/>
  <c r="H1430" i="64"/>
  <c r="G1430" i="64"/>
  <c r="F1430" i="64"/>
  <c r="E1430" i="64"/>
  <c r="N1429" i="64"/>
  <c r="M1429" i="64"/>
  <c r="L1429" i="64"/>
  <c r="K1429" i="64"/>
  <c r="J1429" i="64"/>
  <c r="I1429" i="64"/>
  <c r="H1429" i="64"/>
  <c r="G1429" i="64"/>
  <c r="F1429" i="64"/>
  <c r="E1429" i="64"/>
  <c r="N1428" i="64"/>
  <c r="M1428" i="64"/>
  <c r="L1428" i="64"/>
  <c r="K1428" i="64"/>
  <c r="J1428" i="64"/>
  <c r="I1428" i="64"/>
  <c r="H1428" i="64"/>
  <c r="G1428" i="64"/>
  <c r="F1428" i="64"/>
  <c r="E1428" i="64"/>
  <c r="N1427" i="64"/>
  <c r="M1427" i="64"/>
  <c r="L1427" i="64"/>
  <c r="K1427" i="64"/>
  <c r="J1427" i="64"/>
  <c r="I1427" i="64"/>
  <c r="H1427" i="64"/>
  <c r="G1427" i="64"/>
  <c r="F1427" i="64"/>
  <c r="E1427" i="64"/>
  <c r="N1426" i="64"/>
  <c r="M1426" i="64"/>
  <c r="L1426" i="64"/>
  <c r="K1426" i="64"/>
  <c r="J1426" i="64"/>
  <c r="I1426" i="64"/>
  <c r="H1426" i="64"/>
  <c r="G1426" i="64"/>
  <c r="F1426" i="64"/>
  <c r="E1426" i="64"/>
  <c r="N1425" i="64"/>
  <c r="M1425" i="64"/>
  <c r="L1425" i="64"/>
  <c r="K1425" i="64"/>
  <c r="J1425" i="64"/>
  <c r="I1425" i="64"/>
  <c r="H1425" i="64"/>
  <c r="G1425" i="64"/>
  <c r="F1425" i="64"/>
  <c r="E1425" i="64"/>
  <c r="N1424" i="64"/>
  <c r="M1424" i="64"/>
  <c r="L1424" i="64"/>
  <c r="K1424" i="64"/>
  <c r="J1424" i="64"/>
  <c r="I1424" i="64"/>
  <c r="H1424" i="64"/>
  <c r="G1424" i="64"/>
  <c r="F1424" i="64"/>
  <c r="E1424" i="64"/>
  <c r="N1423" i="64"/>
  <c r="M1423" i="64"/>
  <c r="L1423" i="64"/>
  <c r="K1423" i="64"/>
  <c r="J1423" i="64"/>
  <c r="I1423" i="64"/>
  <c r="H1423" i="64"/>
  <c r="G1423" i="64"/>
  <c r="F1423" i="64"/>
  <c r="E1423" i="64"/>
  <c r="N1422" i="64"/>
  <c r="M1422" i="64"/>
  <c r="L1422" i="64"/>
  <c r="K1422" i="64"/>
  <c r="J1422" i="64"/>
  <c r="I1422" i="64"/>
  <c r="H1422" i="64"/>
  <c r="G1422" i="64"/>
  <c r="F1422" i="64"/>
  <c r="E1422" i="64"/>
  <c r="N1421" i="64"/>
  <c r="M1421" i="64"/>
  <c r="L1421" i="64"/>
  <c r="K1421" i="64"/>
  <c r="J1421" i="64"/>
  <c r="I1421" i="64"/>
  <c r="H1421" i="64"/>
  <c r="G1421" i="64"/>
  <c r="F1421" i="64"/>
  <c r="E1421" i="64"/>
  <c r="N1420" i="64"/>
  <c r="M1420" i="64"/>
  <c r="L1420" i="64"/>
  <c r="K1420" i="64"/>
  <c r="J1420" i="64"/>
  <c r="I1420" i="64"/>
  <c r="H1420" i="64"/>
  <c r="G1420" i="64"/>
  <c r="F1420" i="64"/>
  <c r="E1420" i="64"/>
  <c r="N1419" i="64"/>
  <c r="M1419" i="64"/>
  <c r="L1419" i="64"/>
  <c r="K1419" i="64"/>
  <c r="J1419" i="64"/>
  <c r="I1419" i="64"/>
  <c r="H1419" i="64"/>
  <c r="G1419" i="64"/>
  <c r="F1419" i="64"/>
  <c r="E1419" i="64"/>
  <c r="N1418" i="64"/>
  <c r="M1418" i="64"/>
  <c r="L1418" i="64"/>
  <c r="K1418" i="64"/>
  <c r="J1418" i="64"/>
  <c r="I1418" i="64"/>
  <c r="H1418" i="64"/>
  <c r="G1418" i="64"/>
  <c r="F1418" i="64"/>
  <c r="E1418" i="64"/>
  <c r="N1417" i="64"/>
  <c r="M1417" i="64"/>
  <c r="L1417" i="64"/>
  <c r="K1417" i="64"/>
  <c r="J1417" i="64"/>
  <c r="I1417" i="64"/>
  <c r="H1417" i="64"/>
  <c r="G1417" i="64"/>
  <c r="F1417" i="64"/>
  <c r="E1417" i="64"/>
  <c r="N1416" i="64"/>
  <c r="M1416" i="64"/>
  <c r="L1416" i="64"/>
  <c r="K1416" i="64"/>
  <c r="J1416" i="64"/>
  <c r="I1416" i="64"/>
  <c r="H1416" i="64"/>
  <c r="G1416" i="64"/>
  <c r="F1416" i="64"/>
  <c r="E1416" i="64"/>
  <c r="N1415" i="64"/>
  <c r="M1415" i="64"/>
  <c r="L1415" i="64"/>
  <c r="K1415" i="64"/>
  <c r="J1415" i="64"/>
  <c r="I1415" i="64"/>
  <c r="H1415" i="64"/>
  <c r="G1415" i="64"/>
  <c r="F1415" i="64"/>
  <c r="E1415" i="64"/>
  <c r="N1414" i="64"/>
  <c r="M1414" i="64"/>
  <c r="L1414" i="64"/>
  <c r="K1414" i="64"/>
  <c r="J1414" i="64"/>
  <c r="I1414" i="64"/>
  <c r="H1414" i="64"/>
  <c r="G1414" i="64"/>
  <c r="F1414" i="64"/>
  <c r="E1414" i="64"/>
  <c r="N1413" i="64"/>
  <c r="M1413" i="64"/>
  <c r="L1413" i="64"/>
  <c r="K1413" i="64"/>
  <c r="J1413" i="64"/>
  <c r="I1413" i="64"/>
  <c r="H1413" i="64"/>
  <c r="G1413" i="64"/>
  <c r="F1413" i="64"/>
  <c r="E1413" i="64"/>
  <c r="N1412" i="64"/>
  <c r="M1412" i="64"/>
  <c r="L1412" i="64"/>
  <c r="K1412" i="64"/>
  <c r="J1412" i="64"/>
  <c r="I1412" i="64"/>
  <c r="H1412" i="64"/>
  <c r="G1412" i="64"/>
  <c r="F1412" i="64"/>
  <c r="E1412" i="64"/>
  <c r="N1411" i="64"/>
  <c r="M1411" i="64"/>
  <c r="L1411" i="64"/>
  <c r="K1411" i="64"/>
  <c r="J1411" i="64"/>
  <c r="I1411" i="64"/>
  <c r="H1411" i="64"/>
  <c r="G1411" i="64"/>
  <c r="F1411" i="64"/>
  <c r="E1411" i="64"/>
  <c r="N1410" i="64"/>
  <c r="M1410" i="64"/>
  <c r="L1410" i="64"/>
  <c r="K1410" i="64"/>
  <c r="J1410" i="64"/>
  <c r="I1410" i="64"/>
  <c r="H1410" i="64"/>
  <c r="G1410" i="64"/>
  <c r="F1410" i="64"/>
  <c r="E1410" i="64"/>
  <c r="N1409" i="64"/>
  <c r="M1409" i="64"/>
  <c r="L1409" i="64"/>
  <c r="K1409" i="64"/>
  <c r="J1409" i="64"/>
  <c r="I1409" i="64"/>
  <c r="H1409" i="64"/>
  <c r="G1409" i="64"/>
  <c r="F1409" i="64"/>
  <c r="E1409" i="64"/>
  <c r="N1408" i="64"/>
  <c r="M1408" i="64"/>
  <c r="L1408" i="64"/>
  <c r="K1408" i="64"/>
  <c r="J1408" i="64"/>
  <c r="I1408" i="64"/>
  <c r="H1408" i="64"/>
  <c r="G1408" i="64"/>
  <c r="F1408" i="64"/>
  <c r="E1408" i="64"/>
  <c r="N1407" i="64"/>
  <c r="M1407" i="64"/>
  <c r="L1407" i="64"/>
  <c r="K1407" i="64"/>
  <c r="J1407" i="64"/>
  <c r="I1407" i="64"/>
  <c r="H1407" i="64"/>
  <c r="G1407" i="64"/>
  <c r="F1407" i="64"/>
  <c r="E1407" i="64"/>
  <c r="N1406" i="64"/>
  <c r="M1406" i="64"/>
  <c r="L1406" i="64"/>
  <c r="K1406" i="64"/>
  <c r="J1406" i="64"/>
  <c r="I1406" i="64"/>
  <c r="H1406" i="64"/>
  <c r="G1406" i="64"/>
  <c r="F1406" i="64"/>
  <c r="E1406" i="64"/>
  <c r="N1405" i="64"/>
  <c r="M1405" i="64"/>
  <c r="L1405" i="64"/>
  <c r="K1405" i="64"/>
  <c r="J1405" i="64"/>
  <c r="I1405" i="64"/>
  <c r="H1405" i="64"/>
  <c r="G1405" i="64"/>
  <c r="F1405" i="64"/>
  <c r="E1405" i="64"/>
  <c r="N1404" i="64"/>
  <c r="M1404" i="64"/>
  <c r="L1404" i="64"/>
  <c r="K1404" i="64"/>
  <c r="J1404" i="64"/>
  <c r="I1404" i="64"/>
  <c r="H1404" i="64"/>
  <c r="G1404" i="64"/>
  <c r="F1404" i="64"/>
  <c r="E1404" i="64"/>
  <c r="N1403" i="64"/>
  <c r="M1403" i="64"/>
  <c r="L1403" i="64"/>
  <c r="K1403" i="64"/>
  <c r="J1403" i="64"/>
  <c r="I1403" i="64"/>
  <c r="H1403" i="64"/>
  <c r="G1403" i="64"/>
  <c r="F1403" i="64"/>
  <c r="E1403" i="64"/>
  <c r="N1402" i="64"/>
  <c r="M1402" i="64"/>
  <c r="L1402" i="64"/>
  <c r="K1402" i="64"/>
  <c r="J1402" i="64"/>
  <c r="I1402" i="64"/>
  <c r="H1402" i="64"/>
  <c r="G1402" i="64"/>
  <c r="F1402" i="64"/>
  <c r="E1402" i="64"/>
  <c r="N1401" i="64"/>
  <c r="M1401" i="64"/>
  <c r="L1401" i="64"/>
  <c r="K1401" i="64"/>
  <c r="J1401" i="64"/>
  <c r="I1401" i="64"/>
  <c r="H1401" i="64"/>
  <c r="G1401" i="64"/>
  <c r="F1401" i="64"/>
  <c r="E1401" i="64"/>
  <c r="N1400" i="64"/>
  <c r="M1400" i="64"/>
  <c r="L1400" i="64"/>
  <c r="K1400" i="64"/>
  <c r="J1400" i="64"/>
  <c r="I1400" i="64"/>
  <c r="H1400" i="64"/>
  <c r="G1400" i="64"/>
  <c r="F1400" i="64"/>
  <c r="E1400" i="64"/>
  <c r="N1399" i="64"/>
  <c r="M1399" i="64"/>
  <c r="L1399" i="64"/>
  <c r="K1399" i="64"/>
  <c r="J1399" i="64"/>
  <c r="I1399" i="64"/>
  <c r="H1399" i="64"/>
  <c r="G1399" i="64"/>
  <c r="F1399" i="64"/>
  <c r="E1399" i="64"/>
  <c r="N1398" i="64"/>
  <c r="M1398" i="64"/>
  <c r="L1398" i="64"/>
  <c r="K1398" i="64"/>
  <c r="J1398" i="64"/>
  <c r="I1398" i="64"/>
  <c r="H1398" i="64"/>
  <c r="G1398" i="64"/>
  <c r="F1398" i="64"/>
  <c r="E1398" i="64"/>
  <c r="N1397" i="64"/>
  <c r="M1397" i="64"/>
  <c r="L1397" i="64"/>
  <c r="K1397" i="64"/>
  <c r="J1397" i="64"/>
  <c r="I1397" i="64"/>
  <c r="H1397" i="64"/>
  <c r="G1397" i="64"/>
  <c r="F1397" i="64"/>
  <c r="E1397" i="64"/>
  <c r="N1396" i="64"/>
  <c r="M1396" i="64"/>
  <c r="L1396" i="64"/>
  <c r="K1396" i="64"/>
  <c r="J1396" i="64"/>
  <c r="I1396" i="64"/>
  <c r="H1396" i="64"/>
  <c r="G1396" i="64"/>
  <c r="F1396" i="64"/>
  <c r="E1396" i="64"/>
  <c r="N1395" i="64"/>
  <c r="M1395" i="64"/>
  <c r="L1395" i="64"/>
  <c r="K1395" i="64"/>
  <c r="J1395" i="64"/>
  <c r="I1395" i="64"/>
  <c r="H1395" i="64"/>
  <c r="G1395" i="64"/>
  <c r="F1395" i="64"/>
  <c r="E1395" i="64"/>
  <c r="N1394" i="64"/>
  <c r="M1394" i="64"/>
  <c r="L1394" i="64"/>
  <c r="K1394" i="64"/>
  <c r="J1394" i="64"/>
  <c r="I1394" i="64"/>
  <c r="H1394" i="64"/>
  <c r="G1394" i="64"/>
  <c r="F1394" i="64"/>
  <c r="E1394" i="64"/>
  <c r="N1393" i="64"/>
  <c r="M1393" i="64"/>
  <c r="L1393" i="64"/>
  <c r="K1393" i="64"/>
  <c r="J1393" i="64"/>
  <c r="I1393" i="64"/>
  <c r="H1393" i="64"/>
  <c r="G1393" i="64"/>
  <c r="F1393" i="64"/>
  <c r="E1393" i="64"/>
  <c r="N1392" i="64"/>
  <c r="M1392" i="64"/>
  <c r="L1392" i="64"/>
  <c r="K1392" i="64"/>
  <c r="J1392" i="64"/>
  <c r="I1392" i="64"/>
  <c r="H1392" i="64"/>
  <c r="G1392" i="64"/>
  <c r="F1392" i="64"/>
  <c r="E1392" i="64"/>
  <c r="N1391" i="64"/>
  <c r="M1391" i="64"/>
  <c r="L1391" i="64"/>
  <c r="K1391" i="64"/>
  <c r="J1391" i="64"/>
  <c r="I1391" i="64"/>
  <c r="H1391" i="64"/>
  <c r="G1391" i="64"/>
  <c r="F1391" i="64"/>
  <c r="E1391" i="64"/>
  <c r="N1390" i="64"/>
  <c r="M1390" i="64"/>
  <c r="L1390" i="64"/>
  <c r="K1390" i="64"/>
  <c r="J1390" i="64"/>
  <c r="I1390" i="64"/>
  <c r="H1390" i="64"/>
  <c r="G1390" i="64"/>
  <c r="F1390" i="64"/>
  <c r="E1390" i="64"/>
  <c r="N1389" i="64"/>
  <c r="M1389" i="64"/>
  <c r="L1389" i="64"/>
  <c r="K1389" i="64"/>
  <c r="J1389" i="64"/>
  <c r="I1389" i="64"/>
  <c r="H1389" i="64"/>
  <c r="G1389" i="64"/>
  <c r="F1389" i="64"/>
  <c r="E1389" i="64"/>
  <c r="N1388" i="64"/>
  <c r="M1388" i="64"/>
  <c r="L1388" i="64"/>
  <c r="K1388" i="64"/>
  <c r="J1388" i="64"/>
  <c r="I1388" i="64"/>
  <c r="H1388" i="64"/>
  <c r="G1388" i="64"/>
  <c r="F1388" i="64"/>
  <c r="E1388" i="64"/>
  <c r="N1387" i="64"/>
  <c r="M1387" i="64"/>
  <c r="L1387" i="64"/>
  <c r="K1387" i="64"/>
  <c r="J1387" i="64"/>
  <c r="I1387" i="64"/>
  <c r="H1387" i="64"/>
  <c r="G1387" i="64"/>
  <c r="F1387" i="64"/>
  <c r="E1387" i="64"/>
  <c r="N1386" i="64"/>
  <c r="M1386" i="64"/>
  <c r="L1386" i="64"/>
  <c r="K1386" i="64"/>
  <c r="J1386" i="64"/>
  <c r="I1386" i="64"/>
  <c r="H1386" i="64"/>
  <c r="G1386" i="64"/>
  <c r="F1386" i="64"/>
  <c r="E1386" i="64"/>
  <c r="N1385" i="64"/>
  <c r="M1385" i="64"/>
  <c r="L1385" i="64"/>
  <c r="K1385" i="64"/>
  <c r="J1385" i="64"/>
  <c r="I1385" i="64"/>
  <c r="H1385" i="64"/>
  <c r="G1385" i="64"/>
  <c r="F1385" i="64"/>
  <c r="E1385" i="64"/>
  <c r="N1384" i="64"/>
  <c r="M1384" i="64"/>
  <c r="L1384" i="64"/>
  <c r="K1384" i="64"/>
  <c r="J1384" i="64"/>
  <c r="I1384" i="64"/>
  <c r="H1384" i="64"/>
  <c r="G1384" i="64"/>
  <c r="F1384" i="64"/>
  <c r="E1384" i="64"/>
  <c r="N1383" i="64"/>
  <c r="M1383" i="64"/>
  <c r="L1383" i="64"/>
  <c r="K1383" i="64"/>
  <c r="J1383" i="64"/>
  <c r="I1383" i="64"/>
  <c r="H1383" i="64"/>
  <c r="G1383" i="64"/>
  <c r="F1383" i="64"/>
  <c r="E1383" i="64"/>
  <c r="N1382" i="64"/>
  <c r="M1382" i="64"/>
  <c r="L1382" i="64"/>
  <c r="K1382" i="64"/>
  <c r="J1382" i="64"/>
  <c r="I1382" i="64"/>
  <c r="H1382" i="64"/>
  <c r="G1382" i="64"/>
  <c r="F1382" i="64"/>
  <c r="E1382" i="64"/>
  <c r="N1381" i="64"/>
  <c r="M1381" i="64"/>
  <c r="L1381" i="64"/>
  <c r="K1381" i="64"/>
  <c r="J1381" i="64"/>
  <c r="I1381" i="64"/>
  <c r="H1381" i="64"/>
  <c r="G1381" i="64"/>
  <c r="F1381" i="64"/>
  <c r="E1381" i="64"/>
  <c r="N1380" i="64"/>
  <c r="M1380" i="64"/>
  <c r="L1380" i="64"/>
  <c r="K1380" i="64"/>
  <c r="J1380" i="64"/>
  <c r="I1380" i="64"/>
  <c r="H1380" i="64"/>
  <c r="G1380" i="64"/>
  <c r="F1380" i="64"/>
  <c r="E1380" i="64"/>
  <c r="N1379" i="64"/>
  <c r="M1379" i="64"/>
  <c r="L1379" i="64"/>
  <c r="K1379" i="64"/>
  <c r="J1379" i="64"/>
  <c r="I1379" i="64"/>
  <c r="H1379" i="64"/>
  <c r="G1379" i="64"/>
  <c r="F1379" i="64"/>
  <c r="E1379" i="64"/>
  <c r="N1378" i="64"/>
  <c r="M1378" i="64"/>
  <c r="L1378" i="64"/>
  <c r="K1378" i="64"/>
  <c r="J1378" i="64"/>
  <c r="I1378" i="64"/>
  <c r="H1378" i="64"/>
  <c r="G1378" i="64"/>
  <c r="F1378" i="64"/>
  <c r="E1378" i="64"/>
  <c r="N1377" i="64"/>
  <c r="M1377" i="64"/>
  <c r="L1377" i="64"/>
  <c r="K1377" i="64"/>
  <c r="J1377" i="64"/>
  <c r="I1377" i="64"/>
  <c r="H1377" i="64"/>
  <c r="G1377" i="64"/>
  <c r="F1377" i="64"/>
  <c r="E1377" i="64"/>
  <c r="N1376" i="64"/>
  <c r="M1376" i="64"/>
  <c r="L1376" i="64"/>
  <c r="K1376" i="64"/>
  <c r="J1376" i="64"/>
  <c r="I1376" i="64"/>
  <c r="H1376" i="64"/>
  <c r="G1376" i="64"/>
  <c r="F1376" i="64"/>
  <c r="E1376" i="64"/>
  <c r="N1375" i="64"/>
  <c r="M1375" i="64"/>
  <c r="L1375" i="64"/>
  <c r="K1375" i="64"/>
  <c r="J1375" i="64"/>
  <c r="I1375" i="64"/>
  <c r="H1375" i="64"/>
  <c r="G1375" i="64"/>
  <c r="F1375" i="64"/>
  <c r="E1375" i="64"/>
  <c r="N1374" i="64"/>
  <c r="M1374" i="64"/>
  <c r="L1374" i="64"/>
  <c r="K1374" i="64"/>
  <c r="J1374" i="64"/>
  <c r="I1374" i="64"/>
  <c r="H1374" i="64"/>
  <c r="G1374" i="64"/>
  <c r="F1374" i="64"/>
  <c r="E1374" i="64"/>
  <c r="N1373" i="64"/>
  <c r="M1373" i="64"/>
  <c r="L1373" i="64"/>
  <c r="K1373" i="64"/>
  <c r="J1373" i="64"/>
  <c r="I1373" i="64"/>
  <c r="H1373" i="64"/>
  <c r="G1373" i="64"/>
  <c r="F1373" i="64"/>
  <c r="E1373" i="64"/>
  <c r="N1372" i="64"/>
  <c r="M1372" i="64"/>
  <c r="L1372" i="64"/>
  <c r="K1372" i="64"/>
  <c r="J1372" i="64"/>
  <c r="I1372" i="64"/>
  <c r="H1372" i="64"/>
  <c r="G1372" i="64"/>
  <c r="F1372" i="64"/>
  <c r="E1372" i="64"/>
  <c r="N1371" i="64"/>
  <c r="M1371" i="64"/>
  <c r="L1371" i="64"/>
  <c r="K1371" i="64"/>
  <c r="J1371" i="64"/>
  <c r="I1371" i="64"/>
  <c r="H1371" i="64"/>
  <c r="G1371" i="64"/>
  <c r="F1371" i="64"/>
  <c r="E1371" i="64"/>
  <c r="N1370" i="64"/>
  <c r="M1370" i="64"/>
  <c r="L1370" i="64"/>
  <c r="K1370" i="64"/>
  <c r="J1370" i="64"/>
  <c r="I1370" i="64"/>
  <c r="H1370" i="64"/>
  <c r="G1370" i="64"/>
  <c r="F1370" i="64"/>
  <c r="E1370" i="64"/>
  <c r="N1369" i="64"/>
  <c r="M1369" i="64"/>
  <c r="L1369" i="64"/>
  <c r="K1369" i="64"/>
  <c r="J1369" i="64"/>
  <c r="I1369" i="64"/>
  <c r="H1369" i="64"/>
  <c r="G1369" i="64"/>
  <c r="F1369" i="64"/>
  <c r="E1369" i="64"/>
  <c r="N1368" i="64"/>
  <c r="M1368" i="64"/>
  <c r="L1368" i="64"/>
  <c r="K1368" i="64"/>
  <c r="J1368" i="64"/>
  <c r="I1368" i="64"/>
  <c r="H1368" i="64"/>
  <c r="G1368" i="64"/>
  <c r="F1368" i="64"/>
  <c r="E1368" i="64"/>
  <c r="N1367" i="64"/>
  <c r="M1367" i="64"/>
  <c r="L1367" i="64"/>
  <c r="K1367" i="64"/>
  <c r="J1367" i="64"/>
  <c r="I1367" i="64"/>
  <c r="H1367" i="64"/>
  <c r="G1367" i="64"/>
  <c r="F1367" i="64"/>
  <c r="E1367" i="64"/>
  <c r="N1366" i="64"/>
  <c r="M1366" i="64"/>
  <c r="L1366" i="64"/>
  <c r="K1366" i="64"/>
  <c r="J1366" i="64"/>
  <c r="I1366" i="64"/>
  <c r="H1366" i="64"/>
  <c r="G1366" i="64"/>
  <c r="F1366" i="64"/>
  <c r="E1366" i="64"/>
  <c r="N1365" i="64"/>
  <c r="M1365" i="64"/>
  <c r="L1365" i="64"/>
  <c r="K1365" i="64"/>
  <c r="J1365" i="64"/>
  <c r="I1365" i="64"/>
  <c r="H1365" i="64"/>
  <c r="G1365" i="64"/>
  <c r="F1365" i="64"/>
  <c r="E1365" i="64"/>
  <c r="N1364" i="64"/>
  <c r="M1364" i="64"/>
  <c r="L1364" i="64"/>
  <c r="K1364" i="64"/>
  <c r="J1364" i="64"/>
  <c r="I1364" i="64"/>
  <c r="H1364" i="64"/>
  <c r="G1364" i="64"/>
  <c r="F1364" i="64"/>
  <c r="E1364" i="64"/>
  <c r="N1363" i="64"/>
  <c r="M1363" i="64"/>
  <c r="L1363" i="64"/>
  <c r="K1363" i="64"/>
  <c r="J1363" i="64"/>
  <c r="I1363" i="64"/>
  <c r="H1363" i="64"/>
  <c r="G1363" i="64"/>
  <c r="F1363" i="64"/>
  <c r="E1363" i="64"/>
  <c r="N1362" i="64"/>
  <c r="M1362" i="64"/>
  <c r="L1362" i="64"/>
  <c r="K1362" i="64"/>
  <c r="J1362" i="64"/>
  <c r="I1362" i="64"/>
  <c r="H1362" i="64"/>
  <c r="G1362" i="64"/>
  <c r="F1362" i="64"/>
  <c r="E1362" i="64"/>
  <c r="N1361" i="64"/>
  <c r="M1361" i="64"/>
  <c r="L1361" i="64"/>
  <c r="K1361" i="64"/>
  <c r="J1361" i="64"/>
  <c r="I1361" i="64"/>
  <c r="H1361" i="64"/>
  <c r="G1361" i="64"/>
  <c r="F1361" i="64"/>
  <c r="E1361" i="64"/>
  <c r="N1360" i="64"/>
  <c r="M1360" i="64"/>
  <c r="L1360" i="64"/>
  <c r="K1360" i="64"/>
  <c r="J1360" i="64"/>
  <c r="I1360" i="64"/>
  <c r="H1360" i="64"/>
  <c r="G1360" i="64"/>
  <c r="F1360" i="64"/>
  <c r="E1360" i="64"/>
  <c r="N1359" i="64"/>
  <c r="M1359" i="64"/>
  <c r="L1359" i="64"/>
  <c r="K1359" i="64"/>
  <c r="J1359" i="64"/>
  <c r="I1359" i="64"/>
  <c r="H1359" i="64"/>
  <c r="G1359" i="64"/>
  <c r="F1359" i="64"/>
  <c r="E1359" i="64"/>
  <c r="N1358" i="64"/>
  <c r="M1358" i="64"/>
  <c r="L1358" i="64"/>
  <c r="K1358" i="64"/>
  <c r="J1358" i="64"/>
  <c r="I1358" i="64"/>
  <c r="H1358" i="64"/>
  <c r="G1358" i="64"/>
  <c r="F1358" i="64"/>
  <c r="E1358" i="64"/>
  <c r="N1357" i="64"/>
  <c r="M1357" i="64"/>
  <c r="L1357" i="64"/>
  <c r="K1357" i="64"/>
  <c r="J1357" i="64"/>
  <c r="I1357" i="64"/>
  <c r="H1357" i="64"/>
  <c r="G1357" i="64"/>
  <c r="F1357" i="64"/>
  <c r="E1357" i="64"/>
  <c r="N1356" i="64"/>
  <c r="M1356" i="64"/>
  <c r="L1356" i="64"/>
  <c r="K1356" i="64"/>
  <c r="J1356" i="64"/>
  <c r="I1356" i="64"/>
  <c r="H1356" i="64"/>
  <c r="G1356" i="64"/>
  <c r="F1356" i="64"/>
  <c r="E1356" i="64"/>
  <c r="N1355" i="64"/>
  <c r="M1355" i="64"/>
  <c r="L1355" i="64"/>
  <c r="K1355" i="64"/>
  <c r="J1355" i="64"/>
  <c r="I1355" i="64"/>
  <c r="H1355" i="64"/>
  <c r="G1355" i="64"/>
  <c r="F1355" i="64"/>
  <c r="E1355" i="64"/>
  <c r="N1354" i="64"/>
  <c r="M1354" i="64"/>
  <c r="L1354" i="64"/>
  <c r="K1354" i="64"/>
  <c r="J1354" i="64"/>
  <c r="I1354" i="64"/>
  <c r="H1354" i="64"/>
  <c r="G1354" i="64"/>
  <c r="F1354" i="64"/>
  <c r="E1354" i="64"/>
  <c r="N1353" i="64"/>
  <c r="M1353" i="64"/>
  <c r="L1353" i="64"/>
  <c r="K1353" i="64"/>
  <c r="J1353" i="64"/>
  <c r="I1353" i="64"/>
  <c r="H1353" i="64"/>
  <c r="G1353" i="64"/>
  <c r="F1353" i="64"/>
  <c r="E1353" i="64"/>
  <c r="N1352" i="64"/>
  <c r="M1352" i="64"/>
  <c r="L1352" i="64"/>
  <c r="K1352" i="64"/>
  <c r="J1352" i="64"/>
  <c r="I1352" i="64"/>
  <c r="H1352" i="64"/>
  <c r="G1352" i="64"/>
  <c r="F1352" i="64"/>
  <c r="E1352" i="64"/>
  <c r="N1351" i="64"/>
  <c r="M1351" i="64"/>
  <c r="L1351" i="64"/>
  <c r="K1351" i="64"/>
  <c r="J1351" i="64"/>
  <c r="I1351" i="64"/>
  <c r="H1351" i="64"/>
  <c r="G1351" i="64"/>
  <c r="F1351" i="64"/>
  <c r="E1351" i="64"/>
  <c r="N1350" i="64"/>
  <c r="M1350" i="64"/>
  <c r="L1350" i="64"/>
  <c r="K1350" i="64"/>
  <c r="J1350" i="64"/>
  <c r="I1350" i="64"/>
  <c r="H1350" i="64"/>
  <c r="G1350" i="64"/>
  <c r="F1350" i="64"/>
  <c r="E1350" i="64"/>
  <c r="N1349" i="64"/>
  <c r="M1349" i="64"/>
  <c r="L1349" i="64"/>
  <c r="K1349" i="64"/>
  <c r="J1349" i="64"/>
  <c r="I1349" i="64"/>
  <c r="H1349" i="64"/>
  <c r="G1349" i="64"/>
  <c r="F1349" i="64"/>
  <c r="E1349" i="64"/>
  <c r="N1348" i="64"/>
  <c r="M1348" i="64"/>
  <c r="L1348" i="64"/>
  <c r="K1348" i="64"/>
  <c r="J1348" i="64"/>
  <c r="I1348" i="64"/>
  <c r="H1348" i="64"/>
  <c r="G1348" i="64"/>
  <c r="F1348" i="64"/>
  <c r="E1348" i="64"/>
  <c r="N1347" i="64"/>
  <c r="M1347" i="64"/>
  <c r="L1347" i="64"/>
  <c r="K1347" i="64"/>
  <c r="J1347" i="64"/>
  <c r="I1347" i="64"/>
  <c r="H1347" i="64"/>
  <c r="G1347" i="64"/>
  <c r="F1347" i="64"/>
  <c r="E1347" i="64"/>
  <c r="N1346" i="64"/>
  <c r="M1346" i="64"/>
  <c r="L1346" i="64"/>
  <c r="K1346" i="64"/>
  <c r="J1346" i="64"/>
  <c r="I1346" i="64"/>
  <c r="H1346" i="64"/>
  <c r="G1346" i="64"/>
  <c r="F1346" i="64"/>
  <c r="E1346" i="64"/>
  <c r="N1345" i="64"/>
  <c r="M1345" i="64"/>
  <c r="L1345" i="64"/>
  <c r="K1345" i="64"/>
  <c r="J1345" i="64"/>
  <c r="I1345" i="64"/>
  <c r="H1345" i="64"/>
  <c r="G1345" i="64"/>
  <c r="F1345" i="64"/>
  <c r="E1345" i="64"/>
  <c r="N1344" i="64"/>
  <c r="M1344" i="64"/>
  <c r="L1344" i="64"/>
  <c r="K1344" i="64"/>
  <c r="J1344" i="64"/>
  <c r="I1344" i="64"/>
  <c r="H1344" i="64"/>
  <c r="G1344" i="64"/>
  <c r="F1344" i="64"/>
  <c r="E1344" i="64"/>
  <c r="N1343" i="64"/>
  <c r="M1343" i="64"/>
  <c r="L1343" i="64"/>
  <c r="K1343" i="64"/>
  <c r="J1343" i="64"/>
  <c r="I1343" i="64"/>
  <c r="H1343" i="64"/>
  <c r="G1343" i="64"/>
  <c r="F1343" i="64"/>
  <c r="E1343" i="64"/>
  <c r="N1342" i="64"/>
  <c r="M1342" i="64"/>
  <c r="L1342" i="64"/>
  <c r="K1342" i="64"/>
  <c r="J1342" i="64"/>
  <c r="I1342" i="64"/>
  <c r="H1342" i="64"/>
  <c r="G1342" i="64"/>
  <c r="F1342" i="64"/>
  <c r="E1342" i="64"/>
  <c r="N1341" i="64"/>
  <c r="M1341" i="64"/>
  <c r="L1341" i="64"/>
  <c r="K1341" i="64"/>
  <c r="J1341" i="64"/>
  <c r="I1341" i="64"/>
  <c r="H1341" i="64"/>
  <c r="G1341" i="64"/>
  <c r="F1341" i="64"/>
  <c r="E1341" i="64"/>
  <c r="N1340" i="64"/>
  <c r="M1340" i="64"/>
  <c r="L1340" i="64"/>
  <c r="K1340" i="64"/>
  <c r="J1340" i="64"/>
  <c r="I1340" i="64"/>
  <c r="H1340" i="64"/>
  <c r="G1340" i="64"/>
  <c r="F1340" i="64"/>
  <c r="E1340" i="64"/>
  <c r="N1339" i="64"/>
  <c r="M1339" i="64"/>
  <c r="L1339" i="64"/>
  <c r="K1339" i="64"/>
  <c r="J1339" i="64"/>
  <c r="I1339" i="64"/>
  <c r="H1339" i="64"/>
  <c r="G1339" i="64"/>
  <c r="F1339" i="64"/>
  <c r="E1339" i="64"/>
  <c r="N1338" i="64"/>
  <c r="M1338" i="64"/>
  <c r="L1338" i="64"/>
  <c r="K1338" i="64"/>
  <c r="J1338" i="64"/>
  <c r="I1338" i="64"/>
  <c r="H1338" i="64"/>
  <c r="G1338" i="64"/>
  <c r="F1338" i="64"/>
  <c r="E1338" i="64"/>
  <c r="N1337" i="64"/>
  <c r="M1337" i="64"/>
  <c r="L1337" i="64"/>
  <c r="K1337" i="64"/>
  <c r="J1337" i="64"/>
  <c r="I1337" i="64"/>
  <c r="H1337" i="64"/>
  <c r="G1337" i="64"/>
  <c r="F1337" i="64"/>
  <c r="E1337" i="64"/>
  <c r="N1336" i="64"/>
  <c r="M1336" i="64"/>
  <c r="L1336" i="64"/>
  <c r="K1336" i="64"/>
  <c r="J1336" i="64"/>
  <c r="I1336" i="64"/>
  <c r="H1336" i="64"/>
  <c r="G1336" i="64"/>
  <c r="F1336" i="64"/>
  <c r="E1336" i="64"/>
  <c r="N1335" i="64"/>
  <c r="M1335" i="64"/>
  <c r="L1335" i="64"/>
  <c r="K1335" i="64"/>
  <c r="J1335" i="64"/>
  <c r="I1335" i="64"/>
  <c r="H1335" i="64"/>
  <c r="G1335" i="64"/>
  <c r="F1335" i="64"/>
  <c r="E1335" i="64"/>
  <c r="N1334" i="64"/>
  <c r="M1334" i="64"/>
  <c r="L1334" i="64"/>
  <c r="K1334" i="64"/>
  <c r="J1334" i="64"/>
  <c r="I1334" i="64"/>
  <c r="H1334" i="64"/>
  <c r="G1334" i="64"/>
  <c r="F1334" i="64"/>
  <c r="E1334" i="64"/>
  <c r="N1333" i="64"/>
  <c r="M1333" i="64"/>
  <c r="L1333" i="64"/>
  <c r="K1333" i="64"/>
  <c r="J1333" i="64"/>
  <c r="I1333" i="64"/>
  <c r="H1333" i="64"/>
  <c r="G1333" i="64"/>
  <c r="F1333" i="64"/>
  <c r="E1333" i="64"/>
  <c r="N1332" i="64"/>
  <c r="M1332" i="64"/>
  <c r="L1332" i="64"/>
  <c r="K1332" i="64"/>
  <c r="J1332" i="64"/>
  <c r="I1332" i="64"/>
  <c r="H1332" i="64"/>
  <c r="G1332" i="64"/>
  <c r="F1332" i="64"/>
  <c r="E1332" i="64"/>
  <c r="N1331" i="64"/>
  <c r="M1331" i="64"/>
  <c r="L1331" i="64"/>
  <c r="K1331" i="64"/>
  <c r="J1331" i="64"/>
  <c r="I1331" i="64"/>
  <c r="H1331" i="64"/>
  <c r="G1331" i="64"/>
  <c r="F1331" i="64"/>
  <c r="E1331" i="64"/>
  <c r="N1330" i="64"/>
  <c r="M1330" i="64"/>
  <c r="L1330" i="64"/>
  <c r="K1330" i="64"/>
  <c r="J1330" i="64"/>
  <c r="I1330" i="64"/>
  <c r="H1330" i="64"/>
  <c r="G1330" i="64"/>
  <c r="F1330" i="64"/>
  <c r="E1330" i="64"/>
  <c r="N1329" i="64"/>
  <c r="M1329" i="64"/>
  <c r="L1329" i="64"/>
  <c r="K1329" i="64"/>
  <c r="J1329" i="64"/>
  <c r="I1329" i="64"/>
  <c r="H1329" i="64"/>
  <c r="G1329" i="64"/>
  <c r="F1329" i="64"/>
  <c r="E1329" i="64"/>
  <c r="N1328" i="64"/>
  <c r="M1328" i="64"/>
  <c r="L1328" i="64"/>
  <c r="K1328" i="64"/>
  <c r="J1328" i="64"/>
  <c r="I1328" i="64"/>
  <c r="H1328" i="64"/>
  <c r="G1328" i="64"/>
  <c r="F1328" i="64"/>
  <c r="E1328" i="64"/>
  <c r="N1327" i="64"/>
  <c r="M1327" i="64"/>
  <c r="L1327" i="64"/>
  <c r="K1327" i="64"/>
  <c r="J1327" i="64"/>
  <c r="I1327" i="64"/>
  <c r="H1327" i="64"/>
  <c r="G1327" i="64"/>
  <c r="F1327" i="64"/>
  <c r="E1327" i="64"/>
  <c r="N1326" i="64"/>
  <c r="M1326" i="64"/>
  <c r="L1326" i="64"/>
  <c r="K1326" i="64"/>
  <c r="J1326" i="64"/>
  <c r="I1326" i="64"/>
  <c r="H1326" i="64"/>
  <c r="G1326" i="64"/>
  <c r="F1326" i="64"/>
  <c r="E1326" i="64"/>
  <c r="N1325" i="64"/>
  <c r="M1325" i="64"/>
  <c r="L1325" i="64"/>
  <c r="K1325" i="64"/>
  <c r="J1325" i="64"/>
  <c r="I1325" i="64"/>
  <c r="H1325" i="64"/>
  <c r="G1325" i="64"/>
  <c r="F1325" i="64"/>
  <c r="E1325" i="64"/>
  <c r="N1324" i="64"/>
  <c r="M1324" i="64"/>
  <c r="L1324" i="64"/>
  <c r="K1324" i="64"/>
  <c r="J1324" i="64"/>
  <c r="I1324" i="64"/>
  <c r="H1324" i="64"/>
  <c r="G1324" i="64"/>
  <c r="F1324" i="64"/>
  <c r="E1324" i="64"/>
  <c r="N1323" i="64"/>
  <c r="M1323" i="64"/>
  <c r="L1323" i="64"/>
  <c r="K1323" i="64"/>
  <c r="J1323" i="64"/>
  <c r="I1323" i="64"/>
  <c r="H1323" i="64"/>
  <c r="G1323" i="64"/>
  <c r="F1323" i="64"/>
  <c r="E1323" i="64"/>
  <c r="N1322" i="64"/>
  <c r="M1322" i="64"/>
  <c r="L1322" i="64"/>
  <c r="K1322" i="64"/>
  <c r="J1322" i="64"/>
  <c r="I1322" i="64"/>
  <c r="H1322" i="64"/>
  <c r="G1322" i="64"/>
  <c r="F1322" i="64"/>
  <c r="E1322" i="64"/>
  <c r="N1321" i="64"/>
  <c r="M1321" i="64"/>
  <c r="L1321" i="64"/>
  <c r="K1321" i="64"/>
  <c r="J1321" i="64"/>
  <c r="I1321" i="64"/>
  <c r="H1321" i="64"/>
  <c r="G1321" i="64"/>
  <c r="F1321" i="64"/>
  <c r="E1321" i="64"/>
  <c r="N1320" i="64"/>
  <c r="M1320" i="64"/>
  <c r="L1320" i="64"/>
  <c r="K1320" i="64"/>
  <c r="J1320" i="64"/>
  <c r="I1320" i="64"/>
  <c r="H1320" i="64"/>
  <c r="G1320" i="64"/>
  <c r="F1320" i="64"/>
  <c r="E1320" i="64"/>
  <c r="N1319" i="64"/>
  <c r="M1319" i="64"/>
  <c r="L1319" i="64"/>
  <c r="K1319" i="64"/>
  <c r="J1319" i="64"/>
  <c r="I1319" i="64"/>
  <c r="H1319" i="64"/>
  <c r="G1319" i="64"/>
  <c r="F1319" i="64"/>
  <c r="E1319" i="64"/>
  <c r="N1318" i="64"/>
  <c r="M1318" i="64"/>
  <c r="L1318" i="64"/>
  <c r="K1318" i="64"/>
  <c r="J1318" i="64"/>
  <c r="I1318" i="64"/>
  <c r="H1318" i="64"/>
  <c r="G1318" i="64"/>
  <c r="F1318" i="64"/>
  <c r="E1318" i="64"/>
  <c r="N1317" i="64"/>
  <c r="M1317" i="64"/>
  <c r="L1317" i="64"/>
  <c r="K1317" i="64"/>
  <c r="J1317" i="64"/>
  <c r="I1317" i="64"/>
  <c r="H1317" i="64"/>
  <c r="G1317" i="64"/>
  <c r="F1317" i="64"/>
  <c r="E1317" i="64"/>
  <c r="N1316" i="64"/>
  <c r="M1316" i="64"/>
  <c r="L1316" i="64"/>
  <c r="K1316" i="64"/>
  <c r="J1316" i="64"/>
  <c r="I1316" i="64"/>
  <c r="H1316" i="64"/>
  <c r="G1316" i="64"/>
  <c r="F1316" i="64"/>
  <c r="E1316" i="64"/>
  <c r="N1315" i="64"/>
  <c r="M1315" i="64"/>
  <c r="L1315" i="64"/>
  <c r="K1315" i="64"/>
  <c r="J1315" i="64"/>
  <c r="I1315" i="64"/>
  <c r="H1315" i="64"/>
  <c r="G1315" i="64"/>
  <c r="F1315" i="64"/>
  <c r="E1315" i="64"/>
  <c r="N1314" i="64"/>
  <c r="M1314" i="64"/>
  <c r="L1314" i="64"/>
  <c r="K1314" i="64"/>
  <c r="J1314" i="64"/>
  <c r="I1314" i="64"/>
  <c r="H1314" i="64"/>
  <c r="G1314" i="64"/>
  <c r="F1314" i="64"/>
  <c r="E1314" i="64"/>
  <c r="N1313" i="64"/>
  <c r="M1313" i="64"/>
  <c r="L1313" i="64"/>
  <c r="K1313" i="64"/>
  <c r="J1313" i="64"/>
  <c r="I1313" i="64"/>
  <c r="H1313" i="64"/>
  <c r="G1313" i="64"/>
  <c r="F1313" i="64"/>
  <c r="E1313" i="64"/>
  <c r="N1312" i="64"/>
  <c r="M1312" i="64"/>
  <c r="L1312" i="64"/>
  <c r="K1312" i="64"/>
  <c r="J1312" i="64"/>
  <c r="I1312" i="64"/>
  <c r="H1312" i="64"/>
  <c r="G1312" i="64"/>
  <c r="F1312" i="64"/>
  <c r="E1312" i="64"/>
  <c r="N1311" i="64"/>
  <c r="M1311" i="64"/>
  <c r="L1311" i="64"/>
  <c r="K1311" i="64"/>
  <c r="J1311" i="64"/>
  <c r="I1311" i="64"/>
  <c r="H1311" i="64"/>
  <c r="G1311" i="64"/>
  <c r="F1311" i="64"/>
  <c r="E1311" i="64"/>
  <c r="N1310" i="64"/>
  <c r="M1310" i="64"/>
  <c r="L1310" i="64"/>
  <c r="K1310" i="64"/>
  <c r="J1310" i="64"/>
  <c r="I1310" i="64"/>
  <c r="H1310" i="64"/>
  <c r="G1310" i="64"/>
  <c r="F1310" i="64"/>
  <c r="E1310" i="64"/>
  <c r="N1309" i="64"/>
  <c r="M1309" i="64"/>
  <c r="L1309" i="64"/>
  <c r="K1309" i="64"/>
  <c r="J1309" i="64"/>
  <c r="I1309" i="64"/>
  <c r="H1309" i="64"/>
  <c r="G1309" i="64"/>
  <c r="F1309" i="64"/>
  <c r="E1309" i="64"/>
  <c r="N1308" i="64"/>
  <c r="M1308" i="64"/>
  <c r="L1308" i="64"/>
  <c r="K1308" i="64"/>
  <c r="J1308" i="64"/>
  <c r="I1308" i="64"/>
  <c r="H1308" i="64"/>
  <c r="G1308" i="64"/>
  <c r="F1308" i="64"/>
  <c r="E1308" i="64"/>
  <c r="N1307" i="64"/>
  <c r="M1307" i="64"/>
  <c r="L1307" i="64"/>
  <c r="K1307" i="64"/>
  <c r="J1307" i="64"/>
  <c r="I1307" i="64"/>
  <c r="H1307" i="64"/>
  <c r="G1307" i="64"/>
  <c r="F1307" i="64"/>
  <c r="E1307" i="64"/>
  <c r="N1306" i="64"/>
  <c r="M1306" i="64"/>
  <c r="L1306" i="64"/>
  <c r="K1306" i="64"/>
  <c r="J1306" i="64"/>
  <c r="I1306" i="64"/>
  <c r="H1306" i="64"/>
  <c r="G1306" i="64"/>
  <c r="F1306" i="64"/>
  <c r="E1306" i="64"/>
  <c r="N1305" i="64"/>
  <c r="M1305" i="64"/>
  <c r="L1305" i="64"/>
  <c r="K1305" i="64"/>
  <c r="J1305" i="64"/>
  <c r="I1305" i="64"/>
  <c r="H1305" i="64"/>
  <c r="G1305" i="64"/>
  <c r="F1305" i="64"/>
  <c r="E1305" i="64"/>
  <c r="N1304" i="64"/>
  <c r="M1304" i="64"/>
  <c r="L1304" i="64"/>
  <c r="K1304" i="64"/>
  <c r="J1304" i="64"/>
  <c r="I1304" i="64"/>
  <c r="H1304" i="64"/>
  <c r="G1304" i="64"/>
  <c r="F1304" i="64"/>
  <c r="E1304" i="64"/>
  <c r="N1303" i="64"/>
  <c r="M1303" i="64"/>
  <c r="L1303" i="64"/>
  <c r="K1303" i="64"/>
  <c r="J1303" i="64"/>
  <c r="I1303" i="64"/>
  <c r="H1303" i="64"/>
  <c r="G1303" i="64"/>
  <c r="F1303" i="64"/>
  <c r="E1303" i="64"/>
  <c r="N1302" i="64"/>
  <c r="M1302" i="64"/>
  <c r="L1302" i="64"/>
  <c r="K1302" i="64"/>
  <c r="J1302" i="64"/>
  <c r="I1302" i="64"/>
  <c r="H1302" i="64"/>
  <c r="G1302" i="64"/>
  <c r="F1302" i="64"/>
  <c r="E1302" i="64"/>
  <c r="N1301" i="64"/>
  <c r="M1301" i="64"/>
  <c r="L1301" i="64"/>
  <c r="K1301" i="64"/>
  <c r="J1301" i="64"/>
  <c r="I1301" i="64"/>
  <c r="H1301" i="64"/>
  <c r="G1301" i="64"/>
  <c r="F1301" i="64"/>
  <c r="E1301" i="64"/>
  <c r="N1300" i="64"/>
  <c r="M1300" i="64"/>
  <c r="L1300" i="64"/>
  <c r="K1300" i="64"/>
  <c r="J1300" i="64"/>
  <c r="I1300" i="64"/>
  <c r="H1300" i="64"/>
  <c r="G1300" i="64"/>
  <c r="F1300" i="64"/>
  <c r="E1300" i="64"/>
  <c r="N1299" i="64"/>
  <c r="M1299" i="64"/>
  <c r="L1299" i="64"/>
  <c r="K1299" i="64"/>
  <c r="J1299" i="64"/>
  <c r="I1299" i="64"/>
  <c r="H1299" i="64"/>
  <c r="G1299" i="64"/>
  <c r="F1299" i="64"/>
  <c r="E1299" i="64"/>
  <c r="N1298" i="64"/>
  <c r="M1298" i="64"/>
  <c r="L1298" i="64"/>
  <c r="K1298" i="64"/>
  <c r="J1298" i="64"/>
  <c r="I1298" i="64"/>
  <c r="H1298" i="64"/>
  <c r="G1298" i="64"/>
  <c r="F1298" i="64"/>
  <c r="E1298" i="64"/>
  <c r="N1297" i="64"/>
  <c r="M1297" i="64"/>
  <c r="L1297" i="64"/>
  <c r="K1297" i="64"/>
  <c r="J1297" i="64"/>
  <c r="I1297" i="64"/>
  <c r="H1297" i="64"/>
  <c r="G1297" i="64"/>
  <c r="F1297" i="64"/>
  <c r="E1297" i="64"/>
  <c r="N1296" i="64"/>
  <c r="M1296" i="64"/>
  <c r="L1296" i="64"/>
  <c r="K1296" i="64"/>
  <c r="J1296" i="64"/>
  <c r="I1296" i="64"/>
  <c r="H1296" i="64"/>
  <c r="G1296" i="64"/>
  <c r="F1296" i="64"/>
  <c r="E1296" i="64"/>
  <c r="N1295" i="64"/>
  <c r="M1295" i="64"/>
  <c r="L1295" i="64"/>
  <c r="K1295" i="64"/>
  <c r="J1295" i="64"/>
  <c r="I1295" i="64"/>
  <c r="H1295" i="64"/>
  <c r="G1295" i="64"/>
  <c r="F1295" i="64"/>
  <c r="E1295" i="64"/>
  <c r="N1294" i="64"/>
  <c r="M1294" i="64"/>
  <c r="L1294" i="64"/>
  <c r="K1294" i="64"/>
  <c r="J1294" i="64"/>
  <c r="I1294" i="64"/>
  <c r="H1294" i="64"/>
  <c r="G1294" i="64"/>
  <c r="F1294" i="64"/>
  <c r="E1294" i="64"/>
  <c r="N1293" i="64"/>
  <c r="M1293" i="64"/>
  <c r="L1293" i="64"/>
  <c r="K1293" i="64"/>
  <c r="J1293" i="64"/>
  <c r="I1293" i="64"/>
  <c r="H1293" i="64"/>
  <c r="G1293" i="64"/>
  <c r="F1293" i="64"/>
  <c r="E1293" i="64"/>
  <c r="N1292" i="64"/>
  <c r="M1292" i="64"/>
  <c r="L1292" i="64"/>
  <c r="K1292" i="64"/>
  <c r="J1292" i="64"/>
  <c r="I1292" i="64"/>
  <c r="H1292" i="64"/>
  <c r="G1292" i="64"/>
  <c r="F1292" i="64"/>
  <c r="E1292" i="64"/>
  <c r="N1291" i="64"/>
  <c r="M1291" i="64"/>
  <c r="L1291" i="64"/>
  <c r="K1291" i="64"/>
  <c r="J1291" i="64"/>
  <c r="I1291" i="64"/>
  <c r="H1291" i="64"/>
  <c r="G1291" i="64"/>
  <c r="F1291" i="64"/>
  <c r="E1291" i="64"/>
  <c r="N1290" i="64"/>
  <c r="M1290" i="64"/>
  <c r="L1290" i="64"/>
  <c r="K1290" i="64"/>
  <c r="J1290" i="64"/>
  <c r="I1290" i="64"/>
  <c r="H1290" i="64"/>
  <c r="G1290" i="64"/>
  <c r="F1290" i="64"/>
  <c r="E1290" i="64"/>
  <c r="N1289" i="64"/>
  <c r="M1289" i="64"/>
  <c r="L1289" i="64"/>
  <c r="K1289" i="64"/>
  <c r="J1289" i="64"/>
  <c r="I1289" i="64"/>
  <c r="H1289" i="64"/>
  <c r="G1289" i="64"/>
  <c r="F1289" i="64"/>
  <c r="E1289" i="64"/>
  <c r="N1288" i="64"/>
  <c r="M1288" i="64"/>
  <c r="L1288" i="64"/>
  <c r="K1288" i="64"/>
  <c r="J1288" i="64"/>
  <c r="I1288" i="64"/>
  <c r="H1288" i="64"/>
  <c r="G1288" i="64"/>
  <c r="F1288" i="64"/>
  <c r="E1288" i="64"/>
  <c r="N1287" i="64"/>
  <c r="M1287" i="64"/>
  <c r="L1287" i="64"/>
  <c r="K1287" i="64"/>
  <c r="J1287" i="64"/>
  <c r="I1287" i="64"/>
  <c r="H1287" i="64"/>
  <c r="G1287" i="64"/>
  <c r="F1287" i="64"/>
  <c r="E1287" i="64"/>
  <c r="N1286" i="64"/>
  <c r="M1286" i="64"/>
  <c r="L1286" i="64"/>
  <c r="K1286" i="64"/>
  <c r="J1286" i="64"/>
  <c r="I1286" i="64"/>
  <c r="H1286" i="64"/>
  <c r="G1286" i="64"/>
  <c r="F1286" i="64"/>
  <c r="E1286" i="64"/>
  <c r="N1285" i="64"/>
  <c r="M1285" i="64"/>
  <c r="L1285" i="64"/>
  <c r="K1285" i="64"/>
  <c r="J1285" i="64"/>
  <c r="I1285" i="64"/>
  <c r="H1285" i="64"/>
  <c r="G1285" i="64"/>
  <c r="F1285" i="64"/>
  <c r="E1285" i="64"/>
  <c r="N1284" i="64"/>
  <c r="M1284" i="64"/>
  <c r="L1284" i="64"/>
  <c r="K1284" i="64"/>
  <c r="J1284" i="64"/>
  <c r="I1284" i="64"/>
  <c r="H1284" i="64"/>
  <c r="G1284" i="64"/>
  <c r="F1284" i="64"/>
  <c r="E1284" i="64"/>
  <c r="N1283" i="64"/>
  <c r="M1283" i="64"/>
  <c r="L1283" i="64"/>
  <c r="K1283" i="64"/>
  <c r="J1283" i="64"/>
  <c r="I1283" i="64"/>
  <c r="H1283" i="64"/>
  <c r="G1283" i="64"/>
  <c r="F1283" i="64"/>
  <c r="E1283" i="64"/>
  <c r="N1282" i="64"/>
  <c r="M1282" i="64"/>
  <c r="L1282" i="64"/>
  <c r="K1282" i="64"/>
  <c r="J1282" i="64"/>
  <c r="I1282" i="64"/>
  <c r="H1282" i="64"/>
  <c r="G1282" i="64"/>
  <c r="F1282" i="64"/>
  <c r="E1282" i="64"/>
  <c r="N1281" i="64"/>
  <c r="M1281" i="64"/>
  <c r="L1281" i="64"/>
  <c r="K1281" i="64"/>
  <c r="J1281" i="64"/>
  <c r="I1281" i="64"/>
  <c r="H1281" i="64"/>
  <c r="G1281" i="64"/>
  <c r="F1281" i="64"/>
  <c r="E1281" i="64"/>
  <c r="N1280" i="64"/>
  <c r="M1280" i="64"/>
  <c r="L1280" i="64"/>
  <c r="K1280" i="64"/>
  <c r="J1280" i="64"/>
  <c r="I1280" i="64"/>
  <c r="H1280" i="64"/>
  <c r="G1280" i="64"/>
  <c r="F1280" i="64"/>
  <c r="E1280" i="64"/>
  <c r="N1279" i="64"/>
  <c r="M1279" i="64"/>
  <c r="L1279" i="64"/>
  <c r="K1279" i="64"/>
  <c r="J1279" i="64"/>
  <c r="I1279" i="64"/>
  <c r="H1279" i="64"/>
  <c r="G1279" i="64"/>
  <c r="F1279" i="64"/>
  <c r="E1279" i="64"/>
  <c r="N1278" i="64"/>
  <c r="M1278" i="64"/>
  <c r="L1278" i="64"/>
  <c r="K1278" i="64"/>
  <c r="J1278" i="64"/>
  <c r="I1278" i="64"/>
  <c r="H1278" i="64"/>
  <c r="G1278" i="64"/>
  <c r="F1278" i="64"/>
  <c r="E1278" i="64"/>
  <c r="N1277" i="64"/>
  <c r="M1277" i="64"/>
  <c r="L1277" i="64"/>
  <c r="K1277" i="64"/>
  <c r="J1277" i="64"/>
  <c r="I1277" i="64"/>
  <c r="H1277" i="64"/>
  <c r="G1277" i="64"/>
  <c r="F1277" i="64"/>
  <c r="E1277" i="64"/>
  <c r="N1276" i="64"/>
  <c r="M1276" i="64"/>
  <c r="L1276" i="64"/>
  <c r="K1276" i="64"/>
  <c r="J1276" i="64"/>
  <c r="I1276" i="64"/>
  <c r="H1276" i="64"/>
  <c r="G1276" i="64"/>
  <c r="F1276" i="64"/>
  <c r="E1276" i="64"/>
  <c r="N1275" i="64"/>
  <c r="M1275" i="64"/>
  <c r="L1275" i="64"/>
  <c r="K1275" i="64"/>
  <c r="J1275" i="64"/>
  <c r="I1275" i="64"/>
  <c r="H1275" i="64"/>
  <c r="G1275" i="64"/>
  <c r="F1275" i="64"/>
  <c r="E1275" i="64"/>
  <c r="N1274" i="64"/>
  <c r="M1274" i="64"/>
  <c r="L1274" i="64"/>
  <c r="K1274" i="64"/>
  <c r="J1274" i="64"/>
  <c r="I1274" i="64"/>
  <c r="H1274" i="64"/>
  <c r="G1274" i="64"/>
  <c r="F1274" i="64"/>
  <c r="E1274" i="64"/>
  <c r="N1273" i="64"/>
  <c r="M1273" i="64"/>
  <c r="L1273" i="64"/>
  <c r="K1273" i="64"/>
  <c r="J1273" i="64"/>
  <c r="I1273" i="64"/>
  <c r="H1273" i="64"/>
  <c r="G1273" i="64"/>
  <c r="F1273" i="64"/>
  <c r="E1273" i="64"/>
  <c r="N1272" i="64"/>
  <c r="M1272" i="64"/>
  <c r="L1272" i="64"/>
  <c r="K1272" i="64"/>
  <c r="J1272" i="64"/>
  <c r="I1272" i="64"/>
  <c r="H1272" i="64"/>
  <c r="G1272" i="64"/>
  <c r="F1272" i="64"/>
  <c r="E1272" i="64"/>
  <c r="N1271" i="64"/>
  <c r="M1271" i="64"/>
  <c r="L1271" i="64"/>
  <c r="K1271" i="64"/>
  <c r="J1271" i="64"/>
  <c r="I1271" i="64"/>
  <c r="H1271" i="64"/>
  <c r="G1271" i="64"/>
  <c r="F1271" i="64"/>
  <c r="E1271" i="64"/>
  <c r="N1270" i="64"/>
  <c r="M1270" i="64"/>
  <c r="L1270" i="64"/>
  <c r="K1270" i="64"/>
  <c r="J1270" i="64"/>
  <c r="I1270" i="64"/>
  <c r="H1270" i="64"/>
  <c r="G1270" i="64"/>
  <c r="F1270" i="64"/>
  <c r="E1270" i="64"/>
  <c r="N1269" i="64"/>
  <c r="M1269" i="64"/>
  <c r="L1269" i="64"/>
  <c r="K1269" i="64"/>
  <c r="J1269" i="64"/>
  <c r="I1269" i="64"/>
  <c r="H1269" i="64"/>
  <c r="G1269" i="64"/>
  <c r="F1269" i="64"/>
  <c r="E1269" i="64"/>
  <c r="N1268" i="64"/>
  <c r="M1268" i="64"/>
  <c r="L1268" i="64"/>
  <c r="K1268" i="64"/>
  <c r="J1268" i="64"/>
  <c r="I1268" i="64"/>
  <c r="H1268" i="64"/>
  <c r="G1268" i="64"/>
  <c r="F1268" i="64"/>
  <c r="E1268" i="64"/>
  <c r="N1267" i="64"/>
  <c r="M1267" i="64"/>
  <c r="L1267" i="64"/>
  <c r="K1267" i="64"/>
  <c r="J1267" i="64"/>
  <c r="I1267" i="64"/>
  <c r="H1267" i="64"/>
  <c r="G1267" i="64"/>
  <c r="F1267" i="64"/>
  <c r="E1267" i="64"/>
  <c r="N1266" i="64"/>
  <c r="M1266" i="64"/>
  <c r="L1266" i="64"/>
  <c r="K1266" i="64"/>
  <c r="J1266" i="64"/>
  <c r="I1266" i="64"/>
  <c r="H1266" i="64"/>
  <c r="G1266" i="64"/>
  <c r="F1266" i="64"/>
  <c r="E1266" i="64"/>
  <c r="N1265" i="64"/>
  <c r="M1265" i="64"/>
  <c r="L1265" i="64"/>
  <c r="K1265" i="64"/>
  <c r="J1265" i="64"/>
  <c r="I1265" i="64"/>
  <c r="H1265" i="64"/>
  <c r="G1265" i="64"/>
  <c r="F1265" i="64"/>
  <c r="E1265" i="64"/>
  <c r="N1264" i="64"/>
  <c r="M1264" i="64"/>
  <c r="L1264" i="64"/>
  <c r="K1264" i="64"/>
  <c r="J1264" i="64"/>
  <c r="I1264" i="64"/>
  <c r="H1264" i="64"/>
  <c r="G1264" i="64"/>
  <c r="F1264" i="64"/>
  <c r="E1264" i="64"/>
  <c r="N1263" i="64"/>
  <c r="M1263" i="64"/>
  <c r="L1263" i="64"/>
  <c r="K1263" i="64"/>
  <c r="J1263" i="64"/>
  <c r="I1263" i="64"/>
  <c r="H1263" i="64"/>
  <c r="G1263" i="64"/>
  <c r="F1263" i="64"/>
  <c r="E1263" i="64"/>
  <c r="N1262" i="64"/>
  <c r="M1262" i="64"/>
  <c r="L1262" i="64"/>
  <c r="K1262" i="64"/>
  <c r="J1262" i="64"/>
  <c r="I1262" i="64"/>
  <c r="H1262" i="64"/>
  <c r="G1262" i="64"/>
  <c r="F1262" i="64"/>
  <c r="E1262" i="64"/>
  <c r="N1261" i="64"/>
  <c r="M1261" i="64"/>
  <c r="L1261" i="64"/>
  <c r="K1261" i="64"/>
  <c r="J1261" i="64"/>
  <c r="I1261" i="64"/>
  <c r="H1261" i="64"/>
  <c r="G1261" i="64"/>
  <c r="F1261" i="64"/>
  <c r="E1261" i="64"/>
  <c r="N1260" i="64"/>
  <c r="M1260" i="64"/>
  <c r="L1260" i="64"/>
  <c r="K1260" i="64"/>
  <c r="J1260" i="64"/>
  <c r="I1260" i="64"/>
  <c r="H1260" i="64"/>
  <c r="G1260" i="64"/>
  <c r="F1260" i="64"/>
  <c r="E1260" i="64"/>
  <c r="N1259" i="64"/>
  <c r="M1259" i="64"/>
  <c r="L1259" i="64"/>
  <c r="K1259" i="64"/>
  <c r="J1259" i="64"/>
  <c r="I1259" i="64"/>
  <c r="H1259" i="64"/>
  <c r="G1259" i="64"/>
  <c r="F1259" i="64"/>
  <c r="E1259" i="64"/>
  <c r="N1258" i="64"/>
  <c r="M1258" i="64"/>
  <c r="L1258" i="64"/>
  <c r="K1258" i="64"/>
  <c r="J1258" i="64"/>
  <c r="I1258" i="64"/>
  <c r="H1258" i="64"/>
  <c r="G1258" i="64"/>
  <c r="F1258" i="64"/>
  <c r="E1258" i="64"/>
  <c r="N1257" i="64"/>
  <c r="M1257" i="64"/>
  <c r="L1257" i="64"/>
  <c r="K1257" i="64"/>
  <c r="J1257" i="64"/>
  <c r="I1257" i="64"/>
  <c r="H1257" i="64"/>
  <c r="G1257" i="64"/>
  <c r="F1257" i="64"/>
  <c r="E1257" i="64"/>
  <c r="N1256" i="64"/>
  <c r="M1256" i="64"/>
  <c r="L1256" i="64"/>
  <c r="K1256" i="64"/>
  <c r="J1256" i="64"/>
  <c r="I1256" i="64"/>
  <c r="H1256" i="64"/>
  <c r="G1256" i="64"/>
  <c r="F1256" i="64"/>
  <c r="E1256" i="64"/>
  <c r="N1255" i="64"/>
  <c r="M1255" i="64"/>
  <c r="L1255" i="64"/>
  <c r="K1255" i="64"/>
  <c r="J1255" i="64"/>
  <c r="I1255" i="64"/>
  <c r="H1255" i="64"/>
  <c r="G1255" i="64"/>
  <c r="F1255" i="64"/>
  <c r="E1255" i="64"/>
  <c r="N1254" i="64"/>
  <c r="M1254" i="64"/>
  <c r="L1254" i="64"/>
  <c r="K1254" i="64"/>
  <c r="J1254" i="64"/>
  <c r="I1254" i="64"/>
  <c r="H1254" i="64"/>
  <c r="G1254" i="64"/>
  <c r="F1254" i="64"/>
  <c r="E1254" i="64"/>
  <c r="N1253" i="64"/>
  <c r="M1253" i="64"/>
  <c r="L1253" i="64"/>
  <c r="K1253" i="64"/>
  <c r="J1253" i="64"/>
  <c r="I1253" i="64"/>
  <c r="H1253" i="64"/>
  <c r="G1253" i="64"/>
  <c r="F1253" i="64"/>
  <c r="E1253" i="64"/>
  <c r="N1252" i="64"/>
  <c r="M1252" i="64"/>
  <c r="L1252" i="64"/>
  <c r="K1252" i="64"/>
  <c r="J1252" i="64"/>
  <c r="I1252" i="64"/>
  <c r="H1252" i="64"/>
  <c r="G1252" i="64"/>
  <c r="F1252" i="64"/>
  <c r="E1252" i="64"/>
  <c r="N1251" i="64"/>
  <c r="M1251" i="64"/>
  <c r="L1251" i="64"/>
  <c r="K1251" i="64"/>
  <c r="J1251" i="64"/>
  <c r="I1251" i="64"/>
  <c r="H1251" i="64"/>
  <c r="G1251" i="64"/>
  <c r="F1251" i="64"/>
  <c r="E1251" i="64"/>
  <c r="N1250" i="64"/>
  <c r="M1250" i="64"/>
  <c r="L1250" i="64"/>
  <c r="K1250" i="64"/>
  <c r="J1250" i="64"/>
  <c r="I1250" i="64"/>
  <c r="H1250" i="64"/>
  <c r="G1250" i="64"/>
  <c r="F1250" i="64"/>
  <c r="E1250" i="64"/>
  <c r="N1249" i="64"/>
  <c r="M1249" i="64"/>
  <c r="L1249" i="64"/>
  <c r="K1249" i="64"/>
  <c r="J1249" i="64"/>
  <c r="I1249" i="64"/>
  <c r="H1249" i="64"/>
  <c r="G1249" i="64"/>
  <c r="F1249" i="64"/>
  <c r="E1249" i="64"/>
  <c r="N1248" i="64"/>
  <c r="M1248" i="64"/>
  <c r="L1248" i="64"/>
  <c r="K1248" i="64"/>
  <c r="J1248" i="64"/>
  <c r="I1248" i="64"/>
  <c r="H1248" i="64"/>
  <c r="G1248" i="64"/>
  <c r="F1248" i="64"/>
  <c r="E1248" i="64"/>
  <c r="N1247" i="64"/>
  <c r="M1247" i="64"/>
  <c r="L1247" i="64"/>
  <c r="K1247" i="64"/>
  <c r="J1247" i="64"/>
  <c r="I1247" i="64"/>
  <c r="H1247" i="64"/>
  <c r="G1247" i="64"/>
  <c r="F1247" i="64"/>
  <c r="E1247" i="64"/>
  <c r="N1246" i="64"/>
  <c r="M1246" i="64"/>
  <c r="L1246" i="64"/>
  <c r="K1246" i="64"/>
  <c r="J1246" i="64"/>
  <c r="I1246" i="64"/>
  <c r="H1246" i="64"/>
  <c r="G1246" i="64"/>
  <c r="F1246" i="64"/>
  <c r="E1246" i="64"/>
  <c r="N1245" i="64"/>
  <c r="M1245" i="64"/>
  <c r="L1245" i="64"/>
  <c r="K1245" i="64"/>
  <c r="J1245" i="64"/>
  <c r="I1245" i="64"/>
  <c r="H1245" i="64"/>
  <c r="G1245" i="64"/>
  <c r="F1245" i="64"/>
  <c r="E1245" i="64"/>
  <c r="N1244" i="64"/>
  <c r="M1244" i="64"/>
  <c r="L1244" i="64"/>
  <c r="K1244" i="64"/>
  <c r="J1244" i="64"/>
  <c r="I1244" i="64"/>
  <c r="H1244" i="64"/>
  <c r="G1244" i="64"/>
  <c r="F1244" i="64"/>
  <c r="E1244" i="64"/>
  <c r="N1243" i="64"/>
  <c r="M1243" i="64"/>
  <c r="L1243" i="64"/>
  <c r="K1243" i="64"/>
  <c r="J1243" i="64"/>
  <c r="I1243" i="64"/>
  <c r="H1243" i="64"/>
  <c r="G1243" i="64"/>
  <c r="F1243" i="64"/>
  <c r="E1243" i="64"/>
  <c r="N1242" i="64"/>
  <c r="M1242" i="64"/>
  <c r="L1242" i="64"/>
  <c r="K1242" i="64"/>
  <c r="J1242" i="64"/>
  <c r="I1242" i="64"/>
  <c r="H1242" i="64"/>
  <c r="G1242" i="64"/>
  <c r="F1242" i="64"/>
  <c r="E1242" i="64"/>
  <c r="N1241" i="64"/>
  <c r="M1241" i="64"/>
  <c r="L1241" i="64"/>
  <c r="K1241" i="64"/>
  <c r="J1241" i="64"/>
  <c r="I1241" i="64"/>
  <c r="H1241" i="64"/>
  <c r="G1241" i="64"/>
  <c r="F1241" i="64"/>
  <c r="E1241" i="64"/>
  <c r="N1240" i="64"/>
  <c r="M1240" i="64"/>
  <c r="L1240" i="64"/>
  <c r="K1240" i="64"/>
  <c r="J1240" i="64"/>
  <c r="I1240" i="64"/>
  <c r="H1240" i="64"/>
  <c r="G1240" i="64"/>
  <c r="F1240" i="64"/>
  <c r="E1240" i="64"/>
  <c r="N1239" i="64"/>
  <c r="M1239" i="64"/>
  <c r="L1239" i="64"/>
  <c r="K1239" i="64"/>
  <c r="J1239" i="64"/>
  <c r="I1239" i="64"/>
  <c r="H1239" i="64"/>
  <c r="G1239" i="64"/>
  <c r="F1239" i="64"/>
  <c r="E1239" i="64"/>
  <c r="N1238" i="64"/>
  <c r="M1238" i="64"/>
  <c r="L1238" i="64"/>
  <c r="K1238" i="64"/>
  <c r="J1238" i="64"/>
  <c r="I1238" i="64"/>
  <c r="H1238" i="64"/>
  <c r="G1238" i="64"/>
  <c r="F1238" i="64"/>
  <c r="E1238" i="64"/>
  <c r="N1237" i="64"/>
  <c r="M1237" i="64"/>
  <c r="L1237" i="64"/>
  <c r="K1237" i="64"/>
  <c r="J1237" i="64"/>
  <c r="I1237" i="64"/>
  <c r="H1237" i="64"/>
  <c r="G1237" i="64"/>
  <c r="F1237" i="64"/>
  <c r="E1237" i="64"/>
  <c r="N1236" i="64"/>
  <c r="M1236" i="64"/>
  <c r="L1236" i="64"/>
  <c r="K1236" i="64"/>
  <c r="J1236" i="64"/>
  <c r="I1236" i="64"/>
  <c r="H1236" i="64"/>
  <c r="G1236" i="64"/>
  <c r="F1236" i="64"/>
  <c r="E1236" i="64"/>
  <c r="N1235" i="64"/>
  <c r="M1235" i="64"/>
  <c r="L1235" i="64"/>
  <c r="K1235" i="64"/>
  <c r="J1235" i="64"/>
  <c r="I1235" i="64"/>
  <c r="H1235" i="64"/>
  <c r="G1235" i="64"/>
  <c r="F1235" i="64"/>
  <c r="E1235" i="64"/>
  <c r="N1234" i="64"/>
  <c r="M1234" i="64"/>
  <c r="L1234" i="64"/>
  <c r="K1234" i="64"/>
  <c r="J1234" i="64"/>
  <c r="I1234" i="64"/>
  <c r="H1234" i="64"/>
  <c r="G1234" i="64"/>
  <c r="F1234" i="64"/>
  <c r="E1234" i="64"/>
  <c r="N1233" i="64"/>
  <c r="M1233" i="64"/>
  <c r="L1233" i="64"/>
  <c r="K1233" i="64"/>
  <c r="J1233" i="64"/>
  <c r="I1233" i="64"/>
  <c r="H1233" i="64"/>
  <c r="G1233" i="64"/>
  <c r="F1233" i="64"/>
  <c r="E1233" i="64"/>
  <c r="N1232" i="64"/>
  <c r="M1232" i="64"/>
  <c r="L1232" i="64"/>
  <c r="K1232" i="64"/>
  <c r="J1232" i="64"/>
  <c r="I1232" i="64"/>
  <c r="H1232" i="64"/>
  <c r="G1232" i="64"/>
  <c r="F1232" i="64"/>
  <c r="E1232" i="64"/>
  <c r="N1231" i="64"/>
  <c r="M1231" i="64"/>
  <c r="L1231" i="64"/>
  <c r="K1231" i="64"/>
  <c r="J1231" i="64"/>
  <c r="I1231" i="64"/>
  <c r="H1231" i="64"/>
  <c r="G1231" i="64"/>
  <c r="F1231" i="64"/>
  <c r="E1231" i="64"/>
  <c r="N1230" i="64"/>
  <c r="M1230" i="64"/>
  <c r="L1230" i="64"/>
  <c r="K1230" i="64"/>
  <c r="J1230" i="64"/>
  <c r="I1230" i="64"/>
  <c r="H1230" i="64"/>
  <c r="G1230" i="64"/>
  <c r="F1230" i="64"/>
  <c r="E1230" i="64"/>
  <c r="N1229" i="64"/>
  <c r="M1229" i="64"/>
  <c r="L1229" i="64"/>
  <c r="K1229" i="64"/>
  <c r="J1229" i="64"/>
  <c r="I1229" i="64"/>
  <c r="H1229" i="64"/>
  <c r="G1229" i="64"/>
  <c r="F1229" i="64"/>
  <c r="E1229" i="64"/>
  <c r="N1228" i="64"/>
  <c r="M1228" i="64"/>
  <c r="L1228" i="64"/>
  <c r="K1228" i="64"/>
  <c r="J1228" i="64"/>
  <c r="I1228" i="64"/>
  <c r="H1228" i="64"/>
  <c r="G1228" i="64"/>
  <c r="F1228" i="64"/>
  <c r="E1228" i="64"/>
  <c r="N1227" i="64"/>
  <c r="M1227" i="64"/>
  <c r="L1227" i="64"/>
  <c r="K1227" i="64"/>
  <c r="J1227" i="64"/>
  <c r="I1227" i="64"/>
  <c r="H1227" i="64"/>
  <c r="G1227" i="64"/>
  <c r="F1227" i="64"/>
  <c r="E1227" i="64"/>
  <c r="N1226" i="64"/>
  <c r="M1226" i="64"/>
  <c r="L1226" i="64"/>
  <c r="K1226" i="64"/>
  <c r="J1226" i="64"/>
  <c r="I1226" i="64"/>
  <c r="H1226" i="64"/>
  <c r="G1226" i="64"/>
  <c r="F1226" i="64"/>
  <c r="E1226" i="64"/>
  <c r="N1225" i="64"/>
  <c r="M1225" i="64"/>
  <c r="L1225" i="64"/>
  <c r="K1225" i="64"/>
  <c r="J1225" i="64"/>
  <c r="I1225" i="64"/>
  <c r="H1225" i="64"/>
  <c r="G1225" i="64"/>
  <c r="F1225" i="64"/>
  <c r="E1225" i="64"/>
  <c r="N1224" i="64"/>
  <c r="M1224" i="64"/>
  <c r="L1224" i="64"/>
  <c r="K1224" i="64"/>
  <c r="J1224" i="64"/>
  <c r="I1224" i="64"/>
  <c r="H1224" i="64"/>
  <c r="G1224" i="64"/>
  <c r="F1224" i="64"/>
  <c r="E1224" i="64"/>
  <c r="N1223" i="64"/>
  <c r="M1223" i="64"/>
  <c r="L1223" i="64"/>
  <c r="K1223" i="64"/>
  <c r="J1223" i="64"/>
  <c r="I1223" i="64"/>
  <c r="H1223" i="64"/>
  <c r="G1223" i="64"/>
  <c r="F1223" i="64"/>
  <c r="E1223" i="64"/>
  <c r="N1222" i="64"/>
  <c r="M1222" i="64"/>
  <c r="L1222" i="64"/>
  <c r="K1222" i="64"/>
  <c r="J1222" i="64"/>
  <c r="I1222" i="64"/>
  <c r="H1222" i="64"/>
  <c r="G1222" i="64"/>
  <c r="F1222" i="64"/>
  <c r="E1222" i="64"/>
  <c r="N1221" i="64"/>
  <c r="M1221" i="64"/>
  <c r="L1221" i="64"/>
  <c r="K1221" i="64"/>
  <c r="J1221" i="64"/>
  <c r="I1221" i="64"/>
  <c r="H1221" i="64"/>
  <c r="G1221" i="64"/>
  <c r="F1221" i="64"/>
  <c r="E1221" i="64"/>
  <c r="N1220" i="64"/>
  <c r="M1220" i="64"/>
  <c r="L1220" i="64"/>
  <c r="K1220" i="64"/>
  <c r="J1220" i="64"/>
  <c r="I1220" i="64"/>
  <c r="H1220" i="64"/>
  <c r="G1220" i="64"/>
  <c r="F1220" i="64"/>
  <c r="E1220" i="64"/>
  <c r="N1219" i="64"/>
  <c r="M1219" i="64"/>
  <c r="L1219" i="64"/>
  <c r="K1219" i="64"/>
  <c r="J1219" i="64"/>
  <c r="I1219" i="64"/>
  <c r="H1219" i="64"/>
  <c r="G1219" i="64"/>
  <c r="F1219" i="64"/>
  <c r="E1219" i="64"/>
  <c r="N1218" i="64"/>
  <c r="M1218" i="64"/>
  <c r="L1218" i="64"/>
  <c r="K1218" i="64"/>
  <c r="J1218" i="64"/>
  <c r="I1218" i="64"/>
  <c r="H1218" i="64"/>
  <c r="G1218" i="64"/>
  <c r="F1218" i="64"/>
  <c r="E1218" i="64"/>
  <c r="N1217" i="64"/>
  <c r="M1217" i="64"/>
  <c r="L1217" i="64"/>
  <c r="K1217" i="64"/>
  <c r="J1217" i="64"/>
  <c r="I1217" i="64"/>
  <c r="H1217" i="64"/>
  <c r="G1217" i="64"/>
  <c r="F1217" i="64"/>
  <c r="E1217" i="64"/>
  <c r="N1216" i="64"/>
  <c r="M1216" i="64"/>
  <c r="L1216" i="64"/>
  <c r="K1216" i="64"/>
  <c r="J1216" i="64"/>
  <c r="I1216" i="64"/>
  <c r="H1216" i="64"/>
  <c r="G1216" i="64"/>
  <c r="F1216" i="64"/>
  <c r="E1216" i="64"/>
  <c r="N1215" i="64"/>
  <c r="M1215" i="64"/>
  <c r="L1215" i="64"/>
  <c r="K1215" i="64"/>
  <c r="J1215" i="64"/>
  <c r="I1215" i="64"/>
  <c r="H1215" i="64"/>
  <c r="G1215" i="64"/>
  <c r="F1215" i="64"/>
  <c r="E1215" i="64"/>
  <c r="N1214" i="64"/>
  <c r="M1214" i="64"/>
  <c r="L1214" i="64"/>
  <c r="K1214" i="64"/>
  <c r="J1214" i="64"/>
  <c r="I1214" i="64"/>
  <c r="H1214" i="64"/>
  <c r="G1214" i="64"/>
  <c r="F1214" i="64"/>
  <c r="E1214" i="64"/>
  <c r="N1213" i="64"/>
  <c r="M1213" i="64"/>
  <c r="L1213" i="64"/>
  <c r="K1213" i="64"/>
  <c r="J1213" i="64"/>
  <c r="I1213" i="64"/>
  <c r="H1213" i="64"/>
  <c r="G1213" i="64"/>
  <c r="F1213" i="64"/>
  <c r="E1213" i="64"/>
  <c r="N1212" i="64"/>
  <c r="M1212" i="64"/>
  <c r="L1212" i="64"/>
  <c r="K1212" i="64"/>
  <c r="J1212" i="64"/>
  <c r="I1212" i="64"/>
  <c r="H1212" i="64"/>
  <c r="G1212" i="64"/>
  <c r="F1212" i="64"/>
  <c r="E1212" i="64"/>
  <c r="N1211" i="64"/>
  <c r="M1211" i="64"/>
  <c r="L1211" i="64"/>
  <c r="K1211" i="64"/>
  <c r="J1211" i="64"/>
  <c r="I1211" i="64"/>
  <c r="H1211" i="64"/>
  <c r="G1211" i="64"/>
  <c r="F1211" i="64"/>
  <c r="E1211" i="64"/>
  <c r="N1210" i="64"/>
  <c r="M1210" i="64"/>
  <c r="L1210" i="64"/>
  <c r="K1210" i="64"/>
  <c r="J1210" i="64"/>
  <c r="I1210" i="64"/>
  <c r="H1210" i="64"/>
  <c r="G1210" i="64"/>
  <c r="F1210" i="64"/>
  <c r="E1210" i="64"/>
  <c r="N1209" i="64"/>
  <c r="M1209" i="64"/>
  <c r="L1209" i="64"/>
  <c r="K1209" i="64"/>
  <c r="J1209" i="64"/>
  <c r="I1209" i="64"/>
  <c r="H1209" i="64"/>
  <c r="G1209" i="64"/>
  <c r="F1209" i="64"/>
  <c r="E1209" i="64"/>
  <c r="N1208" i="64"/>
  <c r="M1208" i="64"/>
  <c r="L1208" i="64"/>
  <c r="K1208" i="64"/>
  <c r="J1208" i="64"/>
  <c r="I1208" i="64"/>
  <c r="H1208" i="64"/>
  <c r="G1208" i="64"/>
  <c r="F1208" i="64"/>
  <c r="E1208" i="64"/>
  <c r="N1207" i="64"/>
  <c r="M1207" i="64"/>
  <c r="L1207" i="64"/>
  <c r="K1207" i="64"/>
  <c r="J1207" i="64"/>
  <c r="I1207" i="64"/>
  <c r="H1207" i="64"/>
  <c r="G1207" i="64"/>
  <c r="F1207" i="64"/>
  <c r="E1207" i="64"/>
  <c r="N1206" i="64"/>
  <c r="M1206" i="64"/>
  <c r="L1206" i="64"/>
  <c r="K1206" i="64"/>
  <c r="J1206" i="64"/>
  <c r="I1206" i="64"/>
  <c r="H1206" i="64"/>
  <c r="G1206" i="64"/>
  <c r="F1206" i="64"/>
  <c r="E1206" i="64"/>
  <c r="N1205" i="64"/>
  <c r="M1205" i="64"/>
  <c r="L1205" i="64"/>
  <c r="K1205" i="64"/>
  <c r="J1205" i="64"/>
  <c r="I1205" i="64"/>
  <c r="H1205" i="64"/>
  <c r="G1205" i="64"/>
  <c r="F1205" i="64"/>
  <c r="E1205" i="64"/>
  <c r="N1204" i="64"/>
  <c r="M1204" i="64"/>
  <c r="L1204" i="64"/>
  <c r="K1204" i="64"/>
  <c r="J1204" i="64"/>
  <c r="I1204" i="64"/>
  <c r="H1204" i="64"/>
  <c r="G1204" i="64"/>
  <c r="F1204" i="64"/>
  <c r="E1204" i="64"/>
  <c r="N1203" i="64"/>
  <c r="M1203" i="64"/>
  <c r="L1203" i="64"/>
  <c r="K1203" i="64"/>
  <c r="J1203" i="64"/>
  <c r="I1203" i="64"/>
  <c r="H1203" i="64"/>
  <c r="G1203" i="64"/>
  <c r="F1203" i="64"/>
  <c r="E1203" i="64"/>
  <c r="N1202" i="64"/>
  <c r="M1202" i="64"/>
  <c r="L1202" i="64"/>
  <c r="K1202" i="64"/>
  <c r="J1202" i="64"/>
  <c r="I1202" i="64"/>
  <c r="H1202" i="64"/>
  <c r="G1202" i="64"/>
  <c r="F1202" i="64"/>
  <c r="E1202" i="64"/>
  <c r="N1201" i="64"/>
  <c r="M1201" i="64"/>
  <c r="L1201" i="64"/>
  <c r="K1201" i="64"/>
  <c r="J1201" i="64"/>
  <c r="I1201" i="64"/>
  <c r="H1201" i="64"/>
  <c r="G1201" i="64"/>
  <c r="F1201" i="64"/>
  <c r="E1201" i="64"/>
  <c r="N1200" i="64"/>
  <c r="M1200" i="64"/>
  <c r="L1200" i="64"/>
  <c r="K1200" i="64"/>
  <c r="J1200" i="64"/>
  <c r="I1200" i="64"/>
  <c r="H1200" i="64"/>
  <c r="G1200" i="64"/>
  <c r="F1200" i="64"/>
  <c r="E1200" i="64"/>
  <c r="N1199" i="64"/>
  <c r="M1199" i="64"/>
  <c r="L1199" i="64"/>
  <c r="K1199" i="64"/>
  <c r="J1199" i="64"/>
  <c r="I1199" i="64"/>
  <c r="H1199" i="64"/>
  <c r="G1199" i="64"/>
  <c r="F1199" i="64"/>
  <c r="E1199" i="64"/>
  <c r="N1198" i="64"/>
  <c r="M1198" i="64"/>
  <c r="L1198" i="64"/>
  <c r="K1198" i="64"/>
  <c r="J1198" i="64"/>
  <c r="I1198" i="64"/>
  <c r="H1198" i="64"/>
  <c r="G1198" i="64"/>
  <c r="F1198" i="64"/>
  <c r="E1198" i="64"/>
  <c r="N1197" i="64"/>
  <c r="M1197" i="64"/>
  <c r="L1197" i="64"/>
  <c r="K1197" i="64"/>
  <c r="J1197" i="64"/>
  <c r="I1197" i="64"/>
  <c r="H1197" i="64"/>
  <c r="G1197" i="64"/>
  <c r="F1197" i="64"/>
  <c r="E1197" i="64"/>
  <c r="N1196" i="64"/>
  <c r="M1196" i="64"/>
  <c r="L1196" i="64"/>
  <c r="K1196" i="64"/>
  <c r="J1196" i="64"/>
  <c r="I1196" i="64"/>
  <c r="H1196" i="64"/>
  <c r="G1196" i="64"/>
  <c r="F1196" i="64"/>
  <c r="E1196" i="64"/>
  <c r="N1195" i="64"/>
  <c r="M1195" i="64"/>
  <c r="L1195" i="64"/>
  <c r="K1195" i="64"/>
  <c r="J1195" i="64"/>
  <c r="I1195" i="64"/>
  <c r="H1195" i="64"/>
  <c r="G1195" i="64"/>
  <c r="F1195" i="64"/>
  <c r="E1195" i="64"/>
  <c r="N1194" i="64"/>
  <c r="M1194" i="64"/>
  <c r="L1194" i="64"/>
  <c r="K1194" i="64"/>
  <c r="J1194" i="64"/>
  <c r="I1194" i="64"/>
  <c r="H1194" i="64"/>
  <c r="G1194" i="64"/>
  <c r="F1194" i="64"/>
  <c r="E1194" i="64"/>
  <c r="N1193" i="64"/>
  <c r="M1193" i="64"/>
  <c r="L1193" i="64"/>
  <c r="K1193" i="64"/>
  <c r="J1193" i="64"/>
  <c r="I1193" i="64"/>
  <c r="H1193" i="64"/>
  <c r="G1193" i="64"/>
  <c r="F1193" i="64"/>
  <c r="E1193" i="64"/>
  <c r="N1192" i="64"/>
  <c r="M1192" i="64"/>
  <c r="L1192" i="64"/>
  <c r="K1192" i="64"/>
  <c r="J1192" i="64"/>
  <c r="I1192" i="64"/>
  <c r="H1192" i="64"/>
  <c r="G1192" i="64"/>
  <c r="F1192" i="64"/>
  <c r="E1192" i="64"/>
  <c r="N1191" i="64"/>
  <c r="M1191" i="64"/>
  <c r="L1191" i="64"/>
  <c r="K1191" i="64"/>
  <c r="J1191" i="64"/>
  <c r="I1191" i="64"/>
  <c r="H1191" i="64"/>
  <c r="G1191" i="64"/>
  <c r="F1191" i="64"/>
  <c r="E1191" i="64"/>
  <c r="N1190" i="64"/>
  <c r="M1190" i="64"/>
  <c r="L1190" i="64"/>
  <c r="K1190" i="64"/>
  <c r="J1190" i="64"/>
  <c r="I1190" i="64"/>
  <c r="H1190" i="64"/>
  <c r="G1190" i="64"/>
  <c r="F1190" i="64"/>
  <c r="E1190" i="64"/>
  <c r="N1189" i="64"/>
  <c r="M1189" i="64"/>
  <c r="L1189" i="64"/>
  <c r="K1189" i="64"/>
  <c r="J1189" i="64"/>
  <c r="I1189" i="64"/>
  <c r="H1189" i="64"/>
  <c r="G1189" i="64"/>
  <c r="F1189" i="64"/>
  <c r="E1189" i="64"/>
  <c r="N1188" i="64"/>
  <c r="M1188" i="64"/>
  <c r="L1188" i="64"/>
  <c r="K1188" i="64"/>
  <c r="J1188" i="64"/>
  <c r="I1188" i="64"/>
  <c r="H1188" i="64"/>
  <c r="G1188" i="64"/>
  <c r="F1188" i="64"/>
  <c r="E1188" i="64"/>
  <c r="N1187" i="64"/>
  <c r="M1187" i="64"/>
  <c r="L1187" i="64"/>
  <c r="K1187" i="64"/>
  <c r="J1187" i="64"/>
  <c r="I1187" i="64"/>
  <c r="H1187" i="64"/>
  <c r="G1187" i="64"/>
  <c r="F1187" i="64"/>
  <c r="E1187" i="64"/>
  <c r="N1186" i="64"/>
  <c r="M1186" i="64"/>
  <c r="L1186" i="64"/>
  <c r="K1186" i="64"/>
  <c r="J1186" i="64"/>
  <c r="I1186" i="64"/>
  <c r="H1186" i="64"/>
  <c r="G1186" i="64"/>
  <c r="F1186" i="64"/>
  <c r="E1186" i="64"/>
  <c r="N1185" i="64"/>
  <c r="M1185" i="64"/>
  <c r="L1185" i="64"/>
  <c r="K1185" i="64"/>
  <c r="J1185" i="64"/>
  <c r="I1185" i="64"/>
  <c r="H1185" i="64"/>
  <c r="G1185" i="64"/>
  <c r="F1185" i="64"/>
  <c r="E1185" i="64"/>
  <c r="N1184" i="64"/>
  <c r="M1184" i="64"/>
  <c r="L1184" i="64"/>
  <c r="K1184" i="64"/>
  <c r="J1184" i="64"/>
  <c r="I1184" i="64"/>
  <c r="H1184" i="64"/>
  <c r="G1184" i="64"/>
  <c r="F1184" i="64"/>
  <c r="E1184" i="64"/>
  <c r="N1183" i="64"/>
  <c r="M1183" i="64"/>
  <c r="L1183" i="64"/>
  <c r="K1183" i="64"/>
  <c r="J1183" i="64"/>
  <c r="I1183" i="64"/>
  <c r="H1183" i="64"/>
  <c r="G1183" i="64"/>
  <c r="F1183" i="64"/>
  <c r="E1183" i="64"/>
  <c r="N1182" i="64"/>
  <c r="M1182" i="64"/>
  <c r="L1182" i="64"/>
  <c r="K1182" i="64"/>
  <c r="J1182" i="64"/>
  <c r="I1182" i="64"/>
  <c r="H1182" i="64"/>
  <c r="G1182" i="64"/>
  <c r="F1182" i="64"/>
  <c r="E1182" i="64"/>
  <c r="N1181" i="64"/>
  <c r="M1181" i="64"/>
  <c r="L1181" i="64"/>
  <c r="K1181" i="64"/>
  <c r="J1181" i="64"/>
  <c r="I1181" i="64"/>
  <c r="H1181" i="64"/>
  <c r="G1181" i="64"/>
  <c r="F1181" i="64"/>
  <c r="E1181" i="64"/>
  <c r="N1180" i="64"/>
  <c r="M1180" i="64"/>
  <c r="L1180" i="64"/>
  <c r="K1180" i="64"/>
  <c r="J1180" i="64"/>
  <c r="I1180" i="64"/>
  <c r="H1180" i="64"/>
  <c r="G1180" i="64"/>
  <c r="F1180" i="64"/>
  <c r="E1180" i="64"/>
  <c r="N1179" i="64"/>
  <c r="M1179" i="64"/>
  <c r="L1179" i="64"/>
  <c r="K1179" i="64"/>
  <c r="J1179" i="64"/>
  <c r="I1179" i="64"/>
  <c r="H1179" i="64"/>
  <c r="G1179" i="64"/>
  <c r="F1179" i="64"/>
  <c r="E1179" i="64"/>
  <c r="N1178" i="64"/>
  <c r="M1178" i="64"/>
  <c r="L1178" i="64"/>
  <c r="K1178" i="64"/>
  <c r="J1178" i="64"/>
  <c r="I1178" i="64"/>
  <c r="H1178" i="64"/>
  <c r="G1178" i="64"/>
  <c r="F1178" i="64"/>
  <c r="E1178" i="64"/>
  <c r="N1177" i="64"/>
  <c r="M1177" i="64"/>
  <c r="L1177" i="64"/>
  <c r="K1177" i="64"/>
  <c r="J1177" i="64"/>
  <c r="I1177" i="64"/>
  <c r="H1177" i="64"/>
  <c r="G1177" i="64"/>
  <c r="F1177" i="64"/>
  <c r="E1177" i="64"/>
  <c r="N1176" i="64"/>
  <c r="M1176" i="64"/>
  <c r="L1176" i="64"/>
  <c r="K1176" i="64"/>
  <c r="J1176" i="64"/>
  <c r="I1176" i="64"/>
  <c r="H1176" i="64"/>
  <c r="G1176" i="64"/>
  <c r="F1176" i="64"/>
  <c r="E1176" i="64"/>
  <c r="N1175" i="64"/>
  <c r="M1175" i="64"/>
  <c r="L1175" i="64"/>
  <c r="K1175" i="64"/>
  <c r="J1175" i="64"/>
  <c r="I1175" i="64"/>
  <c r="H1175" i="64"/>
  <c r="G1175" i="64"/>
  <c r="F1175" i="64"/>
  <c r="E1175" i="64"/>
  <c r="N1174" i="64"/>
  <c r="M1174" i="64"/>
  <c r="L1174" i="64"/>
  <c r="K1174" i="64"/>
  <c r="J1174" i="64"/>
  <c r="I1174" i="64"/>
  <c r="H1174" i="64"/>
  <c r="G1174" i="64"/>
  <c r="F1174" i="64"/>
  <c r="E1174" i="64"/>
  <c r="N1173" i="64"/>
  <c r="M1173" i="64"/>
  <c r="L1173" i="64"/>
  <c r="K1173" i="64"/>
  <c r="J1173" i="64"/>
  <c r="I1173" i="64"/>
  <c r="H1173" i="64"/>
  <c r="G1173" i="64"/>
  <c r="F1173" i="64"/>
  <c r="E1173" i="64"/>
  <c r="N1172" i="64"/>
  <c r="M1172" i="64"/>
  <c r="L1172" i="64"/>
  <c r="K1172" i="64"/>
  <c r="J1172" i="64"/>
  <c r="I1172" i="64"/>
  <c r="H1172" i="64"/>
  <c r="G1172" i="64"/>
  <c r="F1172" i="64"/>
  <c r="E1172" i="64"/>
  <c r="N1171" i="64"/>
  <c r="M1171" i="64"/>
  <c r="L1171" i="64"/>
  <c r="K1171" i="64"/>
  <c r="J1171" i="64"/>
  <c r="I1171" i="64"/>
  <c r="H1171" i="64"/>
  <c r="G1171" i="64"/>
  <c r="F1171" i="64"/>
  <c r="E1171" i="64"/>
  <c r="N1170" i="64"/>
  <c r="M1170" i="64"/>
  <c r="L1170" i="64"/>
  <c r="K1170" i="64"/>
  <c r="J1170" i="64"/>
  <c r="I1170" i="64"/>
  <c r="H1170" i="64"/>
  <c r="G1170" i="64"/>
  <c r="F1170" i="64"/>
  <c r="E1170" i="64"/>
  <c r="N1169" i="64"/>
  <c r="M1169" i="64"/>
  <c r="L1169" i="64"/>
  <c r="K1169" i="64"/>
  <c r="J1169" i="64"/>
  <c r="I1169" i="64"/>
  <c r="H1169" i="64"/>
  <c r="G1169" i="64"/>
  <c r="F1169" i="64"/>
  <c r="E1169" i="64"/>
  <c r="N1168" i="64"/>
  <c r="M1168" i="64"/>
  <c r="L1168" i="64"/>
  <c r="K1168" i="64"/>
  <c r="J1168" i="64"/>
  <c r="I1168" i="64"/>
  <c r="H1168" i="64"/>
  <c r="G1168" i="64"/>
  <c r="F1168" i="64"/>
  <c r="E1168" i="64"/>
  <c r="N1167" i="64"/>
  <c r="M1167" i="64"/>
  <c r="L1167" i="64"/>
  <c r="K1167" i="64"/>
  <c r="J1167" i="64"/>
  <c r="I1167" i="64"/>
  <c r="H1167" i="64"/>
  <c r="G1167" i="64"/>
  <c r="F1167" i="64"/>
  <c r="E1167" i="64"/>
  <c r="N1166" i="64"/>
  <c r="M1166" i="64"/>
  <c r="L1166" i="64"/>
  <c r="K1166" i="64"/>
  <c r="J1166" i="64"/>
  <c r="I1166" i="64"/>
  <c r="H1166" i="64"/>
  <c r="G1166" i="64"/>
  <c r="F1166" i="64"/>
  <c r="E1166" i="64"/>
  <c r="N1165" i="64"/>
  <c r="M1165" i="64"/>
  <c r="L1165" i="64"/>
  <c r="K1165" i="64"/>
  <c r="J1165" i="64"/>
  <c r="I1165" i="64"/>
  <c r="H1165" i="64"/>
  <c r="G1165" i="64"/>
  <c r="F1165" i="64"/>
  <c r="E1165" i="64"/>
  <c r="N1164" i="64"/>
  <c r="M1164" i="64"/>
  <c r="L1164" i="64"/>
  <c r="K1164" i="64"/>
  <c r="J1164" i="64"/>
  <c r="I1164" i="64"/>
  <c r="H1164" i="64"/>
  <c r="G1164" i="64"/>
  <c r="F1164" i="64"/>
  <c r="E1164" i="64"/>
  <c r="N1163" i="64"/>
  <c r="M1163" i="64"/>
  <c r="L1163" i="64"/>
  <c r="K1163" i="64"/>
  <c r="J1163" i="64"/>
  <c r="I1163" i="64"/>
  <c r="H1163" i="64"/>
  <c r="G1163" i="64"/>
  <c r="F1163" i="64"/>
  <c r="E1163" i="64"/>
  <c r="N1162" i="64"/>
  <c r="M1162" i="64"/>
  <c r="L1162" i="64"/>
  <c r="K1162" i="64"/>
  <c r="J1162" i="64"/>
  <c r="I1162" i="64"/>
  <c r="H1162" i="64"/>
  <c r="G1162" i="64"/>
  <c r="F1162" i="64"/>
  <c r="E1162" i="64"/>
  <c r="N1161" i="64"/>
  <c r="M1161" i="64"/>
  <c r="L1161" i="64"/>
  <c r="K1161" i="64"/>
  <c r="J1161" i="64"/>
  <c r="I1161" i="64"/>
  <c r="H1161" i="64"/>
  <c r="G1161" i="64"/>
  <c r="F1161" i="64"/>
  <c r="E1161" i="64"/>
  <c r="N1160" i="64"/>
  <c r="M1160" i="64"/>
  <c r="L1160" i="64"/>
  <c r="K1160" i="64"/>
  <c r="J1160" i="64"/>
  <c r="I1160" i="64"/>
  <c r="H1160" i="64"/>
  <c r="G1160" i="64"/>
  <c r="F1160" i="64"/>
  <c r="E1160" i="64"/>
  <c r="N1159" i="64"/>
  <c r="M1159" i="64"/>
  <c r="L1159" i="64"/>
  <c r="K1159" i="64"/>
  <c r="J1159" i="64"/>
  <c r="I1159" i="64"/>
  <c r="H1159" i="64"/>
  <c r="G1159" i="64"/>
  <c r="F1159" i="64"/>
  <c r="E1159" i="64"/>
  <c r="N1158" i="64"/>
  <c r="M1158" i="64"/>
  <c r="L1158" i="64"/>
  <c r="K1158" i="64"/>
  <c r="J1158" i="64"/>
  <c r="I1158" i="64"/>
  <c r="H1158" i="64"/>
  <c r="G1158" i="64"/>
  <c r="F1158" i="64"/>
  <c r="E1158" i="64"/>
  <c r="N1157" i="64"/>
  <c r="M1157" i="64"/>
  <c r="L1157" i="64"/>
  <c r="K1157" i="64"/>
  <c r="J1157" i="64"/>
  <c r="I1157" i="64"/>
  <c r="H1157" i="64"/>
  <c r="G1157" i="64"/>
  <c r="F1157" i="64"/>
  <c r="E1157" i="64"/>
  <c r="N1156" i="64"/>
  <c r="M1156" i="64"/>
  <c r="L1156" i="64"/>
  <c r="K1156" i="64"/>
  <c r="J1156" i="64"/>
  <c r="I1156" i="64"/>
  <c r="H1156" i="64"/>
  <c r="G1156" i="64"/>
  <c r="F1156" i="64"/>
  <c r="E1156" i="64"/>
  <c r="N1155" i="64"/>
  <c r="M1155" i="64"/>
  <c r="L1155" i="64"/>
  <c r="K1155" i="64"/>
  <c r="J1155" i="64"/>
  <c r="I1155" i="64"/>
  <c r="H1155" i="64"/>
  <c r="G1155" i="64"/>
  <c r="F1155" i="64"/>
  <c r="E1155" i="64"/>
  <c r="N1154" i="64"/>
  <c r="M1154" i="64"/>
  <c r="L1154" i="64"/>
  <c r="K1154" i="64"/>
  <c r="J1154" i="64"/>
  <c r="I1154" i="64"/>
  <c r="H1154" i="64"/>
  <c r="G1154" i="64"/>
  <c r="F1154" i="64"/>
  <c r="E1154" i="64"/>
  <c r="N1153" i="64"/>
  <c r="M1153" i="64"/>
  <c r="L1153" i="64"/>
  <c r="K1153" i="64"/>
  <c r="J1153" i="64"/>
  <c r="I1153" i="64"/>
  <c r="H1153" i="64"/>
  <c r="G1153" i="64"/>
  <c r="F1153" i="64"/>
  <c r="E1153" i="64"/>
  <c r="N1152" i="64"/>
  <c r="M1152" i="64"/>
  <c r="L1152" i="64"/>
  <c r="K1152" i="64"/>
  <c r="J1152" i="64"/>
  <c r="I1152" i="64"/>
  <c r="H1152" i="64"/>
  <c r="G1152" i="64"/>
  <c r="F1152" i="64"/>
  <c r="E1152" i="64"/>
  <c r="N1151" i="64"/>
  <c r="M1151" i="64"/>
  <c r="L1151" i="64"/>
  <c r="K1151" i="64"/>
  <c r="J1151" i="64"/>
  <c r="I1151" i="64"/>
  <c r="H1151" i="64"/>
  <c r="G1151" i="64"/>
  <c r="F1151" i="64"/>
  <c r="E1151" i="64"/>
  <c r="N1150" i="64"/>
  <c r="M1150" i="64"/>
  <c r="L1150" i="64"/>
  <c r="K1150" i="64"/>
  <c r="J1150" i="64"/>
  <c r="I1150" i="64"/>
  <c r="H1150" i="64"/>
  <c r="G1150" i="64"/>
  <c r="F1150" i="64"/>
  <c r="E1150" i="64"/>
  <c r="N1149" i="64"/>
  <c r="M1149" i="64"/>
  <c r="L1149" i="64"/>
  <c r="K1149" i="64"/>
  <c r="J1149" i="64"/>
  <c r="I1149" i="64"/>
  <c r="H1149" i="64"/>
  <c r="G1149" i="64"/>
  <c r="F1149" i="64"/>
  <c r="E1149" i="64"/>
  <c r="N1148" i="64"/>
  <c r="M1148" i="64"/>
  <c r="L1148" i="64"/>
  <c r="K1148" i="64"/>
  <c r="J1148" i="64"/>
  <c r="I1148" i="64"/>
  <c r="H1148" i="64"/>
  <c r="G1148" i="64"/>
  <c r="F1148" i="64"/>
  <c r="E1148" i="64"/>
  <c r="N1147" i="64"/>
  <c r="M1147" i="64"/>
  <c r="L1147" i="64"/>
  <c r="K1147" i="64"/>
  <c r="J1147" i="64"/>
  <c r="I1147" i="64"/>
  <c r="H1147" i="64"/>
  <c r="G1147" i="64"/>
  <c r="F1147" i="64"/>
  <c r="E1147" i="64"/>
  <c r="N1146" i="64"/>
  <c r="M1146" i="64"/>
  <c r="L1146" i="64"/>
  <c r="K1146" i="64"/>
  <c r="J1146" i="64"/>
  <c r="I1146" i="64"/>
  <c r="H1146" i="64"/>
  <c r="G1146" i="64"/>
  <c r="F1146" i="64"/>
  <c r="E1146" i="64"/>
  <c r="N1145" i="64"/>
  <c r="M1145" i="64"/>
  <c r="L1145" i="64"/>
  <c r="K1145" i="64"/>
  <c r="J1145" i="64"/>
  <c r="I1145" i="64"/>
  <c r="H1145" i="64"/>
  <c r="G1145" i="64"/>
  <c r="F1145" i="64"/>
  <c r="E1145" i="64"/>
  <c r="N1144" i="64"/>
  <c r="M1144" i="64"/>
  <c r="L1144" i="64"/>
  <c r="K1144" i="64"/>
  <c r="J1144" i="64"/>
  <c r="I1144" i="64"/>
  <c r="H1144" i="64"/>
  <c r="G1144" i="64"/>
  <c r="F1144" i="64"/>
  <c r="E1144" i="64"/>
  <c r="N1143" i="64"/>
  <c r="M1143" i="64"/>
  <c r="L1143" i="64"/>
  <c r="K1143" i="64"/>
  <c r="J1143" i="64"/>
  <c r="I1143" i="64"/>
  <c r="H1143" i="64"/>
  <c r="G1143" i="64"/>
  <c r="F1143" i="64"/>
  <c r="E1143" i="64"/>
  <c r="N1142" i="64"/>
  <c r="M1142" i="64"/>
  <c r="L1142" i="64"/>
  <c r="K1142" i="64"/>
  <c r="J1142" i="64"/>
  <c r="I1142" i="64"/>
  <c r="H1142" i="64"/>
  <c r="G1142" i="64"/>
  <c r="F1142" i="64"/>
  <c r="E1142" i="64"/>
  <c r="N1141" i="64"/>
  <c r="M1141" i="64"/>
  <c r="L1141" i="64"/>
  <c r="K1141" i="64"/>
  <c r="J1141" i="64"/>
  <c r="I1141" i="64"/>
  <c r="H1141" i="64"/>
  <c r="G1141" i="64"/>
  <c r="F1141" i="64"/>
  <c r="E1141" i="64"/>
  <c r="N1140" i="64"/>
  <c r="M1140" i="64"/>
  <c r="L1140" i="64"/>
  <c r="K1140" i="64"/>
  <c r="J1140" i="64"/>
  <c r="I1140" i="64"/>
  <c r="H1140" i="64"/>
  <c r="G1140" i="64"/>
  <c r="F1140" i="64"/>
  <c r="E1140" i="64"/>
  <c r="N1139" i="64"/>
  <c r="M1139" i="64"/>
  <c r="L1139" i="64"/>
  <c r="K1139" i="64"/>
  <c r="J1139" i="64"/>
  <c r="I1139" i="64"/>
  <c r="H1139" i="64"/>
  <c r="G1139" i="64"/>
  <c r="F1139" i="64"/>
  <c r="E1139" i="64"/>
  <c r="N1138" i="64"/>
  <c r="M1138" i="64"/>
  <c r="L1138" i="64"/>
  <c r="K1138" i="64"/>
  <c r="J1138" i="64"/>
  <c r="I1138" i="64"/>
  <c r="H1138" i="64"/>
  <c r="G1138" i="64"/>
  <c r="F1138" i="64"/>
  <c r="E1138" i="64"/>
  <c r="N1137" i="64"/>
  <c r="M1137" i="64"/>
  <c r="L1137" i="64"/>
  <c r="K1137" i="64"/>
  <c r="J1137" i="64"/>
  <c r="I1137" i="64"/>
  <c r="H1137" i="64"/>
  <c r="G1137" i="64"/>
  <c r="F1137" i="64"/>
  <c r="E1137" i="64"/>
  <c r="N1136" i="64"/>
  <c r="M1136" i="64"/>
  <c r="L1136" i="64"/>
  <c r="K1136" i="64"/>
  <c r="J1136" i="64"/>
  <c r="I1136" i="64"/>
  <c r="H1136" i="64"/>
  <c r="G1136" i="64"/>
  <c r="F1136" i="64"/>
  <c r="E1136" i="64"/>
  <c r="N1135" i="64"/>
  <c r="M1135" i="64"/>
  <c r="L1135" i="64"/>
  <c r="K1135" i="64"/>
  <c r="J1135" i="64"/>
  <c r="I1135" i="64"/>
  <c r="H1135" i="64"/>
  <c r="G1135" i="64"/>
  <c r="F1135" i="64"/>
  <c r="E1135" i="64"/>
  <c r="N1134" i="64"/>
  <c r="M1134" i="64"/>
  <c r="L1134" i="64"/>
  <c r="K1134" i="64"/>
  <c r="J1134" i="64"/>
  <c r="I1134" i="64"/>
  <c r="H1134" i="64"/>
  <c r="G1134" i="64"/>
  <c r="F1134" i="64"/>
  <c r="E1134" i="64"/>
  <c r="N1133" i="64"/>
  <c r="M1133" i="64"/>
  <c r="L1133" i="64"/>
  <c r="K1133" i="64"/>
  <c r="J1133" i="64"/>
  <c r="I1133" i="64"/>
  <c r="H1133" i="64"/>
  <c r="G1133" i="64"/>
  <c r="F1133" i="64"/>
  <c r="E1133" i="64"/>
  <c r="N1132" i="64"/>
  <c r="M1132" i="64"/>
  <c r="L1132" i="64"/>
  <c r="K1132" i="64"/>
  <c r="J1132" i="64"/>
  <c r="I1132" i="64"/>
  <c r="H1132" i="64"/>
  <c r="G1132" i="64"/>
  <c r="F1132" i="64"/>
  <c r="E1132" i="64"/>
  <c r="N1131" i="64"/>
  <c r="M1131" i="64"/>
  <c r="L1131" i="64"/>
  <c r="K1131" i="64"/>
  <c r="J1131" i="64"/>
  <c r="I1131" i="64"/>
  <c r="H1131" i="64"/>
  <c r="G1131" i="64"/>
  <c r="F1131" i="64"/>
  <c r="E1131" i="64"/>
  <c r="N1130" i="64"/>
  <c r="M1130" i="64"/>
  <c r="L1130" i="64"/>
  <c r="K1130" i="64"/>
  <c r="J1130" i="64"/>
  <c r="I1130" i="64"/>
  <c r="H1130" i="64"/>
  <c r="G1130" i="64"/>
  <c r="F1130" i="64"/>
  <c r="E1130" i="64"/>
  <c r="N1129" i="64"/>
  <c r="M1129" i="64"/>
  <c r="L1129" i="64"/>
  <c r="K1129" i="64"/>
  <c r="J1129" i="64"/>
  <c r="I1129" i="64"/>
  <c r="H1129" i="64"/>
  <c r="G1129" i="64"/>
  <c r="F1129" i="64"/>
  <c r="E1129" i="64"/>
  <c r="N1128" i="64"/>
  <c r="M1128" i="64"/>
  <c r="L1128" i="64"/>
  <c r="K1128" i="64"/>
  <c r="J1128" i="64"/>
  <c r="I1128" i="64"/>
  <c r="H1128" i="64"/>
  <c r="G1128" i="64"/>
  <c r="F1128" i="64"/>
  <c r="E1128" i="64"/>
  <c r="N1127" i="64"/>
  <c r="M1127" i="64"/>
  <c r="L1127" i="64"/>
  <c r="K1127" i="64"/>
  <c r="J1127" i="64"/>
  <c r="I1127" i="64"/>
  <c r="H1127" i="64"/>
  <c r="G1127" i="64"/>
  <c r="F1127" i="64"/>
  <c r="E1127" i="64"/>
  <c r="N1126" i="64"/>
  <c r="M1126" i="64"/>
  <c r="L1126" i="64"/>
  <c r="K1126" i="64"/>
  <c r="J1126" i="64"/>
  <c r="I1126" i="64"/>
  <c r="H1126" i="64"/>
  <c r="G1126" i="64"/>
  <c r="F1126" i="64"/>
  <c r="E1126" i="64"/>
  <c r="N1125" i="64"/>
  <c r="M1125" i="64"/>
  <c r="L1125" i="64"/>
  <c r="K1125" i="64"/>
  <c r="J1125" i="64"/>
  <c r="I1125" i="64"/>
  <c r="H1125" i="64"/>
  <c r="G1125" i="64"/>
  <c r="F1125" i="64"/>
  <c r="E1125" i="64"/>
  <c r="N1124" i="64"/>
  <c r="M1124" i="64"/>
  <c r="L1124" i="64"/>
  <c r="K1124" i="64"/>
  <c r="J1124" i="64"/>
  <c r="I1124" i="64"/>
  <c r="H1124" i="64"/>
  <c r="G1124" i="64"/>
  <c r="F1124" i="64"/>
  <c r="E1124" i="64"/>
  <c r="N1123" i="64"/>
  <c r="M1123" i="64"/>
  <c r="L1123" i="64"/>
  <c r="K1123" i="64"/>
  <c r="J1123" i="64"/>
  <c r="I1123" i="64"/>
  <c r="H1123" i="64"/>
  <c r="G1123" i="64"/>
  <c r="F1123" i="64"/>
  <c r="E1123" i="64"/>
  <c r="N1122" i="64"/>
  <c r="M1122" i="64"/>
  <c r="L1122" i="64"/>
  <c r="K1122" i="64"/>
  <c r="J1122" i="64"/>
  <c r="I1122" i="64"/>
  <c r="H1122" i="64"/>
  <c r="G1122" i="64"/>
  <c r="F1122" i="64"/>
  <c r="E1122" i="64"/>
  <c r="N1121" i="64"/>
  <c r="M1121" i="64"/>
  <c r="L1121" i="64"/>
  <c r="K1121" i="64"/>
  <c r="J1121" i="64"/>
  <c r="I1121" i="64"/>
  <c r="H1121" i="64"/>
  <c r="G1121" i="64"/>
  <c r="F1121" i="64"/>
  <c r="E1121" i="64"/>
  <c r="N1120" i="64"/>
  <c r="M1120" i="64"/>
  <c r="L1120" i="64"/>
  <c r="K1120" i="64"/>
  <c r="J1120" i="64"/>
  <c r="I1120" i="64"/>
  <c r="H1120" i="64"/>
  <c r="G1120" i="64"/>
  <c r="F1120" i="64"/>
  <c r="E1120" i="64"/>
  <c r="N1119" i="64"/>
  <c r="M1119" i="64"/>
  <c r="L1119" i="64"/>
  <c r="K1119" i="64"/>
  <c r="J1119" i="64"/>
  <c r="I1119" i="64"/>
  <c r="H1119" i="64"/>
  <c r="G1119" i="64"/>
  <c r="F1119" i="64"/>
  <c r="E1119" i="64"/>
  <c r="N1118" i="64"/>
  <c r="M1118" i="64"/>
  <c r="L1118" i="64"/>
  <c r="K1118" i="64"/>
  <c r="J1118" i="64"/>
  <c r="I1118" i="64"/>
  <c r="H1118" i="64"/>
  <c r="G1118" i="64"/>
  <c r="F1118" i="64"/>
  <c r="E1118" i="64"/>
  <c r="N1117" i="64"/>
  <c r="M1117" i="64"/>
  <c r="L1117" i="64"/>
  <c r="K1117" i="64"/>
  <c r="J1117" i="64"/>
  <c r="I1117" i="64"/>
  <c r="H1117" i="64"/>
  <c r="G1117" i="64"/>
  <c r="F1117" i="64"/>
  <c r="E1117" i="64"/>
  <c r="N1116" i="64"/>
  <c r="M1116" i="64"/>
  <c r="L1116" i="64"/>
  <c r="K1116" i="64"/>
  <c r="J1116" i="64"/>
  <c r="I1116" i="64"/>
  <c r="H1116" i="64"/>
  <c r="G1116" i="64"/>
  <c r="F1116" i="64"/>
  <c r="E1116" i="64"/>
  <c r="N1115" i="64"/>
  <c r="M1115" i="64"/>
  <c r="L1115" i="64"/>
  <c r="K1115" i="64"/>
  <c r="J1115" i="64"/>
  <c r="I1115" i="64"/>
  <c r="H1115" i="64"/>
  <c r="G1115" i="64"/>
  <c r="F1115" i="64"/>
  <c r="E1115" i="64"/>
  <c r="N1114" i="64"/>
  <c r="M1114" i="64"/>
  <c r="L1114" i="64"/>
  <c r="K1114" i="64"/>
  <c r="J1114" i="64"/>
  <c r="I1114" i="64"/>
  <c r="H1114" i="64"/>
  <c r="G1114" i="64"/>
  <c r="F1114" i="64"/>
  <c r="E1114" i="64"/>
  <c r="N1113" i="64"/>
  <c r="M1113" i="64"/>
  <c r="L1113" i="64"/>
  <c r="K1113" i="64"/>
  <c r="J1113" i="64"/>
  <c r="I1113" i="64"/>
  <c r="H1113" i="64"/>
  <c r="G1113" i="64"/>
  <c r="F1113" i="64"/>
  <c r="E1113" i="64"/>
  <c r="N1112" i="64"/>
  <c r="M1112" i="64"/>
  <c r="L1112" i="64"/>
  <c r="K1112" i="64"/>
  <c r="J1112" i="64"/>
  <c r="I1112" i="64"/>
  <c r="H1112" i="64"/>
  <c r="G1112" i="64"/>
  <c r="F1112" i="64"/>
  <c r="E1112" i="64"/>
  <c r="N1111" i="64"/>
  <c r="M1111" i="64"/>
  <c r="L1111" i="64"/>
  <c r="K1111" i="64"/>
  <c r="J1111" i="64"/>
  <c r="I1111" i="64"/>
  <c r="H1111" i="64"/>
  <c r="G1111" i="64"/>
  <c r="F1111" i="64"/>
  <c r="E1111" i="64"/>
  <c r="N1110" i="64"/>
  <c r="M1110" i="64"/>
  <c r="L1110" i="64"/>
  <c r="K1110" i="64"/>
  <c r="J1110" i="64"/>
  <c r="I1110" i="64"/>
  <c r="H1110" i="64"/>
  <c r="G1110" i="64"/>
  <c r="F1110" i="64"/>
  <c r="E1110" i="64"/>
  <c r="N1109" i="64"/>
  <c r="M1109" i="64"/>
  <c r="L1109" i="64"/>
  <c r="K1109" i="64"/>
  <c r="J1109" i="64"/>
  <c r="I1109" i="64"/>
  <c r="H1109" i="64"/>
  <c r="G1109" i="64"/>
  <c r="F1109" i="64"/>
  <c r="E1109" i="64"/>
  <c r="N1108" i="64"/>
  <c r="M1108" i="64"/>
  <c r="L1108" i="64"/>
  <c r="K1108" i="64"/>
  <c r="J1108" i="64"/>
  <c r="I1108" i="64"/>
  <c r="H1108" i="64"/>
  <c r="G1108" i="64"/>
  <c r="F1108" i="64"/>
  <c r="E1108" i="64"/>
  <c r="N1107" i="64"/>
  <c r="M1107" i="64"/>
  <c r="L1107" i="64"/>
  <c r="K1107" i="64"/>
  <c r="J1107" i="64"/>
  <c r="I1107" i="64"/>
  <c r="H1107" i="64"/>
  <c r="G1107" i="64"/>
  <c r="F1107" i="64"/>
  <c r="E1107" i="64"/>
  <c r="N1106" i="64"/>
  <c r="M1106" i="64"/>
  <c r="L1106" i="64"/>
  <c r="K1106" i="64"/>
  <c r="J1106" i="64"/>
  <c r="I1106" i="64"/>
  <c r="H1106" i="64"/>
  <c r="G1106" i="64"/>
  <c r="F1106" i="64"/>
  <c r="E1106" i="64"/>
  <c r="N1105" i="64"/>
  <c r="M1105" i="64"/>
  <c r="L1105" i="64"/>
  <c r="K1105" i="64"/>
  <c r="J1105" i="64"/>
  <c r="I1105" i="64"/>
  <c r="H1105" i="64"/>
  <c r="G1105" i="64"/>
  <c r="F1105" i="64"/>
  <c r="E1105" i="64"/>
  <c r="N1104" i="64"/>
  <c r="M1104" i="64"/>
  <c r="L1104" i="64"/>
  <c r="K1104" i="64"/>
  <c r="J1104" i="64"/>
  <c r="I1104" i="64"/>
  <c r="H1104" i="64"/>
  <c r="G1104" i="64"/>
  <c r="F1104" i="64"/>
  <c r="E1104" i="64"/>
  <c r="N1103" i="64"/>
  <c r="M1103" i="64"/>
  <c r="L1103" i="64"/>
  <c r="K1103" i="64"/>
  <c r="J1103" i="64"/>
  <c r="I1103" i="64"/>
  <c r="H1103" i="64"/>
  <c r="G1103" i="64"/>
  <c r="F1103" i="64"/>
  <c r="E1103" i="64"/>
  <c r="N1102" i="64"/>
  <c r="M1102" i="64"/>
  <c r="L1102" i="64"/>
  <c r="K1102" i="64"/>
  <c r="J1102" i="64"/>
  <c r="I1102" i="64"/>
  <c r="H1102" i="64"/>
  <c r="G1102" i="64"/>
  <c r="F1102" i="64"/>
  <c r="E1102" i="64"/>
  <c r="N1101" i="64"/>
  <c r="M1101" i="64"/>
  <c r="L1101" i="64"/>
  <c r="K1101" i="64"/>
  <c r="J1101" i="64"/>
  <c r="I1101" i="64"/>
  <c r="H1101" i="64"/>
  <c r="G1101" i="64"/>
  <c r="F1101" i="64"/>
  <c r="E1101" i="64"/>
  <c r="N1100" i="64"/>
  <c r="M1100" i="64"/>
  <c r="L1100" i="64"/>
  <c r="K1100" i="64"/>
  <c r="J1100" i="64"/>
  <c r="I1100" i="64"/>
  <c r="H1100" i="64"/>
  <c r="G1100" i="64"/>
  <c r="F1100" i="64"/>
  <c r="E1100" i="64"/>
  <c r="N1099" i="64"/>
  <c r="M1099" i="64"/>
  <c r="L1099" i="64"/>
  <c r="K1099" i="64"/>
  <c r="J1099" i="64"/>
  <c r="I1099" i="64"/>
  <c r="H1099" i="64"/>
  <c r="G1099" i="64"/>
  <c r="F1099" i="64"/>
  <c r="E1099" i="64"/>
  <c r="N1098" i="64"/>
  <c r="M1098" i="64"/>
  <c r="L1098" i="64"/>
  <c r="K1098" i="64"/>
  <c r="J1098" i="64"/>
  <c r="I1098" i="64"/>
  <c r="H1098" i="64"/>
  <c r="G1098" i="64"/>
  <c r="F1098" i="64"/>
  <c r="E1098" i="64"/>
  <c r="N1097" i="64"/>
  <c r="M1097" i="64"/>
  <c r="L1097" i="64"/>
  <c r="K1097" i="64"/>
  <c r="J1097" i="64"/>
  <c r="I1097" i="64"/>
  <c r="H1097" i="64"/>
  <c r="G1097" i="64"/>
  <c r="F1097" i="64"/>
  <c r="E1097" i="64"/>
  <c r="N1096" i="64"/>
  <c r="M1096" i="64"/>
  <c r="L1096" i="64"/>
  <c r="K1096" i="64"/>
  <c r="J1096" i="64"/>
  <c r="I1096" i="64"/>
  <c r="H1096" i="64"/>
  <c r="G1096" i="64"/>
  <c r="F1096" i="64"/>
  <c r="E1096" i="64"/>
  <c r="N1095" i="64"/>
  <c r="M1095" i="64"/>
  <c r="L1095" i="64"/>
  <c r="K1095" i="64"/>
  <c r="J1095" i="64"/>
  <c r="I1095" i="64"/>
  <c r="H1095" i="64"/>
  <c r="G1095" i="64"/>
  <c r="F1095" i="64"/>
  <c r="E1095" i="64"/>
  <c r="N1094" i="64"/>
  <c r="M1094" i="64"/>
  <c r="L1094" i="64"/>
  <c r="K1094" i="64"/>
  <c r="J1094" i="64"/>
  <c r="I1094" i="64"/>
  <c r="H1094" i="64"/>
  <c r="G1094" i="64"/>
  <c r="F1094" i="64"/>
  <c r="E1094" i="64"/>
  <c r="N1093" i="64"/>
  <c r="M1093" i="64"/>
  <c r="L1093" i="64"/>
  <c r="K1093" i="64"/>
  <c r="J1093" i="64"/>
  <c r="I1093" i="64"/>
  <c r="H1093" i="64"/>
  <c r="G1093" i="64"/>
  <c r="F1093" i="64"/>
  <c r="E1093" i="64"/>
  <c r="N1092" i="64"/>
  <c r="M1092" i="64"/>
  <c r="L1092" i="64"/>
  <c r="K1092" i="64"/>
  <c r="J1092" i="64"/>
  <c r="I1092" i="64"/>
  <c r="H1092" i="64"/>
  <c r="G1092" i="64"/>
  <c r="F1092" i="64"/>
  <c r="E1092" i="64"/>
  <c r="N1091" i="64"/>
  <c r="M1091" i="64"/>
  <c r="L1091" i="64"/>
  <c r="K1091" i="64"/>
  <c r="J1091" i="64"/>
  <c r="I1091" i="64"/>
  <c r="H1091" i="64"/>
  <c r="G1091" i="64"/>
  <c r="F1091" i="64"/>
  <c r="E1091" i="64"/>
  <c r="N1090" i="64"/>
  <c r="M1090" i="64"/>
  <c r="L1090" i="64"/>
  <c r="K1090" i="64"/>
  <c r="J1090" i="64"/>
  <c r="I1090" i="64"/>
  <c r="H1090" i="64"/>
  <c r="G1090" i="64"/>
  <c r="F1090" i="64"/>
  <c r="E1090" i="64"/>
  <c r="N1089" i="64"/>
  <c r="M1089" i="64"/>
  <c r="L1089" i="64"/>
  <c r="K1089" i="64"/>
  <c r="J1089" i="64"/>
  <c r="I1089" i="64"/>
  <c r="H1089" i="64"/>
  <c r="G1089" i="64"/>
  <c r="F1089" i="64"/>
  <c r="E1089" i="64"/>
  <c r="N1088" i="64"/>
  <c r="M1088" i="64"/>
  <c r="L1088" i="64"/>
  <c r="K1088" i="64"/>
  <c r="J1088" i="64"/>
  <c r="I1088" i="64"/>
  <c r="H1088" i="64"/>
  <c r="G1088" i="64"/>
  <c r="F1088" i="64"/>
  <c r="E1088" i="64"/>
  <c r="N1087" i="64"/>
  <c r="M1087" i="64"/>
  <c r="L1087" i="64"/>
  <c r="K1087" i="64"/>
  <c r="J1087" i="64"/>
  <c r="I1087" i="64"/>
  <c r="H1087" i="64"/>
  <c r="G1087" i="64"/>
  <c r="F1087" i="64"/>
  <c r="E1087" i="64"/>
  <c r="N1086" i="64"/>
  <c r="M1086" i="64"/>
  <c r="L1086" i="64"/>
  <c r="K1086" i="64"/>
  <c r="J1086" i="64"/>
  <c r="I1086" i="64"/>
  <c r="H1086" i="64"/>
  <c r="G1086" i="64"/>
  <c r="F1086" i="64"/>
  <c r="E1086" i="64"/>
  <c r="N1085" i="64"/>
  <c r="M1085" i="64"/>
  <c r="L1085" i="64"/>
  <c r="K1085" i="64"/>
  <c r="J1085" i="64"/>
  <c r="I1085" i="64"/>
  <c r="H1085" i="64"/>
  <c r="G1085" i="64"/>
  <c r="F1085" i="64"/>
  <c r="E1085" i="64"/>
  <c r="N1084" i="64"/>
  <c r="M1084" i="64"/>
  <c r="L1084" i="64"/>
  <c r="K1084" i="64"/>
  <c r="J1084" i="64"/>
  <c r="I1084" i="64"/>
  <c r="H1084" i="64"/>
  <c r="G1084" i="64"/>
  <c r="F1084" i="64"/>
  <c r="E1084" i="64"/>
  <c r="N1083" i="64"/>
  <c r="M1083" i="64"/>
  <c r="L1083" i="64"/>
  <c r="K1083" i="64"/>
  <c r="J1083" i="64"/>
  <c r="I1083" i="64"/>
  <c r="H1083" i="64"/>
  <c r="G1083" i="64"/>
  <c r="F1083" i="64"/>
  <c r="E1083" i="64"/>
  <c r="N1082" i="64"/>
  <c r="M1082" i="64"/>
  <c r="L1082" i="64"/>
  <c r="K1082" i="64"/>
  <c r="J1082" i="64"/>
  <c r="I1082" i="64"/>
  <c r="H1082" i="64"/>
  <c r="G1082" i="64"/>
  <c r="F1082" i="64"/>
  <c r="E1082" i="64"/>
  <c r="N1081" i="64"/>
  <c r="M1081" i="64"/>
  <c r="L1081" i="64"/>
  <c r="K1081" i="64"/>
  <c r="J1081" i="64"/>
  <c r="I1081" i="64"/>
  <c r="H1081" i="64"/>
  <c r="G1081" i="64"/>
  <c r="F1081" i="64"/>
  <c r="E1081" i="64"/>
  <c r="N1080" i="64"/>
  <c r="M1080" i="64"/>
  <c r="L1080" i="64"/>
  <c r="K1080" i="64"/>
  <c r="J1080" i="64"/>
  <c r="I1080" i="64"/>
  <c r="H1080" i="64"/>
  <c r="G1080" i="64"/>
  <c r="F1080" i="64"/>
  <c r="E1080" i="64"/>
  <c r="N1079" i="64"/>
  <c r="M1079" i="64"/>
  <c r="L1079" i="64"/>
  <c r="K1079" i="64"/>
  <c r="J1079" i="64"/>
  <c r="I1079" i="64"/>
  <c r="H1079" i="64"/>
  <c r="G1079" i="64"/>
  <c r="F1079" i="64"/>
  <c r="E1079" i="64"/>
  <c r="N1078" i="64"/>
  <c r="M1078" i="64"/>
  <c r="L1078" i="64"/>
  <c r="K1078" i="64"/>
  <c r="J1078" i="64"/>
  <c r="I1078" i="64"/>
  <c r="H1078" i="64"/>
  <c r="G1078" i="64"/>
  <c r="F1078" i="64"/>
  <c r="E1078" i="64"/>
  <c r="N1077" i="64"/>
  <c r="M1077" i="64"/>
  <c r="L1077" i="64"/>
  <c r="K1077" i="64"/>
  <c r="J1077" i="64"/>
  <c r="I1077" i="64"/>
  <c r="H1077" i="64"/>
  <c r="G1077" i="64"/>
  <c r="F1077" i="64"/>
  <c r="E1077" i="64"/>
  <c r="N1076" i="64"/>
  <c r="M1076" i="64"/>
  <c r="L1076" i="64"/>
  <c r="K1076" i="64"/>
  <c r="J1076" i="64"/>
  <c r="I1076" i="64"/>
  <c r="H1076" i="64"/>
  <c r="G1076" i="64"/>
  <c r="F1076" i="64"/>
  <c r="E1076" i="64"/>
  <c r="N1075" i="64"/>
  <c r="M1075" i="64"/>
  <c r="L1075" i="64"/>
  <c r="K1075" i="64"/>
  <c r="J1075" i="64"/>
  <c r="I1075" i="64"/>
  <c r="H1075" i="64"/>
  <c r="G1075" i="64"/>
  <c r="F1075" i="64"/>
  <c r="E1075" i="64"/>
  <c r="N1074" i="64"/>
  <c r="M1074" i="64"/>
  <c r="L1074" i="64"/>
  <c r="K1074" i="64"/>
  <c r="J1074" i="64"/>
  <c r="I1074" i="64"/>
  <c r="H1074" i="64"/>
  <c r="G1074" i="64"/>
  <c r="F1074" i="64"/>
  <c r="E1074" i="64"/>
  <c r="N1073" i="64"/>
  <c r="M1073" i="64"/>
  <c r="L1073" i="64"/>
  <c r="K1073" i="64"/>
  <c r="J1073" i="64"/>
  <c r="I1073" i="64"/>
  <c r="H1073" i="64"/>
  <c r="G1073" i="64"/>
  <c r="F1073" i="64"/>
  <c r="E1073" i="64"/>
  <c r="N1072" i="64"/>
  <c r="M1072" i="64"/>
  <c r="L1072" i="64"/>
  <c r="K1072" i="64"/>
  <c r="J1072" i="64"/>
  <c r="I1072" i="64"/>
  <c r="H1072" i="64"/>
  <c r="G1072" i="64"/>
  <c r="F1072" i="64"/>
  <c r="E1072" i="64"/>
  <c r="N1071" i="64"/>
  <c r="M1071" i="64"/>
  <c r="L1071" i="64"/>
  <c r="K1071" i="64"/>
  <c r="J1071" i="64"/>
  <c r="I1071" i="64"/>
  <c r="H1071" i="64"/>
  <c r="G1071" i="64"/>
  <c r="F1071" i="64"/>
  <c r="E1071" i="64"/>
  <c r="N1070" i="64"/>
  <c r="M1070" i="64"/>
  <c r="L1070" i="64"/>
  <c r="K1070" i="64"/>
  <c r="J1070" i="64"/>
  <c r="I1070" i="64"/>
  <c r="H1070" i="64"/>
  <c r="G1070" i="64"/>
  <c r="F1070" i="64"/>
  <c r="E1070" i="64"/>
  <c r="N1069" i="64"/>
  <c r="M1069" i="64"/>
  <c r="L1069" i="64"/>
  <c r="K1069" i="64"/>
  <c r="J1069" i="64"/>
  <c r="I1069" i="64"/>
  <c r="H1069" i="64"/>
  <c r="G1069" i="64"/>
  <c r="F1069" i="64"/>
  <c r="E1069" i="64"/>
  <c r="N1068" i="64"/>
  <c r="M1068" i="64"/>
  <c r="L1068" i="64"/>
  <c r="K1068" i="64"/>
  <c r="J1068" i="64"/>
  <c r="I1068" i="64"/>
  <c r="H1068" i="64"/>
  <c r="G1068" i="64"/>
  <c r="F1068" i="64"/>
  <c r="E1068" i="64"/>
  <c r="N1067" i="64"/>
  <c r="M1067" i="64"/>
  <c r="L1067" i="64"/>
  <c r="K1067" i="64"/>
  <c r="J1067" i="64"/>
  <c r="I1067" i="64"/>
  <c r="H1067" i="64"/>
  <c r="G1067" i="64"/>
  <c r="F1067" i="64"/>
  <c r="E1067" i="64"/>
  <c r="N1066" i="64"/>
  <c r="M1066" i="64"/>
  <c r="L1066" i="64"/>
  <c r="K1066" i="64"/>
  <c r="J1066" i="64"/>
  <c r="I1066" i="64"/>
  <c r="H1066" i="64"/>
  <c r="G1066" i="64"/>
  <c r="F1066" i="64"/>
  <c r="E1066" i="64"/>
  <c r="N1065" i="64"/>
  <c r="M1065" i="64"/>
  <c r="L1065" i="64"/>
  <c r="K1065" i="64"/>
  <c r="J1065" i="64"/>
  <c r="I1065" i="64"/>
  <c r="H1065" i="64"/>
  <c r="G1065" i="64"/>
  <c r="F1065" i="64"/>
  <c r="E1065" i="64"/>
  <c r="N1064" i="64"/>
  <c r="M1064" i="64"/>
  <c r="L1064" i="64"/>
  <c r="K1064" i="64"/>
  <c r="J1064" i="64"/>
  <c r="I1064" i="64"/>
  <c r="H1064" i="64"/>
  <c r="G1064" i="64"/>
  <c r="F1064" i="64"/>
  <c r="E1064" i="64"/>
  <c r="N1063" i="64"/>
  <c r="M1063" i="64"/>
  <c r="L1063" i="64"/>
  <c r="K1063" i="64"/>
  <c r="J1063" i="64"/>
  <c r="I1063" i="64"/>
  <c r="H1063" i="64"/>
  <c r="G1063" i="64"/>
  <c r="F1063" i="64"/>
  <c r="E1063" i="64"/>
  <c r="N1062" i="64"/>
  <c r="M1062" i="64"/>
  <c r="L1062" i="64"/>
  <c r="K1062" i="64"/>
  <c r="J1062" i="64"/>
  <c r="I1062" i="64"/>
  <c r="H1062" i="64"/>
  <c r="G1062" i="64"/>
  <c r="F1062" i="64"/>
  <c r="E1062" i="64"/>
  <c r="N1061" i="64"/>
  <c r="M1061" i="64"/>
  <c r="L1061" i="64"/>
  <c r="K1061" i="64"/>
  <c r="J1061" i="64"/>
  <c r="I1061" i="64"/>
  <c r="H1061" i="64"/>
  <c r="G1061" i="64"/>
  <c r="F1061" i="64"/>
  <c r="E1061" i="64"/>
  <c r="N1060" i="64"/>
  <c r="M1060" i="64"/>
  <c r="L1060" i="64"/>
  <c r="K1060" i="64"/>
  <c r="J1060" i="64"/>
  <c r="I1060" i="64"/>
  <c r="H1060" i="64"/>
  <c r="G1060" i="64"/>
  <c r="F1060" i="64"/>
  <c r="E1060" i="64"/>
  <c r="N1059" i="64"/>
  <c r="M1059" i="64"/>
  <c r="L1059" i="64"/>
  <c r="K1059" i="64"/>
  <c r="J1059" i="64"/>
  <c r="I1059" i="64"/>
  <c r="H1059" i="64"/>
  <c r="G1059" i="64"/>
  <c r="F1059" i="64"/>
  <c r="E1059" i="64"/>
  <c r="N1058" i="64"/>
  <c r="M1058" i="64"/>
  <c r="L1058" i="64"/>
  <c r="K1058" i="64"/>
  <c r="J1058" i="64"/>
  <c r="I1058" i="64"/>
  <c r="H1058" i="64"/>
  <c r="G1058" i="64"/>
  <c r="F1058" i="64"/>
  <c r="E1058" i="64"/>
  <c r="N1057" i="64"/>
  <c r="M1057" i="64"/>
  <c r="L1057" i="64"/>
  <c r="K1057" i="64"/>
  <c r="J1057" i="64"/>
  <c r="I1057" i="64"/>
  <c r="H1057" i="64"/>
  <c r="G1057" i="64"/>
  <c r="F1057" i="64"/>
  <c r="E1057" i="64"/>
  <c r="N1056" i="64"/>
  <c r="M1056" i="64"/>
  <c r="L1056" i="64"/>
  <c r="K1056" i="64"/>
  <c r="J1056" i="64"/>
  <c r="I1056" i="64"/>
  <c r="H1056" i="64"/>
  <c r="G1056" i="64"/>
  <c r="F1056" i="64"/>
  <c r="E1056" i="64"/>
  <c r="N1055" i="64"/>
  <c r="M1055" i="64"/>
  <c r="L1055" i="64"/>
  <c r="K1055" i="64"/>
  <c r="J1055" i="64"/>
  <c r="I1055" i="64"/>
  <c r="H1055" i="64"/>
  <c r="G1055" i="64"/>
  <c r="F1055" i="64"/>
  <c r="E1055" i="64"/>
  <c r="N1054" i="64"/>
  <c r="M1054" i="64"/>
  <c r="L1054" i="64"/>
  <c r="K1054" i="64"/>
  <c r="J1054" i="64"/>
  <c r="I1054" i="64"/>
  <c r="H1054" i="64"/>
  <c r="G1054" i="64"/>
  <c r="F1054" i="64"/>
  <c r="E1054" i="64"/>
  <c r="N1053" i="64"/>
  <c r="M1053" i="64"/>
  <c r="L1053" i="64"/>
  <c r="K1053" i="64"/>
  <c r="J1053" i="64"/>
  <c r="I1053" i="64"/>
  <c r="H1053" i="64"/>
  <c r="G1053" i="64"/>
  <c r="F1053" i="64"/>
  <c r="E1053" i="64"/>
  <c r="N1052" i="64"/>
  <c r="M1052" i="64"/>
  <c r="L1052" i="64"/>
  <c r="K1052" i="64"/>
  <c r="J1052" i="64"/>
  <c r="I1052" i="64"/>
  <c r="H1052" i="64"/>
  <c r="G1052" i="64"/>
  <c r="F1052" i="64"/>
  <c r="E1052" i="64"/>
  <c r="N1051" i="64"/>
  <c r="M1051" i="64"/>
  <c r="L1051" i="64"/>
  <c r="K1051" i="64"/>
  <c r="J1051" i="64"/>
  <c r="I1051" i="64"/>
  <c r="H1051" i="64"/>
  <c r="G1051" i="64"/>
  <c r="F1051" i="64"/>
  <c r="E1051" i="64"/>
  <c r="N1050" i="64"/>
  <c r="M1050" i="64"/>
  <c r="L1050" i="64"/>
  <c r="K1050" i="64"/>
  <c r="J1050" i="64"/>
  <c r="I1050" i="64"/>
  <c r="H1050" i="64"/>
  <c r="G1050" i="64"/>
  <c r="F1050" i="64"/>
  <c r="E1050" i="64"/>
  <c r="N1049" i="64"/>
  <c r="M1049" i="64"/>
  <c r="L1049" i="64"/>
  <c r="K1049" i="64"/>
  <c r="J1049" i="64"/>
  <c r="I1049" i="64"/>
  <c r="H1049" i="64"/>
  <c r="G1049" i="64"/>
  <c r="F1049" i="64"/>
  <c r="E1049" i="64"/>
  <c r="N1048" i="64"/>
  <c r="M1048" i="64"/>
  <c r="L1048" i="64"/>
  <c r="K1048" i="64"/>
  <c r="J1048" i="64"/>
  <c r="I1048" i="64"/>
  <c r="H1048" i="64"/>
  <c r="G1048" i="64"/>
  <c r="F1048" i="64"/>
  <c r="E1048" i="64"/>
  <c r="N1047" i="64"/>
  <c r="M1047" i="64"/>
  <c r="L1047" i="64"/>
  <c r="K1047" i="64"/>
  <c r="J1047" i="64"/>
  <c r="I1047" i="64"/>
  <c r="H1047" i="64"/>
  <c r="G1047" i="64"/>
  <c r="F1047" i="64"/>
  <c r="E1047" i="64"/>
  <c r="N1046" i="64"/>
  <c r="M1046" i="64"/>
  <c r="L1046" i="64"/>
  <c r="K1046" i="64"/>
  <c r="J1046" i="64"/>
  <c r="I1046" i="64"/>
  <c r="H1046" i="64"/>
  <c r="G1046" i="64"/>
  <c r="F1046" i="64"/>
  <c r="E1046" i="64"/>
  <c r="N1045" i="64"/>
  <c r="M1045" i="64"/>
  <c r="L1045" i="64"/>
  <c r="K1045" i="64"/>
  <c r="J1045" i="64"/>
  <c r="I1045" i="64"/>
  <c r="H1045" i="64"/>
  <c r="G1045" i="64"/>
  <c r="F1045" i="64"/>
  <c r="E1045" i="64"/>
  <c r="N1044" i="64"/>
  <c r="M1044" i="64"/>
  <c r="L1044" i="64"/>
  <c r="K1044" i="64"/>
  <c r="J1044" i="64"/>
  <c r="I1044" i="64"/>
  <c r="H1044" i="64"/>
  <c r="G1044" i="64"/>
  <c r="F1044" i="64"/>
  <c r="E1044" i="64"/>
  <c r="N1043" i="64"/>
  <c r="M1043" i="64"/>
  <c r="L1043" i="64"/>
  <c r="K1043" i="64"/>
  <c r="J1043" i="64"/>
  <c r="I1043" i="64"/>
  <c r="H1043" i="64"/>
  <c r="G1043" i="64"/>
  <c r="F1043" i="64"/>
  <c r="E1043" i="64"/>
  <c r="N1042" i="64"/>
  <c r="M1042" i="64"/>
  <c r="L1042" i="64"/>
  <c r="K1042" i="64"/>
  <c r="J1042" i="64"/>
  <c r="I1042" i="64"/>
  <c r="H1042" i="64"/>
  <c r="G1042" i="64"/>
  <c r="F1042" i="64"/>
  <c r="E1042" i="64"/>
  <c r="N1041" i="64"/>
  <c r="M1041" i="64"/>
  <c r="L1041" i="64"/>
  <c r="K1041" i="64"/>
  <c r="J1041" i="64"/>
  <c r="I1041" i="64"/>
  <c r="H1041" i="64"/>
  <c r="G1041" i="64"/>
  <c r="F1041" i="64"/>
  <c r="E1041" i="64"/>
  <c r="N1040" i="64"/>
  <c r="M1040" i="64"/>
  <c r="L1040" i="64"/>
  <c r="K1040" i="64"/>
  <c r="J1040" i="64"/>
  <c r="I1040" i="64"/>
  <c r="H1040" i="64"/>
  <c r="G1040" i="64"/>
  <c r="F1040" i="64"/>
  <c r="E1040" i="64"/>
  <c r="N1039" i="64"/>
  <c r="M1039" i="64"/>
  <c r="L1039" i="64"/>
  <c r="K1039" i="64"/>
  <c r="J1039" i="64"/>
  <c r="I1039" i="64"/>
  <c r="H1039" i="64"/>
  <c r="G1039" i="64"/>
  <c r="F1039" i="64"/>
  <c r="E1039" i="64"/>
  <c r="N1038" i="64"/>
  <c r="M1038" i="64"/>
  <c r="L1038" i="64"/>
  <c r="K1038" i="64"/>
  <c r="J1038" i="64"/>
  <c r="I1038" i="64"/>
  <c r="H1038" i="64"/>
  <c r="G1038" i="64"/>
  <c r="F1038" i="64"/>
  <c r="E1038" i="64"/>
  <c r="N1037" i="64"/>
  <c r="M1037" i="64"/>
  <c r="L1037" i="64"/>
  <c r="K1037" i="64"/>
  <c r="J1037" i="64"/>
  <c r="I1037" i="64"/>
  <c r="H1037" i="64"/>
  <c r="G1037" i="64"/>
  <c r="F1037" i="64"/>
  <c r="E1037" i="64"/>
  <c r="N1036" i="64"/>
  <c r="M1036" i="64"/>
  <c r="L1036" i="64"/>
  <c r="K1036" i="64"/>
  <c r="J1036" i="64"/>
  <c r="I1036" i="64"/>
  <c r="H1036" i="64"/>
  <c r="G1036" i="64"/>
  <c r="F1036" i="64"/>
  <c r="E1036" i="64"/>
  <c r="N1035" i="64"/>
  <c r="M1035" i="64"/>
  <c r="L1035" i="64"/>
  <c r="K1035" i="64"/>
  <c r="J1035" i="64"/>
  <c r="I1035" i="64"/>
  <c r="H1035" i="64"/>
  <c r="G1035" i="64"/>
  <c r="F1035" i="64"/>
  <c r="E1035" i="64"/>
  <c r="N1034" i="64"/>
  <c r="M1034" i="64"/>
  <c r="L1034" i="64"/>
  <c r="K1034" i="64"/>
  <c r="J1034" i="64"/>
  <c r="I1034" i="64"/>
  <c r="H1034" i="64"/>
  <c r="G1034" i="64"/>
  <c r="F1034" i="64"/>
  <c r="E1034" i="64"/>
  <c r="N1033" i="64"/>
  <c r="M1033" i="64"/>
  <c r="L1033" i="64"/>
  <c r="K1033" i="64"/>
  <c r="J1033" i="64"/>
  <c r="I1033" i="64"/>
  <c r="H1033" i="64"/>
  <c r="G1033" i="64"/>
  <c r="F1033" i="64"/>
  <c r="E1033" i="64"/>
  <c r="N1032" i="64"/>
  <c r="M1032" i="64"/>
  <c r="L1032" i="64"/>
  <c r="K1032" i="64"/>
  <c r="J1032" i="64"/>
  <c r="I1032" i="64"/>
  <c r="H1032" i="64"/>
  <c r="G1032" i="64"/>
  <c r="F1032" i="64"/>
  <c r="E1032" i="64"/>
  <c r="N1031" i="64"/>
  <c r="M1031" i="64"/>
  <c r="L1031" i="64"/>
  <c r="K1031" i="64"/>
  <c r="J1031" i="64"/>
  <c r="I1031" i="64"/>
  <c r="H1031" i="64"/>
  <c r="G1031" i="64"/>
  <c r="F1031" i="64"/>
  <c r="E1031" i="64"/>
  <c r="N1030" i="64"/>
  <c r="M1030" i="64"/>
  <c r="L1030" i="64"/>
  <c r="K1030" i="64"/>
  <c r="J1030" i="64"/>
  <c r="I1030" i="64"/>
  <c r="H1030" i="64"/>
  <c r="G1030" i="64"/>
  <c r="F1030" i="64"/>
  <c r="E1030" i="64"/>
  <c r="N1029" i="64"/>
  <c r="M1029" i="64"/>
  <c r="L1029" i="64"/>
  <c r="K1029" i="64"/>
  <c r="J1029" i="64"/>
  <c r="I1029" i="64"/>
  <c r="H1029" i="64"/>
  <c r="G1029" i="64"/>
  <c r="F1029" i="64"/>
  <c r="E1029" i="64"/>
  <c r="N1028" i="64"/>
  <c r="M1028" i="64"/>
  <c r="L1028" i="64"/>
  <c r="K1028" i="64"/>
  <c r="J1028" i="64"/>
  <c r="I1028" i="64"/>
  <c r="H1028" i="64"/>
  <c r="G1028" i="64"/>
  <c r="F1028" i="64"/>
  <c r="E1028" i="64"/>
  <c r="N1027" i="64"/>
  <c r="M1027" i="64"/>
  <c r="L1027" i="64"/>
  <c r="K1027" i="64"/>
  <c r="J1027" i="64"/>
  <c r="I1027" i="64"/>
  <c r="H1027" i="64"/>
  <c r="G1027" i="64"/>
  <c r="F1027" i="64"/>
  <c r="E1027" i="64"/>
  <c r="N1026" i="64"/>
  <c r="M1026" i="64"/>
  <c r="L1026" i="64"/>
  <c r="K1026" i="64"/>
  <c r="J1026" i="64"/>
  <c r="I1026" i="64"/>
  <c r="H1026" i="64"/>
  <c r="G1026" i="64"/>
  <c r="F1026" i="64"/>
  <c r="E1026" i="64"/>
  <c r="N1025" i="64"/>
  <c r="M1025" i="64"/>
  <c r="L1025" i="64"/>
  <c r="K1025" i="64"/>
  <c r="J1025" i="64"/>
  <c r="I1025" i="64"/>
  <c r="H1025" i="64"/>
  <c r="G1025" i="64"/>
  <c r="F1025" i="64"/>
  <c r="E1025" i="64"/>
  <c r="N1024" i="64"/>
  <c r="M1024" i="64"/>
  <c r="L1024" i="64"/>
  <c r="K1024" i="64"/>
  <c r="J1024" i="64"/>
  <c r="I1024" i="64"/>
  <c r="H1024" i="64"/>
  <c r="G1024" i="64"/>
  <c r="F1024" i="64"/>
  <c r="E1024" i="64"/>
  <c r="N1023" i="64"/>
  <c r="M1023" i="64"/>
  <c r="L1023" i="64"/>
  <c r="K1023" i="64"/>
  <c r="J1023" i="64"/>
  <c r="I1023" i="64"/>
  <c r="H1023" i="64"/>
  <c r="G1023" i="64"/>
  <c r="F1023" i="64"/>
  <c r="E1023" i="64"/>
  <c r="N1022" i="64"/>
  <c r="M1022" i="64"/>
  <c r="L1022" i="64"/>
  <c r="K1022" i="64"/>
  <c r="J1022" i="64"/>
  <c r="I1022" i="64"/>
  <c r="H1022" i="64"/>
  <c r="G1022" i="64"/>
  <c r="F1022" i="64"/>
  <c r="E1022" i="64"/>
  <c r="N1021" i="64"/>
  <c r="M1021" i="64"/>
  <c r="L1021" i="64"/>
  <c r="K1021" i="64"/>
  <c r="J1021" i="64"/>
  <c r="I1021" i="64"/>
  <c r="H1021" i="64"/>
  <c r="G1021" i="64"/>
  <c r="F1021" i="64"/>
  <c r="E1021" i="64"/>
  <c r="N1020" i="64"/>
  <c r="M1020" i="64"/>
  <c r="L1020" i="64"/>
  <c r="K1020" i="64"/>
  <c r="J1020" i="64"/>
  <c r="I1020" i="64"/>
  <c r="H1020" i="64"/>
  <c r="G1020" i="64"/>
  <c r="F1020" i="64"/>
  <c r="E1020" i="64"/>
  <c r="N1019" i="64"/>
  <c r="M1019" i="64"/>
  <c r="L1019" i="64"/>
  <c r="K1019" i="64"/>
  <c r="J1019" i="64"/>
  <c r="I1019" i="64"/>
  <c r="H1019" i="64"/>
  <c r="G1019" i="64"/>
  <c r="F1019" i="64"/>
  <c r="E1019" i="64"/>
  <c r="N1018" i="64"/>
  <c r="M1018" i="64"/>
  <c r="L1018" i="64"/>
  <c r="K1018" i="64"/>
  <c r="J1018" i="64"/>
  <c r="I1018" i="64"/>
  <c r="H1018" i="64"/>
  <c r="G1018" i="64"/>
  <c r="F1018" i="64"/>
  <c r="E1018" i="64"/>
  <c r="N1017" i="64"/>
  <c r="M1017" i="64"/>
  <c r="L1017" i="64"/>
  <c r="K1017" i="64"/>
  <c r="J1017" i="64"/>
  <c r="I1017" i="64"/>
  <c r="H1017" i="64"/>
  <c r="G1017" i="64"/>
  <c r="F1017" i="64"/>
  <c r="E1017" i="64"/>
  <c r="N1016" i="64"/>
  <c r="M1016" i="64"/>
  <c r="L1016" i="64"/>
  <c r="K1016" i="64"/>
  <c r="J1016" i="64"/>
  <c r="I1016" i="64"/>
  <c r="H1016" i="64"/>
  <c r="G1016" i="64"/>
  <c r="F1016" i="64"/>
  <c r="E1016" i="64"/>
  <c r="N1015" i="64"/>
  <c r="M1015" i="64"/>
  <c r="L1015" i="64"/>
  <c r="K1015" i="64"/>
  <c r="J1015" i="64"/>
  <c r="I1015" i="64"/>
  <c r="H1015" i="64"/>
  <c r="G1015" i="64"/>
  <c r="F1015" i="64"/>
  <c r="E1015" i="64"/>
  <c r="N1014" i="64"/>
  <c r="M1014" i="64"/>
  <c r="L1014" i="64"/>
  <c r="K1014" i="64"/>
  <c r="J1014" i="64"/>
  <c r="I1014" i="64"/>
  <c r="H1014" i="64"/>
  <c r="G1014" i="64"/>
  <c r="F1014" i="64"/>
  <c r="E1014" i="64"/>
  <c r="N1013" i="64"/>
  <c r="M1013" i="64"/>
  <c r="L1013" i="64"/>
  <c r="K1013" i="64"/>
  <c r="J1013" i="64"/>
  <c r="I1013" i="64"/>
  <c r="H1013" i="64"/>
  <c r="G1013" i="64"/>
  <c r="F1013" i="64"/>
  <c r="E1013" i="64"/>
  <c r="N1012" i="64"/>
  <c r="M1012" i="64"/>
  <c r="L1012" i="64"/>
  <c r="K1012" i="64"/>
  <c r="J1012" i="64"/>
  <c r="I1012" i="64"/>
  <c r="H1012" i="64"/>
  <c r="G1012" i="64"/>
  <c r="F1012" i="64"/>
  <c r="E1012" i="64"/>
  <c r="N1011" i="64"/>
  <c r="M1011" i="64"/>
  <c r="L1011" i="64"/>
  <c r="K1011" i="64"/>
  <c r="J1011" i="64"/>
  <c r="I1011" i="64"/>
  <c r="H1011" i="64"/>
  <c r="G1011" i="64"/>
  <c r="F1011" i="64"/>
  <c r="E1011" i="64"/>
  <c r="N1010" i="64"/>
  <c r="M1010" i="64"/>
  <c r="L1010" i="64"/>
  <c r="K1010" i="64"/>
  <c r="J1010" i="64"/>
  <c r="I1010" i="64"/>
  <c r="H1010" i="64"/>
  <c r="G1010" i="64"/>
  <c r="F1010" i="64"/>
  <c r="E1010" i="64"/>
  <c r="N1009" i="64"/>
  <c r="M1009" i="64"/>
  <c r="L1009" i="64"/>
  <c r="K1009" i="64"/>
  <c r="J1009" i="64"/>
  <c r="I1009" i="64"/>
  <c r="H1009" i="64"/>
  <c r="G1009" i="64"/>
  <c r="F1009" i="64"/>
  <c r="E1009" i="64"/>
  <c r="N1008" i="64"/>
  <c r="M1008" i="64"/>
  <c r="L1008" i="64"/>
  <c r="K1008" i="64"/>
  <c r="J1008" i="64"/>
  <c r="I1008" i="64"/>
  <c r="H1008" i="64"/>
  <c r="G1008" i="64"/>
  <c r="F1008" i="64"/>
  <c r="E1008" i="64"/>
  <c r="N1007" i="64"/>
  <c r="M1007" i="64"/>
  <c r="L1007" i="64"/>
  <c r="K1007" i="64"/>
  <c r="J1007" i="64"/>
  <c r="I1007" i="64"/>
  <c r="H1007" i="64"/>
  <c r="G1007" i="64"/>
  <c r="F1007" i="64"/>
  <c r="E1007" i="64"/>
  <c r="N1006" i="64"/>
  <c r="M1006" i="64"/>
  <c r="L1006" i="64"/>
  <c r="K1006" i="64"/>
  <c r="J1006" i="64"/>
  <c r="I1006" i="64"/>
  <c r="H1006" i="64"/>
  <c r="G1006" i="64"/>
  <c r="F1006" i="64"/>
  <c r="E1006" i="64"/>
  <c r="N1005" i="64"/>
  <c r="M1005" i="64"/>
  <c r="L1005" i="64"/>
  <c r="K1005" i="64"/>
  <c r="J1005" i="64"/>
  <c r="I1005" i="64"/>
  <c r="H1005" i="64"/>
  <c r="G1005" i="64"/>
  <c r="F1005" i="64"/>
  <c r="E1005" i="64"/>
  <c r="N1004" i="64"/>
  <c r="M1004" i="64"/>
  <c r="L1004" i="64"/>
  <c r="K1004" i="64"/>
  <c r="J1004" i="64"/>
  <c r="I1004" i="64"/>
  <c r="H1004" i="64"/>
  <c r="G1004" i="64"/>
  <c r="F1004" i="64"/>
  <c r="E1004" i="64"/>
  <c r="N1003" i="64"/>
  <c r="M1003" i="64"/>
  <c r="L1003" i="64"/>
  <c r="K1003" i="64"/>
  <c r="J1003" i="64"/>
  <c r="I1003" i="64"/>
  <c r="H1003" i="64"/>
  <c r="G1003" i="64"/>
  <c r="F1003" i="64"/>
  <c r="E1003" i="64"/>
  <c r="N1002" i="64"/>
  <c r="M1002" i="64"/>
  <c r="L1002" i="64"/>
  <c r="K1002" i="64"/>
  <c r="J1002" i="64"/>
  <c r="I1002" i="64"/>
  <c r="H1002" i="64"/>
  <c r="G1002" i="64"/>
  <c r="F1002" i="64"/>
  <c r="E1002" i="64"/>
  <c r="N1001" i="64"/>
  <c r="M1001" i="64"/>
  <c r="L1001" i="64"/>
  <c r="K1001" i="64"/>
  <c r="J1001" i="64"/>
  <c r="I1001" i="64"/>
  <c r="H1001" i="64"/>
  <c r="G1001" i="64"/>
  <c r="F1001" i="64"/>
  <c r="E1001" i="64"/>
  <c r="N1000" i="64"/>
  <c r="M1000" i="64"/>
  <c r="L1000" i="64"/>
  <c r="K1000" i="64"/>
  <c r="J1000" i="64"/>
  <c r="I1000" i="64"/>
  <c r="H1000" i="64"/>
  <c r="G1000" i="64"/>
  <c r="F1000" i="64"/>
  <c r="E1000" i="64"/>
  <c r="N999" i="64"/>
  <c r="M999" i="64"/>
  <c r="L999" i="64"/>
  <c r="K999" i="64"/>
  <c r="J999" i="64"/>
  <c r="I999" i="64"/>
  <c r="H999" i="64"/>
  <c r="G999" i="64"/>
  <c r="F999" i="64"/>
  <c r="E999" i="64"/>
  <c r="N6" i="64"/>
  <c r="Y6" i="64" s="1"/>
  <c r="X6" i="64"/>
  <c r="W6" i="64"/>
  <c r="K6" i="64"/>
  <c r="V6" i="64" s="1"/>
  <c r="J6" i="64"/>
  <c r="U6" i="64" s="1"/>
  <c r="I6" i="64"/>
  <c r="T6" i="64" s="1"/>
  <c r="H6" i="64"/>
  <c r="S6" i="64" s="1"/>
  <c r="G6" i="64"/>
  <c r="R6" i="64" s="1"/>
  <c r="F6" i="64"/>
  <c r="Q6" i="64" s="1"/>
  <c r="E6" i="64"/>
  <c r="P6" i="64" s="1"/>
  <c r="AI6" i="63"/>
  <c r="AH6" i="63"/>
  <c r="AG6" i="63"/>
  <c r="AF6" i="63"/>
  <c r="AE6" i="63"/>
  <c r="AD6" i="63"/>
  <c r="AC6" i="63"/>
  <c r="AB6" i="63"/>
  <c r="AA6" i="63"/>
  <c r="Z6" i="63"/>
  <c r="Y6" i="63"/>
  <c r="X6" i="63"/>
  <c r="W6" i="63"/>
  <c r="V6" i="63"/>
  <c r="U6" i="63"/>
  <c r="T6" i="63"/>
  <c r="S6" i="63"/>
  <c r="R6" i="63"/>
  <c r="Q6" i="63"/>
  <c r="P6" i="63"/>
  <c r="D2" i="65" l="1" a="1"/>
  <c r="D2" i="65" s="1"/>
  <c r="C2" i="65" a="1"/>
  <c r="C2" i="65" s="1"/>
  <c r="D2" i="67" a="1"/>
  <c r="D2" i="67" s="1"/>
  <c r="C2" i="67" a="1"/>
  <c r="C2" i="67" s="1"/>
  <c r="F2" i="67" a="1"/>
  <c r="F2" i="67" s="1"/>
  <c r="G2" i="67" l="1" a="1"/>
  <c r="G2" i="67" s="1"/>
  <c r="E99" i="67" s="1" a="1"/>
  <c r="E99" i="67" s="1"/>
  <c r="E8" i="67" l="1" a="1"/>
  <c r="E8" i="67" s="1"/>
  <c r="E41" i="67" a="1"/>
  <c r="E41" i="67" s="1"/>
  <c r="E74" i="67" a="1"/>
  <c r="E74" i="67" s="1"/>
  <c r="E44" i="67" a="1"/>
  <c r="E44" i="67" s="1"/>
  <c r="E14" i="67" a="1"/>
  <c r="E14" i="67" s="1"/>
  <c r="E11" i="67" a="1"/>
  <c r="E11" i="67" s="1"/>
  <c r="E75" i="67" a="1"/>
  <c r="E75" i="67" s="1"/>
  <c r="E73" i="67" a="1"/>
  <c r="E73" i="67" s="1"/>
  <c r="E7" i="67" a="1"/>
  <c r="E7" i="67" s="1"/>
  <c r="E76" i="67" a="1"/>
  <c r="E76" i="67" s="1"/>
  <c r="E46" i="67" a="1"/>
  <c r="E46" i="67" s="1"/>
  <c r="E43" i="67" a="1"/>
  <c r="E43" i="67" s="1"/>
  <c r="E16" i="67" a="1"/>
  <c r="E16" i="67" s="1"/>
  <c r="E48" i="67" a="1"/>
  <c r="E48" i="67" s="1"/>
  <c r="E80" i="67" a="1"/>
  <c r="E80" i="67" s="1"/>
  <c r="E17" i="67" a="1"/>
  <c r="E17" i="67" s="1"/>
  <c r="E49" i="67" a="1"/>
  <c r="E49" i="67" s="1"/>
  <c r="E81" i="67" a="1"/>
  <c r="E81" i="67" s="1"/>
  <c r="E18" i="67" a="1"/>
  <c r="E18" i="67" s="1"/>
  <c r="E50" i="67" a="1"/>
  <c r="E50" i="67" s="1"/>
  <c r="E82" i="67" a="1"/>
  <c r="E82" i="67" s="1"/>
  <c r="E15" i="67" a="1"/>
  <c r="E15" i="67" s="1"/>
  <c r="E47" i="67" a="1"/>
  <c r="E47" i="67" s="1"/>
  <c r="E79" i="67" a="1"/>
  <c r="E79" i="67" s="1"/>
  <c r="E88" i="67" a="1"/>
  <c r="E88" i="67" s="1"/>
  <c r="E89" i="67" a="1"/>
  <c r="E89" i="67" s="1"/>
  <c r="E26" i="67" a="1"/>
  <c r="E26" i="67" s="1"/>
  <c r="E58" i="67" a="1"/>
  <c r="E58" i="67" s="1"/>
  <c r="E90" i="67" a="1"/>
  <c r="E90" i="67" s="1"/>
  <c r="E23" i="67" a="1"/>
  <c r="E23" i="67" s="1"/>
  <c r="E55" i="67" a="1"/>
  <c r="E55" i="67" s="1"/>
  <c r="E87" i="67" a="1"/>
  <c r="E87" i="67" s="1"/>
  <c r="E40" i="67" a="1"/>
  <c r="E40" i="67" s="1"/>
  <c r="E9" i="67" a="1"/>
  <c r="E9" i="67" s="1"/>
  <c r="E42" i="67" a="1"/>
  <c r="E42" i="67" s="1"/>
  <c r="E71" i="67" a="1"/>
  <c r="E71" i="67" s="1"/>
  <c r="E13" i="67" a="1"/>
  <c r="E13" i="67" s="1"/>
  <c r="E77" i="67" a="1"/>
  <c r="E77" i="67" s="1"/>
  <c r="E20" i="67" a="1"/>
  <c r="E20" i="67" s="1"/>
  <c r="E84" i="67" a="1"/>
  <c r="E84" i="67" s="1"/>
  <c r="E53" i="67" a="1"/>
  <c r="E53" i="67" s="1"/>
  <c r="E22" i="67" a="1"/>
  <c r="E22" i="67" s="1"/>
  <c r="E86" i="67" a="1"/>
  <c r="E86" i="67" s="1"/>
  <c r="E83" i="67" a="1"/>
  <c r="E83" i="67" s="1"/>
  <c r="E56" i="67" a="1"/>
  <c r="E56" i="67" s="1"/>
  <c r="E25" i="67" a="1"/>
  <c r="E25" i="67" s="1"/>
  <c r="E60" i="67" a="1"/>
  <c r="E60" i="67" s="1"/>
  <c r="E61" i="67" a="1"/>
  <c r="E61" i="67" s="1"/>
  <c r="E62" i="67" a="1"/>
  <c r="E62" i="67" s="1"/>
  <c r="E94" i="67" a="1"/>
  <c r="E94" i="67" s="1"/>
  <c r="E27" i="67" a="1"/>
  <c r="E27" i="67" s="1"/>
  <c r="E59" i="67" a="1"/>
  <c r="E59" i="67" s="1"/>
  <c r="E91" i="67" a="1"/>
  <c r="E91" i="67" s="1"/>
  <c r="E92" i="67" a="1"/>
  <c r="E92" i="67" s="1"/>
  <c r="E30" i="67" a="1"/>
  <c r="E30" i="67" s="1"/>
  <c r="E64" i="67" a="1"/>
  <c r="E64" i="67" s="1"/>
  <c r="E65" i="67" a="1"/>
  <c r="E65" i="67" s="1"/>
  <c r="E98" i="67" a="1"/>
  <c r="E98" i="67" s="1"/>
  <c r="E63" i="67" a="1"/>
  <c r="E63" i="67" s="1"/>
  <c r="E95" i="67" a="1"/>
  <c r="E95" i="67" s="1"/>
  <c r="E72" i="67" a="1"/>
  <c r="E72" i="67" s="1"/>
  <c r="E10" i="67" a="1"/>
  <c r="E10" i="67" s="1"/>
  <c r="E39" i="67" a="1"/>
  <c r="E39" i="67" s="1"/>
  <c r="E12" i="67" a="1"/>
  <c r="E12" i="67" s="1"/>
  <c r="E45" i="67" a="1"/>
  <c r="E45" i="67" s="1"/>
  <c r="E78" i="67" a="1"/>
  <c r="E78" i="67" s="1"/>
  <c r="E52" i="67" a="1"/>
  <c r="E52" i="67" s="1"/>
  <c r="E21" i="67" a="1"/>
  <c r="E21" i="67" s="1"/>
  <c r="E85" i="67" a="1"/>
  <c r="E85" i="67" s="1"/>
  <c r="E54" i="67" a="1"/>
  <c r="E54" i="67" s="1"/>
  <c r="E19" i="67" a="1"/>
  <c r="E19" i="67" s="1"/>
  <c r="E51" i="67" a="1"/>
  <c r="E51" i="67" s="1"/>
  <c r="E24" i="67" a="1"/>
  <c r="E24" i="67" s="1"/>
  <c r="E57" i="67" a="1"/>
  <c r="E57" i="67" s="1"/>
  <c r="E28" i="67" a="1"/>
  <c r="E28" i="67" s="1"/>
  <c r="E29" i="67" a="1"/>
  <c r="E29" i="67" s="1"/>
  <c r="E93" i="67" a="1"/>
  <c r="E93" i="67" s="1"/>
  <c r="E2" i="67" a="1"/>
  <c r="E2" i="67" s="1"/>
  <c r="E32" i="67" a="1"/>
  <c r="E32" i="67" s="1"/>
  <c r="E96" i="67" a="1"/>
  <c r="E96" i="67" s="1"/>
  <c r="E33" i="67" a="1"/>
  <c r="E33" i="67" s="1"/>
  <c r="E97" i="67" a="1"/>
  <c r="E97" i="67" s="1"/>
  <c r="E34" i="67" a="1"/>
  <c r="E34" i="67" s="1"/>
  <c r="E66" i="67" a="1"/>
  <c r="E66" i="67" s="1"/>
  <c r="E31" i="67" a="1"/>
  <c r="E31" i="67" s="1"/>
  <c r="E4" i="67" a="1"/>
  <c r="E4" i="67" s="1"/>
  <c r="E36" i="67" a="1"/>
  <c r="E36" i="67" s="1"/>
  <c r="E68" i="67" a="1"/>
  <c r="E68" i="67" s="1"/>
  <c r="E5" i="67" a="1"/>
  <c r="E5" i="67" s="1"/>
  <c r="E37" i="67" a="1"/>
  <c r="E37" i="67" s="1"/>
  <c r="E69" i="67" a="1"/>
  <c r="E69" i="67" s="1"/>
  <c r="E6" i="67" a="1"/>
  <c r="E6" i="67" s="1"/>
  <c r="E38" i="67" a="1"/>
  <c r="E38" i="67" s="1"/>
  <c r="E70" i="67" a="1"/>
  <c r="E70" i="67" s="1"/>
  <c r="E3" i="67" a="1"/>
  <c r="E3" i="67" s="1"/>
  <c r="E35" i="67" a="1"/>
  <c r="E35" i="67" s="1"/>
  <c r="E67" i="67" a="1"/>
  <c r="E67" i="67" s="1"/>
  <c r="E2" i="65" l="1" a="1"/>
  <c r="E2" i="65" s="1"/>
  <c r="F2" i="65" l="1" a="1"/>
  <c r="F2" i="65" s="1"/>
  <c r="C29" i="64" s="1" a="1"/>
  <c r="N998" i="64" l="1"/>
  <c r="F998" i="64"/>
  <c r="H997" i="64"/>
  <c r="J996" i="64"/>
  <c r="L995" i="64"/>
  <c r="N994" i="64"/>
  <c r="F994" i="64"/>
  <c r="H993" i="64"/>
  <c r="J992" i="64"/>
  <c r="L991" i="64"/>
  <c r="N990" i="64"/>
  <c r="F990" i="64"/>
  <c r="H989" i="64"/>
  <c r="J988" i="64"/>
  <c r="L987" i="64"/>
  <c r="N986" i="64"/>
  <c r="F986" i="64"/>
  <c r="H985" i="64"/>
  <c r="J984" i="64"/>
  <c r="L983" i="64"/>
  <c r="N982" i="64"/>
  <c r="F982" i="64"/>
  <c r="H981" i="64"/>
  <c r="J980" i="64"/>
  <c r="M998" i="64"/>
  <c r="E998" i="64"/>
  <c r="G997" i="64"/>
  <c r="I996" i="64"/>
  <c r="K995" i="64"/>
  <c r="M994" i="64"/>
  <c r="E994" i="64"/>
  <c r="G993" i="64"/>
  <c r="I992" i="64"/>
  <c r="K991" i="64"/>
  <c r="M990" i="64"/>
  <c r="E990" i="64"/>
  <c r="G989" i="64"/>
  <c r="I988" i="64"/>
  <c r="K987" i="64"/>
  <c r="M986" i="64"/>
  <c r="E986" i="64"/>
  <c r="G985" i="64"/>
  <c r="I984" i="64"/>
  <c r="K983" i="64"/>
  <c r="M982" i="64"/>
  <c r="E982" i="64"/>
  <c r="G981" i="64"/>
  <c r="I980" i="64"/>
  <c r="K979" i="64"/>
  <c r="M978" i="64"/>
  <c r="E978" i="64"/>
  <c r="G977" i="64"/>
  <c r="I976" i="64"/>
  <c r="K975" i="64"/>
  <c r="M974" i="64"/>
  <c r="E974" i="64"/>
  <c r="G973" i="64"/>
  <c r="I972" i="64"/>
  <c r="K971" i="64"/>
  <c r="M970" i="64"/>
  <c r="E970" i="64"/>
  <c r="G969" i="64"/>
  <c r="I968" i="64"/>
  <c r="K967" i="64"/>
  <c r="M966" i="64"/>
  <c r="E966" i="64"/>
  <c r="G965" i="64"/>
  <c r="I964" i="64"/>
  <c r="K963" i="64"/>
  <c r="M962" i="64"/>
  <c r="E962" i="64"/>
  <c r="G961" i="64"/>
  <c r="I960" i="64"/>
  <c r="K959" i="64"/>
  <c r="M958" i="64"/>
  <c r="E958" i="64"/>
  <c r="G957" i="64"/>
  <c r="I956" i="64"/>
  <c r="K955" i="64"/>
  <c r="M954" i="64"/>
  <c r="E954" i="64"/>
  <c r="G953" i="64"/>
  <c r="I952" i="64"/>
  <c r="K951" i="64"/>
  <c r="M950" i="64"/>
  <c r="E950" i="64"/>
  <c r="G949" i="64"/>
  <c r="I948" i="64"/>
  <c r="K947" i="64"/>
  <c r="H992" i="64"/>
  <c r="F985" i="64"/>
  <c r="J983" i="64"/>
  <c r="N981" i="64"/>
  <c r="H980" i="64"/>
  <c r="J979" i="64"/>
  <c r="F977" i="64"/>
  <c r="J975" i="64"/>
  <c r="N973" i="64"/>
  <c r="H972" i="64"/>
  <c r="L970" i="64"/>
  <c r="F969" i="64"/>
  <c r="J967" i="64"/>
  <c r="F965" i="64"/>
  <c r="H964" i="64"/>
  <c r="L962" i="64"/>
  <c r="F961" i="64"/>
  <c r="H960" i="64"/>
  <c r="L958" i="64"/>
  <c r="F957" i="64"/>
  <c r="L998" i="64"/>
  <c r="N997" i="64"/>
  <c r="F997" i="64"/>
  <c r="H996" i="64"/>
  <c r="J995" i="64"/>
  <c r="L994" i="64"/>
  <c r="N993" i="64"/>
  <c r="F993" i="64"/>
  <c r="J991" i="64"/>
  <c r="L990" i="64"/>
  <c r="N989" i="64"/>
  <c r="F989" i="64"/>
  <c r="H988" i="64"/>
  <c r="J987" i="64"/>
  <c r="L986" i="64"/>
  <c r="N985" i="64"/>
  <c r="H984" i="64"/>
  <c r="L982" i="64"/>
  <c r="F981" i="64"/>
  <c r="L978" i="64"/>
  <c r="N977" i="64"/>
  <c r="H976" i="64"/>
  <c r="L974" i="64"/>
  <c r="F973" i="64"/>
  <c r="J971" i="64"/>
  <c r="N969" i="64"/>
  <c r="H968" i="64"/>
  <c r="L966" i="64"/>
  <c r="N965" i="64"/>
  <c r="J963" i="64"/>
  <c r="N961" i="64"/>
  <c r="J959" i="64"/>
  <c r="N957" i="64"/>
  <c r="H956" i="64"/>
  <c r="L954" i="64"/>
  <c r="N953" i="64"/>
  <c r="J998" i="64"/>
  <c r="L997" i="64"/>
  <c r="N996" i="64"/>
  <c r="F996" i="64"/>
  <c r="H995" i="64"/>
  <c r="J994" i="64"/>
  <c r="L993" i="64"/>
  <c r="N992" i="64"/>
  <c r="F992" i="64"/>
  <c r="H991" i="64"/>
  <c r="J990" i="64"/>
  <c r="L989" i="64"/>
  <c r="N988" i="64"/>
  <c r="F988" i="64"/>
  <c r="H987" i="64"/>
  <c r="J986" i="64"/>
  <c r="L985" i="64"/>
  <c r="N984" i="64"/>
  <c r="F984" i="64"/>
  <c r="H983" i="64"/>
  <c r="J982" i="64"/>
  <c r="L981" i="64"/>
  <c r="N980" i="64"/>
  <c r="F980" i="64"/>
  <c r="H979" i="64"/>
  <c r="J978" i="64"/>
  <c r="L977" i="64"/>
  <c r="N976" i="64"/>
  <c r="F976" i="64"/>
  <c r="H975" i="64"/>
  <c r="J974" i="64"/>
  <c r="L973" i="64"/>
  <c r="N972" i="64"/>
  <c r="F972" i="64"/>
  <c r="H971" i="64"/>
  <c r="J970" i="64"/>
  <c r="L969" i="64"/>
  <c r="N968" i="64"/>
  <c r="F968" i="64"/>
  <c r="H967" i="64"/>
  <c r="J966" i="64"/>
  <c r="L965" i="64"/>
  <c r="N964" i="64"/>
  <c r="F964" i="64"/>
  <c r="H963" i="64"/>
  <c r="J962" i="64"/>
  <c r="L961" i="64"/>
  <c r="N960" i="64"/>
  <c r="F960" i="64"/>
  <c r="H959" i="64"/>
  <c r="J958" i="64"/>
  <c r="L957" i="64"/>
  <c r="N956" i="64"/>
  <c r="F956" i="64"/>
  <c r="H955" i="64"/>
  <c r="J954" i="64"/>
  <c r="L953" i="64"/>
  <c r="N952" i="64"/>
  <c r="F952" i="64"/>
  <c r="H951" i="64"/>
  <c r="J950" i="64"/>
  <c r="L949" i="64"/>
  <c r="N948" i="64"/>
  <c r="F948" i="64"/>
  <c r="H947" i="64"/>
  <c r="F967" i="64"/>
  <c r="F963" i="64"/>
  <c r="L960" i="64"/>
  <c r="H958" i="64"/>
  <c r="N955" i="64"/>
  <c r="J953" i="64"/>
  <c r="F951" i="64"/>
  <c r="J949" i="64"/>
  <c r="F947" i="64"/>
  <c r="I998" i="64"/>
  <c r="K997" i="64"/>
  <c r="M996" i="64"/>
  <c r="E996" i="64"/>
  <c r="G995" i="64"/>
  <c r="I994" i="64"/>
  <c r="K993" i="64"/>
  <c r="M992" i="64"/>
  <c r="E992" i="64"/>
  <c r="G991" i="64"/>
  <c r="I990" i="64"/>
  <c r="K989" i="64"/>
  <c r="M988" i="64"/>
  <c r="E988" i="64"/>
  <c r="G987" i="64"/>
  <c r="I986" i="64"/>
  <c r="K985" i="64"/>
  <c r="M984" i="64"/>
  <c r="E984" i="64"/>
  <c r="G983" i="64"/>
  <c r="I982" i="64"/>
  <c r="K981" i="64"/>
  <c r="M980" i="64"/>
  <c r="E980" i="64"/>
  <c r="G979" i="64"/>
  <c r="I978" i="64"/>
  <c r="K977" i="64"/>
  <c r="M976" i="64"/>
  <c r="E976" i="64"/>
  <c r="G975" i="64"/>
  <c r="I974" i="64"/>
  <c r="K973" i="64"/>
  <c r="M972" i="64"/>
  <c r="E972" i="64"/>
  <c r="G971" i="64"/>
  <c r="I970" i="64"/>
  <c r="K969" i="64"/>
  <c r="M968" i="64"/>
  <c r="E968" i="64"/>
  <c r="G967" i="64"/>
  <c r="I966" i="64"/>
  <c r="K965" i="64"/>
  <c r="M964" i="64"/>
  <c r="E964" i="64"/>
  <c r="G963" i="64"/>
  <c r="I962" i="64"/>
  <c r="K961" i="64"/>
  <c r="M960" i="64"/>
  <c r="E960" i="64"/>
  <c r="G959" i="64"/>
  <c r="I958" i="64"/>
  <c r="K957" i="64"/>
  <c r="M956" i="64"/>
  <c r="E956" i="64"/>
  <c r="G955" i="64"/>
  <c r="I954" i="64"/>
  <c r="K953" i="64"/>
  <c r="M952" i="64"/>
  <c r="E952" i="64"/>
  <c r="G951" i="64"/>
  <c r="I950" i="64"/>
  <c r="K949" i="64"/>
  <c r="M948" i="64"/>
  <c r="E948" i="64"/>
  <c r="G947" i="64"/>
  <c r="L968" i="64"/>
  <c r="N963" i="64"/>
  <c r="J961" i="64"/>
  <c r="F959" i="64"/>
  <c r="J957" i="64"/>
  <c r="F955" i="64"/>
  <c r="L952" i="64"/>
  <c r="H950" i="64"/>
  <c r="N947" i="64"/>
  <c r="H998" i="64"/>
  <c r="J997" i="64"/>
  <c r="L996" i="64"/>
  <c r="N995" i="64"/>
  <c r="F995" i="64"/>
  <c r="H994" i="64"/>
  <c r="J993" i="64"/>
  <c r="L992" i="64"/>
  <c r="N991" i="64"/>
  <c r="F991" i="64"/>
  <c r="H990" i="64"/>
  <c r="J989" i="64"/>
  <c r="L988" i="64"/>
  <c r="N987" i="64"/>
  <c r="F987" i="64"/>
  <c r="H986" i="64"/>
  <c r="J985" i="64"/>
  <c r="L984" i="64"/>
  <c r="N983" i="64"/>
  <c r="F983" i="64"/>
  <c r="H982" i="64"/>
  <c r="J981" i="64"/>
  <c r="L980" i="64"/>
  <c r="N979" i="64"/>
  <c r="F979" i="64"/>
  <c r="H978" i="64"/>
  <c r="J977" i="64"/>
  <c r="L976" i="64"/>
  <c r="N975" i="64"/>
  <c r="F975" i="64"/>
  <c r="H974" i="64"/>
  <c r="J973" i="64"/>
  <c r="L972" i="64"/>
  <c r="N971" i="64"/>
  <c r="F971" i="64"/>
  <c r="H970" i="64"/>
  <c r="J969" i="64"/>
  <c r="N967" i="64"/>
  <c r="H966" i="64"/>
  <c r="J965" i="64"/>
  <c r="L964" i="64"/>
  <c r="H962" i="64"/>
  <c r="N959" i="64"/>
  <c r="L956" i="64"/>
  <c r="H954" i="64"/>
  <c r="N951" i="64"/>
  <c r="L948" i="64"/>
  <c r="K998" i="64"/>
  <c r="I995" i="64"/>
  <c r="G992" i="64"/>
  <c r="E989" i="64"/>
  <c r="M985" i="64"/>
  <c r="K982" i="64"/>
  <c r="L979" i="64"/>
  <c r="I977" i="64"/>
  <c r="I975" i="64"/>
  <c r="H973" i="64"/>
  <c r="E971" i="64"/>
  <c r="E969" i="64"/>
  <c r="N966" i="64"/>
  <c r="K964" i="64"/>
  <c r="K962" i="64"/>
  <c r="J960" i="64"/>
  <c r="G958" i="64"/>
  <c r="G956" i="64"/>
  <c r="G954" i="64"/>
  <c r="J952" i="64"/>
  <c r="N950" i="64"/>
  <c r="H949" i="64"/>
  <c r="L947" i="64"/>
  <c r="I979" i="64"/>
  <c r="E973" i="64"/>
  <c r="K968" i="64"/>
  <c r="J964" i="64"/>
  <c r="G960" i="64"/>
  <c r="M955" i="64"/>
  <c r="F954" i="64"/>
  <c r="L950" i="64"/>
  <c r="J947" i="64"/>
  <c r="M957" i="64"/>
  <c r="G952" i="64"/>
  <c r="I947" i="64"/>
  <c r="M987" i="64"/>
  <c r="G998" i="64"/>
  <c r="E995" i="64"/>
  <c r="M991" i="64"/>
  <c r="K988" i="64"/>
  <c r="I985" i="64"/>
  <c r="G982" i="64"/>
  <c r="H977" i="64"/>
  <c r="E975" i="64"/>
  <c r="N970" i="64"/>
  <c r="K966" i="64"/>
  <c r="G962" i="64"/>
  <c r="F958" i="64"/>
  <c r="H952" i="64"/>
  <c r="F949" i="64"/>
  <c r="L955" i="64"/>
  <c r="K950" i="64"/>
  <c r="G994" i="64"/>
  <c r="K984" i="64"/>
  <c r="N978" i="64"/>
  <c r="K974" i="64"/>
  <c r="G970" i="64"/>
  <c r="F966" i="64"/>
  <c r="M961" i="64"/>
  <c r="L959" i="64"/>
  <c r="J955" i="64"/>
  <c r="M951" i="64"/>
  <c r="K948" i="64"/>
  <c r="I989" i="64"/>
  <c r="M997" i="64"/>
  <c r="K994" i="64"/>
  <c r="I991" i="64"/>
  <c r="G988" i="64"/>
  <c r="E985" i="64"/>
  <c r="M981" i="64"/>
  <c r="E979" i="64"/>
  <c r="E977" i="64"/>
  <c r="N974" i="64"/>
  <c r="K972" i="64"/>
  <c r="K970" i="64"/>
  <c r="J968" i="64"/>
  <c r="G966" i="64"/>
  <c r="G964" i="64"/>
  <c r="F962" i="64"/>
  <c r="M959" i="64"/>
  <c r="M953" i="64"/>
  <c r="E949" i="64"/>
  <c r="I997" i="64"/>
  <c r="E991" i="64"/>
  <c r="I981" i="64"/>
  <c r="K976" i="64"/>
  <c r="J972" i="64"/>
  <c r="G968" i="64"/>
  <c r="M963" i="64"/>
  <c r="I957" i="64"/>
  <c r="I953" i="64"/>
  <c r="G950" i="64"/>
  <c r="E947" i="64"/>
  <c r="K992" i="64"/>
  <c r="E997" i="64"/>
  <c r="M993" i="64"/>
  <c r="K990" i="64"/>
  <c r="I987" i="64"/>
  <c r="G984" i="64"/>
  <c r="E981" i="64"/>
  <c r="K978" i="64"/>
  <c r="J976" i="64"/>
  <c r="G974" i="64"/>
  <c r="G972" i="64"/>
  <c r="F970" i="64"/>
  <c r="M967" i="64"/>
  <c r="M965" i="64"/>
  <c r="L963" i="64"/>
  <c r="I961" i="64"/>
  <c r="I959" i="64"/>
  <c r="H957" i="64"/>
  <c r="I955" i="64"/>
  <c r="H953" i="64"/>
  <c r="L951" i="64"/>
  <c r="F950" i="64"/>
  <c r="J948" i="64"/>
  <c r="E993" i="64"/>
  <c r="I983" i="64"/>
  <c r="M975" i="64"/>
  <c r="L971" i="64"/>
  <c r="I967" i="64"/>
  <c r="H965" i="64"/>
  <c r="E961" i="64"/>
  <c r="K956" i="64"/>
  <c r="E953" i="64"/>
  <c r="M949" i="64"/>
  <c r="G948" i="64"/>
  <c r="M977" i="64"/>
  <c r="K996" i="64"/>
  <c r="I993" i="64"/>
  <c r="G990" i="64"/>
  <c r="E987" i="64"/>
  <c r="M983" i="64"/>
  <c r="K980" i="64"/>
  <c r="G978" i="64"/>
  <c r="G976" i="64"/>
  <c r="F974" i="64"/>
  <c r="M971" i="64"/>
  <c r="M969" i="64"/>
  <c r="L967" i="64"/>
  <c r="I965" i="64"/>
  <c r="I963" i="64"/>
  <c r="H961" i="64"/>
  <c r="E959" i="64"/>
  <c r="E957" i="64"/>
  <c r="E955" i="64"/>
  <c r="F953" i="64"/>
  <c r="J951" i="64"/>
  <c r="N949" i="64"/>
  <c r="H948" i="64"/>
  <c r="F978" i="64"/>
  <c r="M995" i="64"/>
  <c r="E983" i="64"/>
  <c r="L975" i="64"/>
  <c r="I971" i="64"/>
  <c r="E967" i="64"/>
  <c r="N962" i="64"/>
  <c r="K958" i="64"/>
  <c r="K954" i="64"/>
  <c r="E951" i="64"/>
  <c r="M947" i="64"/>
  <c r="G996" i="64"/>
  <c r="M989" i="64"/>
  <c r="K986" i="64"/>
  <c r="G980" i="64"/>
  <c r="M973" i="64"/>
  <c r="I969" i="64"/>
  <c r="E963" i="64"/>
  <c r="N958" i="64"/>
  <c r="N954" i="64"/>
  <c r="I951" i="64"/>
  <c r="G986" i="64"/>
  <c r="M979" i="64"/>
  <c r="I973" i="64"/>
  <c r="H969" i="64"/>
  <c r="E965" i="64"/>
  <c r="K960" i="64"/>
  <c r="J956" i="64"/>
  <c r="K952" i="64"/>
  <c r="I949" i="64"/>
  <c r="M946" i="64"/>
  <c r="E946" i="64"/>
  <c r="G945" i="64"/>
  <c r="I944" i="64"/>
  <c r="K943" i="64"/>
  <c r="M942" i="64"/>
  <c r="E942" i="64"/>
  <c r="G941" i="64"/>
  <c r="I940" i="64"/>
  <c r="K939" i="64"/>
  <c r="L946" i="64"/>
  <c r="N945" i="64"/>
  <c r="F945" i="64"/>
  <c r="H944" i="64"/>
  <c r="J943" i="64"/>
  <c r="L942" i="64"/>
  <c r="N941" i="64"/>
  <c r="F941" i="64"/>
  <c r="H940" i="64"/>
  <c r="J939" i="64"/>
  <c r="K942" i="64"/>
  <c r="E941" i="64"/>
  <c r="I939" i="64"/>
  <c r="G946" i="64"/>
  <c r="K944" i="64"/>
  <c r="E943" i="64"/>
  <c r="I941" i="64"/>
  <c r="H945" i="64"/>
  <c r="F942" i="64"/>
  <c r="L939" i="64"/>
  <c r="K946" i="64"/>
  <c r="M945" i="64"/>
  <c r="E945" i="64"/>
  <c r="G944" i="64"/>
  <c r="I943" i="64"/>
  <c r="M941" i="64"/>
  <c r="G940" i="64"/>
  <c r="J946" i="64"/>
  <c r="L945" i="64"/>
  <c r="N944" i="64"/>
  <c r="F944" i="64"/>
  <c r="H943" i="64"/>
  <c r="J942" i="64"/>
  <c r="L941" i="64"/>
  <c r="N940" i="64"/>
  <c r="F940" i="64"/>
  <c r="H939" i="64"/>
  <c r="I945" i="64"/>
  <c r="M943" i="64"/>
  <c r="G942" i="64"/>
  <c r="M939" i="64"/>
  <c r="F946" i="64"/>
  <c r="N942" i="64"/>
  <c r="J940" i="64"/>
  <c r="I946" i="64"/>
  <c r="K945" i="64"/>
  <c r="M944" i="64"/>
  <c r="E944" i="64"/>
  <c r="G943" i="64"/>
  <c r="I942" i="64"/>
  <c r="K941" i="64"/>
  <c r="M940" i="64"/>
  <c r="E940" i="64"/>
  <c r="G939" i="64"/>
  <c r="K940" i="64"/>
  <c r="N946" i="64"/>
  <c r="L943" i="64"/>
  <c r="H941" i="64"/>
  <c r="H946" i="64"/>
  <c r="J945" i="64"/>
  <c r="L944" i="64"/>
  <c r="N943" i="64"/>
  <c r="F943" i="64"/>
  <c r="H942" i="64"/>
  <c r="J941" i="64"/>
  <c r="L940" i="64"/>
  <c r="N939" i="64"/>
  <c r="F939" i="64"/>
  <c r="E939" i="64"/>
  <c r="J944" i="64"/>
  <c r="N938" i="64"/>
  <c r="F938" i="64"/>
  <c r="H937" i="64"/>
  <c r="J936" i="64"/>
  <c r="L935" i="64"/>
  <c r="N934" i="64"/>
  <c r="F934" i="64"/>
  <c r="H933" i="64"/>
  <c r="J932" i="64"/>
  <c r="L931" i="64"/>
  <c r="N930" i="64"/>
  <c r="F930" i="64"/>
  <c r="H929" i="64"/>
  <c r="J928" i="64"/>
  <c r="L927" i="64"/>
  <c r="N926" i="64"/>
  <c r="F926" i="64"/>
  <c r="H925" i="64"/>
  <c r="J924" i="64"/>
  <c r="L923" i="64"/>
  <c r="N922" i="64"/>
  <c r="F922" i="64"/>
  <c r="H921" i="64"/>
  <c r="J920" i="64"/>
  <c r="L919" i="64"/>
  <c r="N918" i="64"/>
  <c r="F918" i="64"/>
  <c r="H917" i="64"/>
  <c r="J916" i="64"/>
  <c r="L915" i="64"/>
  <c r="K936" i="64"/>
  <c r="E931" i="64"/>
  <c r="I925" i="64"/>
  <c r="E919" i="64"/>
  <c r="M938" i="64"/>
  <c r="E938" i="64"/>
  <c r="G937" i="64"/>
  <c r="I936" i="64"/>
  <c r="K935" i="64"/>
  <c r="M934" i="64"/>
  <c r="E934" i="64"/>
  <c r="G933" i="64"/>
  <c r="I932" i="64"/>
  <c r="K931" i="64"/>
  <c r="M930" i="64"/>
  <c r="E930" i="64"/>
  <c r="G929" i="64"/>
  <c r="I928" i="64"/>
  <c r="K927" i="64"/>
  <c r="M926" i="64"/>
  <c r="E926" i="64"/>
  <c r="G925" i="64"/>
  <c r="I924" i="64"/>
  <c r="K923" i="64"/>
  <c r="M922" i="64"/>
  <c r="E922" i="64"/>
  <c r="G921" i="64"/>
  <c r="I920" i="64"/>
  <c r="K919" i="64"/>
  <c r="M918" i="64"/>
  <c r="E918" i="64"/>
  <c r="G917" i="64"/>
  <c r="I916" i="64"/>
  <c r="K915" i="64"/>
  <c r="N937" i="64"/>
  <c r="F937" i="64"/>
  <c r="H936" i="64"/>
  <c r="J935" i="64"/>
  <c r="L934" i="64"/>
  <c r="N933" i="64"/>
  <c r="H932" i="64"/>
  <c r="J931" i="64"/>
  <c r="N929" i="64"/>
  <c r="H928" i="64"/>
  <c r="L926" i="64"/>
  <c r="N925" i="64"/>
  <c r="H924" i="64"/>
  <c r="L922" i="64"/>
  <c r="F921" i="64"/>
  <c r="J919" i="64"/>
  <c r="L918" i="64"/>
  <c r="N917" i="64"/>
  <c r="F917" i="64"/>
  <c r="J915" i="64"/>
  <c r="G938" i="64"/>
  <c r="K932" i="64"/>
  <c r="I929" i="64"/>
  <c r="M923" i="64"/>
  <c r="M919" i="64"/>
  <c r="L938" i="64"/>
  <c r="F933" i="64"/>
  <c r="L930" i="64"/>
  <c r="F929" i="64"/>
  <c r="J927" i="64"/>
  <c r="F925" i="64"/>
  <c r="J923" i="64"/>
  <c r="N921" i="64"/>
  <c r="H920" i="64"/>
  <c r="H916" i="64"/>
  <c r="G934" i="64"/>
  <c r="G930" i="64"/>
  <c r="K924" i="64"/>
  <c r="I917" i="64"/>
  <c r="K938" i="64"/>
  <c r="M937" i="64"/>
  <c r="E937" i="64"/>
  <c r="G936" i="64"/>
  <c r="I935" i="64"/>
  <c r="K934" i="64"/>
  <c r="M933" i="64"/>
  <c r="E933" i="64"/>
  <c r="G932" i="64"/>
  <c r="I931" i="64"/>
  <c r="K930" i="64"/>
  <c r="M929" i="64"/>
  <c r="E929" i="64"/>
  <c r="G928" i="64"/>
  <c r="I927" i="64"/>
  <c r="K926" i="64"/>
  <c r="M925" i="64"/>
  <c r="E925" i="64"/>
  <c r="G924" i="64"/>
  <c r="I923" i="64"/>
  <c r="K922" i="64"/>
  <c r="M921" i="64"/>
  <c r="E921" i="64"/>
  <c r="G920" i="64"/>
  <c r="I919" i="64"/>
  <c r="K918" i="64"/>
  <c r="M917" i="64"/>
  <c r="E917" i="64"/>
  <c r="G916" i="64"/>
  <c r="I915" i="64"/>
  <c r="J930" i="64"/>
  <c r="F928" i="64"/>
  <c r="J926" i="64"/>
  <c r="N924" i="64"/>
  <c r="H923" i="64"/>
  <c r="L921" i="64"/>
  <c r="N920" i="64"/>
  <c r="H919" i="64"/>
  <c r="L917" i="64"/>
  <c r="N916" i="64"/>
  <c r="H915" i="64"/>
  <c r="G919" i="64"/>
  <c r="K917" i="64"/>
  <c r="G915" i="64"/>
  <c r="I933" i="64"/>
  <c r="G926" i="64"/>
  <c r="K920" i="64"/>
  <c r="E915" i="64"/>
  <c r="J938" i="64"/>
  <c r="L937" i="64"/>
  <c r="N936" i="64"/>
  <c r="F936" i="64"/>
  <c r="H935" i="64"/>
  <c r="J934" i="64"/>
  <c r="L933" i="64"/>
  <c r="N932" i="64"/>
  <c r="F932" i="64"/>
  <c r="H931" i="64"/>
  <c r="L929" i="64"/>
  <c r="N928" i="64"/>
  <c r="H927" i="64"/>
  <c r="L925" i="64"/>
  <c r="F924" i="64"/>
  <c r="J922" i="64"/>
  <c r="F920" i="64"/>
  <c r="J918" i="64"/>
  <c r="F916" i="64"/>
  <c r="M916" i="64"/>
  <c r="F915" i="64"/>
  <c r="M935" i="64"/>
  <c r="K928" i="64"/>
  <c r="G922" i="64"/>
  <c r="K916" i="64"/>
  <c r="I938" i="64"/>
  <c r="K937" i="64"/>
  <c r="M936" i="64"/>
  <c r="E936" i="64"/>
  <c r="G935" i="64"/>
  <c r="I934" i="64"/>
  <c r="K933" i="64"/>
  <c r="M932" i="64"/>
  <c r="E932" i="64"/>
  <c r="G931" i="64"/>
  <c r="I930" i="64"/>
  <c r="K929" i="64"/>
  <c r="M928" i="64"/>
  <c r="E928" i="64"/>
  <c r="G927" i="64"/>
  <c r="I926" i="64"/>
  <c r="K925" i="64"/>
  <c r="M924" i="64"/>
  <c r="E924" i="64"/>
  <c r="G923" i="64"/>
  <c r="I922" i="64"/>
  <c r="K921" i="64"/>
  <c r="M920" i="64"/>
  <c r="E920" i="64"/>
  <c r="I918" i="64"/>
  <c r="E916" i="64"/>
  <c r="I937" i="64"/>
  <c r="M931" i="64"/>
  <c r="E927" i="64"/>
  <c r="E923" i="64"/>
  <c r="G918" i="64"/>
  <c r="H938" i="64"/>
  <c r="J937" i="64"/>
  <c r="L936" i="64"/>
  <c r="N935" i="64"/>
  <c r="F935" i="64"/>
  <c r="H934" i="64"/>
  <c r="J933" i="64"/>
  <c r="L932" i="64"/>
  <c r="N931" i="64"/>
  <c r="F931" i="64"/>
  <c r="H930" i="64"/>
  <c r="J929" i="64"/>
  <c r="L928" i="64"/>
  <c r="N927" i="64"/>
  <c r="F927" i="64"/>
  <c r="H926" i="64"/>
  <c r="J925" i="64"/>
  <c r="L924" i="64"/>
  <c r="N923" i="64"/>
  <c r="F923" i="64"/>
  <c r="H922" i="64"/>
  <c r="J921" i="64"/>
  <c r="L920" i="64"/>
  <c r="N919" i="64"/>
  <c r="F919" i="64"/>
  <c r="H918" i="64"/>
  <c r="J917" i="64"/>
  <c r="L916" i="64"/>
  <c r="N915" i="64"/>
  <c r="E935" i="64"/>
  <c r="M927" i="64"/>
  <c r="I921" i="64"/>
  <c r="M915" i="64"/>
  <c r="N914" i="64"/>
  <c r="F914" i="64"/>
  <c r="H913" i="64"/>
  <c r="J912" i="64"/>
  <c r="L911" i="64"/>
  <c r="N910" i="64"/>
  <c r="F910" i="64"/>
  <c r="H909" i="64"/>
  <c r="J908" i="64"/>
  <c r="L907" i="64"/>
  <c r="N906" i="64"/>
  <c r="F906" i="64"/>
  <c r="H905" i="64"/>
  <c r="J904" i="64"/>
  <c r="L903" i="64"/>
  <c r="N902" i="64"/>
  <c r="F902" i="64"/>
  <c r="H901" i="64"/>
  <c r="J900" i="64"/>
  <c r="L899" i="64"/>
  <c r="N898" i="64"/>
  <c r="F898" i="64"/>
  <c r="H897" i="64"/>
  <c r="J896" i="64"/>
  <c r="L895" i="64"/>
  <c r="N894" i="64"/>
  <c r="F894" i="64"/>
  <c r="H893" i="64"/>
  <c r="J892" i="64"/>
  <c r="L891" i="64"/>
  <c r="L913" i="64"/>
  <c r="E907" i="64"/>
  <c r="M914" i="64"/>
  <c r="E914" i="64"/>
  <c r="G913" i="64"/>
  <c r="I912" i="64"/>
  <c r="K911" i="64"/>
  <c r="M910" i="64"/>
  <c r="E910" i="64"/>
  <c r="G909" i="64"/>
  <c r="I908" i="64"/>
  <c r="K907" i="64"/>
  <c r="M906" i="64"/>
  <c r="E906" i="64"/>
  <c r="G905" i="64"/>
  <c r="I904" i="64"/>
  <c r="K903" i="64"/>
  <c r="M902" i="64"/>
  <c r="E902" i="64"/>
  <c r="G901" i="64"/>
  <c r="I900" i="64"/>
  <c r="K899" i="64"/>
  <c r="M898" i="64"/>
  <c r="E898" i="64"/>
  <c r="G897" i="64"/>
  <c r="I896" i="64"/>
  <c r="K895" i="64"/>
  <c r="M894" i="64"/>
  <c r="E894" i="64"/>
  <c r="G893" i="64"/>
  <c r="I892" i="64"/>
  <c r="K891" i="64"/>
  <c r="N913" i="64"/>
  <c r="F913" i="64"/>
  <c r="H912" i="64"/>
  <c r="J911" i="64"/>
  <c r="L910" i="64"/>
  <c r="F909" i="64"/>
  <c r="H908" i="64"/>
  <c r="L906" i="64"/>
  <c r="N905" i="64"/>
  <c r="H904" i="64"/>
  <c r="L902" i="64"/>
  <c r="F901" i="64"/>
  <c r="J899" i="64"/>
  <c r="N897" i="64"/>
  <c r="F897" i="64"/>
  <c r="J895" i="64"/>
  <c r="N893" i="64"/>
  <c r="H892" i="64"/>
  <c r="J891" i="64"/>
  <c r="L901" i="64"/>
  <c r="F892" i="64"/>
  <c r="G910" i="64"/>
  <c r="L914" i="64"/>
  <c r="N909" i="64"/>
  <c r="J907" i="64"/>
  <c r="F905" i="64"/>
  <c r="J903" i="64"/>
  <c r="N901" i="64"/>
  <c r="H900" i="64"/>
  <c r="L898" i="64"/>
  <c r="H896" i="64"/>
  <c r="L894" i="64"/>
  <c r="F893" i="64"/>
  <c r="N904" i="64"/>
  <c r="K914" i="64"/>
  <c r="M913" i="64"/>
  <c r="E913" i="64"/>
  <c r="G912" i="64"/>
  <c r="I911" i="64"/>
  <c r="K910" i="64"/>
  <c r="M909" i="64"/>
  <c r="E909" i="64"/>
  <c r="G908" i="64"/>
  <c r="I907" i="64"/>
  <c r="K906" i="64"/>
  <c r="M905" i="64"/>
  <c r="E905" i="64"/>
  <c r="G904" i="64"/>
  <c r="I903" i="64"/>
  <c r="K902" i="64"/>
  <c r="M901" i="64"/>
  <c r="E901" i="64"/>
  <c r="G900" i="64"/>
  <c r="I899" i="64"/>
  <c r="K898" i="64"/>
  <c r="M897" i="64"/>
  <c r="E897" i="64"/>
  <c r="G896" i="64"/>
  <c r="I895" i="64"/>
  <c r="K894" i="64"/>
  <c r="M893" i="64"/>
  <c r="E893" i="64"/>
  <c r="G892" i="64"/>
  <c r="I891" i="64"/>
  <c r="J914" i="64"/>
  <c r="N912" i="64"/>
  <c r="F912" i="64"/>
  <c r="H911" i="64"/>
  <c r="J910" i="64"/>
  <c r="L909" i="64"/>
  <c r="N908" i="64"/>
  <c r="F908" i="64"/>
  <c r="H907" i="64"/>
  <c r="J906" i="64"/>
  <c r="L905" i="64"/>
  <c r="F904" i="64"/>
  <c r="H903" i="64"/>
  <c r="J902" i="64"/>
  <c r="N900" i="64"/>
  <c r="F900" i="64"/>
  <c r="H899" i="64"/>
  <c r="J898" i="64"/>
  <c r="L897" i="64"/>
  <c r="N896" i="64"/>
  <c r="F896" i="64"/>
  <c r="H895" i="64"/>
  <c r="J894" i="64"/>
  <c r="L893" i="64"/>
  <c r="N892" i="64"/>
  <c r="H891" i="64"/>
  <c r="I914" i="64"/>
  <c r="K913" i="64"/>
  <c r="M912" i="64"/>
  <c r="E912" i="64"/>
  <c r="G911" i="64"/>
  <c r="I910" i="64"/>
  <c r="K909" i="64"/>
  <c r="M908" i="64"/>
  <c r="E908" i="64"/>
  <c r="G907" i="64"/>
  <c r="I906" i="64"/>
  <c r="K905" i="64"/>
  <c r="M904" i="64"/>
  <c r="E904" i="64"/>
  <c r="G903" i="64"/>
  <c r="I902" i="64"/>
  <c r="K901" i="64"/>
  <c r="M900" i="64"/>
  <c r="E900" i="64"/>
  <c r="G899" i="64"/>
  <c r="I898" i="64"/>
  <c r="K897" i="64"/>
  <c r="M896" i="64"/>
  <c r="E896" i="64"/>
  <c r="G895" i="64"/>
  <c r="I894" i="64"/>
  <c r="K893" i="64"/>
  <c r="M892" i="64"/>
  <c r="E892" i="64"/>
  <c r="G891" i="64"/>
  <c r="G914" i="64"/>
  <c r="M911" i="64"/>
  <c r="I909" i="64"/>
  <c r="M907" i="64"/>
  <c r="I905" i="64"/>
  <c r="M903" i="64"/>
  <c r="G902" i="64"/>
  <c r="K900" i="64"/>
  <c r="M899" i="64"/>
  <c r="G898" i="64"/>
  <c r="K896" i="64"/>
  <c r="E895" i="64"/>
  <c r="I893" i="64"/>
  <c r="M891" i="64"/>
  <c r="H914" i="64"/>
  <c r="J913" i="64"/>
  <c r="L912" i="64"/>
  <c r="N911" i="64"/>
  <c r="F911" i="64"/>
  <c r="H910" i="64"/>
  <c r="J909" i="64"/>
  <c r="L908" i="64"/>
  <c r="N907" i="64"/>
  <c r="F907" i="64"/>
  <c r="H906" i="64"/>
  <c r="J905" i="64"/>
  <c r="L904" i="64"/>
  <c r="N903" i="64"/>
  <c r="F903" i="64"/>
  <c r="H902" i="64"/>
  <c r="J901" i="64"/>
  <c r="L900" i="64"/>
  <c r="N899" i="64"/>
  <c r="F899" i="64"/>
  <c r="H898" i="64"/>
  <c r="J897" i="64"/>
  <c r="L896" i="64"/>
  <c r="N895" i="64"/>
  <c r="F895" i="64"/>
  <c r="H894" i="64"/>
  <c r="J893" i="64"/>
  <c r="L892" i="64"/>
  <c r="N891" i="64"/>
  <c r="F891" i="64"/>
  <c r="I913" i="64"/>
  <c r="K912" i="64"/>
  <c r="E911" i="64"/>
  <c r="K908" i="64"/>
  <c r="G906" i="64"/>
  <c r="K904" i="64"/>
  <c r="E903" i="64"/>
  <c r="I901" i="64"/>
  <c r="E899" i="64"/>
  <c r="I897" i="64"/>
  <c r="M895" i="64"/>
  <c r="G894" i="64"/>
  <c r="K892" i="64"/>
  <c r="E891" i="64"/>
  <c r="N890" i="64"/>
  <c r="F890" i="64"/>
  <c r="H889" i="64"/>
  <c r="J888" i="64"/>
  <c r="L887" i="64"/>
  <c r="N886" i="64"/>
  <c r="F886" i="64"/>
  <c r="H885" i="64"/>
  <c r="J884" i="64"/>
  <c r="L883" i="64"/>
  <c r="N882" i="64"/>
  <c r="F882" i="64"/>
  <c r="H881" i="64"/>
  <c r="J880" i="64"/>
  <c r="L879" i="64"/>
  <c r="N878" i="64"/>
  <c r="F878" i="64"/>
  <c r="H877" i="64"/>
  <c r="J876" i="64"/>
  <c r="L875" i="64"/>
  <c r="N874" i="64"/>
  <c r="F874" i="64"/>
  <c r="H873" i="64"/>
  <c r="J872" i="64"/>
  <c r="L871" i="64"/>
  <c r="N870" i="64"/>
  <c r="F870" i="64"/>
  <c r="H869" i="64"/>
  <c r="J868" i="64"/>
  <c r="L867" i="64"/>
  <c r="N889" i="64"/>
  <c r="F889" i="64"/>
  <c r="H888" i="64"/>
  <c r="J887" i="64"/>
  <c r="L886" i="64"/>
  <c r="H884" i="64"/>
  <c r="J883" i="64"/>
  <c r="L882" i="64"/>
  <c r="F881" i="64"/>
  <c r="H880" i="64"/>
  <c r="J879" i="64"/>
  <c r="N877" i="64"/>
  <c r="J875" i="64"/>
  <c r="L874" i="64"/>
  <c r="H872" i="64"/>
  <c r="J871" i="64"/>
  <c r="F869" i="64"/>
  <c r="H868" i="64"/>
  <c r="K890" i="64"/>
  <c r="G888" i="64"/>
  <c r="M885" i="64"/>
  <c r="I883" i="64"/>
  <c r="E881" i="64"/>
  <c r="G880" i="64"/>
  <c r="M877" i="64"/>
  <c r="I875" i="64"/>
  <c r="K874" i="64"/>
  <c r="G872" i="64"/>
  <c r="M869" i="64"/>
  <c r="G868" i="64"/>
  <c r="N888" i="64"/>
  <c r="H887" i="64"/>
  <c r="N884" i="64"/>
  <c r="H883" i="64"/>
  <c r="N880" i="64"/>
  <c r="J878" i="64"/>
  <c r="N876" i="64"/>
  <c r="H875" i="64"/>
  <c r="L873" i="64"/>
  <c r="H871" i="64"/>
  <c r="N868" i="64"/>
  <c r="H867" i="64"/>
  <c r="M890" i="64"/>
  <c r="E890" i="64"/>
  <c r="G889" i="64"/>
  <c r="I888" i="64"/>
  <c r="K887" i="64"/>
  <c r="M886" i="64"/>
  <c r="E886" i="64"/>
  <c r="G885" i="64"/>
  <c r="I884" i="64"/>
  <c r="K883" i="64"/>
  <c r="M882" i="64"/>
  <c r="E882" i="64"/>
  <c r="G881" i="64"/>
  <c r="I880" i="64"/>
  <c r="K879" i="64"/>
  <c r="M878" i="64"/>
  <c r="E878" i="64"/>
  <c r="G877" i="64"/>
  <c r="I876" i="64"/>
  <c r="K875" i="64"/>
  <c r="M874" i="64"/>
  <c r="E874" i="64"/>
  <c r="G873" i="64"/>
  <c r="I872" i="64"/>
  <c r="K871" i="64"/>
  <c r="M870" i="64"/>
  <c r="E870" i="64"/>
  <c r="G869" i="64"/>
  <c r="I868" i="64"/>
  <c r="K867" i="64"/>
  <c r="F885" i="64"/>
  <c r="F877" i="64"/>
  <c r="F873" i="64"/>
  <c r="L870" i="64"/>
  <c r="J867" i="64"/>
  <c r="M889" i="64"/>
  <c r="I887" i="64"/>
  <c r="G884" i="64"/>
  <c r="M881" i="64"/>
  <c r="K878" i="64"/>
  <c r="G876" i="64"/>
  <c r="E873" i="64"/>
  <c r="I871" i="64"/>
  <c r="E869" i="64"/>
  <c r="J890" i="64"/>
  <c r="F888" i="64"/>
  <c r="F884" i="64"/>
  <c r="L881" i="64"/>
  <c r="H879" i="64"/>
  <c r="L877" i="64"/>
  <c r="J874" i="64"/>
  <c r="F872" i="64"/>
  <c r="J870" i="64"/>
  <c r="F868" i="64"/>
  <c r="L890" i="64"/>
  <c r="N885" i="64"/>
  <c r="N881" i="64"/>
  <c r="L878" i="64"/>
  <c r="H876" i="64"/>
  <c r="N873" i="64"/>
  <c r="N869" i="64"/>
  <c r="E889" i="64"/>
  <c r="K886" i="64"/>
  <c r="E885" i="64"/>
  <c r="K882" i="64"/>
  <c r="I879" i="64"/>
  <c r="E877" i="64"/>
  <c r="M873" i="64"/>
  <c r="K870" i="64"/>
  <c r="I867" i="64"/>
  <c r="L889" i="64"/>
  <c r="L885" i="64"/>
  <c r="J882" i="64"/>
  <c r="F880" i="64"/>
  <c r="F876" i="64"/>
  <c r="N872" i="64"/>
  <c r="L869" i="64"/>
  <c r="I889" i="64"/>
  <c r="K888" i="64"/>
  <c r="E887" i="64"/>
  <c r="I885" i="64"/>
  <c r="M883" i="64"/>
  <c r="G882" i="64"/>
  <c r="K880" i="64"/>
  <c r="E879" i="64"/>
  <c r="I877" i="64"/>
  <c r="M875" i="64"/>
  <c r="G874" i="64"/>
  <c r="K872" i="64"/>
  <c r="E871" i="64"/>
  <c r="I869" i="64"/>
  <c r="M867" i="64"/>
  <c r="J886" i="64"/>
  <c r="I890" i="64"/>
  <c r="K889" i="64"/>
  <c r="M888" i="64"/>
  <c r="E888" i="64"/>
  <c r="G887" i="64"/>
  <c r="I886" i="64"/>
  <c r="K885" i="64"/>
  <c r="M884" i="64"/>
  <c r="E884" i="64"/>
  <c r="G883" i="64"/>
  <c r="I882" i="64"/>
  <c r="K881" i="64"/>
  <c r="M880" i="64"/>
  <c r="E880" i="64"/>
  <c r="G879" i="64"/>
  <c r="I878" i="64"/>
  <c r="K877" i="64"/>
  <c r="M876" i="64"/>
  <c r="E876" i="64"/>
  <c r="G875" i="64"/>
  <c r="I874" i="64"/>
  <c r="K873" i="64"/>
  <c r="M872" i="64"/>
  <c r="E872" i="64"/>
  <c r="G871" i="64"/>
  <c r="I870" i="64"/>
  <c r="K869" i="64"/>
  <c r="M868" i="64"/>
  <c r="E868" i="64"/>
  <c r="G867" i="64"/>
  <c r="H890" i="64"/>
  <c r="J889" i="64"/>
  <c r="L888" i="64"/>
  <c r="N887" i="64"/>
  <c r="F887" i="64"/>
  <c r="H886" i="64"/>
  <c r="J885" i="64"/>
  <c r="L884" i="64"/>
  <c r="N883" i="64"/>
  <c r="F883" i="64"/>
  <c r="H882" i="64"/>
  <c r="J881" i="64"/>
  <c r="L880" i="64"/>
  <c r="N879" i="64"/>
  <c r="F879" i="64"/>
  <c r="H878" i="64"/>
  <c r="J877" i="64"/>
  <c r="L876" i="64"/>
  <c r="N875" i="64"/>
  <c r="F875" i="64"/>
  <c r="H874" i="64"/>
  <c r="J873" i="64"/>
  <c r="L872" i="64"/>
  <c r="N871" i="64"/>
  <c r="F871" i="64"/>
  <c r="H870" i="64"/>
  <c r="J869" i="64"/>
  <c r="L868" i="64"/>
  <c r="N867" i="64"/>
  <c r="F867" i="64"/>
  <c r="G890" i="64"/>
  <c r="M887" i="64"/>
  <c r="G886" i="64"/>
  <c r="K884" i="64"/>
  <c r="E883" i="64"/>
  <c r="I881" i="64"/>
  <c r="M879" i="64"/>
  <c r="G878" i="64"/>
  <c r="K876" i="64"/>
  <c r="E875" i="64"/>
  <c r="I873" i="64"/>
  <c r="M871" i="64"/>
  <c r="G870" i="64"/>
  <c r="K868" i="64"/>
  <c r="E867" i="64"/>
  <c r="H866" i="64"/>
  <c r="J865" i="64"/>
  <c r="L864" i="64"/>
  <c r="N863" i="64"/>
  <c r="F863" i="64"/>
  <c r="H862" i="64"/>
  <c r="J861" i="64"/>
  <c r="L860" i="64"/>
  <c r="N859" i="64"/>
  <c r="F859" i="64"/>
  <c r="H858" i="64"/>
  <c r="J857" i="64"/>
  <c r="L856" i="64"/>
  <c r="N855" i="64"/>
  <c r="F855" i="64"/>
  <c r="H854" i="64"/>
  <c r="J853" i="64"/>
  <c r="L852" i="64"/>
  <c r="N851" i="64"/>
  <c r="F851" i="64"/>
  <c r="H850" i="64"/>
  <c r="J849" i="64"/>
  <c r="L848" i="64"/>
  <c r="N847" i="64"/>
  <c r="F847" i="64"/>
  <c r="H846" i="64"/>
  <c r="J845" i="64"/>
  <c r="L844" i="64"/>
  <c r="N843" i="64"/>
  <c r="F843" i="64"/>
  <c r="H842" i="64"/>
  <c r="J841" i="64"/>
  <c r="L840" i="64"/>
  <c r="N839" i="64"/>
  <c r="F839" i="64"/>
  <c r="H838" i="64"/>
  <c r="J837" i="64"/>
  <c r="L836" i="64"/>
  <c r="N835" i="64"/>
  <c r="F835" i="64"/>
  <c r="H834" i="64"/>
  <c r="J833" i="64"/>
  <c r="L832" i="64"/>
  <c r="N831" i="64"/>
  <c r="F831" i="64"/>
  <c r="H830" i="64"/>
  <c r="J829" i="64"/>
  <c r="L828" i="64"/>
  <c r="N827" i="64"/>
  <c r="F827" i="64"/>
  <c r="H826" i="64"/>
  <c r="J825" i="64"/>
  <c r="L824" i="64"/>
  <c r="L866" i="64"/>
  <c r="M865" i="64"/>
  <c r="N864" i="64"/>
  <c r="E864" i="64"/>
  <c r="E863" i="64"/>
  <c r="F862" i="64"/>
  <c r="G861" i="64"/>
  <c r="H860" i="64"/>
  <c r="I859" i="64"/>
  <c r="J858" i="64"/>
  <c r="K857" i="64"/>
  <c r="K856" i="64"/>
  <c r="L855" i="64"/>
  <c r="M854" i="64"/>
  <c r="N853" i="64"/>
  <c r="E853" i="64"/>
  <c r="F852" i="64"/>
  <c r="G851" i="64"/>
  <c r="G850" i="64"/>
  <c r="H849" i="64"/>
  <c r="I848" i="64"/>
  <c r="J847" i="64"/>
  <c r="K846" i="64"/>
  <c r="L845" i="64"/>
  <c r="M844" i="64"/>
  <c r="M843" i="64"/>
  <c r="N842" i="64"/>
  <c r="E842" i="64"/>
  <c r="F841" i="64"/>
  <c r="G840" i="64"/>
  <c r="H839" i="64"/>
  <c r="I838" i="64"/>
  <c r="I837" i="64"/>
  <c r="J836" i="64"/>
  <c r="K835" i="64"/>
  <c r="L834" i="64"/>
  <c r="M833" i="64"/>
  <c r="N832" i="64"/>
  <c r="E832" i="64"/>
  <c r="E831" i="64"/>
  <c r="F830" i="64"/>
  <c r="G829" i="64"/>
  <c r="H828" i="64"/>
  <c r="I827" i="64"/>
  <c r="J826" i="64"/>
  <c r="K825" i="64"/>
  <c r="K824" i="64"/>
  <c r="M823" i="64"/>
  <c r="E823" i="64"/>
  <c r="G822" i="64"/>
  <c r="I821" i="64"/>
  <c r="K820" i="64"/>
  <c r="M819" i="64"/>
  <c r="E819" i="64"/>
  <c r="G818" i="64"/>
  <c r="I817" i="64"/>
  <c r="K816" i="64"/>
  <c r="M815" i="64"/>
  <c r="E815" i="64"/>
  <c r="G814" i="64"/>
  <c r="I813" i="64"/>
  <c r="K812" i="64"/>
  <c r="M811" i="64"/>
  <c r="E811" i="64"/>
  <c r="G810" i="64"/>
  <c r="I809" i="64"/>
  <c r="K808" i="64"/>
  <c r="M807" i="64"/>
  <c r="E807" i="64"/>
  <c r="G806" i="64"/>
  <c r="I805" i="64"/>
  <c r="K804" i="64"/>
  <c r="M803" i="64"/>
  <c r="E803" i="64"/>
  <c r="F866" i="64"/>
  <c r="F865" i="64"/>
  <c r="F864" i="64"/>
  <c r="N862" i="64"/>
  <c r="N861" i="64"/>
  <c r="N860" i="64"/>
  <c r="M859" i="64"/>
  <c r="M858" i="64"/>
  <c r="M857" i="64"/>
  <c r="M856" i="64"/>
  <c r="K855" i="64"/>
  <c r="K854" i="64"/>
  <c r="K853" i="64"/>
  <c r="J852" i="64"/>
  <c r="J851" i="64"/>
  <c r="J850" i="64"/>
  <c r="I849" i="64"/>
  <c r="H848" i="64"/>
  <c r="H847" i="64"/>
  <c r="G846" i="64"/>
  <c r="G845" i="64"/>
  <c r="G844" i="64"/>
  <c r="G843" i="64"/>
  <c r="F842" i="64"/>
  <c r="E841" i="64"/>
  <c r="E840" i="64"/>
  <c r="N838" i="64"/>
  <c r="N837" i="64"/>
  <c r="N836" i="64"/>
  <c r="M835" i="64"/>
  <c r="M834" i="64"/>
  <c r="L833" i="64"/>
  <c r="K832" i="64"/>
  <c r="K831" i="64"/>
  <c r="K830" i="64"/>
  <c r="K829" i="64"/>
  <c r="J828" i="64"/>
  <c r="J827" i="64"/>
  <c r="I826" i="64"/>
  <c r="H825" i="64"/>
  <c r="H824" i="64"/>
  <c r="I823" i="64"/>
  <c r="J822" i="64"/>
  <c r="K821" i="64"/>
  <c r="L820" i="64"/>
  <c r="L819" i="64"/>
  <c r="M818" i="64"/>
  <c r="N817" i="64"/>
  <c r="E817" i="64"/>
  <c r="F816" i="64"/>
  <c r="G815" i="64"/>
  <c r="H814" i="64"/>
  <c r="H813" i="64"/>
  <c r="I812" i="64"/>
  <c r="J811" i="64"/>
  <c r="K810" i="64"/>
  <c r="L809" i="64"/>
  <c r="M808" i="64"/>
  <c r="N807" i="64"/>
  <c r="N806" i="64"/>
  <c r="E806" i="64"/>
  <c r="F805" i="64"/>
  <c r="G804" i="64"/>
  <c r="H803" i="64"/>
  <c r="I802" i="64"/>
  <c r="K801" i="64"/>
  <c r="M800" i="64"/>
  <c r="E800" i="64"/>
  <c r="G799" i="64"/>
  <c r="I798" i="64"/>
  <c r="K797" i="64"/>
  <c r="M796" i="64"/>
  <c r="E796" i="64"/>
  <c r="G795" i="64"/>
  <c r="I794" i="64"/>
  <c r="K793" i="64"/>
  <c r="M792" i="64"/>
  <c r="E792" i="64"/>
  <c r="G791" i="64"/>
  <c r="I790" i="64"/>
  <c r="K789" i="64"/>
  <c r="M788" i="64"/>
  <c r="E788" i="64"/>
  <c r="G787" i="64"/>
  <c r="N865" i="64"/>
  <c r="K864" i="64"/>
  <c r="J863" i="64"/>
  <c r="I862" i="64"/>
  <c r="F861" i="64"/>
  <c r="E860" i="64"/>
  <c r="L858" i="64"/>
  <c r="I857" i="64"/>
  <c r="H856" i="64"/>
  <c r="G855" i="64"/>
  <c r="E854" i="64"/>
  <c r="M852" i="64"/>
  <c r="K851" i="64"/>
  <c r="I850" i="64"/>
  <c r="F849" i="64"/>
  <c r="E848" i="64"/>
  <c r="M846" i="64"/>
  <c r="K845" i="64"/>
  <c r="I844" i="64"/>
  <c r="H843" i="64"/>
  <c r="N841" i="64"/>
  <c r="M840" i="64"/>
  <c r="K839" i="64"/>
  <c r="J838" i="64"/>
  <c r="G837" i="64"/>
  <c r="F836" i="64"/>
  <c r="N834" i="64"/>
  <c r="K833" i="64"/>
  <c r="I832" i="64"/>
  <c r="H831" i="64"/>
  <c r="E830" i="64"/>
  <c r="N828" i="64"/>
  <c r="L827" i="64"/>
  <c r="K826" i="64"/>
  <c r="G825" i="64"/>
  <c r="F824" i="64"/>
  <c r="F823" i="64"/>
  <c r="E822" i="64"/>
  <c r="E821" i="64"/>
  <c r="E820" i="64"/>
  <c r="N818" i="64"/>
  <c r="M817" i="64"/>
  <c r="M816" i="64"/>
  <c r="L815" i="64"/>
  <c r="L814" i="64"/>
  <c r="L813" i="64"/>
  <c r="L812" i="64"/>
  <c r="K811" i="64"/>
  <c r="J810" i="64"/>
  <c r="J809" i="64"/>
  <c r="I808" i="64"/>
  <c r="I807" i="64"/>
  <c r="I806" i="64"/>
  <c r="H805" i="64"/>
  <c r="H804" i="64"/>
  <c r="G803" i="64"/>
  <c r="G802" i="64"/>
  <c r="H801" i="64"/>
  <c r="I800" i="64"/>
  <c r="J799" i="64"/>
  <c r="K798" i="64"/>
  <c r="L797" i="64"/>
  <c r="L796" i="64"/>
  <c r="M795" i="64"/>
  <c r="N794" i="64"/>
  <c r="E794" i="64"/>
  <c r="F793" i="64"/>
  <c r="G792" i="64"/>
  <c r="H791" i="64"/>
  <c r="H790" i="64"/>
  <c r="I789" i="64"/>
  <c r="J788" i="64"/>
  <c r="K787" i="64"/>
  <c r="L786" i="64"/>
  <c r="N785" i="64"/>
  <c r="F785" i="64"/>
  <c r="H784" i="64"/>
  <c r="J783" i="64"/>
  <c r="L782" i="64"/>
  <c r="N781" i="64"/>
  <c r="F781" i="64"/>
  <c r="H780" i="64"/>
  <c r="J779" i="64"/>
  <c r="L778" i="64"/>
  <c r="N777" i="64"/>
  <c r="F777" i="64"/>
  <c r="H776" i="64"/>
  <c r="J775" i="64"/>
  <c r="L774" i="64"/>
  <c r="N773" i="64"/>
  <c r="F773" i="64"/>
  <c r="H772" i="64"/>
  <c r="J771" i="64"/>
  <c r="L770" i="64"/>
  <c r="N769" i="64"/>
  <c r="F769" i="64"/>
  <c r="H768" i="64"/>
  <c r="J767" i="64"/>
  <c r="L766" i="64"/>
  <c r="N765" i="64"/>
  <c r="F765" i="64"/>
  <c r="H764" i="64"/>
  <c r="J763" i="64"/>
  <c r="L762" i="64"/>
  <c r="N761" i="64"/>
  <c r="F761" i="64"/>
  <c r="H760" i="64"/>
  <c r="J759" i="64"/>
  <c r="L758" i="64"/>
  <c r="N757" i="64"/>
  <c r="F757" i="64"/>
  <c r="H756" i="64"/>
  <c r="J755" i="64"/>
  <c r="L754" i="64"/>
  <c r="N753" i="64"/>
  <c r="F753" i="64"/>
  <c r="H752" i="64"/>
  <c r="N866" i="64"/>
  <c r="L865" i="64"/>
  <c r="J864" i="64"/>
  <c r="I863" i="64"/>
  <c r="G862" i="64"/>
  <c r="E861" i="64"/>
  <c r="L859" i="64"/>
  <c r="K858" i="64"/>
  <c r="H857" i="64"/>
  <c r="G856" i="64"/>
  <c r="E855" i="64"/>
  <c r="M853" i="64"/>
  <c r="K852" i="64"/>
  <c r="I851" i="64"/>
  <c r="F850" i="64"/>
  <c r="E849" i="64"/>
  <c r="M847" i="64"/>
  <c r="L846" i="64"/>
  <c r="I845" i="64"/>
  <c r="H844" i="64"/>
  <c r="E843" i="64"/>
  <c r="M841" i="64"/>
  <c r="K840" i="64"/>
  <c r="J839" i="64"/>
  <c r="G838" i="64"/>
  <c r="F837" i="64"/>
  <c r="E836" i="64"/>
  <c r="K834" i="64"/>
  <c r="I833" i="64"/>
  <c r="H832" i="64"/>
  <c r="G831" i="64"/>
  <c r="N829" i="64"/>
  <c r="M828" i="64"/>
  <c r="K827" i="64"/>
  <c r="G826" i="64"/>
  <c r="F825" i="64"/>
  <c r="E824" i="64"/>
  <c r="N822" i="64"/>
  <c r="N821" i="64"/>
  <c r="N820" i="64"/>
  <c r="N819" i="64"/>
  <c r="L818" i="64"/>
  <c r="L817" i="64"/>
  <c r="L816" i="64"/>
  <c r="K815" i="64"/>
  <c r="K814" i="64"/>
  <c r="K813" i="64"/>
  <c r="J812" i="64"/>
  <c r="I811" i="64"/>
  <c r="I810" i="64"/>
  <c r="H809" i="64"/>
  <c r="H808" i="64"/>
  <c r="H807" i="64"/>
  <c r="H806" i="64"/>
  <c r="G805" i="64"/>
  <c r="F804" i="64"/>
  <c r="F803" i="64"/>
  <c r="F802" i="64"/>
  <c r="G801" i="64"/>
  <c r="H800" i="64"/>
  <c r="I799" i="64"/>
  <c r="J798" i="64"/>
  <c r="J797" i="64"/>
  <c r="K796" i="64"/>
  <c r="L795" i="64"/>
  <c r="M794" i="64"/>
  <c r="N793" i="64"/>
  <c r="E793" i="64"/>
  <c r="F792" i="64"/>
  <c r="F791" i="64"/>
  <c r="G790" i="64"/>
  <c r="H789" i="64"/>
  <c r="I788" i="64"/>
  <c r="J787" i="64"/>
  <c r="K786" i="64"/>
  <c r="M785" i="64"/>
  <c r="E785" i="64"/>
  <c r="G784" i="64"/>
  <c r="I783" i="64"/>
  <c r="K782" i="64"/>
  <c r="M781" i="64"/>
  <c r="E781" i="64"/>
  <c r="G780" i="64"/>
  <c r="I779" i="64"/>
  <c r="K778" i="64"/>
  <c r="M777" i="64"/>
  <c r="E777" i="64"/>
  <c r="M866" i="64"/>
  <c r="K865" i="64"/>
  <c r="I864" i="64"/>
  <c r="H863" i="64"/>
  <c r="E862" i="64"/>
  <c r="M860" i="64"/>
  <c r="K859" i="64"/>
  <c r="I858" i="64"/>
  <c r="G857" i="64"/>
  <c r="E866" i="64"/>
  <c r="M864" i="64"/>
  <c r="K863" i="64"/>
  <c r="J862" i="64"/>
  <c r="H861" i="64"/>
  <c r="F860" i="64"/>
  <c r="N858" i="64"/>
  <c r="L857" i="64"/>
  <c r="I856" i="64"/>
  <c r="H855" i="64"/>
  <c r="F854" i="64"/>
  <c r="N852" i="64"/>
  <c r="L851" i="64"/>
  <c r="K850" i="64"/>
  <c r="G849" i="64"/>
  <c r="F848" i="64"/>
  <c r="N846" i="64"/>
  <c r="M845" i="64"/>
  <c r="J844" i="64"/>
  <c r="I843" i="64"/>
  <c r="G842" i="64"/>
  <c r="N840" i="64"/>
  <c r="L839" i="64"/>
  <c r="K838" i="64"/>
  <c r="H837" i="64"/>
  <c r="G836" i="64"/>
  <c r="E835" i="64"/>
  <c r="N833" i="64"/>
  <c r="J832" i="64"/>
  <c r="I831" i="64"/>
  <c r="G830" i="64"/>
  <c r="E829" i="64"/>
  <c r="M827" i="64"/>
  <c r="L826" i="64"/>
  <c r="I825" i="64"/>
  <c r="G824" i="64"/>
  <c r="G823" i="64"/>
  <c r="F822" i="64"/>
  <c r="F821" i="64"/>
  <c r="F820" i="64"/>
  <c r="F819" i="64"/>
  <c r="E818" i="64"/>
  <c r="N816" i="64"/>
  <c r="N815" i="64"/>
  <c r="M814" i="64"/>
  <c r="M813" i="64"/>
  <c r="M812" i="64"/>
  <c r="L811" i="64"/>
  <c r="L810" i="64"/>
  <c r="K809" i="64"/>
  <c r="J808" i="64"/>
  <c r="J807" i="64"/>
  <c r="J806" i="64"/>
  <c r="J805" i="64"/>
  <c r="I804" i="64"/>
  <c r="I803" i="64"/>
  <c r="H802" i="64"/>
  <c r="I801" i="64"/>
  <c r="J800" i="64"/>
  <c r="K799" i="64"/>
  <c r="L798" i="64"/>
  <c r="M797" i="64"/>
  <c r="N796" i="64"/>
  <c r="N795" i="64"/>
  <c r="E795" i="64"/>
  <c r="F794" i="64"/>
  <c r="G793" i="64"/>
  <c r="H792" i="64"/>
  <c r="I791" i="64"/>
  <c r="J790" i="64"/>
  <c r="J789" i="64"/>
  <c r="K788" i="64"/>
  <c r="L787" i="64"/>
  <c r="M786" i="64"/>
  <c r="E786" i="64"/>
  <c r="G785" i="64"/>
  <c r="I784" i="64"/>
  <c r="K783" i="64"/>
  <c r="M782" i="64"/>
  <c r="E782" i="64"/>
  <c r="G781" i="64"/>
  <c r="I780" i="64"/>
  <c r="K779" i="64"/>
  <c r="M778" i="64"/>
  <c r="E778" i="64"/>
  <c r="G866" i="64"/>
  <c r="L863" i="64"/>
  <c r="I861" i="64"/>
  <c r="E859" i="64"/>
  <c r="J856" i="64"/>
  <c r="J854" i="64"/>
  <c r="I852" i="64"/>
  <c r="M850" i="64"/>
  <c r="M848" i="64"/>
  <c r="E847" i="64"/>
  <c r="E845" i="64"/>
  <c r="M842" i="64"/>
  <c r="H841" i="64"/>
  <c r="G839" i="64"/>
  <c r="K837" i="64"/>
  <c r="I835" i="64"/>
  <c r="H833" i="64"/>
  <c r="L831" i="64"/>
  <c r="L829" i="64"/>
  <c r="E828" i="64"/>
  <c r="N825" i="64"/>
  <c r="N823" i="64"/>
  <c r="I822" i="64"/>
  <c r="J820" i="64"/>
  <c r="G819" i="64"/>
  <c r="H817" i="64"/>
  <c r="J815" i="64"/>
  <c r="E814" i="64"/>
  <c r="G812" i="64"/>
  <c r="M810" i="64"/>
  <c r="E809" i="64"/>
  <c r="G807" i="64"/>
  <c r="L805" i="64"/>
  <c r="N803" i="64"/>
  <c r="J802" i="64"/>
  <c r="N800" i="64"/>
  <c r="H799" i="64"/>
  <c r="E798" i="64"/>
  <c r="I796" i="64"/>
  <c r="F795" i="64"/>
  <c r="J793" i="64"/>
  <c r="N791" i="64"/>
  <c r="L790" i="64"/>
  <c r="F789" i="64"/>
  <c r="M787" i="64"/>
  <c r="H786" i="64"/>
  <c r="N784" i="64"/>
  <c r="M783" i="64"/>
  <c r="I782" i="64"/>
  <c r="H781" i="64"/>
  <c r="N779" i="64"/>
  <c r="J778" i="64"/>
  <c r="I777" i="64"/>
  <c r="I776" i="64"/>
  <c r="I775" i="64"/>
  <c r="J774" i="64"/>
  <c r="K773" i="64"/>
  <c r="L772" i="64"/>
  <c r="M771" i="64"/>
  <c r="N770" i="64"/>
  <c r="E770" i="64"/>
  <c r="E769" i="64"/>
  <c r="F768" i="64"/>
  <c r="G767" i="64"/>
  <c r="H766" i="64"/>
  <c r="I765" i="64"/>
  <c r="J764" i="64"/>
  <c r="K763" i="64"/>
  <c r="K762" i="64"/>
  <c r="L761" i="64"/>
  <c r="M760" i="64"/>
  <c r="N759" i="64"/>
  <c r="E759" i="64"/>
  <c r="F758" i="64"/>
  <c r="G757" i="64"/>
  <c r="G756" i="64"/>
  <c r="H755" i="64"/>
  <c r="I754" i="64"/>
  <c r="J753" i="64"/>
  <c r="K752" i="64"/>
  <c r="L751" i="64"/>
  <c r="N750" i="64"/>
  <c r="F750" i="64"/>
  <c r="H749" i="64"/>
  <c r="J748" i="64"/>
  <c r="H865" i="64"/>
  <c r="M862" i="64"/>
  <c r="J860" i="64"/>
  <c r="F858" i="64"/>
  <c r="E856" i="64"/>
  <c r="G854" i="64"/>
  <c r="G852" i="64"/>
  <c r="E850" i="64"/>
  <c r="J848" i="64"/>
  <c r="I846" i="64"/>
  <c r="K844" i="64"/>
  <c r="K842" i="64"/>
  <c r="J840" i="64"/>
  <c r="M838" i="64"/>
  <c r="M836" i="64"/>
  <c r="G835" i="64"/>
  <c r="F833" i="64"/>
  <c r="N830" i="64"/>
  <c r="H829" i="64"/>
  <c r="G827" i="64"/>
  <c r="L825" i="64"/>
  <c r="K823" i="64"/>
  <c r="M821" i="64"/>
  <c r="H820" i="64"/>
  <c r="J818" i="64"/>
  <c r="F817" i="64"/>
  <c r="H815" i="64"/>
  <c r="J813" i="64"/>
  <c r="E812" i="64"/>
  <c r="F810" i="64"/>
  <c r="L808" i="64"/>
  <c r="M806" i="64"/>
  <c r="E805" i="64"/>
  <c r="G865" i="64"/>
  <c r="L862" i="64"/>
  <c r="I860" i="64"/>
  <c r="E858" i="64"/>
  <c r="M855" i="64"/>
  <c r="L853" i="64"/>
  <c r="E852" i="64"/>
  <c r="N849" i="64"/>
  <c r="G848" i="64"/>
  <c r="F846" i="64"/>
  <c r="F844" i="64"/>
  <c r="J842" i="64"/>
  <c r="I840" i="64"/>
  <c r="L838" i="64"/>
  <c r="K836" i="64"/>
  <c r="J834" i="64"/>
  <c r="E833" i="64"/>
  <c r="M830" i="64"/>
  <c r="F829" i="64"/>
  <c r="E827" i="64"/>
  <c r="E825" i="64"/>
  <c r="J823" i="64"/>
  <c r="L821" i="64"/>
  <c r="G820" i="64"/>
  <c r="I818" i="64"/>
  <c r="J816" i="64"/>
  <c r="F815" i="64"/>
  <c r="G813" i="64"/>
  <c r="N811" i="64"/>
  <c r="E810" i="64"/>
  <c r="G808" i="64"/>
  <c r="L806" i="64"/>
  <c r="N804" i="64"/>
  <c r="K866" i="64"/>
  <c r="H864" i="64"/>
  <c r="M861" i="64"/>
  <c r="J859" i="64"/>
  <c r="F857" i="64"/>
  <c r="I855" i="64"/>
  <c r="H853" i="64"/>
  <c r="H851" i="64"/>
  <c r="L849" i="64"/>
  <c r="K847" i="64"/>
  <c r="N845" i="64"/>
  <c r="L843" i="64"/>
  <c r="L841" i="64"/>
  <c r="F840" i="64"/>
  <c r="E838" i="64"/>
  <c r="H836" i="64"/>
  <c r="G834" i="64"/>
  <c r="G832" i="64"/>
  <c r="J830" i="64"/>
  <c r="I828" i="64"/>
  <c r="M826" i="64"/>
  <c r="M824" i="64"/>
  <c r="M822" i="64"/>
  <c r="H821" i="64"/>
  <c r="J819" i="64"/>
  <c r="F818" i="64"/>
  <c r="H816" i="64"/>
  <c r="J814" i="64"/>
  <c r="E813" i="64"/>
  <c r="G811" i="64"/>
  <c r="M809" i="64"/>
  <c r="E808" i="64"/>
  <c r="F806" i="64"/>
  <c r="I865" i="64"/>
  <c r="K860" i="64"/>
  <c r="F856" i="64"/>
  <c r="E865" i="64"/>
  <c r="G860" i="64"/>
  <c r="J855" i="64"/>
  <c r="M851" i="64"/>
  <c r="L847" i="64"/>
  <c r="E844" i="64"/>
  <c r="H840" i="64"/>
  <c r="I836" i="64"/>
  <c r="M832" i="64"/>
  <c r="K828" i="64"/>
  <c r="N824" i="64"/>
  <c r="J821" i="64"/>
  <c r="H818" i="64"/>
  <c r="N814" i="64"/>
  <c r="H811" i="64"/>
  <c r="F808" i="64"/>
  <c r="M804" i="64"/>
  <c r="M802" i="64"/>
  <c r="F801" i="64"/>
  <c r="L799" i="64"/>
  <c r="N797" i="64"/>
  <c r="G796" i="64"/>
  <c r="J794" i="64"/>
  <c r="L792" i="64"/>
  <c r="E791" i="64"/>
  <c r="L789" i="64"/>
  <c r="N787" i="64"/>
  <c r="G786" i="64"/>
  <c r="L784" i="64"/>
  <c r="G783" i="64"/>
  <c r="L781" i="64"/>
  <c r="J780" i="64"/>
  <c r="E779" i="64"/>
  <c r="J777" i="64"/>
  <c r="G776" i="64"/>
  <c r="G775" i="64"/>
  <c r="G774" i="64"/>
  <c r="G773" i="64"/>
  <c r="F772" i="64"/>
  <c r="F771" i="64"/>
  <c r="F770" i="64"/>
  <c r="N768" i="64"/>
  <c r="N767" i="64"/>
  <c r="N766" i="64"/>
  <c r="M765" i="64"/>
  <c r="M764" i="64"/>
  <c r="M763" i="64"/>
  <c r="M762" i="64"/>
  <c r="K761" i="64"/>
  <c r="K760" i="64"/>
  <c r="K759" i="64"/>
  <c r="J758" i="64"/>
  <c r="J757" i="64"/>
  <c r="J756" i="64"/>
  <c r="I755" i="64"/>
  <c r="H754" i="64"/>
  <c r="H753" i="64"/>
  <c r="G752" i="64"/>
  <c r="H751" i="64"/>
  <c r="I750" i="64"/>
  <c r="J749" i="64"/>
  <c r="K748" i="64"/>
  <c r="L747" i="64"/>
  <c r="N746" i="64"/>
  <c r="F746" i="64"/>
  <c r="H745" i="64"/>
  <c r="J744" i="64"/>
  <c r="L743" i="64"/>
  <c r="N742" i="64"/>
  <c r="F742" i="64"/>
  <c r="H741" i="64"/>
  <c r="J740" i="64"/>
  <c r="L739" i="64"/>
  <c r="N738" i="64"/>
  <c r="F738" i="64"/>
  <c r="H737" i="64"/>
  <c r="J736" i="64"/>
  <c r="L735" i="64"/>
  <c r="N734" i="64"/>
  <c r="F734" i="64"/>
  <c r="H733" i="64"/>
  <c r="J732" i="64"/>
  <c r="L731" i="64"/>
  <c r="N730" i="64"/>
  <c r="F730" i="64"/>
  <c r="H729" i="64"/>
  <c r="J728" i="64"/>
  <c r="M863" i="64"/>
  <c r="G859" i="64"/>
  <c r="L854" i="64"/>
  <c r="N850" i="64"/>
  <c r="G847" i="64"/>
  <c r="J843" i="64"/>
  <c r="I839" i="64"/>
  <c r="J835" i="64"/>
  <c r="M831" i="64"/>
  <c r="F828" i="64"/>
  <c r="I824" i="64"/>
  <c r="M820" i="64"/>
  <c r="J817" i="64"/>
  <c r="F814" i="64"/>
  <c r="N810" i="64"/>
  <c r="K807" i="64"/>
  <c r="J804" i="64"/>
  <c r="K802" i="64"/>
  <c r="L800" i="64"/>
  <c r="E799" i="64"/>
  <c r="H797" i="64"/>
  <c r="K795" i="64"/>
  <c r="G794" i="64"/>
  <c r="J792" i="64"/>
  <c r="M790" i="64"/>
  <c r="E789" i="64"/>
  <c r="H787" i="64"/>
  <c r="L785" i="64"/>
  <c r="J784" i="64"/>
  <c r="E783" i="64"/>
  <c r="J781" i="64"/>
  <c r="E780" i="64"/>
  <c r="I778" i="64"/>
  <c r="G777" i="64"/>
  <c r="E776" i="64"/>
  <c r="E775" i="64"/>
  <c r="E774" i="64"/>
  <c r="N772" i="64"/>
  <c r="N771" i="64"/>
  <c r="M770" i="64"/>
  <c r="L769" i="64"/>
  <c r="L768" i="64"/>
  <c r="L767" i="64"/>
  <c r="K766" i="64"/>
  <c r="K765" i="64"/>
  <c r="K764" i="64"/>
  <c r="I763" i="64"/>
  <c r="I762" i="64"/>
  <c r="I761" i="64"/>
  <c r="I760" i="64"/>
  <c r="H759" i="64"/>
  <c r="H758" i="64"/>
  <c r="H757" i="64"/>
  <c r="F756" i="64"/>
  <c r="F755" i="64"/>
  <c r="F754" i="64"/>
  <c r="E753" i="64"/>
  <c r="E752" i="64"/>
  <c r="F751" i="64"/>
  <c r="G750" i="64"/>
  <c r="G749" i="64"/>
  <c r="H748" i="64"/>
  <c r="J747" i="64"/>
  <c r="L746" i="64"/>
  <c r="N745" i="64"/>
  <c r="F745" i="64"/>
  <c r="H744" i="64"/>
  <c r="J743" i="64"/>
  <c r="L742" i="64"/>
  <c r="N741" i="64"/>
  <c r="F741" i="64"/>
  <c r="H740" i="64"/>
  <c r="J739" i="64"/>
  <c r="L738" i="64"/>
  <c r="N737" i="64"/>
  <c r="F737" i="64"/>
  <c r="H736" i="64"/>
  <c r="J735" i="64"/>
  <c r="L734" i="64"/>
  <c r="N733" i="64"/>
  <c r="F733" i="64"/>
  <c r="H732" i="64"/>
  <c r="J731" i="64"/>
  <c r="L730" i="64"/>
  <c r="N729" i="64"/>
  <c r="G863" i="64"/>
  <c r="G858" i="64"/>
  <c r="I854" i="64"/>
  <c r="L850" i="64"/>
  <c r="J846" i="64"/>
  <c r="L842" i="64"/>
  <c r="E839" i="64"/>
  <c r="H835" i="64"/>
  <c r="J831" i="64"/>
  <c r="H827" i="64"/>
  <c r="L823" i="64"/>
  <c r="I820" i="64"/>
  <c r="G817" i="64"/>
  <c r="N813" i="64"/>
  <c r="H810" i="64"/>
  <c r="F807" i="64"/>
  <c r="E804" i="64"/>
  <c r="E802" i="64"/>
  <c r="K800" i="64"/>
  <c r="N798" i="64"/>
  <c r="G797" i="64"/>
  <c r="J795" i="64"/>
  <c r="M793" i="64"/>
  <c r="K862" i="64"/>
  <c r="N857" i="64"/>
  <c r="I853" i="64"/>
  <c r="M849" i="64"/>
  <c r="E846" i="64"/>
  <c r="I842" i="64"/>
  <c r="F838" i="64"/>
  <c r="I834" i="64"/>
  <c r="L830" i="64"/>
  <c r="N826" i="64"/>
  <c r="H823" i="64"/>
  <c r="K819" i="64"/>
  <c r="I816" i="64"/>
  <c r="F813" i="64"/>
  <c r="N809" i="64"/>
  <c r="K806" i="64"/>
  <c r="L803" i="64"/>
  <c r="N801" i="64"/>
  <c r="G800" i="64"/>
  <c r="M798" i="64"/>
  <c r="I866" i="64"/>
  <c r="G853" i="64"/>
  <c r="H845" i="64"/>
  <c r="M837" i="64"/>
  <c r="I830" i="64"/>
  <c r="L822" i="64"/>
  <c r="G816" i="64"/>
  <c r="G809" i="64"/>
  <c r="K803" i="64"/>
  <c r="F800" i="64"/>
  <c r="F797" i="64"/>
  <c r="K794" i="64"/>
  <c r="M791" i="64"/>
  <c r="N789" i="64"/>
  <c r="I787" i="64"/>
  <c r="J785" i="64"/>
  <c r="L783" i="64"/>
  <c r="K781" i="64"/>
  <c r="L779" i="64"/>
  <c r="L777" i="64"/>
  <c r="F776" i="64"/>
  <c r="M774" i="64"/>
  <c r="I773" i="64"/>
  <c r="E772" i="64"/>
  <c r="J770" i="64"/>
  <c r="H769" i="64"/>
  <c r="M767" i="64"/>
  <c r="I766" i="64"/>
  <c r="E765" i="64"/>
  <c r="L763" i="64"/>
  <c r="G762" i="64"/>
  <c r="N760" i="64"/>
  <c r="I759" i="64"/>
  <c r="E758" i="64"/>
  <c r="L756" i="64"/>
  <c r="G755" i="64"/>
  <c r="M753" i="64"/>
  <c r="J752" i="64"/>
  <c r="G751" i="64"/>
  <c r="N749" i="64"/>
  <c r="M748" i="64"/>
  <c r="K747" i="64"/>
  <c r="J746" i="64"/>
  <c r="J745" i="64"/>
  <c r="I744" i="64"/>
  <c r="H743" i="64"/>
  <c r="H742" i="64"/>
  <c r="G741" i="64"/>
  <c r="F740" i="64"/>
  <c r="F739" i="64"/>
  <c r="E738" i="64"/>
  <c r="N736" i="64"/>
  <c r="N735" i="64"/>
  <c r="M734" i="64"/>
  <c r="L733" i="64"/>
  <c r="L732" i="64"/>
  <c r="K731" i="64"/>
  <c r="J730" i="64"/>
  <c r="J729" i="64"/>
  <c r="K728" i="64"/>
  <c r="L727" i="64"/>
  <c r="N726" i="64"/>
  <c r="F726" i="64"/>
  <c r="H725" i="64"/>
  <c r="J724" i="64"/>
  <c r="L723" i="64"/>
  <c r="N722" i="64"/>
  <c r="F722" i="64"/>
  <c r="H721" i="64"/>
  <c r="J720" i="64"/>
  <c r="L719" i="64"/>
  <c r="N718" i="64"/>
  <c r="F718" i="64"/>
  <c r="H717" i="64"/>
  <c r="J716" i="64"/>
  <c r="L715" i="64"/>
  <c r="N714" i="64"/>
  <c r="F714" i="64"/>
  <c r="H713" i="64"/>
  <c r="J712" i="64"/>
  <c r="L711" i="64"/>
  <c r="N710" i="64"/>
  <c r="F710" i="64"/>
  <c r="H709" i="64"/>
  <c r="J708" i="64"/>
  <c r="L707" i="64"/>
  <c r="N706" i="64"/>
  <c r="F706" i="64"/>
  <c r="H705" i="64"/>
  <c r="J704" i="64"/>
  <c r="L703" i="64"/>
  <c r="N702" i="64"/>
  <c r="F702" i="64"/>
  <c r="H701" i="64"/>
  <c r="J700" i="64"/>
  <c r="L699" i="64"/>
  <c r="N698" i="64"/>
  <c r="F698" i="64"/>
  <c r="H697" i="64"/>
  <c r="J696" i="64"/>
  <c r="L695" i="64"/>
  <c r="N694" i="64"/>
  <c r="F694" i="64"/>
  <c r="H693" i="64"/>
  <c r="J692" i="64"/>
  <c r="L691" i="64"/>
  <c r="N690" i="64"/>
  <c r="F690" i="64"/>
  <c r="H689" i="64"/>
  <c r="J688" i="64"/>
  <c r="L687" i="64"/>
  <c r="N686" i="64"/>
  <c r="F686" i="64"/>
  <c r="H685" i="64"/>
  <c r="J684" i="64"/>
  <c r="L683" i="64"/>
  <c r="N682" i="64"/>
  <c r="F682" i="64"/>
  <c r="H681" i="64"/>
  <c r="J680" i="64"/>
  <c r="L679" i="64"/>
  <c r="N678" i="64"/>
  <c r="F678" i="64"/>
  <c r="H677" i="64"/>
  <c r="J676" i="64"/>
  <c r="L675" i="64"/>
  <c r="N674" i="64"/>
  <c r="G864" i="64"/>
  <c r="F853" i="64"/>
  <c r="F845" i="64"/>
  <c r="L837" i="64"/>
  <c r="M829" i="64"/>
  <c r="K822" i="64"/>
  <c r="E816" i="64"/>
  <c r="F809" i="64"/>
  <c r="J803" i="64"/>
  <c r="N799" i="64"/>
  <c r="E797" i="64"/>
  <c r="H794" i="64"/>
  <c r="L791" i="64"/>
  <c r="M789" i="64"/>
  <c r="F787" i="64"/>
  <c r="I785" i="64"/>
  <c r="H783" i="64"/>
  <c r="I781" i="64"/>
  <c r="H779" i="64"/>
  <c r="K777" i="64"/>
  <c r="N775" i="64"/>
  <c r="K774" i="64"/>
  <c r="H773" i="64"/>
  <c r="L771" i="64"/>
  <c r="I770" i="64"/>
  <c r="G769" i="64"/>
  <c r="K767" i="64"/>
  <c r="G766" i="64"/>
  <c r="N764" i="64"/>
  <c r="H763" i="64"/>
  <c r="F762" i="64"/>
  <c r="L760" i="64"/>
  <c r="G759" i="64"/>
  <c r="M757" i="64"/>
  <c r="K756" i="64"/>
  <c r="E755" i="64"/>
  <c r="L753" i="64"/>
  <c r="I752" i="64"/>
  <c r="E751" i="64"/>
  <c r="M749" i="64"/>
  <c r="L748" i="64"/>
  <c r="I747" i="64"/>
  <c r="I746" i="64"/>
  <c r="I745" i="64"/>
  <c r="G744" i="64"/>
  <c r="G743" i="64"/>
  <c r="G742" i="64"/>
  <c r="E741" i="64"/>
  <c r="E740" i="64"/>
  <c r="E739" i="64"/>
  <c r="M737" i="64"/>
  <c r="M736" i="64"/>
  <c r="M735" i="64"/>
  <c r="K734" i="64"/>
  <c r="K733" i="64"/>
  <c r="K732" i="64"/>
  <c r="I731" i="64"/>
  <c r="I730" i="64"/>
  <c r="I729" i="64"/>
  <c r="I728" i="64"/>
  <c r="K727" i="64"/>
  <c r="M726" i="64"/>
  <c r="E726" i="64"/>
  <c r="G725" i="64"/>
  <c r="I724" i="64"/>
  <c r="K723" i="64"/>
  <c r="M722" i="64"/>
  <c r="E722" i="64"/>
  <c r="G721" i="64"/>
  <c r="I720" i="64"/>
  <c r="K719" i="64"/>
  <c r="M718" i="64"/>
  <c r="E718" i="64"/>
  <c r="G717" i="64"/>
  <c r="I716" i="64"/>
  <c r="K715" i="64"/>
  <c r="M714" i="64"/>
  <c r="E714" i="64"/>
  <c r="G713" i="64"/>
  <c r="I712" i="64"/>
  <c r="K711" i="64"/>
  <c r="M710" i="64"/>
  <c r="E710" i="64"/>
  <c r="G709" i="64"/>
  <c r="I708" i="64"/>
  <c r="K707" i="64"/>
  <c r="M706" i="64"/>
  <c r="E706" i="64"/>
  <c r="G705" i="64"/>
  <c r="I704" i="64"/>
  <c r="K703" i="64"/>
  <c r="M702" i="64"/>
  <c r="E702" i="64"/>
  <c r="G701" i="64"/>
  <c r="I700" i="64"/>
  <c r="K699" i="64"/>
  <c r="M698" i="64"/>
  <c r="E698" i="64"/>
  <c r="G697" i="64"/>
  <c r="I696" i="64"/>
  <c r="K695" i="64"/>
  <c r="M694" i="64"/>
  <c r="E694" i="64"/>
  <c r="G693" i="64"/>
  <c r="I692" i="64"/>
  <c r="K691" i="64"/>
  <c r="M690" i="64"/>
  <c r="E690" i="64"/>
  <c r="G689" i="64"/>
  <c r="I688" i="64"/>
  <c r="K687" i="64"/>
  <c r="M686" i="64"/>
  <c r="E686" i="64"/>
  <c r="G685" i="64"/>
  <c r="L861" i="64"/>
  <c r="H852" i="64"/>
  <c r="N844" i="64"/>
  <c r="E837" i="64"/>
  <c r="I829" i="64"/>
  <c r="H822" i="64"/>
  <c r="I815" i="64"/>
  <c r="N808" i="64"/>
  <c r="N802" i="64"/>
  <c r="M799" i="64"/>
  <c r="J796" i="64"/>
  <c r="L793" i="64"/>
  <c r="K791" i="64"/>
  <c r="G789" i="64"/>
  <c r="E787" i="64"/>
  <c r="H785" i="64"/>
  <c r="F783" i="64"/>
  <c r="N780" i="64"/>
  <c r="G779" i="64"/>
  <c r="H777" i="64"/>
  <c r="M775" i="64"/>
  <c r="I774" i="64"/>
  <c r="E773" i="64"/>
  <c r="K771" i="64"/>
  <c r="H770" i="64"/>
  <c r="M768" i="64"/>
  <c r="I767" i="64"/>
  <c r="F766" i="64"/>
  <c r="L764" i="64"/>
  <c r="G763" i="64"/>
  <c r="E762" i="64"/>
  <c r="J760" i="64"/>
  <c r="F759" i="64"/>
  <c r="L757" i="64"/>
  <c r="I756" i="64"/>
  <c r="N754" i="64"/>
  <c r="K753" i="64"/>
  <c r="F752" i="64"/>
  <c r="M750" i="64"/>
  <c r="L749" i="64"/>
  <c r="I748" i="64"/>
  <c r="H747" i="64"/>
  <c r="H746" i="64"/>
  <c r="G745" i="64"/>
  <c r="F744" i="64"/>
  <c r="F743" i="64"/>
  <c r="E742" i="64"/>
  <c r="N740" i="64"/>
  <c r="N739" i="64"/>
  <c r="M738" i="64"/>
  <c r="L737" i="64"/>
  <c r="L736" i="64"/>
  <c r="K735" i="64"/>
  <c r="J734" i="64"/>
  <c r="J733" i="64"/>
  <c r="I732" i="64"/>
  <c r="H731" i="64"/>
  <c r="H730" i="64"/>
  <c r="G729" i="64"/>
  <c r="H728" i="64"/>
  <c r="J727" i="64"/>
  <c r="L726" i="64"/>
  <c r="N725" i="64"/>
  <c r="F725" i="64"/>
  <c r="H724" i="64"/>
  <c r="J723" i="64"/>
  <c r="L722" i="64"/>
  <c r="N721" i="64"/>
  <c r="F721" i="64"/>
  <c r="H720" i="64"/>
  <c r="J719" i="64"/>
  <c r="L718" i="64"/>
  <c r="N717" i="64"/>
  <c r="F717" i="64"/>
  <c r="H716" i="64"/>
  <c r="J715" i="64"/>
  <c r="L714" i="64"/>
  <c r="N713" i="64"/>
  <c r="F713" i="64"/>
  <c r="H712" i="64"/>
  <c r="J711" i="64"/>
  <c r="L710" i="64"/>
  <c r="N709" i="64"/>
  <c r="F709" i="64"/>
  <c r="H708" i="64"/>
  <c r="J707" i="64"/>
  <c r="L706" i="64"/>
  <c r="N705" i="64"/>
  <c r="F705" i="64"/>
  <c r="H704" i="64"/>
  <c r="J703" i="64"/>
  <c r="L702" i="64"/>
  <c r="N701" i="64"/>
  <c r="F701" i="64"/>
  <c r="H700" i="64"/>
  <c r="J699" i="64"/>
  <c r="L698" i="64"/>
  <c r="N697" i="64"/>
  <c r="F697" i="64"/>
  <c r="H696" i="64"/>
  <c r="J695" i="64"/>
  <c r="L694" i="64"/>
  <c r="N693" i="64"/>
  <c r="F693" i="64"/>
  <c r="H692" i="64"/>
  <c r="J691" i="64"/>
  <c r="L690" i="64"/>
  <c r="N689" i="64"/>
  <c r="F689" i="64"/>
  <c r="H688" i="64"/>
  <c r="J687" i="64"/>
  <c r="K861" i="64"/>
  <c r="E851" i="64"/>
  <c r="K843" i="64"/>
  <c r="L835" i="64"/>
  <c r="G828" i="64"/>
  <c r="G821" i="64"/>
  <c r="I814" i="64"/>
  <c r="L807" i="64"/>
  <c r="L802" i="64"/>
  <c r="F799" i="64"/>
  <c r="H796" i="64"/>
  <c r="I793" i="64"/>
  <c r="J791" i="64"/>
  <c r="N788" i="64"/>
  <c r="N786" i="64"/>
  <c r="M784" i="64"/>
  <c r="N782" i="64"/>
  <c r="M780" i="64"/>
  <c r="F779" i="64"/>
  <c r="N776" i="64"/>
  <c r="L775" i="64"/>
  <c r="H774" i="64"/>
  <c r="M772" i="64"/>
  <c r="I771" i="64"/>
  <c r="G770" i="64"/>
  <c r="K768" i="64"/>
  <c r="H767" i="64"/>
  <c r="E766" i="64"/>
  <c r="I764" i="64"/>
  <c r="F763" i="64"/>
  <c r="M761" i="64"/>
  <c r="G760" i="64"/>
  <c r="N758" i="64"/>
  <c r="K757" i="64"/>
  <c r="E756" i="64"/>
  <c r="M754" i="64"/>
  <c r="I753" i="64"/>
  <c r="N751" i="64"/>
  <c r="L750" i="64"/>
  <c r="K749" i="64"/>
  <c r="G748" i="64"/>
  <c r="G747" i="64"/>
  <c r="G746" i="64"/>
  <c r="E745" i="64"/>
  <c r="E744" i="64"/>
  <c r="E743" i="64"/>
  <c r="M741" i="64"/>
  <c r="M740" i="64"/>
  <c r="M739" i="64"/>
  <c r="K738" i="64"/>
  <c r="K737" i="64"/>
  <c r="K736" i="64"/>
  <c r="I735" i="64"/>
  <c r="I734" i="64"/>
  <c r="I733" i="64"/>
  <c r="G732" i="64"/>
  <c r="G731" i="64"/>
  <c r="G730" i="64"/>
  <c r="F729" i="64"/>
  <c r="G728" i="64"/>
  <c r="I727" i="64"/>
  <c r="K726" i="64"/>
  <c r="M725" i="64"/>
  <c r="E725" i="64"/>
  <c r="G724" i="64"/>
  <c r="I723" i="64"/>
  <c r="K722" i="64"/>
  <c r="M721" i="64"/>
  <c r="E721" i="64"/>
  <c r="G720" i="64"/>
  <c r="H859" i="64"/>
  <c r="K849" i="64"/>
  <c r="K841" i="64"/>
  <c r="F834" i="64"/>
  <c r="F826" i="64"/>
  <c r="I819" i="64"/>
  <c r="N812" i="64"/>
  <c r="N805" i="64"/>
  <c r="M801" i="64"/>
  <c r="H798" i="64"/>
  <c r="F796" i="64"/>
  <c r="H793" i="64"/>
  <c r="N790" i="64"/>
  <c r="L788" i="64"/>
  <c r="J786" i="64"/>
  <c r="K784" i="64"/>
  <c r="J782" i="64"/>
  <c r="L780" i="64"/>
  <c r="N778" i="64"/>
  <c r="M776" i="64"/>
  <c r="K775" i="64"/>
  <c r="F774" i="64"/>
  <c r="K772" i="64"/>
  <c r="H771" i="64"/>
  <c r="M769" i="64"/>
  <c r="J768" i="64"/>
  <c r="F767" i="64"/>
  <c r="L765" i="64"/>
  <c r="G764" i="64"/>
  <c r="E763" i="64"/>
  <c r="J761" i="64"/>
  <c r="F760" i="64"/>
  <c r="M758" i="64"/>
  <c r="I757" i="64"/>
  <c r="N755" i="64"/>
  <c r="K754" i="64"/>
  <c r="G753" i="64"/>
  <c r="M751" i="64"/>
  <c r="K750" i="64"/>
  <c r="I749" i="64"/>
  <c r="F748" i="64"/>
  <c r="F747" i="64"/>
  <c r="E746" i="64"/>
  <c r="N744" i="64"/>
  <c r="N743" i="64"/>
  <c r="M742" i="64"/>
  <c r="L741" i="64"/>
  <c r="L740" i="64"/>
  <c r="K739" i="64"/>
  <c r="J738" i="64"/>
  <c r="J737" i="64"/>
  <c r="I736" i="64"/>
  <c r="H735" i="64"/>
  <c r="H734" i="64"/>
  <c r="G733" i="64"/>
  <c r="F732" i="64"/>
  <c r="F731" i="64"/>
  <c r="E730" i="64"/>
  <c r="E729" i="64"/>
  <c r="F728" i="64"/>
  <c r="H727" i="64"/>
  <c r="J726" i="64"/>
  <c r="L725" i="64"/>
  <c r="N724" i="64"/>
  <c r="F724" i="64"/>
  <c r="H723" i="64"/>
  <c r="J722" i="64"/>
  <c r="L721" i="64"/>
  <c r="N720" i="64"/>
  <c r="F720" i="64"/>
  <c r="H719" i="64"/>
  <c r="J718" i="64"/>
  <c r="L717" i="64"/>
  <c r="N716" i="64"/>
  <c r="F716" i="64"/>
  <c r="H715" i="64"/>
  <c r="J714" i="64"/>
  <c r="L713" i="64"/>
  <c r="N712" i="64"/>
  <c r="F712" i="64"/>
  <c r="H711" i="64"/>
  <c r="J710" i="64"/>
  <c r="L709" i="64"/>
  <c r="N708" i="64"/>
  <c r="F708" i="64"/>
  <c r="H707" i="64"/>
  <c r="J706" i="64"/>
  <c r="L705" i="64"/>
  <c r="N704" i="64"/>
  <c r="F704" i="64"/>
  <c r="H703" i="64"/>
  <c r="J702" i="64"/>
  <c r="L701" i="64"/>
  <c r="N700" i="64"/>
  <c r="F700" i="64"/>
  <c r="H699" i="64"/>
  <c r="J698" i="64"/>
  <c r="L697" i="64"/>
  <c r="N696" i="64"/>
  <c r="F696" i="64"/>
  <c r="H695" i="64"/>
  <c r="J694" i="64"/>
  <c r="L693" i="64"/>
  <c r="N692" i="64"/>
  <c r="F692" i="64"/>
  <c r="H691" i="64"/>
  <c r="E857" i="64"/>
  <c r="N848" i="64"/>
  <c r="I841" i="64"/>
  <c r="E834" i="64"/>
  <c r="E826" i="64"/>
  <c r="H819" i="64"/>
  <c r="H812" i="64"/>
  <c r="M805" i="64"/>
  <c r="L801" i="64"/>
  <c r="G798" i="64"/>
  <c r="I795" i="64"/>
  <c r="N792" i="64"/>
  <c r="K790" i="64"/>
  <c r="H788" i="64"/>
  <c r="I786" i="64"/>
  <c r="F784" i="64"/>
  <c r="H782" i="64"/>
  <c r="K780" i="64"/>
  <c r="H778" i="64"/>
  <c r="L776" i="64"/>
  <c r="H775" i="64"/>
  <c r="M773" i="64"/>
  <c r="J772" i="64"/>
  <c r="G771" i="64"/>
  <c r="K769" i="64"/>
  <c r="I768" i="64"/>
  <c r="E767" i="64"/>
  <c r="J765" i="64"/>
  <c r="F764" i="64"/>
  <c r="N762" i="64"/>
  <c r="H761" i="64"/>
  <c r="E760" i="64"/>
  <c r="K758" i="64"/>
  <c r="E757" i="64"/>
  <c r="M755" i="64"/>
  <c r="J754" i="64"/>
  <c r="N752" i="64"/>
  <c r="K751" i="64"/>
  <c r="J750" i="64"/>
  <c r="F749" i="64"/>
  <c r="E748" i="64"/>
  <c r="E747" i="64"/>
  <c r="M745" i="64"/>
  <c r="M744" i="64"/>
  <c r="M743" i="64"/>
  <c r="K742" i="64"/>
  <c r="K741" i="64"/>
  <c r="K740" i="64"/>
  <c r="I739" i="64"/>
  <c r="I738" i="64"/>
  <c r="I737" i="64"/>
  <c r="G736" i="64"/>
  <c r="G735" i="64"/>
  <c r="G734" i="64"/>
  <c r="E733" i="64"/>
  <c r="E732" i="64"/>
  <c r="E731" i="64"/>
  <c r="M729" i="64"/>
  <c r="N728" i="64"/>
  <c r="E728" i="64"/>
  <c r="G727" i="64"/>
  <c r="I726" i="64"/>
  <c r="K725" i="64"/>
  <c r="M724" i="64"/>
  <c r="E724" i="64"/>
  <c r="G723" i="64"/>
  <c r="I722" i="64"/>
  <c r="K721" i="64"/>
  <c r="M720" i="64"/>
  <c r="E720" i="64"/>
  <c r="G719" i="64"/>
  <c r="I718" i="64"/>
  <c r="K717" i="64"/>
  <c r="M716" i="64"/>
  <c r="E716" i="64"/>
  <c r="G715" i="64"/>
  <c r="I714" i="64"/>
  <c r="K713" i="64"/>
  <c r="M712" i="64"/>
  <c r="E712" i="64"/>
  <c r="G711" i="64"/>
  <c r="I710" i="64"/>
  <c r="K709" i="64"/>
  <c r="M708" i="64"/>
  <c r="E708" i="64"/>
  <c r="N856" i="64"/>
  <c r="K848" i="64"/>
  <c r="G841" i="64"/>
  <c r="G833" i="64"/>
  <c r="M825" i="64"/>
  <c r="K818" i="64"/>
  <c r="F812" i="64"/>
  <c r="K805" i="64"/>
  <c r="J801" i="64"/>
  <c r="F798" i="64"/>
  <c r="H795" i="64"/>
  <c r="K792" i="64"/>
  <c r="F790" i="64"/>
  <c r="G788" i="64"/>
  <c r="F786" i="64"/>
  <c r="E784" i="64"/>
  <c r="G782" i="64"/>
  <c r="F780" i="64"/>
  <c r="G778" i="64"/>
  <c r="K776" i="64"/>
  <c r="F775" i="64"/>
  <c r="L773" i="64"/>
  <c r="I772" i="64"/>
  <c r="E771" i="64"/>
  <c r="J769" i="64"/>
  <c r="G768" i="64"/>
  <c r="M766" i="64"/>
  <c r="H765" i="64"/>
  <c r="E764" i="64"/>
  <c r="J762" i="64"/>
  <c r="G761" i="64"/>
  <c r="M759" i="64"/>
  <c r="I758" i="64"/>
  <c r="N756" i="64"/>
  <c r="L755" i="64"/>
  <c r="G754" i="64"/>
  <c r="M752" i="64"/>
  <c r="J751" i="64"/>
  <c r="H750" i="64"/>
  <c r="E749" i="64"/>
  <c r="N747" i="64"/>
  <c r="M746" i="64"/>
  <c r="L745" i="64"/>
  <c r="L744" i="64"/>
  <c r="K743" i="64"/>
  <c r="J742" i="64"/>
  <c r="J741" i="64"/>
  <c r="I740" i="64"/>
  <c r="H739" i="64"/>
  <c r="H738" i="64"/>
  <c r="G737" i="64"/>
  <c r="F736" i="64"/>
  <c r="F735" i="64"/>
  <c r="E734" i="64"/>
  <c r="N732" i="64"/>
  <c r="N731" i="64"/>
  <c r="M730" i="64"/>
  <c r="L729" i="64"/>
  <c r="M728" i="64"/>
  <c r="N854" i="64"/>
  <c r="E801" i="64"/>
  <c r="F782" i="64"/>
  <c r="I769" i="64"/>
  <c r="G758" i="64"/>
  <c r="M747" i="64"/>
  <c r="G739" i="64"/>
  <c r="K730" i="64"/>
  <c r="G726" i="64"/>
  <c r="E723" i="64"/>
  <c r="M719" i="64"/>
  <c r="J717" i="64"/>
  <c r="I715" i="64"/>
  <c r="I713" i="64"/>
  <c r="F711" i="64"/>
  <c r="E709" i="64"/>
  <c r="F707" i="64"/>
  <c r="J705" i="64"/>
  <c r="N703" i="64"/>
  <c r="H702" i="64"/>
  <c r="L700" i="64"/>
  <c r="F699" i="64"/>
  <c r="J697" i="64"/>
  <c r="N695" i="64"/>
  <c r="H694" i="64"/>
  <c r="L692" i="64"/>
  <c r="F691" i="64"/>
  <c r="L689" i="64"/>
  <c r="K688" i="64"/>
  <c r="G687" i="64"/>
  <c r="G686" i="64"/>
  <c r="E685" i="64"/>
  <c r="F684" i="64"/>
  <c r="G683" i="64"/>
  <c r="H682" i="64"/>
  <c r="I681" i="64"/>
  <c r="I680" i="64"/>
  <c r="J679" i="64"/>
  <c r="K678" i="64"/>
  <c r="L677" i="64"/>
  <c r="M676" i="64"/>
  <c r="N675" i="64"/>
  <c r="E675" i="64"/>
  <c r="F674" i="64"/>
  <c r="H673" i="64"/>
  <c r="J672" i="64"/>
  <c r="L671" i="64"/>
  <c r="N670" i="64"/>
  <c r="F670" i="64"/>
  <c r="H669" i="64"/>
  <c r="J668" i="64"/>
  <c r="L667" i="64"/>
  <c r="N666" i="64"/>
  <c r="F666" i="64"/>
  <c r="H665" i="64"/>
  <c r="J664" i="64"/>
  <c r="L663" i="64"/>
  <c r="N662" i="64"/>
  <c r="F662" i="64"/>
  <c r="H661" i="64"/>
  <c r="J660" i="64"/>
  <c r="L659" i="64"/>
  <c r="N658" i="64"/>
  <c r="F658" i="64"/>
  <c r="H657" i="64"/>
  <c r="J656" i="64"/>
  <c r="L655" i="64"/>
  <c r="N654" i="64"/>
  <c r="F654" i="64"/>
  <c r="H653" i="64"/>
  <c r="J652" i="64"/>
  <c r="L651" i="64"/>
  <c r="N650" i="64"/>
  <c r="F650" i="64"/>
  <c r="H649" i="64"/>
  <c r="J648" i="64"/>
  <c r="L647" i="64"/>
  <c r="N646" i="64"/>
  <c r="F646" i="64"/>
  <c r="H645" i="64"/>
  <c r="J644" i="64"/>
  <c r="L643" i="64"/>
  <c r="N642" i="64"/>
  <c r="F642" i="64"/>
  <c r="H641" i="64"/>
  <c r="J640" i="64"/>
  <c r="L639" i="64"/>
  <c r="N638" i="64"/>
  <c r="F638" i="64"/>
  <c r="H637" i="64"/>
  <c r="J636" i="64"/>
  <c r="L635" i="64"/>
  <c r="N634" i="64"/>
  <c r="F634" i="64"/>
  <c r="H633" i="64"/>
  <c r="J632" i="64"/>
  <c r="L631" i="64"/>
  <c r="N630" i="64"/>
  <c r="F630" i="64"/>
  <c r="H629" i="64"/>
  <c r="J628" i="64"/>
  <c r="L627" i="64"/>
  <c r="N626" i="64"/>
  <c r="F626" i="64"/>
  <c r="H625" i="64"/>
  <c r="J624" i="64"/>
  <c r="L623" i="64"/>
  <c r="N622" i="64"/>
  <c r="F622" i="64"/>
  <c r="H621" i="64"/>
  <c r="J620" i="64"/>
  <c r="L619" i="64"/>
  <c r="N618" i="64"/>
  <c r="F618" i="64"/>
  <c r="H617" i="64"/>
  <c r="J616" i="64"/>
  <c r="L615" i="64"/>
  <c r="N614" i="64"/>
  <c r="F614" i="64"/>
  <c r="H613" i="64"/>
  <c r="J612" i="64"/>
  <c r="L611" i="64"/>
  <c r="N610" i="64"/>
  <c r="F610" i="64"/>
  <c r="H609" i="64"/>
  <c r="J608" i="64"/>
  <c r="L607" i="64"/>
  <c r="N606" i="64"/>
  <c r="F606" i="64"/>
  <c r="H605" i="64"/>
  <c r="J604" i="64"/>
  <c r="L603" i="64"/>
  <c r="N602" i="64"/>
  <c r="F602" i="64"/>
  <c r="H601" i="64"/>
  <c r="J600" i="64"/>
  <c r="L599" i="64"/>
  <c r="N598" i="64"/>
  <c r="F598" i="64"/>
  <c r="H597" i="64"/>
  <c r="J596" i="64"/>
  <c r="L595" i="64"/>
  <c r="I847" i="64"/>
  <c r="I797" i="64"/>
  <c r="M779" i="64"/>
  <c r="E768" i="64"/>
  <c r="M756" i="64"/>
  <c r="K746" i="64"/>
  <c r="G738" i="64"/>
  <c r="K729" i="64"/>
  <c r="J725" i="64"/>
  <c r="H722" i="64"/>
  <c r="I719" i="64"/>
  <c r="I717" i="64"/>
  <c r="F715" i="64"/>
  <c r="E713" i="64"/>
  <c r="E711" i="64"/>
  <c r="L708" i="64"/>
  <c r="E707" i="64"/>
  <c r="I705" i="64"/>
  <c r="M703" i="64"/>
  <c r="G702" i="64"/>
  <c r="K700" i="64"/>
  <c r="E699" i="64"/>
  <c r="I697" i="64"/>
  <c r="M695" i="64"/>
  <c r="G694" i="64"/>
  <c r="K692" i="64"/>
  <c r="E691" i="64"/>
  <c r="K689" i="64"/>
  <c r="G688" i="64"/>
  <c r="F687" i="64"/>
  <c r="N685" i="64"/>
  <c r="N684" i="64"/>
  <c r="E684" i="64"/>
  <c r="F683" i="64"/>
  <c r="G682" i="64"/>
  <c r="G681" i="64"/>
  <c r="H680" i="64"/>
  <c r="I679" i="64"/>
  <c r="J678" i="64"/>
  <c r="K677" i="64"/>
  <c r="L676" i="64"/>
  <c r="M675" i="64"/>
  <c r="M674" i="64"/>
  <c r="E674" i="64"/>
  <c r="G673" i="64"/>
  <c r="I672" i="64"/>
  <c r="K671" i="64"/>
  <c r="M670" i="64"/>
  <c r="E670" i="64"/>
  <c r="G669" i="64"/>
  <c r="I668" i="64"/>
  <c r="K667" i="64"/>
  <c r="M666" i="64"/>
  <c r="E666" i="64"/>
  <c r="G665" i="64"/>
  <c r="I664" i="64"/>
  <c r="K663" i="64"/>
  <c r="M662" i="64"/>
  <c r="E662" i="64"/>
  <c r="G661" i="64"/>
  <c r="I660" i="64"/>
  <c r="K659" i="64"/>
  <c r="M658" i="64"/>
  <c r="E658" i="64"/>
  <c r="G657" i="64"/>
  <c r="I656" i="64"/>
  <c r="K655" i="64"/>
  <c r="M654" i="64"/>
  <c r="E654" i="64"/>
  <c r="G653" i="64"/>
  <c r="I652" i="64"/>
  <c r="K651" i="64"/>
  <c r="M650" i="64"/>
  <c r="E650" i="64"/>
  <c r="G649" i="64"/>
  <c r="I648" i="64"/>
  <c r="K647" i="64"/>
  <c r="M646" i="64"/>
  <c r="E646" i="64"/>
  <c r="G645" i="64"/>
  <c r="I644" i="64"/>
  <c r="K643" i="64"/>
  <c r="M642" i="64"/>
  <c r="E642" i="64"/>
  <c r="G641" i="64"/>
  <c r="I640" i="64"/>
  <c r="M839" i="64"/>
  <c r="L794" i="64"/>
  <c r="F778" i="64"/>
  <c r="J766" i="64"/>
  <c r="K755" i="64"/>
  <c r="K745" i="64"/>
  <c r="E737" i="64"/>
  <c r="L728" i="64"/>
  <c r="I725" i="64"/>
  <c r="G722" i="64"/>
  <c r="F719" i="64"/>
  <c r="E717" i="64"/>
  <c r="E715" i="64"/>
  <c r="L712" i="64"/>
  <c r="K710" i="64"/>
  <c r="K708" i="64"/>
  <c r="K706" i="64"/>
  <c r="E705" i="64"/>
  <c r="I703" i="64"/>
  <c r="M701" i="64"/>
  <c r="G700" i="64"/>
  <c r="K698" i="64"/>
  <c r="E697" i="64"/>
  <c r="I695" i="64"/>
  <c r="M693" i="64"/>
  <c r="G692" i="64"/>
  <c r="K690" i="64"/>
  <c r="J689" i="64"/>
  <c r="F688" i="64"/>
  <c r="E687" i="64"/>
  <c r="M685" i="64"/>
  <c r="M684" i="64"/>
  <c r="N683" i="64"/>
  <c r="E683" i="64"/>
  <c r="E682" i="64"/>
  <c r="F681" i="64"/>
  <c r="G680" i="64"/>
  <c r="H679" i="64"/>
  <c r="I678" i="64"/>
  <c r="J677" i="64"/>
  <c r="K676" i="64"/>
  <c r="K675" i="64"/>
  <c r="L674" i="64"/>
  <c r="N673" i="64"/>
  <c r="F673" i="64"/>
  <c r="H672" i="64"/>
  <c r="J671" i="64"/>
  <c r="L670" i="64"/>
  <c r="N669" i="64"/>
  <c r="F669" i="64"/>
  <c r="H668" i="64"/>
  <c r="J667" i="64"/>
  <c r="L666" i="64"/>
  <c r="N665" i="64"/>
  <c r="F665" i="64"/>
  <c r="H664" i="64"/>
  <c r="J663" i="64"/>
  <c r="L662" i="64"/>
  <c r="N661" i="64"/>
  <c r="F661" i="64"/>
  <c r="H660" i="64"/>
  <c r="J659" i="64"/>
  <c r="L658" i="64"/>
  <c r="N657" i="64"/>
  <c r="F657" i="64"/>
  <c r="H656" i="64"/>
  <c r="J655" i="64"/>
  <c r="L654" i="64"/>
  <c r="N653" i="64"/>
  <c r="F653" i="64"/>
  <c r="H652" i="64"/>
  <c r="J651" i="64"/>
  <c r="L650" i="64"/>
  <c r="N649" i="64"/>
  <c r="F649" i="64"/>
  <c r="H648" i="64"/>
  <c r="J647" i="64"/>
  <c r="L646" i="64"/>
  <c r="N645" i="64"/>
  <c r="F645" i="64"/>
  <c r="H644" i="64"/>
  <c r="J643" i="64"/>
  <c r="L642" i="64"/>
  <c r="N641" i="64"/>
  <c r="F641" i="64"/>
  <c r="H640" i="64"/>
  <c r="J639" i="64"/>
  <c r="L638" i="64"/>
  <c r="N637" i="64"/>
  <c r="F637" i="64"/>
  <c r="H636" i="64"/>
  <c r="F832" i="64"/>
  <c r="I792" i="64"/>
  <c r="J776" i="64"/>
  <c r="G765" i="64"/>
  <c r="E754" i="64"/>
  <c r="K744" i="64"/>
  <c r="E736" i="64"/>
  <c r="N727" i="64"/>
  <c r="L724" i="64"/>
  <c r="J721" i="64"/>
  <c r="E719" i="64"/>
  <c r="L716" i="64"/>
  <c r="K714" i="64"/>
  <c r="K712" i="64"/>
  <c r="H710" i="64"/>
  <c r="G708" i="64"/>
  <c r="I706" i="64"/>
  <c r="M704" i="64"/>
  <c r="G703" i="64"/>
  <c r="K701" i="64"/>
  <c r="E700" i="64"/>
  <c r="I698" i="64"/>
  <c r="M696" i="64"/>
  <c r="G695" i="64"/>
  <c r="K693" i="64"/>
  <c r="E692" i="64"/>
  <c r="J690" i="64"/>
  <c r="I689" i="64"/>
  <c r="E688" i="64"/>
  <c r="L686" i="64"/>
  <c r="L685" i="64"/>
  <c r="L684" i="64"/>
  <c r="M683" i="64"/>
  <c r="M682" i="64"/>
  <c r="N681" i="64"/>
  <c r="E681" i="64"/>
  <c r="F680" i="64"/>
  <c r="G679" i="64"/>
  <c r="H678" i="64"/>
  <c r="I677" i="64"/>
  <c r="I676" i="64"/>
  <c r="J675" i="64"/>
  <c r="K674" i="64"/>
  <c r="M673" i="64"/>
  <c r="E673" i="64"/>
  <c r="G672" i="64"/>
  <c r="I671" i="64"/>
  <c r="K670" i="64"/>
  <c r="M669" i="64"/>
  <c r="E669" i="64"/>
  <c r="G668" i="64"/>
  <c r="I667" i="64"/>
  <c r="K666" i="64"/>
  <c r="M665" i="64"/>
  <c r="E665" i="64"/>
  <c r="G664" i="64"/>
  <c r="I663" i="64"/>
  <c r="K662" i="64"/>
  <c r="M661" i="64"/>
  <c r="E661" i="64"/>
  <c r="G660" i="64"/>
  <c r="I659" i="64"/>
  <c r="K658" i="64"/>
  <c r="M657" i="64"/>
  <c r="E657" i="64"/>
  <c r="G656" i="64"/>
  <c r="I655" i="64"/>
  <c r="K654" i="64"/>
  <c r="M653" i="64"/>
  <c r="E653" i="64"/>
  <c r="G652" i="64"/>
  <c r="I651" i="64"/>
  <c r="K650" i="64"/>
  <c r="M649" i="64"/>
  <c r="E649" i="64"/>
  <c r="G648" i="64"/>
  <c r="I647" i="64"/>
  <c r="K646" i="64"/>
  <c r="M645" i="64"/>
  <c r="E645" i="64"/>
  <c r="G644" i="64"/>
  <c r="I643" i="64"/>
  <c r="K642" i="64"/>
  <c r="M641" i="64"/>
  <c r="E641" i="64"/>
  <c r="G640" i="64"/>
  <c r="I639" i="64"/>
  <c r="K638" i="64"/>
  <c r="M637" i="64"/>
  <c r="J824" i="64"/>
  <c r="E790" i="64"/>
  <c r="N774" i="64"/>
  <c r="N763" i="64"/>
  <c r="L752" i="64"/>
  <c r="I743" i="64"/>
  <c r="E735" i="64"/>
  <c r="M727" i="64"/>
  <c r="K724" i="64"/>
  <c r="I721" i="64"/>
  <c r="K718" i="64"/>
  <c r="K716" i="64"/>
  <c r="H714" i="64"/>
  <c r="G712" i="64"/>
  <c r="G710" i="64"/>
  <c r="N707" i="64"/>
  <c r="H706" i="64"/>
  <c r="L704" i="64"/>
  <c r="F703" i="64"/>
  <c r="J701" i="64"/>
  <c r="N699" i="64"/>
  <c r="H698" i="64"/>
  <c r="L696" i="64"/>
  <c r="F695" i="64"/>
  <c r="J693" i="64"/>
  <c r="N691" i="64"/>
  <c r="I690" i="64"/>
  <c r="E689" i="64"/>
  <c r="N687" i="64"/>
  <c r="K686" i="64"/>
  <c r="K685" i="64"/>
  <c r="K684" i="64"/>
  <c r="K683" i="64"/>
  <c r="L682" i="64"/>
  <c r="M681" i="64"/>
  <c r="N680" i="64"/>
  <c r="E680" i="64"/>
  <c r="F679" i="64"/>
  <c r="G678" i="64"/>
  <c r="G677" i="64"/>
  <c r="H676" i="64"/>
  <c r="I675" i="64"/>
  <c r="J674" i="64"/>
  <c r="L673" i="64"/>
  <c r="N672" i="64"/>
  <c r="F672" i="64"/>
  <c r="H671" i="64"/>
  <c r="J670" i="64"/>
  <c r="L669" i="64"/>
  <c r="N668" i="64"/>
  <c r="F668" i="64"/>
  <c r="H667" i="64"/>
  <c r="J666" i="64"/>
  <c r="L665" i="64"/>
  <c r="N664" i="64"/>
  <c r="F664" i="64"/>
  <c r="H663" i="64"/>
  <c r="J662" i="64"/>
  <c r="L661" i="64"/>
  <c r="N660" i="64"/>
  <c r="F660" i="64"/>
  <c r="H659" i="64"/>
  <c r="J658" i="64"/>
  <c r="L657" i="64"/>
  <c r="N656" i="64"/>
  <c r="F656" i="64"/>
  <c r="H655" i="64"/>
  <c r="J654" i="64"/>
  <c r="L653" i="64"/>
  <c r="N652" i="64"/>
  <c r="F652" i="64"/>
  <c r="H651" i="64"/>
  <c r="J650" i="64"/>
  <c r="L649" i="64"/>
  <c r="N648" i="64"/>
  <c r="F648" i="64"/>
  <c r="H647" i="64"/>
  <c r="J646" i="64"/>
  <c r="L645" i="64"/>
  <c r="N644" i="64"/>
  <c r="F644" i="64"/>
  <c r="H643" i="64"/>
  <c r="J642" i="64"/>
  <c r="K817" i="64"/>
  <c r="F788" i="64"/>
  <c r="J773" i="64"/>
  <c r="H762" i="64"/>
  <c r="I751" i="64"/>
  <c r="I742" i="64"/>
  <c r="M733" i="64"/>
  <c r="F727" i="64"/>
  <c r="N723" i="64"/>
  <c r="L720" i="64"/>
  <c r="H718" i="64"/>
  <c r="G716" i="64"/>
  <c r="G714" i="64"/>
  <c r="N711" i="64"/>
  <c r="M709" i="64"/>
  <c r="M707" i="64"/>
  <c r="G706" i="64"/>
  <c r="K704" i="64"/>
  <c r="E703" i="64"/>
  <c r="I701" i="64"/>
  <c r="M699" i="64"/>
  <c r="G698" i="64"/>
  <c r="K696" i="64"/>
  <c r="E695" i="64"/>
  <c r="I693" i="64"/>
  <c r="M691" i="64"/>
  <c r="H690" i="64"/>
  <c r="N688" i="64"/>
  <c r="M687" i="64"/>
  <c r="J686" i="64"/>
  <c r="J685" i="64"/>
  <c r="I684" i="64"/>
  <c r="J683" i="64"/>
  <c r="K682" i="64"/>
  <c r="L681" i="64"/>
  <c r="M680" i="64"/>
  <c r="N679" i="64"/>
  <c r="E679" i="64"/>
  <c r="E678" i="64"/>
  <c r="F677" i="64"/>
  <c r="G676" i="64"/>
  <c r="H675" i="64"/>
  <c r="I674" i="64"/>
  <c r="K673" i="64"/>
  <c r="M672" i="64"/>
  <c r="E672" i="64"/>
  <c r="G671" i="64"/>
  <c r="I670" i="64"/>
  <c r="K669" i="64"/>
  <c r="M668" i="64"/>
  <c r="E668" i="64"/>
  <c r="G667" i="64"/>
  <c r="I666" i="64"/>
  <c r="K665" i="64"/>
  <c r="M664" i="64"/>
  <c r="E664" i="64"/>
  <c r="G663" i="64"/>
  <c r="I662" i="64"/>
  <c r="K661" i="64"/>
  <c r="M660" i="64"/>
  <c r="E660" i="64"/>
  <c r="G659" i="64"/>
  <c r="I658" i="64"/>
  <c r="K657" i="64"/>
  <c r="M656" i="64"/>
  <c r="E656" i="64"/>
  <c r="G655" i="64"/>
  <c r="I654" i="64"/>
  <c r="K653" i="64"/>
  <c r="M652" i="64"/>
  <c r="E652" i="64"/>
  <c r="G651" i="64"/>
  <c r="I650" i="64"/>
  <c r="K649" i="64"/>
  <c r="M648" i="64"/>
  <c r="E648" i="64"/>
  <c r="G647" i="64"/>
  <c r="I646" i="64"/>
  <c r="K645" i="64"/>
  <c r="M644" i="64"/>
  <c r="E644" i="64"/>
  <c r="G643" i="64"/>
  <c r="I642" i="64"/>
  <c r="K641" i="64"/>
  <c r="M640" i="64"/>
  <c r="E640" i="64"/>
  <c r="G639" i="64"/>
  <c r="I638" i="64"/>
  <c r="K637" i="64"/>
  <c r="M636" i="64"/>
  <c r="E636" i="64"/>
  <c r="F811" i="64"/>
  <c r="K785" i="64"/>
  <c r="G772" i="64"/>
  <c r="E761" i="64"/>
  <c r="E750" i="64"/>
  <c r="I741" i="64"/>
  <c r="M732" i="64"/>
  <c r="E727" i="64"/>
  <c r="M723" i="64"/>
  <c r="K720" i="64"/>
  <c r="G718" i="64"/>
  <c r="N715" i="64"/>
  <c r="M713" i="64"/>
  <c r="M711" i="64"/>
  <c r="J709" i="64"/>
  <c r="I707" i="64"/>
  <c r="M705" i="64"/>
  <c r="G704" i="64"/>
  <c r="K702" i="64"/>
  <c r="E701" i="64"/>
  <c r="I699" i="64"/>
  <c r="M697" i="64"/>
  <c r="G696" i="64"/>
  <c r="K694" i="64"/>
  <c r="E693" i="64"/>
  <c r="I691" i="64"/>
  <c r="G690" i="64"/>
  <c r="M688" i="64"/>
  <c r="I687" i="64"/>
  <c r="I686" i="64"/>
  <c r="I685" i="64"/>
  <c r="H684" i="64"/>
  <c r="I683" i="64"/>
  <c r="J682" i="64"/>
  <c r="K681" i="64"/>
  <c r="L680" i="64"/>
  <c r="M679" i="64"/>
  <c r="M678" i="64"/>
  <c r="N677" i="64"/>
  <c r="E677" i="64"/>
  <c r="F676" i="64"/>
  <c r="G675" i="64"/>
  <c r="H674" i="64"/>
  <c r="J673" i="64"/>
  <c r="L672" i="64"/>
  <c r="N671" i="64"/>
  <c r="F671" i="64"/>
  <c r="H670" i="64"/>
  <c r="J669" i="64"/>
  <c r="L668" i="64"/>
  <c r="N667" i="64"/>
  <c r="F667" i="64"/>
  <c r="H666" i="64"/>
  <c r="J665" i="64"/>
  <c r="L664" i="64"/>
  <c r="N663" i="64"/>
  <c r="F663" i="64"/>
  <c r="H662" i="64"/>
  <c r="J661" i="64"/>
  <c r="L660" i="64"/>
  <c r="N659" i="64"/>
  <c r="F659" i="64"/>
  <c r="H658" i="64"/>
  <c r="J657" i="64"/>
  <c r="L656" i="64"/>
  <c r="N655" i="64"/>
  <c r="F655" i="64"/>
  <c r="H654" i="64"/>
  <c r="J653" i="64"/>
  <c r="L652" i="64"/>
  <c r="N651" i="64"/>
  <c r="F651" i="64"/>
  <c r="H650" i="64"/>
  <c r="J649" i="64"/>
  <c r="L648" i="64"/>
  <c r="N647" i="64"/>
  <c r="F647" i="64"/>
  <c r="H646" i="64"/>
  <c r="J645" i="64"/>
  <c r="L644" i="64"/>
  <c r="N643" i="64"/>
  <c r="F643" i="64"/>
  <c r="H642" i="64"/>
  <c r="J641" i="64"/>
  <c r="L640" i="64"/>
  <c r="J866" i="64"/>
  <c r="L804" i="64"/>
  <c r="N783" i="64"/>
  <c r="K770" i="64"/>
  <c r="L759" i="64"/>
  <c r="N748" i="64"/>
  <c r="G740" i="64"/>
  <c r="M731" i="64"/>
  <c r="H726" i="64"/>
  <c r="F723" i="64"/>
  <c r="N719" i="64"/>
  <c r="M717" i="64"/>
  <c r="M715" i="64"/>
  <c r="J713" i="64"/>
  <c r="I711" i="64"/>
  <c r="I709" i="64"/>
  <c r="G707" i="64"/>
  <c r="K705" i="64"/>
  <c r="E704" i="64"/>
  <c r="I702" i="64"/>
  <c r="M700" i="64"/>
  <c r="G699" i="64"/>
  <c r="K697" i="64"/>
  <c r="E696" i="64"/>
  <c r="I694" i="64"/>
  <c r="M692" i="64"/>
  <c r="G691" i="64"/>
  <c r="M689" i="64"/>
  <c r="L688" i="64"/>
  <c r="H687" i="64"/>
  <c r="H686" i="64"/>
  <c r="F685" i="64"/>
  <c r="G684" i="64"/>
  <c r="H683" i="64"/>
  <c r="I682" i="64"/>
  <c r="J681" i="64"/>
  <c r="K680" i="64"/>
  <c r="K679" i="64"/>
  <c r="L678" i="64"/>
  <c r="M677" i="64"/>
  <c r="N676" i="64"/>
  <c r="E676" i="64"/>
  <c r="F675" i="64"/>
  <c r="G674" i="64"/>
  <c r="I673" i="64"/>
  <c r="K672" i="64"/>
  <c r="M671" i="64"/>
  <c r="E671" i="64"/>
  <c r="G670" i="64"/>
  <c r="I669" i="64"/>
  <c r="K668" i="64"/>
  <c r="M667" i="64"/>
  <c r="E667" i="64"/>
  <c r="G666" i="64"/>
  <c r="I665" i="64"/>
  <c r="K664" i="64"/>
  <c r="M663" i="64"/>
  <c r="E663" i="64"/>
  <c r="G662" i="64"/>
  <c r="I661" i="64"/>
  <c r="K660" i="64"/>
  <c r="M659" i="64"/>
  <c r="E659" i="64"/>
  <c r="G658" i="64"/>
  <c r="I657" i="64"/>
  <c r="K656" i="64"/>
  <c r="M655" i="64"/>
  <c r="E655" i="64"/>
  <c r="G654" i="64"/>
  <c r="I653" i="64"/>
  <c r="K652" i="64"/>
  <c r="M651" i="64"/>
  <c r="E651" i="64"/>
  <c r="G650" i="64"/>
  <c r="K648" i="64"/>
  <c r="G642" i="64"/>
  <c r="K639" i="64"/>
  <c r="E638" i="64"/>
  <c r="K636" i="64"/>
  <c r="I635" i="64"/>
  <c r="J634" i="64"/>
  <c r="K633" i="64"/>
  <c r="L632" i="64"/>
  <c r="M631" i="64"/>
  <c r="M630" i="64"/>
  <c r="N629" i="64"/>
  <c r="E629" i="64"/>
  <c r="F628" i="64"/>
  <c r="G627" i="64"/>
  <c r="H626" i="64"/>
  <c r="I625" i="64"/>
  <c r="I624" i="64"/>
  <c r="J623" i="64"/>
  <c r="K622" i="64"/>
  <c r="L621" i="64"/>
  <c r="M620" i="64"/>
  <c r="N619" i="64"/>
  <c r="E619" i="64"/>
  <c r="E618" i="64"/>
  <c r="F617" i="64"/>
  <c r="G616" i="64"/>
  <c r="H615" i="64"/>
  <c r="I614" i="64"/>
  <c r="J613" i="64"/>
  <c r="K612" i="64"/>
  <c r="K611" i="64"/>
  <c r="L610" i="64"/>
  <c r="M609" i="64"/>
  <c r="N608" i="64"/>
  <c r="E608" i="64"/>
  <c r="F607" i="64"/>
  <c r="G606" i="64"/>
  <c r="G605" i="64"/>
  <c r="H604" i="64"/>
  <c r="I603" i="64"/>
  <c r="J602" i="64"/>
  <c r="K601" i="64"/>
  <c r="L600" i="64"/>
  <c r="M599" i="64"/>
  <c r="M598" i="64"/>
  <c r="N597" i="64"/>
  <c r="E597" i="64"/>
  <c r="F596" i="64"/>
  <c r="G595" i="64"/>
  <c r="I594" i="64"/>
  <c r="K593" i="64"/>
  <c r="M592" i="64"/>
  <c r="E592" i="64"/>
  <c r="G591" i="64"/>
  <c r="I590" i="64"/>
  <c r="K589" i="64"/>
  <c r="M588" i="64"/>
  <c r="E588" i="64"/>
  <c r="G587" i="64"/>
  <c r="I586" i="64"/>
  <c r="K585" i="64"/>
  <c r="M584" i="64"/>
  <c r="E584" i="64"/>
  <c r="G583" i="64"/>
  <c r="I582" i="64"/>
  <c r="K581" i="64"/>
  <c r="M580" i="64"/>
  <c r="E580" i="64"/>
  <c r="G579" i="64"/>
  <c r="I578" i="64"/>
  <c r="K577" i="64"/>
  <c r="M576" i="64"/>
  <c r="E576" i="64"/>
  <c r="G575" i="64"/>
  <c r="I574" i="64"/>
  <c r="K573" i="64"/>
  <c r="M572" i="64"/>
  <c r="E572" i="64"/>
  <c r="G571" i="64"/>
  <c r="I570" i="64"/>
  <c r="K569" i="64"/>
  <c r="M568" i="64"/>
  <c r="E568" i="64"/>
  <c r="G567" i="64"/>
  <c r="I566" i="64"/>
  <c r="K565" i="64"/>
  <c r="M564" i="64"/>
  <c r="E564" i="64"/>
  <c r="G563" i="64"/>
  <c r="I562" i="64"/>
  <c r="K561" i="64"/>
  <c r="M560" i="64"/>
  <c r="E560" i="64"/>
  <c r="G559" i="64"/>
  <c r="I558" i="64"/>
  <c r="K557" i="64"/>
  <c r="M556" i="64"/>
  <c r="E556" i="64"/>
  <c r="G555" i="64"/>
  <c r="I554" i="64"/>
  <c r="K553" i="64"/>
  <c r="M552" i="64"/>
  <c r="E552" i="64"/>
  <c r="G551" i="64"/>
  <c r="I550" i="64"/>
  <c r="K549" i="64"/>
  <c r="M548" i="64"/>
  <c r="E548" i="64"/>
  <c r="G547" i="64"/>
  <c r="I546" i="64"/>
  <c r="K545" i="64"/>
  <c r="M544" i="64"/>
  <c r="E544" i="64"/>
  <c r="G543" i="64"/>
  <c r="I542" i="64"/>
  <c r="K541" i="64"/>
  <c r="M540" i="64"/>
  <c r="E540" i="64"/>
  <c r="G539" i="64"/>
  <c r="I538" i="64"/>
  <c r="K537" i="64"/>
  <c r="M536" i="64"/>
  <c r="E536" i="64"/>
  <c r="G535" i="64"/>
  <c r="I534" i="64"/>
  <c r="K533" i="64"/>
  <c r="M532" i="64"/>
  <c r="E532" i="64"/>
  <c r="G531" i="64"/>
  <c r="I530" i="64"/>
  <c r="K529" i="64"/>
  <c r="M528" i="64"/>
  <c r="E528" i="64"/>
  <c r="G527" i="64"/>
  <c r="I526" i="64"/>
  <c r="K525" i="64"/>
  <c r="M524" i="64"/>
  <c r="E524" i="64"/>
  <c r="G523" i="64"/>
  <c r="I522" i="64"/>
  <c r="K521" i="64"/>
  <c r="M520" i="64"/>
  <c r="E520" i="64"/>
  <c r="G519" i="64"/>
  <c r="I518" i="64"/>
  <c r="K517" i="64"/>
  <c r="M516" i="64"/>
  <c r="E516" i="64"/>
  <c r="G515" i="64"/>
  <c r="I514" i="64"/>
  <c r="K513" i="64"/>
  <c r="M512" i="64"/>
  <c r="E512" i="64"/>
  <c r="G511" i="64"/>
  <c r="I510" i="64"/>
  <c r="K509" i="64"/>
  <c r="M508" i="64"/>
  <c r="E508" i="64"/>
  <c r="G507" i="64"/>
  <c r="I506" i="64"/>
  <c r="K505" i="64"/>
  <c r="M504" i="64"/>
  <c r="E504" i="64"/>
  <c r="G503" i="64"/>
  <c r="I502" i="64"/>
  <c r="K501" i="64"/>
  <c r="M500" i="64"/>
  <c r="E500" i="64"/>
  <c r="G499" i="64"/>
  <c r="M647" i="64"/>
  <c r="L641" i="64"/>
  <c r="H639" i="64"/>
  <c r="L637" i="64"/>
  <c r="I636" i="64"/>
  <c r="H635" i="64"/>
  <c r="I634" i="64"/>
  <c r="J633" i="64"/>
  <c r="K632" i="64"/>
  <c r="K631" i="64"/>
  <c r="L630" i="64"/>
  <c r="M629" i="64"/>
  <c r="N628" i="64"/>
  <c r="E628" i="64"/>
  <c r="F627" i="64"/>
  <c r="G626" i="64"/>
  <c r="G625" i="64"/>
  <c r="H624" i="64"/>
  <c r="I623" i="64"/>
  <c r="J622" i="64"/>
  <c r="K621" i="64"/>
  <c r="L620" i="64"/>
  <c r="M619" i="64"/>
  <c r="M618" i="64"/>
  <c r="N617" i="64"/>
  <c r="E617" i="64"/>
  <c r="F616" i="64"/>
  <c r="G615" i="64"/>
  <c r="H614" i="64"/>
  <c r="I613" i="64"/>
  <c r="I612" i="64"/>
  <c r="J611" i="64"/>
  <c r="K610" i="64"/>
  <c r="L609" i="64"/>
  <c r="M608" i="64"/>
  <c r="N607" i="64"/>
  <c r="E607" i="64"/>
  <c r="E606" i="64"/>
  <c r="F605" i="64"/>
  <c r="G604" i="64"/>
  <c r="H603" i="64"/>
  <c r="I602" i="64"/>
  <c r="J601" i="64"/>
  <c r="K600" i="64"/>
  <c r="K599" i="64"/>
  <c r="L598" i="64"/>
  <c r="M597" i="64"/>
  <c r="N596" i="64"/>
  <c r="E596" i="64"/>
  <c r="F595" i="64"/>
  <c r="H594" i="64"/>
  <c r="J593" i="64"/>
  <c r="L592" i="64"/>
  <c r="N591" i="64"/>
  <c r="F591" i="64"/>
  <c r="H590" i="64"/>
  <c r="J589" i="64"/>
  <c r="L588" i="64"/>
  <c r="N587" i="64"/>
  <c r="F587" i="64"/>
  <c r="H586" i="64"/>
  <c r="J585" i="64"/>
  <c r="L584" i="64"/>
  <c r="N583" i="64"/>
  <c r="F583" i="64"/>
  <c r="H582" i="64"/>
  <c r="J581" i="64"/>
  <c r="L580" i="64"/>
  <c r="N579" i="64"/>
  <c r="F579" i="64"/>
  <c r="H578" i="64"/>
  <c r="J577" i="64"/>
  <c r="L576" i="64"/>
  <c r="N575" i="64"/>
  <c r="F575" i="64"/>
  <c r="H574" i="64"/>
  <c r="J573" i="64"/>
  <c r="L572" i="64"/>
  <c r="N571" i="64"/>
  <c r="F571" i="64"/>
  <c r="H570" i="64"/>
  <c r="J569" i="64"/>
  <c r="L568" i="64"/>
  <c r="N567" i="64"/>
  <c r="F567" i="64"/>
  <c r="H566" i="64"/>
  <c r="J565" i="64"/>
  <c r="L564" i="64"/>
  <c r="N563" i="64"/>
  <c r="F563" i="64"/>
  <c r="H562" i="64"/>
  <c r="J561" i="64"/>
  <c r="L560" i="64"/>
  <c r="N559" i="64"/>
  <c r="F559" i="64"/>
  <c r="H558" i="64"/>
  <c r="J557" i="64"/>
  <c r="L556" i="64"/>
  <c r="N555" i="64"/>
  <c r="F555" i="64"/>
  <c r="H554" i="64"/>
  <c r="J553" i="64"/>
  <c r="L552" i="64"/>
  <c r="N551" i="64"/>
  <c r="F551" i="64"/>
  <c r="H550" i="64"/>
  <c r="J549" i="64"/>
  <c r="L548" i="64"/>
  <c r="N547" i="64"/>
  <c r="F547" i="64"/>
  <c r="H546" i="64"/>
  <c r="J545" i="64"/>
  <c r="L544" i="64"/>
  <c r="N543" i="64"/>
  <c r="F543" i="64"/>
  <c r="H542" i="64"/>
  <c r="J541" i="64"/>
  <c r="L540" i="64"/>
  <c r="N539" i="64"/>
  <c r="F539" i="64"/>
  <c r="H538" i="64"/>
  <c r="J537" i="64"/>
  <c r="L536" i="64"/>
  <c r="N535" i="64"/>
  <c r="F535" i="64"/>
  <c r="H534" i="64"/>
  <c r="J533" i="64"/>
  <c r="L532" i="64"/>
  <c r="N531" i="64"/>
  <c r="F531" i="64"/>
  <c r="H530" i="64"/>
  <c r="J529" i="64"/>
  <c r="L528" i="64"/>
  <c r="N527" i="64"/>
  <c r="F527" i="64"/>
  <c r="H526" i="64"/>
  <c r="J525" i="64"/>
  <c r="L524" i="64"/>
  <c r="N523" i="64"/>
  <c r="F523" i="64"/>
  <c r="H522" i="64"/>
  <c r="J521" i="64"/>
  <c r="L520" i="64"/>
  <c r="N519" i="64"/>
  <c r="F519" i="64"/>
  <c r="H518" i="64"/>
  <c r="J517" i="64"/>
  <c r="L516" i="64"/>
  <c r="N515" i="64"/>
  <c r="F515" i="64"/>
  <c r="H514" i="64"/>
  <c r="J513" i="64"/>
  <c r="L512" i="64"/>
  <c r="N511" i="64"/>
  <c r="F511" i="64"/>
  <c r="H510" i="64"/>
  <c r="J509" i="64"/>
  <c r="L508" i="64"/>
  <c r="N507" i="64"/>
  <c r="F507" i="64"/>
  <c r="H506" i="64"/>
  <c r="J505" i="64"/>
  <c r="L504" i="64"/>
  <c r="N503" i="64"/>
  <c r="F503" i="64"/>
  <c r="H502" i="64"/>
  <c r="J501" i="64"/>
  <c r="L500" i="64"/>
  <c r="N499" i="64"/>
  <c r="F499" i="64"/>
  <c r="E647" i="64"/>
  <c r="I641" i="64"/>
  <c r="F639" i="64"/>
  <c r="J637" i="64"/>
  <c r="G636" i="64"/>
  <c r="G635" i="64"/>
  <c r="H634" i="64"/>
  <c r="I633" i="64"/>
  <c r="I632" i="64"/>
  <c r="J631" i="64"/>
  <c r="K630" i="64"/>
  <c r="L629" i="64"/>
  <c r="M628" i="64"/>
  <c r="N627" i="64"/>
  <c r="E627" i="64"/>
  <c r="E626" i="64"/>
  <c r="F625" i="64"/>
  <c r="G624" i="64"/>
  <c r="H623" i="64"/>
  <c r="I622" i="64"/>
  <c r="J621" i="64"/>
  <c r="K620" i="64"/>
  <c r="K619" i="64"/>
  <c r="L618" i="64"/>
  <c r="M617" i="64"/>
  <c r="N616" i="64"/>
  <c r="E616" i="64"/>
  <c r="F615" i="64"/>
  <c r="G614" i="64"/>
  <c r="G613" i="64"/>
  <c r="H612" i="64"/>
  <c r="I611" i="64"/>
  <c r="J610" i="64"/>
  <c r="K609" i="64"/>
  <c r="L608" i="64"/>
  <c r="M607" i="64"/>
  <c r="M606" i="64"/>
  <c r="N605" i="64"/>
  <c r="E605" i="64"/>
  <c r="F604" i="64"/>
  <c r="G603" i="64"/>
  <c r="H602" i="64"/>
  <c r="I601" i="64"/>
  <c r="I600" i="64"/>
  <c r="J599" i="64"/>
  <c r="K598" i="64"/>
  <c r="L597" i="64"/>
  <c r="M596" i="64"/>
  <c r="N595" i="64"/>
  <c r="E595" i="64"/>
  <c r="G594" i="64"/>
  <c r="I593" i="64"/>
  <c r="K592" i="64"/>
  <c r="M591" i="64"/>
  <c r="E591" i="64"/>
  <c r="G590" i="64"/>
  <c r="I589" i="64"/>
  <c r="K588" i="64"/>
  <c r="M587" i="64"/>
  <c r="E587" i="64"/>
  <c r="G586" i="64"/>
  <c r="I585" i="64"/>
  <c r="K584" i="64"/>
  <c r="M583" i="64"/>
  <c r="E583" i="64"/>
  <c r="G582" i="64"/>
  <c r="I581" i="64"/>
  <c r="K580" i="64"/>
  <c r="M579" i="64"/>
  <c r="E579" i="64"/>
  <c r="G578" i="64"/>
  <c r="I577" i="64"/>
  <c r="K576" i="64"/>
  <c r="M575" i="64"/>
  <c r="E575" i="64"/>
  <c r="G574" i="64"/>
  <c r="I573" i="64"/>
  <c r="K572" i="64"/>
  <c r="M571" i="64"/>
  <c r="E571" i="64"/>
  <c r="G570" i="64"/>
  <c r="I569" i="64"/>
  <c r="K568" i="64"/>
  <c r="M567" i="64"/>
  <c r="E567" i="64"/>
  <c r="G566" i="64"/>
  <c r="I565" i="64"/>
  <c r="K564" i="64"/>
  <c r="M563" i="64"/>
  <c r="E563" i="64"/>
  <c r="G562" i="64"/>
  <c r="I561" i="64"/>
  <c r="K560" i="64"/>
  <c r="M559" i="64"/>
  <c r="E559" i="64"/>
  <c r="G558" i="64"/>
  <c r="I557" i="64"/>
  <c r="K556" i="64"/>
  <c r="M555" i="64"/>
  <c r="E555" i="64"/>
  <c r="G554" i="64"/>
  <c r="I553" i="64"/>
  <c r="K552" i="64"/>
  <c r="M551" i="64"/>
  <c r="E551" i="64"/>
  <c r="G550" i="64"/>
  <c r="I549" i="64"/>
  <c r="K548" i="64"/>
  <c r="M547" i="64"/>
  <c r="E547" i="64"/>
  <c r="G546" i="64"/>
  <c r="I545" i="64"/>
  <c r="K544" i="64"/>
  <c r="M543" i="64"/>
  <c r="G646" i="64"/>
  <c r="N640" i="64"/>
  <c r="E639" i="64"/>
  <c r="I637" i="64"/>
  <c r="F636" i="64"/>
  <c r="F635" i="64"/>
  <c r="G634" i="64"/>
  <c r="G633" i="64"/>
  <c r="H632" i="64"/>
  <c r="I631" i="64"/>
  <c r="J630" i="64"/>
  <c r="K629" i="64"/>
  <c r="L628" i="64"/>
  <c r="M627" i="64"/>
  <c r="M626" i="64"/>
  <c r="N625" i="64"/>
  <c r="E625" i="64"/>
  <c r="F624" i="64"/>
  <c r="G623" i="64"/>
  <c r="H622" i="64"/>
  <c r="I621" i="64"/>
  <c r="I620" i="64"/>
  <c r="J619" i="64"/>
  <c r="K618" i="64"/>
  <c r="L617" i="64"/>
  <c r="M616" i="64"/>
  <c r="N615" i="64"/>
  <c r="E615" i="64"/>
  <c r="E614" i="64"/>
  <c r="F613" i="64"/>
  <c r="G612" i="64"/>
  <c r="H611" i="64"/>
  <c r="I610" i="64"/>
  <c r="J609" i="64"/>
  <c r="K608" i="64"/>
  <c r="K607" i="64"/>
  <c r="L606" i="64"/>
  <c r="M605" i="64"/>
  <c r="N604" i="64"/>
  <c r="E604" i="64"/>
  <c r="F603" i="64"/>
  <c r="G602" i="64"/>
  <c r="G601" i="64"/>
  <c r="H600" i="64"/>
  <c r="I599" i="64"/>
  <c r="J598" i="64"/>
  <c r="K597" i="64"/>
  <c r="L596" i="64"/>
  <c r="M595" i="64"/>
  <c r="N594" i="64"/>
  <c r="F594" i="64"/>
  <c r="H593" i="64"/>
  <c r="J592" i="64"/>
  <c r="L591" i="64"/>
  <c r="N590" i="64"/>
  <c r="F590" i="64"/>
  <c r="H589" i="64"/>
  <c r="J588" i="64"/>
  <c r="L587" i="64"/>
  <c r="N586" i="64"/>
  <c r="F586" i="64"/>
  <c r="H585" i="64"/>
  <c r="J584" i="64"/>
  <c r="L583" i="64"/>
  <c r="N582" i="64"/>
  <c r="F582" i="64"/>
  <c r="H581" i="64"/>
  <c r="J580" i="64"/>
  <c r="L579" i="64"/>
  <c r="N578" i="64"/>
  <c r="F578" i="64"/>
  <c r="H577" i="64"/>
  <c r="J576" i="64"/>
  <c r="L575" i="64"/>
  <c r="N574" i="64"/>
  <c r="F574" i="64"/>
  <c r="H573" i="64"/>
  <c r="J572" i="64"/>
  <c r="L571" i="64"/>
  <c r="N570" i="64"/>
  <c r="F570" i="64"/>
  <c r="H569" i="64"/>
  <c r="J568" i="64"/>
  <c r="L567" i="64"/>
  <c r="N566" i="64"/>
  <c r="F566" i="64"/>
  <c r="H565" i="64"/>
  <c r="J564" i="64"/>
  <c r="L563" i="64"/>
  <c r="N562" i="64"/>
  <c r="F562" i="64"/>
  <c r="H561" i="64"/>
  <c r="J560" i="64"/>
  <c r="L559" i="64"/>
  <c r="N558" i="64"/>
  <c r="F558" i="64"/>
  <c r="H557" i="64"/>
  <c r="J556" i="64"/>
  <c r="L555" i="64"/>
  <c r="N554" i="64"/>
  <c r="F554" i="64"/>
  <c r="H553" i="64"/>
  <c r="J552" i="64"/>
  <c r="L551" i="64"/>
  <c r="N550" i="64"/>
  <c r="F550" i="64"/>
  <c r="I645" i="64"/>
  <c r="K640" i="64"/>
  <c r="M638" i="64"/>
  <c r="G637" i="64"/>
  <c r="N635" i="64"/>
  <c r="E635" i="64"/>
  <c r="E634" i="64"/>
  <c r="F633" i="64"/>
  <c r="G632" i="64"/>
  <c r="H631" i="64"/>
  <c r="I630" i="64"/>
  <c r="J629" i="64"/>
  <c r="K628" i="64"/>
  <c r="K627" i="64"/>
  <c r="L626" i="64"/>
  <c r="M625" i="64"/>
  <c r="N624" i="64"/>
  <c r="E624" i="64"/>
  <c r="F623" i="64"/>
  <c r="G622" i="64"/>
  <c r="G621" i="64"/>
  <c r="H620" i="64"/>
  <c r="I619" i="64"/>
  <c r="J618" i="64"/>
  <c r="K617" i="64"/>
  <c r="L616" i="64"/>
  <c r="M615" i="64"/>
  <c r="M614" i="64"/>
  <c r="N613" i="64"/>
  <c r="E613" i="64"/>
  <c r="F612" i="64"/>
  <c r="G611" i="64"/>
  <c r="H610" i="64"/>
  <c r="I609" i="64"/>
  <c r="I608" i="64"/>
  <c r="J607" i="64"/>
  <c r="K606" i="64"/>
  <c r="L605" i="64"/>
  <c r="M604" i="64"/>
  <c r="N603" i="64"/>
  <c r="E603" i="64"/>
  <c r="E602" i="64"/>
  <c r="F601" i="64"/>
  <c r="G600" i="64"/>
  <c r="H599" i="64"/>
  <c r="I598" i="64"/>
  <c r="J597" i="64"/>
  <c r="K596" i="64"/>
  <c r="K595" i="64"/>
  <c r="M594" i="64"/>
  <c r="E594" i="64"/>
  <c r="G593" i="64"/>
  <c r="I592" i="64"/>
  <c r="K591" i="64"/>
  <c r="M590" i="64"/>
  <c r="E590" i="64"/>
  <c r="G589" i="64"/>
  <c r="I588" i="64"/>
  <c r="K587" i="64"/>
  <c r="M586" i="64"/>
  <c r="E586" i="64"/>
  <c r="G585" i="64"/>
  <c r="I584" i="64"/>
  <c r="K583" i="64"/>
  <c r="M582" i="64"/>
  <c r="E582" i="64"/>
  <c r="G581" i="64"/>
  <c r="I580" i="64"/>
  <c r="K579" i="64"/>
  <c r="M578" i="64"/>
  <c r="E578" i="64"/>
  <c r="G577" i="64"/>
  <c r="I576" i="64"/>
  <c r="K575" i="64"/>
  <c r="M574" i="64"/>
  <c r="E574" i="64"/>
  <c r="G573" i="64"/>
  <c r="I572" i="64"/>
  <c r="K571" i="64"/>
  <c r="M570" i="64"/>
  <c r="E570" i="64"/>
  <c r="G569" i="64"/>
  <c r="I568" i="64"/>
  <c r="K567" i="64"/>
  <c r="M566" i="64"/>
  <c r="E566" i="64"/>
  <c r="G565" i="64"/>
  <c r="I564" i="64"/>
  <c r="K563" i="64"/>
  <c r="M562" i="64"/>
  <c r="E562" i="64"/>
  <c r="G561" i="64"/>
  <c r="I560" i="64"/>
  <c r="K559" i="64"/>
  <c r="M558" i="64"/>
  <c r="E558" i="64"/>
  <c r="G557" i="64"/>
  <c r="I556" i="64"/>
  <c r="K555" i="64"/>
  <c r="M554" i="64"/>
  <c r="E554" i="64"/>
  <c r="G553" i="64"/>
  <c r="I552" i="64"/>
  <c r="K644" i="64"/>
  <c r="F640" i="64"/>
  <c r="J638" i="64"/>
  <c r="E637" i="64"/>
  <c r="M635" i="64"/>
  <c r="M634" i="64"/>
  <c r="N633" i="64"/>
  <c r="E633" i="64"/>
  <c r="F632" i="64"/>
  <c r="G631" i="64"/>
  <c r="H630" i="64"/>
  <c r="I629" i="64"/>
  <c r="I628" i="64"/>
  <c r="J627" i="64"/>
  <c r="K626" i="64"/>
  <c r="L625" i="64"/>
  <c r="M624" i="64"/>
  <c r="N623" i="64"/>
  <c r="E623" i="64"/>
  <c r="E622" i="64"/>
  <c r="F621" i="64"/>
  <c r="G620" i="64"/>
  <c r="H619" i="64"/>
  <c r="I618" i="64"/>
  <c r="J617" i="64"/>
  <c r="K616" i="64"/>
  <c r="K615" i="64"/>
  <c r="L614" i="64"/>
  <c r="M613" i="64"/>
  <c r="N612" i="64"/>
  <c r="E612" i="64"/>
  <c r="F611" i="64"/>
  <c r="G610" i="64"/>
  <c r="G609" i="64"/>
  <c r="H608" i="64"/>
  <c r="I607" i="64"/>
  <c r="J606" i="64"/>
  <c r="K605" i="64"/>
  <c r="L604" i="64"/>
  <c r="M603" i="64"/>
  <c r="M602" i="64"/>
  <c r="N601" i="64"/>
  <c r="E601" i="64"/>
  <c r="F600" i="64"/>
  <c r="G599" i="64"/>
  <c r="H598" i="64"/>
  <c r="I597" i="64"/>
  <c r="I596" i="64"/>
  <c r="J595" i="64"/>
  <c r="L594" i="64"/>
  <c r="N593" i="64"/>
  <c r="F593" i="64"/>
  <c r="H592" i="64"/>
  <c r="J591" i="64"/>
  <c r="L590" i="64"/>
  <c r="N589" i="64"/>
  <c r="F589" i="64"/>
  <c r="H588" i="64"/>
  <c r="J587" i="64"/>
  <c r="L586" i="64"/>
  <c r="N585" i="64"/>
  <c r="F585" i="64"/>
  <c r="H584" i="64"/>
  <c r="J583" i="64"/>
  <c r="L582" i="64"/>
  <c r="N581" i="64"/>
  <c r="F581" i="64"/>
  <c r="H580" i="64"/>
  <c r="J579" i="64"/>
  <c r="L578" i="64"/>
  <c r="N577" i="64"/>
  <c r="F577" i="64"/>
  <c r="H576" i="64"/>
  <c r="J575" i="64"/>
  <c r="L574" i="64"/>
  <c r="N573" i="64"/>
  <c r="F573" i="64"/>
  <c r="H572" i="64"/>
  <c r="J571" i="64"/>
  <c r="L570" i="64"/>
  <c r="N569" i="64"/>
  <c r="F569" i="64"/>
  <c r="H568" i="64"/>
  <c r="J567" i="64"/>
  <c r="L566" i="64"/>
  <c r="N565" i="64"/>
  <c r="F565" i="64"/>
  <c r="H564" i="64"/>
  <c r="J563" i="64"/>
  <c r="L562" i="64"/>
  <c r="N561" i="64"/>
  <c r="F561" i="64"/>
  <c r="H560" i="64"/>
  <c r="J559" i="64"/>
  <c r="L558" i="64"/>
  <c r="N557" i="64"/>
  <c r="F557" i="64"/>
  <c r="H556" i="64"/>
  <c r="J555" i="64"/>
  <c r="M643" i="64"/>
  <c r="N639" i="64"/>
  <c r="H638" i="64"/>
  <c r="N636" i="64"/>
  <c r="K635" i="64"/>
  <c r="L634" i="64"/>
  <c r="M633" i="64"/>
  <c r="N632" i="64"/>
  <c r="E632" i="64"/>
  <c r="F631" i="64"/>
  <c r="G630" i="64"/>
  <c r="G629" i="64"/>
  <c r="H628" i="64"/>
  <c r="I627" i="64"/>
  <c r="J626" i="64"/>
  <c r="K625" i="64"/>
  <c r="L624" i="64"/>
  <c r="M623" i="64"/>
  <c r="M622" i="64"/>
  <c r="N621" i="64"/>
  <c r="E621" i="64"/>
  <c r="F620" i="64"/>
  <c r="G619" i="64"/>
  <c r="H618" i="64"/>
  <c r="I617" i="64"/>
  <c r="I616" i="64"/>
  <c r="J615" i="64"/>
  <c r="K614" i="64"/>
  <c r="L613" i="64"/>
  <c r="M612" i="64"/>
  <c r="N611" i="64"/>
  <c r="E611" i="64"/>
  <c r="E610" i="64"/>
  <c r="F609" i="64"/>
  <c r="G608" i="64"/>
  <c r="H607" i="64"/>
  <c r="I606" i="64"/>
  <c r="J605" i="64"/>
  <c r="K604" i="64"/>
  <c r="K603" i="64"/>
  <c r="L602" i="64"/>
  <c r="M601" i="64"/>
  <c r="N600" i="64"/>
  <c r="E600" i="64"/>
  <c r="F599" i="64"/>
  <c r="G598" i="64"/>
  <c r="G597" i="64"/>
  <c r="H596" i="64"/>
  <c r="I595" i="64"/>
  <c r="K594" i="64"/>
  <c r="M593" i="64"/>
  <c r="E593" i="64"/>
  <c r="G592" i="64"/>
  <c r="I591" i="64"/>
  <c r="K590" i="64"/>
  <c r="M589" i="64"/>
  <c r="E589" i="64"/>
  <c r="G588" i="64"/>
  <c r="I587" i="64"/>
  <c r="K586" i="64"/>
  <c r="M585" i="64"/>
  <c r="E585" i="64"/>
  <c r="G584" i="64"/>
  <c r="I583" i="64"/>
  <c r="K582" i="64"/>
  <c r="M581" i="64"/>
  <c r="E581" i="64"/>
  <c r="G580" i="64"/>
  <c r="I579" i="64"/>
  <c r="K578" i="64"/>
  <c r="M577" i="64"/>
  <c r="E577" i="64"/>
  <c r="G576" i="64"/>
  <c r="I575" i="64"/>
  <c r="K574" i="64"/>
  <c r="M573" i="64"/>
  <c r="E573" i="64"/>
  <c r="G572" i="64"/>
  <c r="I571" i="64"/>
  <c r="K570" i="64"/>
  <c r="M569" i="64"/>
  <c r="E569" i="64"/>
  <c r="G568" i="64"/>
  <c r="I567" i="64"/>
  <c r="K566" i="64"/>
  <c r="M565" i="64"/>
  <c r="E565" i="64"/>
  <c r="G564" i="64"/>
  <c r="I563" i="64"/>
  <c r="K562" i="64"/>
  <c r="M561" i="64"/>
  <c r="E561" i="64"/>
  <c r="G560" i="64"/>
  <c r="I559" i="64"/>
  <c r="K558" i="64"/>
  <c r="M557" i="64"/>
  <c r="E557" i="64"/>
  <c r="G556" i="64"/>
  <c r="I555" i="64"/>
  <c r="I649" i="64"/>
  <c r="E643" i="64"/>
  <c r="M639" i="64"/>
  <c r="G638" i="64"/>
  <c r="L636" i="64"/>
  <c r="J635" i="64"/>
  <c r="K634" i="64"/>
  <c r="L633" i="64"/>
  <c r="M632" i="64"/>
  <c r="N631" i="64"/>
  <c r="E631" i="64"/>
  <c r="E630" i="64"/>
  <c r="F629" i="64"/>
  <c r="G628" i="64"/>
  <c r="H627" i="64"/>
  <c r="I626" i="64"/>
  <c r="J625" i="64"/>
  <c r="K624" i="64"/>
  <c r="K623" i="64"/>
  <c r="L622" i="64"/>
  <c r="M621" i="64"/>
  <c r="N620" i="64"/>
  <c r="E620" i="64"/>
  <c r="F619" i="64"/>
  <c r="G618" i="64"/>
  <c r="G617" i="64"/>
  <c r="H616" i="64"/>
  <c r="I615" i="64"/>
  <c r="J614" i="64"/>
  <c r="K613" i="64"/>
  <c r="L612" i="64"/>
  <c r="M611" i="64"/>
  <c r="M610" i="64"/>
  <c r="N609" i="64"/>
  <c r="E609" i="64"/>
  <c r="F608" i="64"/>
  <c r="G607" i="64"/>
  <c r="H606" i="64"/>
  <c r="I605" i="64"/>
  <c r="I604" i="64"/>
  <c r="J603" i="64"/>
  <c r="K602" i="64"/>
  <c r="L601" i="64"/>
  <c r="M600" i="64"/>
  <c r="N599" i="64"/>
  <c r="E599" i="64"/>
  <c r="E598" i="64"/>
  <c r="F597" i="64"/>
  <c r="G596" i="64"/>
  <c r="H595" i="64"/>
  <c r="J594" i="64"/>
  <c r="L593" i="64"/>
  <c r="N592" i="64"/>
  <c r="F592" i="64"/>
  <c r="H591" i="64"/>
  <c r="J590" i="64"/>
  <c r="L589" i="64"/>
  <c r="N588" i="64"/>
  <c r="F588" i="64"/>
  <c r="H587" i="64"/>
  <c r="J586" i="64"/>
  <c r="L585" i="64"/>
  <c r="N584" i="64"/>
  <c r="F584" i="64"/>
  <c r="H583" i="64"/>
  <c r="J582" i="64"/>
  <c r="L581" i="64"/>
  <c r="N580" i="64"/>
  <c r="F580" i="64"/>
  <c r="H579" i="64"/>
  <c r="J578" i="64"/>
  <c r="L577" i="64"/>
  <c r="N576" i="64"/>
  <c r="F576" i="64"/>
  <c r="H575" i="64"/>
  <c r="J574" i="64"/>
  <c r="N572" i="64"/>
  <c r="J566" i="64"/>
  <c r="F560" i="64"/>
  <c r="K554" i="64"/>
  <c r="H552" i="64"/>
  <c r="L550" i="64"/>
  <c r="G549" i="64"/>
  <c r="F548" i="64"/>
  <c r="L546" i="64"/>
  <c r="H545" i="64"/>
  <c r="G544" i="64"/>
  <c r="N542" i="64"/>
  <c r="N541" i="64"/>
  <c r="N540" i="64"/>
  <c r="L539" i="64"/>
  <c r="L538" i="64"/>
  <c r="L537" i="64"/>
  <c r="J536" i="64"/>
  <c r="J535" i="64"/>
  <c r="J534" i="64"/>
  <c r="H533" i="64"/>
  <c r="H532" i="64"/>
  <c r="H531" i="64"/>
  <c r="F530" i="64"/>
  <c r="F529" i="64"/>
  <c r="F528" i="64"/>
  <c r="N526" i="64"/>
  <c r="N525" i="64"/>
  <c r="N524" i="64"/>
  <c r="L523" i="64"/>
  <c r="L522" i="64"/>
  <c r="L521" i="64"/>
  <c r="J520" i="64"/>
  <c r="J519" i="64"/>
  <c r="J518" i="64"/>
  <c r="H517" i="64"/>
  <c r="H516" i="64"/>
  <c r="H515" i="64"/>
  <c r="F514" i="64"/>
  <c r="F513" i="64"/>
  <c r="F512" i="64"/>
  <c r="N510" i="64"/>
  <c r="N509" i="64"/>
  <c r="N508" i="64"/>
  <c r="L507" i="64"/>
  <c r="L506" i="64"/>
  <c r="L505" i="64"/>
  <c r="J504" i="64"/>
  <c r="J503" i="64"/>
  <c r="J502" i="64"/>
  <c r="H501" i="64"/>
  <c r="H500" i="64"/>
  <c r="H499" i="64"/>
  <c r="H498" i="64"/>
  <c r="J497" i="64"/>
  <c r="L496" i="64"/>
  <c r="N495" i="64"/>
  <c r="F495" i="64"/>
  <c r="H494" i="64"/>
  <c r="J493" i="64"/>
  <c r="L492" i="64"/>
  <c r="N491" i="64"/>
  <c r="F491" i="64"/>
  <c r="H490" i="64"/>
  <c r="J489" i="64"/>
  <c r="L488" i="64"/>
  <c r="N487" i="64"/>
  <c r="F487" i="64"/>
  <c r="H486" i="64"/>
  <c r="J485" i="64"/>
  <c r="L484" i="64"/>
  <c r="N483" i="64"/>
  <c r="F483" i="64"/>
  <c r="H482" i="64"/>
  <c r="J481" i="64"/>
  <c r="L480" i="64"/>
  <c r="N479" i="64"/>
  <c r="F479" i="64"/>
  <c r="H478" i="64"/>
  <c r="J477" i="64"/>
  <c r="L476" i="64"/>
  <c r="N475" i="64"/>
  <c r="F475" i="64"/>
  <c r="H474" i="64"/>
  <c r="J473" i="64"/>
  <c r="L472" i="64"/>
  <c r="N471" i="64"/>
  <c r="F471" i="64"/>
  <c r="H470" i="64"/>
  <c r="J469" i="64"/>
  <c r="L468" i="64"/>
  <c r="N467" i="64"/>
  <c r="F467" i="64"/>
  <c r="H466" i="64"/>
  <c r="J465" i="64"/>
  <c r="L464" i="64"/>
  <c r="N463" i="64"/>
  <c r="F463" i="64"/>
  <c r="H462" i="64"/>
  <c r="J461" i="64"/>
  <c r="L460" i="64"/>
  <c r="N459" i="64"/>
  <c r="F459" i="64"/>
  <c r="H458" i="64"/>
  <c r="J457" i="64"/>
  <c r="L456" i="64"/>
  <c r="N455" i="64"/>
  <c r="F455" i="64"/>
  <c r="H454" i="64"/>
  <c r="J453" i="64"/>
  <c r="L452" i="64"/>
  <c r="N451" i="64"/>
  <c r="F451" i="64"/>
  <c r="H450" i="64"/>
  <c r="J449" i="64"/>
  <c r="L448" i="64"/>
  <c r="N447" i="64"/>
  <c r="F447" i="64"/>
  <c r="H446" i="64"/>
  <c r="J445" i="64"/>
  <c r="L444" i="64"/>
  <c r="N443" i="64"/>
  <c r="F443" i="64"/>
  <c r="H442" i="64"/>
  <c r="J441" i="64"/>
  <c r="L440" i="64"/>
  <c r="N439" i="64"/>
  <c r="F439" i="64"/>
  <c r="H438" i="64"/>
  <c r="J437" i="64"/>
  <c r="L436" i="64"/>
  <c r="N435" i="64"/>
  <c r="F435" i="64"/>
  <c r="H434" i="64"/>
  <c r="J433" i="64"/>
  <c r="L432" i="64"/>
  <c r="N431" i="64"/>
  <c r="F431" i="64"/>
  <c r="H430" i="64"/>
  <c r="J429" i="64"/>
  <c r="L428" i="64"/>
  <c r="N427" i="64"/>
  <c r="F427" i="64"/>
  <c r="H426" i="64"/>
  <c r="J425" i="64"/>
  <c r="L424" i="64"/>
  <c r="N423" i="64"/>
  <c r="F423" i="64"/>
  <c r="H422" i="64"/>
  <c r="J421" i="64"/>
  <c r="L420" i="64"/>
  <c r="N419" i="64"/>
  <c r="F419" i="64"/>
  <c r="H418" i="64"/>
  <c r="J417" i="64"/>
  <c r="L416" i="64"/>
  <c r="N415" i="64"/>
  <c r="F415" i="64"/>
  <c r="H414" i="64"/>
  <c r="J413" i="64"/>
  <c r="L412" i="64"/>
  <c r="N411" i="64"/>
  <c r="F411" i="64"/>
  <c r="H410" i="64"/>
  <c r="J409" i="64"/>
  <c r="L408" i="64"/>
  <c r="N407" i="64"/>
  <c r="F407" i="64"/>
  <c r="H406" i="64"/>
  <c r="J405" i="64"/>
  <c r="L404" i="64"/>
  <c r="N403" i="64"/>
  <c r="F403" i="64"/>
  <c r="H402" i="64"/>
  <c r="J401" i="64"/>
  <c r="L400" i="64"/>
  <c r="N399" i="64"/>
  <c r="F399" i="64"/>
  <c r="H398" i="64"/>
  <c r="J397" i="64"/>
  <c r="L396" i="64"/>
  <c r="N395" i="64"/>
  <c r="F395" i="64"/>
  <c r="H394" i="64"/>
  <c r="J393" i="64"/>
  <c r="L392" i="64"/>
  <c r="N391" i="64"/>
  <c r="F391" i="64"/>
  <c r="H390" i="64"/>
  <c r="J389" i="64"/>
  <c r="L388" i="64"/>
  <c r="N387" i="64"/>
  <c r="F387" i="64"/>
  <c r="H386" i="64"/>
  <c r="J385" i="64"/>
  <c r="L384" i="64"/>
  <c r="N383" i="64"/>
  <c r="F383" i="64"/>
  <c r="H382" i="64"/>
  <c r="J381" i="64"/>
  <c r="L380" i="64"/>
  <c r="N379" i="64"/>
  <c r="F379" i="64"/>
  <c r="H378" i="64"/>
  <c r="J377" i="64"/>
  <c r="L376" i="64"/>
  <c r="N375" i="64"/>
  <c r="F375" i="64"/>
  <c r="H374" i="64"/>
  <c r="J373" i="64"/>
  <c r="L372" i="64"/>
  <c r="N371" i="64"/>
  <c r="F371" i="64"/>
  <c r="H370" i="64"/>
  <c r="J369" i="64"/>
  <c r="L368" i="64"/>
  <c r="N367" i="64"/>
  <c r="F367" i="64"/>
  <c r="H366" i="64"/>
  <c r="J365" i="64"/>
  <c r="L364" i="64"/>
  <c r="N363" i="64"/>
  <c r="F363" i="64"/>
  <c r="H362" i="64"/>
  <c r="J361" i="64"/>
  <c r="L360" i="64"/>
  <c r="N359" i="64"/>
  <c r="F359" i="64"/>
  <c r="H358" i="64"/>
  <c r="J357" i="64"/>
  <c r="L356" i="64"/>
  <c r="N355" i="64"/>
  <c r="F355" i="64"/>
  <c r="H354" i="64"/>
  <c r="J353" i="64"/>
  <c r="L352" i="64"/>
  <c r="N351" i="64"/>
  <c r="F351" i="64"/>
  <c r="H350" i="64"/>
  <c r="J349" i="64"/>
  <c r="L348" i="64"/>
  <c r="N347" i="64"/>
  <c r="F347" i="64"/>
  <c r="H346" i="64"/>
  <c r="J345" i="64"/>
  <c r="F572" i="64"/>
  <c r="L565" i="64"/>
  <c r="H559" i="64"/>
  <c r="J554" i="64"/>
  <c r="G552" i="64"/>
  <c r="K550" i="64"/>
  <c r="F549" i="64"/>
  <c r="L547" i="64"/>
  <c r="K546" i="64"/>
  <c r="G545" i="64"/>
  <c r="F544" i="64"/>
  <c r="M542" i="64"/>
  <c r="M541" i="64"/>
  <c r="K540" i="64"/>
  <c r="K539" i="64"/>
  <c r="K538" i="64"/>
  <c r="I537" i="64"/>
  <c r="I536" i="64"/>
  <c r="I535" i="64"/>
  <c r="G534" i="64"/>
  <c r="G533" i="64"/>
  <c r="G532" i="64"/>
  <c r="E531" i="64"/>
  <c r="E530" i="64"/>
  <c r="E529" i="64"/>
  <c r="M527" i="64"/>
  <c r="M526" i="64"/>
  <c r="M525" i="64"/>
  <c r="K524" i="64"/>
  <c r="K523" i="64"/>
  <c r="K522" i="64"/>
  <c r="I521" i="64"/>
  <c r="I520" i="64"/>
  <c r="I519" i="64"/>
  <c r="G518" i="64"/>
  <c r="G517" i="64"/>
  <c r="G516" i="64"/>
  <c r="E515" i="64"/>
  <c r="E514" i="64"/>
  <c r="E513" i="64"/>
  <c r="M511" i="64"/>
  <c r="M510" i="64"/>
  <c r="M509" i="64"/>
  <c r="K508" i="64"/>
  <c r="K507" i="64"/>
  <c r="K506" i="64"/>
  <c r="I505" i="64"/>
  <c r="I504" i="64"/>
  <c r="I503" i="64"/>
  <c r="G502" i="64"/>
  <c r="G501" i="64"/>
  <c r="G500" i="64"/>
  <c r="E499" i="64"/>
  <c r="G498" i="64"/>
  <c r="I497" i="64"/>
  <c r="K496" i="64"/>
  <c r="M495" i="64"/>
  <c r="E495" i="64"/>
  <c r="G494" i="64"/>
  <c r="I493" i="64"/>
  <c r="K492" i="64"/>
  <c r="M491" i="64"/>
  <c r="E491" i="64"/>
  <c r="G490" i="64"/>
  <c r="I489" i="64"/>
  <c r="K488" i="64"/>
  <c r="M487" i="64"/>
  <c r="E487" i="64"/>
  <c r="G486" i="64"/>
  <c r="I485" i="64"/>
  <c r="K484" i="64"/>
  <c r="M483" i="64"/>
  <c r="E483" i="64"/>
  <c r="G482" i="64"/>
  <c r="I481" i="64"/>
  <c r="K480" i="64"/>
  <c r="M479" i="64"/>
  <c r="E479" i="64"/>
  <c r="G478" i="64"/>
  <c r="I477" i="64"/>
  <c r="K476" i="64"/>
  <c r="M475" i="64"/>
  <c r="E475" i="64"/>
  <c r="G474" i="64"/>
  <c r="I473" i="64"/>
  <c r="K472" i="64"/>
  <c r="M471" i="64"/>
  <c r="E471" i="64"/>
  <c r="G470" i="64"/>
  <c r="I469" i="64"/>
  <c r="K468" i="64"/>
  <c r="M467" i="64"/>
  <c r="E467" i="64"/>
  <c r="G466" i="64"/>
  <c r="I465" i="64"/>
  <c r="K464" i="64"/>
  <c r="M463" i="64"/>
  <c r="E463" i="64"/>
  <c r="G462" i="64"/>
  <c r="I461" i="64"/>
  <c r="K460" i="64"/>
  <c r="M459" i="64"/>
  <c r="E459" i="64"/>
  <c r="G458" i="64"/>
  <c r="I457" i="64"/>
  <c r="K456" i="64"/>
  <c r="M455" i="64"/>
  <c r="E455" i="64"/>
  <c r="G454" i="64"/>
  <c r="I453" i="64"/>
  <c r="K452" i="64"/>
  <c r="M451" i="64"/>
  <c r="E451" i="64"/>
  <c r="G450" i="64"/>
  <c r="I449" i="64"/>
  <c r="K448" i="64"/>
  <c r="M447" i="64"/>
  <c r="E447" i="64"/>
  <c r="G446" i="64"/>
  <c r="I445" i="64"/>
  <c r="K444" i="64"/>
  <c r="M443" i="64"/>
  <c r="E443" i="64"/>
  <c r="G442" i="64"/>
  <c r="I441" i="64"/>
  <c r="K440" i="64"/>
  <c r="M439" i="64"/>
  <c r="E439" i="64"/>
  <c r="G438" i="64"/>
  <c r="I437" i="64"/>
  <c r="K436" i="64"/>
  <c r="M435" i="64"/>
  <c r="E435" i="64"/>
  <c r="G434" i="64"/>
  <c r="I433" i="64"/>
  <c r="K432" i="64"/>
  <c r="M431" i="64"/>
  <c r="E431" i="64"/>
  <c r="G430" i="64"/>
  <c r="I429" i="64"/>
  <c r="K428" i="64"/>
  <c r="M427" i="64"/>
  <c r="E427" i="64"/>
  <c r="G426" i="64"/>
  <c r="I425" i="64"/>
  <c r="K424" i="64"/>
  <c r="M423" i="64"/>
  <c r="E423" i="64"/>
  <c r="G422" i="64"/>
  <c r="I421" i="64"/>
  <c r="K420" i="64"/>
  <c r="M419" i="64"/>
  <c r="E419" i="64"/>
  <c r="G418" i="64"/>
  <c r="I417" i="64"/>
  <c r="K416" i="64"/>
  <c r="M415" i="64"/>
  <c r="E415" i="64"/>
  <c r="G414" i="64"/>
  <c r="I413" i="64"/>
  <c r="K412" i="64"/>
  <c r="M411" i="64"/>
  <c r="E411" i="64"/>
  <c r="G410" i="64"/>
  <c r="I409" i="64"/>
  <c r="K408" i="64"/>
  <c r="M407" i="64"/>
  <c r="E407" i="64"/>
  <c r="G406" i="64"/>
  <c r="I405" i="64"/>
  <c r="K404" i="64"/>
  <c r="M403" i="64"/>
  <c r="E403" i="64"/>
  <c r="G402" i="64"/>
  <c r="I401" i="64"/>
  <c r="K400" i="64"/>
  <c r="M399" i="64"/>
  <c r="E399" i="64"/>
  <c r="G398" i="64"/>
  <c r="I397" i="64"/>
  <c r="K396" i="64"/>
  <c r="M395" i="64"/>
  <c r="E395" i="64"/>
  <c r="G394" i="64"/>
  <c r="I393" i="64"/>
  <c r="K392" i="64"/>
  <c r="M391" i="64"/>
  <c r="E391" i="64"/>
  <c r="G390" i="64"/>
  <c r="I389" i="64"/>
  <c r="K388" i="64"/>
  <c r="M387" i="64"/>
  <c r="E387" i="64"/>
  <c r="G386" i="64"/>
  <c r="I385" i="64"/>
  <c r="K384" i="64"/>
  <c r="M383" i="64"/>
  <c r="E383" i="64"/>
  <c r="G382" i="64"/>
  <c r="I381" i="64"/>
  <c r="K380" i="64"/>
  <c r="M379" i="64"/>
  <c r="E379" i="64"/>
  <c r="G378" i="64"/>
  <c r="I377" i="64"/>
  <c r="K376" i="64"/>
  <c r="M375" i="64"/>
  <c r="E375" i="64"/>
  <c r="G374" i="64"/>
  <c r="I373" i="64"/>
  <c r="K372" i="64"/>
  <c r="M371" i="64"/>
  <c r="E371" i="64"/>
  <c r="G370" i="64"/>
  <c r="I369" i="64"/>
  <c r="K368" i="64"/>
  <c r="M367" i="64"/>
  <c r="E367" i="64"/>
  <c r="G366" i="64"/>
  <c r="I365" i="64"/>
  <c r="K364" i="64"/>
  <c r="M363" i="64"/>
  <c r="E363" i="64"/>
  <c r="G362" i="64"/>
  <c r="I361" i="64"/>
  <c r="K360" i="64"/>
  <c r="M359" i="64"/>
  <c r="E359" i="64"/>
  <c r="G358" i="64"/>
  <c r="I357" i="64"/>
  <c r="K356" i="64"/>
  <c r="M355" i="64"/>
  <c r="E355" i="64"/>
  <c r="G354" i="64"/>
  <c r="I353" i="64"/>
  <c r="K352" i="64"/>
  <c r="M351" i="64"/>
  <c r="E351" i="64"/>
  <c r="G350" i="64"/>
  <c r="I349" i="64"/>
  <c r="K348" i="64"/>
  <c r="M347" i="64"/>
  <c r="E347" i="64"/>
  <c r="G346" i="64"/>
  <c r="I345" i="64"/>
  <c r="H571" i="64"/>
  <c r="N564" i="64"/>
  <c r="J558" i="64"/>
  <c r="N553" i="64"/>
  <c r="F552" i="64"/>
  <c r="J550" i="64"/>
  <c r="E549" i="64"/>
  <c r="K547" i="64"/>
  <c r="J546" i="64"/>
  <c r="F545" i="64"/>
  <c r="L543" i="64"/>
  <c r="L542" i="64"/>
  <c r="L541" i="64"/>
  <c r="J540" i="64"/>
  <c r="J539" i="64"/>
  <c r="J538" i="64"/>
  <c r="H537" i="64"/>
  <c r="H536" i="64"/>
  <c r="H535" i="64"/>
  <c r="F534" i="64"/>
  <c r="F533" i="64"/>
  <c r="F532" i="64"/>
  <c r="N530" i="64"/>
  <c r="N529" i="64"/>
  <c r="N528" i="64"/>
  <c r="L527" i="64"/>
  <c r="L526" i="64"/>
  <c r="L525" i="64"/>
  <c r="J524" i="64"/>
  <c r="J523" i="64"/>
  <c r="J522" i="64"/>
  <c r="H521" i="64"/>
  <c r="H520" i="64"/>
  <c r="H519" i="64"/>
  <c r="F518" i="64"/>
  <c r="F517" i="64"/>
  <c r="F516" i="64"/>
  <c r="N514" i="64"/>
  <c r="N513" i="64"/>
  <c r="N512" i="64"/>
  <c r="L511" i="64"/>
  <c r="L510" i="64"/>
  <c r="L509" i="64"/>
  <c r="J508" i="64"/>
  <c r="J507" i="64"/>
  <c r="J506" i="64"/>
  <c r="H505" i="64"/>
  <c r="H504" i="64"/>
  <c r="H503" i="64"/>
  <c r="F502" i="64"/>
  <c r="F501" i="64"/>
  <c r="F500" i="64"/>
  <c r="N498" i="64"/>
  <c r="F498" i="64"/>
  <c r="H497" i="64"/>
  <c r="J496" i="64"/>
  <c r="L495" i="64"/>
  <c r="N494" i="64"/>
  <c r="F494" i="64"/>
  <c r="H493" i="64"/>
  <c r="J492" i="64"/>
  <c r="L491" i="64"/>
  <c r="N490" i="64"/>
  <c r="F490" i="64"/>
  <c r="H489" i="64"/>
  <c r="J488" i="64"/>
  <c r="L487" i="64"/>
  <c r="N486" i="64"/>
  <c r="F486" i="64"/>
  <c r="H485" i="64"/>
  <c r="J484" i="64"/>
  <c r="L483" i="64"/>
  <c r="N482" i="64"/>
  <c r="F482" i="64"/>
  <c r="H481" i="64"/>
  <c r="J480" i="64"/>
  <c r="L479" i="64"/>
  <c r="N478" i="64"/>
  <c r="F478" i="64"/>
  <c r="H477" i="64"/>
  <c r="J476" i="64"/>
  <c r="L475" i="64"/>
  <c r="N474" i="64"/>
  <c r="F474" i="64"/>
  <c r="H473" i="64"/>
  <c r="J472" i="64"/>
  <c r="L471" i="64"/>
  <c r="N470" i="64"/>
  <c r="F470" i="64"/>
  <c r="H469" i="64"/>
  <c r="J468" i="64"/>
  <c r="L467" i="64"/>
  <c r="N466" i="64"/>
  <c r="F466" i="64"/>
  <c r="H465" i="64"/>
  <c r="J464" i="64"/>
  <c r="L463" i="64"/>
  <c r="N462" i="64"/>
  <c r="F462" i="64"/>
  <c r="H461" i="64"/>
  <c r="J460" i="64"/>
  <c r="L459" i="64"/>
  <c r="N458" i="64"/>
  <c r="F458" i="64"/>
  <c r="H457" i="64"/>
  <c r="J456" i="64"/>
  <c r="L455" i="64"/>
  <c r="N454" i="64"/>
  <c r="F454" i="64"/>
  <c r="H453" i="64"/>
  <c r="J452" i="64"/>
  <c r="L451" i="64"/>
  <c r="N450" i="64"/>
  <c r="F450" i="64"/>
  <c r="H449" i="64"/>
  <c r="J448" i="64"/>
  <c r="L447" i="64"/>
  <c r="N446" i="64"/>
  <c r="F446" i="64"/>
  <c r="H445" i="64"/>
  <c r="J444" i="64"/>
  <c r="L443" i="64"/>
  <c r="N442" i="64"/>
  <c r="F442" i="64"/>
  <c r="H441" i="64"/>
  <c r="J440" i="64"/>
  <c r="L439" i="64"/>
  <c r="N438" i="64"/>
  <c r="F438" i="64"/>
  <c r="H437" i="64"/>
  <c r="J436" i="64"/>
  <c r="L435" i="64"/>
  <c r="N434" i="64"/>
  <c r="F434" i="64"/>
  <c r="H433" i="64"/>
  <c r="J432" i="64"/>
  <c r="L431" i="64"/>
  <c r="N430" i="64"/>
  <c r="F430" i="64"/>
  <c r="H429" i="64"/>
  <c r="J428" i="64"/>
  <c r="L427" i="64"/>
  <c r="N426" i="64"/>
  <c r="F426" i="64"/>
  <c r="H425" i="64"/>
  <c r="J424" i="64"/>
  <c r="L423" i="64"/>
  <c r="N422" i="64"/>
  <c r="F422" i="64"/>
  <c r="H421" i="64"/>
  <c r="J420" i="64"/>
  <c r="L419" i="64"/>
  <c r="N418" i="64"/>
  <c r="F418" i="64"/>
  <c r="H417" i="64"/>
  <c r="J416" i="64"/>
  <c r="L415" i="64"/>
  <c r="N414" i="64"/>
  <c r="F414" i="64"/>
  <c r="H413" i="64"/>
  <c r="J412" i="64"/>
  <c r="L411" i="64"/>
  <c r="N410" i="64"/>
  <c r="F410" i="64"/>
  <c r="H409" i="64"/>
  <c r="J408" i="64"/>
  <c r="L407" i="64"/>
  <c r="N406" i="64"/>
  <c r="F406" i="64"/>
  <c r="H405" i="64"/>
  <c r="J570" i="64"/>
  <c r="F564" i="64"/>
  <c r="L557" i="64"/>
  <c r="M553" i="64"/>
  <c r="K551" i="64"/>
  <c r="E550" i="64"/>
  <c r="N548" i="64"/>
  <c r="J547" i="64"/>
  <c r="F546" i="64"/>
  <c r="E545" i="64"/>
  <c r="K543" i="64"/>
  <c r="K542" i="64"/>
  <c r="I541" i="64"/>
  <c r="I540" i="64"/>
  <c r="I539" i="64"/>
  <c r="G538" i="64"/>
  <c r="G537" i="64"/>
  <c r="G536" i="64"/>
  <c r="E535" i="64"/>
  <c r="E534" i="64"/>
  <c r="E533" i="64"/>
  <c r="M531" i="64"/>
  <c r="M530" i="64"/>
  <c r="M529" i="64"/>
  <c r="K528" i="64"/>
  <c r="K527" i="64"/>
  <c r="K526" i="64"/>
  <c r="I525" i="64"/>
  <c r="I524" i="64"/>
  <c r="I523" i="64"/>
  <c r="G522" i="64"/>
  <c r="G521" i="64"/>
  <c r="G520" i="64"/>
  <c r="E519" i="64"/>
  <c r="E518" i="64"/>
  <c r="E517" i="64"/>
  <c r="M515" i="64"/>
  <c r="M514" i="64"/>
  <c r="M513" i="64"/>
  <c r="K512" i="64"/>
  <c r="K511" i="64"/>
  <c r="K510" i="64"/>
  <c r="I509" i="64"/>
  <c r="I508" i="64"/>
  <c r="I507" i="64"/>
  <c r="G506" i="64"/>
  <c r="G505" i="64"/>
  <c r="G504" i="64"/>
  <c r="E503" i="64"/>
  <c r="E502" i="64"/>
  <c r="E501" i="64"/>
  <c r="M499" i="64"/>
  <c r="M498" i="64"/>
  <c r="E498" i="64"/>
  <c r="G497" i="64"/>
  <c r="I496" i="64"/>
  <c r="K495" i="64"/>
  <c r="M494" i="64"/>
  <c r="E494" i="64"/>
  <c r="G493" i="64"/>
  <c r="I492" i="64"/>
  <c r="K491" i="64"/>
  <c r="M490" i="64"/>
  <c r="E490" i="64"/>
  <c r="G489" i="64"/>
  <c r="I488" i="64"/>
  <c r="K487" i="64"/>
  <c r="M486" i="64"/>
  <c r="E486" i="64"/>
  <c r="G485" i="64"/>
  <c r="I484" i="64"/>
  <c r="K483" i="64"/>
  <c r="M482" i="64"/>
  <c r="E482" i="64"/>
  <c r="G481" i="64"/>
  <c r="I480" i="64"/>
  <c r="K479" i="64"/>
  <c r="M478" i="64"/>
  <c r="E478" i="64"/>
  <c r="G477" i="64"/>
  <c r="I476" i="64"/>
  <c r="K475" i="64"/>
  <c r="M474" i="64"/>
  <c r="E474" i="64"/>
  <c r="G473" i="64"/>
  <c r="I472" i="64"/>
  <c r="K471" i="64"/>
  <c r="M470" i="64"/>
  <c r="E470" i="64"/>
  <c r="G469" i="64"/>
  <c r="I468" i="64"/>
  <c r="K467" i="64"/>
  <c r="M466" i="64"/>
  <c r="E466" i="64"/>
  <c r="G465" i="64"/>
  <c r="I464" i="64"/>
  <c r="K463" i="64"/>
  <c r="M462" i="64"/>
  <c r="E462" i="64"/>
  <c r="G461" i="64"/>
  <c r="I460" i="64"/>
  <c r="K459" i="64"/>
  <c r="M458" i="64"/>
  <c r="E458" i="64"/>
  <c r="G457" i="64"/>
  <c r="I456" i="64"/>
  <c r="K455" i="64"/>
  <c r="M454" i="64"/>
  <c r="E454" i="64"/>
  <c r="G453" i="64"/>
  <c r="I452" i="64"/>
  <c r="K451" i="64"/>
  <c r="M450" i="64"/>
  <c r="E450" i="64"/>
  <c r="G449" i="64"/>
  <c r="I448" i="64"/>
  <c r="K447" i="64"/>
  <c r="M446" i="64"/>
  <c r="E446" i="64"/>
  <c r="G445" i="64"/>
  <c r="I444" i="64"/>
  <c r="K443" i="64"/>
  <c r="M442" i="64"/>
  <c r="E442" i="64"/>
  <c r="G441" i="64"/>
  <c r="I440" i="64"/>
  <c r="K439" i="64"/>
  <c r="M438" i="64"/>
  <c r="E438" i="64"/>
  <c r="G437" i="64"/>
  <c r="I436" i="64"/>
  <c r="K435" i="64"/>
  <c r="M434" i="64"/>
  <c r="E434" i="64"/>
  <c r="G433" i="64"/>
  <c r="I432" i="64"/>
  <c r="K431" i="64"/>
  <c r="M430" i="64"/>
  <c r="E430" i="64"/>
  <c r="G429" i="64"/>
  <c r="I428" i="64"/>
  <c r="K427" i="64"/>
  <c r="M426" i="64"/>
  <c r="E426" i="64"/>
  <c r="G425" i="64"/>
  <c r="I424" i="64"/>
  <c r="K423" i="64"/>
  <c r="M422" i="64"/>
  <c r="E422" i="64"/>
  <c r="L569" i="64"/>
  <c r="H563" i="64"/>
  <c r="N556" i="64"/>
  <c r="L553" i="64"/>
  <c r="J551" i="64"/>
  <c r="N549" i="64"/>
  <c r="J548" i="64"/>
  <c r="I547" i="64"/>
  <c r="E546" i="64"/>
  <c r="N544" i="64"/>
  <c r="J543" i="64"/>
  <c r="J542" i="64"/>
  <c r="H541" i="64"/>
  <c r="H540" i="64"/>
  <c r="H539" i="64"/>
  <c r="F538" i="64"/>
  <c r="F537" i="64"/>
  <c r="F536" i="64"/>
  <c r="N534" i="64"/>
  <c r="N533" i="64"/>
  <c r="N532" i="64"/>
  <c r="L531" i="64"/>
  <c r="L530" i="64"/>
  <c r="L529" i="64"/>
  <c r="J528" i="64"/>
  <c r="J527" i="64"/>
  <c r="J526" i="64"/>
  <c r="H525" i="64"/>
  <c r="H524" i="64"/>
  <c r="H523" i="64"/>
  <c r="F522" i="64"/>
  <c r="F521" i="64"/>
  <c r="F520" i="64"/>
  <c r="N518" i="64"/>
  <c r="N517" i="64"/>
  <c r="N516" i="64"/>
  <c r="L515" i="64"/>
  <c r="L514" i="64"/>
  <c r="L513" i="64"/>
  <c r="J512" i="64"/>
  <c r="J511" i="64"/>
  <c r="J510" i="64"/>
  <c r="H509" i="64"/>
  <c r="H508" i="64"/>
  <c r="H507" i="64"/>
  <c r="F506" i="64"/>
  <c r="F505" i="64"/>
  <c r="F504" i="64"/>
  <c r="N502" i="64"/>
  <c r="N501" i="64"/>
  <c r="N500" i="64"/>
  <c r="L499" i="64"/>
  <c r="L498" i="64"/>
  <c r="N497" i="64"/>
  <c r="F497" i="64"/>
  <c r="H496" i="64"/>
  <c r="J495" i="64"/>
  <c r="L494" i="64"/>
  <c r="N493" i="64"/>
  <c r="F493" i="64"/>
  <c r="H492" i="64"/>
  <c r="J491" i="64"/>
  <c r="L490" i="64"/>
  <c r="N489" i="64"/>
  <c r="F489" i="64"/>
  <c r="H488" i="64"/>
  <c r="J487" i="64"/>
  <c r="L486" i="64"/>
  <c r="N485" i="64"/>
  <c r="F485" i="64"/>
  <c r="H484" i="64"/>
  <c r="J483" i="64"/>
  <c r="L482" i="64"/>
  <c r="N481" i="64"/>
  <c r="F481" i="64"/>
  <c r="H480" i="64"/>
  <c r="J479" i="64"/>
  <c r="L478" i="64"/>
  <c r="N477" i="64"/>
  <c r="F477" i="64"/>
  <c r="H476" i="64"/>
  <c r="J475" i="64"/>
  <c r="L474" i="64"/>
  <c r="N473" i="64"/>
  <c r="F473" i="64"/>
  <c r="H472" i="64"/>
  <c r="J471" i="64"/>
  <c r="L470" i="64"/>
  <c r="N469" i="64"/>
  <c r="F469" i="64"/>
  <c r="H468" i="64"/>
  <c r="J467" i="64"/>
  <c r="L466" i="64"/>
  <c r="N465" i="64"/>
  <c r="F465" i="64"/>
  <c r="H464" i="64"/>
  <c r="J463" i="64"/>
  <c r="L462" i="64"/>
  <c r="N461" i="64"/>
  <c r="F461" i="64"/>
  <c r="H460" i="64"/>
  <c r="J459" i="64"/>
  <c r="L458" i="64"/>
  <c r="N457" i="64"/>
  <c r="F457" i="64"/>
  <c r="H456" i="64"/>
  <c r="J455" i="64"/>
  <c r="L454" i="64"/>
  <c r="N453" i="64"/>
  <c r="F453" i="64"/>
  <c r="H452" i="64"/>
  <c r="J451" i="64"/>
  <c r="L450" i="64"/>
  <c r="N449" i="64"/>
  <c r="F449" i="64"/>
  <c r="H448" i="64"/>
  <c r="J447" i="64"/>
  <c r="L446" i="64"/>
  <c r="N445" i="64"/>
  <c r="F445" i="64"/>
  <c r="H444" i="64"/>
  <c r="J443" i="64"/>
  <c r="L442" i="64"/>
  <c r="N441" i="64"/>
  <c r="F441" i="64"/>
  <c r="H440" i="64"/>
  <c r="J439" i="64"/>
  <c r="L438" i="64"/>
  <c r="N437" i="64"/>
  <c r="F437" i="64"/>
  <c r="H436" i="64"/>
  <c r="J435" i="64"/>
  <c r="L434" i="64"/>
  <c r="N433" i="64"/>
  <c r="F433" i="64"/>
  <c r="H432" i="64"/>
  <c r="J431" i="64"/>
  <c r="L430" i="64"/>
  <c r="N429" i="64"/>
  <c r="F429" i="64"/>
  <c r="H428" i="64"/>
  <c r="J427" i="64"/>
  <c r="L426" i="64"/>
  <c r="N425" i="64"/>
  <c r="F425" i="64"/>
  <c r="H424" i="64"/>
  <c r="J423" i="64"/>
  <c r="L422" i="64"/>
  <c r="N421" i="64"/>
  <c r="N568" i="64"/>
  <c r="J562" i="64"/>
  <c r="F556" i="64"/>
  <c r="F553" i="64"/>
  <c r="I551" i="64"/>
  <c r="M549" i="64"/>
  <c r="I548" i="64"/>
  <c r="H547" i="64"/>
  <c r="N545" i="64"/>
  <c r="J544" i="64"/>
  <c r="I543" i="64"/>
  <c r="G542" i="64"/>
  <c r="G541" i="64"/>
  <c r="G540" i="64"/>
  <c r="E539" i="64"/>
  <c r="E538" i="64"/>
  <c r="E537" i="64"/>
  <c r="M535" i="64"/>
  <c r="M534" i="64"/>
  <c r="M533" i="64"/>
  <c r="K532" i="64"/>
  <c r="K531" i="64"/>
  <c r="K530" i="64"/>
  <c r="I529" i="64"/>
  <c r="I528" i="64"/>
  <c r="I527" i="64"/>
  <c r="G526" i="64"/>
  <c r="G525" i="64"/>
  <c r="G524" i="64"/>
  <c r="E523" i="64"/>
  <c r="E522" i="64"/>
  <c r="E521" i="64"/>
  <c r="M519" i="64"/>
  <c r="M518" i="64"/>
  <c r="M517" i="64"/>
  <c r="K516" i="64"/>
  <c r="K515" i="64"/>
  <c r="K514" i="64"/>
  <c r="I513" i="64"/>
  <c r="I512" i="64"/>
  <c r="I511" i="64"/>
  <c r="G510" i="64"/>
  <c r="G509" i="64"/>
  <c r="G508" i="64"/>
  <c r="E507" i="64"/>
  <c r="E506" i="64"/>
  <c r="E505" i="64"/>
  <c r="M503" i="64"/>
  <c r="M502" i="64"/>
  <c r="M501" i="64"/>
  <c r="K500" i="64"/>
  <c r="K499" i="64"/>
  <c r="K498" i="64"/>
  <c r="M497" i="64"/>
  <c r="E497" i="64"/>
  <c r="G496" i="64"/>
  <c r="I495" i="64"/>
  <c r="K494" i="64"/>
  <c r="M493" i="64"/>
  <c r="E493" i="64"/>
  <c r="G492" i="64"/>
  <c r="I491" i="64"/>
  <c r="K490" i="64"/>
  <c r="M489" i="64"/>
  <c r="E489" i="64"/>
  <c r="G488" i="64"/>
  <c r="I487" i="64"/>
  <c r="K486" i="64"/>
  <c r="M485" i="64"/>
  <c r="E485" i="64"/>
  <c r="G484" i="64"/>
  <c r="I483" i="64"/>
  <c r="K482" i="64"/>
  <c r="M481" i="64"/>
  <c r="E481" i="64"/>
  <c r="G480" i="64"/>
  <c r="I479" i="64"/>
  <c r="K478" i="64"/>
  <c r="M477" i="64"/>
  <c r="E477" i="64"/>
  <c r="G476" i="64"/>
  <c r="I475" i="64"/>
  <c r="K474" i="64"/>
  <c r="M473" i="64"/>
  <c r="E473" i="64"/>
  <c r="G472" i="64"/>
  <c r="I471" i="64"/>
  <c r="K470" i="64"/>
  <c r="M469" i="64"/>
  <c r="E469" i="64"/>
  <c r="G468" i="64"/>
  <c r="I467" i="64"/>
  <c r="K466" i="64"/>
  <c r="M465" i="64"/>
  <c r="E465" i="64"/>
  <c r="G464" i="64"/>
  <c r="I463" i="64"/>
  <c r="K462" i="64"/>
  <c r="M461" i="64"/>
  <c r="E461" i="64"/>
  <c r="G460" i="64"/>
  <c r="I459" i="64"/>
  <c r="K458" i="64"/>
  <c r="M457" i="64"/>
  <c r="E457" i="64"/>
  <c r="G456" i="64"/>
  <c r="I455" i="64"/>
  <c r="K454" i="64"/>
  <c r="M453" i="64"/>
  <c r="E453" i="64"/>
  <c r="G452" i="64"/>
  <c r="I451" i="64"/>
  <c r="K450" i="64"/>
  <c r="M449" i="64"/>
  <c r="E449" i="64"/>
  <c r="G448" i="64"/>
  <c r="I447" i="64"/>
  <c r="K446" i="64"/>
  <c r="M445" i="64"/>
  <c r="E445" i="64"/>
  <c r="G444" i="64"/>
  <c r="I443" i="64"/>
  <c r="K442" i="64"/>
  <c r="M441" i="64"/>
  <c r="E441" i="64"/>
  <c r="G440" i="64"/>
  <c r="I439" i="64"/>
  <c r="K438" i="64"/>
  <c r="M437" i="64"/>
  <c r="E437" i="64"/>
  <c r="G436" i="64"/>
  <c r="I435" i="64"/>
  <c r="K434" i="64"/>
  <c r="M433" i="64"/>
  <c r="E433" i="64"/>
  <c r="G432" i="64"/>
  <c r="I431" i="64"/>
  <c r="K430" i="64"/>
  <c r="M429" i="64"/>
  <c r="E429" i="64"/>
  <c r="G428" i="64"/>
  <c r="I427" i="64"/>
  <c r="L573" i="64"/>
  <c r="H567" i="64"/>
  <c r="N560" i="64"/>
  <c r="L554" i="64"/>
  <c r="N552" i="64"/>
  <c r="M550" i="64"/>
  <c r="H549" i="64"/>
  <c r="G548" i="64"/>
  <c r="M546" i="64"/>
  <c r="L545" i="64"/>
  <c r="H544" i="64"/>
  <c r="E543" i="64"/>
  <c r="E542" i="64"/>
  <c r="E541" i="64"/>
  <c r="M539" i="64"/>
  <c r="M538" i="64"/>
  <c r="M537" i="64"/>
  <c r="K536" i="64"/>
  <c r="K535" i="64"/>
  <c r="K534" i="64"/>
  <c r="I533" i="64"/>
  <c r="I532" i="64"/>
  <c r="I531" i="64"/>
  <c r="G530" i="64"/>
  <c r="G529" i="64"/>
  <c r="G528" i="64"/>
  <c r="E527" i="64"/>
  <c r="E526" i="64"/>
  <c r="E525" i="64"/>
  <c r="M523" i="64"/>
  <c r="M522" i="64"/>
  <c r="M521" i="64"/>
  <c r="K520" i="64"/>
  <c r="K519" i="64"/>
  <c r="K518" i="64"/>
  <c r="I517" i="64"/>
  <c r="I516" i="64"/>
  <c r="I515" i="64"/>
  <c r="G514" i="64"/>
  <c r="G513" i="64"/>
  <c r="G512" i="64"/>
  <c r="E511" i="64"/>
  <c r="E510" i="64"/>
  <c r="E509" i="64"/>
  <c r="M507" i="64"/>
  <c r="M506" i="64"/>
  <c r="M505" i="64"/>
  <c r="K504" i="64"/>
  <c r="K503" i="64"/>
  <c r="K502" i="64"/>
  <c r="I501" i="64"/>
  <c r="I500" i="64"/>
  <c r="I499" i="64"/>
  <c r="I498" i="64"/>
  <c r="K497" i="64"/>
  <c r="M496" i="64"/>
  <c r="E496" i="64"/>
  <c r="G495" i="64"/>
  <c r="I494" i="64"/>
  <c r="K493" i="64"/>
  <c r="M492" i="64"/>
  <c r="E492" i="64"/>
  <c r="G491" i="64"/>
  <c r="I490" i="64"/>
  <c r="K489" i="64"/>
  <c r="M488" i="64"/>
  <c r="E488" i="64"/>
  <c r="G487" i="64"/>
  <c r="I486" i="64"/>
  <c r="K485" i="64"/>
  <c r="M484" i="64"/>
  <c r="E484" i="64"/>
  <c r="G483" i="64"/>
  <c r="I482" i="64"/>
  <c r="K481" i="64"/>
  <c r="M480" i="64"/>
  <c r="E480" i="64"/>
  <c r="G479" i="64"/>
  <c r="I478" i="64"/>
  <c r="K477" i="64"/>
  <c r="M476" i="64"/>
  <c r="E476" i="64"/>
  <c r="G475" i="64"/>
  <c r="I474" i="64"/>
  <c r="K473" i="64"/>
  <c r="M472" i="64"/>
  <c r="E472" i="64"/>
  <c r="G471" i="64"/>
  <c r="I470" i="64"/>
  <c r="K469" i="64"/>
  <c r="M468" i="64"/>
  <c r="E468" i="64"/>
  <c r="G467" i="64"/>
  <c r="I466" i="64"/>
  <c r="K465" i="64"/>
  <c r="M464" i="64"/>
  <c r="E464" i="64"/>
  <c r="G463" i="64"/>
  <c r="I462" i="64"/>
  <c r="K461" i="64"/>
  <c r="M460" i="64"/>
  <c r="E460" i="64"/>
  <c r="G459" i="64"/>
  <c r="I458" i="64"/>
  <c r="K457" i="64"/>
  <c r="M456" i="64"/>
  <c r="E456" i="64"/>
  <c r="G455" i="64"/>
  <c r="I454" i="64"/>
  <c r="K453" i="64"/>
  <c r="M452" i="64"/>
  <c r="E452" i="64"/>
  <c r="G451" i="64"/>
  <c r="I450" i="64"/>
  <c r="K449" i="64"/>
  <c r="M448" i="64"/>
  <c r="E448" i="64"/>
  <c r="G447" i="64"/>
  <c r="I446" i="64"/>
  <c r="K445" i="64"/>
  <c r="M444" i="64"/>
  <c r="E444" i="64"/>
  <c r="G443" i="64"/>
  <c r="I442" i="64"/>
  <c r="K441" i="64"/>
  <c r="M440" i="64"/>
  <c r="E440" i="64"/>
  <c r="G439" i="64"/>
  <c r="I438" i="64"/>
  <c r="K437" i="64"/>
  <c r="M436" i="64"/>
  <c r="E436" i="64"/>
  <c r="G435" i="64"/>
  <c r="I434" i="64"/>
  <c r="K433" i="64"/>
  <c r="M432" i="64"/>
  <c r="E432" i="64"/>
  <c r="G431" i="64"/>
  <c r="I430" i="64"/>
  <c r="K429" i="64"/>
  <c r="M428" i="64"/>
  <c r="E428" i="64"/>
  <c r="G427" i="64"/>
  <c r="I426" i="64"/>
  <c r="K425" i="64"/>
  <c r="M424" i="64"/>
  <c r="E424" i="64"/>
  <c r="G423" i="64"/>
  <c r="I422" i="64"/>
  <c r="K421" i="64"/>
  <c r="M420" i="64"/>
  <c r="E420" i="64"/>
  <c r="G419" i="64"/>
  <c r="I418" i="64"/>
  <c r="K417" i="64"/>
  <c r="M416" i="64"/>
  <c r="E416" i="64"/>
  <c r="G415" i="64"/>
  <c r="I414" i="64"/>
  <c r="K413" i="64"/>
  <c r="M412" i="64"/>
  <c r="E412" i="64"/>
  <c r="G411" i="64"/>
  <c r="L561" i="64"/>
  <c r="I544" i="64"/>
  <c r="L535" i="64"/>
  <c r="H527" i="64"/>
  <c r="L518" i="64"/>
  <c r="F510" i="64"/>
  <c r="L501" i="64"/>
  <c r="J494" i="64"/>
  <c r="F488" i="64"/>
  <c r="L481" i="64"/>
  <c r="H475" i="64"/>
  <c r="N468" i="64"/>
  <c r="J462" i="64"/>
  <c r="F456" i="64"/>
  <c r="L449" i="64"/>
  <c r="H443" i="64"/>
  <c r="N436" i="64"/>
  <c r="J430" i="64"/>
  <c r="L425" i="64"/>
  <c r="J422" i="64"/>
  <c r="H420" i="64"/>
  <c r="L418" i="64"/>
  <c r="F417" i="64"/>
  <c r="J415" i="64"/>
  <c r="N413" i="64"/>
  <c r="H412" i="64"/>
  <c r="L410" i="64"/>
  <c r="K409" i="64"/>
  <c r="G408" i="64"/>
  <c r="M406" i="64"/>
  <c r="L405" i="64"/>
  <c r="I404" i="64"/>
  <c r="I403" i="64"/>
  <c r="I402" i="64"/>
  <c r="G401" i="64"/>
  <c r="G400" i="64"/>
  <c r="G399" i="64"/>
  <c r="E398" i="64"/>
  <c r="E397" i="64"/>
  <c r="E396" i="64"/>
  <c r="M394" i="64"/>
  <c r="M393" i="64"/>
  <c r="M392" i="64"/>
  <c r="K391" i="64"/>
  <c r="K390" i="64"/>
  <c r="K389" i="64"/>
  <c r="I388" i="64"/>
  <c r="I387" i="64"/>
  <c r="I386" i="64"/>
  <c r="G385" i="64"/>
  <c r="G384" i="64"/>
  <c r="G383" i="64"/>
  <c r="E382" i="64"/>
  <c r="E381" i="64"/>
  <c r="E380" i="64"/>
  <c r="M378" i="64"/>
  <c r="M377" i="64"/>
  <c r="M376" i="64"/>
  <c r="K375" i="64"/>
  <c r="K374" i="64"/>
  <c r="K373" i="64"/>
  <c r="I372" i="64"/>
  <c r="I371" i="64"/>
  <c r="I370" i="64"/>
  <c r="G369" i="64"/>
  <c r="G368" i="64"/>
  <c r="G367" i="64"/>
  <c r="E366" i="64"/>
  <c r="E365" i="64"/>
  <c r="E364" i="64"/>
  <c r="M362" i="64"/>
  <c r="M361" i="64"/>
  <c r="M360" i="64"/>
  <c r="K359" i="64"/>
  <c r="K358" i="64"/>
  <c r="K357" i="64"/>
  <c r="I356" i="64"/>
  <c r="I355" i="64"/>
  <c r="I354" i="64"/>
  <c r="G353" i="64"/>
  <c r="G352" i="64"/>
  <c r="G351" i="64"/>
  <c r="E350" i="64"/>
  <c r="E349" i="64"/>
  <c r="E348" i="64"/>
  <c r="M346" i="64"/>
  <c r="M345" i="64"/>
  <c r="M344" i="64"/>
  <c r="E344" i="64"/>
  <c r="G343" i="64"/>
  <c r="I342" i="64"/>
  <c r="K341" i="64"/>
  <c r="M340" i="64"/>
  <c r="E340" i="64"/>
  <c r="G339" i="64"/>
  <c r="I338" i="64"/>
  <c r="K337" i="64"/>
  <c r="M336" i="64"/>
  <c r="E336" i="64"/>
  <c r="G335" i="64"/>
  <c r="I334" i="64"/>
  <c r="K333" i="64"/>
  <c r="M332" i="64"/>
  <c r="E332" i="64"/>
  <c r="G331" i="64"/>
  <c r="I330" i="64"/>
  <c r="K329" i="64"/>
  <c r="M328" i="64"/>
  <c r="E328" i="64"/>
  <c r="G327" i="64"/>
  <c r="I326" i="64"/>
  <c r="K325" i="64"/>
  <c r="M324" i="64"/>
  <c r="E324" i="64"/>
  <c r="G323" i="64"/>
  <c r="I322" i="64"/>
  <c r="K321" i="64"/>
  <c r="M320" i="64"/>
  <c r="E320" i="64"/>
  <c r="G319" i="64"/>
  <c r="I318" i="64"/>
  <c r="K317" i="64"/>
  <c r="M316" i="64"/>
  <c r="E316" i="64"/>
  <c r="G315" i="64"/>
  <c r="I314" i="64"/>
  <c r="K313" i="64"/>
  <c r="M312" i="64"/>
  <c r="E312" i="64"/>
  <c r="G311" i="64"/>
  <c r="I310" i="64"/>
  <c r="K309" i="64"/>
  <c r="M308" i="64"/>
  <c r="E308" i="64"/>
  <c r="G307" i="64"/>
  <c r="I306" i="64"/>
  <c r="K305" i="64"/>
  <c r="M304" i="64"/>
  <c r="E304" i="64"/>
  <c r="G303" i="64"/>
  <c r="I302" i="64"/>
  <c r="K301" i="64"/>
  <c r="M300" i="64"/>
  <c r="E300" i="64"/>
  <c r="G299" i="64"/>
  <c r="I298" i="64"/>
  <c r="K297" i="64"/>
  <c r="M296" i="64"/>
  <c r="E296" i="64"/>
  <c r="G295" i="64"/>
  <c r="I294" i="64"/>
  <c r="K293" i="64"/>
  <c r="M292" i="64"/>
  <c r="E292" i="64"/>
  <c r="G291" i="64"/>
  <c r="I290" i="64"/>
  <c r="K289" i="64"/>
  <c r="M288" i="64"/>
  <c r="E288" i="64"/>
  <c r="G287" i="64"/>
  <c r="I286" i="64"/>
  <c r="K285" i="64"/>
  <c r="M284" i="64"/>
  <c r="E284" i="64"/>
  <c r="G283" i="64"/>
  <c r="I282" i="64"/>
  <c r="K281" i="64"/>
  <c r="M280" i="64"/>
  <c r="E280" i="64"/>
  <c r="G279" i="64"/>
  <c r="I278" i="64"/>
  <c r="K277" i="64"/>
  <c r="M276" i="64"/>
  <c r="E276" i="64"/>
  <c r="G275" i="64"/>
  <c r="I274" i="64"/>
  <c r="K273" i="64"/>
  <c r="M272" i="64"/>
  <c r="E272" i="64"/>
  <c r="G271" i="64"/>
  <c r="I270" i="64"/>
  <c r="K269" i="64"/>
  <c r="M268" i="64"/>
  <c r="E268" i="64"/>
  <c r="G267" i="64"/>
  <c r="I266" i="64"/>
  <c r="K265" i="64"/>
  <c r="M264" i="64"/>
  <c r="E264" i="64"/>
  <c r="G263" i="64"/>
  <c r="I262" i="64"/>
  <c r="K261" i="64"/>
  <c r="M260" i="64"/>
  <c r="E260" i="64"/>
  <c r="G259" i="64"/>
  <c r="I258" i="64"/>
  <c r="K257" i="64"/>
  <c r="M256" i="64"/>
  <c r="E256" i="64"/>
  <c r="G255" i="64"/>
  <c r="I254" i="64"/>
  <c r="K253" i="64"/>
  <c r="M252" i="64"/>
  <c r="E252" i="64"/>
  <c r="G251" i="64"/>
  <c r="I250" i="64"/>
  <c r="K249" i="64"/>
  <c r="M248" i="64"/>
  <c r="E248" i="64"/>
  <c r="G247" i="64"/>
  <c r="I246" i="64"/>
  <c r="K245" i="64"/>
  <c r="M244" i="64"/>
  <c r="E244" i="64"/>
  <c r="G243" i="64"/>
  <c r="I242" i="64"/>
  <c r="K241" i="64"/>
  <c r="M240" i="64"/>
  <c r="E240" i="64"/>
  <c r="G239" i="64"/>
  <c r="I238" i="64"/>
  <c r="K237" i="64"/>
  <c r="M236" i="64"/>
  <c r="E236" i="64"/>
  <c r="G235" i="64"/>
  <c r="I234" i="64"/>
  <c r="K233" i="64"/>
  <c r="M232" i="64"/>
  <c r="E232" i="64"/>
  <c r="G231" i="64"/>
  <c r="I230" i="64"/>
  <c r="K229" i="64"/>
  <c r="M228" i="64"/>
  <c r="E228" i="64"/>
  <c r="G227" i="64"/>
  <c r="I226" i="64"/>
  <c r="K225" i="64"/>
  <c r="M224" i="64"/>
  <c r="E224" i="64"/>
  <c r="G223" i="64"/>
  <c r="I222" i="64"/>
  <c r="K221" i="64"/>
  <c r="M220" i="64"/>
  <c r="E220" i="64"/>
  <c r="G219" i="64"/>
  <c r="I218" i="64"/>
  <c r="K217" i="64"/>
  <c r="M216" i="64"/>
  <c r="E216" i="64"/>
  <c r="G215" i="64"/>
  <c r="I214" i="64"/>
  <c r="K213" i="64"/>
  <c r="M212" i="64"/>
  <c r="E212" i="64"/>
  <c r="G211" i="64"/>
  <c r="I210" i="64"/>
  <c r="K209" i="64"/>
  <c r="M208" i="64"/>
  <c r="E208" i="64"/>
  <c r="G207" i="64"/>
  <c r="I206" i="64"/>
  <c r="K205" i="64"/>
  <c r="M204" i="64"/>
  <c r="E204" i="64"/>
  <c r="G203" i="64"/>
  <c r="I202" i="64"/>
  <c r="K201" i="64"/>
  <c r="M200" i="64"/>
  <c r="E200" i="64"/>
  <c r="H555" i="64"/>
  <c r="H543" i="64"/>
  <c r="L534" i="64"/>
  <c r="F526" i="64"/>
  <c r="L517" i="64"/>
  <c r="F509" i="64"/>
  <c r="J500" i="64"/>
  <c r="L493" i="64"/>
  <c r="H487" i="64"/>
  <c r="N480" i="64"/>
  <c r="J474" i="64"/>
  <c r="F468" i="64"/>
  <c r="L461" i="64"/>
  <c r="H455" i="64"/>
  <c r="N448" i="64"/>
  <c r="J442" i="64"/>
  <c r="F436" i="64"/>
  <c r="L429" i="64"/>
  <c r="E425" i="64"/>
  <c r="M421" i="64"/>
  <c r="G420" i="64"/>
  <c r="K418" i="64"/>
  <c r="E417" i="64"/>
  <c r="I415" i="64"/>
  <c r="M413" i="64"/>
  <c r="G412" i="64"/>
  <c r="K410" i="64"/>
  <c r="G409" i="64"/>
  <c r="F408" i="64"/>
  <c r="L406" i="64"/>
  <c r="K405" i="64"/>
  <c r="H404" i="64"/>
  <c r="H403" i="64"/>
  <c r="F402" i="64"/>
  <c r="F401" i="64"/>
  <c r="F400" i="64"/>
  <c r="N398" i="64"/>
  <c r="N397" i="64"/>
  <c r="N396" i="64"/>
  <c r="L395" i="64"/>
  <c r="L394" i="64"/>
  <c r="L393" i="64"/>
  <c r="J392" i="64"/>
  <c r="J391" i="64"/>
  <c r="J390" i="64"/>
  <c r="H389" i="64"/>
  <c r="H388" i="64"/>
  <c r="H387" i="64"/>
  <c r="F386" i="64"/>
  <c r="F385" i="64"/>
  <c r="F384" i="64"/>
  <c r="N382" i="64"/>
  <c r="N381" i="64"/>
  <c r="N380" i="64"/>
  <c r="L379" i="64"/>
  <c r="L378" i="64"/>
  <c r="L377" i="64"/>
  <c r="J376" i="64"/>
  <c r="J375" i="64"/>
  <c r="J374" i="64"/>
  <c r="H373" i="64"/>
  <c r="H372" i="64"/>
  <c r="H371" i="64"/>
  <c r="F370" i="64"/>
  <c r="F369" i="64"/>
  <c r="F368" i="64"/>
  <c r="N366" i="64"/>
  <c r="N365" i="64"/>
  <c r="N364" i="64"/>
  <c r="L363" i="64"/>
  <c r="L362" i="64"/>
  <c r="L361" i="64"/>
  <c r="J360" i="64"/>
  <c r="J359" i="64"/>
  <c r="J358" i="64"/>
  <c r="H357" i="64"/>
  <c r="H356" i="64"/>
  <c r="H355" i="64"/>
  <c r="F354" i="64"/>
  <c r="F353" i="64"/>
  <c r="F352" i="64"/>
  <c r="N350" i="64"/>
  <c r="N349" i="64"/>
  <c r="N348" i="64"/>
  <c r="L347" i="64"/>
  <c r="L346" i="64"/>
  <c r="L345" i="64"/>
  <c r="L344" i="64"/>
  <c r="N343" i="64"/>
  <c r="F343" i="64"/>
  <c r="H342" i="64"/>
  <c r="J341" i="64"/>
  <c r="L340" i="64"/>
  <c r="N339" i="64"/>
  <c r="F339" i="64"/>
  <c r="H338" i="64"/>
  <c r="J337" i="64"/>
  <c r="L336" i="64"/>
  <c r="N335" i="64"/>
  <c r="F335" i="64"/>
  <c r="H334" i="64"/>
  <c r="J333" i="64"/>
  <c r="L332" i="64"/>
  <c r="N331" i="64"/>
  <c r="F331" i="64"/>
  <c r="H330" i="64"/>
  <c r="J329" i="64"/>
  <c r="L328" i="64"/>
  <c r="N327" i="64"/>
  <c r="F327" i="64"/>
  <c r="H326" i="64"/>
  <c r="J325" i="64"/>
  <c r="L324" i="64"/>
  <c r="N323" i="64"/>
  <c r="F323" i="64"/>
  <c r="H322" i="64"/>
  <c r="J321" i="64"/>
  <c r="L320" i="64"/>
  <c r="N319" i="64"/>
  <c r="F319" i="64"/>
  <c r="H318" i="64"/>
  <c r="J317" i="64"/>
  <c r="L316" i="64"/>
  <c r="N315" i="64"/>
  <c r="F315" i="64"/>
  <c r="H314" i="64"/>
  <c r="J313" i="64"/>
  <c r="L312" i="64"/>
  <c r="N311" i="64"/>
  <c r="F311" i="64"/>
  <c r="H310" i="64"/>
  <c r="J309" i="64"/>
  <c r="L308" i="64"/>
  <c r="N307" i="64"/>
  <c r="F307" i="64"/>
  <c r="H306" i="64"/>
  <c r="J305" i="64"/>
  <c r="L304" i="64"/>
  <c r="N303" i="64"/>
  <c r="F303" i="64"/>
  <c r="H302" i="64"/>
  <c r="J301" i="64"/>
  <c r="L300" i="64"/>
  <c r="N299" i="64"/>
  <c r="F299" i="64"/>
  <c r="H298" i="64"/>
  <c r="J297" i="64"/>
  <c r="L296" i="64"/>
  <c r="N295" i="64"/>
  <c r="F295" i="64"/>
  <c r="H294" i="64"/>
  <c r="J293" i="64"/>
  <c r="L292" i="64"/>
  <c r="N291" i="64"/>
  <c r="F291" i="64"/>
  <c r="H290" i="64"/>
  <c r="J289" i="64"/>
  <c r="L288" i="64"/>
  <c r="N287" i="64"/>
  <c r="F287" i="64"/>
  <c r="H286" i="64"/>
  <c r="J285" i="64"/>
  <c r="L284" i="64"/>
  <c r="N283" i="64"/>
  <c r="F283" i="64"/>
  <c r="H282" i="64"/>
  <c r="J281" i="64"/>
  <c r="L280" i="64"/>
  <c r="N279" i="64"/>
  <c r="F279" i="64"/>
  <c r="H278" i="64"/>
  <c r="J277" i="64"/>
  <c r="L276" i="64"/>
  <c r="N275" i="64"/>
  <c r="F275" i="64"/>
  <c r="H274" i="64"/>
  <c r="J273" i="64"/>
  <c r="L272" i="64"/>
  <c r="N271" i="64"/>
  <c r="F271" i="64"/>
  <c r="H270" i="64"/>
  <c r="J269" i="64"/>
  <c r="L268" i="64"/>
  <c r="N267" i="64"/>
  <c r="F267" i="64"/>
  <c r="H266" i="64"/>
  <c r="J265" i="64"/>
  <c r="L264" i="64"/>
  <c r="N263" i="64"/>
  <c r="F263" i="64"/>
  <c r="H262" i="64"/>
  <c r="J261" i="64"/>
  <c r="L260" i="64"/>
  <c r="N259" i="64"/>
  <c r="F259" i="64"/>
  <c r="H258" i="64"/>
  <c r="J257" i="64"/>
  <c r="L256" i="64"/>
  <c r="N255" i="64"/>
  <c r="F255" i="64"/>
  <c r="H254" i="64"/>
  <c r="J253" i="64"/>
  <c r="L252" i="64"/>
  <c r="N251" i="64"/>
  <c r="F251" i="64"/>
  <c r="H250" i="64"/>
  <c r="J249" i="64"/>
  <c r="L248" i="64"/>
  <c r="N247" i="64"/>
  <c r="F247" i="64"/>
  <c r="H246" i="64"/>
  <c r="J245" i="64"/>
  <c r="L244" i="64"/>
  <c r="N243" i="64"/>
  <c r="F243" i="64"/>
  <c r="H242" i="64"/>
  <c r="J241" i="64"/>
  <c r="L240" i="64"/>
  <c r="N239" i="64"/>
  <c r="F239" i="64"/>
  <c r="H238" i="64"/>
  <c r="J237" i="64"/>
  <c r="L236" i="64"/>
  <c r="N235" i="64"/>
  <c r="F235" i="64"/>
  <c r="H234" i="64"/>
  <c r="J233" i="64"/>
  <c r="L232" i="64"/>
  <c r="N231" i="64"/>
  <c r="F231" i="64"/>
  <c r="H230" i="64"/>
  <c r="J229" i="64"/>
  <c r="L228" i="64"/>
  <c r="N227" i="64"/>
  <c r="F227" i="64"/>
  <c r="H226" i="64"/>
  <c r="J225" i="64"/>
  <c r="L224" i="64"/>
  <c r="N223" i="64"/>
  <c r="F223" i="64"/>
  <c r="H222" i="64"/>
  <c r="J221" i="64"/>
  <c r="L220" i="64"/>
  <c r="N219" i="64"/>
  <c r="F219" i="64"/>
  <c r="H218" i="64"/>
  <c r="J217" i="64"/>
  <c r="L216" i="64"/>
  <c r="N215" i="64"/>
  <c r="F215" i="64"/>
  <c r="H214" i="64"/>
  <c r="J213" i="64"/>
  <c r="L212" i="64"/>
  <c r="N211" i="64"/>
  <c r="F211" i="64"/>
  <c r="H210" i="64"/>
  <c r="J209" i="64"/>
  <c r="L208" i="64"/>
  <c r="N207" i="64"/>
  <c r="F207" i="64"/>
  <c r="H206" i="64"/>
  <c r="J205" i="64"/>
  <c r="L204" i="64"/>
  <c r="N203" i="64"/>
  <c r="F203" i="64"/>
  <c r="H202" i="64"/>
  <c r="J201" i="64"/>
  <c r="E553" i="64"/>
  <c r="F542" i="64"/>
  <c r="L533" i="64"/>
  <c r="F525" i="64"/>
  <c r="J516" i="64"/>
  <c r="F508" i="64"/>
  <c r="J499" i="64"/>
  <c r="N492" i="64"/>
  <c r="J486" i="64"/>
  <c r="F480" i="64"/>
  <c r="L473" i="64"/>
  <c r="H467" i="64"/>
  <c r="N460" i="64"/>
  <c r="J454" i="64"/>
  <c r="F448" i="64"/>
  <c r="L441" i="64"/>
  <c r="H435" i="64"/>
  <c r="N428" i="64"/>
  <c r="N424" i="64"/>
  <c r="L421" i="64"/>
  <c r="F420" i="64"/>
  <c r="J418" i="64"/>
  <c r="N416" i="64"/>
  <c r="H415" i="64"/>
  <c r="L413" i="64"/>
  <c r="F412" i="64"/>
  <c r="J410" i="64"/>
  <c r="F409" i="64"/>
  <c r="E408" i="64"/>
  <c r="K406" i="64"/>
  <c r="G405" i="64"/>
  <c r="G404" i="64"/>
  <c r="G403" i="64"/>
  <c r="E402" i="64"/>
  <c r="E401" i="64"/>
  <c r="E400" i="64"/>
  <c r="M398" i="64"/>
  <c r="M397" i="64"/>
  <c r="M396" i="64"/>
  <c r="K395" i="64"/>
  <c r="K394" i="64"/>
  <c r="K393" i="64"/>
  <c r="I392" i="64"/>
  <c r="I391" i="64"/>
  <c r="I390" i="64"/>
  <c r="G389" i="64"/>
  <c r="G388" i="64"/>
  <c r="G387" i="64"/>
  <c r="E386" i="64"/>
  <c r="E385" i="64"/>
  <c r="E384" i="64"/>
  <c r="M382" i="64"/>
  <c r="M381" i="64"/>
  <c r="M380" i="64"/>
  <c r="K379" i="64"/>
  <c r="K378" i="64"/>
  <c r="K377" i="64"/>
  <c r="I376" i="64"/>
  <c r="I375" i="64"/>
  <c r="I374" i="64"/>
  <c r="G373" i="64"/>
  <c r="G372" i="64"/>
  <c r="G371" i="64"/>
  <c r="E370" i="64"/>
  <c r="E369" i="64"/>
  <c r="E368" i="64"/>
  <c r="M366" i="64"/>
  <c r="M365" i="64"/>
  <c r="M364" i="64"/>
  <c r="K363" i="64"/>
  <c r="K362" i="64"/>
  <c r="K361" i="64"/>
  <c r="I360" i="64"/>
  <c r="I359" i="64"/>
  <c r="I358" i="64"/>
  <c r="G357" i="64"/>
  <c r="G356" i="64"/>
  <c r="G355" i="64"/>
  <c r="E354" i="64"/>
  <c r="E353" i="64"/>
  <c r="E352" i="64"/>
  <c r="M350" i="64"/>
  <c r="M349" i="64"/>
  <c r="M348" i="64"/>
  <c r="K347" i="64"/>
  <c r="K346" i="64"/>
  <c r="K345" i="64"/>
  <c r="K344" i="64"/>
  <c r="M343" i="64"/>
  <c r="E343" i="64"/>
  <c r="G342" i="64"/>
  <c r="I341" i="64"/>
  <c r="K340" i="64"/>
  <c r="M339" i="64"/>
  <c r="E339" i="64"/>
  <c r="G338" i="64"/>
  <c r="I337" i="64"/>
  <c r="K336" i="64"/>
  <c r="M335" i="64"/>
  <c r="E335" i="64"/>
  <c r="G334" i="64"/>
  <c r="I333" i="64"/>
  <c r="K332" i="64"/>
  <c r="M331" i="64"/>
  <c r="E331" i="64"/>
  <c r="G330" i="64"/>
  <c r="I329" i="64"/>
  <c r="K328" i="64"/>
  <c r="M327" i="64"/>
  <c r="E327" i="64"/>
  <c r="G326" i="64"/>
  <c r="I325" i="64"/>
  <c r="K324" i="64"/>
  <c r="M323" i="64"/>
  <c r="E323" i="64"/>
  <c r="G322" i="64"/>
  <c r="I321" i="64"/>
  <c r="K320" i="64"/>
  <c r="M319" i="64"/>
  <c r="E319" i="64"/>
  <c r="G318" i="64"/>
  <c r="I317" i="64"/>
  <c r="K316" i="64"/>
  <c r="M315" i="64"/>
  <c r="E315" i="64"/>
  <c r="G314" i="64"/>
  <c r="I313" i="64"/>
  <c r="K312" i="64"/>
  <c r="M311" i="64"/>
  <c r="E311" i="64"/>
  <c r="G310" i="64"/>
  <c r="I309" i="64"/>
  <c r="K308" i="64"/>
  <c r="M307" i="64"/>
  <c r="E307" i="64"/>
  <c r="G306" i="64"/>
  <c r="I305" i="64"/>
  <c r="K304" i="64"/>
  <c r="M303" i="64"/>
  <c r="E303" i="64"/>
  <c r="G302" i="64"/>
  <c r="I301" i="64"/>
  <c r="K300" i="64"/>
  <c r="M299" i="64"/>
  <c r="E299" i="64"/>
  <c r="G298" i="64"/>
  <c r="I297" i="64"/>
  <c r="K296" i="64"/>
  <c r="M295" i="64"/>
  <c r="E295" i="64"/>
  <c r="G294" i="64"/>
  <c r="I293" i="64"/>
  <c r="K292" i="64"/>
  <c r="M291" i="64"/>
  <c r="E291" i="64"/>
  <c r="G290" i="64"/>
  <c r="I289" i="64"/>
  <c r="K288" i="64"/>
  <c r="M287" i="64"/>
  <c r="E287" i="64"/>
  <c r="G286" i="64"/>
  <c r="I285" i="64"/>
  <c r="K284" i="64"/>
  <c r="M283" i="64"/>
  <c r="E283" i="64"/>
  <c r="G282" i="64"/>
  <c r="I281" i="64"/>
  <c r="K280" i="64"/>
  <c r="M279" i="64"/>
  <c r="E279" i="64"/>
  <c r="G278" i="64"/>
  <c r="I277" i="64"/>
  <c r="K276" i="64"/>
  <c r="M275" i="64"/>
  <c r="E275" i="64"/>
  <c r="G274" i="64"/>
  <c r="I273" i="64"/>
  <c r="K272" i="64"/>
  <c r="M271" i="64"/>
  <c r="E271" i="64"/>
  <c r="G270" i="64"/>
  <c r="I269" i="64"/>
  <c r="K268" i="64"/>
  <c r="M267" i="64"/>
  <c r="E267" i="64"/>
  <c r="G266" i="64"/>
  <c r="I265" i="64"/>
  <c r="K264" i="64"/>
  <c r="M263" i="64"/>
  <c r="E263" i="64"/>
  <c r="G262" i="64"/>
  <c r="I261" i="64"/>
  <c r="K260" i="64"/>
  <c r="M259" i="64"/>
  <c r="H551" i="64"/>
  <c r="F541" i="64"/>
  <c r="J532" i="64"/>
  <c r="F524" i="64"/>
  <c r="J515" i="64"/>
  <c r="N506" i="64"/>
  <c r="J498" i="64"/>
  <c r="F492" i="64"/>
  <c r="L485" i="64"/>
  <c r="H479" i="64"/>
  <c r="N472" i="64"/>
  <c r="J466" i="64"/>
  <c r="F460" i="64"/>
  <c r="L453" i="64"/>
  <c r="H447" i="64"/>
  <c r="N440" i="64"/>
  <c r="J434" i="64"/>
  <c r="F428" i="64"/>
  <c r="G424" i="64"/>
  <c r="G421" i="64"/>
  <c r="K419" i="64"/>
  <c r="E418" i="64"/>
  <c r="I416" i="64"/>
  <c r="M414" i="64"/>
  <c r="G413" i="64"/>
  <c r="K411" i="64"/>
  <c r="I410" i="64"/>
  <c r="E409" i="64"/>
  <c r="K407" i="64"/>
  <c r="J406" i="64"/>
  <c r="F405" i="64"/>
  <c r="F404" i="64"/>
  <c r="N402" i="64"/>
  <c r="N401" i="64"/>
  <c r="N400" i="64"/>
  <c r="L399" i="64"/>
  <c r="L398" i="64"/>
  <c r="L397" i="64"/>
  <c r="J396" i="64"/>
  <c r="J395" i="64"/>
  <c r="J394" i="64"/>
  <c r="H393" i="64"/>
  <c r="H392" i="64"/>
  <c r="H391" i="64"/>
  <c r="F390" i="64"/>
  <c r="F389" i="64"/>
  <c r="F388" i="64"/>
  <c r="N386" i="64"/>
  <c r="N385" i="64"/>
  <c r="N384" i="64"/>
  <c r="L383" i="64"/>
  <c r="L382" i="64"/>
  <c r="L381" i="64"/>
  <c r="J380" i="64"/>
  <c r="J379" i="64"/>
  <c r="J378" i="64"/>
  <c r="H377" i="64"/>
  <c r="H376" i="64"/>
  <c r="H375" i="64"/>
  <c r="F374" i="64"/>
  <c r="F373" i="64"/>
  <c r="F372" i="64"/>
  <c r="N370" i="64"/>
  <c r="N369" i="64"/>
  <c r="N368" i="64"/>
  <c r="L367" i="64"/>
  <c r="L366" i="64"/>
  <c r="L365" i="64"/>
  <c r="J364" i="64"/>
  <c r="J363" i="64"/>
  <c r="J362" i="64"/>
  <c r="H361" i="64"/>
  <c r="H360" i="64"/>
  <c r="H359" i="64"/>
  <c r="F358" i="64"/>
  <c r="F357" i="64"/>
  <c r="F356" i="64"/>
  <c r="N354" i="64"/>
  <c r="N353" i="64"/>
  <c r="N352" i="64"/>
  <c r="L351" i="64"/>
  <c r="L350" i="64"/>
  <c r="L349" i="64"/>
  <c r="J348" i="64"/>
  <c r="J347" i="64"/>
  <c r="J346" i="64"/>
  <c r="H345" i="64"/>
  <c r="J344" i="64"/>
  <c r="L343" i="64"/>
  <c r="N342" i="64"/>
  <c r="F342" i="64"/>
  <c r="H341" i="64"/>
  <c r="J340" i="64"/>
  <c r="L339" i="64"/>
  <c r="N338" i="64"/>
  <c r="F338" i="64"/>
  <c r="H337" i="64"/>
  <c r="J336" i="64"/>
  <c r="L335" i="64"/>
  <c r="N334" i="64"/>
  <c r="F334" i="64"/>
  <c r="H333" i="64"/>
  <c r="J332" i="64"/>
  <c r="L331" i="64"/>
  <c r="N330" i="64"/>
  <c r="F330" i="64"/>
  <c r="H329" i="64"/>
  <c r="J328" i="64"/>
  <c r="L327" i="64"/>
  <c r="N326" i="64"/>
  <c r="F326" i="64"/>
  <c r="H325" i="64"/>
  <c r="J324" i="64"/>
  <c r="L323" i="64"/>
  <c r="N322" i="64"/>
  <c r="F322" i="64"/>
  <c r="H321" i="64"/>
  <c r="J320" i="64"/>
  <c r="L319" i="64"/>
  <c r="N318" i="64"/>
  <c r="F318" i="64"/>
  <c r="H317" i="64"/>
  <c r="J316" i="64"/>
  <c r="L315" i="64"/>
  <c r="N314" i="64"/>
  <c r="F314" i="64"/>
  <c r="H313" i="64"/>
  <c r="J312" i="64"/>
  <c r="L311" i="64"/>
  <c r="N310" i="64"/>
  <c r="F310" i="64"/>
  <c r="H309" i="64"/>
  <c r="J308" i="64"/>
  <c r="L307" i="64"/>
  <c r="N306" i="64"/>
  <c r="F306" i="64"/>
  <c r="H305" i="64"/>
  <c r="J304" i="64"/>
  <c r="L303" i="64"/>
  <c r="N302" i="64"/>
  <c r="F302" i="64"/>
  <c r="H301" i="64"/>
  <c r="J300" i="64"/>
  <c r="L299" i="64"/>
  <c r="N298" i="64"/>
  <c r="F298" i="64"/>
  <c r="H297" i="64"/>
  <c r="J296" i="64"/>
  <c r="L295" i="64"/>
  <c r="N294" i="64"/>
  <c r="F294" i="64"/>
  <c r="H293" i="64"/>
  <c r="J292" i="64"/>
  <c r="L291" i="64"/>
  <c r="N290" i="64"/>
  <c r="F290" i="64"/>
  <c r="H289" i="64"/>
  <c r="J288" i="64"/>
  <c r="L287" i="64"/>
  <c r="N286" i="64"/>
  <c r="F286" i="64"/>
  <c r="H285" i="64"/>
  <c r="J284" i="64"/>
  <c r="L283" i="64"/>
  <c r="N282" i="64"/>
  <c r="F282" i="64"/>
  <c r="H281" i="64"/>
  <c r="J280" i="64"/>
  <c r="L279" i="64"/>
  <c r="L549" i="64"/>
  <c r="F540" i="64"/>
  <c r="J531" i="64"/>
  <c r="N522" i="64"/>
  <c r="J514" i="64"/>
  <c r="N505" i="64"/>
  <c r="L497" i="64"/>
  <c r="H491" i="64"/>
  <c r="N484" i="64"/>
  <c r="J478" i="64"/>
  <c r="F472" i="64"/>
  <c r="L465" i="64"/>
  <c r="H459" i="64"/>
  <c r="N452" i="64"/>
  <c r="J446" i="64"/>
  <c r="F440" i="64"/>
  <c r="L433" i="64"/>
  <c r="H427" i="64"/>
  <c r="F424" i="64"/>
  <c r="F421" i="64"/>
  <c r="J419" i="64"/>
  <c r="N417" i="64"/>
  <c r="H416" i="64"/>
  <c r="L414" i="64"/>
  <c r="F413" i="64"/>
  <c r="J411" i="64"/>
  <c r="E410" i="64"/>
  <c r="N408" i="64"/>
  <c r="J407" i="64"/>
  <c r="I406" i="64"/>
  <c r="E405" i="64"/>
  <c r="E404" i="64"/>
  <c r="M402" i="64"/>
  <c r="M401" i="64"/>
  <c r="M400" i="64"/>
  <c r="K399" i="64"/>
  <c r="K398" i="64"/>
  <c r="K397" i="64"/>
  <c r="I396" i="64"/>
  <c r="I395" i="64"/>
  <c r="I394" i="64"/>
  <c r="G393" i="64"/>
  <c r="G392" i="64"/>
  <c r="G391" i="64"/>
  <c r="E390" i="64"/>
  <c r="E389" i="64"/>
  <c r="E388" i="64"/>
  <c r="M386" i="64"/>
  <c r="M385" i="64"/>
  <c r="M384" i="64"/>
  <c r="K383" i="64"/>
  <c r="K382" i="64"/>
  <c r="K381" i="64"/>
  <c r="I380" i="64"/>
  <c r="I379" i="64"/>
  <c r="I378" i="64"/>
  <c r="G377" i="64"/>
  <c r="G376" i="64"/>
  <c r="G375" i="64"/>
  <c r="E374" i="64"/>
  <c r="E373" i="64"/>
  <c r="E372" i="64"/>
  <c r="M370" i="64"/>
  <c r="M369" i="64"/>
  <c r="M368" i="64"/>
  <c r="K367" i="64"/>
  <c r="K366" i="64"/>
  <c r="K365" i="64"/>
  <c r="I364" i="64"/>
  <c r="I363" i="64"/>
  <c r="I362" i="64"/>
  <c r="G361" i="64"/>
  <c r="G360" i="64"/>
  <c r="G359" i="64"/>
  <c r="E358" i="64"/>
  <c r="E357" i="64"/>
  <c r="E356" i="64"/>
  <c r="M354" i="64"/>
  <c r="M353" i="64"/>
  <c r="M352" i="64"/>
  <c r="K351" i="64"/>
  <c r="K350" i="64"/>
  <c r="K349" i="64"/>
  <c r="I348" i="64"/>
  <c r="I347" i="64"/>
  <c r="I346" i="64"/>
  <c r="G345" i="64"/>
  <c r="I344" i="64"/>
  <c r="K343" i="64"/>
  <c r="M342" i="64"/>
  <c r="E342" i="64"/>
  <c r="G341" i="64"/>
  <c r="I340" i="64"/>
  <c r="K339" i="64"/>
  <c r="M338" i="64"/>
  <c r="E338" i="64"/>
  <c r="G337" i="64"/>
  <c r="I336" i="64"/>
  <c r="K335" i="64"/>
  <c r="M334" i="64"/>
  <c r="E334" i="64"/>
  <c r="G333" i="64"/>
  <c r="I332" i="64"/>
  <c r="K331" i="64"/>
  <c r="M330" i="64"/>
  <c r="E330" i="64"/>
  <c r="G329" i="64"/>
  <c r="I328" i="64"/>
  <c r="K327" i="64"/>
  <c r="M326" i="64"/>
  <c r="E326" i="64"/>
  <c r="G325" i="64"/>
  <c r="I324" i="64"/>
  <c r="K323" i="64"/>
  <c r="M322" i="64"/>
  <c r="E322" i="64"/>
  <c r="G321" i="64"/>
  <c r="I320" i="64"/>
  <c r="K319" i="64"/>
  <c r="M318" i="64"/>
  <c r="E318" i="64"/>
  <c r="G317" i="64"/>
  <c r="I316" i="64"/>
  <c r="K315" i="64"/>
  <c r="M314" i="64"/>
  <c r="E314" i="64"/>
  <c r="G313" i="64"/>
  <c r="I312" i="64"/>
  <c r="K311" i="64"/>
  <c r="M310" i="64"/>
  <c r="E310" i="64"/>
  <c r="G309" i="64"/>
  <c r="I308" i="64"/>
  <c r="K307" i="64"/>
  <c r="M306" i="64"/>
  <c r="E306" i="64"/>
  <c r="G305" i="64"/>
  <c r="I304" i="64"/>
  <c r="K303" i="64"/>
  <c r="M302" i="64"/>
  <c r="E302" i="64"/>
  <c r="G301" i="64"/>
  <c r="I300" i="64"/>
  <c r="K299" i="64"/>
  <c r="M298" i="64"/>
  <c r="E298" i="64"/>
  <c r="G297" i="64"/>
  <c r="I296" i="64"/>
  <c r="K295" i="64"/>
  <c r="M294" i="64"/>
  <c r="E294" i="64"/>
  <c r="G293" i="64"/>
  <c r="I292" i="64"/>
  <c r="K291" i="64"/>
  <c r="M290" i="64"/>
  <c r="E290" i="64"/>
  <c r="H548" i="64"/>
  <c r="N538" i="64"/>
  <c r="J530" i="64"/>
  <c r="N521" i="64"/>
  <c r="H513" i="64"/>
  <c r="N504" i="64"/>
  <c r="N496" i="64"/>
  <c r="J490" i="64"/>
  <c r="F484" i="64"/>
  <c r="L477" i="64"/>
  <c r="H471" i="64"/>
  <c r="N464" i="64"/>
  <c r="J458" i="64"/>
  <c r="F452" i="64"/>
  <c r="L445" i="64"/>
  <c r="H439" i="64"/>
  <c r="N432" i="64"/>
  <c r="K426" i="64"/>
  <c r="I423" i="64"/>
  <c r="E421" i="64"/>
  <c r="I419" i="64"/>
  <c r="M417" i="64"/>
  <c r="G416" i="64"/>
  <c r="K414" i="64"/>
  <c r="E413" i="64"/>
  <c r="I411" i="64"/>
  <c r="N409" i="64"/>
  <c r="M408" i="64"/>
  <c r="I407" i="64"/>
  <c r="E406" i="64"/>
  <c r="N404" i="64"/>
  <c r="L403" i="64"/>
  <c r="L402" i="64"/>
  <c r="L401" i="64"/>
  <c r="J400" i="64"/>
  <c r="J399" i="64"/>
  <c r="J398" i="64"/>
  <c r="H397" i="64"/>
  <c r="H396" i="64"/>
  <c r="H395" i="64"/>
  <c r="F394" i="64"/>
  <c r="F393" i="64"/>
  <c r="F392" i="64"/>
  <c r="N390" i="64"/>
  <c r="N389" i="64"/>
  <c r="N388" i="64"/>
  <c r="L387" i="64"/>
  <c r="L386" i="64"/>
  <c r="L385" i="64"/>
  <c r="J384" i="64"/>
  <c r="J383" i="64"/>
  <c r="J382" i="64"/>
  <c r="H381" i="64"/>
  <c r="H380" i="64"/>
  <c r="H379" i="64"/>
  <c r="F378" i="64"/>
  <c r="F377" i="64"/>
  <c r="F376" i="64"/>
  <c r="N374" i="64"/>
  <c r="N373" i="64"/>
  <c r="N372" i="64"/>
  <c r="L371" i="64"/>
  <c r="L370" i="64"/>
  <c r="L369" i="64"/>
  <c r="J368" i="64"/>
  <c r="J367" i="64"/>
  <c r="J366" i="64"/>
  <c r="H365" i="64"/>
  <c r="H364" i="64"/>
  <c r="H363" i="64"/>
  <c r="F362" i="64"/>
  <c r="F361" i="64"/>
  <c r="F360" i="64"/>
  <c r="N358" i="64"/>
  <c r="N357" i="64"/>
  <c r="N356" i="64"/>
  <c r="L355" i="64"/>
  <c r="L354" i="64"/>
  <c r="L353" i="64"/>
  <c r="J352" i="64"/>
  <c r="J351" i="64"/>
  <c r="J350" i="64"/>
  <c r="H349" i="64"/>
  <c r="H348" i="64"/>
  <c r="H347" i="64"/>
  <c r="F346" i="64"/>
  <c r="F345" i="64"/>
  <c r="H344" i="64"/>
  <c r="J343" i="64"/>
  <c r="L342" i="64"/>
  <c r="N341" i="64"/>
  <c r="F341" i="64"/>
  <c r="H340" i="64"/>
  <c r="J339" i="64"/>
  <c r="L338" i="64"/>
  <c r="N337" i="64"/>
  <c r="F337" i="64"/>
  <c r="H336" i="64"/>
  <c r="J335" i="64"/>
  <c r="L334" i="64"/>
  <c r="N333" i="64"/>
  <c r="F333" i="64"/>
  <c r="H332" i="64"/>
  <c r="F568" i="64"/>
  <c r="M545" i="64"/>
  <c r="N536" i="64"/>
  <c r="H528" i="64"/>
  <c r="L519" i="64"/>
  <c r="H511" i="64"/>
  <c r="L502" i="64"/>
  <c r="H495" i="64"/>
  <c r="N488" i="64"/>
  <c r="J482" i="64"/>
  <c r="F476" i="64"/>
  <c r="L469" i="64"/>
  <c r="H463" i="64"/>
  <c r="N456" i="64"/>
  <c r="J450" i="64"/>
  <c r="F444" i="64"/>
  <c r="L437" i="64"/>
  <c r="H431" i="64"/>
  <c r="M425" i="64"/>
  <c r="K422" i="64"/>
  <c r="I420" i="64"/>
  <c r="M418" i="64"/>
  <c r="G417" i="64"/>
  <c r="K415" i="64"/>
  <c r="E414" i="64"/>
  <c r="I412" i="64"/>
  <c r="M410" i="64"/>
  <c r="L409" i="64"/>
  <c r="H408" i="64"/>
  <c r="G407" i="64"/>
  <c r="M405" i="64"/>
  <c r="J404" i="64"/>
  <c r="J403" i="64"/>
  <c r="J402" i="64"/>
  <c r="H401" i="64"/>
  <c r="H400" i="64"/>
  <c r="H399" i="64"/>
  <c r="F398" i="64"/>
  <c r="F397" i="64"/>
  <c r="F396" i="64"/>
  <c r="N394" i="64"/>
  <c r="N393" i="64"/>
  <c r="N392" i="64"/>
  <c r="L391" i="64"/>
  <c r="L390" i="64"/>
  <c r="L389" i="64"/>
  <c r="J388" i="64"/>
  <c r="J387" i="64"/>
  <c r="J386" i="64"/>
  <c r="H385" i="64"/>
  <c r="H384" i="64"/>
  <c r="H383" i="64"/>
  <c r="F382" i="64"/>
  <c r="F381" i="64"/>
  <c r="F380" i="64"/>
  <c r="N378" i="64"/>
  <c r="N377" i="64"/>
  <c r="N376" i="64"/>
  <c r="L375" i="64"/>
  <c r="L374" i="64"/>
  <c r="L373" i="64"/>
  <c r="J372" i="64"/>
  <c r="J371" i="64"/>
  <c r="J370" i="64"/>
  <c r="H369" i="64"/>
  <c r="H368" i="64"/>
  <c r="H367" i="64"/>
  <c r="F366" i="64"/>
  <c r="F365" i="64"/>
  <c r="F364" i="64"/>
  <c r="N362" i="64"/>
  <c r="N361" i="64"/>
  <c r="N360" i="64"/>
  <c r="L359" i="64"/>
  <c r="L358" i="64"/>
  <c r="L357" i="64"/>
  <c r="J356" i="64"/>
  <c r="J355" i="64"/>
  <c r="J354" i="64"/>
  <c r="H353" i="64"/>
  <c r="H352" i="64"/>
  <c r="H351" i="64"/>
  <c r="F350" i="64"/>
  <c r="F349" i="64"/>
  <c r="F348" i="64"/>
  <c r="N346" i="64"/>
  <c r="N345" i="64"/>
  <c r="N344" i="64"/>
  <c r="F344" i="64"/>
  <c r="H343" i="64"/>
  <c r="J342" i="64"/>
  <c r="L341" i="64"/>
  <c r="N340" i="64"/>
  <c r="F340" i="64"/>
  <c r="H339" i="64"/>
  <c r="J338" i="64"/>
  <c r="L337" i="64"/>
  <c r="N336" i="64"/>
  <c r="F336" i="64"/>
  <c r="H335" i="64"/>
  <c r="J334" i="64"/>
  <c r="L333" i="64"/>
  <c r="N332" i="64"/>
  <c r="F332" i="64"/>
  <c r="H331" i="64"/>
  <c r="J330" i="64"/>
  <c r="L329" i="64"/>
  <c r="N328" i="64"/>
  <c r="F328" i="64"/>
  <c r="H327" i="64"/>
  <c r="J326" i="64"/>
  <c r="L325" i="64"/>
  <c r="N324" i="64"/>
  <c r="F324" i="64"/>
  <c r="H323" i="64"/>
  <c r="J322" i="64"/>
  <c r="L321" i="64"/>
  <c r="N320" i="64"/>
  <c r="F320" i="64"/>
  <c r="H319" i="64"/>
  <c r="J318" i="64"/>
  <c r="L317" i="64"/>
  <c r="N316" i="64"/>
  <c r="F316" i="64"/>
  <c r="H315" i="64"/>
  <c r="J314" i="64"/>
  <c r="L313" i="64"/>
  <c r="N312" i="64"/>
  <c r="F312" i="64"/>
  <c r="H311" i="64"/>
  <c r="J310" i="64"/>
  <c r="L309" i="64"/>
  <c r="N308" i="64"/>
  <c r="F308" i="64"/>
  <c r="H307" i="64"/>
  <c r="J306" i="64"/>
  <c r="L305" i="64"/>
  <c r="N304" i="64"/>
  <c r="F304" i="64"/>
  <c r="H303" i="64"/>
  <c r="J302" i="64"/>
  <c r="L301" i="64"/>
  <c r="N300" i="64"/>
  <c r="F300" i="64"/>
  <c r="H299" i="64"/>
  <c r="J298" i="64"/>
  <c r="L297" i="64"/>
  <c r="N296" i="64"/>
  <c r="F296" i="64"/>
  <c r="H295" i="64"/>
  <c r="J294" i="64"/>
  <c r="L293" i="64"/>
  <c r="N292" i="64"/>
  <c r="F292" i="64"/>
  <c r="H291" i="64"/>
  <c r="J290" i="64"/>
  <c r="L289" i="64"/>
  <c r="N288" i="64"/>
  <c r="F288" i="64"/>
  <c r="H287" i="64"/>
  <c r="J286" i="64"/>
  <c r="L285" i="64"/>
  <c r="N284" i="64"/>
  <c r="F284" i="64"/>
  <c r="H283" i="64"/>
  <c r="J282" i="64"/>
  <c r="L281" i="64"/>
  <c r="N280" i="64"/>
  <c r="F280" i="64"/>
  <c r="H279" i="64"/>
  <c r="N537" i="64"/>
  <c r="N476" i="64"/>
  <c r="J426" i="64"/>
  <c r="H411" i="64"/>
  <c r="K401" i="64"/>
  <c r="E393" i="64"/>
  <c r="I384" i="64"/>
  <c r="E376" i="64"/>
  <c r="I367" i="64"/>
  <c r="M358" i="64"/>
  <c r="I350" i="64"/>
  <c r="K342" i="64"/>
  <c r="G336" i="64"/>
  <c r="L330" i="64"/>
  <c r="J327" i="64"/>
  <c r="H324" i="64"/>
  <c r="F321" i="64"/>
  <c r="N317" i="64"/>
  <c r="L314" i="64"/>
  <c r="J311" i="64"/>
  <c r="H308" i="64"/>
  <c r="F305" i="64"/>
  <c r="N301" i="64"/>
  <c r="L298" i="64"/>
  <c r="J295" i="64"/>
  <c r="H292" i="64"/>
  <c r="G289" i="64"/>
  <c r="I287" i="64"/>
  <c r="F285" i="64"/>
  <c r="M282" i="64"/>
  <c r="E281" i="64"/>
  <c r="M278" i="64"/>
  <c r="L277" i="64"/>
  <c r="H276" i="64"/>
  <c r="N274" i="64"/>
  <c r="M273" i="64"/>
  <c r="I272" i="64"/>
  <c r="H271" i="64"/>
  <c r="N269" i="64"/>
  <c r="J268" i="64"/>
  <c r="I267" i="64"/>
  <c r="E266" i="64"/>
  <c r="N264" i="64"/>
  <c r="J263" i="64"/>
  <c r="F262" i="64"/>
  <c r="E261" i="64"/>
  <c r="K259" i="64"/>
  <c r="K258" i="64"/>
  <c r="I257" i="64"/>
  <c r="I256" i="64"/>
  <c r="I255" i="64"/>
  <c r="G254" i="64"/>
  <c r="G253" i="64"/>
  <c r="G252" i="64"/>
  <c r="E251" i="64"/>
  <c r="E250" i="64"/>
  <c r="E249" i="64"/>
  <c r="M247" i="64"/>
  <c r="M246" i="64"/>
  <c r="M245" i="64"/>
  <c r="K244" i="64"/>
  <c r="K243" i="64"/>
  <c r="K242" i="64"/>
  <c r="I241" i="64"/>
  <c r="I240" i="64"/>
  <c r="I239" i="64"/>
  <c r="G238" i="64"/>
  <c r="G237" i="64"/>
  <c r="G236" i="64"/>
  <c r="E235" i="64"/>
  <c r="E234" i="64"/>
  <c r="E233" i="64"/>
  <c r="M231" i="64"/>
  <c r="M230" i="64"/>
  <c r="M229" i="64"/>
  <c r="K228" i="64"/>
  <c r="K227" i="64"/>
  <c r="K226" i="64"/>
  <c r="I225" i="64"/>
  <c r="I224" i="64"/>
  <c r="I223" i="64"/>
  <c r="G222" i="64"/>
  <c r="G221" i="64"/>
  <c r="G220" i="64"/>
  <c r="E219" i="64"/>
  <c r="E218" i="64"/>
  <c r="E217" i="64"/>
  <c r="M215" i="64"/>
  <c r="M214" i="64"/>
  <c r="M213" i="64"/>
  <c r="K212" i="64"/>
  <c r="K211" i="64"/>
  <c r="K210" i="64"/>
  <c r="I209" i="64"/>
  <c r="I208" i="64"/>
  <c r="I207" i="64"/>
  <c r="G206" i="64"/>
  <c r="G205" i="64"/>
  <c r="G204" i="64"/>
  <c r="E203" i="64"/>
  <c r="E202" i="64"/>
  <c r="E201" i="64"/>
  <c r="F200" i="64"/>
  <c r="G199" i="64"/>
  <c r="I198" i="64"/>
  <c r="K197" i="64"/>
  <c r="M196" i="64"/>
  <c r="E196" i="64"/>
  <c r="G195" i="64"/>
  <c r="I194" i="64"/>
  <c r="K193" i="64"/>
  <c r="M192" i="64"/>
  <c r="E192" i="64"/>
  <c r="G191" i="64"/>
  <c r="I190" i="64"/>
  <c r="K189" i="64"/>
  <c r="M188" i="64"/>
  <c r="E188" i="64"/>
  <c r="G187" i="64"/>
  <c r="I186" i="64"/>
  <c r="K185" i="64"/>
  <c r="M184" i="64"/>
  <c r="E184" i="64"/>
  <c r="G183" i="64"/>
  <c r="I182" i="64"/>
  <c r="K181" i="64"/>
  <c r="M180" i="64"/>
  <c r="E180" i="64"/>
  <c r="G179" i="64"/>
  <c r="I178" i="64"/>
  <c r="K177" i="64"/>
  <c r="M176" i="64"/>
  <c r="E176" i="64"/>
  <c r="G175" i="64"/>
  <c r="I174" i="64"/>
  <c r="K173" i="64"/>
  <c r="M172" i="64"/>
  <c r="E172" i="64"/>
  <c r="G171" i="64"/>
  <c r="I170" i="64"/>
  <c r="K169" i="64"/>
  <c r="M168" i="64"/>
  <c r="E168" i="64"/>
  <c r="G167" i="64"/>
  <c r="I166" i="64"/>
  <c r="K165" i="64"/>
  <c r="M164" i="64"/>
  <c r="E164" i="64"/>
  <c r="G163" i="64"/>
  <c r="I162" i="64"/>
  <c r="K161" i="64"/>
  <c r="M160" i="64"/>
  <c r="E160" i="64"/>
  <c r="G159" i="64"/>
  <c r="I158" i="64"/>
  <c r="K157" i="64"/>
  <c r="M156" i="64"/>
  <c r="E156" i="64"/>
  <c r="G155" i="64"/>
  <c r="I154" i="64"/>
  <c r="K153" i="64"/>
  <c r="M152" i="64"/>
  <c r="E152" i="64"/>
  <c r="G151" i="64"/>
  <c r="I150" i="64"/>
  <c r="K149" i="64"/>
  <c r="M148" i="64"/>
  <c r="E148" i="64"/>
  <c r="G147" i="64"/>
  <c r="I146" i="64"/>
  <c r="K145" i="64"/>
  <c r="M144" i="64"/>
  <c r="E144" i="64"/>
  <c r="G143" i="64"/>
  <c r="I142" i="64"/>
  <c r="K141" i="64"/>
  <c r="M140" i="64"/>
  <c r="E140" i="64"/>
  <c r="G139" i="64"/>
  <c r="I138" i="64"/>
  <c r="K137" i="64"/>
  <c r="M136" i="64"/>
  <c r="E136" i="64"/>
  <c r="G135" i="64"/>
  <c r="I134" i="64"/>
  <c r="K133" i="64"/>
  <c r="M132" i="64"/>
  <c r="E132" i="64"/>
  <c r="G131" i="64"/>
  <c r="I130" i="64"/>
  <c r="K129" i="64"/>
  <c r="M128" i="64"/>
  <c r="E128" i="64"/>
  <c r="G127" i="64"/>
  <c r="I126" i="64"/>
  <c r="K125" i="64"/>
  <c r="M124" i="64"/>
  <c r="E124" i="64"/>
  <c r="G123" i="64"/>
  <c r="I122" i="64"/>
  <c r="K121" i="64"/>
  <c r="M120" i="64"/>
  <c r="E120" i="64"/>
  <c r="G119" i="64"/>
  <c r="I118" i="64"/>
  <c r="K117" i="64"/>
  <c r="M116" i="64"/>
  <c r="E116" i="64"/>
  <c r="G115" i="64"/>
  <c r="I114" i="64"/>
  <c r="K113" i="64"/>
  <c r="M112" i="64"/>
  <c r="E112" i="64"/>
  <c r="G111" i="64"/>
  <c r="I110" i="64"/>
  <c r="K109" i="64"/>
  <c r="M108" i="64"/>
  <c r="E108" i="64"/>
  <c r="G107" i="64"/>
  <c r="I106" i="64"/>
  <c r="K105" i="64"/>
  <c r="M104" i="64"/>
  <c r="E104" i="64"/>
  <c r="G103" i="64"/>
  <c r="I102" i="64"/>
  <c r="K101" i="64"/>
  <c r="M100" i="64"/>
  <c r="E100" i="64"/>
  <c r="G99" i="64"/>
  <c r="I98" i="64"/>
  <c r="K97" i="64"/>
  <c r="M96" i="64"/>
  <c r="E96" i="64"/>
  <c r="G95" i="64"/>
  <c r="I94" i="64"/>
  <c r="K93" i="64"/>
  <c r="M92" i="64"/>
  <c r="E92" i="64"/>
  <c r="G91" i="64"/>
  <c r="I90" i="64"/>
  <c r="K89" i="64"/>
  <c r="M88" i="64"/>
  <c r="E88" i="64"/>
  <c r="G87" i="64"/>
  <c r="I86" i="64"/>
  <c r="K85" i="64"/>
  <c r="M84" i="64"/>
  <c r="E84" i="64"/>
  <c r="G83" i="64"/>
  <c r="I82" i="64"/>
  <c r="K81" i="64"/>
  <c r="M80" i="64"/>
  <c r="E80" i="64"/>
  <c r="G79" i="64"/>
  <c r="I78" i="64"/>
  <c r="K77" i="64"/>
  <c r="M76" i="64"/>
  <c r="E76" i="64"/>
  <c r="G75" i="64"/>
  <c r="I74" i="64"/>
  <c r="K73" i="64"/>
  <c r="M72" i="64"/>
  <c r="E72" i="64"/>
  <c r="G71" i="64"/>
  <c r="I70" i="64"/>
  <c r="K69" i="64"/>
  <c r="M68" i="64"/>
  <c r="E68" i="64"/>
  <c r="G67" i="64"/>
  <c r="I66" i="64"/>
  <c r="K65" i="64"/>
  <c r="M64" i="64"/>
  <c r="E64" i="64"/>
  <c r="G63" i="64"/>
  <c r="I62" i="64"/>
  <c r="K61" i="64"/>
  <c r="M60" i="64"/>
  <c r="E60" i="64"/>
  <c r="G59" i="64"/>
  <c r="I58" i="64"/>
  <c r="K57" i="64"/>
  <c r="M56" i="64"/>
  <c r="E56" i="64"/>
  <c r="G55" i="64"/>
  <c r="I54" i="64"/>
  <c r="K53" i="64"/>
  <c r="M52" i="64"/>
  <c r="E52" i="64"/>
  <c r="G51" i="64"/>
  <c r="I50" i="64"/>
  <c r="K49" i="64"/>
  <c r="M48" i="64"/>
  <c r="E48" i="64"/>
  <c r="G47" i="64"/>
  <c r="I46" i="64"/>
  <c r="K45" i="64"/>
  <c r="M44" i="64"/>
  <c r="E44" i="64"/>
  <c r="G43" i="64"/>
  <c r="I42" i="64"/>
  <c r="H529" i="64"/>
  <c r="J470" i="64"/>
  <c r="H423" i="64"/>
  <c r="M409" i="64"/>
  <c r="I400" i="64"/>
  <c r="E392" i="64"/>
  <c r="I383" i="64"/>
  <c r="M374" i="64"/>
  <c r="I366" i="64"/>
  <c r="M357" i="64"/>
  <c r="G349" i="64"/>
  <c r="M341" i="64"/>
  <c r="I335" i="64"/>
  <c r="K330" i="64"/>
  <c r="I327" i="64"/>
  <c r="G324" i="64"/>
  <c r="E321" i="64"/>
  <c r="M317" i="64"/>
  <c r="K314" i="64"/>
  <c r="I311" i="64"/>
  <c r="G308" i="64"/>
  <c r="E305" i="64"/>
  <c r="M301" i="64"/>
  <c r="K298" i="64"/>
  <c r="I295" i="64"/>
  <c r="G292" i="64"/>
  <c r="F289" i="64"/>
  <c r="M286" i="64"/>
  <c r="E285" i="64"/>
  <c r="L282" i="64"/>
  <c r="I280" i="64"/>
  <c r="L278" i="64"/>
  <c r="H277" i="64"/>
  <c r="G276" i="64"/>
  <c r="M274" i="64"/>
  <c r="L273" i="64"/>
  <c r="H272" i="64"/>
  <c r="N270" i="64"/>
  <c r="M269" i="64"/>
  <c r="I268" i="64"/>
  <c r="H267" i="64"/>
  <c r="N265" i="64"/>
  <c r="J264" i="64"/>
  <c r="I263" i="64"/>
  <c r="E262" i="64"/>
  <c r="N260" i="64"/>
  <c r="J259" i="64"/>
  <c r="J258" i="64"/>
  <c r="H257" i="64"/>
  <c r="H256" i="64"/>
  <c r="H255" i="64"/>
  <c r="F254" i="64"/>
  <c r="F253" i="64"/>
  <c r="F252" i="64"/>
  <c r="N250" i="64"/>
  <c r="N249" i="64"/>
  <c r="N248" i="64"/>
  <c r="L247" i="64"/>
  <c r="L246" i="64"/>
  <c r="L245" i="64"/>
  <c r="J244" i="64"/>
  <c r="J243" i="64"/>
  <c r="J242" i="64"/>
  <c r="H241" i="64"/>
  <c r="H240" i="64"/>
  <c r="H239" i="64"/>
  <c r="F238" i="64"/>
  <c r="F237" i="64"/>
  <c r="F236" i="64"/>
  <c r="N234" i="64"/>
  <c r="N233" i="64"/>
  <c r="N232" i="64"/>
  <c r="L231" i="64"/>
  <c r="L230" i="64"/>
  <c r="L229" i="64"/>
  <c r="J228" i="64"/>
  <c r="J227" i="64"/>
  <c r="J226" i="64"/>
  <c r="H225" i="64"/>
  <c r="H224" i="64"/>
  <c r="H223" i="64"/>
  <c r="F222" i="64"/>
  <c r="F221" i="64"/>
  <c r="F220" i="64"/>
  <c r="N218" i="64"/>
  <c r="N217" i="64"/>
  <c r="N216" i="64"/>
  <c r="L215" i="64"/>
  <c r="L214" i="64"/>
  <c r="L213" i="64"/>
  <c r="J212" i="64"/>
  <c r="J211" i="64"/>
  <c r="J210" i="64"/>
  <c r="H209" i="64"/>
  <c r="H208" i="64"/>
  <c r="H207" i="64"/>
  <c r="F206" i="64"/>
  <c r="F205" i="64"/>
  <c r="F204" i="64"/>
  <c r="N202" i="64"/>
  <c r="N201" i="64"/>
  <c r="N200" i="64"/>
  <c r="N199" i="64"/>
  <c r="F199" i="64"/>
  <c r="H198" i="64"/>
  <c r="J197" i="64"/>
  <c r="L196" i="64"/>
  <c r="N195" i="64"/>
  <c r="F195" i="64"/>
  <c r="H194" i="64"/>
  <c r="J193" i="64"/>
  <c r="L192" i="64"/>
  <c r="N191" i="64"/>
  <c r="F191" i="64"/>
  <c r="H190" i="64"/>
  <c r="J189" i="64"/>
  <c r="L188" i="64"/>
  <c r="N187" i="64"/>
  <c r="F187" i="64"/>
  <c r="H186" i="64"/>
  <c r="J185" i="64"/>
  <c r="L184" i="64"/>
  <c r="N183" i="64"/>
  <c r="F183" i="64"/>
  <c r="H182" i="64"/>
  <c r="J181" i="64"/>
  <c r="L180" i="64"/>
  <c r="N179" i="64"/>
  <c r="F179" i="64"/>
  <c r="H178" i="64"/>
  <c r="J177" i="64"/>
  <c r="L176" i="64"/>
  <c r="N175" i="64"/>
  <c r="F175" i="64"/>
  <c r="H174" i="64"/>
  <c r="J173" i="64"/>
  <c r="L172" i="64"/>
  <c r="N171" i="64"/>
  <c r="F171" i="64"/>
  <c r="H170" i="64"/>
  <c r="J169" i="64"/>
  <c r="L168" i="64"/>
  <c r="N167" i="64"/>
  <c r="F167" i="64"/>
  <c r="H166" i="64"/>
  <c r="J165" i="64"/>
  <c r="L164" i="64"/>
  <c r="N163" i="64"/>
  <c r="F163" i="64"/>
  <c r="H162" i="64"/>
  <c r="J161" i="64"/>
  <c r="L160" i="64"/>
  <c r="N159" i="64"/>
  <c r="F159" i="64"/>
  <c r="H158" i="64"/>
  <c r="J157" i="64"/>
  <c r="L156" i="64"/>
  <c r="N155" i="64"/>
  <c r="F155" i="64"/>
  <c r="H154" i="64"/>
  <c r="J153" i="64"/>
  <c r="L152" i="64"/>
  <c r="N151" i="64"/>
  <c r="F151" i="64"/>
  <c r="H150" i="64"/>
  <c r="J149" i="64"/>
  <c r="L148" i="64"/>
  <c r="N147" i="64"/>
  <c r="F147" i="64"/>
  <c r="H146" i="64"/>
  <c r="J145" i="64"/>
  <c r="L144" i="64"/>
  <c r="N143" i="64"/>
  <c r="F143" i="64"/>
  <c r="H142" i="64"/>
  <c r="J141" i="64"/>
  <c r="L140" i="64"/>
  <c r="N139" i="64"/>
  <c r="F139" i="64"/>
  <c r="H138" i="64"/>
  <c r="J137" i="64"/>
  <c r="L136" i="64"/>
  <c r="N135" i="64"/>
  <c r="F135" i="64"/>
  <c r="H134" i="64"/>
  <c r="J133" i="64"/>
  <c r="L132" i="64"/>
  <c r="N131" i="64"/>
  <c r="F131" i="64"/>
  <c r="H130" i="64"/>
  <c r="J129" i="64"/>
  <c r="L128" i="64"/>
  <c r="N127" i="64"/>
  <c r="F127" i="64"/>
  <c r="H126" i="64"/>
  <c r="J125" i="64"/>
  <c r="L124" i="64"/>
  <c r="N123" i="64"/>
  <c r="F123" i="64"/>
  <c r="H122" i="64"/>
  <c r="J121" i="64"/>
  <c r="L120" i="64"/>
  <c r="N119" i="64"/>
  <c r="F119" i="64"/>
  <c r="H118" i="64"/>
  <c r="J117" i="64"/>
  <c r="L116" i="64"/>
  <c r="N115" i="64"/>
  <c r="F115" i="64"/>
  <c r="H114" i="64"/>
  <c r="J113" i="64"/>
  <c r="L112" i="64"/>
  <c r="N111" i="64"/>
  <c r="F111" i="64"/>
  <c r="H110" i="64"/>
  <c r="J109" i="64"/>
  <c r="L108" i="64"/>
  <c r="N107" i="64"/>
  <c r="F107" i="64"/>
  <c r="H106" i="64"/>
  <c r="J105" i="64"/>
  <c r="L104" i="64"/>
  <c r="N103" i="64"/>
  <c r="F103" i="64"/>
  <c r="H102" i="64"/>
  <c r="J101" i="64"/>
  <c r="L100" i="64"/>
  <c r="N99" i="64"/>
  <c r="F99" i="64"/>
  <c r="H98" i="64"/>
  <c r="J97" i="64"/>
  <c r="L96" i="64"/>
  <c r="N95" i="64"/>
  <c r="F95" i="64"/>
  <c r="H94" i="64"/>
  <c r="J93" i="64"/>
  <c r="L92" i="64"/>
  <c r="N91" i="64"/>
  <c r="F91" i="64"/>
  <c r="H90" i="64"/>
  <c r="J89" i="64"/>
  <c r="L88" i="64"/>
  <c r="N87" i="64"/>
  <c r="F87" i="64"/>
  <c r="H86" i="64"/>
  <c r="J85" i="64"/>
  <c r="L84" i="64"/>
  <c r="N83" i="64"/>
  <c r="F83" i="64"/>
  <c r="H82" i="64"/>
  <c r="J81" i="64"/>
  <c r="L80" i="64"/>
  <c r="N79" i="64"/>
  <c r="F79" i="64"/>
  <c r="H78" i="64"/>
  <c r="J77" i="64"/>
  <c r="L76" i="64"/>
  <c r="N75" i="64"/>
  <c r="F75" i="64"/>
  <c r="H74" i="64"/>
  <c r="J73" i="64"/>
  <c r="L72" i="64"/>
  <c r="N71" i="64"/>
  <c r="F71" i="64"/>
  <c r="H70" i="64"/>
  <c r="J69" i="64"/>
  <c r="L68" i="64"/>
  <c r="N67" i="64"/>
  <c r="F67" i="64"/>
  <c r="H66" i="64"/>
  <c r="J65" i="64"/>
  <c r="L64" i="64"/>
  <c r="N63" i="64"/>
  <c r="F63" i="64"/>
  <c r="H62" i="64"/>
  <c r="J61" i="64"/>
  <c r="L60" i="64"/>
  <c r="N59" i="64"/>
  <c r="F59" i="64"/>
  <c r="H58" i="64"/>
  <c r="J57" i="64"/>
  <c r="L56" i="64"/>
  <c r="N55" i="64"/>
  <c r="F55" i="64"/>
  <c r="H54" i="64"/>
  <c r="J53" i="64"/>
  <c r="L52" i="64"/>
  <c r="N51" i="64"/>
  <c r="F51" i="64"/>
  <c r="H50" i="64"/>
  <c r="J49" i="64"/>
  <c r="L48" i="64"/>
  <c r="N47" i="64"/>
  <c r="F47" i="64"/>
  <c r="H46" i="64"/>
  <c r="J45" i="64"/>
  <c r="L44" i="64"/>
  <c r="N43" i="64"/>
  <c r="F43" i="64"/>
  <c r="N520" i="64"/>
  <c r="F464" i="64"/>
  <c r="N420" i="64"/>
  <c r="I408" i="64"/>
  <c r="I399" i="64"/>
  <c r="M390" i="64"/>
  <c r="I382" i="64"/>
  <c r="M373" i="64"/>
  <c r="G365" i="64"/>
  <c r="M356" i="64"/>
  <c r="G348" i="64"/>
  <c r="E341" i="64"/>
  <c r="K334" i="64"/>
  <c r="N329" i="64"/>
  <c r="L326" i="64"/>
  <c r="J323" i="64"/>
  <c r="H320" i="64"/>
  <c r="F317" i="64"/>
  <c r="N313" i="64"/>
  <c r="L310" i="64"/>
  <c r="J307" i="64"/>
  <c r="H304" i="64"/>
  <c r="F301" i="64"/>
  <c r="N297" i="64"/>
  <c r="L294" i="64"/>
  <c r="J291" i="64"/>
  <c r="E289" i="64"/>
  <c r="L286" i="64"/>
  <c r="I284" i="64"/>
  <c r="K282" i="64"/>
  <c r="H280" i="64"/>
  <c r="K278" i="64"/>
  <c r="G277" i="64"/>
  <c r="F276" i="64"/>
  <c r="L274" i="64"/>
  <c r="H273" i="64"/>
  <c r="G272" i="64"/>
  <c r="M270" i="64"/>
  <c r="L269" i="64"/>
  <c r="H268" i="64"/>
  <c r="N266" i="64"/>
  <c r="M265" i="64"/>
  <c r="I264" i="64"/>
  <c r="H263" i="64"/>
  <c r="N261" i="64"/>
  <c r="J260" i="64"/>
  <c r="I259" i="64"/>
  <c r="G258" i="64"/>
  <c r="G257" i="64"/>
  <c r="G256" i="64"/>
  <c r="E255" i="64"/>
  <c r="E254" i="64"/>
  <c r="E253" i="64"/>
  <c r="M251" i="64"/>
  <c r="M250" i="64"/>
  <c r="M249" i="64"/>
  <c r="K248" i="64"/>
  <c r="K247" i="64"/>
  <c r="K246" i="64"/>
  <c r="I245" i="64"/>
  <c r="I244" i="64"/>
  <c r="I243" i="64"/>
  <c r="G242" i="64"/>
  <c r="G241" i="64"/>
  <c r="G240" i="64"/>
  <c r="E239" i="64"/>
  <c r="E238" i="64"/>
  <c r="E237" i="64"/>
  <c r="M235" i="64"/>
  <c r="M234" i="64"/>
  <c r="M233" i="64"/>
  <c r="K232" i="64"/>
  <c r="K231" i="64"/>
  <c r="K230" i="64"/>
  <c r="I229" i="64"/>
  <c r="I228" i="64"/>
  <c r="I227" i="64"/>
  <c r="G226" i="64"/>
  <c r="G225" i="64"/>
  <c r="G224" i="64"/>
  <c r="E223" i="64"/>
  <c r="E222" i="64"/>
  <c r="E221" i="64"/>
  <c r="M219" i="64"/>
  <c r="M218" i="64"/>
  <c r="M217" i="64"/>
  <c r="K216" i="64"/>
  <c r="K215" i="64"/>
  <c r="K214" i="64"/>
  <c r="I213" i="64"/>
  <c r="I212" i="64"/>
  <c r="I211" i="64"/>
  <c r="G210" i="64"/>
  <c r="G209" i="64"/>
  <c r="G208" i="64"/>
  <c r="E207" i="64"/>
  <c r="E206" i="64"/>
  <c r="E205" i="64"/>
  <c r="M203" i="64"/>
  <c r="M202" i="64"/>
  <c r="M201" i="64"/>
  <c r="L200" i="64"/>
  <c r="M199" i="64"/>
  <c r="E199" i="64"/>
  <c r="G198" i="64"/>
  <c r="I197" i="64"/>
  <c r="K196" i="64"/>
  <c r="M195" i="64"/>
  <c r="E195" i="64"/>
  <c r="G194" i="64"/>
  <c r="I193" i="64"/>
  <c r="K192" i="64"/>
  <c r="M191" i="64"/>
  <c r="E191" i="64"/>
  <c r="G190" i="64"/>
  <c r="I189" i="64"/>
  <c r="K188" i="64"/>
  <c r="M187" i="64"/>
  <c r="E187" i="64"/>
  <c r="G186" i="64"/>
  <c r="I185" i="64"/>
  <c r="K184" i="64"/>
  <c r="M183" i="64"/>
  <c r="E183" i="64"/>
  <c r="G182" i="64"/>
  <c r="I181" i="64"/>
  <c r="K180" i="64"/>
  <c r="M179" i="64"/>
  <c r="E179" i="64"/>
  <c r="G178" i="64"/>
  <c r="I177" i="64"/>
  <c r="K176" i="64"/>
  <c r="M175" i="64"/>
  <c r="E175" i="64"/>
  <c r="G174" i="64"/>
  <c r="I173" i="64"/>
  <c r="K172" i="64"/>
  <c r="M171" i="64"/>
  <c r="E171" i="64"/>
  <c r="G170" i="64"/>
  <c r="I169" i="64"/>
  <c r="K168" i="64"/>
  <c r="M167" i="64"/>
  <c r="E167" i="64"/>
  <c r="G166" i="64"/>
  <c r="I165" i="64"/>
  <c r="K164" i="64"/>
  <c r="M163" i="64"/>
  <c r="E163" i="64"/>
  <c r="G162" i="64"/>
  <c r="I161" i="64"/>
  <c r="K160" i="64"/>
  <c r="M159" i="64"/>
  <c r="E159" i="64"/>
  <c r="G158" i="64"/>
  <c r="I157" i="64"/>
  <c r="K156" i="64"/>
  <c r="M155" i="64"/>
  <c r="E155" i="64"/>
  <c r="G154" i="64"/>
  <c r="I153" i="64"/>
  <c r="K152" i="64"/>
  <c r="M151" i="64"/>
  <c r="E151" i="64"/>
  <c r="G150" i="64"/>
  <c r="I149" i="64"/>
  <c r="K148" i="64"/>
  <c r="M147" i="64"/>
  <c r="E147" i="64"/>
  <c r="G146" i="64"/>
  <c r="I145" i="64"/>
  <c r="K144" i="64"/>
  <c r="M143" i="64"/>
  <c r="E143" i="64"/>
  <c r="G142" i="64"/>
  <c r="I141" i="64"/>
  <c r="K140" i="64"/>
  <c r="M139" i="64"/>
  <c r="E139" i="64"/>
  <c r="G138" i="64"/>
  <c r="I137" i="64"/>
  <c r="K136" i="64"/>
  <c r="M135" i="64"/>
  <c r="E135" i="64"/>
  <c r="G134" i="64"/>
  <c r="I133" i="64"/>
  <c r="K132" i="64"/>
  <c r="M131" i="64"/>
  <c r="E131" i="64"/>
  <c r="G130" i="64"/>
  <c r="I129" i="64"/>
  <c r="K128" i="64"/>
  <c r="M127" i="64"/>
  <c r="E127" i="64"/>
  <c r="G126" i="64"/>
  <c r="I125" i="64"/>
  <c r="H512" i="64"/>
  <c r="L457" i="64"/>
  <c r="H419" i="64"/>
  <c r="H407" i="64"/>
  <c r="I398" i="64"/>
  <c r="M389" i="64"/>
  <c r="G381" i="64"/>
  <c r="M372" i="64"/>
  <c r="G364" i="64"/>
  <c r="K355" i="64"/>
  <c r="G347" i="64"/>
  <c r="G340" i="64"/>
  <c r="M333" i="64"/>
  <c r="M329" i="64"/>
  <c r="K326" i="64"/>
  <c r="I323" i="64"/>
  <c r="G320" i="64"/>
  <c r="E317" i="64"/>
  <c r="M313" i="64"/>
  <c r="K310" i="64"/>
  <c r="I307" i="64"/>
  <c r="G304" i="64"/>
  <c r="E301" i="64"/>
  <c r="M297" i="64"/>
  <c r="K294" i="64"/>
  <c r="I291" i="64"/>
  <c r="I288" i="64"/>
  <c r="K286" i="64"/>
  <c r="H284" i="64"/>
  <c r="E282" i="64"/>
  <c r="G280" i="64"/>
  <c r="J278" i="64"/>
  <c r="F277" i="64"/>
  <c r="L275" i="64"/>
  <c r="K274" i="64"/>
  <c r="G273" i="64"/>
  <c r="F272" i="64"/>
  <c r="L270" i="64"/>
  <c r="H269" i="64"/>
  <c r="G268" i="64"/>
  <c r="M266" i="64"/>
  <c r="L265" i="64"/>
  <c r="H264" i="64"/>
  <c r="N262" i="64"/>
  <c r="M261" i="64"/>
  <c r="I260" i="64"/>
  <c r="H259" i="64"/>
  <c r="F258" i="64"/>
  <c r="F257" i="64"/>
  <c r="F256" i="64"/>
  <c r="N254" i="64"/>
  <c r="N253" i="64"/>
  <c r="N252" i="64"/>
  <c r="L251" i="64"/>
  <c r="L250" i="64"/>
  <c r="L249" i="64"/>
  <c r="J248" i="64"/>
  <c r="J247" i="64"/>
  <c r="J246" i="64"/>
  <c r="H245" i="64"/>
  <c r="H244" i="64"/>
  <c r="H243" i="64"/>
  <c r="F242" i="64"/>
  <c r="F241" i="64"/>
  <c r="F240" i="64"/>
  <c r="N238" i="64"/>
  <c r="N237" i="64"/>
  <c r="N236" i="64"/>
  <c r="L235" i="64"/>
  <c r="L234" i="64"/>
  <c r="L233" i="64"/>
  <c r="J232" i="64"/>
  <c r="J231" i="64"/>
  <c r="J230" i="64"/>
  <c r="H229" i="64"/>
  <c r="H228" i="64"/>
  <c r="H227" i="64"/>
  <c r="F226" i="64"/>
  <c r="F225" i="64"/>
  <c r="F224" i="64"/>
  <c r="N222" i="64"/>
  <c r="N221" i="64"/>
  <c r="N220" i="64"/>
  <c r="L219" i="64"/>
  <c r="L218" i="64"/>
  <c r="L217" i="64"/>
  <c r="J216" i="64"/>
  <c r="J215" i="64"/>
  <c r="J214" i="64"/>
  <c r="H213" i="64"/>
  <c r="H212" i="64"/>
  <c r="H211" i="64"/>
  <c r="F210" i="64"/>
  <c r="F209" i="64"/>
  <c r="F208" i="64"/>
  <c r="N206" i="64"/>
  <c r="N205" i="64"/>
  <c r="N204" i="64"/>
  <c r="L203" i="64"/>
  <c r="L202" i="64"/>
  <c r="L201" i="64"/>
  <c r="K200" i="64"/>
  <c r="L199" i="64"/>
  <c r="N198" i="64"/>
  <c r="F198" i="64"/>
  <c r="H197" i="64"/>
  <c r="J196" i="64"/>
  <c r="L195" i="64"/>
  <c r="N194" i="64"/>
  <c r="F194" i="64"/>
  <c r="H193" i="64"/>
  <c r="J192" i="64"/>
  <c r="L191" i="64"/>
  <c r="N190" i="64"/>
  <c r="F190" i="64"/>
  <c r="H189" i="64"/>
  <c r="J188" i="64"/>
  <c r="L187" i="64"/>
  <c r="N186" i="64"/>
  <c r="F186" i="64"/>
  <c r="H185" i="64"/>
  <c r="J184" i="64"/>
  <c r="L183" i="64"/>
  <c r="N182" i="64"/>
  <c r="F182" i="64"/>
  <c r="H181" i="64"/>
  <c r="J180" i="64"/>
  <c r="L179" i="64"/>
  <c r="N178" i="64"/>
  <c r="F178" i="64"/>
  <c r="H177" i="64"/>
  <c r="J176" i="64"/>
  <c r="L175" i="64"/>
  <c r="N174" i="64"/>
  <c r="F174" i="64"/>
  <c r="H173" i="64"/>
  <c r="J172" i="64"/>
  <c r="L171" i="64"/>
  <c r="N170" i="64"/>
  <c r="F170" i="64"/>
  <c r="H169" i="64"/>
  <c r="J168" i="64"/>
  <c r="L167" i="64"/>
  <c r="N166" i="64"/>
  <c r="F166" i="64"/>
  <c r="H165" i="64"/>
  <c r="J164" i="64"/>
  <c r="L163" i="64"/>
  <c r="N162" i="64"/>
  <c r="F162" i="64"/>
  <c r="H161" i="64"/>
  <c r="J160" i="64"/>
  <c r="L159" i="64"/>
  <c r="L503" i="64"/>
  <c r="H451" i="64"/>
  <c r="L417" i="64"/>
  <c r="N405" i="64"/>
  <c r="G397" i="64"/>
  <c r="M388" i="64"/>
  <c r="G380" i="64"/>
  <c r="K371" i="64"/>
  <c r="G363" i="64"/>
  <c r="K354" i="64"/>
  <c r="E346" i="64"/>
  <c r="I339" i="64"/>
  <c r="E333" i="64"/>
  <c r="F329" i="64"/>
  <c r="N325" i="64"/>
  <c r="L322" i="64"/>
  <c r="J319" i="64"/>
  <c r="H316" i="64"/>
  <c r="F313" i="64"/>
  <c r="N309" i="64"/>
  <c r="L306" i="64"/>
  <c r="J303" i="64"/>
  <c r="H300" i="64"/>
  <c r="F297" i="64"/>
  <c r="N293" i="64"/>
  <c r="L290" i="64"/>
  <c r="H288" i="64"/>
  <c r="E286" i="64"/>
  <c r="G284" i="64"/>
  <c r="N281" i="64"/>
  <c r="K279" i="64"/>
  <c r="F278" i="64"/>
  <c r="E277" i="64"/>
  <c r="K275" i="64"/>
  <c r="J274" i="64"/>
  <c r="F273" i="64"/>
  <c r="L271" i="64"/>
  <c r="K270" i="64"/>
  <c r="G269" i="64"/>
  <c r="F268" i="64"/>
  <c r="L266" i="64"/>
  <c r="H265" i="64"/>
  <c r="G264" i="64"/>
  <c r="M262" i="64"/>
  <c r="L261" i="64"/>
  <c r="H260" i="64"/>
  <c r="E259" i="64"/>
  <c r="E258" i="64"/>
  <c r="E257" i="64"/>
  <c r="M255" i="64"/>
  <c r="M254" i="64"/>
  <c r="M253" i="64"/>
  <c r="K252" i="64"/>
  <c r="K251" i="64"/>
  <c r="K250" i="64"/>
  <c r="I249" i="64"/>
  <c r="I248" i="64"/>
  <c r="I247" i="64"/>
  <c r="G246" i="64"/>
  <c r="G245" i="64"/>
  <c r="G244" i="64"/>
  <c r="E243" i="64"/>
  <c r="E242" i="64"/>
  <c r="E241" i="64"/>
  <c r="M239" i="64"/>
  <c r="M238" i="64"/>
  <c r="M237" i="64"/>
  <c r="K236" i="64"/>
  <c r="K235" i="64"/>
  <c r="K234" i="64"/>
  <c r="I233" i="64"/>
  <c r="I232" i="64"/>
  <c r="I231" i="64"/>
  <c r="G230" i="64"/>
  <c r="G229" i="64"/>
  <c r="G228" i="64"/>
  <c r="E227" i="64"/>
  <c r="E226" i="64"/>
  <c r="E225" i="64"/>
  <c r="M223" i="64"/>
  <c r="M222" i="64"/>
  <c r="M221" i="64"/>
  <c r="K220" i="64"/>
  <c r="K219" i="64"/>
  <c r="K218" i="64"/>
  <c r="I217" i="64"/>
  <c r="I216" i="64"/>
  <c r="I215" i="64"/>
  <c r="G214" i="64"/>
  <c r="G213" i="64"/>
  <c r="G212" i="64"/>
  <c r="E211" i="64"/>
  <c r="E210" i="64"/>
  <c r="E209" i="64"/>
  <c r="M207" i="64"/>
  <c r="M206" i="64"/>
  <c r="M205" i="64"/>
  <c r="K204" i="64"/>
  <c r="K203" i="64"/>
  <c r="K202" i="64"/>
  <c r="I201" i="64"/>
  <c r="J200" i="64"/>
  <c r="K199" i="64"/>
  <c r="M198" i="64"/>
  <c r="E198" i="64"/>
  <c r="G197" i="64"/>
  <c r="I196" i="64"/>
  <c r="K195" i="64"/>
  <c r="M194" i="64"/>
  <c r="E194" i="64"/>
  <c r="G193" i="64"/>
  <c r="I192" i="64"/>
  <c r="K191" i="64"/>
  <c r="M190" i="64"/>
  <c r="E190" i="64"/>
  <c r="G189" i="64"/>
  <c r="I188" i="64"/>
  <c r="K187" i="64"/>
  <c r="M186" i="64"/>
  <c r="E186" i="64"/>
  <c r="G185" i="64"/>
  <c r="I184" i="64"/>
  <c r="K183" i="64"/>
  <c r="M182" i="64"/>
  <c r="E182" i="64"/>
  <c r="G181" i="64"/>
  <c r="I180" i="64"/>
  <c r="K179" i="64"/>
  <c r="M178" i="64"/>
  <c r="E178" i="64"/>
  <c r="G177" i="64"/>
  <c r="I176" i="64"/>
  <c r="K175" i="64"/>
  <c r="M174" i="64"/>
  <c r="E174" i="64"/>
  <c r="G173" i="64"/>
  <c r="I172" i="64"/>
  <c r="K171" i="64"/>
  <c r="M170" i="64"/>
  <c r="E170" i="64"/>
  <c r="G169" i="64"/>
  <c r="I168" i="64"/>
  <c r="K167" i="64"/>
  <c r="M166" i="64"/>
  <c r="E166" i="64"/>
  <c r="G165" i="64"/>
  <c r="I164" i="64"/>
  <c r="K163" i="64"/>
  <c r="M162" i="64"/>
  <c r="E162" i="64"/>
  <c r="G161" i="64"/>
  <c r="I160" i="64"/>
  <c r="K159" i="64"/>
  <c r="M158" i="64"/>
  <c r="E158" i="64"/>
  <c r="G157" i="64"/>
  <c r="I156" i="64"/>
  <c r="K155" i="64"/>
  <c r="M154" i="64"/>
  <c r="E154" i="64"/>
  <c r="G153" i="64"/>
  <c r="I152" i="64"/>
  <c r="K151" i="64"/>
  <c r="M150" i="64"/>
  <c r="E150" i="64"/>
  <c r="G149" i="64"/>
  <c r="I148" i="64"/>
  <c r="K147" i="64"/>
  <c r="M146" i="64"/>
  <c r="E146" i="64"/>
  <c r="F496" i="64"/>
  <c r="N444" i="64"/>
  <c r="F416" i="64"/>
  <c r="M404" i="64"/>
  <c r="G396" i="64"/>
  <c r="K387" i="64"/>
  <c r="G379" i="64"/>
  <c r="K370" i="64"/>
  <c r="E362" i="64"/>
  <c r="K353" i="64"/>
  <c r="E345" i="64"/>
  <c r="K338" i="64"/>
  <c r="G332" i="64"/>
  <c r="E329" i="64"/>
  <c r="M325" i="64"/>
  <c r="K322" i="64"/>
  <c r="I319" i="64"/>
  <c r="G316" i="64"/>
  <c r="E313" i="64"/>
  <c r="M309" i="64"/>
  <c r="K306" i="64"/>
  <c r="I303" i="64"/>
  <c r="G300" i="64"/>
  <c r="E297" i="64"/>
  <c r="M293" i="64"/>
  <c r="K290" i="64"/>
  <c r="G288" i="64"/>
  <c r="N285" i="64"/>
  <c r="K283" i="64"/>
  <c r="M281" i="64"/>
  <c r="J279" i="64"/>
  <c r="E278" i="64"/>
  <c r="N276" i="64"/>
  <c r="J275" i="64"/>
  <c r="F274" i="64"/>
  <c r="E273" i="64"/>
  <c r="K271" i="64"/>
  <c r="J270" i="64"/>
  <c r="F269" i="64"/>
  <c r="L267" i="64"/>
  <c r="K266" i="64"/>
  <c r="G265" i="64"/>
  <c r="F264" i="64"/>
  <c r="L262" i="64"/>
  <c r="H261" i="64"/>
  <c r="G260" i="64"/>
  <c r="N258" i="64"/>
  <c r="N257" i="64"/>
  <c r="N256" i="64"/>
  <c r="L255" i="64"/>
  <c r="L254" i="64"/>
  <c r="L253" i="64"/>
  <c r="J252" i="64"/>
  <c r="J251" i="64"/>
  <c r="J250" i="64"/>
  <c r="H249" i="64"/>
  <c r="H248" i="64"/>
  <c r="H247" i="64"/>
  <c r="F246" i="64"/>
  <c r="F245" i="64"/>
  <c r="F244" i="64"/>
  <c r="N242" i="64"/>
  <c r="N241" i="64"/>
  <c r="N240" i="64"/>
  <c r="L239" i="64"/>
  <c r="L238" i="64"/>
  <c r="L237" i="64"/>
  <c r="J236" i="64"/>
  <c r="J235" i="64"/>
  <c r="J234" i="64"/>
  <c r="H233" i="64"/>
  <c r="H232" i="64"/>
  <c r="H231" i="64"/>
  <c r="F230" i="64"/>
  <c r="F229" i="64"/>
  <c r="F228" i="64"/>
  <c r="N226" i="64"/>
  <c r="N225" i="64"/>
  <c r="N224" i="64"/>
  <c r="L223" i="64"/>
  <c r="L222" i="64"/>
  <c r="L221" i="64"/>
  <c r="J220" i="64"/>
  <c r="J219" i="64"/>
  <c r="J218" i="64"/>
  <c r="H217" i="64"/>
  <c r="H216" i="64"/>
  <c r="H215" i="64"/>
  <c r="F214" i="64"/>
  <c r="F213" i="64"/>
  <c r="F212" i="64"/>
  <c r="N210" i="64"/>
  <c r="N209" i="64"/>
  <c r="N208" i="64"/>
  <c r="L207" i="64"/>
  <c r="L206" i="64"/>
  <c r="L205" i="64"/>
  <c r="J204" i="64"/>
  <c r="J203" i="64"/>
  <c r="J202" i="64"/>
  <c r="H201" i="64"/>
  <c r="I200" i="64"/>
  <c r="J199" i="64"/>
  <c r="L198" i="64"/>
  <c r="N197" i="64"/>
  <c r="F197" i="64"/>
  <c r="H196" i="64"/>
  <c r="J195" i="64"/>
  <c r="L194" i="64"/>
  <c r="N193" i="64"/>
  <c r="F193" i="64"/>
  <c r="H192" i="64"/>
  <c r="J191" i="64"/>
  <c r="L190" i="64"/>
  <c r="N189" i="64"/>
  <c r="F189" i="64"/>
  <c r="H188" i="64"/>
  <c r="J187" i="64"/>
  <c r="L186" i="64"/>
  <c r="N185" i="64"/>
  <c r="F185" i="64"/>
  <c r="H184" i="64"/>
  <c r="J183" i="64"/>
  <c r="L182" i="64"/>
  <c r="N181" i="64"/>
  <c r="F181" i="64"/>
  <c r="H180" i="64"/>
  <c r="J179" i="64"/>
  <c r="L178" i="64"/>
  <c r="N177" i="64"/>
  <c r="F177" i="64"/>
  <c r="H176" i="64"/>
  <c r="J175" i="64"/>
  <c r="L174" i="64"/>
  <c r="N173" i="64"/>
  <c r="F173" i="64"/>
  <c r="H172" i="64"/>
  <c r="J171" i="64"/>
  <c r="L170" i="64"/>
  <c r="N169" i="64"/>
  <c r="F169" i="64"/>
  <c r="H168" i="64"/>
  <c r="J167" i="64"/>
  <c r="L166" i="64"/>
  <c r="N165" i="64"/>
  <c r="F165" i="64"/>
  <c r="H164" i="64"/>
  <c r="J163" i="64"/>
  <c r="L162" i="64"/>
  <c r="N161" i="64"/>
  <c r="F161" i="64"/>
  <c r="N546" i="64"/>
  <c r="H483" i="64"/>
  <c r="F432" i="64"/>
  <c r="N412" i="64"/>
  <c r="K402" i="64"/>
  <c r="E394" i="64"/>
  <c r="K385" i="64"/>
  <c r="E377" i="64"/>
  <c r="I368" i="64"/>
  <c r="E360" i="64"/>
  <c r="I351" i="64"/>
  <c r="I343" i="64"/>
  <c r="E337" i="64"/>
  <c r="I331" i="64"/>
  <c r="G328" i="64"/>
  <c r="E325" i="64"/>
  <c r="M321" i="64"/>
  <c r="K318" i="64"/>
  <c r="I315" i="64"/>
  <c r="G312" i="64"/>
  <c r="E309" i="64"/>
  <c r="M305" i="64"/>
  <c r="K302" i="64"/>
  <c r="I299" i="64"/>
  <c r="G296" i="64"/>
  <c r="E293" i="64"/>
  <c r="M289" i="64"/>
  <c r="J287" i="64"/>
  <c r="G285" i="64"/>
  <c r="I283" i="64"/>
  <c r="F281" i="64"/>
  <c r="N278" i="64"/>
  <c r="M277" i="64"/>
  <c r="I276" i="64"/>
  <c r="H275" i="64"/>
  <c r="N273" i="64"/>
  <c r="J272" i="64"/>
  <c r="I271" i="64"/>
  <c r="E270" i="64"/>
  <c r="N268" i="64"/>
  <c r="J267" i="64"/>
  <c r="F266" i="64"/>
  <c r="E265" i="64"/>
  <c r="K263" i="64"/>
  <c r="J262" i="64"/>
  <c r="F261" i="64"/>
  <c r="L259" i="64"/>
  <c r="L258" i="64"/>
  <c r="L257" i="64"/>
  <c r="J256" i="64"/>
  <c r="J255" i="64"/>
  <c r="J254" i="64"/>
  <c r="H253" i="64"/>
  <c r="H252" i="64"/>
  <c r="H251" i="64"/>
  <c r="F250" i="64"/>
  <c r="F249" i="64"/>
  <c r="F248" i="64"/>
  <c r="N246" i="64"/>
  <c r="N245" i="64"/>
  <c r="N244" i="64"/>
  <c r="L243" i="64"/>
  <c r="L242" i="64"/>
  <c r="L241" i="64"/>
  <c r="J240" i="64"/>
  <c r="J239" i="64"/>
  <c r="J238" i="64"/>
  <c r="H237" i="64"/>
  <c r="H236" i="64"/>
  <c r="H235" i="64"/>
  <c r="F234" i="64"/>
  <c r="F233" i="64"/>
  <c r="F232" i="64"/>
  <c r="N230" i="64"/>
  <c r="N229" i="64"/>
  <c r="N228" i="64"/>
  <c r="L227" i="64"/>
  <c r="L226" i="64"/>
  <c r="L225" i="64"/>
  <c r="J224" i="64"/>
  <c r="J223" i="64"/>
  <c r="J222" i="64"/>
  <c r="H221" i="64"/>
  <c r="H220" i="64"/>
  <c r="H219" i="64"/>
  <c r="F218" i="64"/>
  <c r="F217" i="64"/>
  <c r="F216" i="64"/>
  <c r="N214" i="64"/>
  <c r="N213" i="64"/>
  <c r="N212" i="64"/>
  <c r="L211" i="64"/>
  <c r="L210" i="64"/>
  <c r="L209" i="64"/>
  <c r="J208" i="64"/>
  <c r="J207" i="64"/>
  <c r="J206" i="64"/>
  <c r="H205" i="64"/>
  <c r="H204" i="64"/>
  <c r="H203" i="64"/>
  <c r="F202" i="64"/>
  <c r="F201" i="64"/>
  <c r="G200" i="64"/>
  <c r="H199" i="64"/>
  <c r="J198" i="64"/>
  <c r="L197" i="64"/>
  <c r="N196" i="64"/>
  <c r="F196" i="64"/>
  <c r="H195" i="64"/>
  <c r="J194" i="64"/>
  <c r="L193" i="64"/>
  <c r="N192" i="64"/>
  <c r="F192" i="64"/>
  <c r="H191" i="64"/>
  <c r="J190" i="64"/>
  <c r="L189" i="64"/>
  <c r="N188" i="64"/>
  <c r="F188" i="64"/>
  <c r="H187" i="64"/>
  <c r="J186" i="64"/>
  <c r="L185" i="64"/>
  <c r="N184" i="64"/>
  <c r="F184" i="64"/>
  <c r="H183" i="64"/>
  <c r="J182" i="64"/>
  <c r="L181" i="64"/>
  <c r="N180" i="64"/>
  <c r="F180" i="64"/>
  <c r="H179" i="64"/>
  <c r="J178" i="64"/>
  <c r="L177" i="64"/>
  <c r="N176" i="64"/>
  <c r="F176" i="64"/>
  <c r="H175" i="64"/>
  <c r="J174" i="64"/>
  <c r="L173" i="64"/>
  <c r="N172" i="64"/>
  <c r="F172" i="64"/>
  <c r="H171" i="64"/>
  <c r="J170" i="64"/>
  <c r="L169" i="64"/>
  <c r="N168" i="64"/>
  <c r="F168" i="64"/>
  <c r="H167" i="64"/>
  <c r="J166" i="64"/>
  <c r="L165" i="64"/>
  <c r="N164" i="64"/>
  <c r="F164" i="64"/>
  <c r="H163" i="64"/>
  <c r="J162" i="64"/>
  <c r="L161" i="64"/>
  <c r="N160" i="64"/>
  <c r="F160" i="64"/>
  <c r="H159" i="64"/>
  <c r="J158" i="64"/>
  <c r="L157" i="64"/>
  <c r="N156" i="64"/>
  <c r="F156" i="64"/>
  <c r="H155" i="64"/>
  <c r="J154" i="64"/>
  <c r="L153" i="64"/>
  <c r="N152" i="64"/>
  <c r="F152" i="64"/>
  <c r="H151" i="64"/>
  <c r="J150" i="64"/>
  <c r="L149" i="64"/>
  <c r="N148" i="64"/>
  <c r="F148" i="64"/>
  <c r="H147" i="64"/>
  <c r="J146" i="64"/>
  <c r="L145" i="64"/>
  <c r="N144" i="64"/>
  <c r="F144" i="64"/>
  <c r="H143" i="64"/>
  <c r="J142" i="64"/>
  <c r="L141" i="64"/>
  <c r="N140" i="64"/>
  <c r="F140" i="64"/>
  <c r="H139" i="64"/>
  <c r="J438" i="64"/>
  <c r="I352" i="64"/>
  <c r="J315" i="64"/>
  <c r="N289" i="64"/>
  <c r="I275" i="64"/>
  <c r="F265" i="64"/>
  <c r="K255" i="64"/>
  <c r="E247" i="64"/>
  <c r="K238" i="64"/>
  <c r="E230" i="64"/>
  <c r="I221" i="64"/>
  <c r="E213" i="64"/>
  <c r="I204" i="64"/>
  <c r="E197" i="64"/>
  <c r="K190" i="64"/>
  <c r="G184" i="64"/>
  <c r="M177" i="64"/>
  <c r="I171" i="64"/>
  <c r="E165" i="64"/>
  <c r="J159" i="64"/>
  <c r="H157" i="64"/>
  <c r="I155" i="64"/>
  <c r="F153" i="64"/>
  <c r="N150" i="64"/>
  <c r="E149" i="64"/>
  <c r="L146" i="64"/>
  <c r="E145" i="64"/>
  <c r="I143" i="64"/>
  <c r="M141" i="64"/>
  <c r="G140" i="64"/>
  <c r="K138" i="64"/>
  <c r="G137" i="64"/>
  <c r="F136" i="64"/>
  <c r="L134" i="64"/>
  <c r="H133" i="64"/>
  <c r="G132" i="64"/>
  <c r="M130" i="64"/>
  <c r="L129" i="64"/>
  <c r="H128" i="64"/>
  <c r="N126" i="64"/>
  <c r="M125" i="64"/>
  <c r="J124" i="64"/>
  <c r="J123" i="64"/>
  <c r="J122" i="64"/>
  <c r="H121" i="64"/>
  <c r="H120" i="64"/>
  <c r="H119" i="64"/>
  <c r="F118" i="64"/>
  <c r="F117" i="64"/>
  <c r="F116" i="64"/>
  <c r="N114" i="64"/>
  <c r="N113" i="64"/>
  <c r="N112" i="64"/>
  <c r="L111" i="64"/>
  <c r="L110" i="64"/>
  <c r="L109" i="64"/>
  <c r="J108" i="64"/>
  <c r="J107" i="64"/>
  <c r="J106" i="64"/>
  <c r="H105" i="64"/>
  <c r="H104" i="64"/>
  <c r="H103" i="64"/>
  <c r="F102" i="64"/>
  <c r="F101" i="64"/>
  <c r="F100" i="64"/>
  <c r="N98" i="64"/>
  <c r="N97" i="64"/>
  <c r="N96" i="64"/>
  <c r="L95" i="64"/>
  <c r="L94" i="64"/>
  <c r="L93" i="64"/>
  <c r="J92" i="64"/>
  <c r="J91" i="64"/>
  <c r="J90" i="64"/>
  <c r="H89" i="64"/>
  <c r="H88" i="64"/>
  <c r="H87" i="64"/>
  <c r="F86" i="64"/>
  <c r="F85" i="64"/>
  <c r="F84" i="64"/>
  <c r="N82" i="64"/>
  <c r="N81" i="64"/>
  <c r="N80" i="64"/>
  <c r="L79" i="64"/>
  <c r="L78" i="64"/>
  <c r="L77" i="64"/>
  <c r="J76" i="64"/>
  <c r="J75" i="64"/>
  <c r="J74" i="64"/>
  <c r="H73" i="64"/>
  <c r="H72" i="64"/>
  <c r="H71" i="64"/>
  <c r="F70" i="64"/>
  <c r="F69" i="64"/>
  <c r="F68" i="64"/>
  <c r="N66" i="64"/>
  <c r="N65" i="64"/>
  <c r="N64" i="64"/>
  <c r="L63" i="64"/>
  <c r="L62" i="64"/>
  <c r="L61" i="64"/>
  <c r="J60" i="64"/>
  <c r="J59" i="64"/>
  <c r="J58" i="64"/>
  <c r="H57" i="64"/>
  <c r="H56" i="64"/>
  <c r="H55" i="64"/>
  <c r="F54" i="64"/>
  <c r="F53" i="64"/>
  <c r="F52" i="64"/>
  <c r="N50" i="64"/>
  <c r="N49" i="64"/>
  <c r="N48" i="64"/>
  <c r="L47" i="64"/>
  <c r="L46" i="64"/>
  <c r="L45" i="64"/>
  <c r="J44" i="64"/>
  <c r="J43" i="64"/>
  <c r="J42" i="64"/>
  <c r="K41" i="64"/>
  <c r="M40" i="64"/>
  <c r="E40" i="64"/>
  <c r="G39" i="64"/>
  <c r="I38" i="64"/>
  <c r="K37" i="64"/>
  <c r="M36" i="64"/>
  <c r="E36" i="64"/>
  <c r="G35" i="64"/>
  <c r="I34" i="64"/>
  <c r="K33" i="64"/>
  <c r="M32" i="64"/>
  <c r="E32" i="64"/>
  <c r="G31" i="64"/>
  <c r="I30" i="64"/>
  <c r="J414" i="64"/>
  <c r="G344" i="64"/>
  <c r="H312" i="64"/>
  <c r="K287" i="64"/>
  <c r="E274" i="64"/>
  <c r="L263" i="64"/>
  <c r="K254" i="64"/>
  <c r="E246" i="64"/>
  <c r="I237" i="64"/>
  <c r="E229" i="64"/>
  <c r="I220" i="64"/>
  <c r="M211" i="64"/>
  <c r="I203" i="64"/>
  <c r="G196" i="64"/>
  <c r="M189" i="64"/>
  <c r="I183" i="64"/>
  <c r="E177" i="64"/>
  <c r="K170" i="64"/>
  <c r="G164" i="64"/>
  <c r="I159" i="64"/>
  <c r="F157" i="64"/>
  <c r="N154" i="64"/>
  <c r="E153" i="64"/>
  <c r="L150" i="64"/>
  <c r="J148" i="64"/>
  <c r="K146" i="64"/>
  <c r="J144" i="64"/>
  <c r="N142" i="64"/>
  <c r="H141" i="64"/>
  <c r="L139" i="64"/>
  <c r="J138" i="64"/>
  <c r="F137" i="64"/>
  <c r="L135" i="64"/>
  <c r="K134" i="64"/>
  <c r="G133" i="64"/>
  <c r="F132" i="64"/>
  <c r="L130" i="64"/>
  <c r="H129" i="64"/>
  <c r="G128" i="64"/>
  <c r="M126" i="64"/>
  <c r="L125" i="64"/>
  <c r="I124" i="64"/>
  <c r="I123" i="64"/>
  <c r="G122" i="64"/>
  <c r="G121" i="64"/>
  <c r="G120" i="64"/>
  <c r="E119" i="64"/>
  <c r="E118" i="64"/>
  <c r="E117" i="64"/>
  <c r="M115" i="64"/>
  <c r="M114" i="64"/>
  <c r="M113" i="64"/>
  <c r="K112" i="64"/>
  <c r="K111" i="64"/>
  <c r="K110" i="64"/>
  <c r="I109" i="64"/>
  <c r="I108" i="64"/>
  <c r="I107" i="64"/>
  <c r="G106" i="64"/>
  <c r="G105" i="64"/>
  <c r="G104" i="64"/>
  <c r="E103" i="64"/>
  <c r="E102" i="64"/>
  <c r="E101" i="64"/>
  <c r="M99" i="64"/>
  <c r="M98" i="64"/>
  <c r="M97" i="64"/>
  <c r="K96" i="64"/>
  <c r="K95" i="64"/>
  <c r="K94" i="64"/>
  <c r="I93" i="64"/>
  <c r="I92" i="64"/>
  <c r="I91" i="64"/>
  <c r="G90" i="64"/>
  <c r="G89" i="64"/>
  <c r="G88" i="64"/>
  <c r="E87" i="64"/>
  <c r="E86" i="64"/>
  <c r="E85" i="64"/>
  <c r="M83" i="64"/>
  <c r="M82" i="64"/>
  <c r="M81" i="64"/>
  <c r="K80" i="64"/>
  <c r="K79" i="64"/>
  <c r="K78" i="64"/>
  <c r="I77" i="64"/>
  <c r="I76" i="64"/>
  <c r="I75" i="64"/>
  <c r="G74" i="64"/>
  <c r="G73" i="64"/>
  <c r="G72" i="64"/>
  <c r="E71" i="64"/>
  <c r="E70" i="64"/>
  <c r="E69" i="64"/>
  <c r="M67" i="64"/>
  <c r="M66" i="64"/>
  <c r="M65" i="64"/>
  <c r="K64" i="64"/>
  <c r="K63" i="64"/>
  <c r="K62" i="64"/>
  <c r="I61" i="64"/>
  <c r="I60" i="64"/>
  <c r="I59" i="64"/>
  <c r="G58" i="64"/>
  <c r="G57" i="64"/>
  <c r="G56" i="64"/>
  <c r="E55" i="64"/>
  <c r="E54" i="64"/>
  <c r="E53" i="64"/>
  <c r="M51" i="64"/>
  <c r="M50" i="64"/>
  <c r="M49" i="64"/>
  <c r="K48" i="64"/>
  <c r="K47" i="64"/>
  <c r="K46" i="64"/>
  <c r="I45" i="64"/>
  <c r="I44" i="64"/>
  <c r="I43" i="64"/>
  <c r="H42" i="64"/>
  <c r="J41" i="64"/>
  <c r="L40" i="64"/>
  <c r="N39" i="64"/>
  <c r="F39" i="64"/>
  <c r="H38" i="64"/>
  <c r="J37" i="64"/>
  <c r="L36" i="64"/>
  <c r="N35" i="64"/>
  <c r="F35" i="64"/>
  <c r="H34" i="64"/>
  <c r="J33" i="64"/>
  <c r="L32" i="64"/>
  <c r="N31" i="64"/>
  <c r="F31" i="64"/>
  <c r="H30" i="64"/>
  <c r="K403" i="64"/>
  <c r="M337" i="64"/>
  <c r="F309" i="64"/>
  <c r="M285" i="64"/>
  <c r="N272" i="64"/>
  <c r="K262" i="64"/>
  <c r="I253" i="64"/>
  <c r="E245" i="64"/>
  <c r="I236" i="64"/>
  <c r="M227" i="64"/>
  <c r="I219" i="64"/>
  <c r="M210" i="64"/>
  <c r="G202" i="64"/>
  <c r="I195" i="64"/>
  <c r="E189" i="64"/>
  <c r="K182" i="64"/>
  <c r="G176" i="64"/>
  <c r="M169" i="64"/>
  <c r="I163" i="64"/>
  <c r="N158" i="64"/>
  <c r="E157" i="64"/>
  <c r="L154" i="64"/>
  <c r="J152" i="64"/>
  <c r="K150" i="64"/>
  <c r="H148" i="64"/>
  <c r="F146" i="64"/>
  <c r="I144" i="64"/>
  <c r="M142" i="64"/>
  <c r="G141" i="64"/>
  <c r="K139" i="64"/>
  <c r="F138" i="64"/>
  <c r="E137" i="64"/>
  <c r="K135" i="64"/>
  <c r="J134" i="64"/>
  <c r="F133" i="64"/>
  <c r="L131" i="64"/>
  <c r="K130" i="64"/>
  <c r="G129" i="64"/>
  <c r="F128" i="64"/>
  <c r="L126" i="64"/>
  <c r="H125" i="64"/>
  <c r="H124" i="64"/>
  <c r="H123" i="64"/>
  <c r="F122" i="64"/>
  <c r="F121" i="64"/>
  <c r="F120" i="64"/>
  <c r="N118" i="64"/>
  <c r="N117" i="64"/>
  <c r="N116" i="64"/>
  <c r="L115" i="64"/>
  <c r="L114" i="64"/>
  <c r="L113" i="64"/>
  <c r="J112" i="64"/>
  <c r="J111" i="64"/>
  <c r="J110" i="64"/>
  <c r="H109" i="64"/>
  <c r="H108" i="64"/>
  <c r="H107" i="64"/>
  <c r="F106" i="64"/>
  <c r="F105" i="64"/>
  <c r="F104" i="64"/>
  <c r="N102" i="64"/>
  <c r="N101" i="64"/>
  <c r="N100" i="64"/>
  <c r="L99" i="64"/>
  <c r="L98" i="64"/>
  <c r="L97" i="64"/>
  <c r="J96" i="64"/>
  <c r="J95" i="64"/>
  <c r="J94" i="64"/>
  <c r="H93" i="64"/>
  <c r="H92" i="64"/>
  <c r="H91" i="64"/>
  <c r="F90" i="64"/>
  <c r="F89" i="64"/>
  <c r="F88" i="64"/>
  <c r="N86" i="64"/>
  <c r="N85" i="64"/>
  <c r="N84" i="64"/>
  <c r="L83" i="64"/>
  <c r="L82" i="64"/>
  <c r="L81" i="64"/>
  <c r="J80" i="64"/>
  <c r="J79" i="64"/>
  <c r="J78" i="64"/>
  <c r="H77" i="64"/>
  <c r="H76" i="64"/>
  <c r="H75" i="64"/>
  <c r="F74" i="64"/>
  <c r="F73" i="64"/>
  <c r="F72" i="64"/>
  <c r="N70" i="64"/>
  <c r="N69" i="64"/>
  <c r="N68" i="64"/>
  <c r="L67" i="64"/>
  <c r="L66" i="64"/>
  <c r="L65" i="64"/>
  <c r="J64" i="64"/>
  <c r="J63" i="64"/>
  <c r="J62" i="64"/>
  <c r="H61" i="64"/>
  <c r="H60" i="64"/>
  <c r="H59" i="64"/>
  <c r="F58" i="64"/>
  <c r="F57" i="64"/>
  <c r="F56" i="64"/>
  <c r="N54" i="64"/>
  <c r="N53" i="64"/>
  <c r="N52" i="64"/>
  <c r="L51" i="64"/>
  <c r="L50" i="64"/>
  <c r="L49" i="64"/>
  <c r="J48" i="64"/>
  <c r="J47" i="64"/>
  <c r="J46" i="64"/>
  <c r="H45" i="64"/>
  <c r="H44" i="64"/>
  <c r="H43" i="64"/>
  <c r="G42" i="64"/>
  <c r="I41" i="64"/>
  <c r="K40" i="64"/>
  <c r="M39" i="64"/>
  <c r="E39" i="64"/>
  <c r="G38" i="64"/>
  <c r="I37" i="64"/>
  <c r="K36" i="64"/>
  <c r="M35" i="64"/>
  <c r="E35" i="64"/>
  <c r="G34" i="64"/>
  <c r="I33" i="64"/>
  <c r="K32" i="64"/>
  <c r="M31" i="64"/>
  <c r="E31" i="64"/>
  <c r="G30" i="64"/>
  <c r="G395" i="64"/>
  <c r="J331" i="64"/>
  <c r="N305" i="64"/>
  <c r="J283" i="64"/>
  <c r="J271" i="64"/>
  <c r="G261" i="64"/>
  <c r="I252" i="64"/>
  <c r="M243" i="64"/>
  <c r="I235" i="64"/>
  <c r="M226" i="64"/>
  <c r="G218" i="64"/>
  <c r="M209" i="64"/>
  <c r="G201" i="64"/>
  <c r="K194" i="64"/>
  <c r="G188" i="64"/>
  <c r="M181" i="64"/>
  <c r="I175" i="64"/>
  <c r="E169" i="64"/>
  <c r="K162" i="64"/>
  <c r="L158" i="64"/>
  <c r="J156" i="64"/>
  <c r="K154" i="64"/>
  <c r="H152" i="64"/>
  <c r="F150" i="64"/>
  <c r="G148" i="64"/>
  <c r="N145" i="64"/>
  <c r="H144" i="64"/>
  <c r="L142" i="64"/>
  <c r="F141" i="64"/>
  <c r="J139" i="64"/>
  <c r="E138" i="64"/>
  <c r="N136" i="64"/>
  <c r="J135" i="64"/>
  <c r="F134" i="64"/>
  <c r="E133" i="64"/>
  <c r="K131" i="64"/>
  <c r="J130" i="64"/>
  <c r="F129" i="64"/>
  <c r="L127" i="64"/>
  <c r="K126" i="64"/>
  <c r="G125" i="64"/>
  <c r="G124" i="64"/>
  <c r="E123" i="64"/>
  <c r="E122" i="64"/>
  <c r="E121" i="64"/>
  <c r="M119" i="64"/>
  <c r="M118" i="64"/>
  <c r="M117" i="64"/>
  <c r="K116" i="64"/>
  <c r="K115" i="64"/>
  <c r="K114" i="64"/>
  <c r="I113" i="64"/>
  <c r="I112" i="64"/>
  <c r="I111" i="64"/>
  <c r="G110" i="64"/>
  <c r="G109" i="64"/>
  <c r="G108" i="64"/>
  <c r="E107" i="64"/>
  <c r="E106" i="64"/>
  <c r="E105" i="64"/>
  <c r="M103" i="64"/>
  <c r="M102" i="64"/>
  <c r="M101" i="64"/>
  <c r="K100" i="64"/>
  <c r="K99" i="64"/>
  <c r="K98" i="64"/>
  <c r="I97" i="64"/>
  <c r="I96" i="64"/>
  <c r="I95" i="64"/>
  <c r="G94" i="64"/>
  <c r="G93" i="64"/>
  <c r="G92" i="64"/>
  <c r="E91" i="64"/>
  <c r="E90" i="64"/>
  <c r="E89" i="64"/>
  <c r="M87" i="64"/>
  <c r="M86" i="64"/>
  <c r="M85" i="64"/>
  <c r="K84" i="64"/>
  <c r="K83" i="64"/>
  <c r="K82" i="64"/>
  <c r="I81" i="64"/>
  <c r="I80" i="64"/>
  <c r="I79" i="64"/>
  <c r="G78" i="64"/>
  <c r="G77" i="64"/>
  <c r="G76" i="64"/>
  <c r="E75" i="64"/>
  <c r="E74" i="64"/>
  <c r="E73" i="64"/>
  <c r="M71" i="64"/>
  <c r="M70" i="64"/>
  <c r="M69" i="64"/>
  <c r="K68" i="64"/>
  <c r="K67" i="64"/>
  <c r="K66" i="64"/>
  <c r="I65" i="64"/>
  <c r="I64" i="64"/>
  <c r="I63" i="64"/>
  <c r="G62" i="64"/>
  <c r="G61" i="64"/>
  <c r="G60" i="64"/>
  <c r="E59" i="64"/>
  <c r="E58" i="64"/>
  <c r="E57" i="64"/>
  <c r="M55" i="64"/>
  <c r="M54" i="64"/>
  <c r="M53" i="64"/>
  <c r="K52" i="64"/>
  <c r="K51" i="64"/>
  <c r="K50" i="64"/>
  <c r="I49" i="64"/>
  <c r="I48" i="64"/>
  <c r="I47" i="64"/>
  <c r="G46" i="64"/>
  <c r="G45" i="64"/>
  <c r="G44" i="64"/>
  <c r="E43" i="64"/>
  <c r="F42" i="64"/>
  <c r="H41" i="64"/>
  <c r="J40" i="64"/>
  <c r="L39" i="64"/>
  <c r="N38" i="64"/>
  <c r="F38" i="64"/>
  <c r="H37" i="64"/>
  <c r="J36" i="64"/>
  <c r="L35" i="64"/>
  <c r="N34" i="64"/>
  <c r="F34" i="64"/>
  <c r="H33" i="64"/>
  <c r="J32" i="64"/>
  <c r="L31" i="64"/>
  <c r="N30" i="64"/>
  <c r="F30" i="64"/>
  <c r="K386" i="64"/>
  <c r="H328" i="64"/>
  <c r="L302" i="64"/>
  <c r="G281" i="64"/>
  <c r="F270" i="64"/>
  <c r="F260" i="64"/>
  <c r="I251" i="64"/>
  <c r="M242" i="64"/>
  <c r="G234" i="64"/>
  <c r="M225" i="64"/>
  <c r="G217" i="64"/>
  <c r="K208" i="64"/>
  <c r="H200" i="64"/>
  <c r="M193" i="64"/>
  <c r="I187" i="64"/>
  <c r="E181" i="64"/>
  <c r="K174" i="64"/>
  <c r="G168" i="64"/>
  <c r="M161" i="64"/>
  <c r="K158" i="64"/>
  <c r="H156" i="64"/>
  <c r="F154" i="64"/>
  <c r="G152" i="64"/>
  <c r="N149" i="64"/>
  <c r="L147" i="64"/>
  <c r="M145" i="64"/>
  <c r="G144" i="64"/>
  <c r="K142" i="64"/>
  <c r="E141" i="64"/>
  <c r="I139" i="64"/>
  <c r="N137" i="64"/>
  <c r="J136" i="64"/>
  <c r="I135" i="64"/>
  <c r="E134" i="64"/>
  <c r="N132" i="64"/>
  <c r="J131" i="64"/>
  <c r="F130" i="64"/>
  <c r="E129" i="64"/>
  <c r="K127" i="64"/>
  <c r="J126" i="64"/>
  <c r="F125" i="64"/>
  <c r="F124" i="64"/>
  <c r="N122" i="64"/>
  <c r="N121" i="64"/>
  <c r="N120" i="64"/>
  <c r="L119" i="64"/>
  <c r="L118" i="64"/>
  <c r="L117" i="64"/>
  <c r="J116" i="64"/>
  <c r="J115" i="64"/>
  <c r="J114" i="64"/>
  <c r="H113" i="64"/>
  <c r="H112" i="64"/>
  <c r="H111" i="64"/>
  <c r="F110" i="64"/>
  <c r="F109" i="64"/>
  <c r="F108" i="64"/>
  <c r="N106" i="64"/>
  <c r="N105" i="64"/>
  <c r="N104" i="64"/>
  <c r="L103" i="64"/>
  <c r="L102" i="64"/>
  <c r="L101" i="64"/>
  <c r="J100" i="64"/>
  <c r="J99" i="64"/>
  <c r="J98" i="64"/>
  <c r="H97" i="64"/>
  <c r="H96" i="64"/>
  <c r="H95" i="64"/>
  <c r="F94" i="64"/>
  <c r="F93" i="64"/>
  <c r="F92" i="64"/>
  <c r="N90" i="64"/>
  <c r="N89" i="64"/>
  <c r="N88" i="64"/>
  <c r="L87" i="64"/>
  <c r="L86" i="64"/>
  <c r="L85" i="64"/>
  <c r="J84" i="64"/>
  <c r="J83" i="64"/>
  <c r="J82" i="64"/>
  <c r="H81" i="64"/>
  <c r="H80" i="64"/>
  <c r="H79" i="64"/>
  <c r="F78" i="64"/>
  <c r="F77" i="64"/>
  <c r="F76" i="64"/>
  <c r="N74" i="64"/>
  <c r="N73" i="64"/>
  <c r="N72" i="64"/>
  <c r="L71" i="64"/>
  <c r="L70" i="64"/>
  <c r="L69" i="64"/>
  <c r="J68" i="64"/>
  <c r="J67" i="64"/>
  <c r="J66" i="64"/>
  <c r="H65" i="64"/>
  <c r="H64" i="64"/>
  <c r="H63" i="64"/>
  <c r="F62" i="64"/>
  <c r="F61" i="64"/>
  <c r="F60" i="64"/>
  <c r="N58" i="64"/>
  <c r="N57" i="64"/>
  <c r="N56" i="64"/>
  <c r="L55" i="64"/>
  <c r="L54" i="64"/>
  <c r="L53" i="64"/>
  <c r="J52" i="64"/>
  <c r="J51" i="64"/>
  <c r="J50" i="64"/>
  <c r="H49" i="64"/>
  <c r="H48" i="64"/>
  <c r="H47" i="64"/>
  <c r="F46" i="64"/>
  <c r="F45" i="64"/>
  <c r="F44" i="64"/>
  <c r="N42" i="64"/>
  <c r="E42" i="64"/>
  <c r="G41" i="64"/>
  <c r="I40" i="64"/>
  <c r="K39" i="64"/>
  <c r="M38" i="64"/>
  <c r="E38" i="64"/>
  <c r="G37" i="64"/>
  <c r="I36" i="64"/>
  <c r="K35" i="64"/>
  <c r="M34" i="64"/>
  <c r="E34" i="64"/>
  <c r="G33" i="64"/>
  <c r="I32" i="64"/>
  <c r="K31" i="64"/>
  <c r="M30" i="64"/>
  <c r="E30" i="64"/>
  <c r="E378" i="64"/>
  <c r="F325" i="64"/>
  <c r="J299" i="64"/>
  <c r="I279" i="64"/>
  <c r="E269" i="64"/>
  <c r="M258" i="64"/>
  <c r="G250" i="64"/>
  <c r="M241" i="64"/>
  <c r="G233" i="64"/>
  <c r="K224" i="64"/>
  <c r="G216" i="64"/>
  <c r="K207" i="64"/>
  <c r="I199" i="64"/>
  <c r="E193" i="64"/>
  <c r="K186" i="64"/>
  <c r="G180" i="64"/>
  <c r="M173" i="64"/>
  <c r="I167" i="64"/>
  <c r="E161" i="64"/>
  <c r="F158" i="64"/>
  <c r="G156" i="64"/>
  <c r="N153" i="64"/>
  <c r="L151" i="64"/>
  <c r="M149" i="64"/>
  <c r="J147" i="64"/>
  <c r="H145" i="64"/>
  <c r="L143" i="64"/>
  <c r="F142" i="64"/>
  <c r="J140" i="64"/>
  <c r="N138" i="64"/>
  <c r="M137" i="64"/>
  <c r="I136" i="64"/>
  <c r="H135" i="64"/>
  <c r="N133" i="64"/>
  <c r="J132" i="64"/>
  <c r="I131" i="64"/>
  <c r="E130" i="64"/>
  <c r="N128" i="64"/>
  <c r="J127" i="64"/>
  <c r="F126" i="64"/>
  <c r="E125" i="64"/>
  <c r="M123" i="64"/>
  <c r="M122" i="64"/>
  <c r="M121" i="64"/>
  <c r="K120" i="64"/>
  <c r="K119" i="64"/>
  <c r="K118" i="64"/>
  <c r="I117" i="64"/>
  <c r="I116" i="64"/>
  <c r="I115" i="64"/>
  <c r="G114" i="64"/>
  <c r="G113" i="64"/>
  <c r="G112" i="64"/>
  <c r="E111" i="64"/>
  <c r="E110" i="64"/>
  <c r="E109" i="64"/>
  <c r="M107" i="64"/>
  <c r="M106" i="64"/>
  <c r="M105" i="64"/>
  <c r="K104" i="64"/>
  <c r="K103" i="64"/>
  <c r="K102" i="64"/>
  <c r="I101" i="64"/>
  <c r="I100" i="64"/>
  <c r="I99" i="64"/>
  <c r="G98" i="64"/>
  <c r="G97" i="64"/>
  <c r="G96" i="64"/>
  <c r="E95" i="64"/>
  <c r="E94" i="64"/>
  <c r="E93" i="64"/>
  <c r="M91" i="64"/>
  <c r="M90" i="64"/>
  <c r="M89" i="64"/>
  <c r="K88" i="64"/>
  <c r="K87" i="64"/>
  <c r="K86" i="64"/>
  <c r="I85" i="64"/>
  <c r="I84" i="64"/>
  <c r="I83" i="64"/>
  <c r="G82" i="64"/>
  <c r="G81" i="64"/>
  <c r="G80" i="64"/>
  <c r="E79" i="64"/>
  <c r="E78" i="64"/>
  <c r="E77" i="64"/>
  <c r="M75" i="64"/>
  <c r="M74" i="64"/>
  <c r="M73" i="64"/>
  <c r="K72" i="64"/>
  <c r="K71" i="64"/>
  <c r="K70" i="64"/>
  <c r="I69" i="64"/>
  <c r="I68" i="64"/>
  <c r="I67" i="64"/>
  <c r="G66" i="64"/>
  <c r="G65" i="64"/>
  <c r="G64" i="64"/>
  <c r="E63" i="64"/>
  <c r="E62" i="64"/>
  <c r="E61" i="64"/>
  <c r="M59" i="64"/>
  <c r="M58" i="64"/>
  <c r="M57" i="64"/>
  <c r="K56" i="64"/>
  <c r="K55" i="64"/>
  <c r="K54" i="64"/>
  <c r="I53" i="64"/>
  <c r="I52" i="64"/>
  <c r="I51" i="64"/>
  <c r="G50" i="64"/>
  <c r="G49" i="64"/>
  <c r="G48" i="64"/>
  <c r="E47" i="64"/>
  <c r="E46" i="64"/>
  <c r="E45" i="64"/>
  <c r="M43" i="64"/>
  <c r="M42" i="64"/>
  <c r="N41" i="64"/>
  <c r="F41" i="64"/>
  <c r="H40" i="64"/>
  <c r="J39" i="64"/>
  <c r="L38" i="64"/>
  <c r="N37" i="64"/>
  <c r="F37" i="64"/>
  <c r="H36" i="64"/>
  <c r="J35" i="64"/>
  <c r="L34" i="64"/>
  <c r="N33" i="64"/>
  <c r="F33" i="64"/>
  <c r="H32" i="64"/>
  <c r="J31" i="64"/>
  <c r="L30" i="64"/>
  <c r="K369" i="64"/>
  <c r="N321" i="64"/>
  <c r="H296" i="64"/>
  <c r="N277" i="64"/>
  <c r="K267" i="64"/>
  <c r="M257" i="64"/>
  <c r="G249" i="64"/>
  <c r="K240" i="64"/>
  <c r="G232" i="64"/>
  <c r="K223" i="64"/>
  <c r="E215" i="64"/>
  <c r="K206" i="64"/>
  <c r="K198" i="64"/>
  <c r="G192" i="64"/>
  <c r="M185" i="64"/>
  <c r="I179" i="64"/>
  <c r="E173" i="64"/>
  <c r="K166" i="64"/>
  <c r="H160" i="64"/>
  <c r="N157" i="64"/>
  <c r="L155" i="64"/>
  <c r="M153" i="64"/>
  <c r="J151" i="64"/>
  <c r="H149" i="64"/>
  <c r="I147" i="64"/>
  <c r="G145" i="64"/>
  <c r="K143" i="64"/>
  <c r="E142" i="64"/>
  <c r="I140" i="64"/>
  <c r="M138" i="64"/>
  <c r="L137" i="64"/>
  <c r="H136" i="64"/>
  <c r="N134" i="64"/>
  <c r="M133" i="64"/>
  <c r="I132" i="64"/>
  <c r="H131" i="64"/>
  <c r="N129" i="64"/>
  <c r="J128" i="64"/>
  <c r="I127" i="64"/>
  <c r="E126" i="64"/>
  <c r="N124" i="64"/>
  <c r="L123" i="64"/>
  <c r="L122" i="64"/>
  <c r="L121" i="64"/>
  <c r="J120" i="64"/>
  <c r="J119" i="64"/>
  <c r="J118" i="64"/>
  <c r="H117" i="64"/>
  <c r="H116" i="64"/>
  <c r="H115" i="64"/>
  <c r="F114" i="64"/>
  <c r="F113" i="64"/>
  <c r="F112" i="64"/>
  <c r="N110" i="64"/>
  <c r="N109" i="64"/>
  <c r="N108" i="64"/>
  <c r="L107" i="64"/>
  <c r="L106" i="64"/>
  <c r="L105" i="64"/>
  <c r="J104" i="64"/>
  <c r="J103" i="64"/>
  <c r="J102" i="64"/>
  <c r="H101" i="64"/>
  <c r="H100" i="64"/>
  <c r="H99" i="64"/>
  <c r="F98" i="64"/>
  <c r="F97" i="64"/>
  <c r="F96" i="64"/>
  <c r="N94" i="64"/>
  <c r="N93" i="64"/>
  <c r="N92" i="64"/>
  <c r="L91" i="64"/>
  <c r="L90" i="64"/>
  <c r="L89" i="64"/>
  <c r="J88" i="64"/>
  <c r="J87" i="64"/>
  <c r="J86" i="64"/>
  <c r="H85" i="64"/>
  <c r="H84" i="64"/>
  <c r="H83" i="64"/>
  <c r="F82" i="64"/>
  <c r="F81" i="64"/>
  <c r="F80" i="64"/>
  <c r="N78" i="64"/>
  <c r="N77" i="64"/>
  <c r="N76" i="64"/>
  <c r="L75" i="64"/>
  <c r="L74" i="64"/>
  <c r="L73" i="64"/>
  <c r="J72" i="64"/>
  <c r="J71" i="64"/>
  <c r="J70" i="64"/>
  <c r="H69" i="64"/>
  <c r="H68" i="64"/>
  <c r="H67" i="64"/>
  <c r="F66" i="64"/>
  <c r="F65" i="64"/>
  <c r="F64" i="64"/>
  <c r="N62" i="64"/>
  <c r="N61" i="64"/>
  <c r="N60" i="64"/>
  <c r="L59" i="64"/>
  <c r="L58" i="64"/>
  <c r="L57" i="64"/>
  <c r="J56" i="64"/>
  <c r="J55" i="64"/>
  <c r="J54" i="64"/>
  <c r="H53" i="64"/>
  <c r="H52" i="64"/>
  <c r="H51" i="64"/>
  <c r="F50" i="64"/>
  <c r="F49" i="64"/>
  <c r="F48" i="64"/>
  <c r="N46" i="64"/>
  <c r="N45" i="64"/>
  <c r="N44" i="64"/>
  <c r="L43" i="64"/>
  <c r="L42" i="64"/>
  <c r="M41" i="64"/>
  <c r="E41" i="64"/>
  <c r="G40" i="64"/>
  <c r="I39" i="64"/>
  <c r="K38" i="64"/>
  <c r="M37" i="64"/>
  <c r="E37" i="64"/>
  <c r="G36" i="64"/>
  <c r="I35" i="64"/>
  <c r="K34" i="64"/>
  <c r="M33" i="64"/>
  <c r="E33" i="64"/>
  <c r="G32" i="64"/>
  <c r="I31" i="64"/>
  <c r="K30" i="64"/>
  <c r="L489" i="64"/>
  <c r="E361" i="64"/>
  <c r="L318" i="64"/>
  <c r="F293" i="64"/>
  <c r="J276" i="64"/>
  <c r="J266" i="64"/>
  <c r="K256" i="64"/>
  <c r="G248" i="64"/>
  <c r="K239" i="64"/>
  <c r="E231" i="64"/>
  <c r="K222" i="64"/>
  <c r="E214" i="64"/>
  <c r="I205" i="64"/>
  <c r="M197" i="64"/>
  <c r="I191" i="64"/>
  <c r="E185" i="64"/>
  <c r="K178" i="64"/>
  <c r="G172" i="64"/>
  <c r="M165" i="64"/>
  <c r="G160" i="64"/>
  <c r="M157" i="64"/>
  <c r="J155" i="64"/>
  <c r="H153" i="64"/>
  <c r="I151" i="64"/>
  <c r="F149" i="64"/>
  <c r="N146" i="64"/>
  <c r="F145" i="64"/>
  <c r="J143" i="64"/>
  <c r="N141" i="64"/>
  <c r="H140" i="64"/>
  <c r="L138" i="64"/>
  <c r="H137" i="64"/>
  <c r="G136" i="64"/>
  <c r="M134" i="64"/>
  <c r="L133" i="64"/>
  <c r="H132" i="64"/>
  <c r="N130" i="64"/>
  <c r="M129" i="64"/>
  <c r="I128" i="64"/>
  <c r="H127" i="64"/>
  <c r="N125" i="64"/>
  <c r="K124" i="64"/>
  <c r="K123" i="64"/>
  <c r="K122" i="64"/>
  <c r="I121" i="64"/>
  <c r="I120" i="64"/>
  <c r="I119" i="64"/>
  <c r="G118" i="64"/>
  <c r="G117" i="64"/>
  <c r="G116" i="64"/>
  <c r="E115" i="64"/>
  <c r="E114" i="64"/>
  <c r="E113" i="64"/>
  <c r="M111" i="64"/>
  <c r="M110" i="64"/>
  <c r="M109" i="64"/>
  <c r="K108" i="64"/>
  <c r="K107" i="64"/>
  <c r="K106" i="64"/>
  <c r="I105" i="64"/>
  <c r="I104" i="64"/>
  <c r="I103" i="64"/>
  <c r="G102" i="64"/>
  <c r="G101" i="64"/>
  <c r="G100" i="64"/>
  <c r="E99" i="64"/>
  <c r="E98" i="64"/>
  <c r="E97" i="64"/>
  <c r="M95" i="64"/>
  <c r="M94" i="64"/>
  <c r="M93" i="64"/>
  <c r="K92" i="64"/>
  <c r="K91" i="64"/>
  <c r="K90" i="64"/>
  <c r="I89" i="64"/>
  <c r="I88" i="64"/>
  <c r="I87" i="64"/>
  <c r="G86" i="64"/>
  <c r="G85" i="64"/>
  <c r="G84" i="64"/>
  <c r="E83" i="64"/>
  <c r="E82" i="64"/>
  <c r="E81" i="64"/>
  <c r="M79" i="64"/>
  <c r="M78" i="64"/>
  <c r="M77" i="64"/>
  <c r="K76" i="64"/>
  <c r="K75" i="64"/>
  <c r="K74" i="64"/>
  <c r="I73" i="64"/>
  <c r="I72" i="64"/>
  <c r="I71" i="64"/>
  <c r="G70" i="64"/>
  <c r="G69" i="64"/>
  <c r="G68" i="64"/>
  <c r="E67" i="64"/>
  <c r="E66" i="64"/>
  <c r="E65" i="64"/>
  <c r="M63" i="64"/>
  <c r="M62" i="64"/>
  <c r="M61" i="64"/>
  <c r="K60" i="64"/>
  <c r="K59" i="64"/>
  <c r="K58" i="64"/>
  <c r="I57" i="64"/>
  <c r="I56" i="64"/>
  <c r="I55" i="64"/>
  <c r="G54" i="64"/>
  <c r="G53" i="64"/>
  <c r="G52" i="64"/>
  <c r="E51" i="64"/>
  <c r="E50" i="64"/>
  <c r="E49" i="64"/>
  <c r="M47" i="64"/>
  <c r="M46" i="64"/>
  <c r="M45" i="64"/>
  <c r="K44" i="64"/>
  <c r="K43" i="64"/>
  <c r="K42" i="64"/>
  <c r="L41" i="64"/>
  <c r="N40" i="64"/>
  <c r="F40" i="64"/>
  <c r="H39" i="64"/>
  <c r="J38" i="64"/>
  <c r="L37" i="64"/>
  <c r="N36" i="64"/>
  <c r="F36" i="64"/>
  <c r="H35" i="64"/>
  <c r="J34" i="64"/>
  <c r="L33" i="64"/>
  <c r="N32" i="64"/>
  <c r="F32" i="64"/>
  <c r="H31" i="64"/>
  <c r="J30" i="64"/>
  <c r="C29" i="64"/>
  <c r="H35" i="66" l="1" a="1"/>
  <c r="P35" i="66" a="1"/>
  <c r="Q35" i="66" a="1"/>
  <c r="M2" i="71" a="1"/>
  <c r="A8" i="65"/>
  <c r="A10" i="65" s="1"/>
  <c r="A4" i="65" a="1"/>
  <c r="A4" i="65" s="1"/>
  <c r="A6" i="65" s="1"/>
  <c r="K29" i="64"/>
  <c r="U7" i="64" s="1" a="1"/>
  <c r="U7" i="64" s="1"/>
  <c r="J29" i="64"/>
  <c r="T7" i="64" s="1" a="1"/>
  <c r="T7" i="64" s="1"/>
  <c r="I29" i="64"/>
  <c r="I35" i="66" s="1" a="1"/>
  <c r="Y7" i="64" a="1"/>
  <c r="Y7" i="64" s="1"/>
  <c r="H29" i="64"/>
  <c r="R7" i="64" s="1" a="1"/>
  <c r="R7" i="64" s="1"/>
  <c r="G29" i="64"/>
  <c r="Q7" i="64" s="1" a="1"/>
  <c r="Q7" i="64" s="1"/>
  <c r="N29" i="64"/>
  <c r="C35" i="66" s="1" a="1"/>
  <c r="F29" i="64"/>
  <c r="P7" i="64" s="1" a="1"/>
  <c r="P7" i="64" s="1"/>
  <c r="M29" i="64"/>
  <c r="W7" i="64" s="1" a="1"/>
  <c r="W7" i="64" s="1"/>
  <c r="E29" i="64"/>
  <c r="O7" i="64" a="1"/>
  <c r="O7" i="64" s="1"/>
  <c r="L29" i="64"/>
  <c r="V7" i="64" s="1" a="1"/>
  <c r="V7" i="64" s="1"/>
  <c r="H35" i="66" l="1"/>
  <c r="M2" i="71"/>
  <c r="C35" i="66"/>
  <c r="I35" i="66"/>
  <c r="Q35" i="66"/>
  <c r="P35" i="66"/>
  <c r="S7" i="64" a="1"/>
  <c r="S7" i="64" s="1"/>
  <c r="X7" i="64" a="1"/>
  <c r="X7" i="64" s="1"/>
  <c r="Q10" i="63" a="1"/>
  <c r="Q10" i="63" s="1"/>
  <c r="AA10" i="63" s="1" a="1"/>
  <c r="AA10" i="63" s="1"/>
  <c r="Q2" i="71" a="1"/>
  <c r="B35" i="66" a="1"/>
  <c r="L35" i="66" a="1"/>
  <c r="O35" i="66" a="1"/>
  <c r="M35" i="66" a="1"/>
  <c r="N35" i="66" a="1"/>
  <c r="K35" i="66" a="1"/>
  <c r="G2" i="71" a="1"/>
  <c r="J35" i="66" a="1"/>
  <c r="R2" i="71" a="1"/>
  <c r="T2" i="71" a="1"/>
  <c r="Y10" i="63" a="1"/>
  <c r="Y10" i="63" s="1"/>
  <c r="U2" i="71" a="1"/>
  <c r="O2" i="71" a="1"/>
  <c r="F2" i="71" a="1"/>
  <c r="S2" i="71" a="1"/>
  <c r="N2" i="71" a="1"/>
  <c r="P2" i="71" a="1"/>
  <c r="W10" i="63" a="1"/>
  <c r="W10" i="63" s="1"/>
  <c r="AG10" i="63" s="1" a="1"/>
  <c r="AG10" i="63" s="1"/>
  <c r="X10" i="63" a="1"/>
  <c r="X10" i="63" s="1"/>
  <c r="X91" i="63" s="1"/>
  <c r="L2" i="71" a="1"/>
  <c r="U10" i="63" a="1"/>
  <c r="U10" i="63" s="1"/>
  <c r="K91" i="63" s="1"/>
  <c r="R10" i="63" a="1"/>
  <c r="R10" i="63" s="1"/>
  <c r="R91" i="63" s="1"/>
  <c r="T10" i="63" a="1"/>
  <c r="T10" i="63" s="1"/>
  <c r="T90" i="63" s="1"/>
  <c r="P10" i="63" a="1"/>
  <c r="S10" i="63" a="1"/>
  <c r="S10" i="63" s="1"/>
  <c r="S91" i="63" s="1"/>
  <c r="V10" i="63" a="1"/>
  <c r="V10" i="63" s="1"/>
  <c r="V91" i="63" s="1"/>
  <c r="Q2" i="71" l="1"/>
  <c r="N35" i="66"/>
  <c r="B35" i="66"/>
  <c r="J35" i="66"/>
  <c r="L35" i="66"/>
  <c r="M35" i="66"/>
  <c r="G2" i="71"/>
  <c r="AQ2" i="71" s="1" a="1"/>
  <c r="T2" i="71"/>
  <c r="U2" i="71"/>
  <c r="O2" i="71"/>
  <c r="F2" i="71"/>
  <c r="N2" i="71"/>
  <c r="P2" i="71"/>
  <c r="L2" i="71"/>
  <c r="R2" i="71"/>
  <c r="O35" i="66"/>
  <c r="K35" i="66"/>
  <c r="S2" i="71"/>
  <c r="Q89" i="63"/>
  <c r="Q90" i="63"/>
  <c r="Q91" i="63"/>
  <c r="G89" i="63"/>
  <c r="G90" i="63"/>
  <c r="G91" i="63"/>
  <c r="O90" i="63"/>
  <c r="O91" i="63"/>
  <c r="AI10" i="63" a="1"/>
  <c r="AI10" i="63" s="1"/>
  <c r="Y91" i="63"/>
  <c r="Y90" i="63"/>
  <c r="Y89" i="63"/>
  <c r="AJ38" i="63" a="1"/>
  <c r="AJ38" i="63" s="1"/>
  <c r="AJ87" i="63" a="1"/>
  <c r="AJ87" i="63" s="1"/>
  <c r="P10" i="63"/>
  <c r="AJ53" i="63" a="1"/>
  <c r="AJ53" i="63" s="1"/>
  <c r="O89" i="63"/>
  <c r="W91" i="63"/>
  <c r="M91" i="63"/>
  <c r="W89" i="63"/>
  <c r="H89" i="63"/>
  <c r="M89" i="63"/>
  <c r="M90" i="63"/>
  <c r="H90" i="63"/>
  <c r="H91" i="63"/>
  <c r="W90" i="63"/>
  <c r="AB10" i="63" a="1"/>
  <c r="AB10" i="63" s="1"/>
  <c r="AB90" i="63" s="1"/>
  <c r="AM2" i="71" a="1"/>
  <c r="U90" i="63"/>
  <c r="N89" i="63"/>
  <c r="W2" i="71" a="1"/>
  <c r="N90" i="63"/>
  <c r="N91" i="63"/>
  <c r="AH10" i="63" a="1"/>
  <c r="AH10" i="63" s="1"/>
  <c r="AH91" i="63" s="1"/>
  <c r="X89" i="63"/>
  <c r="X90" i="63"/>
  <c r="K89" i="63"/>
  <c r="K90" i="63"/>
  <c r="U89" i="63"/>
  <c r="I89" i="63"/>
  <c r="S89" i="63"/>
  <c r="U91" i="63"/>
  <c r="AE10" i="63" a="1"/>
  <c r="AE10" i="63" s="1"/>
  <c r="AE91" i="63" s="1"/>
  <c r="S90" i="63"/>
  <c r="AC10" i="63" a="1"/>
  <c r="AC10" i="63" s="1"/>
  <c r="AC90" i="63" s="1"/>
  <c r="J91" i="63"/>
  <c r="R89" i="63"/>
  <c r="T91" i="63"/>
  <c r="AD10" i="63" a="1"/>
  <c r="AD10" i="63" s="1"/>
  <c r="AD91" i="63" s="1"/>
  <c r="R90" i="63"/>
  <c r="J90" i="63"/>
  <c r="I91" i="63"/>
  <c r="J89" i="63"/>
  <c r="T89" i="63"/>
  <c r="I90" i="63"/>
  <c r="AF10" i="63" a="1"/>
  <c r="AF10" i="63" s="1"/>
  <c r="AF91" i="63" s="1"/>
  <c r="L90" i="63"/>
  <c r="L89" i="63"/>
  <c r="L91" i="63"/>
  <c r="V89" i="63"/>
  <c r="V90" i="63"/>
  <c r="AJ23" i="63" a="1"/>
  <c r="AJ23" i="63" s="1"/>
  <c r="AA91" i="63"/>
  <c r="AA90" i="63"/>
  <c r="AA89" i="63"/>
  <c r="AG91" i="63"/>
  <c r="AG90" i="63"/>
  <c r="AG89" i="63"/>
  <c r="BC2" i="71" l="1" a="1"/>
  <c r="BC2" i="71" s="1"/>
  <c r="AY2" i="71" a="1"/>
  <c r="AY2" i="71" s="1"/>
  <c r="BG2" i="71" a="1"/>
  <c r="BG2" i="71" s="1"/>
  <c r="AU2" i="71" a="1"/>
  <c r="AU2" i="71" s="1"/>
  <c r="AA2" i="71" a="1"/>
  <c r="AA2" i="71" s="1"/>
  <c r="AI2" i="71" a="1"/>
  <c r="AI2" i="71" s="1"/>
  <c r="AE2" i="71" a="1"/>
  <c r="AE2" i="71" s="1"/>
  <c r="K2" i="71" a="1"/>
  <c r="K2" i="71" s="1"/>
  <c r="BW2" i="71" s="1" a="1"/>
  <c r="I2" i="71" a="1"/>
  <c r="I2" i="71" s="1"/>
  <c r="BO2" i="71" s="1" a="1"/>
  <c r="J2" i="71" a="1"/>
  <c r="J2" i="71" s="1"/>
  <c r="BS2" i="71" s="1" a="1"/>
  <c r="H2" i="71" a="1"/>
  <c r="H2" i="71" s="1"/>
  <c r="BK2" i="71" s="1" a="1"/>
  <c r="AM2" i="71"/>
  <c r="AQ2" i="71"/>
  <c r="W2" i="71"/>
  <c r="Z10" i="63" a="1"/>
  <c r="P91" i="63"/>
  <c r="P90" i="63"/>
  <c r="F89" i="63"/>
  <c r="P89" i="63"/>
  <c r="F90" i="63"/>
  <c r="F91" i="63"/>
  <c r="AI90" i="63"/>
  <c r="AI89" i="63"/>
  <c r="AI91" i="63"/>
  <c r="AB91" i="63"/>
  <c r="AB89" i="63"/>
  <c r="AC91" i="63"/>
  <c r="AC89" i="63"/>
  <c r="AH89" i="63"/>
  <c r="AH90" i="63"/>
  <c r="AD89" i="63"/>
  <c r="AD90" i="63"/>
  <c r="AE89" i="63"/>
  <c r="AE90" i="63"/>
  <c r="AF90" i="63"/>
  <c r="AF89" i="63"/>
  <c r="AL10" i="63" a="1"/>
  <c r="AL10" i="63" s="1"/>
  <c r="AL91" i="63" s="1"/>
  <c r="BW2" i="71" l="1"/>
  <c r="BS2" i="71"/>
  <c r="BK2" i="71"/>
  <c r="A2" i="71" s="1" a="1"/>
  <c r="BO2" i="71"/>
  <c r="AK87" i="63" a="1"/>
  <c r="AK87" i="63" s="1"/>
  <c r="Z10" i="63"/>
  <c r="Z89" i="63" s="1"/>
  <c r="AK38" i="63" a="1"/>
  <c r="AK38" i="63" s="1"/>
  <c r="AK53" i="63" a="1"/>
  <c r="AK53" i="63" s="1"/>
  <c r="AK23" i="63" a="1"/>
  <c r="AK23" i="63" s="1"/>
  <c r="AL89" i="63"/>
  <c r="AL90" i="63"/>
  <c r="A2" i="71" l="1"/>
  <c r="Z91" i="63"/>
  <c r="Z90" i="63"/>
  <c r="AM10" i="63" a="1"/>
  <c r="AM10" i="63" s="1"/>
  <c r="AM91" i="63" s="1"/>
  <c r="AM89" i="63" l="1"/>
  <c r="AM90" i="63"/>
  <c r="F35" i="66" l="1" a="1"/>
  <c r="G35" i="66" a="1"/>
  <c r="D35" i="66" a="1"/>
  <c r="E35" i="66" a="1"/>
  <c r="D35" i="66" l="1"/>
  <c r="E35" i="66"/>
  <c r="G35" i="66"/>
  <c r="F35" i="6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3A25A-9D28-4CC7-9D94-235A45BC01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5AADF9-9341-496F-9FA6-23C5EDAB83BB}" name="WorksheetConnection_Budget template.xlsx!DataTable" type="102" refreshedVersion="8" minRefreshableVersion="5">
    <extLst>
      <ext xmlns:x15="http://schemas.microsoft.com/office/spreadsheetml/2010/11/main" uri="{DE250136-89BD-433C-8126-D09CA5730AF9}">
        <x15:connection id="DataTable 1" autoDelete="1">
          <x15:rangePr sourceName="DataTable"/>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<sst xmlns="http://schemas.openxmlformats.org/spreadsheetml/2006/main" count="222" uniqueCount="109">
  <si>
    <t>Rent</t>
  </si>
  <si>
    <t>TOTAL</t>
  </si>
  <si>
    <t>Frequency</t>
  </si>
  <si>
    <t>Start</t>
  </si>
  <si>
    <t>Description</t>
  </si>
  <si>
    <t>/Mo</t>
  </si>
  <si>
    <t>/Yr</t>
  </si>
  <si>
    <t>First Date</t>
  </si>
  <si>
    <t>week(s)</t>
  </si>
  <si>
    <t>First full month start date</t>
  </si>
  <si>
    <t>First full month start row</t>
  </si>
  <si>
    <t>month(s)</t>
  </si>
  <si>
    <t>Last Date</t>
  </si>
  <si>
    <t>Number of Months</t>
  </si>
  <si>
    <t>Subtotal Deposits:</t>
  </si>
  <si>
    <t>Subtotal Debits:</t>
  </si>
  <si>
    <t>Total:</t>
  </si>
  <si>
    <t>Date</t>
  </si>
  <si>
    <t>Transactions</t>
  </si>
  <si>
    <t>Dates</t>
  </si>
  <si>
    <t>Start Date</t>
  </si>
  <si>
    <t>Unit</t>
  </si>
  <si>
    <t>Freq</t>
  </si>
  <si>
    <t>year(s)</t>
  </si>
  <si>
    <t>Checking</t>
  </si>
  <si>
    <t>Credit</t>
  </si>
  <si>
    <t>Skip</t>
  </si>
  <si>
    <t>DateHelper</t>
  </si>
  <si>
    <t>Savings</t>
  </si>
  <si>
    <t>Starting balance</t>
  </si>
  <si>
    <t>Paycheck</t>
  </si>
  <si>
    <t>Phone</t>
  </si>
  <si>
    <t>Entry Date</t>
  </si>
  <si>
    <t>Balance</t>
  </si>
  <si>
    <t>INCOME</t>
  </si>
  <si>
    <t>Transfers</t>
  </si>
  <si>
    <t>Expenses</t>
  </si>
  <si>
    <t>Mo Subtotals</t>
  </si>
  <si>
    <t>Yr Subtotals</t>
  </si>
  <si>
    <t>MONTHLY BUDGET</t>
  </si>
  <si>
    <r>
      <t xml:space="preserve">Use this sheet to enter your income and expenses. This will give you a monthly budget for you to review: use the totals - calculated based on the frequency of each item - to confirm your net budget. Once this sheet is completed the workbook will use this information to populate the other tools. If additional rows are needed, select the row where you want to add more &gt; right click &gt; </t>
    </r>
    <r>
      <rPr>
        <u/>
        <sz val="10"/>
        <color theme="1"/>
        <rFont val="Century Gothic"/>
        <family val="2"/>
      </rPr>
      <t>I</t>
    </r>
    <r>
      <rPr>
        <sz val="10"/>
        <color theme="1"/>
        <rFont val="Century Gothic"/>
        <family val="1"/>
      </rPr>
      <t>nsert</t>
    </r>
  </si>
  <si>
    <t>TRANSACTION FORECAST</t>
  </si>
  <si>
    <t>Manual Adjustments</t>
  </si>
  <si>
    <t>Calculated Forecast</t>
  </si>
  <si>
    <t>x</t>
  </si>
  <si>
    <t>Dashboard</t>
  </si>
  <si>
    <t>Account</t>
  </si>
  <si>
    <t xml:space="preserve"> Checking</t>
  </si>
  <si>
    <t xml:space="preserve"> Credit</t>
  </si>
  <si>
    <t xml:space="preserve"> Savings</t>
  </si>
  <si>
    <t xml:space="preserve"> Net Worth</t>
  </si>
  <si>
    <t>Net Worth</t>
  </si>
  <si>
    <t>US Bank</t>
  </si>
  <si>
    <t>Wells Fargo</t>
  </si>
  <si>
    <t>Platinum</t>
  </si>
  <si>
    <t>Visa Go</t>
  </si>
  <si>
    <t>CareCredit</t>
  </si>
  <si>
    <t>Disability</t>
  </si>
  <si>
    <t>Ameritas</t>
  </si>
  <si>
    <t>Marcus</t>
  </si>
  <si>
    <t>T.Rowe Price</t>
  </si>
  <si>
    <t>Visa Platinum</t>
  </si>
  <si>
    <t>Viso Go</t>
  </si>
  <si>
    <t>Kulo Transfer</t>
  </si>
  <si>
    <t>Kulo Rent</t>
  </si>
  <si>
    <t>Kulo Internet</t>
  </si>
  <si>
    <t>Kulo SDGE</t>
  </si>
  <si>
    <t>Groceries</t>
  </si>
  <si>
    <t>Food &amp; Drinks</t>
  </si>
  <si>
    <t>Renters</t>
  </si>
  <si>
    <t>Sony</t>
  </si>
  <si>
    <t>Amazon</t>
  </si>
  <si>
    <t>Motorcycle</t>
  </si>
  <si>
    <t>Bike Insurance</t>
  </si>
  <si>
    <t>Internet</t>
  </si>
  <si>
    <t>SDGE</t>
  </si>
  <si>
    <t>Netflix</t>
  </si>
  <si>
    <t>Prime Ad-Free</t>
  </si>
  <si>
    <t>Down Dog</t>
  </si>
  <si>
    <t>Google+</t>
  </si>
  <si>
    <t>Phone Insurance</t>
  </si>
  <si>
    <t>Sniffies</t>
  </si>
  <si>
    <t>Cese Transfer</t>
  </si>
  <si>
    <t>Cese Phone</t>
  </si>
  <si>
    <t>Kulo</t>
  </si>
  <si>
    <t>Me</t>
  </si>
  <si>
    <t>Go</t>
  </si>
  <si>
    <t>Limit</t>
  </si>
  <si>
    <t>Difference</t>
  </si>
  <si>
    <t>Use this sheet to identify trends and trouble spots in your forecasted budget. The chart at the top shows each account over time. You can select which accounts to display using the slicer on the right and the date range using the timeline below the chart. Please note, the chart uses the average for each acocunt when summarizining the values so the chart will not show the effect of each transaction when multiple occur on the same day. The table below the chart will identify negative checking and savings balances, the bottom 10 balances for each account, and the lowest single balance for each account. Click on the chart and go to PivotChart Analyze &gt; Refresh &gt; Refresh All to update the accounts and balances in the chart.</t>
  </si>
  <si>
    <t>Use this sheet to balance your checkbook. The forecast is calculated off the starting date and balances at the top. (All transactions before the starting date will be ommitted) If you need to adjust the date or dollar amount of a transaction, add it to the Manual Adjustments section and make sure to skip the corresponding transaction by selecting the checkmark in the Calculated Forecast section. Once all calculated transactions before a given date have been processed, you can adjust the starting date  - when you change the start date, the transactions will re-calculate so you will have to clear the manual adjustments and skipped transactions as needed.</t>
  </si>
  <si>
    <t>Plan</t>
  </si>
  <si>
    <t>Raymond phone</t>
  </si>
  <si>
    <t>Total</t>
  </si>
  <si>
    <t>Corey phone</t>
  </si>
  <si>
    <t>Cese phone</t>
  </si>
  <si>
    <t>Cese total</t>
  </si>
  <si>
    <t>Me total</t>
  </si>
  <si>
    <t>T-Mobile</t>
  </si>
  <si>
    <t>Line of Credit</t>
  </si>
  <si>
    <t>Costco</t>
  </si>
  <si>
    <t>Kulo owes for deposit on 4110</t>
  </si>
  <si>
    <t>Tidal</t>
  </si>
  <si>
    <t>ADP</t>
  </si>
  <si>
    <t>Windsurf</t>
  </si>
  <si>
    <t>Costco Citi</t>
  </si>
  <si>
    <t>Utilities</t>
  </si>
  <si>
    <t>Rent +Utilities</t>
  </si>
  <si>
    <t>Kulo owes for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</si>
</sst>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mm/dd/yy"/>
    <numFmt numFmtId="165" formatCode="&quot;$&quot;* #,##0.00;[Red]&quot;$&quot;* #,##0.00;&quot;&quot;"/>
    <numFmt numFmtId="166" formatCode="mm/dd/yy;@"/>
    <numFmt numFmtId="167" formatCode="_(&quot;$&quot;* #,##0.00_);[Red]_(&quot;$&quot;* #,##0.00_);&quot;&quot;;[Red]&quot;TEXT&quot;"/>
    <numFmt numFmtId="168" formatCode="_(&quot;$&quot;* #,##0.00_);[Red]_(&quot;$&quot;* #,##0.00_);_(&quot;$&quot;* &quot;-&quot;??_);_(@_)"/>
    <numFmt numFmtId="169" formatCode="_(&quot;$&quot;* #,##0.00_);[Red]_(&quot;$&quot;* #,##0.00_);[Red]&quot;T-Mobile&quot;;[Red]&quot;TEXT&quot;"/>
  </numFmts>
  <fonts count="21"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b/>
      <sz val="14"/>
      <color theme="0"/>
      <name val="Calibri"/>
      <family val="2"/>
    </font>
    <font>
      <sz val="11"/>
      <color theme="0"/>
      <name val="Calibri"/>
      <family val="2"/>
    </font>
    <font>
      <sz val="11"/>
      <color rgb="FF000000"/>
      <name val="Calibri"/>
      <family val="2"/>
    </font>
    <font>
      <b/>
      <sz val="10"/>
      <color theme="0"/>
      <name val="Century Gothic"/>
      <family val="1"/>
    </font>
    <font>
      <sz val="10"/>
      <color theme="1"/>
      <name val="Century Gothic"/>
      <family val="1"/>
    </font>
    <font>
      <b/>
      <sz val="10"/>
      <color theme="1"/>
      <name val="Century Gothic"/>
      <family val="1"/>
    </font>
    <font>
      <sz val="11"/>
      <color theme="4" tint="0.79998168889431442"/>
      <name val="Calibri"/>
      <family val="2"/>
    </font>
    <font>
      <b/>
      <sz val="10"/>
      <color theme="3"/>
      <name val="Century Gothic"/>
      <family val="1"/>
    </font>
    <font>
      <b/>
      <sz val="20"/>
      <color theme="0" tint="-0.499984740745262"/>
      <name val="Century Gothic"/>
      <family val="1"/>
    </font>
    <font>
      <u/>
      <sz val="10"/>
      <color theme="1"/>
      <name val="Century Gothic"/>
      <family val="2"/>
    </font>
    <font>
      <b/>
      <sz val="10"/>
      <color rgb="FF7A8FAA"/>
      <name val="Century Gothic"/>
      <family val="1"/>
    </font>
    <font>
      <sz val="10"/>
      <color theme="4" tint="0.79998168889431442"/>
      <name val="Century Gothic"/>
      <family val="1"/>
    </font>
    <font>
      <sz val="10"/>
      <color rgb="FF000000"/>
      <name val="Century Gothic"/>
      <family val="2"/>
    </font>
    <font>
      <strike/>
      <sz val="11"/>
      <color rgb="FF000000"/>
      <name val="Calibri"/>
      <family val="2"/>
    </font>
    <font>
      <b/>
      <sz val="10"/>
      <color theme="1"/>
      <name val="Century Gothic"/>
      <family val="2"/>
    </font>
  </fonts>
  <fills count="13">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3"/>
        <bgColor indexed="64"/>
      </patternFill>
    </fill>
    <fill>
      <patternFill patternType="solid">
        <fgColor rgb="FF7A8FAA"/>
        <bgColor indexed="64"/>
      </patternFill>
    </fill>
    <fill>
      <patternFill patternType="solid">
        <fgColor theme="0"/>
        <bgColor indexed="64"/>
      </patternFill>
    </fill>
    <fill>
      <patternFill patternType="solid">
        <fgColor theme="0" tint="-4.9989318521683403E-2"/>
        <bgColor indexed="64"/>
      </patternFill>
    </fill>
    <fill>
      <patternFill patternType="solid">
        <fgColor theme="6"/>
        <bgColor indexed="64"/>
      </patternFill>
    </fill>
    <fill>
      <patternFill patternType="solid">
        <fgColor theme="6" tint="0.79998168889431442"/>
        <bgColor theme="6" tint="0.79998168889431442"/>
      </patternFill>
    </fill>
  </fills>
  <borders count="51">
    <border>
      <left/>
      <right/>
      <top/>
      <bottom/>
      <diagonal/>
    </border>
    <border>
      <left style="thin">
        <color theme="0" tint="-0.249977111117893"/>
      </left>
      <right/>
      <top style="thin">
        <color theme="0" tint="-0.249977111117893"/>
      </top>
      <bottom style="thin">
        <color theme="0" tint="-0.249977111117893"/>
      </bottom>
      <diagonal/>
    </border>
    <border>
      <left style="thin">
        <color rgb="FF7A8FAA"/>
      </left>
      <right style="thin">
        <color rgb="FF7A8FAA"/>
      </right>
      <top style="thin">
        <color rgb="FF7A8FAA"/>
      </top>
      <bottom style="thin">
        <color rgb="FF7A8FAA"/>
      </bottom>
      <diagonal/>
    </border>
    <border>
      <left style="thin">
        <color theme="0" tint="-0.249977111117893"/>
      </left>
      <right/>
      <top/>
      <bottom/>
      <diagonal/>
    </border>
    <border>
      <left style="hair">
        <color indexed="55"/>
      </left>
      <right style="hair">
        <color indexed="55"/>
      </right>
      <top style="hair">
        <color indexed="55"/>
      </top>
      <bottom style="hair">
        <color indexed="55"/>
      </bottom>
      <diagonal/>
    </border>
    <border>
      <left/>
      <right style="thin">
        <color theme="0" tint="-0.249977111117893"/>
      </right>
      <top/>
      <bottom/>
      <diagonal/>
    </border>
    <border>
      <left/>
      <right style="thin">
        <color theme="0"/>
      </right>
      <top style="thin">
        <color rgb="FF7A8FAA"/>
      </top>
      <bottom/>
      <diagonal/>
    </border>
    <border>
      <left style="thin">
        <color theme="0"/>
      </left>
      <right style="thin">
        <color theme="0"/>
      </right>
      <top style="thin">
        <color rgb="FF7A8FAA"/>
      </top>
      <bottom/>
      <diagonal/>
    </border>
    <border>
      <left style="thin">
        <color theme="0"/>
      </left>
      <right/>
      <top style="thin">
        <color rgb="FF7A8FAA"/>
      </top>
      <bottom/>
      <diagonal/>
    </border>
    <border>
      <left style="thin">
        <color theme="0" tint="-0.249977111117893"/>
      </left>
      <right style="thin">
        <color theme="3"/>
      </right>
      <top style="thin">
        <color theme="0" tint="-0.249977111117893"/>
      </top>
      <bottom style="thin">
        <color theme="0" tint="-0.249977111117893"/>
      </bottom>
      <diagonal/>
    </border>
    <border>
      <left style="thin">
        <color theme="3"/>
      </left>
      <right style="thin">
        <color theme="3"/>
      </right>
      <top style="thin">
        <color theme="0" tint="-0.249977111117893"/>
      </top>
      <bottom style="thin">
        <color theme="0" tint="-0.249977111117893"/>
      </bottom>
      <diagonal/>
    </border>
    <border>
      <left style="thin">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3"/>
      </right>
      <top style="thin">
        <color theme="0" tint="-0.249977111117893"/>
      </top>
      <bottom/>
      <diagonal/>
    </border>
    <border>
      <left style="thin">
        <color theme="3"/>
      </left>
      <right style="thin">
        <color theme="3"/>
      </right>
      <top style="thin">
        <color theme="0" tint="-0.249977111117893"/>
      </top>
      <bottom/>
      <diagonal/>
    </border>
    <border>
      <left/>
      <right style="hair">
        <color indexed="55"/>
      </right>
      <top style="hair">
        <color indexed="55"/>
      </top>
      <bottom style="hair">
        <color indexed="55"/>
      </bottom>
      <diagonal/>
    </border>
    <border>
      <left style="thin">
        <color theme="0" tint="-0.24994659260841701"/>
      </left>
      <right/>
      <top style="thin">
        <color theme="4" tint="0.79998168889431442"/>
      </top>
      <bottom style="thin">
        <color theme="4" tint="0.79998168889431442"/>
      </bottom>
      <diagonal/>
    </border>
    <border>
      <left style="thin">
        <color theme="4" tint="0.79995117038483843"/>
      </left>
      <right style="thin">
        <color theme="4" tint="0.79995117038483843"/>
      </right>
      <top style="thin">
        <color theme="4" tint="0.79995117038483843"/>
      </top>
      <bottom/>
      <diagonal/>
    </border>
    <border>
      <left style="hair">
        <color indexed="55"/>
      </left>
      <right/>
      <top/>
      <bottom style="hair">
        <color indexed="55"/>
      </bottom>
      <diagonal/>
    </border>
    <border>
      <left style="hair">
        <color indexed="55"/>
      </left>
      <right/>
      <top style="hair">
        <color indexed="55"/>
      </top>
      <bottom style="hair">
        <color indexed="55"/>
      </bottom>
      <diagonal/>
    </border>
    <border>
      <left style="thin">
        <color theme="0" tint="-0.24994659260841701"/>
      </left>
      <right/>
      <top style="thin">
        <color theme="4" tint="0.79998168889431442"/>
      </top>
      <bottom/>
      <diagonal/>
    </border>
    <border>
      <left style="hair">
        <color indexed="55"/>
      </left>
      <right/>
      <top style="hair">
        <color indexed="55"/>
      </top>
      <bottom/>
      <diagonal/>
    </border>
    <border>
      <left style="thin">
        <color theme="4" tint="0.79998168889431442"/>
      </left>
      <right/>
      <top style="thin">
        <color theme="4" tint="0.79998168889431442"/>
      </top>
      <bottom/>
      <diagonal/>
    </border>
    <border>
      <left/>
      <right style="hair">
        <color indexed="55"/>
      </right>
      <top style="thin">
        <color theme="4" tint="0.79998168889431442"/>
      </top>
      <bottom style="hair">
        <color indexed="55"/>
      </bottom>
      <diagonal/>
    </border>
    <border>
      <left style="hair">
        <color indexed="55"/>
      </left>
      <right style="hair">
        <color indexed="55"/>
      </right>
      <top style="thin">
        <color theme="4" tint="0.79998168889431442"/>
      </top>
      <bottom style="hair">
        <color indexed="55"/>
      </bottom>
      <diagonal/>
    </border>
    <border>
      <left style="hair">
        <color indexed="55"/>
      </left>
      <right style="thin">
        <color theme="4" tint="0.79998168889431442"/>
      </right>
      <top style="thin">
        <color theme="4" tint="0.79998168889431442"/>
      </top>
      <bottom style="hair">
        <color indexed="55"/>
      </bottom>
      <diagonal/>
    </border>
    <border>
      <left style="hair">
        <color indexed="55"/>
      </left>
      <right style="thin">
        <color theme="4" tint="0.79998168889431442"/>
      </right>
      <top style="hair">
        <color indexed="55"/>
      </top>
      <bottom style="hair">
        <color indexed="55"/>
      </bottom>
      <diagonal/>
    </border>
    <border>
      <left style="hair">
        <color indexed="55"/>
      </left>
      <right style="thin">
        <color theme="4" tint="0.79998168889431442"/>
      </right>
      <top style="hair">
        <color indexed="55"/>
      </top>
      <bottom style="thin">
        <color theme="4" tint="0.79998168889431442"/>
      </bottom>
      <diagonal/>
    </border>
    <border>
      <left style="thin">
        <color theme="3"/>
      </left>
      <right style="thin">
        <color theme="3"/>
      </right>
      <top/>
      <bottom/>
      <diagonal/>
    </border>
    <border>
      <left style="thin">
        <color theme="0" tint="-0.24994659260841701"/>
      </left>
      <right style="thin">
        <color theme="0" tint="-0.24994659260841701"/>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thick">
        <color theme="0" tint="-0.24994659260841701"/>
      </left>
      <right style="hair">
        <color theme="0" tint="-0.24994659260841701"/>
      </right>
      <top style="thick">
        <color theme="0" tint="-0.24994659260841701"/>
      </top>
      <bottom style="hair">
        <color theme="0" tint="-0.24994659260841701"/>
      </bottom>
      <diagonal/>
    </border>
    <border>
      <left style="hair">
        <color theme="0" tint="-0.24994659260841701"/>
      </left>
      <right style="thick">
        <color theme="0" tint="-0.24994659260841701"/>
      </right>
      <top style="thick">
        <color theme="0" tint="-0.24994659260841701"/>
      </top>
      <bottom style="hair">
        <color theme="0" tint="-0.24994659260841701"/>
      </bottom>
      <diagonal/>
    </border>
    <border>
      <left style="thick">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thick">
        <color theme="0" tint="-0.24994659260841701"/>
      </right>
      <top style="hair">
        <color theme="0" tint="-0.24994659260841701"/>
      </top>
      <bottom style="hair">
        <color theme="0" tint="-0.24994659260841701"/>
      </bottom>
      <diagonal/>
    </border>
    <border>
      <left style="thin">
        <color theme="4" tint="0.79995117038483843"/>
      </left>
      <right/>
      <top style="thin">
        <color theme="4" tint="0.79995117038483843"/>
      </top>
      <bottom/>
      <diagonal/>
    </border>
    <border>
      <left/>
      <right style="thin">
        <color theme="0" tint="-0.24994659260841701"/>
      </right>
      <top/>
      <bottom/>
      <diagonal/>
    </border>
    <border>
      <left style="thin">
        <color theme="4" tint="0.79995117038483843"/>
      </left>
      <right/>
      <top style="thin">
        <color theme="4" tint="0.79995117038483843"/>
      </top>
      <bottom style="thin">
        <color theme="0" tint="-0.249977111117893"/>
      </bottom>
      <diagonal/>
    </border>
    <border>
      <left/>
      <right style="thin">
        <color theme="4" tint="0.79995117038483843"/>
      </right>
      <top style="thin">
        <color theme="4" tint="0.79995117038483843"/>
      </top>
      <bottom style="thin">
        <color theme="0" tint="-0.249977111117893"/>
      </bottom>
      <diagonal/>
    </border>
    <border>
      <left style="thin">
        <color theme="4" tint="0.79995117038483843"/>
      </left>
      <right/>
      <top style="thin">
        <color theme="4" tint="0.79998168889431442"/>
      </top>
      <bottom/>
      <diagonal/>
    </border>
    <border>
      <left style="hair">
        <color indexed="55"/>
      </left>
      <right/>
      <top style="thin">
        <color theme="4" tint="0.79998168889431442"/>
      </top>
      <bottom/>
      <diagonal/>
    </border>
    <border>
      <left style="hair">
        <color indexed="55"/>
      </left>
      <right style="thin">
        <color theme="4" tint="0.79998168889431442"/>
      </right>
      <top style="thin">
        <color theme="4" tint="0.79998168889431442"/>
      </top>
      <bottom/>
      <diagonal/>
    </border>
    <border>
      <left style="thin">
        <color theme="4" tint="0.79998168889431442"/>
      </left>
      <right/>
      <top style="thin">
        <color theme="4" tint="0.79995117038483843"/>
      </top>
      <bottom/>
      <diagonal/>
    </border>
    <border>
      <left style="thin">
        <color theme="0" tint="-0.24994659260841701"/>
      </left>
      <right/>
      <top style="thin">
        <color theme="4" tint="0.79995117038483843"/>
      </top>
      <bottom/>
      <diagonal/>
    </border>
    <border>
      <left style="thin">
        <color theme="4" tint="0.79995117038483843"/>
      </left>
      <right/>
      <top style="hair">
        <color indexed="55"/>
      </top>
      <bottom/>
      <diagonal/>
    </border>
    <border>
      <left style="hair">
        <color indexed="55"/>
      </left>
      <right style="thin">
        <color theme="4" tint="0.79998168889431442"/>
      </right>
      <top style="hair">
        <color indexed="55"/>
      </top>
      <bottom/>
      <diagonal/>
    </border>
    <border>
      <left/>
      <right/>
      <top style="hair">
        <color indexed="55"/>
      </top>
      <bottom/>
      <diagonal/>
    </border>
    <border>
      <left style="thin">
        <color theme="4" tint="0.79998168889431442"/>
      </left>
      <right/>
      <top style="thin">
        <color theme="4" tint="0.79998168889431442"/>
      </top>
      <bottom style="thin">
        <color theme="4" tint="0.79998168889431442"/>
      </bottom>
      <diagonal/>
    </border>
    <border>
      <left/>
      <right/>
      <top style="hair">
        <color indexed="55"/>
      </top>
      <bottom style="thin">
        <color theme="4" tint="0.79998168889431442"/>
      </bottom>
      <diagonal/>
    </border>
    <border>
      <left style="hair">
        <color indexed="55"/>
      </left>
      <right/>
      <top style="hair">
        <color indexed="55"/>
      </top>
      <bottom style="thin">
        <color theme="4" tint="0.79998168889431442"/>
      </bottom>
      <diagonal/>
    </border>
  </borders>
  <cellStyleXfs count="3">
    <xf numFmtId="0" fontId="0" fillId="0" borderId="0"/>
    <xf numFmtId="0" fontId="3" fillId="0" borderId="0"/>
    <xf numFmtId="44" fontId="8" fillId="0" borderId="0" applyFont="0" applyFill="0" applyBorder="0" applyAlignment="0" applyProtection="0"/>
  </cellStyleXfs>
  <cellXfs count="136">
    <xf numFmtId="0" fontId="0" fillId="0" borderId="0" xfId="0"/>
    <xf numFmtId="0" fontId="4" fillId="0" borderId="0" xfId="0" applyFont="1" applyAlignment="1">
      <alignment horizontal="left"/>
    </xf>
    <xf numFmtId="164" fontId="0" fillId="0" borderId="0" xfId="0" applyNumberFormat="1" applyAlignment="1">
      <alignment horizontal="center"/>
    </xf>
    <xf numFmtId="14" fontId="0" fillId="0" borderId="0" xfId="0" applyNumberFormat="1"/>
    <xf numFmtId="1" fontId="4" fillId="0" borderId="0" xfId="0" applyNumberFormat="1" applyFont="1" applyAlignment="1">
      <alignment horizontal="left"/>
    </xf>
    <xf numFmtId="1" fontId="0" fillId="0" borderId="0" xfId="0" applyNumberFormat="1" applyAlignment="1">
      <alignment horizontal="center"/>
    </xf>
    <xf numFmtId="0" fontId="0" fillId="0" borderId="0" xfId="0" applyAlignment="1">
      <alignment horizontal="center"/>
    </xf>
    <xf numFmtId="0" fontId="5" fillId="0" borderId="0" xfId="0" applyFont="1"/>
    <xf numFmtId="166" fontId="0" fillId="0" borderId="0" xfId="0" applyNumberFormat="1"/>
    <xf numFmtId="166" fontId="5" fillId="0" borderId="0" xfId="0" applyNumberFormat="1" applyFont="1"/>
    <xf numFmtId="16" fontId="0" fillId="0" borderId="0" xfId="0" applyNumberFormat="1"/>
    <xf numFmtId="166" fontId="5" fillId="0" borderId="0" xfId="0" applyNumberFormat="1" applyFont="1" applyAlignment="1">
      <alignment horizontal="center"/>
    </xf>
    <xf numFmtId="166" fontId="0" fillId="0" borderId="0" xfId="0" applyNumberFormat="1" applyAlignment="1">
      <alignment horizontal="center"/>
    </xf>
    <xf numFmtId="16" fontId="5" fillId="0" borderId="0" xfId="0" applyNumberFormat="1" applyFont="1"/>
    <xf numFmtId="166" fontId="5" fillId="2" borderId="0" xfId="0" applyNumberFormat="1" applyFont="1" applyFill="1"/>
    <xf numFmtId="166" fontId="0" fillId="2" borderId="0" xfId="0" applyNumberFormat="1" applyFill="1"/>
    <xf numFmtId="0" fontId="6" fillId="3" borderId="0" xfId="0" applyFont="1" applyFill="1" applyAlignment="1">
      <alignment horizontal="right" shrinkToFit="1"/>
    </xf>
    <xf numFmtId="166" fontId="6" fillId="3" borderId="0" xfId="0" applyNumberFormat="1" applyFont="1" applyFill="1" applyAlignment="1">
      <alignment horizontal="center" shrinkToFit="1"/>
    </xf>
    <xf numFmtId="44" fontId="6" fillId="3" borderId="0" xfId="0" applyNumberFormat="1" applyFont="1" applyFill="1" applyAlignment="1">
      <alignment horizontal="right" shrinkToFit="1"/>
    </xf>
    <xf numFmtId="0" fontId="6" fillId="4" borderId="0" xfId="0" applyFont="1" applyFill="1" applyAlignment="1">
      <alignment horizontal="right" shrinkToFit="1"/>
    </xf>
    <xf numFmtId="166" fontId="6" fillId="4" borderId="0" xfId="0" applyNumberFormat="1" applyFont="1" applyFill="1" applyAlignment="1">
      <alignment horizontal="center" shrinkToFit="1"/>
    </xf>
    <xf numFmtId="44" fontId="6" fillId="6" borderId="0" xfId="0" applyNumberFormat="1" applyFont="1" applyFill="1" applyAlignment="1">
      <alignment horizontal="right" shrinkToFit="1"/>
    </xf>
    <xf numFmtId="165" fontId="6" fillId="3" borderId="0" xfId="0" applyNumberFormat="1" applyFont="1" applyFill="1" applyAlignment="1">
      <alignment horizontal="right" shrinkToFit="1"/>
    </xf>
    <xf numFmtId="0" fontId="9" fillId="8" borderId="2" xfId="0" applyFont="1" applyFill="1" applyBorder="1" applyAlignment="1">
      <alignment horizontal="center" vertical="center" wrapText="1"/>
    </xf>
    <xf numFmtId="0" fontId="10" fillId="5" borderId="3" xfId="0" applyFont="1" applyFill="1" applyBorder="1" applyAlignment="1">
      <alignment horizontal="left" vertical="center" wrapText="1" indent="1"/>
    </xf>
    <xf numFmtId="0" fontId="10" fillId="5" borderId="0" xfId="0" applyFont="1" applyFill="1" applyAlignment="1">
      <alignment horizontal="left" vertical="center" wrapText="1" indent="1"/>
    </xf>
    <xf numFmtId="0" fontId="9" fillId="8" borderId="2" xfId="0" applyFont="1" applyFill="1" applyBorder="1" applyAlignment="1">
      <alignment horizontal="left" vertical="center" wrapText="1" indent="6"/>
    </xf>
    <xf numFmtId="0" fontId="10" fillId="5" borderId="3" xfId="0" applyFont="1" applyFill="1" applyBorder="1" applyAlignment="1">
      <alignment horizontal="left" vertical="center" wrapText="1" indent="6"/>
    </xf>
    <xf numFmtId="0" fontId="6" fillId="3" borderId="0" xfId="0" applyFont="1" applyFill="1" applyAlignment="1">
      <alignment horizontal="left" indent="6" shrinkToFit="1"/>
    </xf>
    <xf numFmtId="0" fontId="6" fillId="4" borderId="0" xfId="0" applyFont="1" applyFill="1" applyAlignment="1">
      <alignment horizontal="left" indent="6" shrinkToFit="1"/>
    </xf>
    <xf numFmtId="165" fontId="6" fillId="3" borderId="0" xfId="0" applyNumberFormat="1" applyFont="1" applyFill="1" applyAlignment="1">
      <alignment horizontal="left" indent="6" shrinkToFit="1"/>
    </xf>
    <xf numFmtId="0" fontId="5" fillId="0" borderId="0" xfId="0" applyFont="1" applyAlignment="1">
      <alignment horizontal="left" indent="6"/>
    </xf>
    <xf numFmtId="0" fontId="10" fillId="5" borderId="3" xfId="0" applyFont="1" applyFill="1" applyBorder="1" applyAlignment="1">
      <alignment horizontal="left" vertical="center" wrapText="1" indent="2"/>
    </xf>
    <xf numFmtId="0" fontId="0" fillId="0" borderId="6" xfId="0" applyBorder="1"/>
    <xf numFmtId="0" fontId="0" fillId="0" borderId="7" xfId="0" applyBorder="1"/>
    <xf numFmtId="0" fontId="0" fillId="0" borderId="8" xfId="0" applyBorder="1"/>
    <xf numFmtId="0" fontId="9" fillId="7" borderId="9" xfId="0" applyFont="1" applyFill="1" applyBorder="1" applyAlignment="1">
      <alignment horizontal="left" vertical="center" indent="1"/>
    </xf>
    <xf numFmtId="0" fontId="9" fillId="7" borderId="10" xfId="0" applyFont="1" applyFill="1" applyBorder="1" applyAlignment="1">
      <alignment horizontal="left" vertical="center" wrapText="1" indent="1"/>
    </xf>
    <xf numFmtId="0" fontId="9" fillId="7" borderId="11" xfId="0" applyFont="1" applyFill="1" applyBorder="1" applyAlignment="1">
      <alignment horizontal="left" vertical="center" wrapText="1" indent="1"/>
    </xf>
    <xf numFmtId="166" fontId="10" fillId="5" borderId="3" xfId="0" applyNumberFormat="1" applyFont="1" applyFill="1" applyBorder="1" applyAlignment="1">
      <alignment horizontal="left" vertical="center" wrapText="1" indent="1"/>
    </xf>
    <xf numFmtId="44" fontId="11" fillId="11" borderId="12" xfId="2" applyFont="1" applyFill="1" applyBorder="1" applyAlignment="1">
      <alignment horizontal="left" vertical="center" wrapText="1" indent="1"/>
    </xf>
    <xf numFmtId="0" fontId="11" fillId="11" borderId="12" xfId="0" applyFont="1" applyFill="1" applyBorder="1" applyAlignment="1">
      <alignment horizontal="left" vertical="center" wrapText="1" indent="1"/>
    </xf>
    <xf numFmtId="0" fontId="11" fillId="11" borderId="1" xfId="0" applyFont="1" applyFill="1" applyBorder="1" applyAlignment="1">
      <alignment horizontal="left" vertical="center" indent="1"/>
    </xf>
    <xf numFmtId="167" fontId="10" fillId="9" borderId="4" xfId="2" applyNumberFormat="1" applyFont="1" applyFill="1" applyBorder="1" applyAlignment="1">
      <alignment horizontal="left" vertical="center" wrapText="1" indent="1"/>
    </xf>
    <xf numFmtId="167" fontId="10" fillId="5" borderId="5" xfId="0" applyNumberFormat="1" applyFont="1" applyFill="1" applyBorder="1" applyAlignment="1">
      <alignment horizontal="left" vertical="center" wrapText="1" indent="1"/>
    </xf>
    <xf numFmtId="167" fontId="10" fillId="10" borderId="4" xfId="2" applyNumberFormat="1" applyFont="1" applyFill="1" applyBorder="1" applyAlignment="1">
      <alignment horizontal="left" vertical="center" wrapText="1" indent="1"/>
    </xf>
    <xf numFmtId="167" fontId="10" fillId="5" borderId="0" xfId="0" applyNumberFormat="1" applyFont="1" applyFill="1" applyAlignment="1">
      <alignment horizontal="left" vertical="center" wrapText="1" indent="1"/>
    </xf>
    <xf numFmtId="167" fontId="11" fillId="11" borderId="12" xfId="0" applyNumberFormat="1" applyFont="1" applyFill="1" applyBorder="1" applyAlignment="1">
      <alignment horizontal="left" vertical="center" wrapText="1" indent="1"/>
    </xf>
    <xf numFmtId="167" fontId="0" fillId="0" borderId="7" xfId="0" applyNumberFormat="1" applyBorder="1"/>
    <xf numFmtId="167" fontId="0" fillId="0" borderId="8" xfId="0" applyNumberFormat="1" applyBorder="1"/>
    <xf numFmtId="167" fontId="9" fillId="7" borderId="10" xfId="0" applyNumberFormat="1" applyFont="1" applyFill="1" applyBorder="1" applyAlignment="1">
      <alignment horizontal="left" vertical="center" wrapText="1" indent="1"/>
    </xf>
    <xf numFmtId="167" fontId="9" fillId="7" borderId="11" xfId="0" applyNumberFormat="1" applyFont="1" applyFill="1" applyBorder="1" applyAlignment="1">
      <alignment horizontal="left" vertical="center" wrapText="1" indent="1"/>
    </xf>
    <xf numFmtId="0" fontId="10" fillId="5" borderId="0" xfId="0" applyFont="1" applyFill="1" applyAlignment="1">
      <alignment horizontal="left" vertical="center" wrapText="1" indent="6"/>
    </xf>
    <xf numFmtId="0" fontId="9" fillId="7" borderId="13" xfId="0" applyFont="1" applyFill="1" applyBorder="1" applyAlignment="1">
      <alignment horizontal="left" vertical="center" indent="1"/>
    </xf>
    <xf numFmtId="0" fontId="9" fillId="7" borderId="14" xfId="0" applyFont="1" applyFill="1" applyBorder="1" applyAlignment="1">
      <alignment horizontal="left" vertical="center" wrapText="1" indent="1"/>
    </xf>
    <xf numFmtId="0" fontId="10" fillId="5" borderId="16" xfId="0" applyFont="1" applyFill="1" applyBorder="1" applyAlignment="1">
      <alignment horizontal="left" vertical="center" wrapText="1" indent="1"/>
    </xf>
    <xf numFmtId="0" fontId="10" fillId="5" borderId="17" xfId="0" applyFont="1" applyFill="1" applyBorder="1" applyAlignment="1">
      <alignment horizontal="left" vertical="center" wrapText="1" indent="6"/>
    </xf>
    <xf numFmtId="0" fontId="10" fillId="5" borderId="17" xfId="0" applyFont="1" applyFill="1" applyBorder="1" applyAlignment="1">
      <alignment horizontal="left" vertical="center" wrapText="1" indent="1"/>
    </xf>
    <xf numFmtId="167" fontId="10" fillId="0" borderId="18" xfId="2" applyNumberFormat="1" applyFont="1" applyFill="1" applyBorder="1" applyAlignment="1">
      <alignment horizontal="left" vertical="center" wrapText="1" indent="1"/>
    </xf>
    <xf numFmtId="167" fontId="10" fillId="0" borderId="19" xfId="2" applyNumberFormat="1" applyFont="1" applyFill="1" applyBorder="1" applyAlignment="1">
      <alignment horizontal="left" vertical="center" wrapText="1" indent="1"/>
    </xf>
    <xf numFmtId="0" fontId="10" fillId="5" borderId="20" xfId="0" applyFont="1" applyFill="1" applyBorder="1" applyAlignment="1">
      <alignment horizontal="left" vertical="center" wrapText="1" indent="1"/>
    </xf>
    <xf numFmtId="167" fontId="10" fillId="0" borderId="21" xfId="2" applyNumberFormat="1" applyFont="1" applyFill="1" applyBorder="1" applyAlignment="1">
      <alignment horizontal="left" vertical="center" wrapText="1" indent="1"/>
    </xf>
    <xf numFmtId="0" fontId="13" fillId="7" borderId="14" xfId="0" applyFont="1" applyFill="1" applyBorder="1" applyAlignment="1">
      <alignment horizontal="left" vertical="center" wrapText="1" indent="1"/>
    </xf>
    <xf numFmtId="166" fontId="10" fillId="5" borderId="0" xfId="0" applyNumberFormat="1" applyFont="1" applyFill="1" applyAlignment="1">
      <alignment horizontal="left" vertical="center" wrapText="1" indent="1"/>
    </xf>
    <xf numFmtId="0" fontId="10" fillId="0" borderId="0" xfId="0" applyFont="1" applyAlignment="1">
      <alignment wrapText="1"/>
    </xf>
    <xf numFmtId="0" fontId="9" fillId="7" borderId="28" xfId="0" applyFont="1" applyFill="1" applyBorder="1" applyAlignment="1">
      <alignment horizontal="center" vertical="center" wrapText="1"/>
    </xf>
    <xf numFmtId="0" fontId="14" fillId="0" borderId="0" xfId="0" applyFont="1" applyAlignment="1">
      <alignment vertical="center"/>
    </xf>
    <xf numFmtId="167" fontId="10" fillId="12" borderId="23" xfId="2" applyNumberFormat="1" applyFont="1" applyFill="1" applyBorder="1" applyAlignment="1">
      <alignment horizontal="left" vertical="center" wrapText="1" indent="1"/>
    </xf>
    <xf numFmtId="167" fontId="10" fillId="12" borderId="24" xfId="2" applyNumberFormat="1" applyFont="1" applyFill="1" applyBorder="1" applyAlignment="1">
      <alignment horizontal="left" vertical="center" wrapText="1" indent="1"/>
    </xf>
    <xf numFmtId="0" fontId="16" fillId="8" borderId="2" xfId="0" applyFont="1" applyFill="1" applyBorder="1" applyAlignment="1">
      <alignment horizontal="left" vertical="center" wrapText="1" indent="6"/>
    </xf>
    <xf numFmtId="0" fontId="17" fillId="5" borderId="17" xfId="0" applyFont="1" applyFill="1" applyBorder="1" applyAlignment="1">
      <alignment horizontal="left" vertical="center" wrapText="1" indent="6"/>
    </xf>
    <xf numFmtId="166" fontId="10" fillId="0" borderId="0" xfId="0" applyNumberFormat="1" applyFont="1" applyAlignment="1">
      <alignment wrapText="1"/>
    </xf>
    <xf numFmtId="166" fontId="9" fillId="7" borderId="28" xfId="0" applyNumberFormat="1" applyFont="1" applyFill="1" applyBorder="1" applyAlignment="1">
      <alignment horizontal="center" vertical="center" wrapText="1"/>
    </xf>
    <xf numFmtId="166" fontId="9" fillId="8" borderId="2" xfId="0" applyNumberFormat="1" applyFont="1" applyFill="1" applyBorder="1" applyAlignment="1">
      <alignment horizontal="center" vertical="center" wrapText="1"/>
    </xf>
    <xf numFmtId="166" fontId="10" fillId="5" borderId="17" xfId="0" applyNumberFormat="1" applyFont="1" applyFill="1" applyBorder="1" applyAlignment="1">
      <alignment horizontal="left" vertical="center" wrapText="1" indent="1"/>
    </xf>
    <xf numFmtId="166" fontId="10" fillId="5" borderId="29" xfId="0" applyNumberFormat="1" applyFont="1" applyFill="1" applyBorder="1" applyAlignment="1">
      <alignment horizontal="left" vertical="center" wrapText="1" indent="1"/>
    </xf>
    <xf numFmtId="0" fontId="12" fillId="5" borderId="0" xfId="0" applyFont="1" applyFill="1"/>
    <xf numFmtId="167" fontId="10" fillId="12" borderId="25" xfId="2" applyNumberFormat="1" applyFont="1" applyFill="1" applyBorder="1" applyAlignment="1">
      <alignment horizontal="left" vertical="center" wrapText="1" indent="1"/>
    </xf>
    <xf numFmtId="167" fontId="10" fillId="0" borderId="15" xfId="2" applyNumberFormat="1" applyFont="1" applyBorder="1" applyAlignment="1">
      <alignment horizontal="left" vertical="center" wrapText="1" indent="1"/>
    </xf>
    <xf numFmtId="167" fontId="10" fillId="0" borderId="4" xfId="2" applyNumberFormat="1" applyFont="1" applyBorder="1" applyAlignment="1">
      <alignment horizontal="left" vertical="center" wrapText="1" indent="1"/>
    </xf>
    <xf numFmtId="167" fontId="10" fillId="0" borderId="26" xfId="2" applyNumberFormat="1" applyFont="1" applyBorder="1" applyAlignment="1">
      <alignment horizontal="left" vertical="center" wrapText="1" indent="1"/>
    </xf>
    <xf numFmtId="0" fontId="5" fillId="5" borderId="0" xfId="0" applyFont="1" applyFill="1" applyAlignment="1">
      <alignment horizontal="center"/>
      <extLst>
        <ext xmlns:xfpb="http://schemas.microsoft.com/office/spreadsheetml/2022/featurepropertybag" uri="{C7286773-470A-42A8-94C5-96B5CB345126}">
          <xfpb:xfComplement i="0"/>
        </ext>
      </extLst>
    </xf>
    <xf numFmtId="167" fontId="18" fillId="0" borderId="30" xfId="0" applyNumberFormat="1" applyFont="1" applyBorder="1"/>
    <xf numFmtId="167" fontId="18" fillId="0" borderId="31" xfId="0" applyNumberFormat="1" applyFont="1" applyBorder="1"/>
    <xf numFmtId="14" fontId="0" fillId="10" borderId="32" xfId="0" applyNumberFormat="1" applyFill="1" applyBorder="1"/>
    <xf numFmtId="166" fontId="0" fillId="10" borderId="33" xfId="0" applyNumberFormat="1" applyFill="1" applyBorder="1" applyAlignment="1">
      <alignment horizontal="center"/>
    </xf>
    <xf numFmtId="14" fontId="0" fillId="10" borderId="34" xfId="0" applyNumberFormat="1" applyFill="1" applyBorder="1"/>
    <xf numFmtId="166" fontId="0" fillId="10" borderId="35" xfId="0" applyNumberFormat="1" applyFill="1" applyBorder="1" applyAlignment="1">
      <alignment horizontal="center"/>
    </xf>
    <xf numFmtId="0" fontId="0" fillId="10" borderId="34" xfId="0" applyFill="1" applyBorder="1"/>
    <xf numFmtId="166" fontId="5" fillId="10" borderId="34" xfId="0" applyNumberFormat="1" applyFont="1" applyFill="1" applyBorder="1"/>
    <xf numFmtId="166" fontId="0" fillId="10" borderId="34" xfId="0" applyNumberFormat="1" applyFill="1" applyBorder="1"/>
    <xf numFmtId="0" fontId="7" fillId="0" borderId="6" xfId="0" applyFont="1" applyBorder="1"/>
    <xf numFmtId="0" fontId="17" fillId="5" borderId="0" xfId="0" applyFont="1" applyFill="1" applyAlignment="1">
      <alignment horizontal="left" vertical="center" wrapText="1" indent="6"/>
    </xf>
    <xf numFmtId="0" fontId="17" fillId="5" borderId="36" xfId="0" applyFont="1" applyFill="1" applyBorder="1" applyAlignment="1">
      <alignment horizontal="left" vertical="center" wrapText="1" indent="6"/>
    </xf>
    <xf numFmtId="0" fontId="10" fillId="5" borderId="37" xfId="0" applyFont="1" applyFill="1" applyBorder="1" applyAlignment="1">
      <alignment horizontal="left" vertical="center" wrapText="1" indent="1"/>
    </xf>
    <xf numFmtId="0" fontId="17" fillId="5" borderId="38" xfId="0" applyFont="1" applyFill="1" applyBorder="1" applyAlignment="1">
      <alignment horizontal="left" vertical="center" wrapText="1" indent="6"/>
    </xf>
    <xf numFmtId="0" fontId="10" fillId="5" borderId="39" xfId="0" applyFont="1" applyFill="1" applyBorder="1" applyAlignment="1">
      <alignment horizontal="left" vertical="center" wrapText="1" indent="1"/>
    </xf>
    <xf numFmtId="0" fontId="10" fillId="5" borderId="22" xfId="0" applyFont="1" applyFill="1" applyBorder="1" applyAlignment="1">
      <alignment horizontal="left" vertical="center" wrapText="1" indent="2"/>
    </xf>
    <xf numFmtId="166" fontId="10" fillId="5" borderId="20" xfId="0" applyNumberFormat="1" applyFont="1" applyFill="1" applyBorder="1" applyAlignment="1">
      <alignment horizontal="left" vertical="center" wrapText="1" indent="1"/>
    </xf>
    <xf numFmtId="0" fontId="10" fillId="5" borderId="43" xfId="0" applyFont="1" applyFill="1" applyBorder="1" applyAlignment="1">
      <alignment horizontal="left" vertical="center" wrapText="1" indent="2"/>
    </xf>
    <xf numFmtId="0" fontId="10" fillId="5" borderId="44" xfId="0" applyFont="1" applyFill="1" applyBorder="1" applyAlignment="1">
      <alignment horizontal="left" vertical="center" wrapText="1" indent="1"/>
    </xf>
    <xf numFmtId="166" fontId="10" fillId="5" borderId="44" xfId="0" applyNumberFormat="1" applyFont="1" applyFill="1" applyBorder="1" applyAlignment="1">
      <alignment horizontal="left" vertical="center" wrapText="1" indent="1"/>
    </xf>
    <xf numFmtId="0" fontId="10" fillId="5" borderId="48" xfId="0" applyFont="1" applyFill="1" applyBorder="1" applyAlignment="1">
      <alignment horizontal="left" vertical="center" wrapText="1" indent="2"/>
    </xf>
    <xf numFmtId="166" fontId="10" fillId="5" borderId="16" xfId="0" applyNumberFormat="1" applyFont="1" applyFill="1" applyBorder="1" applyAlignment="1">
      <alignment horizontal="left" vertical="center" wrapText="1" indent="1"/>
    </xf>
    <xf numFmtId="0" fontId="9" fillId="0" borderId="0" xfId="0" applyFont="1" applyAlignment="1">
      <alignment vertical="center"/>
    </xf>
    <xf numFmtId="0" fontId="17" fillId="5" borderId="17" xfId="0" applyFont="1" applyFill="1" applyBorder="1" applyAlignment="1">
      <alignment horizontal="left" vertical="center" wrapText="1" indent="1"/>
    </xf>
    <xf numFmtId="44" fontId="17" fillId="5" borderId="0" xfId="0" applyNumberFormat="1" applyFont="1" applyFill="1" applyAlignment="1">
      <alignment horizontal="left" vertical="center" wrapText="1" indent="1"/>
    </xf>
    <xf numFmtId="44" fontId="0" fillId="0" borderId="0" xfId="0" applyNumberFormat="1"/>
    <xf numFmtId="44" fontId="5" fillId="0" borderId="0" xfId="0" applyNumberFormat="1" applyFont="1"/>
    <xf numFmtId="0" fontId="10" fillId="0" borderId="0" xfId="0" applyFont="1" applyAlignment="1">
      <alignment vertical="top" wrapText="1"/>
    </xf>
    <xf numFmtId="167" fontId="10" fillId="0" borderId="40" xfId="2" applyNumberFormat="1" applyFont="1" applyFill="1" applyBorder="1" applyAlignment="1">
      <alignment horizontal="left" vertical="center" wrapText="1" indent="1"/>
    </xf>
    <xf numFmtId="167" fontId="10" fillId="0" borderId="41" xfId="2" applyNumberFormat="1" applyFont="1" applyFill="1" applyBorder="1" applyAlignment="1">
      <alignment horizontal="left" vertical="center" wrapText="1" indent="1"/>
    </xf>
    <xf numFmtId="167" fontId="10" fillId="0" borderId="42" xfId="2" applyNumberFormat="1" applyFont="1" applyFill="1" applyBorder="1" applyAlignment="1">
      <alignment horizontal="left" vertical="center" wrapText="1" indent="1"/>
    </xf>
    <xf numFmtId="167" fontId="10" fillId="0" borderId="45" xfId="2" applyNumberFormat="1" applyFont="1" applyFill="1" applyBorder="1" applyAlignment="1">
      <alignment horizontal="left" vertical="center" wrapText="1" indent="1"/>
    </xf>
    <xf numFmtId="167" fontId="10" fillId="0" borderId="46" xfId="2" applyNumberFormat="1" applyFont="1" applyFill="1" applyBorder="1" applyAlignment="1">
      <alignment horizontal="left" vertical="center" wrapText="1" indent="1"/>
    </xf>
    <xf numFmtId="167" fontId="10" fillId="0" borderId="47" xfId="2" applyNumberFormat="1" applyFont="1" applyFill="1" applyBorder="1" applyAlignment="1">
      <alignment horizontal="left" vertical="center" wrapText="1" indent="1"/>
    </xf>
    <xf numFmtId="167" fontId="10" fillId="0" borderId="49" xfId="2" applyNumberFormat="1" applyFont="1" applyFill="1" applyBorder="1" applyAlignment="1">
      <alignment horizontal="left" vertical="center" wrapText="1" indent="1"/>
    </xf>
    <xf numFmtId="167" fontId="10" fillId="0" borderId="50" xfId="2" applyNumberFormat="1" applyFont="1" applyFill="1" applyBorder="1" applyAlignment="1">
      <alignment horizontal="left" vertical="center" wrapText="1" indent="1"/>
    </xf>
    <xf numFmtId="167" fontId="10" fillId="0" borderId="27" xfId="2" applyNumberFormat="1" applyFont="1" applyFill="1" applyBorder="1" applyAlignment="1">
      <alignment horizontal="left" vertical="center" wrapText="1" indent="1"/>
    </xf>
    <xf numFmtId="167" fontId="10" fillId="0" borderId="4" xfId="2" applyNumberFormat="1" applyFont="1" applyFill="1" applyBorder="1" applyAlignment="1">
      <alignment horizontal="left" vertical="center" wrapText="1" indent="1"/>
    </xf>
    <xf numFmtId="0" fontId="3" fillId="0" borderId="0" xfId="1"/>
    <xf numFmtId="9" fontId="0" fillId="0" borderId="0" xfId="0" applyNumberFormat="1" applyAlignment="1">
      <alignment horizontal="center"/>
    </xf>
    <xf numFmtId="168" fontId="0" fillId="0" borderId="0" xfId="0" applyNumberFormat="1"/>
    <xf numFmtId="168" fontId="3" fillId="0" borderId="0" xfId="1" applyNumberFormat="1"/>
    <xf numFmtId="168" fontId="3" fillId="2" borderId="0" xfId="1" applyNumberFormat="1" applyFill="1"/>
    <xf numFmtId="0" fontId="2" fillId="0" borderId="0" xfId="1" applyFont="1"/>
    <xf numFmtId="167" fontId="0" fillId="0" borderId="0" xfId="0" applyNumberFormat="1"/>
    <xf numFmtId="169" fontId="10" fillId="0" borderId="4" xfId="2" applyNumberFormat="1" applyFont="1" applyFill="1" applyBorder="1" applyAlignment="1">
      <alignment horizontal="left" vertical="center" wrapText="1" indent="1"/>
    </xf>
    <xf numFmtId="0" fontId="19" fillId="0" borderId="0" xfId="0" applyFont="1"/>
    <xf numFmtId="0" fontId="20" fillId="5" borderId="37" xfId="0" applyFont="1" applyFill="1" applyBorder="1" applyAlignment="1">
      <alignment horizontal="left" vertical="center" wrapText="1" indent="1"/>
    </xf>
    <xf numFmtId="0" fontId="1" fillId="0" borderId="0" xfId="1" applyFont="1"/>
    <xf numFmtId="0" fontId="0" fillId="2" borderId="0" xfId="0" applyFill="1"/>
    <xf numFmtId="0" fontId="10" fillId="0" borderId="0" xfId="0" applyFont="1" applyAlignment="1">
      <alignment horizontal="left" vertical="top" wrapText="1"/>
    </xf>
    <xf numFmtId="0" fontId="10" fillId="0" borderId="0" xfId="0" applyFont="1" applyAlignment="1">
      <alignment vertical="top" wrapText="1"/>
    </xf>
    <xf numFmtId="10" fontId="0" fillId="0" borderId="0" xfId="0" applyNumberFormat="1"/>
    <xf numFmtId="10" fontId="5" fillId="0" borderId="0" xfId="0" applyNumberFormat="1" applyFont="1"/>
  </cellXfs>
  <cellStyles count="3">
    <cellStyle name="Currency" xfId="2" builtinId="4"/>
    <cellStyle name="Normal" xfId="0" builtinId="0"/>
    <cellStyle name="Normal 2" xfId="1" xr:uid="{BEBD1BAA-D3D4-4971-9C11-B00A28CA60DD}"/>
  </cellStyles>
  <dxfs count="33">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D297"/>
        </patternFill>
      </fill>
    </dxf>
    <dxf>
      <fill>
        <patternFill>
          <bgColor rgb="FFFFFF97"/>
        </patternFill>
      </fill>
    </dxf>
    <dxf>
      <font>
        <b/>
        <i val="0"/>
        <color rgb="FFFFFF00"/>
      </font>
      <fill>
        <patternFill>
          <bgColor rgb="FFFF0000"/>
        </patternFill>
      </fill>
    </dxf>
    <dxf>
      <fill>
        <patternFill>
          <bgColor rgb="FFFFD297"/>
        </patternFill>
      </fill>
    </dxf>
    <dxf>
      <fill>
        <patternFill>
          <bgColor rgb="FFFFFF97"/>
        </patternFill>
      </fill>
    </dxf>
    <dxf>
      <fill>
        <patternFill>
          <bgColor rgb="FFFFFF97"/>
        </patternFill>
      </fill>
    </dxf>
    <dxf>
      <fill>
        <patternFill>
          <bgColor rgb="FFFFFF97"/>
        </patternFill>
      </fill>
    </dxf>
    <dxf>
      <fill>
        <patternFill>
          <bgColor theme="6" tint="0.79998168889431442"/>
        </patternFill>
      </fill>
    </dxf>
    <dxf>
      <fill>
        <patternFill>
          <bgColor theme="6" tint="0.79998168889431442"/>
        </patternFill>
      </fill>
    </dxf>
    <dxf>
      <fill>
        <patternFill patternType="solid">
          <bgColor theme="0"/>
        </patternFill>
      </fill>
    </dxf>
    <dxf>
      <fill>
        <patternFill>
          <bgColor rgb="FFFFFF97"/>
        </patternFill>
      </fill>
    </dxf>
    <dxf>
      <font>
        <b/>
        <i val="0"/>
        <color rgb="FFFFFF00"/>
      </font>
      <fill>
        <patternFill>
          <bgColor rgb="FFFF0000"/>
        </patternFill>
      </fill>
    </dxf>
    <dxf>
      <fill>
        <patternFill>
          <bgColor rgb="FFFFFF97"/>
        </patternFill>
      </fill>
    </dxf>
    <dxf>
      <fill>
        <patternFill>
          <bgColor rgb="FFFF7D7D"/>
        </patternFill>
      </fill>
    </dxf>
    <dxf>
      <fill>
        <patternFill>
          <bgColor rgb="FFFFFF97"/>
        </patternFill>
      </fill>
    </dxf>
    <dxf>
      <fill>
        <patternFill>
          <bgColor rgb="FFFF7D7D"/>
        </patternFill>
      </fill>
    </dxf>
    <dxf>
      <fill>
        <patternFill>
          <bgColor rgb="FFFF7D7D"/>
        </patternFill>
      </fill>
    </dxf>
    <dxf>
      <fill>
        <patternFill>
          <bgColor theme="6" tint="0.79998168889431442"/>
        </patternFill>
      </fill>
    </dxf>
    <dxf>
      <fill>
        <patternFill>
          <bgColor rgb="FFFFFF97"/>
        </patternFill>
      </fill>
    </dxf>
    <dxf>
      <fill>
        <patternFill>
          <bgColor rgb="FFFFFF97"/>
        </patternFill>
      </fill>
    </dxf>
    <dxf>
      <border>
        <left style="medium">
          <color theme="4" tint="-0.24994659260841701"/>
        </left>
        <right style="medium">
          <color theme="4" tint="-0.24994659260841701"/>
        </right>
        <top style="medium">
          <color theme="4" tint="-0.24994659260841701"/>
        </top>
        <bottom style="medium">
          <color theme="4" tint="-0.24994659260841701"/>
        </bottom>
        <vertical style="medium">
          <color theme="4" tint="-0.24994659260841701"/>
        </vertical>
        <horizontal style="medium">
          <color theme="4" tint="-0.24994659260841701"/>
        </horizontal>
      </border>
    </dxf>
    <dxf>
      <border>
        <top/>
        <bottom/>
        <horizontal/>
      </border>
    </dxf>
    <dxf>
      <fill>
        <patternFill patternType="solid">
          <fgColor rgb="FFD9E2F3"/>
          <bgColor rgb="FFD9E2F3"/>
        </patternFill>
      </fill>
    </dxf>
    <dxf>
      <fill>
        <patternFill patternType="solid">
          <fgColor rgb="FFD9E2F3"/>
          <bgColor rgb="FFD9E2F3"/>
        </patternFill>
      </fill>
    </dxf>
    <dxf>
      <fill>
        <patternFill patternType="solid">
          <fgColor rgb="FF4472C4"/>
          <bgColor rgb="FF4472C4"/>
        </patternFill>
      </fill>
    </dxf>
  </dxfs>
  <tableStyles count="3" defaultTableStyle="TableStyleMedium2" defaultPivotStyle="PivotStyleLight16">
    <tableStyle name="Sheet2-style" pivot="0" count="3" xr9:uid="{00000000-0011-0000-FFFF-FFFF00000000}">
      <tableStyleElement type="headerRow" dxfId="32"/>
      <tableStyleElement type="firstRowStripe" dxfId="31"/>
      <tableStyleElement type="secondRowStripe" dxfId="30"/>
    </tableStyle>
    <tableStyle name="Table Style 1" pivot="0" count="1" xr9:uid="{E3BC95E6-EAD3-4E91-922D-5876FE958A9A}">
      <tableStyleElement type="wholeTable" dxfId="29"/>
    </tableStyle>
    <tableStyle name="Table Style 2" pivot="0" count="1" xr9:uid="{5D412ED2-9ACE-4FA9-94AF-D600A164FE05}">
      <tableStyleElement type="wholeTable" dxfId="28"/>
    </tableStyle>
  </tableStyles>
  <colors>
    <mruColors>
      <color rgb="FFFFFF97"/>
      <color rgb="FFFFD297"/>
      <color rgb="FFD9D9D9"/>
      <color rgb="FF7A8FAA"/>
      <color rgb="FFFF7D7D"/>
      <color rgb="FFC0E399"/>
      <color rgb="FFBEE3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sheetMetadata" Target="metadata.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22/11/relationships/FeaturePropertyBag" Target="featurePropertyBag/featurePropertyBag.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Table" Target="pivotTables/pivotTabl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31" Type="http://schemas.openxmlformats.org/officeDocument/2006/relationships/customXml" Target="../customXml/item10.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microsoft.com/office/2023/09/relationships/Python" Target="python.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Acct  1 - US Bank</c:v>
          </c:tx>
          <c:spPr>
            <a:ln w="28575" cap="rnd">
              <a:solidFill>
                <a:schemeClr val="accent1"/>
              </a:solidFill>
              <a:round/>
            </a:ln>
            <a:effectLst/>
          </c:spPr>
          <c:marker>
            <c:symbol val="none"/>
          </c:marker>
          <c:cat>
            <c:strLit>
              <c:ptCount val="61"/>
              <c:pt idx="0">
                <c:v>2/28/2026</c:v>
              </c:pt>
              <c:pt idx="1">
                <c:v>3/1/2026</c:v>
              </c:pt>
              <c:pt idx="2">
                <c:v>3/3/2026</c:v>
              </c:pt>
              <c:pt idx="3">
                <c:v>3/5/2026</c:v>
              </c:pt>
              <c:pt idx="4">
                <c:v>3/8/2026</c:v>
              </c:pt>
              <c:pt idx="5">
                <c:v>3/9/2026</c:v>
              </c:pt>
              <c:pt idx="6">
                <c:v>3/11/2026</c:v>
              </c:pt>
              <c:pt idx="7">
                <c:v>3/13/2026</c:v>
              </c:pt>
              <c:pt idx="8">
                <c:v>3/14/2026</c:v>
              </c:pt>
              <c:pt idx="9">
                <c:v>3/16/2026</c:v>
              </c:pt>
              <c:pt idx="10">
                <c:v>3/20/2026</c:v>
              </c:pt>
              <c:pt idx="11">
                <c:v>3/21/2026</c:v>
              </c:pt>
              <c:pt idx="12">
                <c:v>3/25/2026</c:v>
              </c:pt>
              <c:pt idx="13">
                <c:v>3/26/2026</c:v>
              </c:pt>
              <c:pt idx="14">
                <c:v>3/27/2026</c:v>
              </c:pt>
              <c:pt idx="15">
                <c:v>3/28/2026</c:v>
              </c:pt>
              <c:pt idx="16">
                <c:v>4/1/2026</c:v>
              </c:pt>
              <c:pt idx="17">
                <c:v>4/3/2026</c:v>
              </c:pt>
              <c:pt idx="18">
                <c:v>4/5/2026</c:v>
              </c:pt>
              <c:pt idx="19">
                <c:v>4/8/2026</c:v>
              </c:pt>
              <c:pt idx="20">
                <c:v>4/9/2026</c:v>
              </c:pt>
              <c:pt idx="21">
                <c:v>4/10/2026</c:v>
              </c:pt>
              <c:pt idx="22">
                <c:v>4/11/2026</c:v>
              </c:pt>
              <c:pt idx="23">
                <c:v>4/16/2026</c:v>
              </c:pt>
              <c:pt idx="24">
                <c:v>4/20/2026</c:v>
              </c:pt>
              <c:pt idx="25">
                <c:v>4/21/2026</c:v>
              </c:pt>
              <c:pt idx="26">
                <c:v>4/24/2026</c:v>
              </c:pt>
              <c:pt idx="27">
                <c:v>4/25/2026</c:v>
              </c:pt>
              <c:pt idx="28">
                <c:v>4/26/2026</c:v>
              </c:pt>
              <c:pt idx="29">
                <c:v>4/27/2026</c:v>
              </c:pt>
              <c:pt idx="30">
                <c:v>4/28/2026</c:v>
              </c:pt>
              <c:pt idx="31">
                <c:v>5/1/2026</c:v>
              </c:pt>
              <c:pt idx="32">
                <c:v>5/3/2026</c:v>
              </c:pt>
              <c:pt idx="33">
                <c:v>5/5/2026</c:v>
              </c:pt>
              <c:pt idx="34">
                <c:v>5/8/2026</c:v>
              </c:pt>
              <c:pt idx="35">
                <c:v>5/9/2026</c:v>
              </c:pt>
              <c:pt idx="36">
                <c:v>5/11/2026</c:v>
              </c:pt>
              <c:pt idx="37">
                <c:v>5/16/2026</c:v>
              </c:pt>
              <c:pt idx="38">
                <c:v>5/20/2026</c:v>
              </c:pt>
              <c:pt idx="39">
                <c:v>5/21/2026</c:v>
              </c:pt>
              <c:pt idx="40">
                <c:v>5/22/2026</c:v>
              </c:pt>
              <c:pt idx="41">
                <c:v>5/23/2026</c:v>
              </c:pt>
              <c:pt idx="42">
                <c:v>5/25/2026</c:v>
              </c:pt>
              <c:pt idx="43">
                <c:v>5/26/2026</c:v>
              </c:pt>
              <c:pt idx="44">
                <c:v>5/27/2026</c:v>
              </c:pt>
              <c:pt idx="45">
                <c:v>5/28/2026</c:v>
              </c:pt>
              <c:pt idx="46">
                <c:v>6/1/2026</c:v>
              </c:pt>
              <c:pt idx="47">
                <c:v>6/3/2026</c:v>
              </c:pt>
              <c:pt idx="48">
                <c:v>6/5/2026</c:v>
              </c:pt>
              <c:pt idx="49">
                <c:v>6/6/2026</c:v>
              </c:pt>
              <c:pt idx="50">
                <c:v>6/8/2026</c:v>
              </c:pt>
              <c:pt idx="51">
                <c:v>6/9/2026</c:v>
              </c:pt>
              <c:pt idx="52">
                <c:v>6/11/2026</c:v>
              </c:pt>
              <c:pt idx="53">
                <c:v>6/16/2026</c:v>
              </c:pt>
              <c:pt idx="54">
                <c:v>6/19/2026</c:v>
              </c:pt>
              <c:pt idx="55">
                <c:v>6/20/2026</c:v>
              </c:pt>
              <c:pt idx="56">
                <c:v>6/21/2026</c:v>
              </c:pt>
              <c:pt idx="57">
                <c:v>6/25/2026</c:v>
              </c:pt>
              <c:pt idx="58">
                <c:v>6/26/2026</c:v>
              </c:pt>
              <c:pt idx="59">
                <c:v>6/27/2026</c:v>
              </c:pt>
              <c:pt idx="60">
                <c:v>6/28/2026</c:v>
              </c:pt>
            </c:strLit>
          </c:cat>
          <c:val>
            <c:numLit>
              <c:formatCode>General</c:formatCode>
              <c:ptCount val="61"/>
              <c:pt idx="0">
                <c:v>3289.1862500000002</c:v>
              </c:pt>
              <c:pt idx="1">
                <c:v>2372.4966666666669</c:v>
              </c:pt>
              <c:pt idx="2">
                <c:v>971.85000000000014</c:v>
              </c:pt>
              <c:pt idx="3">
                <c:v>798.96000000000015</c:v>
              </c:pt>
              <c:pt idx="4">
                <c:v>629.19000000000017</c:v>
              </c:pt>
              <c:pt idx="5">
                <c:v>609.04000000000019</c:v>
              </c:pt>
              <c:pt idx="6">
                <c:v>334.04000000000019</c:v>
              </c:pt>
              <c:pt idx="7">
                <c:v>1474.0400000000002</c:v>
              </c:pt>
              <c:pt idx="8">
                <c:v>1474.0400000000002</c:v>
              </c:pt>
              <c:pt idx="9">
                <c:v>1323.6600000000003</c:v>
              </c:pt>
              <c:pt idx="10">
                <c:v>1298.6700000000003</c:v>
              </c:pt>
              <c:pt idx="11">
                <c:v>1287.7500000000002</c:v>
              </c:pt>
              <c:pt idx="12">
                <c:v>1429.7500000000002</c:v>
              </c:pt>
              <c:pt idx="13">
                <c:v>1422.2500000000002</c:v>
              </c:pt>
              <c:pt idx="14">
                <c:v>2551.0866666666666</c:v>
              </c:pt>
              <c:pt idx="15">
                <c:v>3220.761428571429</c:v>
              </c:pt>
              <c:pt idx="16">
                <c:v>2219.4466666666672</c:v>
              </c:pt>
              <c:pt idx="17">
                <c:v>818.80000000000041</c:v>
              </c:pt>
              <c:pt idx="18">
                <c:v>645.91000000000042</c:v>
              </c:pt>
              <c:pt idx="19">
                <c:v>476.14000000000044</c:v>
              </c:pt>
              <c:pt idx="20">
                <c:v>455.99000000000046</c:v>
              </c:pt>
              <c:pt idx="21">
                <c:v>1595.9900000000005</c:v>
              </c:pt>
              <c:pt idx="22">
                <c:v>1320.9900000000005</c:v>
              </c:pt>
              <c:pt idx="23">
                <c:v>1170.6100000000006</c:v>
              </c:pt>
              <c:pt idx="24">
                <c:v>1145.6200000000006</c:v>
              </c:pt>
              <c:pt idx="25">
                <c:v>1134.7000000000005</c:v>
              </c:pt>
              <c:pt idx="26">
                <c:v>2274.7000000000007</c:v>
              </c:pt>
              <c:pt idx="27">
                <c:v>2416.7000000000007</c:v>
              </c:pt>
              <c:pt idx="28">
                <c:v>2409.2000000000007</c:v>
              </c:pt>
              <c:pt idx="29">
                <c:v>2390.7100000000009</c:v>
              </c:pt>
              <c:pt idx="30">
                <c:v>3007.3120000000008</c:v>
              </c:pt>
              <c:pt idx="31">
                <c:v>2066.3966666666679</c:v>
              </c:pt>
              <c:pt idx="32">
                <c:v>665.75000000000114</c:v>
              </c:pt>
              <c:pt idx="33">
                <c:v>492.86000000000121</c:v>
              </c:pt>
              <c:pt idx="34">
                <c:v>1474.0850000000012</c:v>
              </c:pt>
              <c:pt idx="35">
                <c:v>1453.7066666666678</c:v>
              </c:pt>
              <c:pt idx="36">
                <c:v>1167.9400000000012</c:v>
              </c:pt>
              <c:pt idx="37">
                <c:v>1017.5600000000012</c:v>
              </c:pt>
              <c:pt idx="38">
                <c:v>992.57000000000119</c:v>
              </c:pt>
              <c:pt idx="39">
                <c:v>981.65000000000123</c:v>
              </c:pt>
              <c:pt idx="40">
                <c:v>2121.6500000000015</c:v>
              </c:pt>
              <c:pt idx="41">
                <c:v>2121.6500000000015</c:v>
              </c:pt>
              <c:pt idx="42">
                <c:v>2263.6500000000015</c:v>
              </c:pt>
              <c:pt idx="43">
                <c:v>2256.1500000000015</c:v>
              </c:pt>
              <c:pt idx="44">
                <c:v>2237.6600000000017</c:v>
              </c:pt>
              <c:pt idx="45">
                <c:v>2854.2620000000015</c:v>
              </c:pt>
              <c:pt idx="46">
                <c:v>1913.3466666666684</c:v>
              </c:pt>
              <c:pt idx="47">
                <c:v>512.70000000000186</c:v>
              </c:pt>
              <c:pt idx="48">
                <c:v>1548.9660000000017</c:v>
              </c:pt>
              <c:pt idx="49">
                <c:v>1332.0300000000018</c:v>
              </c:pt>
              <c:pt idx="50">
                <c:v>1310.0400000000018</c:v>
              </c:pt>
              <c:pt idx="51">
                <c:v>1289.8900000000017</c:v>
              </c:pt>
              <c:pt idx="52">
                <c:v>1014.8900000000017</c:v>
              </c:pt>
              <c:pt idx="53">
                <c:v>864.5100000000017</c:v>
              </c:pt>
              <c:pt idx="54">
                <c:v>2004.5100000000016</c:v>
              </c:pt>
              <c:pt idx="55">
                <c:v>1996.1800000000014</c:v>
              </c:pt>
              <c:pt idx="56">
                <c:v>1938.6300000000015</c:v>
              </c:pt>
              <c:pt idx="57">
                <c:v>2050.6600000000017</c:v>
              </c:pt>
              <c:pt idx="58">
                <c:v>2043.1600000000017</c:v>
              </c:pt>
              <c:pt idx="59">
                <c:v>2024.6700000000017</c:v>
              </c:pt>
              <c:pt idx="60">
                <c:v>2641.2720000000018</c:v>
              </c:pt>
            </c:numLit>
          </c:val>
          <c:smooth val="0"/>
          <c:extLst>
            <c:ext xmlns:c16="http://schemas.microsoft.com/office/drawing/2014/chart" uri="{C3380CC4-5D6E-409C-BE32-E72D297353CC}">
              <c16:uniqueId val="{00000000-8459-4CF4-A3B1-99EB73349544}"/>
            </c:ext>
          </c:extLst>
        </c:ser>
        <c:ser>
          <c:idx val="1"/>
          <c:order val="1"/>
          <c:tx>
            <c:v>Acct  2 - Wells Fargo</c:v>
          </c:tx>
          <c:spPr>
            <a:ln w="28575" cap="rnd">
              <a:solidFill>
                <a:schemeClr val="accent2"/>
              </a:solidFill>
              <a:round/>
            </a:ln>
            <a:effectLst/>
          </c:spPr>
          <c:marker>
            <c:symbol val="none"/>
          </c:marker>
          <c:cat>
            <c:strLit>
              <c:ptCount val="61"/>
              <c:pt idx="0">
                <c:v>2/28/2026</c:v>
              </c:pt>
              <c:pt idx="1">
                <c:v>3/1/2026</c:v>
              </c:pt>
              <c:pt idx="2">
                <c:v>3/3/2026</c:v>
              </c:pt>
              <c:pt idx="3">
                <c:v>3/5/2026</c:v>
              </c:pt>
              <c:pt idx="4">
                <c:v>3/8/2026</c:v>
              </c:pt>
              <c:pt idx="5">
                <c:v>3/9/2026</c:v>
              </c:pt>
              <c:pt idx="6">
                <c:v>3/11/2026</c:v>
              </c:pt>
              <c:pt idx="7">
                <c:v>3/13/2026</c:v>
              </c:pt>
              <c:pt idx="8">
                <c:v>3/14/2026</c:v>
              </c:pt>
              <c:pt idx="9">
                <c:v>3/16/2026</c:v>
              </c:pt>
              <c:pt idx="10">
                <c:v>3/20/2026</c:v>
              </c:pt>
              <c:pt idx="11">
                <c:v>3/21/2026</c:v>
              </c:pt>
              <c:pt idx="12">
                <c:v>3/25/2026</c:v>
              </c:pt>
              <c:pt idx="13">
                <c:v>3/26/2026</c:v>
              </c:pt>
              <c:pt idx="14">
                <c:v>3/27/2026</c:v>
              </c:pt>
              <c:pt idx="15">
                <c:v>3/28/2026</c:v>
              </c:pt>
              <c:pt idx="16">
                <c:v>4/1/2026</c:v>
              </c:pt>
              <c:pt idx="17">
                <c:v>4/3/2026</c:v>
              </c:pt>
              <c:pt idx="18">
                <c:v>4/5/2026</c:v>
              </c:pt>
              <c:pt idx="19">
                <c:v>4/8/2026</c:v>
              </c:pt>
              <c:pt idx="20">
                <c:v>4/9/2026</c:v>
              </c:pt>
              <c:pt idx="21">
                <c:v>4/10/2026</c:v>
              </c:pt>
              <c:pt idx="22">
                <c:v>4/11/2026</c:v>
              </c:pt>
              <c:pt idx="23">
                <c:v>4/16/2026</c:v>
              </c:pt>
              <c:pt idx="24">
                <c:v>4/20/2026</c:v>
              </c:pt>
              <c:pt idx="25">
                <c:v>4/21/2026</c:v>
              </c:pt>
              <c:pt idx="26">
                <c:v>4/24/2026</c:v>
              </c:pt>
              <c:pt idx="27">
                <c:v>4/25/2026</c:v>
              </c:pt>
              <c:pt idx="28">
                <c:v>4/26/2026</c:v>
              </c:pt>
              <c:pt idx="29">
                <c:v>4/27/2026</c:v>
              </c:pt>
              <c:pt idx="30">
                <c:v>4/28/2026</c:v>
              </c:pt>
              <c:pt idx="31">
                <c:v>5/1/2026</c:v>
              </c:pt>
              <c:pt idx="32">
                <c:v>5/3/2026</c:v>
              </c:pt>
              <c:pt idx="33">
                <c:v>5/5/2026</c:v>
              </c:pt>
              <c:pt idx="34">
                <c:v>5/8/2026</c:v>
              </c:pt>
              <c:pt idx="35">
                <c:v>5/9/2026</c:v>
              </c:pt>
              <c:pt idx="36">
                <c:v>5/11/2026</c:v>
              </c:pt>
              <c:pt idx="37">
                <c:v>5/16/2026</c:v>
              </c:pt>
              <c:pt idx="38">
                <c:v>5/20/2026</c:v>
              </c:pt>
              <c:pt idx="39">
                <c:v>5/21/2026</c:v>
              </c:pt>
              <c:pt idx="40">
                <c:v>5/22/2026</c:v>
              </c:pt>
              <c:pt idx="41">
                <c:v>5/23/2026</c:v>
              </c:pt>
              <c:pt idx="42">
                <c:v>5/25/2026</c:v>
              </c:pt>
              <c:pt idx="43">
                <c:v>5/26/2026</c:v>
              </c:pt>
              <c:pt idx="44">
                <c:v>5/27/2026</c:v>
              </c:pt>
              <c:pt idx="45">
                <c:v>5/28/2026</c:v>
              </c:pt>
              <c:pt idx="46">
                <c:v>6/1/2026</c:v>
              </c:pt>
              <c:pt idx="47">
                <c:v>6/3/2026</c:v>
              </c:pt>
              <c:pt idx="48">
                <c:v>6/5/2026</c:v>
              </c:pt>
              <c:pt idx="49">
                <c:v>6/6/2026</c:v>
              </c:pt>
              <c:pt idx="50">
                <c:v>6/8/2026</c:v>
              </c:pt>
              <c:pt idx="51">
                <c:v>6/9/2026</c:v>
              </c:pt>
              <c:pt idx="52">
                <c:v>6/11/2026</c:v>
              </c:pt>
              <c:pt idx="53">
                <c:v>6/16/2026</c:v>
              </c:pt>
              <c:pt idx="54">
                <c:v>6/19/2026</c:v>
              </c:pt>
              <c:pt idx="55">
                <c:v>6/20/2026</c:v>
              </c:pt>
              <c:pt idx="56">
                <c:v>6/21/2026</c:v>
              </c:pt>
              <c:pt idx="57">
                <c:v>6/25/2026</c:v>
              </c:pt>
              <c:pt idx="58">
                <c:v>6/26/2026</c:v>
              </c:pt>
              <c:pt idx="59">
                <c:v>6/27/2026</c:v>
              </c:pt>
              <c:pt idx="60">
                <c:v>6/28/2026</c:v>
              </c:pt>
            </c:strLit>
          </c:cat>
          <c:val>
            <c:numLit>
              <c:formatCode>General</c:formatCode>
              <c:ptCount val="61"/>
              <c:pt idx="0">
                <c:v>5892.9000000000005</c:v>
              </c:pt>
              <c:pt idx="1">
                <c:v>6024.56</c:v>
              </c:pt>
              <c:pt idx="2">
                <c:v>6024.5599999999995</c:v>
              </c:pt>
              <c:pt idx="3">
                <c:v>6024.56</c:v>
              </c:pt>
              <c:pt idx="4">
                <c:v>6024.5599999999995</c:v>
              </c:pt>
              <c:pt idx="5">
                <c:v>6024.5599999999995</c:v>
              </c:pt>
              <c:pt idx="6">
                <c:v>6024.5599999999995</c:v>
              </c:pt>
              <c:pt idx="7">
                <c:v>6484.5599999999995</c:v>
              </c:pt>
              <c:pt idx="8">
                <c:v>6184.5599999999995</c:v>
              </c:pt>
              <c:pt idx="9">
                <c:v>6084.5599999999995</c:v>
              </c:pt>
              <c:pt idx="10">
                <c:v>6084.5599999999995</c:v>
              </c:pt>
              <c:pt idx="11">
                <c:v>6084.5599999999995</c:v>
              </c:pt>
              <c:pt idx="12">
                <c:v>6084.5599999999995</c:v>
              </c:pt>
              <c:pt idx="13">
                <c:v>6084.5599999999995</c:v>
              </c:pt>
              <c:pt idx="14">
                <c:v>6544.56</c:v>
              </c:pt>
              <c:pt idx="15">
                <c:v>6344.5599999999986</c:v>
              </c:pt>
              <c:pt idx="16">
                <c:v>6501.2199999999984</c:v>
              </c:pt>
              <c:pt idx="17">
                <c:v>6501.2199999999993</c:v>
              </c:pt>
              <c:pt idx="18">
                <c:v>6501.2199999999984</c:v>
              </c:pt>
              <c:pt idx="19">
                <c:v>6501.2199999999993</c:v>
              </c:pt>
              <c:pt idx="20">
                <c:v>6501.2199999999993</c:v>
              </c:pt>
              <c:pt idx="21">
                <c:v>6961.2199999999993</c:v>
              </c:pt>
              <c:pt idx="22">
                <c:v>6761.2199999999984</c:v>
              </c:pt>
              <c:pt idx="23">
                <c:v>6561.2199999999993</c:v>
              </c:pt>
              <c:pt idx="24">
                <c:v>6561.2199999999993</c:v>
              </c:pt>
              <c:pt idx="25">
                <c:v>6561.2199999999993</c:v>
              </c:pt>
              <c:pt idx="26">
                <c:v>7021.2199999999993</c:v>
              </c:pt>
              <c:pt idx="27">
                <c:v>6821.2199999999984</c:v>
              </c:pt>
              <c:pt idx="28">
                <c:v>6621.2199999999993</c:v>
              </c:pt>
              <c:pt idx="29">
                <c:v>6621.2199999999993</c:v>
              </c:pt>
              <c:pt idx="30">
                <c:v>6621.2199999999993</c:v>
              </c:pt>
              <c:pt idx="31">
                <c:v>6977.88</c:v>
              </c:pt>
              <c:pt idx="32">
                <c:v>6977.8799999999992</c:v>
              </c:pt>
              <c:pt idx="33">
                <c:v>6977.88</c:v>
              </c:pt>
              <c:pt idx="34">
                <c:v>7437.8799999999992</c:v>
              </c:pt>
              <c:pt idx="35">
                <c:v>7104.5466666666662</c:v>
              </c:pt>
              <c:pt idx="36">
                <c:v>7037.8799999999992</c:v>
              </c:pt>
              <c:pt idx="37">
                <c:v>7037.8799999999992</c:v>
              </c:pt>
              <c:pt idx="38">
                <c:v>7037.8799999999992</c:v>
              </c:pt>
              <c:pt idx="39">
                <c:v>7037.8799999999992</c:v>
              </c:pt>
              <c:pt idx="40">
                <c:v>7497.8799999999992</c:v>
              </c:pt>
              <c:pt idx="41">
                <c:v>7197.8799999999992</c:v>
              </c:pt>
              <c:pt idx="42">
                <c:v>7097.8799999999992</c:v>
              </c:pt>
              <c:pt idx="43">
                <c:v>7097.8799999999992</c:v>
              </c:pt>
              <c:pt idx="44">
                <c:v>7097.8799999999992</c:v>
              </c:pt>
              <c:pt idx="45">
                <c:v>7097.8799999999992</c:v>
              </c:pt>
              <c:pt idx="46">
                <c:v>7454.5399999999981</c:v>
              </c:pt>
              <c:pt idx="47">
                <c:v>7454.5399999999991</c:v>
              </c:pt>
              <c:pt idx="48">
                <c:v>7914.5399999999991</c:v>
              </c:pt>
              <c:pt idx="49">
                <c:v>7614.5399999999991</c:v>
              </c:pt>
              <c:pt idx="50">
                <c:v>7514.5399999999991</c:v>
              </c:pt>
              <c:pt idx="51">
                <c:v>7514.5399999999991</c:v>
              </c:pt>
              <c:pt idx="52">
                <c:v>7514.5399999999991</c:v>
              </c:pt>
              <c:pt idx="53">
                <c:v>7514.5399999999991</c:v>
              </c:pt>
              <c:pt idx="54">
                <c:v>7974.5399999999991</c:v>
              </c:pt>
              <c:pt idx="55">
                <c:v>7641.2066666666651</c:v>
              </c:pt>
              <c:pt idx="56">
                <c:v>7574.5399999999991</c:v>
              </c:pt>
              <c:pt idx="57">
                <c:v>7574.5399999999991</c:v>
              </c:pt>
              <c:pt idx="58">
                <c:v>7574.5399999999991</c:v>
              </c:pt>
              <c:pt idx="59">
                <c:v>7574.5399999999991</c:v>
              </c:pt>
              <c:pt idx="60">
                <c:v>7574.5399999999991</c:v>
              </c:pt>
            </c:numLit>
          </c:val>
          <c:smooth val="0"/>
          <c:extLst>
            <c:ext xmlns:c16="http://schemas.microsoft.com/office/drawing/2014/chart" uri="{C3380CC4-5D6E-409C-BE32-E72D297353CC}">
              <c16:uniqueId val="{00000001-8459-4CF4-A3B1-99EB73349544}"/>
            </c:ext>
          </c:extLst>
        </c:ser>
        <c:dLbls>
          <c:showLegendKey val="0"/>
          <c:showVal val="0"/>
          <c:showCatName val="0"/>
          <c:showSerName val="0"/>
          <c:showPercent val="0"/>
          <c:showBubbleSize val="0"/>
        </c:dLbls>
        <c:smooth val="0"/>
        <c:axId val="943017216"/>
        <c:axId val="943027776"/>
      </c:lineChart>
      <c:catAx>
        <c:axId val="94301721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43027776"/>
        <c:crosses val="autoZero"/>
        <c:auto val="1"/>
        <c:lblAlgn val="ctr"/>
        <c:lblOffset val="100"/>
        <c:noMultiLvlLbl val="0"/>
        <c:extLst>
          <c:ext xmlns:c15="http://schemas.microsoft.com/office/drawing/2012/chart" uri="{F40574EE-89B7-4290-83BB-5DA773EAF853}">
            <c15:numFmt c:formatCode="General" c:sourceLinked="1"/>
          </c:ext>
        </c:extLst>
      </c:catAx>
      <c:valAx>
        <c:axId val="94302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43017216"/>
        <c:crosses val="autoZero"/>
        <c:crossBetween val="between"/>
        <c:extLst>
          <c:ext xmlns:c15="http://schemas.microsoft.com/office/drawing/2012/chart" uri="{F40574EE-89B7-4290-83BB-5DA773EAF853}">
            <c15:numFmt c:formatCode="General" c:sourceLinked="1"/>
          </c:ext>
        </c:extLst>
      </c:valAx>
      <c:spPr>
        <a:noFill/>
        <a:ln>
          <a:solidFill>
            <a:srgbClr val="0070C0"/>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rgbClr val="0070C0"/>
      </a:solidFill>
      <a:round/>
    </a:ln>
    <a:effectLst/>
  </c:spPr>
  <c:txPr>
    <a:bodyPr/>
    <a:lstStyle/>
    <a:p>
      <a:pPr>
        <a:defRPr>
          <a:solidFill>
            <a:sysClr val="windowText" lastClr="000000"/>
          </a:solidFill>
          <a:latin typeface="+mn-lt"/>
          <a:ea typeface="+mn-ea"/>
          <a:cs typeface="+mn-cs"/>
        </a:defRPr>
      </a:pPr>
      <a:endParaRPr lang="en-US"/>
    </a:p>
  </c:txPr>
  <c:extLst>
    <c:ext xmlns:c15="http://schemas.microsoft.com/office/drawing/2012/chart" uri="{723BEF56-08C2-4564-9609-F4CBC75E7E54}">
      <c15:pivotSource>
        <c15:name>[Budget v2.xlsx]PivotChartTable1</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128587</xdr:rowOff>
    </xdr:from>
    <xdr:to>
      <xdr:col>14</xdr:col>
      <xdr:colOff>870858</xdr:colOff>
      <xdr:row>23</xdr:row>
      <xdr:rowOff>28575</xdr:rowOff>
    </xdr:to>
    <xdr:graphicFrame macro="">
      <xdr:nvGraphicFramePr>
        <xdr:cNvPr id="3" name="Chart 2">
          <a:extLst>
            <a:ext uri="{FF2B5EF4-FFF2-40B4-BE49-F238E27FC236}">
              <a16:creationId xmlns:a16="http://schemas.microsoft.com/office/drawing/2014/main" id="{BDC1625D-8AA9-2BF7-E75C-45CD1C773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81643</xdr:colOff>
      <xdr:row>5</xdr:row>
      <xdr:rowOff>129266</xdr:rowOff>
    </xdr:from>
    <xdr:to>
      <xdr:col>17</xdr:col>
      <xdr:colOff>5443</xdr:colOff>
      <xdr:row>25</xdr:row>
      <xdr:rowOff>152399</xdr:rowOff>
    </xdr:to>
    <mc:AlternateContent xmlns:mc="http://schemas.openxmlformats.org/markup-compatibility/2006" xmlns:a14="http://schemas.microsoft.com/office/drawing/2010/main">
      <mc:Choice Requires="a14">
        <xdr:graphicFrame macro="">
          <xdr:nvGraphicFramePr>
            <xdr:cNvPr id="20" name="Account 1">
              <a:extLst>
                <a:ext uri="{FF2B5EF4-FFF2-40B4-BE49-F238E27FC236}">
                  <a16:creationId xmlns:a16="http://schemas.microsoft.com/office/drawing/2014/main" id="{52F72BBA-8595-99E4-071E-C9AC3E07C210}"/>
                </a:ext>
              </a:extLst>
            </xdr:cNvPr>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mlns="">
        <xdr:sp macro="" textlink="">
          <xdr:nvSpPr>
            <xdr:cNvPr id="0" name=""/>
            <xdr:cNvSpPr>
              <a:spLocks noTextEdit="1"/>
            </xdr:cNvSpPr>
          </xdr:nvSpPr>
          <xdr:spPr>
            <a:xfrm>
              <a:off x="13902418" y="1519916"/>
              <a:ext cx="1828800" cy="3833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1360</xdr:colOff>
      <xdr:row>24</xdr:row>
      <xdr:rowOff>19050</xdr:rowOff>
    </xdr:from>
    <xdr:to>
      <xdr:col>17</xdr:col>
      <xdr:colOff>0</xdr:colOff>
      <xdr:row>31</xdr:row>
      <xdr:rowOff>57150</xdr:rowOff>
    </xdr:to>
    <mc:AlternateContent xmlns:mc="http://schemas.openxmlformats.org/markup-compatibility/2006" xmlns:tsle="http://schemas.microsoft.com/office/drawing/2012/timeslicer">
      <mc:Choice Requires="tsle">
        <xdr:graphicFrame macro="">
          <xdr:nvGraphicFramePr>
            <xdr:cNvPr id="21" name="Dates 1">
              <a:extLst>
                <a:ext uri="{FF2B5EF4-FFF2-40B4-BE49-F238E27FC236}">
                  <a16:creationId xmlns:a16="http://schemas.microsoft.com/office/drawing/2014/main" id="{FA106402-E3E2-960A-86A7-18CA38953BE8}"/>
                </a:ext>
              </a:extLst>
            </xdr:cNvPr>
            <xdr:cNvGraphicFramePr/>
          </xdr:nvGraphicFramePr>
          <xdr:xfrm>
            <a:off x="0" y="0"/>
            <a:ext cx="0" cy="0"/>
          </xdr:xfrm>
          <a:graphic>
            <a:graphicData uri="http://schemas.microsoft.com/office/drawing/2012/timeslicer">
              <tsle:timeslicer name="Dates 1"/>
            </a:graphicData>
          </a:graphic>
        </xdr:graphicFrame>
      </mc:Choice>
      <mc:Fallback xmlns="">
        <xdr:sp macro="" textlink="">
          <xdr:nvSpPr>
            <xdr:cNvPr id="0" name=""/>
            <xdr:cNvSpPr>
              <a:spLocks noTextEdit="1"/>
            </xdr:cNvSpPr>
          </xdr:nvSpPr>
          <xdr:spPr>
            <a:xfrm>
              <a:off x="220435" y="5029200"/>
              <a:ext cx="155053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ymond Evans" refreshedDate="46080.440012962965" backgroundQuery="1" createdVersion="3" refreshedVersion="8" minRefreshableVersion="3" recordCount="0" supportSubquery="1" supportAdvancedDrill="1" xr:uid="{28FA737C-E5F4-479D-9AD2-8473B0F98EEB}">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DataTable 1].[Transactions]" caption="Transactions" attribute="1" defaultMemberUniqueName="[DataTable 1].[Transactions].[All]" allUniqueName="[DataTable 1].[Transactions].[All]" dimensionUniqueName="[DataTable 1]" displayFolder="" count="0" memberValueDatatype="130" unbalanced="0"/>
    <cacheHierarchy uniqueName="[DataTable 1].[Dates]" caption="Dates" attribute="1" time="1" defaultMemberUniqueName="[DataTable 1].[Dates].[All]" allUniqueName="[DataTable 1].[Dates].[All]" dimensionUniqueName="[DataTable 1]" displayFolder="" count="0" memberValueDatatype="7" unbalanced="0"/>
    <cacheHierarchy uniqueName="[DataTable 1].[Balance]" caption="Balance" attribute="1" defaultMemberUniqueName="[DataTable 1].[Balance].[All]" allUniqueName="[DataTable 1].[Balance].[All]" dimensionUniqueName="[DataTable 1]" displayFolder="" count="0" memberValueDatatype="5" unbalanced="0"/>
    <cacheHierarchy uniqueName="[DataTable 1].[Account]" caption="Account" attribute="1" defaultMemberUniqueName="[DataTable 1].[Account].[All]" allUniqueName="[DataTable 1].[Account].[All]" dimensionUniqueName="[DataTable 1]" displayFolder="" count="2" memberValueDatatype="130" unbalanced="0"/>
    <cacheHierarchy uniqueName="[DataTable 1].[Dates (Year)]" caption="Dates (Year)" attribute="1" defaultMemberUniqueName="[DataTable 1].[Dates (Year)].[All]" allUniqueName="[DataTable 1].[Dates (Year)].[All]" dimensionUniqueName="[DataTable 1]" displayFolder="" count="0" memberValueDatatype="130" unbalanced="0"/>
    <cacheHierarchy uniqueName="[DataTable 1].[Dates (Quarter)]" caption="Dates (Quarter)" attribute="1" defaultMemberUniqueName="[DataTable 1].[Dates (Quarter)].[All]" allUniqueName="[DataTable 1].[Dates (Quarter)].[All]" dimensionUniqueName="[DataTable 1]" displayFolder="" count="0" memberValueDatatype="130" unbalanced="0"/>
    <cacheHierarchy uniqueName="[DataTable 1].[Dates (Month)]" caption="Dates (Month)" attribute="1" defaultMemberUniqueName="[DataTable 1].[Dates (Month)].[All]" allUniqueName="[DataTable 1].[Dates (Month)].[All]" dimensionUniqueName="[DataTable 1]" displayFolder="" count="0" memberValueDatatype="130" unbalanced="0"/>
    <cacheHierarchy uniqueName="[DataTable 1].[Dates (Month Index)]" caption="Dates (Month Index)" attribute="1" defaultMemberUniqueName="[DataTable 1].[Dates (Month Index)].[All]" allUniqueName="[DataTable 1].[Dates (Month Index)].[All]" dimensionUniqueName="[DataTable 1]" displayFolder="" count="0" memberValueDatatype="20" unbalanced="0" hidden="1"/>
    <cacheHierarchy uniqueName="[Measures].[__XL_Count DataTable 1]" caption="__XL_Count DataTable 1" measure="1" displayFolder="" measureGroup="DataTable 1" count="0" hidden="1"/>
    <cacheHierarchy uniqueName="[Measures].[__No measures defined]" caption="__No measures defined" measure="1" displayFolder="" count="0" hidden="1"/>
    <cacheHierarchy uniqueName="[Measures].[Count of Account]" caption="Count of Account" measure="1" displayFolder="" measureGroup="DataTable 1" count="0" hidden="1">
      <extLst>
        <ext xmlns:x15="http://schemas.microsoft.com/office/spreadsheetml/2010/11/main" uri="{B97F6D7D-B522-45F9-BDA1-12C45D357490}">
          <x15:cacheHierarchy aggregatedColumn="3"/>
        </ext>
      </extLst>
    </cacheHierarchy>
    <cacheHierarchy uniqueName="[Measures].[Sum of Balance]" caption="Sum of Balance" measure="1" displayFolder="" measureGroup="DataTable 1" count="0" hidden="1">
      <extLst>
        <ext xmlns:x15="http://schemas.microsoft.com/office/spreadsheetml/2010/11/main" uri="{B97F6D7D-B522-45F9-BDA1-12C45D357490}">
          <x15:cacheHierarchy aggregatedColumn="2"/>
        </ext>
      </extLst>
    </cacheHierarchy>
    <cacheHierarchy uniqueName="[Measures].[Average of Balance]" caption="Average of Balance" measure="1" displayFolder="" measureGroup="DataTable 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2979706"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ymond Evans" refreshedDate="46080.440070138888" backgroundQuery="1" createdVersion="8" refreshedVersion="8" minRefreshableVersion="3" recordCount="0" supportSubquery="1" supportAdvancedDrill="1" xr:uid="{B48F2DD6-358B-4726-B5F5-B71E57355689}">
  <cacheSource type="external" connectionId="1">
    <extLst>
      <ext xmlns:x14="http://schemas.microsoft.com/office/spreadsheetml/2009/9/main" uri="{F057638F-6D5F-4e77-A914-E7F072B9BCA8}">
        <x14:sourceConnection name="ThisWorkbookDataModel"/>
      </ext>
    </extLst>
  </cacheSource>
  <cacheFields count="3">
    <cacheField name="[DataTable 1].[Dates].[Dates]" caption="Dates" numFmtId="0" hierarchy="1" level="1">
      <sharedItems containsSemiMixedTypes="0" containsNonDate="0" containsDate="1" containsString="0" minDate="2026-02-28T00:00:00" maxDate="2026-06-29T00:00:00" count="61">
        <d v="2026-02-28T00:00:00"/>
        <d v="2026-03-01T00:00:00"/>
        <d v="2026-03-03T00:00:00"/>
        <d v="2026-03-05T00:00:00"/>
        <d v="2026-03-08T00:00:00"/>
        <d v="2026-03-09T00:00:00"/>
        <d v="2026-03-11T00:00:00"/>
        <d v="2026-03-13T00:00:00"/>
        <d v="2026-03-14T00:00:00"/>
        <d v="2026-03-16T00:00:00"/>
        <d v="2026-03-20T00:00:00"/>
        <d v="2026-03-21T00:00:00"/>
        <d v="2026-03-25T00:00:00"/>
        <d v="2026-03-26T00:00:00"/>
        <d v="2026-03-27T00:00:00"/>
        <d v="2026-03-28T00:00:00"/>
        <d v="2026-04-01T00:00:00"/>
        <d v="2026-04-03T00:00:00"/>
        <d v="2026-04-05T00:00:00"/>
        <d v="2026-04-08T00:00:00"/>
        <d v="2026-04-09T00:00:00"/>
        <d v="2026-04-10T00:00:00"/>
        <d v="2026-04-11T00:00:00"/>
        <d v="2026-04-16T00:00:00"/>
        <d v="2026-04-20T00:00:00"/>
        <d v="2026-04-21T00:00:00"/>
        <d v="2026-04-24T00:00:00"/>
        <d v="2026-04-25T00:00:00"/>
        <d v="2026-04-26T00:00:00"/>
        <d v="2026-04-27T00:00:00"/>
        <d v="2026-04-28T00:00:00"/>
        <d v="2026-05-01T00:00:00"/>
        <d v="2026-05-03T00:00:00"/>
        <d v="2026-05-05T00:00:00"/>
        <d v="2026-05-08T00:00:00"/>
        <d v="2026-05-09T00:00:00"/>
        <d v="2026-05-11T00:00:00"/>
        <d v="2026-05-16T00:00:00"/>
        <d v="2026-05-20T00:00:00"/>
        <d v="2026-05-21T00:00:00"/>
        <d v="2026-05-22T00:00:00"/>
        <d v="2026-05-23T00:00:00"/>
        <d v="2026-05-25T00:00:00"/>
        <d v="2026-05-26T00:00:00"/>
        <d v="2026-05-27T00:00:00"/>
        <d v="2026-05-28T00:00:00"/>
        <d v="2026-06-01T00:00:00"/>
        <d v="2026-06-03T00:00:00"/>
        <d v="2026-06-05T00:00:00"/>
        <d v="2026-06-06T00:00:00"/>
        <d v="2026-06-08T00:00:00"/>
        <d v="2026-06-09T00:00:00"/>
        <d v="2026-06-11T00:00:00"/>
        <d v="2026-06-16T00:00:00"/>
        <d v="2026-06-19T00:00:00"/>
        <d v="2026-06-20T00:00:00"/>
        <d v="2026-06-21T00:00:00"/>
        <d v="2026-06-25T00:00:00"/>
        <d v="2026-06-26T00:00:00"/>
        <d v="2026-06-27T00:00:00"/>
        <d v="2026-06-28T00:00:00"/>
      </sharedItems>
    </cacheField>
    <cacheField name="[DataTable 1].[Account].[Account]" caption="Account" numFmtId="0" hierarchy="3" level="1">
      <sharedItems count="2">
        <s v="Acct  1 - US Bank"/>
        <s v="Acct  2 - Wells Fargo"/>
      </sharedItems>
    </cacheField>
    <cacheField name="[Measures].[Average of Balance]" caption="Average of Balance" numFmtId="0" hierarchy="12" level="32767"/>
  </cacheFields>
  <cacheHierarchies count="13">
    <cacheHierarchy uniqueName="[DataTable 1].[Transactions]" caption="Transactions" attribute="1" defaultMemberUniqueName="[DataTable 1].[Transactions].[All]" allUniqueName="[DataTable 1].[Transactions].[All]" dimensionUniqueName="[DataTable 1]" displayFolder="" count="0" memberValueDatatype="130" unbalanced="0"/>
    <cacheHierarchy uniqueName="[DataTable 1].[Dates]" caption="Dates" attribute="1" time="1" defaultMemberUniqueName="[DataTable 1].[Dates].[All]" allUniqueName="[DataTable 1].[Dates].[All]" dimensionUniqueName="[DataTable 1]" displayFolder="" count="2" memberValueDatatype="7" unbalanced="0">
      <fieldsUsage count="2">
        <fieldUsage x="-1"/>
        <fieldUsage x="0"/>
      </fieldsUsage>
    </cacheHierarchy>
    <cacheHierarchy uniqueName="[DataTable 1].[Balance]" caption="Balance" attribute="1" defaultMemberUniqueName="[DataTable 1].[Balance].[All]" allUniqueName="[DataTable 1].[Balance].[All]" dimensionUniqueName="[DataTable 1]" displayFolder="" count="0" memberValueDatatype="5" unbalanced="0"/>
    <cacheHierarchy uniqueName="[DataTable 1].[Account]" caption="Account" attribute="1" defaultMemberUniqueName="[DataTable 1].[Account].[All]" allUniqueName="[DataTable 1].[Account].[All]" dimensionUniqueName="[DataTable 1]" displayFolder="" count="2" memberValueDatatype="130" unbalanced="0">
      <fieldsUsage count="2">
        <fieldUsage x="-1"/>
        <fieldUsage x="1"/>
      </fieldsUsage>
    </cacheHierarchy>
    <cacheHierarchy uniqueName="[DataTable 1].[Dates (Year)]" caption="Dates (Year)" attribute="1" defaultMemberUniqueName="[DataTable 1].[Dates (Year)].[All]" allUniqueName="[DataTable 1].[Dates (Year)].[All]" dimensionUniqueName="[DataTable 1]" displayFolder="" count="0" memberValueDatatype="130" unbalanced="0"/>
    <cacheHierarchy uniqueName="[DataTable 1].[Dates (Quarter)]" caption="Dates (Quarter)" attribute="1" defaultMemberUniqueName="[DataTable 1].[Dates (Quarter)].[All]" allUniqueName="[DataTable 1].[Dates (Quarter)].[All]" dimensionUniqueName="[DataTable 1]" displayFolder="" count="0" memberValueDatatype="130" unbalanced="0"/>
    <cacheHierarchy uniqueName="[DataTable 1].[Dates (Month)]" caption="Dates (Month)" attribute="1" defaultMemberUniqueName="[DataTable 1].[Dates (Month)].[All]" allUniqueName="[DataTable 1].[Dates (Month)].[All]" dimensionUniqueName="[DataTable 1]" displayFolder="" count="0" memberValueDatatype="130" unbalanced="0"/>
    <cacheHierarchy uniqueName="[DataTable 1].[Dates (Month Index)]" caption="Dates (Month Index)" attribute="1" defaultMemberUniqueName="[DataTable 1].[Dates (Month Index)].[All]" allUniqueName="[DataTable 1].[Dates (Month Index)].[All]" dimensionUniqueName="[DataTable 1]" displayFolder="" count="0" memberValueDatatype="20" unbalanced="0" hidden="1"/>
    <cacheHierarchy uniqueName="[Measures].[__XL_Count DataTable 1]" caption="__XL_Count DataTable 1" measure="1" displayFolder="" measureGroup="DataTable 1" count="0" hidden="1"/>
    <cacheHierarchy uniqueName="[Measures].[__No measures defined]" caption="__No measures defined" measure="1" displayFolder="" count="0" hidden="1"/>
    <cacheHierarchy uniqueName="[Measures].[Count of Account]" caption="Count of Account" measure="1" displayFolder="" measureGroup="DataTable 1" count="0" hidden="1">
      <extLst>
        <ext xmlns:x15="http://schemas.microsoft.com/office/spreadsheetml/2010/11/main" uri="{B97F6D7D-B522-45F9-BDA1-12C45D357490}">
          <x15:cacheHierarchy aggregatedColumn="3"/>
        </ext>
      </extLst>
    </cacheHierarchy>
    <cacheHierarchy uniqueName="[Measures].[Sum of Balance]" caption="Sum of Balance" measure="1" displayFolder="" measureGroup="DataTable 1" count="0" hidden="1">
      <extLst>
        <ext xmlns:x15="http://schemas.microsoft.com/office/spreadsheetml/2010/11/main" uri="{B97F6D7D-B522-45F9-BDA1-12C45D357490}">
          <x15:cacheHierarchy aggregatedColumn="2"/>
        </ext>
      </extLst>
    </cacheHierarchy>
    <cacheHierarchy uniqueName="[Measures].[Average of Balance]" caption="Average of Balance" measure="1" displayFolder="" measureGroup="DataTable 1"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DataTable 1" uniqueName="[DataTable 1]" caption="DataTable 1"/>
    <dimension measure="1" name="Measures" uniqueName="[Measures]" caption="Measures"/>
  </dimensions>
  <measureGroups count="1">
    <measureGroup name="DataTable 1" caption="DataTable 1"/>
  </measureGroups>
  <maps count="1">
    <map measureGroup="0" dimension="0"/>
  </maps>
  <extLst>
    <ext xmlns:x14="http://schemas.microsoft.com/office/spreadsheetml/2009/9/main" uri="{725AE2AE-9491-48be-B2B4-4EB974FC3084}">
      <x14:pivotCacheDefinition pivotCacheId="15951243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ymond Evans" refreshedDate="46080.440014814812" backgroundQuery="1" createdVersion="3" refreshedVersion="8" minRefreshableVersion="3" recordCount="0" supportSubquery="1" supportAdvancedDrill="1" xr:uid="{683E5D9A-8EC0-42A1-A226-369366AD5F74}">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DataTable 1].[Transactions]" caption="Transactions" attribute="1" defaultMemberUniqueName="[DataTable 1].[Transactions].[All]" allUniqueName="[DataTable 1].[Transactions].[All]" dimensionUniqueName="[DataTable 1]" displayFolder="" count="0" memberValueDatatype="130" unbalanced="0"/>
    <cacheHierarchy uniqueName="[DataTable 1].[Dates]" caption="Dates" attribute="1" time="1" defaultMemberUniqueName="[DataTable 1].[Dates].[All]" allUniqueName="[DataTable 1].[Dates].[All]" dimensionUniqueName="[DataTable 1]" displayFolder="" count="2" memberValueDatatype="7" unbalanced="0"/>
    <cacheHierarchy uniqueName="[DataTable 1].[Balance]" caption="Balance" attribute="1" defaultMemberUniqueName="[DataTable 1].[Balance].[All]" allUniqueName="[DataTable 1].[Balance].[All]" dimensionUniqueName="[DataTable 1]" displayFolder="" count="0" memberValueDatatype="5" unbalanced="0"/>
    <cacheHierarchy uniqueName="[DataTable 1].[Account]" caption="Account" attribute="1" defaultMemberUniqueName="[DataTable 1].[Account].[All]" allUniqueName="[DataTable 1].[Account].[All]" dimensionUniqueName="[DataTable 1]" displayFolder="" count="0" memberValueDatatype="130" unbalanced="0"/>
    <cacheHierarchy uniqueName="[DataTable 1].[Dates (Year)]" caption="Dates (Year)" attribute="1" defaultMemberUniqueName="[DataTable 1].[Dates (Year)].[All]" allUniqueName="[DataTable 1].[Dates (Year)].[All]" dimensionUniqueName="[DataTable 1]" displayFolder="" count="0" memberValueDatatype="130" unbalanced="0"/>
    <cacheHierarchy uniqueName="[DataTable 1].[Dates (Quarter)]" caption="Dates (Quarter)" attribute="1" defaultMemberUniqueName="[DataTable 1].[Dates (Quarter)].[All]" allUniqueName="[DataTable 1].[Dates (Quarter)].[All]" dimensionUniqueName="[DataTable 1]" displayFolder="" count="0" memberValueDatatype="130" unbalanced="0"/>
    <cacheHierarchy uniqueName="[DataTable 1].[Dates (Month)]" caption="Dates (Month)" attribute="1" defaultMemberUniqueName="[DataTable 1].[Dates (Month)].[All]" allUniqueName="[DataTable 1].[Dates (Month)].[All]" dimensionUniqueName="[DataTable 1]" displayFolder="" count="0" memberValueDatatype="130" unbalanced="0"/>
    <cacheHierarchy uniqueName="[DataTable 1].[Dates (Month Index)]" caption="Dates (Month Index)" attribute="1" defaultMemberUniqueName="[DataTable 1].[Dates (Month Index)].[All]" allUniqueName="[DataTable 1].[Dates (Month Index)].[All]" dimensionUniqueName="[DataTable 1]" displayFolder="" count="0" memberValueDatatype="20" unbalanced="0" hidden="1"/>
    <cacheHierarchy uniqueName="[Measures].[__XL_Count DataTable 1]" caption="__XL_Count DataTable 1" measure="1" displayFolder="" measureGroup="DataTable 1" count="0" hidden="1"/>
    <cacheHierarchy uniqueName="[Measures].[__No measures defined]" caption="__No measures defined" measure="1" displayFolder="" count="0" hidden="1"/>
    <cacheHierarchy uniqueName="[Measures].[Count of Account]" caption="Count of Account" measure="1" displayFolder="" measureGroup="DataTable 1" count="0" hidden="1">
      <extLst>
        <ext xmlns:x15="http://schemas.microsoft.com/office/spreadsheetml/2010/11/main" uri="{B97F6D7D-B522-45F9-BDA1-12C45D357490}">
          <x15:cacheHierarchy aggregatedColumn="3"/>
        </ext>
      </extLst>
    </cacheHierarchy>
    <cacheHierarchy uniqueName="[Measures].[Sum of Balance]" caption="Sum of Balance" measure="1" displayFolder="" measureGroup="DataTable 1" count="0" hidden="1">
      <extLst>
        <ext xmlns:x15="http://schemas.microsoft.com/office/spreadsheetml/2010/11/main" uri="{B97F6D7D-B522-45F9-BDA1-12C45D357490}">
          <x15:cacheHierarchy aggregatedColumn="2"/>
        </ext>
      </extLst>
    </cacheHierarchy>
    <cacheHierarchy uniqueName="[Measures].[Average of Balance]" caption="Average of Balance" measure="1" displayFolder="" measureGroup="DataTable 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20922794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1B9F0-BDC8-4FB6-B4A0-F1CE1F1B2583}" name="PivotChartTable1"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7">
  <location ref="A1:D64" firstHeaderRow="1" firstDataRow="2" firstDataCol="1"/>
  <pivotFields count="3">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1"/>
  </colFields>
  <colItems count="3">
    <i>
      <x/>
    </i>
    <i>
      <x v="1"/>
    </i>
    <i t="grand">
      <x/>
    </i>
  </colItems>
  <dataFields count="1">
    <dataField name="Average of Balance" fld="2" subtotal="average" baseField="0" baseItem="15"/>
  </dataFields>
  <chartFormats count="3">
    <chartFormat chart="0" format="46" series="1">
      <pivotArea type="data" outline="0" fieldPosition="0">
        <references count="1">
          <reference field="4294967294" count="1" selected="0">
            <x v="0"/>
          </reference>
        </references>
      </pivotArea>
    </chartFormat>
    <chartFormat chart="0" format="66" series="1">
      <pivotArea type="data" outline="0" fieldPosition="0">
        <references count="2">
          <reference field="4294967294" count="1" selected="0">
            <x v="0"/>
          </reference>
          <reference field="1" count="1" selected="0">
            <x v="1"/>
          </reference>
        </references>
      </pivotArea>
    </chartFormat>
    <chartFormat chart="0" format="67" series="1">
      <pivotArea type="data" outline="0" fieldPosition="0">
        <references count="2">
          <reference field="4294967294" count="1" selected="0">
            <x v="0"/>
          </reference>
          <reference field="1" count="1" selected="0">
            <x v="0"/>
          </reference>
        </references>
      </pivotArea>
    </chartFormat>
  </chartFormats>
  <pivotHierarchies count="13">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Balance"/>
  </pivotHierarchies>
  <filters count="1">
    <filter fld="0" type="dateBetween" evalOrder="-1" id="60" name="[DataTable 1].[Dates]">
      <autoFilter ref="A1">
        <filterColumn colId="0">
          <customFilters and="1">
            <customFilter operator="greaterThanOrEqual" val="46054"/>
            <customFilter operator="lessThanOrEqual" val="46203"/>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2" columnCount="3" cacheId="1595124399">
        <x15:pivotRow count="3">
          <x15:c>
            <x15:v>3289.1862500000002</x15:v>
          </x15:c>
          <x15:c>
            <x15:v>5892.9000000000005</x15:v>
          </x15:c>
          <x15:c>
            <x15:v>4591.0431250000001</x15:v>
          </x15:c>
        </x15:pivotRow>
        <x15:pivotRow count="3">
          <x15:c>
            <x15:v>2372.4966666666669</x15:v>
          </x15:c>
          <x15:c>
            <x15:v>6024.56</x15:v>
          </x15:c>
          <x15:c>
            <x15:v>4198.5283333333327</x15:v>
          </x15:c>
        </x15:pivotRow>
        <x15:pivotRow count="3">
          <x15:c>
            <x15:v>971.85000000000014</x15:v>
          </x15:c>
          <x15:c>
            <x15:v>6024.5599999999995</x15:v>
          </x15:c>
          <x15:c>
            <x15:v>3498.2049999999999</x15:v>
          </x15:c>
        </x15:pivotRow>
        <x15:pivotRow count="3">
          <x15:c>
            <x15:v>798.96000000000015</x15:v>
          </x15:c>
          <x15:c>
            <x15:v>6024.56</x15:v>
          </x15:c>
          <x15:c>
            <x15:v>3411.7599999999998</x15:v>
          </x15:c>
        </x15:pivotRow>
        <x15:pivotRow count="3">
          <x15:c>
            <x15:v>629.19000000000017</x15:v>
          </x15:c>
          <x15:c>
            <x15:v>6024.5599999999995</x15:v>
          </x15:c>
          <x15:c>
            <x15:v>3326.875</x15:v>
          </x15:c>
        </x15:pivotRow>
        <x15:pivotRow count="3">
          <x15:c>
            <x15:v>609.04000000000019</x15:v>
          </x15:c>
          <x15:c>
            <x15:v>6024.5599999999995</x15:v>
          </x15:c>
          <x15:c>
            <x15:v>3316.7999999999997</x15:v>
          </x15:c>
        </x15:pivotRow>
        <x15:pivotRow count="3">
          <x15:c>
            <x15:v>334.04000000000019</x15:v>
          </x15:c>
          <x15:c>
            <x15:v>6024.5599999999995</x15:v>
          </x15:c>
          <x15:c>
            <x15:v>3179.2999999999997</x15:v>
          </x15:c>
        </x15:pivotRow>
        <x15:pivotRow count="3">
          <x15:c>
            <x15:v>1474.0400000000002</x15:v>
          </x15:c>
          <x15:c>
            <x15:v>6484.5599999999995</x15:v>
          </x15:c>
          <x15:c>
            <x15:v>3979.2999999999997</x15:v>
          </x15:c>
        </x15:pivotRow>
        <x15:pivotRow count="3">
          <x15:c>
            <x15:v>1474.0400000000002</x15:v>
          </x15:c>
          <x15:c>
            <x15:v>6184.5599999999995</x15:v>
          </x15:c>
          <x15:c>
            <x15:v>3829.2999999999997</x15:v>
          </x15:c>
        </x15:pivotRow>
        <x15:pivotRow count="3">
          <x15:c>
            <x15:v>1323.6600000000003</x15:v>
          </x15:c>
          <x15:c>
            <x15:v>6084.5599999999995</x15:v>
          </x15:c>
          <x15:c>
            <x15:v>3704.1099999999997</x15:v>
          </x15:c>
        </x15:pivotRow>
        <x15:pivotRow count="3">
          <x15:c>
            <x15:v>1298.6700000000003</x15:v>
          </x15:c>
          <x15:c>
            <x15:v>6084.5599999999995</x15:v>
          </x15:c>
          <x15:c>
            <x15:v>3691.6149999999998</x15:v>
          </x15:c>
        </x15:pivotRow>
        <x15:pivotRow count="3">
          <x15:c>
            <x15:v>1287.7500000000002</x15:v>
          </x15:c>
          <x15:c>
            <x15:v>6084.5599999999995</x15:v>
          </x15:c>
          <x15:c>
            <x15:v>3686.1549999999997</x15:v>
          </x15:c>
        </x15:pivotRow>
        <x15:pivotRow count="3">
          <x15:c>
            <x15:v>1429.7500000000002</x15:v>
          </x15:c>
          <x15:c>
            <x15:v>6084.5599999999995</x15:v>
          </x15:c>
          <x15:c>
            <x15:v>3757.1549999999997</x15:v>
          </x15:c>
        </x15:pivotRow>
        <x15:pivotRow count="3">
          <x15:c>
            <x15:v>1422.2500000000002</x15:v>
          </x15:c>
          <x15:c>
            <x15:v>6084.5599999999995</x15:v>
          </x15:c>
          <x15:c>
            <x15:v>3753.4049999999997</x15:v>
          </x15:c>
        </x15:pivotRow>
        <x15:pivotRow count="3">
          <x15:c>
            <x15:v>2551.0866666666666</x15:v>
          </x15:c>
          <x15:c>
            <x15:v>6544.56</x15:v>
          </x15:c>
          <x15:c>
            <x15:v>4547.8233333333328</x15:v>
          </x15:c>
        </x15:pivotRow>
        <x15:pivotRow count="3">
          <x15:c>
            <x15:v>3220.761428571429</x15:v>
          </x15:c>
          <x15:c>
            <x15:v>6344.5599999999986</x15:v>
          </x15:c>
          <x15:c>
            <x15:v>4782.6607142857129</x15:v>
          </x15:c>
        </x15:pivotRow>
        <x15:pivotRow count="3">
          <x15:c>
            <x15:v>2219.4466666666672</x15:v>
          </x15:c>
          <x15:c>
            <x15:v>6501.2199999999984</x15:v>
          </x15:c>
          <x15:c>
            <x15:v>4360.333333333333</x15:v>
          </x15:c>
        </x15:pivotRow>
        <x15:pivotRow count="3">
          <x15:c>
            <x15:v>818.80000000000041</x15:v>
          </x15:c>
          <x15:c>
            <x15:v>6501.2199999999993</x15:v>
          </x15:c>
          <x15:c>
            <x15:v>3660.0099999999998</x15:v>
          </x15:c>
        </x15:pivotRow>
        <x15:pivotRow count="3">
          <x15:c>
            <x15:v>645.91000000000042</x15:v>
          </x15:c>
          <x15:c>
            <x15:v>6501.2199999999984</x15:v>
          </x15:c>
          <x15:c>
            <x15:v>3573.5650000000001</x15:v>
          </x15:c>
        </x15:pivotRow>
        <x15:pivotRow count="3">
          <x15:c>
            <x15:v>476.14000000000044</x15:v>
          </x15:c>
          <x15:c>
            <x15:v>6501.2199999999993</x15:v>
          </x15:c>
          <x15:c>
            <x15:v>3488.68</x15:v>
          </x15:c>
        </x15:pivotRow>
        <x15:pivotRow count="3">
          <x15:c>
            <x15:v>455.99000000000046</x15:v>
          </x15:c>
          <x15:c>
            <x15:v>6501.2199999999993</x15:v>
          </x15:c>
          <x15:c>
            <x15:v>3478.605</x15:v>
          </x15:c>
        </x15:pivotRow>
        <x15:pivotRow count="3">
          <x15:c>
            <x15:v>1595.9900000000005</x15:v>
          </x15:c>
          <x15:c>
            <x15:v>6961.2199999999993</x15:v>
          </x15:c>
          <x15:c>
            <x15:v>4278.6049999999996</x15:v>
          </x15:c>
        </x15:pivotRow>
        <x15:pivotRow count="3">
          <x15:c>
            <x15:v>1320.9900000000005</x15:v>
          </x15:c>
          <x15:c>
            <x15:v>6761.2199999999984</x15:v>
          </x15:c>
          <x15:c>
            <x15:v>4041.1049999999996</x15:v>
          </x15:c>
        </x15:pivotRow>
        <x15:pivotRow count="3">
          <x15:c>
            <x15:v>1170.6100000000006</x15:v>
          </x15:c>
          <x15:c>
            <x15:v>6561.2199999999993</x15:v>
          </x15:c>
          <x15:c>
            <x15:v>3865.915</x15:v>
          </x15:c>
        </x15:pivotRow>
        <x15:pivotRow count="3">
          <x15:c>
            <x15:v>1145.6200000000006</x15:v>
          </x15:c>
          <x15:c>
            <x15:v>6561.2199999999993</x15:v>
          </x15:c>
          <x15:c>
            <x15:v>3853.42</x15:v>
          </x15:c>
        </x15:pivotRow>
        <x15:pivotRow count="3">
          <x15:c>
            <x15:v>1134.7000000000005</x15:v>
          </x15:c>
          <x15:c>
            <x15:v>6561.2199999999993</x15:v>
          </x15:c>
          <x15:c>
            <x15:v>3847.96</x15:v>
          </x15:c>
        </x15:pivotRow>
        <x15:pivotRow count="3">
          <x15:c>
            <x15:v>2274.7000000000007</x15:v>
          </x15:c>
          <x15:c>
            <x15:v>7021.2199999999993</x15:v>
          </x15:c>
          <x15:c>
            <x15:v>4647.96</x15:v>
          </x15:c>
        </x15:pivotRow>
        <x15:pivotRow count="3">
          <x15:c>
            <x15:v>2416.7000000000007</x15:v>
          </x15:c>
          <x15:c>
            <x15:v>6821.2199999999984</x15:v>
          </x15:c>
          <x15:c>
            <x15:v>4618.96</x15:v>
          </x15:c>
        </x15:pivotRow>
        <x15:pivotRow count="3">
          <x15:c>
            <x15:v>2409.2000000000007</x15:v>
          </x15:c>
          <x15:c>
            <x15:v>6621.2199999999993</x15:v>
          </x15:c>
          <x15:c>
            <x15:v>4515.21</x15:v>
          </x15:c>
        </x15:pivotRow>
        <x15:pivotRow count="3">
          <x15:c>
            <x15:v>2390.7100000000009</x15:v>
          </x15:c>
          <x15:c>
            <x15:v>6621.2199999999993</x15:v>
          </x15:c>
          <x15:c>
            <x15:v>4505.9650000000001</x15:v>
          </x15:c>
        </x15:pivotRow>
        <x15:pivotRow count="3">
          <x15:c>
            <x15:v>3007.3120000000008</x15:v>
          </x15:c>
          <x15:c>
            <x15:v>6621.2199999999993</x15:v>
          </x15:c>
          <x15:c>
            <x15:v>4814.2660000000014</x15:v>
          </x15:c>
        </x15:pivotRow>
        <x15:pivotRow count="3">
          <x15:c>
            <x15:v>2066.3966666666679</x15:v>
          </x15:c>
          <x15:c>
            <x15:v>6977.88</x15:v>
          </x15:c>
          <x15:c>
            <x15:v>4522.1383333333333</x15:v>
          </x15:c>
        </x15:pivotRow>
        <x15:pivotRow count="3">
          <x15:c>
            <x15:v>665.75000000000114</x15:v>
          </x15:c>
          <x15:c>
            <x15:v>6977.8799999999992</x15:v>
          </x15:c>
          <x15:c>
            <x15:v>3821.8150000000001</x15:v>
          </x15:c>
        </x15:pivotRow>
        <x15:pivotRow count="3">
          <x15:c>
            <x15:v>492.86000000000121</x15:v>
          </x15:c>
          <x15:c>
            <x15:v>6977.88</x15:v>
          </x15:c>
          <x15:c>
            <x15:v>3735.3700000000003</x15:v>
          </x15:c>
        </x15:pivotRow>
        <x15:pivotRow count="3">
          <x15:c>
            <x15:v>1474.0850000000012</x15:v>
          </x15:c>
          <x15:c>
            <x15:v>7437.8799999999992</x15:v>
          </x15:c>
          <x15:c>
            <x15:v>4455.9825000000001</x15:v>
          </x15:c>
        </x15:pivotRow>
        <x15:pivotRow count="3">
          <x15:c>
            <x15:v>1453.7066666666678</x15:v>
          </x15:c>
          <x15:c>
            <x15:v>7104.5466666666662</x15:v>
          </x15:c>
          <x15:c>
            <x15:v>4279.126666666667</x15:v>
          </x15:c>
        </x15:pivotRow>
        <x15:pivotRow count="3">
          <x15:c>
            <x15:v>1167.9400000000012</x15:v>
          </x15:c>
          <x15:c>
            <x15:v>7037.8799999999992</x15:v>
          </x15:c>
          <x15:c>
            <x15:v>4102.91</x15:v>
          </x15:c>
        </x15:pivotRow>
        <x15:pivotRow count="3">
          <x15:c>
            <x15:v>1017.5600000000012</x15:v>
          </x15:c>
          <x15:c>
            <x15:v>7037.8799999999992</x15:v>
          </x15:c>
          <x15:c>
            <x15:v>4027.7200000000003</x15:v>
          </x15:c>
        </x15:pivotRow>
        <x15:pivotRow count="3">
          <x15:c>
            <x15:v>992.57000000000119</x15:v>
          </x15:c>
          <x15:c>
            <x15:v>7037.8799999999992</x15:v>
          </x15:c>
          <x15:c>
            <x15:v>4015.2250000000004</x15:v>
          </x15:c>
        </x15:pivotRow>
        <x15:pivotRow count="3">
          <x15:c>
            <x15:v>981.65000000000123</x15:v>
          </x15:c>
          <x15:c>
            <x15:v>7037.8799999999992</x15:v>
          </x15:c>
          <x15:c>
            <x15:v>4009.7650000000003</x15:v>
          </x15:c>
        </x15:pivotRow>
        <x15:pivotRow count="3">
          <x15:c>
            <x15:v>2121.6500000000015</x15:v>
          </x15:c>
          <x15:c>
            <x15:v>7497.8799999999992</x15:v>
          </x15:c>
          <x15:c>
            <x15:v>4809.7650000000003</x15:v>
          </x15:c>
        </x15:pivotRow>
        <x15:pivotRow count="3">
          <x15:c>
            <x15:v>2121.6500000000015</x15:v>
          </x15:c>
          <x15:c>
            <x15:v>7197.8799999999992</x15:v>
          </x15:c>
          <x15:c>
            <x15:v>4659.7650000000003</x15:v>
          </x15:c>
        </x15:pivotRow>
        <x15:pivotRow count="3">
          <x15:c>
            <x15:v>2263.6500000000015</x15:v>
          </x15:c>
          <x15:c>
            <x15:v>7097.8799999999992</x15:v>
          </x15:c>
          <x15:c>
            <x15:v>4680.7650000000003</x15:v>
          </x15:c>
        </x15:pivotRow>
        <x15:pivotRow count="3">
          <x15:c>
            <x15:v>2256.1500000000015</x15:v>
          </x15:c>
          <x15:c>
            <x15:v>7097.8799999999992</x15:v>
          </x15:c>
          <x15:c>
            <x15:v>4677.0150000000003</x15:v>
          </x15:c>
        </x15:pivotRow>
        <x15:pivotRow count="3">
          <x15:c>
            <x15:v>2237.6600000000017</x15:v>
          </x15:c>
          <x15:c>
            <x15:v>7097.8799999999992</x15:v>
          </x15:c>
          <x15:c>
            <x15:v>4667.7700000000004</x15:v>
          </x15:c>
        </x15:pivotRow>
        <x15:pivotRow count="3">
          <x15:c>
            <x15:v>2854.2620000000015</x15:v>
          </x15:c>
          <x15:c>
            <x15:v>7097.8799999999992</x15:v>
          </x15:c>
          <x15:c>
            <x15:v>4976.0709999999999</x15:v>
          </x15:c>
        </x15:pivotRow>
        <x15:pivotRow count="3">
          <x15:c>
            <x15:v>1913.3466666666684</x15:v>
          </x15:c>
          <x15:c>
            <x15:v>7454.5399999999981</x15:v>
          </x15:c>
          <x15:c>
            <x15:v>4683.9433333333336</x15:v>
          </x15:c>
        </x15:pivotRow>
        <x15:pivotRow count="3">
          <x15:c>
            <x15:v>512.70000000000186</x15:v>
          </x15:c>
          <x15:c>
            <x15:v>7454.5399999999991</x15:v>
          </x15:c>
          <x15:c>
            <x15:v>3983.6200000000003</x15:v>
          </x15:c>
        </x15:pivotRow>
        <x15:pivotRow count="3">
          <x15:c>
            <x15:v>1548.9660000000017</x15:v>
          </x15:c>
          <x15:c>
            <x15:v>7914.5399999999991</x15:v>
          </x15:c>
          <x15:c>
            <x15:v>4731.7530000000006</x15:v>
          </x15:c>
        </x15:pivotRow>
        <x15:pivotRow count="3">
          <x15:c>
            <x15:v>1332.0300000000018</x15:v>
          </x15:c>
          <x15:c>
            <x15:v>7614.5399999999991</x15:v>
          </x15:c>
          <x15:c>
            <x15:v>4473.2849999999999</x15:v>
          </x15:c>
        </x15:pivotRow>
        <x15:pivotRow count="3">
          <x15:c>
            <x15:v>1310.0400000000018</x15:v>
          </x15:c>
          <x15:c>
            <x15:v>7514.5399999999991</x15:v>
          </x15:c>
          <x15:c>
            <x15:v>4412.2900000000009</x15:v>
          </x15:c>
        </x15:pivotRow>
        <x15:pivotRow count="3">
          <x15:c>
            <x15:v>1289.8900000000017</x15:v>
          </x15:c>
          <x15:c>
            <x15:v>7514.5399999999991</x15:v>
          </x15:c>
          <x15:c>
            <x15:v>4402.2150000000001</x15:v>
          </x15:c>
        </x15:pivotRow>
        <x15:pivotRow count="3">
          <x15:c>
            <x15:v>1014.8900000000017</x15:v>
          </x15:c>
          <x15:c>
            <x15:v>7514.5399999999991</x15:v>
          </x15:c>
          <x15:c>
            <x15:v>4264.7150000000001</x15:v>
          </x15:c>
        </x15:pivotRow>
        <x15:pivotRow count="3">
          <x15:c>
            <x15:v>864.5100000000017</x15:v>
          </x15:c>
          <x15:c>
            <x15:v>7514.5399999999991</x15:v>
          </x15:c>
          <x15:c>
            <x15:v>4189.5250000000005</x15:v>
          </x15:c>
        </x15:pivotRow>
        <x15:pivotRow count="3">
          <x15:c>
            <x15:v>2004.5100000000016</x15:v>
          </x15:c>
          <x15:c>
            <x15:v>7974.5399999999991</x15:v>
          </x15:c>
          <x15:c>
            <x15:v>4989.5249999999996</x15:v>
          </x15:c>
        </x15:pivotRow>
        <x15:pivotRow count="3">
          <x15:c>
            <x15:v>1996.1800000000014</x15:v>
          </x15:c>
          <x15:c>
            <x15:v>7641.2066666666651</x15:v>
          </x15:c>
          <x15:c>
            <x15:v>4818.6933333333336</x15:v>
          </x15:c>
        </x15:pivotRow>
        <x15:pivotRow count="3">
          <x15:c>
            <x15:v>1938.6300000000015</x15:v>
          </x15:c>
          <x15:c>
            <x15:v>7574.5399999999991</x15:v>
          </x15:c>
          <x15:c>
            <x15:v>4756.5850000000009</x15:v>
          </x15:c>
        </x15:pivotRow>
        <x15:pivotRow count="3">
          <x15:c>
            <x15:v>2050.6600000000017</x15:v>
          </x15:c>
          <x15:c>
            <x15:v>7574.5399999999991</x15:v>
          </x15:c>
          <x15:c>
            <x15:v>4812.6000000000004</x15:v>
          </x15:c>
        </x15:pivotRow>
        <x15:pivotRow count="3">
          <x15:c>
            <x15:v>2043.1600000000017</x15:v>
          </x15:c>
          <x15:c>
            <x15:v>7574.5399999999991</x15:v>
          </x15:c>
          <x15:c>
            <x15:v>4808.8500000000004</x15:v>
          </x15:c>
        </x15:pivotRow>
        <x15:pivotRow count="3">
          <x15:c>
            <x15:v>2024.6700000000017</x15:v>
          </x15:c>
          <x15:c>
            <x15:v>7574.5399999999991</x15:v>
          </x15:c>
          <x15:c>
            <x15:v>4799.6050000000005</x15:v>
          </x15:c>
        </x15:pivotRow>
        <x15:pivotRow count="3">
          <x15:c>
            <x15:v>2641.2720000000018</x15:v>
          </x15:c>
          <x15:c>
            <x15:v>7574.5399999999991</x15:v>
          </x15:c>
          <x15:c>
            <x15:v>5107.9060000000009</x15:v>
          </x15:c>
        </x15:pivotRow>
        <x15:pivotRow count="3">
          <x15:c>
            <x15:v>1887.0713533834603</x15:v>
          </x15:c>
          <x15:c>
            <x15:v>6852.6461654135373</x15:v>
          </x15:c>
          <x15:c>
            <x15:v>4369.8587593984985</x15:v>
          </x15:c>
        </x15:pivotRow>
      </x15:pivotTableData>
    </ext>
    <ext xmlns:x15="http://schemas.microsoft.com/office/spreadsheetml/2010/11/main" uri="{E67621CE-5B39-4880-91FE-76760E9C1902}">
      <x15:pivotTableUISettings>
        <x15:activeTabTopLevelEntity name="[DataTabl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1" xr10:uid="{5DA7E611-A7B5-4A58-9A50-39AD0C7A2FAF}" sourceName="[DataTable 1].[Account]">
  <data>
    <olap pivotCacheId="22979706">
      <levels count="2">
        <level uniqueName="[DataTable 1].[Account].[(All)]" sourceCaption="(All)" count="0"/>
        <level uniqueName="[DataTable 1].[Account].[Account]" sourceCaption="Account" count="14">
          <ranges>
            <range startItem="0">
              <i n="[DataTable 1].[Account].&amp;[ Checking]" c=" Checking"/>
              <i n="[DataTable 1].[Account].&amp;[ Credit]" c=" Credit"/>
              <i n="[DataTable 1].[Account].&amp;[ Net Worth]" c=" Net Worth"/>
              <i n="[DataTable 1].[Account].&amp;[ Savings]" c=" Savings"/>
              <i n="[DataTable 1].[Account].&amp;[Acct  1 - US Bank]" c="Acct  1 - US Bank"/>
              <i n="[DataTable 1].[Account].&amp;[Acct  2 - Wells Fargo]" c="Acct  2 - Wells Fargo"/>
              <i n="[DataTable 1].[Account].&amp;[Acct  3 - Ameritas]" c="Acct  3 - Ameritas"/>
              <i n="[DataTable 1].[Account].&amp;[Acct  4 - Marcus]" c="Acct  4 - Marcus"/>
              <i n="[DataTable 1].[Account].&amp;[Acct  5 - T.Rowe Price]" c="Acct  5 - T.Rowe Price"/>
              <i n="[DataTable 1].[Account].&amp;[Acct  6 - Platinum]" c="Acct  6 - Platinum"/>
              <i n="[DataTable 1].[Account].&amp;[Acct  7 - Visa Go]" c="Acct  7 - Visa Go"/>
              <i n="[DataTable 1].[Account].&amp;[Acct  8 - CareCredit]" c="Acct  8 - CareCredit"/>
              <i n="[DataTable 1].[Account].&amp;[Acct  9 - ADP]" c="Acct  9 - ADP"/>
              <i n="[DataTable 1].[Account].&amp;[Acct 10 - Costco]" c="Acct 10 - Costco"/>
            </range>
          </ranges>
        </level>
      </levels>
      <selections count="2">
        <selection n="[DataTable 1].[Account].&amp;[Acct  1 - US Bank]"/>
        <selection n="[DataTable 1].[Account].&amp;[Acct  2 - Wells Fargo]"/>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1" xr10:uid="{42559528-E54A-49AC-8017-7F94385E7D36}" cache="Slicer_Account1" caption="Accou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s" xr10:uid="{2DA7806C-0551-4E83-BBE7-B49E0B02CE27}" sourceName="[DataTable 1].[Dates]">
  <pivotTables>
    <pivotTable tabId="4294967295" name="PivotChartTable1"/>
  </pivotTables>
  <state minimalRefreshVersion="6" lastRefreshVersion="6" pivotCacheId="2092279433" filterType="dateBetween">
    <selection startDate="2026-02-01T00:00:00" endDate="2026-06-30T00:00:00"/>
    <bounds startDate="2026-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s 1" xr10:uid="{34BA2613-E35D-4785-85BA-3C82C21CD566}" cache="Timeline_Dates" caption="Dates"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E6A7-AAC6-4956-BD10-F86F187E07F9}">
  <sheetPr codeName="Sheet5">
    <pageSetUpPr fitToPage="1"/>
  </sheetPr>
  <dimension ref="B1:XEY91"/>
  <sheetViews>
    <sheetView showGridLines="0" zoomScaleNormal="100" workbookViewId="0">
      <pane ySplit="7" topLeftCell="A8" activePane="bottomLeft" state="frozen"/>
      <selection pane="bottomLeft" activeCell="AU10" sqref="AU10:AV19"/>
    </sheetView>
  </sheetViews>
  <sheetFormatPr defaultColWidth="14.42578125" defaultRowHeight="15" customHeight="1" x14ac:dyDescent="0.25"/>
  <cols>
    <col min="1" max="1" width="3.28515625" customWidth="1"/>
    <col min="2" max="2" width="5.5703125" style="31" customWidth="1"/>
    <col min="3" max="3" width="12.5703125" style="7" customWidth="1"/>
    <col min="4" max="4" width="12.5703125" style="11" customWidth="1"/>
    <col min="5" max="5" width="22.5703125" bestFit="1" customWidth="1"/>
    <col min="6" max="15" width="14.28515625" style="7" customWidth="1"/>
    <col min="16" max="37" width="14.28515625" style="7" hidden="1" customWidth="1"/>
    <col min="38" max="39" width="14.28515625" style="7" customWidth="1"/>
  </cols>
  <sheetData>
    <row r="1" spans="2:39" s="64" customFormat="1" ht="49.9" customHeight="1" x14ac:dyDescent="0.25">
      <c r="B1" s="66" t="s">
        <v>39</v>
      </c>
      <c r="D1" s="66"/>
      <c r="F1" s="66"/>
      <c r="H1" s="66"/>
      <c r="J1" s="66"/>
      <c r="L1" s="66"/>
      <c r="N1" s="66"/>
      <c r="AL1" s="66"/>
    </row>
    <row r="2" spans="2:39" s="64" customFormat="1" ht="15" customHeight="1" x14ac:dyDescent="0.25">
      <c r="B2" s="66"/>
      <c r="C2" s="132" t="s">
        <v>40</v>
      </c>
      <c r="D2" s="132"/>
      <c r="E2" s="132"/>
      <c r="F2" s="132"/>
      <c r="G2" s="132"/>
      <c r="H2" s="132"/>
      <c r="I2" s="132"/>
      <c r="J2" s="132"/>
      <c r="K2" s="132"/>
      <c r="L2" s="66"/>
      <c r="N2" s="66"/>
      <c r="AL2" s="66"/>
    </row>
    <row r="3" spans="2:39" s="64" customFormat="1" ht="15" customHeight="1" x14ac:dyDescent="0.25">
      <c r="B3" s="66"/>
      <c r="C3" s="132"/>
      <c r="D3" s="132"/>
      <c r="E3" s="132"/>
      <c r="F3" s="132"/>
      <c r="G3" s="132"/>
      <c r="H3" s="132"/>
      <c r="I3" s="132"/>
      <c r="J3" s="132"/>
      <c r="K3" s="132"/>
      <c r="L3" s="66"/>
      <c r="N3" s="66"/>
      <c r="AL3" s="66"/>
    </row>
    <row r="4" spans="2:39" s="64" customFormat="1" ht="15" customHeight="1" x14ac:dyDescent="0.25">
      <c r="B4" s="66"/>
      <c r="C4" s="132"/>
      <c r="D4" s="132"/>
      <c r="E4" s="132"/>
      <c r="F4" s="132"/>
      <c r="G4" s="132"/>
      <c r="H4" s="132"/>
      <c r="I4" s="132"/>
      <c r="J4" s="132"/>
      <c r="K4" s="132"/>
      <c r="L4" s="66"/>
      <c r="N4" s="66"/>
      <c r="AL4" s="66"/>
    </row>
    <row r="5" spans="2:39" ht="15" customHeight="1" x14ac:dyDescent="0.25">
      <c r="B5" s="66"/>
      <c r="C5" s="132"/>
      <c r="D5" s="132"/>
      <c r="E5" s="132"/>
      <c r="F5" s="132"/>
      <c r="G5" s="132"/>
      <c r="H5" s="132"/>
      <c r="I5" s="132"/>
      <c r="J5" s="132"/>
      <c r="K5" s="132"/>
      <c r="L5" s="66"/>
      <c r="M5" s="64"/>
      <c r="N5" s="66"/>
      <c r="O5" s="64"/>
      <c r="P5" s="64"/>
      <c r="Q5" s="64"/>
      <c r="R5" s="64"/>
      <c r="S5" s="64"/>
      <c r="T5" s="64"/>
      <c r="U5" s="64"/>
      <c r="V5" s="64"/>
      <c r="W5" s="64"/>
      <c r="X5" s="64"/>
      <c r="Y5" s="64"/>
      <c r="Z5" s="64"/>
      <c r="AA5" s="64"/>
      <c r="AB5" s="64"/>
      <c r="AC5" s="64"/>
      <c r="AD5" s="64"/>
      <c r="AE5" s="64"/>
      <c r="AF5" s="64"/>
      <c r="AG5" s="64"/>
      <c r="AH5" s="64"/>
      <c r="AI5" s="64"/>
      <c r="AJ5" s="64"/>
      <c r="AK5" s="64"/>
      <c r="AL5" s="66"/>
      <c r="AM5" s="64"/>
    </row>
    <row r="6" spans="2:39" ht="15.75" customHeight="1" x14ac:dyDescent="0.25">
      <c r="B6" s="65" t="s">
        <v>21</v>
      </c>
      <c r="C6" s="65" t="s">
        <v>2</v>
      </c>
      <c r="D6" s="65" t="s">
        <v>3</v>
      </c>
      <c r="E6" s="65" t="s">
        <v>4</v>
      </c>
      <c r="F6" s="65" t="s">
        <v>52</v>
      </c>
      <c r="G6" s="65" t="s">
        <v>53</v>
      </c>
      <c r="H6" s="65" t="s">
        <v>103</v>
      </c>
      <c r="I6" s="65" t="s">
        <v>59</v>
      </c>
      <c r="J6" s="65" t="s">
        <v>60</v>
      </c>
      <c r="K6" s="65" t="s">
        <v>54</v>
      </c>
      <c r="L6" s="65" t="s">
        <v>55</v>
      </c>
      <c r="M6" s="65" t="s">
        <v>56</v>
      </c>
      <c r="N6" s="65" t="s">
        <v>100</v>
      </c>
      <c r="O6" s="65"/>
      <c r="P6" s="65" t="str">
        <f t="shared" ref="P6:Y6" si="0">F6&amp;"/Mo"</f>
        <v>US Bank/Mo</v>
      </c>
      <c r="Q6" s="65" t="str">
        <f t="shared" si="0"/>
        <v>Wells Fargo/Mo</v>
      </c>
      <c r="R6" s="65" t="str">
        <f t="shared" si="0"/>
        <v>ADP/Mo</v>
      </c>
      <c r="S6" s="65" t="str">
        <f t="shared" si="0"/>
        <v>Marcus/Mo</v>
      </c>
      <c r="T6" s="65" t="str">
        <f t="shared" si="0"/>
        <v>T.Rowe Price/Mo</v>
      </c>
      <c r="U6" s="65" t="str">
        <f t="shared" si="0"/>
        <v>Platinum/Mo</v>
      </c>
      <c r="V6" s="65" t="str">
        <f t="shared" si="0"/>
        <v>Visa Go/Mo</v>
      </c>
      <c r="W6" s="65" t="str">
        <f t="shared" si="0"/>
        <v>CareCredit/Mo</v>
      </c>
      <c r="X6" s="65" t="str">
        <f t="shared" si="0"/>
        <v>Costco/Mo</v>
      </c>
      <c r="Y6" s="65" t="str">
        <f t="shared" si="0"/>
        <v>/Mo</v>
      </c>
      <c r="Z6" s="65" t="str">
        <f t="shared" ref="Z6:AI6" si="1">F6&amp;"/Yr"</f>
        <v>US Bank/Yr</v>
      </c>
      <c r="AA6" s="65" t="str">
        <f t="shared" si="1"/>
        <v>Wells Fargo/Yr</v>
      </c>
      <c r="AB6" s="65" t="str">
        <f t="shared" si="1"/>
        <v>ADP/Yr</v>
      </c>
      <c r="AC6" s="65" t="str">
        <f t="shared" si="1"/>
        <v>Marcus/Yr</v>
      </c>
      <c r="AD6" s="65" t="str">
        <f t="shared" si="1"/>
        <v>T.Rowe Price/Yr</v>
      </c>
      <c r="AE6" s="65" t="str">
        <f t="shared" si="1"/>
        <v>Platinum/Yr</v>
      </c>
      <c r="AF6" s="65" t="str">
        <f t="shared" si="1"/>
        <v>Visa Go/Yr</v>
      </c>
      <c r="AG6" s="65" t="str">
        <f t="shared" si="1"/>
        <v>CareCredit/Yr</v>
      </c>
      <c r="AH6" s="65" t="str">
        <f t="shared" si="1"/>
        <v>Costco/Yr</v>
      </c>
      <c r="AI6" s="65" t="str">
        <f t="shared" si="1"/>
        <v>/Yr</v>
      </c>
      <c r="AJ6" s="65" t="s">
        <v>37</v>
      </c>
      <c r="AK6" s="65" t="s">
        <v>38</v>
      </c>
      <c r="AL6" s="65" t="s">
        <v>5</v>
      </c>
      <c r="AM6" s="65" t="s">
        <v>6</v>
      </c>
    </row>
    <row r="7" spans="2:39" x14ac:dyDescent="0.25">
      <c r="B7" s="26"/>
      <c r="C7" s="23"/>
      <c r="D7" s="23"/>
      <c r="E7" s="23"/>
      <c r="F7" s="23" t="s">
        <v>24</v>
      </c>
      <c r="G7" s="23" t="s">
        <v>24</v>
      </c>
      <c r="H7" s="23" t="s">
        <v>28</v>
      </c>
      <c r="I7" s="23" t="s">
        <v>28</v>
      </c>
      <c r="J7" s="23" t="s">
        <v>28</v>
      </c>
      <c r="K7" s="23" t="s">
        <v>25</v>
      </c>
      <c r="L7" s="23" t="s">
        <v>25</v>
      </c>
      <c r="M7" s="23" t="s">
        <v>25</v>
      </c>
      <c r="N7" s="23" t="s">
        <v>25</v>
      </c>
      <c r="O7" s="23"/>
      <c r="P7" s="23"/>
      <c r="Q7" s="23"/>
      <c r="R7" s="23"/>
      <c r="S7" s="23"/>
      <c r="T7" s="23"/>
      <c r="U7" s="23"/>
      <c r="V7" s="23"/>
      <c r="W7" s="23"/>
      <c r="X7" s="23"/>
      <c r="Y7" s="23"/>
      <c r="Z7" s="23"/>
      <c r="AA7" s="23"/>
      <c r="AB7" s="23"/>
      <c r="AC7" s="23"/>
      <c r="AD7" s="23"/>
      <c r="AE7" s="23"/>
      <c r="AF7" s="23"/>
      <c r="AG7" s="23"/>
      <c r="AH7" s="23"/>
      <c r="AI7" s="23"/>
      <c r="AJ7" s="23"/>
      <c r="AK7" s="23"/>
      <c r="AL7" s="23"/>
      <c r="AM7" s="23"/>
    </row>
    <row r="8" spans="2:39" ht="9" customHeight="1" x14ac:dyDescent="0.25">
      <c r="B8" s="33"/>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5"/>
    </row>
    <row r="9" spans="2:39" x14ac:dyDescent="0.25">
      <c r="B9" s="53" t="s">
        <v>34</v>
      </c>
      <c r="C9" s="54"/>
      <c r="D9" s="54"/>
      <c r="E9" s="54"/>
      <c r="F9" s="62" t="s">
        <v>3</v>
      </c>
      <c r="G9" s="62" t="s">
        <v>3</v>
      </c>
      <c r="H9" s="62" t="s">
        <v>3</v>
      </c>
      <c r="I9" s="62" t="s">
        <v>3</v>
      </c>
      <c r="J9" s="62" t="s">
        <v>3</v>
      </c>
      <c r="K9" s="62" t="s">
        <v>3</v>
      </c>
      <c r="L9" s="62" t="s">
        <v>3</v>
      </c>
      <c r="M9" s="62" t="s">
        <v>3</v>
      </c>
      <c r="N9" s="62" t="s">
        <v>3</v>
      </c>
      <c r="O9" s="62" t="s">
        <v>3</v>
      </c>
      <c r="P9" s="62"/>
      <c r="Q9" s="62"/>
      <c r="R9" s="62"/>
      <c r="S9" s="62"/>
      <c r="T9" s="62"/>
      <c r="U9" s="62"/>
      <c r="V9" s="62"/>
      <c r="W9" s="62"/>
      <c r="X9" s="62"/>
      <c r="Y9" s="62"/>
      <c r="Z9" s="62"/>
      <c r="AA9" s="62"/>
      <c r="AB9" s="62"/>
      <c r="AC9" s="62"/>
      <c r="AD9" s="62"/>
      <c r="AE9" s="62"/>
      <c r="AF9" s="62"/>
      <c r="AG9" s="62"/>
      <c r="AH9" s="62"/>
      <c r="AI9" s="62"/>
      <c r="AJ9" s="62"/>
      <c r="AK9" s="62"/>
      <c r="AL9" s="37"/>
      <c r="AM9" s="38"/>
    </row>
    <row r="10" spans="2:39" x14ac:dyDescent="0.25">
      <c r="B10" s="56"/>
      <c r="C10" s="57"/>
      <c r="D10" s="57"/>
      <c r="E10" s="105" t="s">
        <v>29</v>
      </c>
      <c r="F10" s="106">
        <v>2153.6</v>
      </c>
      <c r="G10" s="106">
        <v>40.01</v>
      </c>
      <c r="H10" s="106">
        <v>60.96</v>
      </c>
      <c r="I10" s="106">
        <v>-4600</v>
      </c>
      <c r="J10" s="106">
        <v>-1188.27</v>
      </c>
      <c r="K10" s="106">
        <v>-2010</v>
      </c>
      <c r="L10" s="106">
        <f>Forecast!K7</f>
        <v>-8503.82</v>
      </c>
      <c r="M10" s="106">
        <f>Forecast!L7</f>
        <v>-4271.75</v>
      </c>
      <c r="N10" s="106">
        <f>Forecast!M7</f>
        <v>0</v>
      </c>
      <c r="O10" s="106">
        <f>Forecast!N7</f>
        <v>0</v>
      </c>
      <c r="P10" s="25" t="str" cm="1">
        <f t="array" aca="1" ref="P10:P87" ca="1">_xlfn.VSTACK("",SUMIFS(Forecast!$E$7:$E$1009,Forecast!$C$7:$C$1009,"="&amp;OFFSET($E$11,0,0,ROW(TotalRow)-ROW(IncomeRow)-5,1),Forecast!$D$7:$D$1009,"&gt;="&amp;'Helper - All dates'!$A$2)/'Helper - All dates'!$A$10)</f>
        <v/>
      </c>
      <c r="Q10" s="25" t="str" cm="1">
        <f t="array" aca="1" ref="Q10:Q87" ca="1">_xlfn.VSTACK("",SUMIFS(Forecast!$F$7:$F$1009,Forecast!$C$7:$C$1009,"="&amp;OFFSET($E$11,0,0,ROW(TotalRow)-ROW(IncomeRow)-5,1),Forecast!$D$7:$D$1009,"&gt;="&amp;'Helper - All dates'!$A$2)/'Helper - All dates'!$A$10)</f>
        <v/>
      </c>
      <c r="R10" s="25" t="str" cm="1">
        <f t="array" aca="1" ref="R10:R87" ca="1">_xlfn.VSTACK("",SUMIFS(Forecast!$G$7:$G$1009,Forecast!$C$7:$C$1009,"="&amp;OFFSET($E$11,0,0,ROW(TotalRow)-ROW(IncomeRow)-5,1),Forecast!$D$7:$D$1009,"&gt;="&amp;'Helper - All dates'!$A$2)/'Helper - All dates'!$A$10)</f>
        <v/>
      </c>
      <c r="S10" s="25" t="str" cm="1">
        <f t="array" aca="1" ref="S10:S87" ca="1">_xlfn.VSTACK("",SUMIFS(Forecast!$H$7:$H$1009,Forecast!$C$7:$C$1009,"="&amp;OFFSET($E$11,0,0,ROW(TotalRow)-ROW(IncomeRow)-5,1),Forecast!$D$7:$D$1009,"&gt;="&amp;'Helper - All dates'!$A$2)/'Helper - All dates'!$A$10)</f>
        <v/>
      </c>
      <c r="T10" s="25" t="str" cm="1">
        <f t="array" aca="1" ref="T10:T87" ca="1">_xlfn.VSTACK("",SUMIFS(Forecast!$I$7:$I$1009,Forecast!$C$7:$C$1009,"="&amp;OFFSET($E$11,0,0,ROW(TotalRow)-ROW(IncomeRow)-5,1),Forecast!$D$7:$D$1009,"&gt;="&amp;'Helper - All dates'!$A$2)/'Helper - All dates'!$A$10)</f>
        <v/>
      </c>
      <c r="U10" s="25" t="str" cm="1">
        <f t="array" aca="1" ref="U10:U87" ca="1">_xlfn.VSTACK("",SUMIFS(Forecast!$J$7:$J$1009,Forecast!$C$7:$C$1009,"="&amp;OFFSET($E$11,0,0,ROW(TotalRow)-ROW(IncomeRow)-5,1),Forecast!$D$7:$D$1009,"&gt;="&amp;'Helper - All dates'!$A$2)/'Helper - All dates'!$A$10)</f>
        <v/>
      </c>
      <c r="V10" s="25" t="str" cm="1">
        <f t="array" aca="1" ref="V10:V87" ca="1">_xlfn.VSTACK("",SUMIFS(Forecast!$K$7:$K$1009,Forecast!$C$7:$C$1009,"="&amp;OFFSET($E$11,0,0,ROW(TotalRow)-ROW(IncomeRow)-5,1),Forecast!$D$7:$D$1009,"&gt;="&amp;'Helper - All dates'!$A$2)/'Helper - All dates'!$A$10)</f>
        <v/>
      </c>
      <c r="W10" s="25" t="str" cm="1">
        <f t="array" aca="1" ref="W10:W87" ca="1">_xlfn.VSTACK("",SUMIFS(Forecast!$L$7:$L$1009,Forecast!$C$7:$C$1009,"="&amp;OFFSET($E$11,0,0,ROW(TotalRow)-ROW(IncomeRow)-5,1),Forecast!$D$7:$D$1009,"&gt;="&amp;'Helper - All dates'!$A$2)/'Helper - All dates'!$A$10)</f>
        <v/>
      </c>
      <c r="X10" s="25" t="str" cm="1">
        <f t="array" aca="1" ref="X10:X87" ca="1">_xlfn.VSTACK("",SUMIFS(Forecast!$M$7:$M$1009,Forecast!$C$7:$C$1009,"="&amp;OFFSET($E$11,0,0,ROW(TotalRow)-ROW(IncomeRow)-5,1),Forecast!$D$7:$D$1009,"&gt;="&amp;'Helper - All dates'!$A$2)/'Helper - All dates'!$A$10)</f>
        <v/>
      </c>
      <c r="Y10" s="25" t="str" cm="1">
        <f t="array" aca="1" ref="Y10:Y87" ca="1">_xlfn.VSTACK("",SUMIFS(Forecast!$N$7:$N$1009,Forecast!$C$7:$C$1009,"="&amp;OFFSET($E$11,0,0,ROW(TotalRow)-ROW(IncomeRow)-5,1),Forecast!$D$7:$D$1009,"&gt;="&amp;'Helper - All dates'!$A$2)/'Helper - All dates'!$A$10)</f>
        <v/>
      </c>
      <c r="Z10" s="25" t="str" cm="1">
        <f t="array" aca="1" ref="Z10:Z87" ca="1">IF(ISNUMBER(_xlfn.ANCHORARRAY(P10)),_xlfn.ANCHORARRAY(P10)*12,"")</f>
        <v/>
      </c>
      <c r="AA10" s="25" t="str" cm="1">
        <f t="array" aca="1" ref="AA10:AA87" ca="1">IF(ISNUMBER(_xlfn.ANCHORARRAY(Q10)),_xlfn.ANCHORARRAY(Q10)*12,"")</f>
        <v/>
      </c>
      <c r="AB10" s="25" t="str" cm="1">
        <f t="array" aca="1" ref="AB10:AB87" ca="1">IF(ISNUMBER(_xlfn.ANCHORARRAY(R10)),_xlfn.ANCHORARRAY(R10)*12,"")</f>
        <v/>
      </c>
      <c r="AC10" s="25" t="str" cm="1">
        <f t="array" aca="1" ref="AC10:AC87" ca="1">IF(ISNUMBER(_xlfn.ANCHORARRAY(S10)),_xlfn.ANCHORARRAY(S10)*12,"")</f>
        <v/>
      </c>
      <c r="AD10" s="25" t="str" cm="1">
        <f t="array" aca="1" ref="AD10:AD87" ca="1">IF(ISNUMBER(_xlfn.ANCHORARRAY(T10)),_xlfn.ANCHORARRAY(T10)*12,"")</f>
        <v/>
      </c>
      <c r="AE10" s="25" t="str" cm="1">
        <f t="array" aca="1" ref="AE10:AE87" ca="1">IF(ISNUMBER(_xlfn.ANCHORARRAY(U10)),_xlfn.ANCHORARRAY(U10)*12,"")</f>
        <v/>
      </c>
      <c r="AF10" s="25" t="str" cm="1">
        <f t="array" aca="1" ref="AF10:AF87" ca="1">IF(ISNUMBER(_xlfn.ANCHORARRAY(V10)),_xlfn.ANCHORARRAY(V10)*12,"")</f>
        <v/>
      </c>
      <c r="AG10" s="25" t="str" cm="1">
        <f t="array" aca="1" ref="AG10:AG87" ca="1">IF(ISNUMBER(_xlfn.ANCHORARRAY(W10)),_xlfn.ANCHORARRAY(W10)*12,"")</f>
        <v/>
      </c>
      <c r="AH10" s="25" t="str" cm="1">
        <f t="array" aca="1" ref="AH10:AH87" ca="1">IF(ISNUMBER(_xlfn.ANCHORARRAY(X10)),_xlfn.ANCHORARRAY(X10)*12,"")</f>
        <v/>
      </c>
      <c r="AI10" s="25" t="str" cm="1">
        <f t="array" aca="1" ref="AI10:AI87" ca="1">IF(ISNUMBER(_xlfn.ANCHORARRAY(Y10)),_xlfn.ANCHORARRAY(Y10)*12,"")</f>
        <v/>
      </c>
      <c r="AJ10" s="25"/>
      <c r="AK10" s="25"/>
      <c r="AL10" s="25" t="str" cm="1">
        <f t="array" aca="1" ref="AL10:AL87" ca="1">_xlfn.LET(_xlpm.SumList,IFERROR(_xlfn.ANCHORARRAY($P$10)+_xlfn.ANCHORARRAY($Q$10)+_xlfn.ANCHORARRAY($R$10)+_xlfn.ANCHORARRAY($S$10)+_xlfn.ANCHORARRAY($T$10)+_xlfn.ANCHORARRAY($U$10)+_xlfn.ANCHORARRAY($V$10)+_xlfn.ANCHORARRAY($W$10)+_xlfn.ANCHORARRAY($X$10)+_xlfn.ANCHORARRAY($Y$10),""),_xlfn.LET(_xlpm.BCol,OFFSET($B$1,ROW(IncomeRow),,ROW(TotalRow)-ROW(IncomeRow)-4),IF(_xlpm.BCol&lt;&gt;"TOTAL",_xlpm.SumList,OFFSET(_xlpm.BCol,0,34))))</f>
        <v/>
      </c>
      <c r="AM10" s="25" t="str" cm="1">
        <f t="array" aca="1" ref="AM10:AM87" ca="1">_xlfn.LET(_xlpm.SumList,IFERROR(_xlfn.ANCHORARRAY($Z$10)+_xlfn.ANCHORARRAY($AA$10)+_xlfn.ANCHORARRAY($AB$10)+_xlfn.ANCHORARRAY($AC$10)+_xlfn.ANCHORARRAY($AD$10)+_xlfn.ANCHORARRAY($AE$10)+_xlfn.ANCHORARRAY($AF$10)+_xlfn.ANCHORARRAY($AG$10)+_xlfn.ANCHORARRAY($AH$10)+_xlfn.ANCHORARRAY($AI$10),""),_xlfn.LET(_xlpm.BCol,OFFSET($B$1,ROW(IncomeRow),,ROW(TotalRow)-ROW(IncomeRow)-4),IF(_xlpm.BCol&lt;&gt;"TOTAL",_xlpm.SumList,OFFSET(_xlpm.BCol,0,35))))</f>
        <v/>
      </c>
    </row>
    <row r="11" spans="2:39" x14ac:dyDescent="0.25">
      <c r="B11" s="97">
        <v>2</v>
      </c>
      <c r="C11" s="60" t="s">
        <v>8</v>
      </c>
      <c r="D11" s="98">
        <v>45702</v>
      </c>
      <c r="E11" s="60" t="s">
        <v>30</v>
      </c>
      <c r="F11" s="110">
        <v>1140</v>
      </c>
      <c r="G11" s="111">
        <v>460</v>
      </c>
      <c r="H11" s="111"/>
      <c r="I11" s="111"/>
      <c r="J11" s="111"/>
      <c r="K11" s="111"/>
      <c r="L11" s="111"/>
      <c r="M11" s="111"/>
      <c r="N11" s="111"/>
      <c r="O11" s="112"/>
      <c r="P11" s="58">
        <f ca="1"/>
        <v>2470</v>
      </c>
      <c r="Q11" s="58">
        <f ca="1"/>
        <v>996.66666666666663</v>
      </c>
      <c r="R11" s="58">
        <f ca="1"/>
        <v>0</v>
      </c>
      <c r="S11" s="58">
        <f ca="1"/>
        <v>0</v>
      </c>
      <c r="T11" s="58">
        <f ca="1"/>
        <v>0</v>
      </c>
      <c r="U11" s="58">
        <f ca="1"/>
        <v>0</v>
      </c>
      <c r="V11" s="58">
        <f ca="1"/>
        <v>0</v>
      </c>
      <c r="W11" s="58">
        <f ca="1"/>
        <v>0</v>
      </c>
      <c r="X11" s="58">
        <f ca="1"/>
        <v>0</v>
      </c>
      <c r="Y11" s="58">
        <f ca="1"/>
        <v>0</v>
      </c>
      <c r="Z11" s="58">
        <f ca="1"/>
        <v>29640</v>
      </c>
      <c r="AA11" s="58">
        <f ca="1"/>
        <v>11960</v>
      </c>
      <c r="AB11" s="58">
        <f ca="1"/>
        <v>0</v>
      </c>
      <c r="AC11" s="58">
        <f ca="1"/>
        <v>0</v>
      </c>
      <c r="AD11" s="58">
        <f ca="1"/>
        <v>0</v>
      </c>
      <c r="AE11" s="58">
        <f ca="1"/>
        <v>0</v>
      </c>
      <c r="AF11" s="58">
        <f ca="1"/>
        <v>0</v>
      </c>
      <c r="AG11" s="58">
        <f ca="1"/>
        <v>0</v>
      </c>
      <c r="AH11" s="58">
        <f ca="1"/>
        <v>0</v>
      </c>
      <c r="AI11" s="58">
        <f ca="1"/>
        <v>0</v>
      </c>
      <c r="AJ11" s="58"/>
      <c r="AK11" s="58"/>
      <c r="AL11" s="44">
        <f ca="1"/>
        <v>3466.6666666666665</v>
      </c>
      <c r="AM11" s="44">
        <f ca="1"/>
        <v>41600</v>
      </c>
    </row>
    <row r="12" spans="2:39" x14ac:dyDescent="0.25">
      <c r="B12" s="99">
        <v>1</v>
      </c>
      <c r="C12" s="100" t="s">
        <v>11</v>
      </c>
      <c r="D12" s="101">
        <v>45627</v>
      </c>
      <c r="E12" s="100" t="s">
        <v>57</v>
      </c>
      <c r="F12" s="113"/>
      <c r="G12" s="61">
        <v>356.66</v>
      </c>
      <c r="H12" s="61"/>
      <c r="I12" s="61"/>
      <c r="J12" s="61"/>
      <c r="K12" s="61"/>
      <c r="L12" s="61"/>
      <c r="M12" s="61"/>
      <c r="N12" s="61"/>
      <c r="O12" s="114"/>
      <c r="P12" s="59">
        <f ca="1"/>
        <v>0</v>
      </c>
      <c r="Q12" s="59">
        <f ca="1"/>
        <v>356.65999999999991</v>
      </c>
      <c r="R12" s="59">
        <f ca="1"/>
        <v>0</v>
      </c>
      <c r="S12" s="59">
        <f ca="1"/>
        <v>0</v>
      </c>
      <c r="T12" s="59">
        <f ca="1"/>
        <v>0</v>
      </c>
      <c r="U12" s="59">
        <f ca="1"/>
        <v>0</v>
      </c>
      <c r="V12" s="59">
        <f ca="1"/>
        <v>0</v>
      </c>
      <c r="W12" s="59">
        <f ca="1"/>
        <v>0</v>
      </c>
      <c r="X12" s="59">
        <f ca="1"/>
        <v>0</v>
      </c>
      <c r="Y12" s="59">
        <f ca="1"/>
        <v>0</v>
      </c>
      <c r="Z12" s="59">
        <f ca="1"/>
        <v>0</v>
      </c>
      <c r="AA12" s="59">
        <f ca="1"/>
        <v>4279.9199999999992</v>
      </c>
      <c r="AB12" s="59">
        <f ca="1"/>
        <v>0</v>
      </c>
      <c r="AC12" s="59">
        <f ca="1"/>
        <v>0</v>
      </c>
      <c r="AD12" s="59">
        <f ca="1"/>
        <v>0</v>
      </c>
      <c r="AE12" s="59">
        <f ca="1"/>
        <v>0</v>
      </c>
      <c r="AF12" s="59">
        <f ca="1"/>
        <v>0</v>
      </c>
      <c r="AG12" s="59">
        <f ca="1"/>
        <v>0</v>
      </c>
      <c r="AH12" s="59">
        <f ca="1"/>
        <v>0</v>
      </c>
      <c r="AI12" s="59">
        <f ca="1"/>
        <v>0</v>
      </c>
      <c r="AJ12" s="59"/>
      <c r="AK12" s="59"/>
      <c r="AL12" s="44">
        <f ca="1"/>
        <v>356.65999999999991</v>
      </c>
      <c r="AM12" s="44">
        <f ca="1"/>
        <v>4279.9199999999992</v>
      </c>
    </row>
    <row r="13" spans="2:39" x14ac:dyDescent="0.25">
      <c r="B13" s="99">
        <v>2</v>
      </c>
      <c r="C13" s="100" t="s">
        <v>8</v>
      </c>
      <c r="D13" s="101">
        <v>45702</v>
      </c>
      <c r="E13" s="100" t="s">
        <v>58</v>
      </c>
      <c r="F13" s="113"/>
      <c r="G13" s="61"/>
      <c r="H13" s="61">
        <v>112</v>
      </c>
      <c r="I13" s="61"/>
      <c r="J13" s="61"/>
      <c r="K13" s="61"/>
      <c r="L13" s="61"/>
      <c r="M13" s="61"/>
      <c r="N13" s="61"/>
      <c r="O13" s="114"/>
      <c r="P13" s="59">
        <f ca="1"/>
        <v>0</v>
      </c>
      <c r="Q13" s="59">
        <f ca="1"/>
        <v>0</v>
      </c>
      <c r="R13" s="59">
        <f ca="1"/>
        <v>242.66666666666666</v>
      </c>
      <c r="S13" s="59">
        <f ca="1"/>
        <v>0</v>
      </c>
      <c r="T13" s="59">
        <f ca="1"/>
        <v>0</v>
      </c>
      <c r="U13" s="59">
        <f ca="1"/>
        <v>0</v>
      </c>
      <c r="V13" s="59">
        <f ca="1"/>
        <v>0</v>
      </c>
      <c r="W13" s="59">
        <f ca="1"/>
        <v>0</v>
      </c>
      <c r="X13" s="59">
        <f ca="1"/>
        <v>0</v>
      </c>
      <c r="Y13" s="59">
        <f ca="1"/>
        <v>0</v>
      </c>
      <c r="Z13" s="59">
        <f ca="1"/>
        <v>0</v>
      </c>
      <c r="AA13" s="59">
        <f ca="1"/>
        <v>0</v>
      </c>
      <c r="AB13" s="59">
        <f ca="1"/>
        <v>2912</v>
      </c>
      <c r="AC13" s="59">
        <f ca="1"/>
        <v>0</v>
      </c>
      <c r="AD13" s="59">
        <f ca="1"/>
        <v>0</v>
      </c>
      <c r="AE13" s="59">
        <f ca="1"/>
        <v>0</v>
      </c>
      <c r="AF13" s="59">
        <f ca="1"/>
        <v>0</v>
      </c>
      <c r="AG13" s="59">
        <f ca="1"/>
        <v>0</v>
      </c>
      <c r="AH13" s="59">
        <f ca="1"/>
        <v>0</v>
      </c>
      <c r="AI13" s="59">
        <f ca="1"/>
        <v>0</v>
      </c>
      <c r="AJ13" s="59"/>
      <c r="AK13" s="59"/>
      <c r="AL13" s="44">
        <f ca="1"/>
        <v>242.66666666666666</v>
      </c>
      <c r="AM13" s="44">
        <f ca="1"/>
        <v>2912</v>
      </c>
    </row>
    <row r="14" spans="2:39" x14ac:dyDescent="0.25">
      <c r="B14" s="99"/>
      <c r="C14" s="100"/>
      <c r="D14" s="101"/>
      <c r="E14" s="100"/>
      <c r="F14" s="115"/>
      <c r="G14" s="61"/>
      <c r="H14" s="61"/>
      <c r="I14" s="61"/>
      <c r="J14" s="61"/>
      <c r="K14" s="61"/>
      <c r="L14" s="61"/>
      <c r="M14" s="61"/>
      <c r="N14" s="61"/>
      <c r="O14" s="114"/>
      <c r="P14" s="59">
        <f ca="1"/>
        <v>0</v>
      </c>
      <c r="Q14" s="59">
        <f ca="1"/>
        <v>0</v>
      </c>
      <c r="R14" s="59">
        <f ca="1"/>
        <v>0</v>
      </c>
      <c r="S14" s="59">
        <f ca="1"/>
        <v>0</v>
      </c>
      <c r="T14" s="59">
        <f ca="1"/>
        <v>0</v>
      </c>
      <c r="U14" s="59">
        <f ca="1"/>
        <v>0</v>
      </c>
      <c r="V14" s="59">
        <f ca="1"/>
        <v>0</v>
      </c>
      <c r="W14" s="59">
        <f ca="1"/>
        <v>0</v>
      </c>
      <c r="X14" s="59">
        <f ca="1"/>
        <v>0</v>
      </c>
      <c r="Y14" s="59">
        <f ca="1"/>
        <v>0</v>
      </c>
      <c r="Z14" s="59">
        <f ca="1"/>
        <v>0</v>
      </c>
      <c r="AA14" s="59">
        <f ca="1"/>
        <v>0</v>
      </c>
      <c r="AB14" s="59">
        <f ca="1"/>
        <v>0</v>
      </c>
      <c r="AC14" s="59">
        <f ca="1"/>
        <v>0</v>
      </c>
      <c r="AD14" s="59">
        <f ca="1"/>
        <v>0</v>
      </c>
      <c r="AE14" s="59">
        <f ca="1"/>
        <v>0</v>
      </c>
      <c r="AF14" s="59">
        <f ca="1"/>
        <v>0</v>
      </c>
      <c r="AG14" s="59">
        <f ca="1"/>
        <v>0</v>
      </c>
      <c r="AH14" s="59">
        <f ca="1"/>
        <v>0</v>
      </c>
      <c r="AI14" s="59">
        <f ca="1"/>
        <v>0</v>
      </c>
      <c r="AJ14" s="59"/>
      <c r="AK14" s="59"/>
      <c r="AL14" s="44">
        <f ca="1"/>
        <v>0</v>
      </c>
      <c r="AM14" s="44">
        <f ca="1"/>
        <v>0</v>
      </c>
    </row>
    <row r="15" spans="2:39" x14ac:dyDescent="0.25">
      <c r="B15" s="97"/>
      <c r="C15" s="60"/>
      <c r="D15" s="98"/>
      <c r="E15" s="60"/>
      <c r="F15" s="115"/>
      <c r="G15" s="61"/>
      <c r="H15" s="61"/>
      <c r="I15" s="61"/>
      <c r="J15" s="61"/>
      <c r="K15" s="61"/>
      <c r="L15" s="61"/>
      <c r="M15" s="61"/>
      <c r="N15" s="61"/>
      <c r="O15" s="114"/>
      <c r="P15" s="59">
        <f ca="1"/>
        <v>0</v>
      </c>
      <c r="Q15" s="59">
        <f ca="1"/>
        <v>0</v>
      </c>
      <c r="R15" s="59">
        <f ca="1"/>
        <v>0</v>
      </c>
      <c r="S15" s="59">
        <f ca="1"/>
        <v>0</v>
      </c>
      <c r="T15" s="59">
        <f ca="1"/>
        <v>0</v>
      </c>
      <c r="U15" s="59">
        <f ca="1"/>
        <v>0</v>
      </c>
      <c r="V15" s="59">
        <f ca="1"/>
        <v>0</v>
      </c>
      <c r="W15" s="59">
        <f ca="1"/>
        <v>0</v>
      </c>
      <c r="X15" s="59">
        <f ca="1"/>
        <v>0</v>
      </c>
      <c r="Y15" s="59">
        <f ca="1"/>
        <v>0</v>
      </c>
      <c r="Z15" s="59">
        <f ca="1"/>
        <v>0</v>
      </c>
      <c r="AA15" s="59">
        <f ca="1"/>
        <v>0</v>
      </c>
      <c r="AB15" s="59">
        <f ca="1"/>
        <v>0</v>
      </c>
      <c r="AC15" s="59">
        <f ca="1"/>
        <v>0</v>
      </c>
      <c r="AD15" s="59">
        <f ca="1"/>
        <v>0</v>
      </c>
      <c r="AE15" s="59">
        <f ca="1"/>
        <v>0</v>
      </c>
      <c r="AF15" s="59">
        <f ca="1"/>
        <v>0</v>
      </c>
      <c r="AG15" s="59">
        <f ca="1"/>
        <v>0</v>
      </c>
      <c r="AH15" s="59">
        <f ca="1"/>
        <v>0</v>
      </c>
      <c r="AI15" s="59">
        <f ca="1"/>
        <v>0</v>
      </c>
      <c r="AJ15" s="59"/>
      <c r="AK15" s="59"/>
      <c r="AL15" s="44">
        <f ca="1"/>
        <v>0</v>
      </c>
      <c r="AM15" s="44">
        <f ca="1"/>
        <v>0</v>
      </c>
    </row>
    <row r="16" spans="2:39" x14ac:dyDescent="0.25">
      <c r="B16" s="97"/>
      <c r="C16" s="60"/>
      <c r="D16" s="98"/>
      <c r="E16" s="60"/>
      <c r="F16" s="61"/>
      <c r="G16" s="61"/>
      <c r="H16" s="61"/>
      <c r="I16" s="61"/>
      <c r="J16" s="61"/>
      <c r="K16" s="61"/>
      <c r="L16" s="61"/>
      <c r="M16" s="61"/>
      <c r="N16" s="61"/>
      <c r="O16" s="114"/>
      <c r="P16" s="59">
        <f ca="1"/>
        <v>0</v>
      </c>
      <c r="Q16" s="59">
        <f ca="1"/>
        <v>0</v>
      </c>
      <c r="R16" s="59">
        <f ca="1"/>
        <v>0</v>
      </c>
      <c r="S16" s="59">
        <f ca="1"/>
        <v>0</v>
      </c>
      <c r="T16" s="59">
        <f ca="1"/>
        <v>0</v>
      </c>
      <c r="U16" s="59">
        <f ca="1"/>
        <v>0</v>
      </c>
      <c r="V16" s="59">
        <f ca="1"/>
        <v>0</v>
      </c>
      <c r="W16" s="59">
        <f ca="1"/>
        <v>0</v>
      </c>
      <c r="X16" s="59">
        <f ca="1"/>
        <v>0</v>
      </c>
      <c r="Y16" s="59">
        <f ca="1"/>
        <v>0</v>
      </c>
      <c r="Z16" s="59">
        <f ca="1"/>
        <v>0</v>
      </c>
      <c r="AA16" s="59">
        <f ca="1"/>
        <v>0</v>
      </c>
      <c r="AB16" s="59">
        <f ca="1"/>
        <v>0</v>
      </c>
      <c r="AC16" s="59">
        <f ca="1"/>
        <v>0</v>
      </c>
      <c r="AD16" s="59">
        <f ca="1"/>
        <v>0</v>
      </c>
      <c r="AE16" s="59">
        <f ca="1"/>
        <v>0</v>
      </c>
      <c r="AF16" s="59">
        <f ca="1"/>
        <v>0</v>
      </c>
      <c r="AG16" s="59">
        <f ca="1"/>
        <v>0</v>
      </c>
      <c r="AH16" s="59">
        <f ca="1"/>
        <v>0</v>
      </c>
      <c r="AI16" s="59">
        <f ca="1"/>
        <v>0</v>
      </c>
      <c r="AJ16" s="59"/>
      <c r="AK16" s="59"/>
      <c r="AL16" s="44">
        <f ca="1"/>
        <v>0</v>
      </c>
      <c r="AM16" s="44">
        <f ca="1"/>
        <v>0</v>
      </c>
    </row>
    <row r="17" spans="2:39" x14ac:dyDescent="0.25">
      <c r="B17" s="97"/>
      <c r="C17" s="60"/>
      <c r="D17" s="98"/>
      <c r="E17" s="60"/>
      <c r="F17" s="115"/>
      <c r="G17" s="61"/>
      <c r="H17" s="61"/>
      <c r="I17" s="61"/>
      <c r="J17" s="61"/>
      <c r="K17" s="61"/>
      <c r="L17" s="61"/>
      <c r="M17" s="61"/>
      <c r="N17" s="61"/>
      <c r="O17" s="114"/>
      <c r="P17" s="59">
        <f ca="1"/>
        <v>0</v>
      </c>
      <c r="Q17" s="59">
        <f ca="1"/>
        <v>0</v>
      </c>
      <c r="R17" s="59">
        <f ca="1"/>
        <v>0</v>
      </c>
      <c r="S17" s="59">
        <f ca="1"/>
        <v>0</v>
      </c>
      <c r="T17" s="59">
        <f ca="1"/>
        <v>0</v>
      </c>
      <c r="U17" s="59">
        <f ca="1"/>
        <v>0</v>
      </c>
      <c r="V17" s="59">
        <f ca="1"/>
        <v>0</v>
      </c>
      <c r="W17" s="59">
        <f ca="1"/>
        <v>0</v>
      </c>
      <c r="X17" s="59">
        <f ca="1"/>
        <v>0</v>
      </c>
      <c r="Y17" s="59">
        <f ca="1"/>
        <v>0</v>
      </c>
      <c r="Z17" s="59">
        <f ca="1"/>
        <v>0</v>
      </c>
      <c r="AA17" s="59">
        <f ca="1"/>
        <v>0</v>
      </c>
      <c r="AB17" s="59">
        <f ca="1"/>
        <v>0</v>
      </c>
      <c r="AC17" s="59">
        <f ca="1"/>
        <v>0</v>
      </c>
      <c r="AD17" s="59">
        <f ca="1"/>
        <v>0</v>
      </c>
      <c r="AE17" s="59">
        <f ca="1"/>
        <v>0</v>
      </c>
      <c r="AF17" s="59">
        <f ca="1"/>
        <v>0</v>
      </c>
      <c r="AG17" s="59">
        <f ca="1"/>
        <v>0</v>
      </c>
      <c r="AH17" s="59">
        <f ca="1"/>
        <v>0</v>
      </c>
      <c r="AI17" s="59">
        <f ca="1"/>
        <v>0</v>
      </c>
      <c r="AJ17" s="59"/>
      <c r="AK17" s="59"/>
      <c r="AL17" s="44">
        <f ca="1"/>
        <v>0</v>
      </c>
      <c r="AM17" s="44">
        <f ca="1"/>
        <v>0</v>
      </c>
    </row>
    <row r="18" spans="2:39" x14ac:dyDescent="0.25">
      <c r="B18" s="97"/>
      <c r="C18" s="60"/>
      <c r="D18" s="98"/>
      <c r="E18" s="60"/>
      <c r="F18" s="115"/>
      <c r="G18" s="61"/>
      <c r="H18" s="61"/>
      <c r="I18" s="61"/>
      <c r="J18" s="61"/>
      <c r="K18" s="61"/>
      <c r="L18" s="61"/>
      <c r="M18" s="61"/>
      <c r="N18" s="61"/>
      <c r="O18" s="114"/>
      <c r="P18" s="59">
        <f ca="1"/>
        <v>0</v>
      </c>
      <c r="Q18" s="59">
        <f ca="1"/>
        <v>0</v>
      </c>
      <c r="R18" s="59">
        <f ca="1"/>
        <v>0</v>
      </c>
      <c r="S18" s="59">
        <f ca="1"/>
        <v>0</v>
      </c>
      <c r="T18" s="59">
        <f ca="1"/>
        <v>0</v>
      </c>
      <c r="U18" s="59">
        <f ca="1"/>
        <v>0</v>
      </c>
      <c r="V18" s="59">
        <f ca="1"/>
        <v>0</v>
      </c>
      <c r="W18" s="59">
        <f ca="1"/>
        <v>0</v>
      </c>
      <c r="X18" s="59">
        <f ca="1"/>
        <v>0</v>
      </c>
      <c r="Y18" s="59">
        <f ca="1"/>
        <v>0</v>
      </c>
      <c r="Z18" s="59">
        <f ca="1"/>
        <v>0</v>
      </c>
      <c r="AA18" s="59">
        <f ca="1"/>
        <v>0</v>
      </c>
      <c r="AB18" s="59">
        <f ca="1"/>
        <v>0</v>
      </c>
      <c r="AC18" s="59">
        <f ca="1"/>
        <v>0</v>
      </c>
      <c r="AD18" s="59">
        <f ca="1"/>
        <v>0</v>
      </c>
      <c r="AE18" s="59">
        <f ca="1"/>
        <v>0</v>
      </c>
      <c r="AF18" s="59">
        <f ca="1"/>
        <v>0</v>
      </c>
      <c r="AG18" s="59">
        <f ca="1"/>
        <v>0</v>
      </c>
      <c r="AH18" s="59">
        <f ca="1"/>
        <v>0</v>
      </c>
      <c r="AI18" s="59">
        <f ca="1"/>
        <v>0</v>
      </c>
      <c r="AJ18" s="59"/>
      <c r="AK18" s="59"/>
      <c r="AL18" s="44">
        <f ca="1"/>
        <v>0</v>
      </c>
      <c r="AM18" s="44">
        <f ca="1"/>
        <v>0</v>
      </c>
    </row>
    <row r="19" spans="2:39" x14ac:dyDescent="0.25">
      <c r="B19" s="97"/>
      <c r="C19" s="60"/>
      <c r="D19" s="98"/>
      <c r="E19" s="60"/>
      <c r="F19" s="115"/>
      <c r="G19" s="61"/>
      <c r="H19" s="61"/>
      <c r="I19" s="61"/>
      <c r="J19" s="61"/>
      <c r="K19" s="61"/>
      <c r="L19" s="61"/>
      <c r="M19" s="61"/>
      <c r="N19" s="61"/>
      <c r="O19" s="114"/>
      <c r="P19" s="59">
        <f ca="1"/>
        <v>0</v>
      </c>
      <c r="Q19" s="59">
        <f ca="1"/>
        <v>0</v>
      </c>
      <c r="R19" s="59">
        <f ca="1"/>
        <v>0</v>
      </c>
      <c r="S19" s="59">
        <f ca="1"/>
        <v>0</v>
      </c>
      <c r="T19" s="59">
        <f ca="1"/>
        <v>0</v>
      </c>
      <c r="U19" s="59">
        <f ca="1"/>
        <v>0</v>
      </c>
      <c r="V19" s="59">
        <f ca="1"/>
        <v>0</v>
      </c>
      <c r="W19" s="59">
        <f ca="1"/>
        <v>0</v>
      </c>
      <c r="X19" s="59">
        <f ca="1"/>
        <v>0</v>
      </c>
      <c r="Y19" s="59">
        <f ca="1"/>
        <v>0</v>
      </c>
      <c r="Z19" s="59">
        <f ca="1"/>
        <v>0</v>
      </c>
      <c r="AA19" s="59">
        <f ca="1"/>
        <v>0</v>
      </c>
      <c r="AB19" s="59">
        <f ca="1"/>
        <v>0</v>
      </c>
      <c r="AC19" s="59">
        <f ca="1"/>
        <v>0</v>
      </c>
      <c r="AD19" s="59">
        <f ca="1"/>
        <v>0</v>
      </c>
      <c r="AE19" s="59">
        <f ca="1"/>
        <v>0</v>
      </c>
      <c r="AF19" s="59">
        <f ca="1"/>
        <v>0</v>
      </c>
      <c r="AG19" s="59">
        <f ca="1"/>
        <v>0</v>
      </c>
      <c r="AH19" s="59">
        <f ca="1"/>
        <v>0</v>
      </c>
      <c r="AI19" s="59">
        <f ca="1"/>
        <v>0</v>
      </c>
      <c r="AJ19" s="59"/>
      <c r="AK19" s="59"/>
      <c r="AL19" s="44">
        <f ca="1"/>
        <v>0</v>
      </c>
      <c r="AM19" s="44">
        <f ca="1"/>
        <v>0</v>
      </c>
    </row>
    <row r="20" spans="2:39" x14ac:dyDescent="0.25">
      <c r="B20" s="97"/>
      <c r="C20" s="60"/>
      <c r="D20" s="98"/>
      <c r="E20" s="60"/>
      <c r="F20" s="115"/>
      <c r="G20" s="61"/>
      <c r="H20" s="61"/>
      <c r="I20" s="61"/>
      <c r="J20" s="61"/>
      <c r="K20" s="61"/>
      <c r="L20" s="61"/>
      <c r="M20" s="61"/>
      <c r="N20" s="61"/>
      <c r="O20" s="114"/>
      <c r="P20" s="59">
        <f ca="1"/>
        <v>0</v>
      </c>
      <c r="Q20" s="59">
        <f ca="1"/>
        <v>0</v>
      </c>
      <c r="R20" s="59">
        <f ca="1"/>
        <v>0</v>
      </c>
      <c r="S20" s="59">
        <f ca="1"/>
        <v>0</v>
      </c>
      <c r="T20" s="59">
        <f ca="1"/>
        <v>0</v>
      </c>
      <c r="U20" s="59">
        <f ca="1"/>
        <v>0</v>
      </c>
      <c r="V20" s="59">
        <f ca="1"/>
        <v>0</v>
      </c>
      <c r="W20" s="59">
        <f ca="1"/>
        <v>0</v>
      </c>
      <c r="X20" s="59">
        <f ca="1"/>
        <v>0</v>
      </c>
      <c r="Y20" s="59">
        <f ca="1"/>
        <v>0</v>
      </c>
      <c r="Z20" s="59">
        <f ca="1"/>
        <v>0</v>
      </c>
      <c r="AA20" s="59">
        <f ca="1"/>
        <v>0</v>
      </c>
      <c r="AB20" s="59">
        <f ca="1"/>
        <v>0</v>
      </c>
      <c r="AC20" s="59">
        <f ca="1"/>
        <v>0</v>
      </c>
      <c r="AD20" s="59">
        <f ca="1"/>
        <v>0</v>
      </c>
      <c r="AE20" s="59">
        <f ca="1"/>
        <v>0</v>
      </c>
      <c r="AF20" s="59">
        <f ca="1"/>
        <v>0</v>
      </c>
      <c r="AG20" s="59">
        <f ca="1"/>
        <v>0</v>
      </c>
      <c r="AH20" s="59">
        <f ca="1"/>
        <v>0</v>
      </c>
      <c r="AI20" s="59">
        <f ca="1"/>
        <v>0</v>
      </c>
      <c r="AJ20" s="59"/>
      <c r="AK20" s="59"/>
      <c r="AL20" s="44">
        <f ca="1"/>
        <v>0</v>
      </c>
      <c r="AM20" s="44">
        <f ca="1"/>
        <v>0</v>
      </c>
    </row>
    <row r="21" spans="2:39" x14ac:dyDescent="0.25">
      <c r="B21" s="102"/>
      <c r="C21" s="55"/>
      <c r="D21" s="103"/>
      <c r="E21" s="55"/>
      <c r="F21" s="116"/>
      <c r="G21" s="117"/>
      <c r="H21" s="117"/>
      <c r="I21" s="117"/>
      <c r="J21" s="117"/>
      <c r="K21" s="117"/>
      <c r="L21" s="117"/>
      <c r="M21" s="117"/>
      <c r="N21" s="117"/>
      <c r="O21" s="118"/>
      <c r="P21" s="61">
        <f ca="1"/>
        <v>0</v>
      </c>
      <c r="Q21" s="61">
        <f ca="1"/>
        <v>0</v>
      </c>
      <c r="R21" s="61">
        <f ca="1"/>
        <v>0</v>
      </c>
      <c r="S21" s="61">
        <f ca="1"/>
        <v>0</v>
      </c>
      <c r="T21" s="61">
        <f ca="1"/>
        <v>0</v>
      </c>
      <c r="U21" s="61">
        <f ca="1"/>
        <v>0</v>
      </c>
      <c r="V21" s="61">
        <f ca="1"/>
        <v>0</v>
      </c>
      <c r="W21" s="61">
        <f ca="1"/>
        <v>0</v>
      </c>
      <c r="X21" s="61">
        <f ca="1"/>
        <v>0</v>
      </c>
      <c r="Y21" s="61">
        <f ca="1"/>
        <v>0</v>
      </c>
      <c r="Z21" s="61">
        <f ca="1"/>
        <v>0</v>
      </c>
      <c r="AA21" s="61">
        <f ca="1"/>
        <v>0</v>
      </c>
      <c r="AB21" s="61">
        <f ca="1"/>
        <v>0</v>
      </c>
      <c r="AC21" s="61">
        <f ca="1"/>
        <v>0</v>
      </c>
      <c r="AD21" s="61">
        <f ca="1"/>
        <v>0</v>
      </c>
      <c r="AE21" s="61">
        <f ca="1"/>
        <v>0</v>
      </c>
      <c r="AF21" s="61">
        <f ca="1"/>
        <v>0</v>
      </c>
      <c r="AG21" s="61">
        <f ca="1"/>
        <v>0</v>
      </c>
      <c r="AH21" s="61">
        <f ca="1"/>
        <v>0</v>
      </c>
      <c r="AI21" s="61">
        <f ca="1"/>
        <v>0</v>
      </c>
      <c r="AJ21" s="61"/>
      <c r="AK21" s="61"/>
      <c r="AL21" s="44">
        <f ca="1"/>
        <v>0</v>
      </c>
      <c r="AM21" s="44">
        <f ca="1"/>
        <v>0</v>
      </c>
    </row>
    <row r="22" spans="2:39" x14ac:dyDescent="0.25">
      <c r="B22" s="27"/>
      <c r="C22" s="25"/>
      <c r="D22" s="25"/>
      <c r="E22" s="25"/>
      <c r="F22" s="46"/>
      <c r="G22" s="46"/>
      <c r="H22" s="46"/>
      <c r="I22" s="46"/>
      <c r="J22" s="46"/>
      <c r="K22" s="46"/>
      <c r="L22" s="46"/>
      <c r="M22" s="46"/>
      <c r="N22" s="46"/>
      <c r="O22" s="46"/>
      <c r="P22" s="46">
        <f ca="1"/>
        <v>0</v>
      </c>
      <c r="Q22" s="46">
        <f ca="1"/>
        <v>0</v>
      </c>
      <c r="R22" s="46">
        <f ca="1"/>
        <v>0</v>
      </c>
      <c r="S22" s="46">
        <f ca="1"/>
        <v>0</v>
      </c>
      <c r="T22" s="46">
        <f ca="1"/>
        <v>0</v>
      </c>
      <c r="U22" s="46">
        <f ca="1"/>
        <v>0</v>
      </c>
      <c r="V22" s="46">
        <f ca="1"/>
        <v>0</v>
      </c>
      <c r="W22" s="46">
        <f ca="1"/>
        <v>0</v>
      </c>
      <c r="X22" s="46">
        <f ca="1"/>
        <v>0</v>
      </c>
      <c r="Y22" s="46">
        <f ca="1"/>
        <v>0</v>
      </c>
      <c r="Z22" s="46">
        <f ca="1"/>
        <v>0</v>
      </c>
      <c r="AA22" s="46">
        <f ca="1"/>
        <v>0</v>
      </c>
      <c r="AB22" s="46">
        <f ca="1"/>
        <v>0</v>
      </c>
      <c r="AC22" s="46">
        <f ca="1"/>
        <v>0</v>
      </c>
      <c r="AD22" s="46">
        <f ca="1"/>
        <v>0</v>
      </c>
      <c r="AE22" s="46">
        <f ca="1"/>
        <v>0</v>
      </c>
      <c r="AF22" s="46">
        <f ca="1"/>
        <v>0</v>
      </c>
      <c r="AG22" s="46">
        <f ca="1"/>
        <v>0</v>
      </c>
      <c r="AH22" s="46">
        <f ca="1"/>
        <v>0</v>
      </c>
      <c r="AI22" s="46">
        <f ca="1"/>
        <v>0</v>
      </c>
      <c r="AJ22" s="46"/>
      <c r="AK22" s="46"/>
      <c r="AL22" s="46">
        <f ca="1"/>
        <v>0</v>
      </c>
      <c r="AM22" s="46">
        <f ca="1"/>
        <v>0</v>
      </c>
    </row>
    <row r="23" spans="2:39" ht="15" customHeight="1" x14ac:dyDescent="0.25">
      <c r="B23" s="42" t="s">
        <v>1</v>
      </c>
      <c r="C23" s="40"/>
      <c r="D23" s="41"/>
      <c r="E23" s="41"/>
      <c r="F23" s="47"/>
      <c r="G23" s="47"/>
      <c r="H23" s="47"/>
      <c r="I23" s="47"/>
      <c r="J23" s="47"/>
      <c r="K23" s="47"/>
      <c r="L23" s="47"/>
      <c r="M23" s="47"/>
      <c r="N23" s="47"/>
      <c r="O23" s="47"/>
      <c r="P23" s="47">
        <f ca="1"/>
        <v>0</v>
      </c>
      <c r="Q23" s="47">
        <f ca="1"/>
        <v>0</v>
      </c>
      <c r="R23" s="47">
        <f ca="1"/>
        <v>0</v>
      </c>
      <c r="S23" s="47">
        <f ca="1"/>
        <v>0</v>
      </c>
      <c r="T23" s="47">
        <f ca="1"/>
        <v>0</v>
      </c>
      <c r="U23" s="47">
        <f ca="1"/>
        <v>0</v>
      </c>
      <c r="V23" s="47">
        <f ca="1"/>
        <v>0</v>
      </c>
      <c r="W23" s="47">
        <f ca="1"/>
        <v>0</v>
      </c>
      <c r="X23" s="47">
        <f ca="1"/>
        <v>0</v>
      </c>
      <c r="Y23" s="47">
        <f ca="1"/>
        <v>0</v>
      </c>
      <c r="Z23" s="47">
        <f ca="1"/>
        <v>0</v>
      </c>
      <c r="AA23" s="47">
        <f ca="1"/>
        <v>0</v>
      </c>
      <c r="AB23" s="47">
        <f ca="1"/>
        <v>0</v>
      </c>
      <c r="AC23" s="47">
        <f ca="1"/>
        <v>0</v>
      </c>
      <c r="AD23" s="47">
        <f ca="1"/>
        <v>0</v>
      </c>
      <c r="AE23" s="47">
        <f ca="1"/>
        <v>0</v>
      </c>
      <c r="AF23" s="47">
        <f ca="1"/>
        <v>0</v>
      </c>
      <c r="AG23" s="47">
        <f ca="1"/>
        <v>0</v>
      </c>
      <c r="AH23" s="47">
        <f ca="1"/>
        <v>0</v>
      </c>
      <c r="AI23" s="47">
        <f ca="1"/>
        <v>0</v>
      </c>
      <c r="AJ23" s="47" cm="1">
        <f t="array" aca="1" ref="AJ23" ca="1">_xlfn.LET(_xlpm.StartRow,MATCH(2,1/(F$6:F22="Start")),SUM(OFFSET($P$6,_xlpm.StartRow+1,0,ROW(F22)-_xlpm.StartRow-1,10)))</f>
        <v>4065.9933333333329</v>
      </c>
      <c r="AK23" s="47" cm="1">
        <f t="array" aca="1" ref="AK23" ca="1">_xlfn.LET(_xlpm.StartRow,MATCH(2,1/(F$6:F22="Start")),SUM(OFFSET($Z$6,_xlpm.StartRow+1,0,ROW(F22)-_xlpm.StartRow-1,10)))</f>
        <v>48791.92</v>
      </c>
      <c r="AL23" s="47">
        <f ca="1"/>
        <v>4065.9933333333329</v>
      </c>
      <c r="AM23" s="47">
        <f ca="1"/>
        <v>48791.92</v>
      </c>
    </row>
    <row r="24" spans="2:39" ht="9" customHeight="1" x14ac:dyDescent="0.25">
      <c r="B24" s="33"/>
      <c r="C24" s="34"/>
      <c r="D24" s="34"/>
      <c r="E24" s="34"/>
      <c r="F24" s="48"/>
      <c r="G24" s="48"/>
      <c r="H24" s="48"/>
      <c r="I24" s="48"/>
      <c r="J24" s="48"/>
      <c r="K24" s="48"/>
      <c r="L24" s="48"/>
      <c r="M24" s="48"/>
      <c r="N24" s="48"/>
      <c r="O24" s="48"/>
      <c r="P24" s="48">
        <f ca="1"/>
        <v>0</v>
      </c>
      <c r="Q24" s="48">
        <f ca="1"/>
        <v>0</v>
      </c>
      <c r="R24" s="48">
        <f ca="1"/>
        <v>0</v>
      </c>
      <c r="S24" s="48">
        <f ca="1"/>
        <v>0</v>
      </c>
      <c r="T24" s="48">
        <f ca="1"/>
        <v>0</v>
      </c>
      <c r="U24" s="48">
        <f ca="1"/>
        <v>0</v>
      </c>
      <c r="V24" s="48">
        <f ca="1"/>
        <v>0</v>
      </c>
      <c r="W24" s="48">
        <f ca="1"/>
        <v>0</v>
      </c>
      <c r="X24" s="48">
        <f ca="1"/>
        <v>0</v>
      </c>
      <c r="Y24" s="48">
        <f ca="1"/>
        <v>0</v>
      </c>
      <c r="Z24" s="48">
        <f ca="1"/>
        <v>0</v>
      </c>
      <c r="AA24" s="48">
        <f ca="1"/>
        <v>0</v>
      </c>
      <c r="AB24" s="48">
        <f ca="1"/>
        <v>0</v>
      </c>
      <c r="AC24" s="48">
        <f ca="1"/>
        <v>0</v>
      </c>
      <c r="AD24" s="48">
        <f ca="1"/>
        <v>0</v>
      </c>
      <c r="AE24" s="48">
        <f ca="1"/>
        <v>0</v>
      </c>
      <c r="AF24" s="48">
        <f ca="1"/>
        <v>0</v>
      </c>
      <c r="AG24" s="48">
        <f ca="1"/>
        <v>0</v>
      </c>
      <c r="AH24" s="48">
        <f ca="1"/>
        <v>0</v>
      </c>
      <c r="AI24" s="48">
        <f ca="1"/>
        <v>0</v>
      </c>
      <c r="AJ24" s="48"/>
      <c r="AK24" s="48"/>
      <c r="AL24" s="48">
        <f ca="1"/>
        <v>0</v>
      </c>
      <c r="AM24" s="49">
        <f ca="1"/>
        <v>0</v>
      </c>
    </row>
    <row r="25" spans="2:39" x14ac:dyDescent="0.25">
      <c r="B25" s="36" t="s">
        <v>28</v>
      </c>
      <c r="C25" s="37"/>
      <c r="D25" s="37"/>
      <c r="E25" s="37"/>
      <c r="F25" s="62" t="s">
        <v>3</v>
      </c>
      <c r="G25" s="62" t="s">
        <v>3</v>
      </c>
      <c r="H25" s="62" t="s">
        <v>3</v>
      </c>
      <c r="I25" s="62" t="s">
        <v>3</v>
      </c>
      <c r="J25" s="62" t="s">
        <v>3</v>
      </c>
      <c r="K25" s="62" t="s">
        <v>3</v>
      </c>
      <c r="L25" s="62" t="s">
        <v>3</v>
      </c>
      <c r="M25" s="62" t="s">
        <v>3</v>
      </c>
      <c r="N25" s="62" t="s">
        <v>3</v>
      </c>
      <c r="O25" s="62" t="s">
        <v>3</v>
      </c>
      <c r="P25" s="62">
        <f ca="1"/>
        <v>0</v>
      </c>
      <c r="Q25" s="62">
        <f ca="1"/>
        <v>0</v>
      </c>
      <c r="R25" s="62">
        <f ca="1"/>
        <v>0</v>
      </c>
      <c r="S25" s="62">
        <f ca="1"/>
        <v>0</v>
      </c>
      <c r="T25" s="62">
        <f ca="1"/>
        <v>0</v>
      </c>
      <c r="U25" s="62">
        <f ca="1"/>
        <v>0</v>
      </c>
      <c r="V25" s="62">
        <f ca="1"/>
        <v>0</v>
      </c>
      <c r="W25" s="62">
        <f ca="1"/>
        <v>0</v>
      </c>
      <c r="X25" s="62">
        <f ca="1"/>
        <v>0</v>
      </c>
      <c r="Y25" s="62">
        <f ca="1"/>
        <v>0</v>
      </c>
      <c r="Z25" s="62">
        <f ca="1"/>
        <v>0</v>
      </c>
      <c r="AA25" s="62">
        <f ca="1"/>
        <v>0</v>
      </c>
      <c r="AB25" s="62">
        <f ca="1"/>
        <v>0</v>
      </c>
      <c r="AC25" s="62">
        <f ca="1"/>
        <v>0</v>
      </c>
      <c r="AD25" s="62">
        <f ca="1"/>
        <v>0</v>
      </c>
      <c r="AE25" s="62">
        <f ca="1"/>
        <v>0</v>
      </c>
      <c r="AF25" s="62">
        <f ca="1"/>
        <v>0</v>
      </c>
      <c r="AG25" s="62">
        <f ca="1"/>
        <v>0</v>
      </c>
      <c r="AH25" s="62">
        <f ca="1"/>
        <v>0</v>
      </c>
      <c r="AI25" s="62">
        <f ca="1"/>
        <v>0</v>
      </c>
      <c r="AJ25" s="62"/>
      <c r="AK25" s="62"/>
      <c r="AL25" s="50">
        <f ca="1"/>
        <v>0</v>
      </c>
      <c r="AM25" s="51">
        <f ca="1"/>
        <v>0</v>
      </c>
    </row>
    <row r="26" spans="2:39" x14ac:dyDescent="0.25">
      <c r="B26" s="27"/>
      <c r="C26" s="25"/>
      <c r="D26" s="25"/>
      <c r="E26" s="25"/>
      <c r="F26" s="46"/>
      <c r="G26" s="46"/>
      <c r="H26" s="46"/>
      <c r="I26" s="46"/>
      <c r="J26" s="46"/>
      <c r="K26" s="46"/>
      <c r="L26" s="46"/>
      <c r="M26" s="46"/>
      <c r="N26" s="46"/>
      <c r="O26" s="46"/>
      <c r="P26" s="46">
        <f ca="1"/>
        <v>0</v>
      </c>
      <c r="Q26" s="46">
        <f ca="1"/>
        <v>0</v>
      </c>
      <c r="R26" s="46">
        <f ca="1"/>
        <v>0</v>
      </c>
      <c r="S26" s="46">
        <f ca="1"/>
        <v>0</v>
      </c>
      <c r="T26" s="46">
        <f ca="1"/>
        <v>0</v>
      </c>
      <c r="U26" s="46">
        <f ca="1"/>
        <v>0</v>
      </c>
      <c r="V26" s="46">
        <f ca="1"/>
        <v>0</v>
      </c>
      <c r="W26" s="46">
        <f ca="1"/>
        <v>0</v>
      </c>
      <c r="X26" s="46">
        <f ca="1"/>
        <v>0</v>
      </c>
      <c r="Y26" s="46">
        <f ca="1"/>
        <v>0</v>
      </c>
      <c r="Z26" s="46">
        <f ca="1"/>
        <v>0</v>
      </c>
      <c r="AA26" s="46">
        <f ca="1"/>
        <v>0</v>
      </c>
      <c r="AB26" s="46">
        <f ca="1"/>
        <v>0</v>
      </c>
      <c r="AC26" s="46">
        <f ca="1"/>
        <v>0</v>
      </c>
      <c r="AD26" s="46">
        <f ca="1"/>
        <v>0</v>
      </c>
      <c r="AE26" s="46">
        <f ca="1"/>
        <v>0</v>
      </c>
      <c r="AF26" s="46">
        <f ca="1"/>
        <v>0</v>
      </c>
      <c r="AG26" s="46">
        <f ca="1"/>
        <v>0</v>
      </c>
      <c r="AH26" s="46">
        <f ca="1"/>
        <v>0</v>
      </c>
      <c r="AI26" s="46">
        <f ca="1"/>
        <v>0</v>
      </c>
      <c r="AJ26" s="46"/>
      <c r="AK26" s="46"/>
      <c r="AL26" s="46">
        <f ca="1"/>
        <v>0</v>
      </c>
      <c r="AM26" s="46">
        <f ca="1"/>
        <v>0</v>
      </c>
    </row>
    <row r="27" spans="2:39" x14ac:dyDescent="0.25">
      <c r="B27" s="32"/>
      <c r="C27" s="24"/>
      <c r="D27" s="39"/>
      <c r="E27" s="24"/>
      <c r="F27" s="119"/>
      <c r="G27" s="119"/>
      <c r="H27" s="119"/>
      <c r="I27" s="119"/>
      <c r="J27" s="119"/>
      <c r="K27" s="119"/>
      <c r="L27" s="119"/>
      <c r="M27" s="119"/>
      <c r="N27" s="119"/>
      <c r="O27" s="119"/>
      <c r="P27" s="43">
        <f ca="1"/>
        <v>0</v>
      </c>
      <c r="Q27" s="43">
        <f ca="1"/>
        <v>0</v>
      </c>
      <c r="R27" s="43">
        <f ca="1"/>
        <v>0</v>
      </c>
      <c r="S27" s="43">
        <f ca="1"/>
        <v>0</v>
      </c>
      <c r="T27" s="43">
        <f ca="1"/>
        <v>0</v>
      </c>
      <c r="U27" s="43">
        <f ca="1"/>
        <v>0</v>
      </c>
      <c r="V27" s="43">
        <f ca="1"/>
        <v>0</v>
      </c>
      <c r="W27" s="43">
        <f ca="1"/>
        <v>0</v>
      </c>
      <c r="X27" s="43">
        <f ca="1"/>
        <v>0</v>
      </c>
      <c r="Y27" s="43">
        <f ca="1"/>
        <v>0</v>
      </c>
      <c r="Z27" s="43">
        <f ca="1"/>
        <v>0</v>
      </c>
      <c r="AA27" s="43">
        <f ca="1"/>
        <v>0</v>
      </c>
      <c r="AB27" s="43">
        <f ca="1"/>
        <v>0</v>
      </c>
      <c r="AC27" s="43">
        <f ca="1"/>
        <v>0</v>
      </c>
      <c r="AD27" s="43">
        <f ca="1"/>
        <v>0</v>
      </c>
      <c r="AE27" s="43">
        <f ca="1"/>
        <v>0</v>
      </c>
      <c r="AF27" s="43">
        <f ca="1"/>
        <v>0</v>
      </c>
      <c r="AG27" s="43">
        <f ca="1"/>
        <v>0</v>
      </c>
      <c r="AH27" s="43">
        <f ca="1"/>
        <v>0</v>
      </c>
      <c r="AI27" s="43">
        <f ca="1"/>
        <v>0</v>
      </c>
      <c r="AJ27" s="43"/>
      <c r="AK27" s="43"/>
      <c r="AL27" s="44">
        <f ca="1"/>
        <v>0</v>
      </c>
      <c r="AM27" s="44">
        <f ca="1"/>
        <v>0</v>
      </c>
    </row>
    <row r="28" spans="2:39" ht="15.75" customHeight="1" x14ac:dyDescent="0.25">
      <c r="B28" s="32"/>
      <c r="C28" s="24"/>
      <c r="D28" s="39"/>
      <c r="E28" s="24"/>
      <c r="F28" s="119"/>
      <c r="G28" s="119"/>
      <c r="H28" s="119"/>
      <c r="I28" s="119"/>
      <c r="J28" s="119"/>
      <c r="K28" s="119"/>
      <c r="L28" s="119"/>
      <c r="M28" s="119"/>
      <c r="N28" s="119"/>
      <c r="O28" s="119"/>
      <c r="P28" s="45">
        <f ca="1"/>
        <v>0</v>
      </c>
      <c r="Q28" s="45">
        <f ca="1"/>
        <v>0</v>
      </c>
      <c r="R28" s="45">
        <f ca="1"/>
        <v>0</v>
      </c>
      <c r="S28" s="45">
        <f ca="1"/>
        <v>0</v>
      </c>
      <c r="T28" s="45">
        <f ca="1"/>
        <v>0</v>
      </c>
      <c r="U28" s="45">
        <f ca="1"/>
        <v>0</v>
      </c>
      <c r="V28" s="45">
        <f ca="1"/>
        <v>0</v>
      </c>
      <c r="W28" s="45">
        <f ca="1"/>
        <v>0</v>
      </c>
      <c r="X28" s="45">
        <f ca="1"/>
        <v>0</v>
      </c>
      <c r="Y28" s="45">
        <f ca="1"/>
        <v>0</v>
      </c>
      <c r="Z28" s="45">
        <f ca="1"/>
        <v>0</v>
      </c>
      <c r="AA28" s="45">
        <f ca="1"/>
        <v>0</v>
      </c>
      <c r="AB28" s="45">
        <f ca="1"/>
        <v>0</v>
      </c>
      <c r="AC28" s="45">
        <f ca="1"/>
        <v>0</v>
      </c>
      <c r="AD28" s="45">
        <f ca="1"/>
        <v>0</v>
      </c>
      <c r="AE28" s="45">
        <f ca="1"/>
        <v>0</v>
      </c>
      <c r="AF28" s="45">
        <f ca="1"/>
        <v>0</v>
      </c>
      <c r="AG28" s="45">
        <f ca="1"/>
        <v>0</v>
      </c>
      <c r="AH28" s="45">
        <f ca="1"/>
        <v>0</v>
      </c>
      <c r="AI28" s="45">
        <f ca="1"/>
        <v>0</v>
      </c>
      <c r="AJ28" s="45"/>
      <c r="AK28" s="45"/>
      <c r="AL28" s="44">
        <f ca="1"/>
        <v>0</v>
      </c>
      <c r="AM28" s="44">
        <f ca="1"/>
        <v>0</v>
      </c>
    </row>
    <row r="29" spans="2:39" ht="15.75" customHeight="1" x14ac:dyDescent="0.25">
      <c r="B29" s="32"/>
      <c r="C29" s="24"/>
      <c r="D29" s="39"/>
      <c r="E29" s="24"/>
      <c r="F29" s="119"/>
      <c r="G29" s="119"/>
      <c r="H29" s="119"/>
      <c r="I29" s="119"/>
      <c r="J29" s="119"/>
      <c r="K29" s="119"/>
      <c r="L29" s="119"/>
      <c r="M29" s="119"/>
      <c r="N29" s="119"/>
      <c r="O29" s="119"/>
      <c r="P29" s="43">
        <f ca="1"/>
        <v>0</v>
      </c>
      <c r="Q29" s="43">
        <f ca="1"/>
        <v>0</v>
      </c>
      <c r="R29" s="43">
        <f ca="1"/>
        <v>0</v>
      </c>
      <c r="S29" s="43">
        <f ca="1"/>
        <v>0</v>
      </c>
      <c r="T29" s="43">
        <f ca="1"/>
        <v>0</v>
      </c>
      <c r="U29" s="43">
        <f ca="1"/>
        <v>0</v>
      </c>
      <c r="V29" s="43">
        <f ca="1"/>
        <v>0</v>
      </c>
      <c r="W29" s="43">
        <f ca="1"/>
        <v>0</v>
      </c>
      <c r="X29" s="43">
        <f ca="1"/>
        <v>0</v>
      </c>
      <c r="Y29" s="43">
        <f ca="1"/>
        <v>0</v>
      </c>
      <c r="Z29" s="43">
        <f ca="1"/>
        <v>0</v>
      </c>
      <c r="AA29" s="43">
        <f ca="1"/>
        <v>0</v>
      </c>
      <c r="AB29" s="43">
        <f ca="1"/>
        <v>0</v>
      </c>
      <c r="AC29" s="43">
        <f ca="1"/>
        <v>0</v>
      </c>
      <c r="AD29" s="43">
        <f ca="1"/>
        <v>0</v>
      </c>
      <c r="AE29" s="43">
        <f ca="1"/>
        <v>0</v>
      </c>
      <c r="AF29" s="43">
        <f ca="1"/>
        <v>0</v>
      </c>
      <c r="AG29" s="43">
        <f ca="1"/>
        <v>0</v>
      </c>
      <c r="AH29" s="43">
        <f ca="1"/>
        <v>0</v>
      </c>
      <c r="AI29" s="43">
        <f ca="1"/>
        <v>0</v>
      </c>
      <c r="AJ29" s="43"/>
      <c r="AK29" s="43"/>
      <c r="AL29" s="44">
        <f ca="1"/>
        <v>0</v>
      </c>
      <c r="AM29" s="44">
        <f ca="1"/>
        <v>0</v>
      </c>
    </row>
    <row r="30" spans="2:39" ht="15.75" customHeight="1" x14ac:dyDescent="0.25">
      <c r="B30" s="32"/>
      <c r="C30" s="24"/>
      <c r="D30" s="39"/>
      <c r="E30" s="24"/>
      <c r="F30" s="119"/>
      <c r="G30" s="119"/>
      <c r="H30" s="119"/>
      <c r="I30" s="119"/>
      <c r="J30" s="119"/>
      <c r="K30" s="119"/>
      <c r="L30" s="119"/>
      <c r="M30" s="119"/>
      <c r="N30" s="119"/>
      <c r="O30" s="119"/>
      <c r="P30" s="45">
        <f ca="1"/>
        <v>0</v>
      </c>
      <c r="Q30" s="45">
        <f ca="1"/>
        <v>0</v>
      </c>
      <c r="R30" s="45">
        <f ca="1"/>
        <v>0</v>
      </c>
      <c r="S30" s="45">
        <f ca="1"/>
        <v>0</v>
      </c>
      <c r="T30" s="45">
        <f ca="1"/>
        <v>0</v>
      </c>
      <c r="U30" s="45">
        <f ca="1"/>
        <v>0</v>
      </c>
      <c r="V30" s="45">
        <f ca="1"/>
        <v>0</v>
      </c>
      <c r="W30" s="45">
        <f ca="1"/>
        <v>0</v>
      </c>
      <c r="X30" s="45">
        <f ca="1"/>
        <v>0</v>
      </c>
      <c r="Y30" s="45">
        <f ca="1"/>
        <v>0</v>
      </c>
      <c r="Z30" s="45">
        <f ca="1"/>
        <v>0</v>
      </c>
      <c r="AA30" s="45">
        <f ca="1"/>
        <v>0</v>
      </c>
      <c r="AB30" s="45">
        <f ca="1"/>
        <v>0</v>
      </c>
      <c r="AC30" s="45">
        <f ca="1"/>
        <v>0</v>
      </c>
      <c r="AD30" s="45">
        <f ca="1"/>
        <v>0</v>
      </c>
      <c r="AE30" s="45">
        <f ca="1"/>
        <v>0</v>
      </c>
      <c r="AF30" s="45">
        <f ca="1"/>
        <v>0</v>
      </c>
      <c r="AG30" s="45">
        <f ca="1"/>
        <v>0</v>
      </c>
      <c r="AH30" s="45">
        <f ca="1"/>
        <v>0</v>
      </c>
      <c r="AI30" s="45">
        <f ca="1"/>
        <v>0</v>
      </c>
      <c r="AJ30" s="45"/>
      <c r="AK30" s="45"/>
      <c r="AL30" s="44">
        <f ca="1"/>
        <v>0</v>
      </c>
      <c r="AM30" s="44">
        <f ca="1"/>
        <v>0</v>
      </c>
    </row>
    <row r="31" spans="2:39" ht="15.75" customHeight="1" x14ac:dyDescent="0.25">
      <c r="B31" s="32"/>
      <c r="C31" s="24"/>
      <c r="D31" s="39"/>
      <c r="E31" s="24"/>
      <c r="F31" s="119"/>
      <c r="G31" s="119"/>
      <c r="H31" s="119"/>
      <c r="I31" s="119"/>
      <c r="J31" s="119"/>
      <c r="K31" s="119"/>
      <c r="L31" s="119"/>
      <c r="M31" s="119"/>
      <c r="N31" s="119"/>
      <c r="O31" s="119"/>
      <c r="P31" s="43">
        <f ca="1"/>
        <v>0</v>
      </c>
      <c r="Q31" s="43">
        <f ca="1"/>
        <v>0</v>
      </c>
      <c r="R31" s="43">
        <f ca="1"/>
        <v>0</v>
      </c>
      <c r="S31" s="43">
        <f ca="1"/>
        <v>0</v>
      </c>
      <c r="T31" s="43">
        <f ca="1"/>
        <v>0</v>
      </c>
      <c r="U31" s="43">
        <f ca="1"/>
        <v>0</v>
      </c>
      <c r="V31" s="43">
        <f ca="1"/>
        <v>0</v>
      </c>
      <c r="W31" s="43">
        <f ca="1"/>
        <v>0</v>
      </c>
      <c r="X31" s="43">
        <f ca="1"/>
        <v>0</v>
      </c>
      <c r="Y31" s="43">
        <f ca="1"/>
        <v>0</v>
      </c>
      <c r="Z31" s="43">
        <f ca="1"/>
        <v>0</v>
      </c>
      <c r="AA31" s="43">
        <f ca="1"/>
        <v>0</v>
      </c>
      <c r="AB31" s="43">
        <f ca="1"/>
        <v>0</v>
      </c>
      <c r="AC31" s="43">
        <f ca="1"/>
        <v>0</v>
      </c>
      <c r="AD31" s="43">
        <f ca="1"/>
        <v>0</v>
      </c>
      <c r="AE31" s="43">
        <f ca="1"/>
        <v>0</v>
      </c>
      <c r="AF31" s="43">
        <f ca="1"/>
        <v>0</v>
      </c>
      <c r="AG31" s="43">
        <f ca="1"/>
        <v>0</v>
      </c>
      <c r="AH31" s="43">
        <f ca="1"/>
        <v>0</v>
      </c>
      <c r="AI31" s="43">
        <f ca="1"/>
        <v>0</v>
      </c>
      <c r="AJ31" s="43"/>
      <c r="AK31" s="43"/>
      <c r="AL31" s="44">
        <f ca="1"/>
        <v>0</v>
      </c>
      <c r="AM31" s="44">
        <f ca="1"/>
        <v>0</v>
      </c>
    </row>
    <row r="32" spans="2:39" ht="15.75" customHeight="1" x14ac:dyDescent="0.25">
      <c r="B32" s="32"/>
      <c r="C32" s="24"/>
      <c r="D32" s="39"/>
      <c r="E32" s="24"/>
      <c r="F32" s="119"/>
      <c r="G32" s="119"/>
      <c r="H32" s="119"/>
      <c r="I32" s="119"/>
      <c r="J32" s="119"/>
      <c r="K32" s="119"/>
      <c r="L32" s="119"/>
      <c r="M32" s="119"/>
      <c r="N32" s="119"/>
      <c r="O32" s="119"/>
      <c r="P32" s="45">
        <f ca="1"/>
        <v>0</v>
      </c>
      <c r="Q32" s="45">
        <f ca="1"/>
        <v>0</v>
      </c>
      <c r="R32" s="45">
        <f ca="1"/>
        <v>0</v>
      </c>
      <c r="S32" s="45">
        <f ca="1"/>
        <v>0</v>
      </c>
      <c r="T32" s="45">
        <f ca="1"/>
        <v>0</v>
      </c>
      <c r="U32" s="45">
        <f ca="1"/>
        <v>0</v>
      </c>
      <c r="V32" s="45">
        <f ca="1"/>
        <v>0</v>
      </c>
      <c r="W32" s="45">
        <f ca="1"/>
        <v>0</v>
      </c>
      <c r="X32" s="45">
        <f ca="1"/>
        <v>0</v>
      </c>
      <c r="Y32" s="45">
        <f ca="1"/>
        <v>0</v>
      </c>
      <c r="Z32" s="45">
        <f ca="1"/>
        <v>0</v>
      </c>
      <c r="AA32" s="45">
        <f ca="1"/>
        <v>0</v>
      </c>
      <c r="AB32" s="45">
        <f ca="1"/>
        <v>0</v>
      </c>
      <c r="AC32" s="45">
        <f ca="1"/>
        <v>0</v>
      </c>
      <c r="AD32" s="45">
        <f ca="1"/>
        <v>0</v>
      </c>
      <c r="AE32" s="45">
        <f ca="1"/>
        <v>0</v>
      </c>
      <c r="AF32" s="45">
        <f ca="1"/>
        <v>0</v>
      </c>
      <c r="AG32" s="45">
        <f ca="1"/>
        <v>0</v>
      </c>
      <c r="AH32" s="45">
        <f ca="1"/>
        <v>0</v>
      </c>
      <c r="AI32" s="45">
        <f ca="1"/>
        <v>0</v>
      </c>
      <c r="AJ32" s="45"/>
      <c r="AK32" s="45"/>
      <c r="AL32" s="44">
        <f ca="1"/>
        <v>0</v>
      </c>
      <c r="AM32" s="44">
        <f ca="1"/>
        <v>0</v>
      </c>
    </row>
    <row r="33" spans="2:39" ht="15.75" customHeight="1" x14ac:dyDescent="0.25">
      <c r="B33" s="32"/>
      <c r="C33" s="24"/>
      <c r="D33" s="39"/>
      <c r="E33" s="24"/>
      <c r="F33" s="119"/>
      <c r="G33" s="119"/>
      <c r="H33" s="119"/>
      <c r="I33" s="119"/>
      <c r="J33" s="119"/>
      <c r="K33" s="119"/>
      <c r="L33" s="119"/>
      <c r="M33" s="119"/>
      <c r="N33" s="119"/>
      <c r="O33" s="119"/>
      <c r="P33" s="43">
        <f ca="1"/>
        <v>0</v>
      </c>
      <c r="Q33" s="43">
        <f ca="1"/>
        <v>0</v>
      </c>
      <c r="R33" s="43">
        <f ca="1"/>
        <v>0</v>
      </c>
      <c r="S33" s="43">
        <f ca="1"/>
        <v>0</v>
      </c>
      <c r="T33" s="43">
        <f ca="1"/>
        <v>0</v>
      </c>
      <c r="U33" s="43">
        <f ca="1"/>
        <v>0</v>
      </c>
      <c r="V33" s="43">
        <f ca="1"/>
        <v>0</v>
      </c>
      <c r="W33" s="43">
        <f ca="1"/>
        <v>0</v>
      </c>
      <c r="X33" s="43">
        <f ca="1"/>
        <v>0</v>
      </c>
      <c r="Y33" s="43">
        <f ca="1"/>
        <v>0</v>
      </c>
      <c r="Z33" s="43">
        <f ca="1"/>
        <v>0</v>
      </c>
      <c r="AA33" s="43">
        <f ca="1"/>
        <v>0</v>
      </c>
      <c r="AB33" s="43">
        <f ca="1"/>
        <v>0</v>
      </c>
      <c r="AC33" s="43">
        <f ca="1"/>
        <v>0</v>
      </c>
      <c r="AD33" s="43">
        <f ca="1"/>
        <v>0</v>
      </c>
      <c r="AE33" s="43">
        <f ca="1"/>
        <v>0</v>
      </c>
      <c r="AF33" s="43">
        <f ca="1"/>
        <v>0</v>
      </c>
      <c r="AG33" s="43">
        <f ca="1"/>
        <v>0</v>
      </c>
      <c r="AH33" s="43">
        <f ca="1"/>
        <v>0</v>
      </c>
      <c r="AI33" s="43">
        <f ca="1"/>
        <v>0</v>
      </c>
      <c r="AJ33" s="43"/>
      <c r="AK33" s="43"/>
      <c r="AL33" s="44">
        <f ca="1"/>
        <v>0</v>
      </c>
      <c r="AM33" s="44">
        <f ca="1"/>
        <v>0</v>
      </c>
    </row>
    <row r="34" spans="2:39" ht="15.75" customHeight="1" x14ac:dyDescent="0.25">
      <c r="B34" s="32"/>
      <c r="C34" s="24"/>
      <c r="D34" s="39"/>
      <c r="E34" s="24"/>
      <c r="F34" s="119"/>
      <c r="G34" s="119"/>
      <c r="H34" s="119"/>
      <c r="I34" s="119"/>
      <c r="J34" s="119"/>
      <c r="K34" s="119"/>
      <c r="L34" s="119"/>
      <c r="M34" s="119"/>
      <c r="N34" s="119"/>
      <c r="O34" s="119"/>
      <c r="P34" s="45">
        <f ca="1"/>
        <v>0</v>
      </c>
      <c r="Q34" s="45">
        <f ca="1"/>
        <v>0</v>
      </c>
      <c r="R34" s="45">
        <f ca="1"/>
        <v>0</v>
      </c>
      <c r="S34" s="45">
        <f ca="1"/>
        <v>0</v>
      </c>
      <c r="T34" s="45">
        <f ca="1"/>
        <v>0</v>
      </c>
      <c r="U34" s="45">
        <f ca="1"/>
        <v>0</v>
      </c>
      <c r="V34" s="45">
        <f ca="1"/>
        <v>0</v>
      </c>
      <c r="W34" s="45">
        <f ca="1"/>
        <v>0</v>
      </c>
      <c r="X34" s="45">
        <f ca="1"/>
        <v>0</v>
      </c>
      <c r="Y34" s="45">
        <f ca="1"/>
        <v>0</v>
      </c>
      <c r="Z34" s="45">
        <f ca="1"/>
        <v>0</v>
      </c>
      <c r="AA34" s="45">
        <f ca="1"/>
        <v>0</v>
      </c>
      <c r="AB34" s="45">
        <f ca="1"/>
        <v>0</v>
      </c>
      <c r="AC34" s="45">
        <f ca="1"/>
        <v>0</v>
      </c>
      <c r="AD34" s="45">
        <f ca="1"/>
        <v>0</v>
      </c>
      <c r="AE34" s="45">
        <f ca="1"/>
        <v>0</v>
      </c>
      <c r="AF34" s="45">
        <f ca="1"/>
        <v>0</v>
      </c>
      <c r="AG34" s="45">
        <f ca="1"/>
        <v>0</v>
      </c>
      <c r="AH34" s="45">
        <f ca="1"/>
        <v>0</v>
      </c>
      <c r="AI34" s="45">
        <f ca="1"/>
        <v>0</v>
      </c>
      <c r="AJ34" s="45"/>
      <c r="AK34" s="45"/>
      <c r="AL34" s="44">
        <f ca="1"/>
        <v>0</v>
      </c>
      <c r="AM34" s="44">
        <f ca="1"/>
        <v>0</v>
      </c>
    </row>
    <row r="35" spans="2:39" ht="15.75" customHeight="1" x14ac:dyDescent="0.25">
      <c r="B35" s="32"/>
      <c r="C35" s="24"/>
      <c r="D35" s="39"/>
      <c r="E35" s="24"/>
      <c r="F35" s="119"/>
      <c r="G35" s="119"/>
      <c r="H35" s="119"/>
      <c r="I35" s="119"/>
      <c r="J35" s="119"/>
      <c r="K35" s="119"/>
      <c r="L35" s="119"/>
      <c r="M35" s="119"/>
      <c r="N35" s="119"/>
      <c r="O35" s="119"/>
      <c r="P35" s="43">
        <f ca="1"/>
        <v>0</v>
      </c>
      <c r="Q35" s="43">
        <f ca="1"/>
        <v>0</v>
      </c>
      <c r="R35" s="43">
        <f ca="1"/>
        <v>0</v>
      </c>
      <c r="S35" s="43">
        <f ca="1"/>
        <v>0</v>
      </c>
      <c r="T35" s="43">
        <f ca="1"/>
        <v>0</v>
      </c>
      <c r="U35" s="43">
        <f ca="1"/>
        <v>0</v>
      </c>
      <c r="V35" s="43">
        <f ca="1"/>
        <v>0</v>
      </c>
      <c r="W35" s="43">
        <f ca="1"/>
        <v>0</v>
      </c>
      <c r="X35" s="43">
        <f ca="1"/>
        <v>0</v>
      </c>
      <c r="Y35" s="43">
        <f ca="1"/>
        <v>0</v>
      </c>
      <c r="Z35" s="43">
        <f ca="1"/>
        <v>0</v>
      </c>
      <c r="AA35" s="43">
        <f ca="1"/>
        <v>0</v>
      </c>
      <c r="AB35" s="43">
        <f ca="1"/>
        <v>0</v>
      </c>
      <c r="AC35" s="43">
        <f ca="1"/>
        <v>0</v>
      </c>
      <c r="AD35" s="43">
        <f ca="1"/>
        <v>0</v>
      </c>
      <c r="AE35" s="43">
        <f ca="1"/>
        <v>0</v>
      </c>
      <c r="AF35" s="43">
        <f ca="1"/>
        <v>0</v>
      </c>
      <c r="AG35" s="43">
        <f ca="1"/>
        <v>0</v>
      </c>
      <c r="AH35" s="43">
        <f ca="1"/>
        <v>0</v>
      </c>
      <c r="AI35" s="43">
        <f ca="1"/>
        <v>0</v>
      </c>
      <c r="AJ35" s="43"/>
      <c r="AK35" s="43"/>
      <c r="AL35" s="44">
        <f ca="1"/>
        <v>0</v>
      </c>
      <c r="AM35" s="44">
        <f ca="1"/>
        <v>0</v>
      </c>
    </row>
    <row r="36" spans="2:39" ht="15.75" customHeight="1" x14ac:dyDescent="0.25">
      <c r="B36" s="32"/>
      <c r="C36" s="24"/>
      <c r="D36" s="39"/>
      <c r="E36" s="24"/>
      <c r="F36" s="119"/>
      <c r="G36" s="119"/>
      <c r="H36" s="119"/>
      <c r="I36" s="119"/>
      <c r="J36" s="119"/>
      <c r="K36" s="119"/>
      <c r="L36" s="119"/>
      <c r="M36" s="119"/>
      <c r="N36" s="119"/>
      <c r="O36" s="119"/>
      <c r="P36" s="45">
        <f ca="1"/>
        <v>0</v>
      </c>
      <c r="Q36" s="45">
        <f ca="1"/>
        <v>0</v>
      </c>
      <c r="R36" s="45">
        <f ca="1"/>
        <v>0</v>
      </c>
      <c r="S36" s="45">
        <f ca="1"/>
        <v>0</v>
      </c>
      <c r="T36" s="45">
        <f ca="1"/>
        <v>0</v>
      </c>
      <c r="U36" s="45">
        <f ca="1"/>
        <v>0</v>
      </c>
      <c r="V36" s="45">
        <f ca="1"/>
        <v>0</v>
      </c>
      <c r="W36" s="45">
        <f ca="1"/>
        <v>0</v>
      </c>
      <c r="X36" s="45">
        <f ca="1"/>
        <v>0</v>
      </c>
      <c r="Y36" s="45">
        <f ca="1"/>
        <v>0</v>
      </c>
      <c r="Z36" s="45">
        <f ca="1"/>
        <v>0</v>
      </c>
      <c r="AA36" s="45">
        <f ca="1"/>
        <v>0</v>
      </c>
      <c r="AB36" s="45">
        <f ca="1"/>
        <v>0</v>
      </c>
      <c r="AC36" s="45">
        <f ca="1"/>
        <v>0</v>
      </c>
      <c r="AD36" s="45">
        <f ca="1"/>
        <v>0</v>
      </c>
      <c r="AE36" s="45">
        <f ca="1"/>
        <v>0</v>
      </c>
      <c r="AF36" s="45">
        <f ca="1"/>
        <v>0</v>
      </c>
      <c r="AG36" s="45">
        <f ca="1"/>
        <v>0</v>
      </c>
      <c r="AH36" s="45">
        <f ca="1"/>
        <v>0</v>
      </c>
      <c r="AI36" s="45">
        <f ca="1"/>
        <v>0</v>
      </c>
      <c r="AJ36" s="45"/>
      <c r="AK36" s="45"/>
      <c r="AL36" s="44">
        <f ca="1"/>
        <v>0</v>
      </c>
      <c r="AM36" s="44">
        <f ca="1"/>
        <v>0</v>
      </c>
    </row>
    <row r="37" spans="2:39" ht="15.75" customHeight="1" x14ac:dyDescent="0.25">
      <c r="B37" s="27"/>
      <c r="C37" s="25"/>
      <c r="D37" s="25"/>
      <c r="E37" s="25"/>
      <c r="F37" s="46"/>
      <c r="G37" s="46"/>
      <c r="H37" s="46"/>
      <c r="I37" s="46"/>
      <c r="J37" s="46"/>
      <c r="K37" s="46"/>
      <c r="L37" s="46"/>
      <c r="M37" s="46"/>
      <c r="N37" s="46"/>
      <c r="O37" s="46"/>
      <c r="P37" s="46">
        <f ca="1"/>
        <v>0</v>
      </c>
      <c r="Q37" s="46">
        <f ca="1"/>
        <v>0</v>
      </c>
      <c r="R37" s="46">
        <f ca="1"/>
        <v>0</v>
      </c>
      <c r="S37" s="46">
        <f ca="1"/>
        <v>0</v>
      </c>
      <c r="T37" s="46">
        <f ca="1"/>
        <v>0</v>
      </c>
      <c r="U37" s="46">
        <f ca="1"/>
        <v>0</v>
      </c>
      <c r="V37" s="46">
        <f ca="1"/>
        <v>0</v>
      </c>
      <c r="W37" s="46">
        <f ca="1"/>
        <v>0</v>
      </c>
      <c r="X37" s="46">
        <f ca="1"/>
        <v>0</v>
      </c>
      <c r="Y37" s="46">
        <f ca="1"/>
        <v>0</v>
      </c>
      <c r="Z37" s="46">
        <f ca="1"/>
        <v>0</v>
      </c>
      <c r="AA37" s="46">
        <f ca="1"/>
        <v>0</v>
      </c>
      <c r="AB37" s="46">
        <f ca="1"/>
        <v>0</v>
      </c>
      <c r="AC37" s="46">
        <f ca="1"/>
        <v>0</v>
      </c>
      <c r="AD37" s="46">
        <f ca="1"/>
        <v>0</v>
      </c>
      <c r="AE37" s="46">
        <f ca="1"/>
        <v>0</v>
      </c>
      <c r="AF37" s="46">
        <f ca="1"/>
        <v>0</v>
      </c>
      <c r="AG37" s="46">
        <f ca="1"/>
        <v>0</v>
      </c>
      <c r="AH37" s="46">
        <f ca="1"/>
        <v>0</v>
      </c>
      <c r="AI37" s="46">
        <f ca="1"/>
        <v>0</v>
      </c>
      <c r="AJ37" s="46"/>
      <c r="AK37" s="46"/>
      <c r="AL37" s="44">
        <f ca="1"/>
        <v>0</v>
      </c>
      <c r="AM37" s="44">
        <f ca="1"/>
        <v>0</v>
      </c>
    </row>
    <row r="38" spans="2:39" ht="15.75" customHeight="1" x14ac:dyDescent="0.25">
      <c r="B38" s="42" t="s">
        <v>1</v>
      </c>
      <c r="C38" s="40"/>
      <c r="D38" s="41"/>
      <c r="E38" s="41"/>
      <c r="F38" s="47"/>
      <c r="G38" s="47"/>
      <c r="H38" s="47"/>
      <c r="I38" s="47"/>
      <c r="J38" s="47"/>
      <c r="K38" s="47"/>
      <c r="L38" s="47"/>
      <c r="M38" s="47"/>
      <c r="N38" s="47"/>
      <c r="O38" s="47"/>
      <c r="P38" s="47">
        <f ca="1"/>
        <v>0</v>
      </c>
      <c r="Q38" s="47">
        <f ca="1"/>
        <v>0</v>
      </c>
      <c r="R38" s="47">
        <f ca="1"/>
        <v>0</v>
      </c>
      <c r="S38" s="47">
        <f ca="1"/>
        <v>0</v>
      </c>
      <c r="T38" s="47">
        <f ca="1"/>
        <v>0</v>
      </c>
      <c r="U38" s="47">
        <f ca="1"/>
        <v>0</v>
      </c>
      <c r="V38" s="47">
        <f ca="1"/>
        <v>0</v>
      </c>
      <c r="W38" s="47">
        <f ca="1"/>
        <v>0</v>
      </c>
      <c r="X38" s="47">
        <f ca="1"/>
        <v>0</v>
      </c>
      <c r="Y38" s="47">
        <f ca="1"/>
        <v>0</v>
      </c>
      <c r="Z38" s="47">
        <f ca="1"/>
        <v>0</v>
      </c>
      <c r="AA38" s="47">
        <f ca="1"/>
        <v>0</v>
      </c>
      <c r="AB38" s="47">
        <f ca="1"/>
        <v>0</v>
      </c>
      <c r="AC38" s="47">
        <f ca="1"/>
        <v>0</v>
      </c>
      <c r="AD38" s="47">
        <f ca="1"/>
        <v>0</v>
      </c>
      <c r="AE38" s="47">
        <f ca="1"/>
        <v>0</v>
      </c>
      <c r="AF38" s="47">
        <f ca="1"/>
        <v>0</v>
      </c>
      <c r="AG38" s="47">
        <f ca="1"/>
        <v>0</v>
      </c>
      <c r="AH38" s="47">
        <f ca="1"/>
        <v>0</v>
      </c>
      <c r="AI38" s="47">
        <f ca="1"/>
        <v>0</v>
      </c>
      <c r="AJ38" s="47" cm="1">
        <f t="array" aca="1" ref="AJ38" ca="1">_xlfn.LET(_xlpm.StartRow,MATCH(2,1/(F$6:F37="Start")),SUM(OFFSET($P$6,_xlpm.StartRow+1,0,ROW(F37)-_xlpm.StartRow-7,10)))</f>
        <v>0</v>
      </c>
      <c r="AK38" s="47" cm="1">
        <f t="array" aca="1" ref="AK38" ca="1">_xlfn.LET(_xlpm.StartRow,MATCH(2,1/(F$6:F37="Start")),SUM(OFFSET($Z$6,_xlpm.StartRow+1,0,ROW(F37)-_xlpm.StartRow-7,10)))</f>
        <v>0</v>
      </c>
      <c r="AL38" s="47">
        <f ca="1"/>
        <v>0</v>
      </c>
      <c r="AM38" s="47">
        <f ca="1"/>
        <v>0</v>
      </c>
    </row>
    <row r="39" spans="2:39" ht="9" customHeight="1" x14ac:dyDescent="0.25">
      <c r="B39" s="33"/>
      <c r="C39" s="34"/>
      <c r="D39" s="34"/>
      <c r="E39" s="34"/>
      <c r="F39" s="48"/>
      <c r="G39" s="48"/>
      <c r="H39" s="48"/>
      <c r="I39" s="48"/>
      <c r="J39" s="48"/>
      <c r="K39" s="48"/>
      <c r="L39" s="48"/>
      <c r="M39" s="48"/>
      <c r="N39" s="48"/>
      <c r="O39" s="48"/>
      <c r="P39" s="48">
        <f ca="1"/>
        <v>0</v>
      </c>
      <c r="Q39" s="48">
        <f ca="1"/>
        <v>0</v>
      </c>
      <c r="R39" s="48">
        <f ca="1"/>
        <v>0</v>
      </c>
      <c r="S39" s="48">
        <f ca="1"/>
        <v>0</v>
      </c>
      <c r="T39" s="48">
        <f ca="1"/>
        <v>0</v>
      </c>
      <c r="U39" s="48">
        <f ca="1"/>
        <v>0</v>
      </c>
      <c r="V39" s="48">
        <f ca="1"/>
        <v>0</v>
      </c>
      <c r="W39" s="48">
        <f ca="1"/>
        <v>0</v>
      </c>
      <c r="X39" s="48">
        <f ca="1"/>
        <v>0</v>
      </c>
      <c r="Y39" s="48">
        <f ca="1"/>
        <v>0</v>
      </c>
      <c r="Z39" s="48">
        <f ca="1"/>
        <v>0</v>
      </c>
      <c r="AA39" s="48">
        <f ca="1"/>
        <v>0</v>
      </c>
      <c r="AB39" s="48">
        <f ca="1"/>
        <v>0</v>
      </c>
      <c r="AC39" s="48">
        <f ca="1"/>
        <v>0</v>
      </c>
      <c r="AD39" s="48">
        <f ca="1"/>
        <v>0</v>
      </c>
      <c r="AE39" s="48">
        <f ca="1"/>
        <v>0</v>
      </c>
      <c r="AF39" s="48">
        <f ca="1"/>
        <v>0</v>
      </c>
      <c r="AG39" s="48">
        <f ca="1"/>
        <v>0</v>
      </c>
      <c r="AH39" s="48">
        <f ca="1"/>
        <v>0</v>
      </c>
      <c r="AI39" s="48">
        <f ca="1"/>
        <v>0</v>
      </c>
      <c r="AJ39" s="48"/>
      <c r="AK39" s="48"/>
      <c r="AL39" s="48">
        <f ca="1"/>
        <v>0</v>
      </c>
      <c r="AM39" s="49">
        <f ca="1"/>
        <v>0</v>
      </c>
    </row>
    <row r="40" spans="2:39" ht="15.75" customHeight="1" x14ac:dyDescent="0.25">
      <c r="B40" s="36" t="s">
        <v>35</v>
      </c>
      <c r="C40" s="37"/>
      <c r="D40" s="37"/>
      <c r="E40" s="37"/>
      <c r="F40" s="62" t="s">
        <v>3</v>
      </c>
      <c r="G40" s="62" t="s">
        <v>3</v>
      </c>
      <c r="H40" s="62" t="s">
        <v>3</v>
      </c>
      <c r="I40" s="62" t="s">
        <v>3</v>
      </c>
      <c r="J40" s="62" t="s">
        <v>3</v>
      </c>
      <c r="K40" s="62" t="s">
        <v>3</v>
      </c>
      <c r="L40" s="62" t="s">
        <v>3</v>
      </c>
      <c r="M40" s="62" t="s">
        <v>3</v>
      </c>
      <c r="N40" s="62" t="s">
        <v>3</v>
      </c>
      <c r="O40" s="62" t="s">
        <v>3</v>
      </c>
      <c r="P40" s="62">
        <f ca="1"/>
        <v>0</v>
      </c>
      <c r="Q40" s="62">
        <f ca="1"/>
        <v>0</v>
      </c>
      <c r="R40" s="62">
        <f ca="1"/>
        <v>0</v>
      </c>
      <c r="S40" s="62">
        <f ca="1"/>
        <v>0</v>
      </c>
      <c r="T40" s="62">
        <f ca="1"/>
        <v>0</v>
      </c>
      <c r="U40" s="62">
        <f ca="1"/>
        <v>0</v>
      </c>
      <c r="V40" s="62">
        <f ca="1"/>
        <v>0</v>
      </c>
      <c r="W40" s="62">
        <f ca="1"/>
        <v>0</v>
      </c>
      <c r="X40" s="62">
        <f ca="1"/>
        <v>0</v>
      </c>
      <c r="Y40" s="62">
        <f ca="1"/>
        <v>0</v>
      </c>
      <c r="Z40" s="62">
        <f ca="1"/>
        <v>0</v>
      </c>
      <c r="AA40" s="62">
        <f ca="1"/>
        <v>0</v>
      </c>
      <c r="AB40" s="62">
        <f ca="1"/>
        <v>0</v>
      </c>
      <c r="AC40" s="62">
        <f ca="1"/>
        <v>0</v>
      </c>
      <c r="AD40" s="62">
        <f ca="1"/>
        <v>0</v>
      </c>
      <c r="AE40" s="62">
        <f ca="1"/>
        <v>0</v>
      </c>
      <c r="AF40" s="62">
        <f ca="1"/>
        <v>0</v>
      </c>
      <c r="AG40" s="62">
        <f ca="1"/>
        <v>0</v>
      </c>
      <c r="AH40" s="62">
        <f ca="1"/>
        <v>0</v>
      </c>
      <c r="AI40" s="62">
        <f ca="1"/>
        <v>0</v>
      </c>
      <c r="AJ40" s="62"/>
      <c r="AK40" s="62"/>
      <c r="AL40" s="50">
        <f ca="1"/>
        <v>0</v>
      </c>
      <c r="AM40" s="51">
        <f ca="1"/>
        <v>0</v>
      </c>
    </row>
    <row r="41" spans="2:39" ht="15.75" customHeight="1" x14ac:dyDescent="0.25">
      <c r="B41" s="27"/>
      <c r="C41" s="25"/>
      <c r="D41" s="25"/>
      <c r="E41" s="25"/>
      <c r="F41" s="46"/>
      <c r="G41" s="46"/>
      <c r="H41" s="46"/>
      <c r="I41" s="46"/>
      <c r="J41" s="46"/>
      <c r="K41" s="46"/>
      <c r="L41" s="46"/>
      <c r="M41" s="46"/>
      <c r="N41" s="46"/>
      <c r="O41" s="46"/>
      <c r="P41" s="46">
        <f ca="1"/>
        <v>0</v>
      </c>
      <c r="Q41" s="46">
        <f ca="1"/>
        <v>0</v>
      </c>
      <c r="R41" s="46">
        <f ca="1"/>
        <v>0</v>
      </c>
      <c r="S41" s="46">
        <f ca="1"/>
        <v>0</v>
      </c>
      <c r="T41" s="46">
        <f ca="1"/>
        <v>0</v>
      </c>
      <c r="U41" s="46">
        <f ca="1"/>
        <v>0</v>
      </c>
      <c r="V41" s="46">
        <f ca="1"/>
        <v>0</v>
      </c>
      <c r="W41" s="46">
        <f ca="1"/>
        <v>0</v>
      </c>
      <c r="X41" s="46">
        <f ca="1"/>
        <v>0</v>
      </c>
      <c r="Y41" s="46">
        <f ca="1"/>
        <v>0</v>
      </c>
      <c r="Z41" s="46">
        <f ca="1"/>
        <v>0</v>
      </c>
      <c r="AA41" s="46">
        <f ca="1"/>
        <v>0</v>
      </c>
      <c r="AB41" s="46">
        <f ca="1"/>
        <v>0</v>
      </c>
      <c r="AC41" s="46">
        <f ca="1"/>
        <v>0</v>
      </c>
      <c r="AD41" s="46">
        <f ca="1"/>
        <v>0</v>
      </c>
      <c r="AE41" s="46">
        <f ca="1"/>
        <v>0</v>
      </c>
      <c r="AF41" s="46">
        <f ca="1"/>
        <v>0</v>
      </c>
      <c r="AG41" s="46">
        <f ca="1"/>
        <v>0</v>
      </c>
      <c r="AH41" s="46">
        <f ca="1"/>
        <v>0</v>
      </c>
      <c r="AI41" s="46">
        <f ca="1"/>
        <v>0</v>
      </c>
      <c r="AJ41" s="46"/>
      <c r="AK41" s="46"/>
      <c r="AL41" s="44">
        <f ca="1"/>
        <v>0</v>
      </c>
      <c r="AM41" s="44">
        <f ca="1"/>
        <v>0</v>
      </c>
    </row>
    <row r="42" spans="2:39" ht="15.75" customHeight="1" x14ac:dyDescent="0.25">
      <c r="B42" s="32">
        <v>1</v>
      </c>
      <c r="C42" s="24" t="s">
        <v>11</v>
      </c>
      <c r="D42" s="39">
        <v>45629</v>
      </c>
      <c r="E42" s="24" t="s">
        <v>61</v>
      </c>
      <c r="F42" s="119">
        <v>-229</v>
      </c>
      <c r="G42" s="119"/>
      <c r="H42" s="119"/>
      <c r="I42" s="119"/>
      <c r="J42" s="119"/>
      <c r="K42" s="119">
        <v>311</v>
      </c>
      <c r="L42" s="119"/>
      <c r="M42" s="119"/>
      <c r="N42" s="119"/>
      <c r="O42" s="119"/>
      <c r="P42" s="43">
        <f ca="1"/>
        <v>-229</v>
      </c>
      <c r="Q42" s="43">
        <f ca="1"/>
        <v>0</v>
      </c>
      <c r="R42" s="43">
        <f ca="1"/>
        <v>0</v>
      </c>
      <c r="S42" s="43">
        <f ca="1"/>
        <v>0</v>
      </c>
      <c r="T42" s="43">
        <f ca="1"/>
        <v>0</v>
      </c>
      <c r="U42" s="43">
        <f ca="1"/>
        <v>311</v>
      </c>
      <c r="V42" s="43">
        <f ca="1"/>
        <v>0</v>
      </c>
      <c r="W42" s="43">
        <f ca="1"/>
        <v>0</v>
      </c>
      <c r="X42" s="43">
        <f ca="1"/>
        <v>0</v>
      </c>
      <c r="Y42" s="43">
        <f ca="1"/>
        <v>0</v>
      </c>
      <c r="Z42" s="43">
        <f ca="1"/>
        <v>-2748</v>
      </c>
      <c r="AA42" s="43">
        <f ca="1"/>
        <v>0</v>
      </c>
      <c r="AB42" s="43">
        <f ca="1"/>
        <v>0</v>
      </c>
      <c r="AC42" s="43">
        <f ca="1"/>
        <v>0</v>
      </c>
      <c r="AD42" s="43">
        <f ca="1"/>
        <v>0</v>
      </c>
      <c r="AE42" s="43">
        <f ca="1"/>
        <v>3732</v>
      </c>
      <c r="AF42" s="43">
        <f ca="1"/>
        <v>0</v>
      </c>
      <c r="AG42" s="43">
        <f ca="1"/>
        <v>0</v>
      </c>
      <c r="AH42" s="43">
        <f ca="1"/>
        <v>0</v>
      </c>
      <c r="AI42" s="43">
        <f ca="1"/>
        <v>0</v>
      </c>
      <c r="AJ42" s="43"/>
      <c r="AK42" s="43"/>
      <c r="AL42" s="44">
        <f ca="1"/>
        <v>82</v>
      </c>
      <c r="AM42" s="44">
        <f ca="1"/>
        <v>984</v>
      </c>
    </row>
    <row r="43" spans="2:39" ht="15.75" customHeight="1" x14ac:dyDescent="0.25">
      <c r="B43" s="32">
        <v>1</v>
      </c>
      <c r="C43" s="24" t="s">
        <v>11</v>
      </c>
      <c r="D43" s="39">
        <v>45637</v>
      </c>
      <c r="E43" s="24" t="s">
        <v>62</v>
      </c>
      <c r="F43" s="119">
        <v>-275</v>
      </c>
      <c r="G43" s="119"/>
      <c r="H43" s="119"/>
      <c r="I43" s="119"/>
      <c r="J43" s="119"/>
      <c r="K43" s="119"/>
      <c r="L43" s="119">
        <v>146</v>
      </c>
      <c r="M43" s="119"/>
      <c r="N43" s="119"/>
      <c r="O43" s="119"/>
      <c r="P43" s="45">
        <f ca="1"/>
        <v>-275</v>
      </c>
      <c r="Q43" s="45">
        <f ca="1"/>
        <v>0</v>
      </c>
      <c r="R43" s="45">
        <f ca="1"/>
        <v>0</v>
      </c>
      <c r="S43" s="45">
        <f ca="1"/>
        <v>0</v>
      </c>
      <c r="T43" s="45">
        <f ca="1"/>
        <v>0</v>
      </c>
      <c r="U43" s="45">
        <f ca="1"/>
        <v>0</v>
      </c>
      <c r="V43" s="45">
        <f ca="1"/>
        <v>146</v>
      </c>
      <c r="W43" s="45">
        <f ca="1"/>
        <v>0</v>
      </c>
      <c r="X43" s="45">
        <f ca="1"/>
        <v>0</v>
      </c>
      <c r="Y43" s="45">
        <f ca="1"/>
        <v>0</v>
      </c>
      <c r="Z43" s="45">
        <f ca="1"/>
        <v>-3300</v>
      </c>
      <c r="AA43" s="45">
        <f ca="1"/>
        <v>0</v>
      </c>
      <c r="AB43" s="45">
        <f ca="1"/>
        <v>0</v>
      </c>
      <c r="AC43" s="45">
        <f ca="1"/>
        <v>0</v>
      </c>
      <c r="AD43" s="45">
        <f ca="1"/>
        <v>0</v>
      </c>
      <c r="AE43" s="45">
        <f ca="1"/>
        <v>0</v>
      </c>
      <c r="AF43" s="45">
        <f ca="1"/>
        <v>1752</v>
      </c>
      <c r="AG43" s="45">
        <f ca="1"/>
        <v>0</v>
      </c>
      <c r="AH43" s="45">
        <f ca="1"/>
        <v>0</v>
      </c>
      <c r="AI43" s="45">
        <f ca="1"/>
        <v>0</v>
      </c>
      <c r="AJ43" s="45"/>
      <c r="AK43" s="45"/>
      <c r="AL43" s="44">
        <f ca="1"/>
        <v>-129</v>
      </c>
      <c r="AM43" s="44">
        <f ca="1"/>
        <v>-1548</v>
      </c>
    </row>
    <row r="44" spans="2:39" ht="15.75" customHeight="1" x14ac:dyDescent="0.25">
      <c r="B44" s="32">
        <v>1</v>
      </c>
      <c r="C44" s="24" t="s">
        <v>11</v>
      </c>
      <c r="D44" s="39">
        <v>46050</v>
      </c>
      <c r="E44" s="24" t="s">
        <v>105</v>
      </c>
      <c r="F44" s="119">
        <v>-140</v>
      </c>
      <c r="G44" s="119"/>
      <c r="H44" s="119"/>
      <c r="I44" s="119"/>
      <c r="J44" s="119"/>
      <c r="K44" s="119"/>
      <c r="L44" s="119"/>
      <c r="M44" s="119"/>
      <c r="N44" s="119"/>
      <c r="O44" s="119">
        <v>140</v>
      </c>
      <c r="P44" s="43">
        <f ca="1"/>
        <v>-140</v>
      </c>
      <c r="Q44" s="43">
        <f ca="1"/>
        <v>0</v>
      </c>
      <c r="R44" s="43">
        <f ca="1"/>
        <v>0</v>
      </c>
      <c r="S44" s="43">
        <f ca="1"/>
        <v>0</v>
      </c>
      <c r="T44" s="43">
        <f ca="1"/>
        <v>0</v>
      </c>
      <c r="U44" s="43">
        <f ca="1"/>
        <v>0</v>
      </c>
      <c r="V44" s="43">
        <f ca="1"/>
        <v>0</v>
      </c>
      <c r="W44" s="43">
        <f ca="1"/>
        <v>0</v>
      </c>
      <c r="X44" s="43">
        <f ca="1"/>
        <v>0</v>
      </c>
      <c r="Y44" s="43">
        <f ca="1"/>
        <v>140</v>
      </c>
      <c r="Z44" s="43">
        <f ca="1"/>
        <v>-1680</v>
      </c>
      <c r="AA44" s="43">
        <f ca="1"/>
        <v>0</v>
      </c>
      <c r="AB44" s="43">
        <f ca="1"/>
        <v>0</v>
      </c>
      <c r="AC44" s="43">
        <f ca="1"/>
        <v>0</v>
      </c>
      <c r="AD44" s="43">
        <f ca="1"/>
        <v>0</v>
      </c>
      <c r="AE44" s="43">
        <f ca="1"/>
        <v>0</v>
      </c>
      <c r="AF44" s="43">
        <f ca="1"/>
        <v>0</v>
      </c>
      <c r="AG44" s="43">
        <f ca="1"/>
        <v>0</v>
      </c>
      <c r="AH44" s="43">
        <f ca="1"/>
        <v>0</v>
      </c>
      <c r="AI44" s="43">
        <f ca="1"/>
        <v>1680</v>
      </c>
      <c r="AJ44" s="43"/>
      <c r="AK44" s="43"/>
      <c r="AL44" s="44">
        <f ca="1"/>
        <v>0</v>
      </c>
      <c r="AM44" s="44">
        <f ca="1"/>
        <v>0</v>
      </c>
    </row>
    <row r="45" spans="2:39" ht="15.75" customHeight="1" x14ac:dyDescent="0.25">
      <c r="B45" s="32">
        <v>1</v>
      </c>
      <c r="C45" s="24" t="s">
        <v>11</v>
      </c>
      <c r="D45" s="39">
        <v>45654</v>
      </c>
      <c r="E45" s="24" t="s">
        <v>63</v>
      </c>
      <c r="F45" s="119">
        <v>1050</v>
      </c>
      <c r="G45" s="119"/>
      <c r="H45" s="119"/>
      <c r="I45" s="119"/>
      <c r="J45" s="119"/>
      <c r="K45" s="119"/>
      <c r="L45" s="119"/>
      <c r="M45" s="119"/>
      <c r="N45" s="119"/>
      <c r="O45" s="119"/>
      <c r="P45" s="45">
        <f ca="1"/>
        <v>1050</v>
      </c>
      <c r="Q45" s="45">
        <f ca="1"/>
        <v>0</v>
      </c>
      <c r="R45" s="45">
        <f ca="1"/>
        <v>0</v>
      </c>
      <c r="S45" s="45">
        <f ca="1"/>
        <v>0</v>
      </c>
      <c r="T45" s="45">
        <f ca="1"/>
        <v>0</v>
      </c>
      <c r="U45" s="45">
        <f ca="1"/>
        <v>0</v>
      </c>
      <c r="V45" s="45">
        <f ca="1"/>
        <v>0</v>
      </c>
      <c r="W45" s="45">
        <f ca="1"/>
        <v>0</v>
      </c>
      <c r="X45" s="45">
        <f ca="1"/>
        <v>0</v>
      </c>
      <c r="Y45" s="45">
        <f ca="1"/>
        <v>0</v>
      </c>
      <c r="Z45" s="45">
        <f ca="1"/>
        <v>12600</v>
      </c>
      <c r="AA45" s="45">
        <f ca="1"/>
        <v>0</v>
      </c>
      <c r="AB45" s="45">
        <f ca="1"/>
        <v>0</v>
      </c>
      <c r="AC45" s="45">
        <f ca="1"/>
        <v>0</v>
      </c>
      <c r="AD45" s="45">
        <f ca="1"/>
        <v>0</v>
      </c>
      <c r="AE45" s="45">
        <f ca="1"/>
        <v>0</v>
      </c>
      <c r="AF45" s="45">
        <f ca="1"/>
        <v>0</v>
      </c>
      <c r="AG45" s="45">
        <f ca="1"/>
        <v>0</v>
      </c>
      <c r="AH45" s="45">
        <f ca="1"/>
        <v>0</v>
      </c>
      <c r="AI45" s="45">
        <f ca="1"/>
        <v>0</v>
      </c>
      <c r="AJ45" s="45"/>
      <c r="AK45" s="45"/>
      <c r="AL45" s="44">
        <f ca="1"/>
        <v>1050</v>
      </c>
      <c r="AM45" s="44">
        <f ca="1"/>
        <v>12600</v>
      </c>
    </row>
    <row r="46" spans="2:39" ht="15.75" customHeight="1" x14ac:dyDescent="0.25">
      <c r="B46" s="32">
        <v>1</v>
      </c>
      <c r="C46" s="24" t="s">
        <v>11</v>
      </c>
      <c r="D46" s="39">
        <v>45627</v>
      </c>
      <c r="E46" s="24" t="s">
        <v>64</v>
      </c>
      <c r="F46" s="119">
        <v>-959</v>
      </c>
      <c r="G46" s="119"/>
      <c r="H46" s="119"/>
      <c r="I46" s="119"/>
      <c r="J46" s="119"/>
      <c r="K46" s="119"/>
      <c r="L46" s="119"/>
      <c r="M46" s="119"/>
      <c r="N46" s="119"/>
      <c r="O46" s="119"/>
      <c r="P46" s="43">
        <f ca="1"/>
        <v>-959</v>
      </c>
      <c r="Q46" s="43">
        <f ca="1"/>
        <v>0</v>
      </c>
      <c r="R46" s="43">
        <f ca="1"/>
        <v>0</v>
      </c>
      <c r="S46" s="43">
        <f ca="1"/>
        <v>0</v>
      </c>
      <c r="T46" s="43">
        <f ca="1"/>
        <v>0</v>
      </c>
      <c r="U46" s="43">
        <f ca="1"/>
        <v>0</v>
      </c>
      <c r="V46" s="43">
        <f ca="1"/>
        <v>0</v>
      </c>
      <c r="W46" s="43">
        <f ca="1"/>
        <v>0</v>
      </c>
      <c r="X46" s="43">
        <f ca="1"/>
        <v>0</v>
      </c>
      <c r="Y46" s="43">
        <f ca="1"/>
        <v>0</v>
      </c>
      <c r="Z46" s="43">
        <f ca="1"/>
        <v>-11508</v>
      </c>
      <c r="AA46" s="43">
        <f ca="1"/>
        <v>0</v>
      </c>
      <c r="AB46" s="43">
        <f ca="1"/>
        <v>0</v>
      </c>
      <c r="AC46" s="43">
        <f ca="1"/>
        <v>0</v>
      </c>
      <c r="AD46" s="43">
        <f ca="1"/>
        <v>0</v>
      </c>
      <c r="AE46" s="43">
        <f ca="1"/>
        <v>0</v>
      </c>
      <c r="AF46" s="43">
        <f ca="1"/>
        <v>0</v>
      </c>
      <c r="AG46" s="43">
        <f ca="1"/>
        <v>0</v>
      </c>
      <c r="AH46" s="43">
        <f ca="1"/>
        <v>0</v>
      </c>
      <c r="AI46" s="43">
        <f ca="1"/>
        <v>0</v>
      </c>
      <c r="AJ46" s="43"/>
      <c r="AK46" s="43"/>
      <c r="AL46" s="44">
        <f ca="1"/>
        <v>-959</v>
      </c>
      <c r="AM46" s="44">
        <f ca="1"/>
        <v>-11508</v>
      </c>
    </row>
    <row r="47" spans="2:39" ht="15.75" customHeight="1" x14ac:dyDescent="0.25">
      <c r="B47" s="32">
        <v>1</v>
      </c>
      <c r="C47" s="24" t="s">
        <v>11</v>
      </c>
      <c r="D47" s="39">
        <v>45928</v>
      </c>
      <c r="E47" s="24" t="s">
        <v>66</v>
      </c>
      <c r="F47" s="119">
        <v>-82</v>
      </c>
      <c r="G47" s="119"/>
      <c r="H47" s="119"/>
      <c r="I47" s="119"/>
      <c r="J47" s="119"/>
      <c r="K47" s="119"/>
      <c r="L47" s="119"/>
      <c r="M47" s="119"/>
      <c r="N47" s="119"/>
      <c r="O47" s="119"/>
      <c r="P47" s="45">
        <f ca="1"/>
        <v>-82</v>
      </c>
      <c r="Q47" s="45">
        <f ca="1"/>
        <v>0</v>
      </c>
      <c r="R47" s="45">
        <f ca="1"/>
        <v>0</v>
      </c>
      <c r="S47" s="45">
        <f ca="1"/>
        <v>0</v>
      </c>
      <c r="T47" s="45">
        <f ca="1"/>
        <v>0</v>
      </c>
      <c r="U47" s="45">
        <f ca="1"/>
        <v>0</v>
      </c>
      <c r="V47" s="45">
        <f ca="1"/>
        <v>0</v>
      </c>
      <c r="W47" s="45">
        <f ca="1"/>
        <v>0</v>
      </c>
      <c r="X47" s="45">
        <f ca="1"/>
        <v>0</v>
      </c>
      <c r="Y47" s="45">
        <f ca="1"/>
        <v>0</v>
      </c>
      <c r="Z47" s="45">
        <f ca="1"/>
        <v>-984</v>
      </c>
      <c r="AA47" s="45">
        <f ca="1"/>
        <v>0</v>
      </c>
      <c r="AB47" s="45">
        <f ca="1"/>
        <v>0</v>
      </c>
      <c r="AC47" s="45">
        <f ca="1"/>
        <v>0</v>
      </c>
      <c r="AD47" s="45">
        <f ca="1"/>
        <v>0</v>
      </c>
      <c r="AE47" s="45">
        <f ca="1"/>
        <v>0</v>
      </c>
      <c r="AF47" s="45">
        <f ca="1"/>
        <v>0</v>
      </c>
      <c r="AG47" s="45">
        <f ca="1"/>
        <v>0</v>
      </c>
      <c r="AH47" s="45">
        <f ca="1"/>
        <v>0</v>
      </c>
      <c r="AI47" s="45">
        <f ca="1"/>
        <v>0</v>
      </c>
      <c r="AJ47" s="45"/>
      <c r="AK47" s="45"/>
      <c r="AL47" s="44">
        <f ca="1"/>
        <v>-82</v>
      </c>
      <c r="AM47" s="44">
        <f ca="1"/>
        <v>-984</v>
      </c>
    </row>
    <row r="48" spans="2:39" ht="15.75" customHeight="1" x14ac:dyDescent="0.25">
      <c r="B48" s="32">
        <v>1</v>
      </c>
      <c r="C48" s="24" t="s">
        <v>11</v>
      </c>
      <c r="D48" s="39">
        <v>45935</v>
      </c>
      <c r="E48" s="24" t="s">
        <v>65</v>
      </c>
      <c r="F48" s="119">
        <v>-28</v>
      </c>
      <c r="G48" s="119"/>
      <c r="H48" s="119"/>
      <c r="I48" s="119"/>
      <c r="J48" s="119"/>
      <c r="K48" s="119"/>
      <c r="L48" s="119"/>
      <c r="M48" s="119"/>
      <c r="N48" s="119"/>
      <c r="O48" s="119"/>
      <c r="P48" s="43">
        <f ca="1"/>
        <v>-28</v>
      </c>
      <c r="Q48" s="43">
        <f ca="1"/>
        <v>0</v>
      </c>
      <c r="R48" s="43">
        <f ca="1"/>
        <v>0</v>
      </c>
      <c r="S48" s="43">
        <f ca="1"/>
        <v>0</v>
      </c>
      <c r="T48" s="43">
        <f ca="1"/>
        <v>0</v>
      </c>
      <c r="U48" s="43">
        <f ca="1"/>
        <v>0</v>
      </c>
      <c r="V48" s="43">
        <f ca="1"/>
        <v>0</v>
      </c>
      <c r="W48" s="43">
        <f ca="1"/>
        <v>0</v>
      </c>
      <c r="X48" s="43">
        <f ca="1"/>
        <v>0</v>
      </c>
      <c r="Y48" s="43">
        <f ca="1"/>
        <v>0</v>
      </c>
      <c r="Z48" s="43">
        <f ca="1"/>
        <v>-336</v>
      </c>
      <c r="AA48" s="43">
        <f ca="1"/>
        <v>0</v>
      </c>
      <c r="AB48" s="43">
        <f ca="1"/>
        <v>0</v>
      </c>
      <c r="AC48" s="43">
        <f ca="1"/>
        <v>0</v>
      </c>
      <c r="AD48" s="43">
        <f ca="1"/>
        <v>0</v>
      </c>
      <c r="AE48" s="43">
        <f ca="1"/>
        <v>0</v>
      </c>
      <c r="AF48" s="43">
        <f ca="1"/>
        <v>0</v>
      </c>
      <c r="AG48" s="43">
        <f ca="1"/>
        <v>0</v>
      </c>
      <c r="AH48" s="43">
        <f ca="1"/>
        <v>0</v>
      </c>
      <c r="AI48" s="43">
        <f ca="1"/>
        <v>0</v>
      </c>
      <c r="AJ48" s="43"/>
      <c r="AK48" s="43"/>
      <c r="AL48" s="44">
        <f ca="1"/>
        <v>-28</v>
      </c>
      <c r="AM48" s="44">
        <f ca="1"/>
        <v>-336</v>
      </c>
    </row>
    <row r="49" spans="2:39" ht="15.75" customHeight="1" x14ac:dyDescent="0.25">
      <c r="B49" s="32">
        <v>1</v>
      </c>
      <c r="C49" s="24" t="s">
        <v>11</v>
      </c>
      <c r="D49" s="39">
        <v>45651</v>
      </c>
      <c r="E49" s="24" t="s">
        <v>82</v>
      </c>
      <c r="F49" s="119">
        <v>142</v>
      </c>
      <c r="G49" s="119"/>
      <c r="H49" s="119"/>
      <c r="I49" s="119"/>
      <c r="J49" s="119"/>
      <c r="K49" s="119"/>
      <c r="L49" s="119"/>
      <c r="M49" s="119"/>
      <c r="N49" s="119"/>
      <c r="O49" s="119"/>
      <c r="P49" s="45">
        <f ca="1"/>
        <v>142</v>
      </c>
      <c r="Q49" s="45">
        <f ca="1"/>
        <v>0</v>
      </c>
      <c r="R49" s="45">
        <f ca="1"/>
        <v>0</v>
      </c>
      <c r="S49" s="45">
        <f ca="1"/>
        <v>0</v>
      </c>
      <c r="T49" s="45">
        <f ca="1"/>
        <v>0</v>
      </c>
      <c r="U49" s="45">
        <f ca="1"/>
        <v>0</v>
      </c>
      <c r="V49" s="45">
        <f ca="1"/>
        <v>0</v>
      </c>
      <c r="W49" s="45">
        <f ca="1"/>
        <v>0</v>
      </c>
      <c r="X49" s="45">
        <f ca="1"/>
        <v>0</v>
      </c>
      <c r="Y49" s="45">
        <f ca="1"/>
        <v>0</v>
      </c>
      <c r="Z49" s="45">
        <f ca="1"/>
        <v>1704</v>
      </c>
      <c r="AA49" s="45">
        <f ca="1"/>
        <v>0</v>
      </c>
      <c r="AB49" s="45">
        <f ca="1"/>
        <v>0</v>
      </c>
      <c r="AC49" s="45">
        <f ca="1"/>
        <v>0</v>
      </c>
      <c r="AD49" s="45">
        <f ca="1"/>
        <v>0</v>
      </c>
      <c r="AE49" s="45">
        <f ca="1"/>
        <v>0</v>
      </c>
      <c r="AF49" s="45">
        <f ca="1"/>
        <v>0</v>
      </c>
      <c r="AG49" s="45">
        <f ca="1"/>
        <v>0</v>
      </c>
      <c r="AH49" s="45">
        <f ca="1"/>
        <v>0</v>
      </c>
      <c r="AI49" s="45">
        <f ca="1"/>
        <v>0</v>
      </c>
      <c r="AJ49" s="45"/>
      <c r="AK49" s="45"/>
      <c r="AL49" s="44">
        <f ca="1"/>
        <v>142</v>
      </c>
      <c r="AM49" s="44">
        <f ca="1"/>
        <v>1704</v>
      </c>
    </row>
    <row r="50" spans="2:39" ht="15.75" customHeight="1" x14ac:dyDescent="0.25">
      <c r="B50" s="32">
        <v>1</v>
      </c>
      <c r="C50" s="24" t="s">
        <v>11</v>
      </c>
      <c r="D50" s="39">
        <v>45631</v>
      </c>
      <c r="E50" s="24" t="s">
        <v>83</v>
      </c>
      <c r="F50" s="119">
        <v>-142</v>
      </c>
      <c r="G50" s="119"/>
      <c r="H50" s="119"/>
      <c r="I50" s="119"/>
      <c r="J50" s="119"/>
      <c r="K50" s="119"/>
      <c r="L50" s="119"/>
      <c r="M50" s="119"/>
      <c r="N50" s="119"/>
      <c r="O50" s="119"/>
      <c r="P50" s="43">
        <f ca="1"/>
        <v>-142</v>
      </c>
      <c r="Q50" s="43">
        <f ca="1"/>
        <v>0</v>
      </c>
      <c r="R50" s="43">
        <f ca="1"/>
        <v>0</v>
      </c>
      <c r="S50" s="43">
        <f ca="1"/>
        <v>0</v>
      </c>
      <c r="T50" s="43">
        <f ca="1"/>
        <v>0</v>
      </c>
      <c r="U50" s="43">
        <f ca="1"/>
        <v>0</v>
      </c>
      <c r="V50" s="43">
        <f ca="1"/>
        <v>0</v>
      </c>
      <c r="W50" s="43">
        <f ca="1"/>
        <v>0</v>
      </c>
      <c r="X50" s="43">
        <f ca="1"/>
        <v>0</v>
      </c>
      <c r="Y50" s="43">
        <f ca="1"/>
        <v>0</v>
      </c>
      <c r="Z50" s="43">
        <f ca="1"/>
        <v>-1704</v>
      </c>
      <c r="AA50" s="43">
        <f ca="1"/>
        <v>0</v>
      </c>
      <c r="AB50" s="43">
        <f ca="1"/>
        <v>0</v>
      </c>
      <c r="AC50" s="43">
        <f ca="1"/>
        <v>0</v>
      </c>
      <c r="AD50" s="43">
        <f ca="1"/>
        <v>0</v>
      </c>
      <c r="AE50" s="43">
        <f ca="1"/>
        <v>0</v>
      </c>
      <c r="AF50" s="43">
        <f ca="1"/>
        <v>0</v>
      </c>
      <c r="AG50" s="43">
        <f ca="1"/>
        <v>0</v>
      </c>
      <c r="AH50" s="43">
        <f ca="1"/>
        <v>0</v>
      </c>
      <c r="AI50" s="43">
        <f ca="1"/>
        <v>0</v>
      </c>
      <c r="AJ50" s="43"/>
      <c r="AK50" s="43"/>
      <c r="AL50" s="44">
        <f ca="1"/>
        <v>-142</v>
      </c>
      <c r="AM50" s="44">
        <f ca="1"/>
        <v>-1704</v>
      </c>
    </row>
    <row r="51" spans="2:39" ht="15.75" customHeight="1" x14ac:dyDescent="0.25">
      <c r="B51" s="32"/>
      <c r="C51" s="24"/>
      <c r="D51" s="39"/>
      <c r="E51" s="24"/>
      <c r="F51" s="119"/>
      <c r="G51" s="119"/>
      <c r="H51" s="119"/>
      <c r="I51" s="119"/>
      <c r="J51" s="119"/>
      <c r="K51" s="119"/>
      <c r="L51" s="119"/>
      <c r="M51" s="119"/>
      <c r="N51" s="119"/>
      <c r="O51" s="119"/>
      <c r="P51" s="45">
        <f ca="1"/>
        <v>0</v>
      </c>
      <c r="Q51" s="45">
        <f ca="1"/>
        <v>0</v>
      </c>
      <c r="R51" s="45">
        <f ca="1"/>
        <v>0</v>
      </c>
      <c r="S51" s="45">
        <f ca="1"/>
        <v>0</v>
      </c>
      <c r="T51" s="45">
        <f ca="1"/>
        <v>0</v>
      </c>
      <c r="U51" s="45">
        <f ca="1"/>
        <v>0</v>
      </c>
      <c r="V51" s="45">
        <f ca="1"/>
        <v>0</v>
      </c>
      <c r="W51" s="45">
        <f ca="1"/>
        <v>0</v>
      </c>
      <c r="X51" s="45">
        <f ca="1"/>
        <v>0</v>
      </c>
      <c r="Y51" s="45">
        <f ca="1"/>
        <v>0</v>
      </c>
      <c r="Z51" s="45">
        <f ca="1"/>
        <v>0</v>
      </c>
      <c r="AA51" s="45">
        <f ca="1"/>
        <v>0</v>
      </c>
      <c r="AB51" s="45">
        <f ca="1"/>
        <v>0</v>
      </c>
      <c r="AC51" s="45">
        <f ca="1"/>
        <v>0</v>
      </c>
      <c r="AD51" s="45">
        <f ca="1"/>
        <v>0</v>
      </c>
      <c r="AE51" s="45">
        <f ca="1"/>
        <v>0</v>
      </c>
      <c r="AF51" s="45">
        <f ca="1"/>
        <v>0</v>
      </c>
      <c r="AG51" s="45">
        <f ca="1"/>
        <v>0</v>
      </c>
      <c r="AH51" s="45">
        <f ca="1"/>
        <v>0</v>
      </c>
      <c r="AI51" s="45">
        <f ca="1"/>
        <v>0</v>
      </c>
      <c r="AJ51" s="45"/>
      <c r="AK51" s="45"/>
      <c r="AL51" s="44">
        <f ca="1"/>
        <v>0</v>
      </c>
      <c r="AM51" s="44">
        <f ca="1"/>
        <v>0</v>
      </c>
    </row>
    <row r="52" spans="2:39" ht="15.75" customHeight="1" x14ac:dyDescent="0.25">
      <c r="B52" s="27"/>
      <c r="C52" s="25"/>
      <c r="D52" s="25"/>
      <c r="E52" s="25"/>
      <c r="F52" s="46"/>
      <c r="G52" s="46"/>
      <c r="H52" s="46"/>
      <c r="I52" s="46"/>
      <c r="J52" s="46"/>
      <c r="K52" s="46"/>
      <c r="L52" s="46"/>
      <c r="M52" s="46"/>
      <c r="N52" s="46"/>
      <c r="O52" s="46"/>
      <c r="P52" s="46">
        <f ca="1"/>
        <v>0</v>
      </c>
      <c r="Q52" s="46">
        <f ca="1"/>
        <v>0</v>
      </c>
      <c r="R52" s="46">
        <f ca="1"/>
        <v>0</v>
      </c>
      <c r="S52" s="46">
        <f ca="1"/>
        <v>0</v>
      </c>
      <c r="T52" s="46">
        <f ca="1"/>
        <v>0</v>
      </c>
      <c r="U52" s="46">
        <f ca="1"/>
        <v>0</v>
      </c>
      <c r="V52" s="46">
        <f ca="1"/>
        <v>0</v>
      </c>
      <c r="W52" s="46">
        <f ca="1"/>
        <v>0</v>
      </c>
      <c r="X52" s="46">
        <f ca="1"/>
        <v>0</v>
      </c>
      <c r="Y52" s="46">
        <f ca="1"/>
        <v>0</v>
      </c>
      <c r="Z52" s="46">
        <f ca="1"/>
        <v>0</v>
      </c>
      <c r="AA52" s="46">
        <f ca="1"/>
        <v>0</v>
      </c>
      <c r="AB52" s="46">
        <f ca="1"/>
        <v>0</v>
      </c>
      <c r="AC52" s="46">
        <f ca="1"/>
        <v>0</v>
      </c>
      <c r="AD52" s="46">
        <f ca="1"/>
        <v>0</v>
      </c>
      <c r="AE52" s="46">
        <f ca="1"/>
        <v>0</v>
      </c>
      <c r="AF52" s="46">
        <f ca="1"/>
        <v>0</v>
      </c>
      <c r="AG52" s="46">
        <f ca="1"/>
        <v>0</v>
      </c>
      <c r="AH52" s="46">
        <f ca="1"/>
        <v>0</v>
      </c>
      <c r="AI52" s="46">
        <f ca="1"/>
        <v>0</v>
      </c>
      <c r="AJ52" s="46"/>
      <c r="AK52" s="46"/>
      <c r="AL52" s="46">
        <f ca="1"/>
        <v>0</v>
      </c>
      <c r="AM52" s="46">
        <f ca="1"/>
        <v>0</v>
      </c>
    </row>
    <row r="53" spans="2:39" ht="15.75" customHeight="1" x14ac:dyDescent="0.25">
      <c r="B53" s="42" t="s">
        <v>1</v>
      </c>
      <c r="C53" s="40"/>
      <c r="D53" s="41"/>
      <c r="E53" s="41"/>
      <c r="F53" s="47"/>
      <c r="G53" s="47"/>
      <c r="H53" s="47"/>
      <c r="I53" s="47"/>
      <c r="J53" s="47"/>
      <c r="K53" s="47"/>
      <c r="L53" s="47"/>
      <c r="M53" s="47"/>
      <c r="N53" s="47"/>
      <c r="O53" s="47"/>
      <c r="P53" s="47">
        <f ca="1"/>
        <v>0</v>
      </c>
      <c r="Q53" s="47">
        <f ca="1"/>
        <v>0</v>
      </c>
      <c r="R53" s="47">
        <f ca="1"/>
        <v>0</v>
      </c>
      <c r="S53" s="47">
        <f ca="1"/>
        <v>0</v>
      </c>
      <c r="T53" s="47">
        <f ca="1"/>
        <v>0</v>
      </c>
      <c r="U53" s="47">
        <f ca="1"/>
        <v>0</v>
      </c>
      <c r="V53" s="47">
        <f ca="1"/>
        <v>0</v>
      </c>
      <c r="W53" s="47">
        <f ca="1"/>
        <v>0</v>
      </c>
      <c r="X53" s="47">
        <f ca="1"/>
        <v>0</v>
      </c>
      <c r="Y53" s="47">
        <f ca="1"/>
        <v>0</v>
      </c>
      <c r="Z53" s="47">
        <f ca="1"/>
        <v>0</v>
      </c>
      <c r="AA53" s="47">
        <f ca="1"/>
        <v>0</v>
      </c>
      <c r="AB53" s="47">
        <f ca="1"/>
        <v>0</v>
      </c>
      <c r="AC53" s="47">
        <f ca="1"/>
        <v>0</v>
      </c>
      <c r="AD53" s="47">
        <f ca="1"/>
        <v>0</v>
      </c>
      <c r="AE53" s="47">
        <f ca="1"/>
        <v>0</v>
      </c>
      <c r="AF53" s="47">
        <f ca="1"/>
        <v>0</v>
      </c>
      <c r="AG53" s="47">
        <f ca="1"/>
        <v>0</v>
      </c>
      <c r="AH53" s="47">
        <f ca="1"/>
        <v>0</v>
      </c>
      <c r="AI53" s="47">
        <f ca="1"/>
        <v>0</v>
      </c>
      <c r="AJ53" s="47" cm="1">
        <f t="array" aca="1" ref="AJ53" ca="1">_xlfn.LET(_xlpm.StartRow,MATCH(2,1/(F$6:F52="Start")),SUM(OFFSET($P$6,_xlpm.StartRow+1,0,ROW(F52)-_xlpm.StartRow-7,10)))</f>
        <v>-66</v>
      </c>
      <c r="AK53" s="47" cm="1">
        <f t="array" aca="1" ref="AK53" ca="1">_xlfn.LET(_xlpm.StartRow,MATCH(2,1/(F$6:F52="Start")),SUM(OFFSET($Z$6,_xlpm.StartRow+1,0,ROW(F52)-_xlpm.StartRow-7,10)))</f>
        <v>-792</v>
      </c>
      <c r="AL53" s="47">
        <f ca="1"/>
        <v>-66</v>
      </c>
      <c r="AM53" s="47">
        <f ca="1"/>
        <v>-792</v>
      </c>
    </row>
    <row r="54" spans="2:39" ht="8.25" customHeight="1" x14ac:dyDescent="0.25">
      <c r="B54" s="33"/>
      <c r="C54" s="34"/>
      <c r="D54" s="34"/>
      <c r="E54" s="34"/>
      <c r="F54" s="48"/>
      <c r="G54" s="48"/>
      <c r="H54" s="48"/>
      <c r="I54" s="48"/>
      <c r="J54" s="48"/>
      <c r="K54" s="48"/>
      <c r="L54" s="48"/>
      <c r="M54" s="48"/>
      <c r="N54" s="48"/>
      <c r="O54" s="48"/>
      <c r="P54" s="48">
        <f ca="1"/>
        <v>0</v>
      </c>
      <c r="Q54" s="48">
        <f ca="1"/>
        <v>0</v>
      </c>
      <c r="R54" s="48">
        <f ca="1"/>
        <v>0</v>
      </c>
      <c r="S54" s="48">
        <f ca="1"/>
        <v>0</v>
      </c>
      <c r="T54" s="48">
        <f ca="1"/>
        <v>0</v>
      </c>
      <c r="U54" s="48">
        <f ca="1"/>
        <v>0</v>
      </c>
      <c r="V54" s="48">
        <f ca="1"/>
        <v>0</v>
      </c>
      <c r="W54" s="48">
        <f ca="1"/>
        <v>0</v>
      </c>
      <c r="X54" s="48">
        <f ca="1"/>
        <v>0</v>
      </c>
      <c r="Y54" s="48">
        <f ca="1"/>
        <v>0</v>
      </c>
      <c r="Z54" s="48">
        <f ca="1"/>
        <v>0</v>
      </c>
      <c r="AA54" s="48">
        <f ca="1"/>
        <v>0</v>
      </c>
      <c r="AB54" s="48">
        <f ca="1"/>
        <v>0</v>
      </c>
      <c r="AC54" s="48">
        <f ca="1"/>
        <v>0</v>
      </c>
      <c r="AD54" s="48">
        <f ca="1"/>
        <v>0</v>
      </c>
      <c r="AE54" s="48">
        <f ca="1"/>
        <v>0</v>
      </c>
      <c r="AF54" s="48">
        <f ca="1"/>
        <v>0</v>
      </c>
      <c r="AG54" s="48">
        <f ca="1"/>
        <v>0</v>
      </c>
      <c r="AH54" s="48">
        <f ca="1"/>
        <v>0</v>
      </c>
      <c r="AI54" s="48">
        <f ca="1"/>
        <v>0</v>
      </c>
      <c r="AJ54" s="48"/>
      <c r="AK54" s="48"/>
      <c r="AL54" s="48">
        <f ca="1"/>
        <v>0</v>
      </c>
      <c r="AM54" s="49">
        <f ca="1"/>
        <v>0</v>
      </c>
    </row>
    <row r="55" spans="2:39" ht="15.75" customHeight="1" x14ac:dyDescent="0.25">
      <c r="B55" s="36" t="s">
        <v>36</v>
      </c>
      <c r="C55" s="37"/>
      <c r="D55" s="37"/>
      <c r="E55" s="37"/>
      <c r="F55" s="62" t="s">
        <v>3</v>
      </c>
      <c r="G55" s="62" t="s">
        <v>3</v>
      </c>
      <c r="H55" s="62" t="s">
        <v>3</v>
      </c>
      <c r="I55" s="62" t="s">
        <v>3</v>
      </c>
      <c r="J55" s="62" t="s">
        <v>3</v>
      </c>
      <c r="K55" s="62" t="s">
        <v>3</v>
      </c>
      <c r="L55" s="62" t="s">
        <v>3</v>
      </c>
      <c r="M55" s="62" t="s">
        <v>3</v>
      </c>
      <c r="N55" s="62" t="s">
        <v>3</v>
      </c>
      <c r="O55" s="62" t="s">
        <v>3</v>
      </c>
      <c r="P55" s="62">
        <f ca="1"/>
        <v>0</v>
      </c>
      <c r="Q55" s="62">
        <f ca="1"/>
        <v>0</v>
      </c>
      <c r="R55" s="62">
        <f ca="1"/>
        <v>0</v>
      </c>
      <c r="S55" s="62">
        <f ca="1"/>
        <v>0</v>
      </c>
      <c r="T55" s="62">
        <f ca="1"/>
        <v>0</v>
      </c>
      <c r="U55" s="62">
        <f ca="1"/>
        <v>0</v>
      </c>
      <c r="V55" s="62">
        <f ca="1"/>
        <v>0</v>
      </c>
      <c r="W55" s="62">
        <f ca="1"/>
        <v>0</v>
      </c>
      <c r="X55" s="62">
        <f ca="1"/>
        <v>0</v>
      </c>
      <c r="Y55" s="62">
        <f ca="1"/>
        <v>0</v>
      </c>
      <c r="Z55" s="62">
        <f ca="1"/>
        <v>0</v>
      </c>
      <c r="AA55" s="62">
        <f ca="1"/>
        <v>0</v>
      </c>
      <c r="AB55" s="62">
        <f ca="1"/>
        <v>0</v>
      </c>
      <c r="AC55" s="62">
        <f ca="1"/>
        <v>0</v>
      </c>
      <c r="AD55" s="62">
        <f ca="1"/>
        <v>0</v>
      </c>
      <c r="AE55" s="62">
        <f ca="1"/>
        <v>0</v>
      </c>
      <c r="AF55" s="62">
        <f ca="1"/>
        <v>0</v>
      </c>
      <c r="AG55" s="62">
        <f ca="1"/>
        <v>0</v>
      </c>
      <c r="AH55" s="62">
        <f ca="1"/>
        <v>0</v>
      </c>
      <c r="AI55" s="62">
        <f ca="1"/>
        <v>0</v>
      </c>
      <c r="AJ55" s="62"/>
      <c r="AK55" s="62"/>
      <c r="AL55" s="50">
        <f ca="1"/>
        <v>0</v>
      </c>
      <c r="AM55" s="51">
        <f ca="1"/>
        <v>0</v>
      </c>
    </row>
    <row r="56" spans="2:39" ht="15.75" customHeight="1" x14ac:dyDescent="0.25">
      <c r="B56" s="27"/>
      <c r="C56" s="25"/>
      <c r="D56" s="25"/>
      <c r="E56" s="25"/>
      <c r="F56" s="46"/>
      <c r="G56" s="46"/>
      <c r="H56" s="46"/>
      <c r="I56" s="46"/>
      <c r="J56" s="46"/>
      <c r="K56" s="46"/>
      <c r="L56" s="46"/>
      <c r="M56" s="46"/>
      <c r="N56" s="46"/>
      <c r="O56" s="46"/>
      <c r="P56" s="46">
        <f ca="1"/>
        <v>0</v>
      </c>
      <c r="Q56" s="46">
        <f ca="1"/>
        <v>0</v>
      </c>
      <c r="R56" s="46">
        <f ca="1"/>
        <v>0</v>
      </c>
      <c r="S56" s="46">
        <f ca="1"/>
        <v>0</v>
      </c>
      <c r="T56" s="46">
        <f ca="1"/>
        <v>0</v>
      </c>
      <c r="U56" s="46">
        <f ca="1"/>
        <v>0</v>
      </c>
      <c r="V56" s="46">
        <f ca="1"/>
        <v>0</v>
      </c>
      <c r="W56" s="46">
        <f ca="1"/>
        <v>0</v>
      </c>
      <c r="X56" s="46">
        <f ca="1"/>
        <v>0</v>
      </c>
      <c r="Y56" s="46">
        <f ca="1"/>
        <v>0</v>
      </c>
      <c r="Z56" s="46">
        <f ca="1"/>
        <v>0</v>
      </c>
      <c r="AA56" s="46">
        <f ca="1"/>
        <v>0</v>
      </c>
      <c r="AB56" s="46">
        <f ca="1"/>
        <v>0</v>
      </c>
      <c r="AC56" s="46">
        <f ca="1"/>
        <v>0</v>
      </c>
      <c r="AD56" s="46">
        <f ca="1"/>
        <v>0</v>
      </c>
      <c r="AE56" s="46">
        <f ca="1"/>
        <v>0</v>
      </c>
      <c r="AF56" s="46">
        <f ca="1"/>
        <v>0</v>
      </c>
      <c r="AG56" s="46">
        <f ca="1"/>
        <v>0</v>
      </c>
      <c r="AH56" s="46">
        <f ca="1"/>
        <v>0</v>
      </c>
      <c r="AI56" s="46">
        <f ca="1"/>
        <v>0</v>
      </c>
      <c r="AJ56" s="46"/>
      <c r="AK56" s="46"/>
      <c r="AL56" s="46">
        <f ca="1"/>
        <v>0</v>
      </c>
      <c r="AM56" s="46">
        <f ca="1"/>
        <v>0</v>
      </c>
    </row>
    <row r="57" spans="2:39" ht="15.75" customHeight="1" x14ac:dyDescent="0.25">
      <c r="B57" s="32">
        <v>1</v>
      </c>
      <c r="C57" s="24" t="s">
        <v>11</v>
      </c>
      <c r="D57" s="39">
        <v>45809</v>
      </c>
      <c r="E57" s="24" t="s">
        <v>0</v>
      </c>
      <c r="F57" s="119">
        <v>-1277.97</v>
      </c>
      <c r="G57" s="119"/>
      <c r="H57" s="119"/>
      <c r="I57" s="119"/>
      <c r="J57" s="119"/>
      <c r="K57" s="119"/>
      <c r="L57" s="119"/>
      <c r="M57" s="119"/>
      <c r="N57" s="119"/>
      <c r="O57" s="119"/>
      <c r="P57" s="45">
        <f ca="1"/>
        <v>-1277.9700000000005</v>
      </c>
      <c r="Q57" s="45">
        <f ca="1"/>
        <v>0</v>
      </c>
      <c r="R57" s="45">
        <f ca="1"/>
        <v>0</v>
      </c>
      <c r="S57" s="45">
        <f ca="1"/>
        <v>0</v>
      </c>
      <c r="T57" s="45">
        <f ca="1"/>
        <v>0</v>
      </c>
      <c r="U57" s="45">
        <f ca="1"/>
        <v>0</v>
      </c>
      <c r="V57" s="45">
        <f ca="1"/>
        <v>0</v>
      </c>
      <c r="W57" s="45">
        <f ca="1"/>
        <v>0</v>
      </c>
      <c r="X57" s="45">
        <f ca="1"/>
        <v>0</v>
      </c>
      <c r="Y57" s="45">
        <f ca="1"/>
        <v>0</v>
      </c>
      <c r="Z57" s="45">
        <f ca="1"/>
        <v>-15335.640000000007</v>
      </c>
      <c r="AA57" s="45">
        <f ca="1"/>
        <v>0</v>
      </c>
      <c r="AB57" s="45">
        <f ca="1"/>
        <v>0</v>
      </c>
      <c r="AC57" s="45">
        <f ca="1"/>
        <v>0</v>
      </c>
      <c r="AD57" s="45">
        <f ca="1"/>
        <v>0</v>
      </c>
      <c r="AE57" s="45">
        <f ca="1"/>
        <v>0</v>
      </c>
      <c r="AF57" s="45">
        <f ca="1"/>
        <v>0</v>
      </c>
      <c r="AG57" s="45">
        <f ca="1"/>
        <v>0</v>
      </c>
      <c r="AH57" s="45">
        <f ca="1"/>
        <v>0</v>
      </c>
      <c r="AI57" s="45">
        <f ca="1"/>
        <v>0</v>
      </c>
      <c r="AJ57" s="45"/>
      <c r="AK57" s="45"/>
      <c r="AL57" s="44">
        <f ca="1"/>
        <v>-1277.9700000000005</v>
      </c>
      <c r="AM57" s="44">
        <f ca="1"/>
        <v>-15335.640000000007</v>
      </c>
    </row>
    <row r="58" spans="2:39" ht="15.75" customHeight="1" x14ac:dyDescent="0.25">
      <c r="B58" s="32">
        <v>2</v>
      </c>
      <c r="C58" s="24" t="s">
        <v>8</v>
      </c>
      <c r="D58" s="39">
        <v>45703</v>
      </c>
      <c r="E58" s="24" t="s">
        <v>67</v>
      </c>
      <c r="F58" s="119"/>
      <c r="G58" s="119">
        <v>-200</v>
      </c>
      <c r="H58" s="119"/>
      <c r="I58" s="119"/>
      <c r="J58" s="119"/>
      <c r="K58" s="119"/>
      <c r="L58" s="119"/>
      <c r="M58" s="119"/>
      <c r="N58" s="119"/>
      <c r="O58" s="119"/>
      <c r="P58" s="43">
        <f ca="1"/>
        <v>0</v>
      </c>
      <c r="Q58" s="43">
        <f ca="1"/>
        <v>-441.66666666666669</v>
      </c>
      <c r="R58" s="43">
        <f ca="1"/>
        <v>0</v>
      </c>
      <c r="S58" s="43">
        <f ca="1"/>
        <v>0</v>
      </c>
      <c r="T58" s="43">
        <f ca="1"/>
        <v>0</v>
      </c>
      <c r="U58" s="43">
        <f ca="1"/>
        <v>0</v>
      </c>
      <c r="V58" s="43">
        <f ca="1"/>
        <v>0</v>
      </c>
      <c r="W58" s="43">
        <f ca="1"/>
        <v>0</v>
      </c>
      <c r="X58" s="43">
        <f ca="1"/>
        <v>0</v>
      </c>
      <c r="Y58" s="43">
        <f ca="1"/>
        <v>0</v>
      </c>
      <c r="Z58" s="43">
        <f ca="1"/>
        <v>0</v>
      </c>
      <c r="AA58" s="43">
        <f ca="1"/>
        <v>-5300</v>
      </c>
      <c r="AB58" s="43">
        <f ca="1"/>
        <v>0</v>
      </c>
      <c r="AC58" s="43">
        <f ca="1"/>
        <v>0</v>
      </c>
      <c r="AD58" s="43">
        <f ca="1"/>
        <v>0</v>
      </c>
      <c r="AE58" s="43">
        <f ca="1"/>
        <v>0</v>
      </c>
      <c r="AF58" s="43">
        <f ca="1"/>
        <v>0</v>
      </c>
      <c r="AG58" s="43">
        <f ca="1"/>
        <v>0</v>
      </c>
      <c r="AH58" s="43">
        <f ca="1"/>
        <v>0</v>
      </c>
      <c r="AI58" s="43">
        <f ca="1"/>
        <v>0</v>
      </c>
      <c r="AJ58" s="43"/>
      <c r="AK58" s="43"/>
      <c r="AL58" s="44">
        <f ca="1"/>
        <v>-441.66666666666669</v>
      </c>
      <c r="AM58" s="44">
        <f ca="1"/>
        <v>-5300</v>
      </c>
    </row>
    <row r="59" spans="2:39" ht="15.75" customHeight="1" x14ac:dyDescent="0.25">
      <c r="B59" s="32">
        <v>2</v>
      </c>
      <c r="C59" s="24" t="s">
        <v>8</v>
      </c>
      <c r="D59" s="39">
        <v>45703</v>
      </c>
      <c r="E59" s="24" t="s">
        <v>68</v>
      </c>
      <c r="F59" s="119"/>
      <c r="G59" s="119">
        <v>-200</v>
      </c>
      <c r="H59" s="119"/>
      <c r="I59" s="119"/>
      <c r="J59" s="119"/>
      <c r="K59" s="119"/>
      <c r="L59" s="119"/>
      <c r="M59" s="119"/>
      <c r="N59" s="119"/>
      <c r="O59" s="119"/>
      <c r="P59" s="45">
        <f ca="1"/>
        <v>0</v>
      </c>
      <c r="Q59" s="45">
        <f ca="1"/>
        <v>-441.66666666666669</v>
      </c>
      <c r="R59" s="45">
        <f ca="1"/>
        <v>0</v>
      </c>
      <c r="S59" s="45">
        <f ca="1"/>
        <v>0</v>
      </c>
      <c r="T59" s="45">
        <f ca="1"/>
        <v>0</v>
      </c>
      <c r="U59" s="45">
        <f ca="1"/>
        <v>0</v>
      </c>
      <c r="V59" s="45">
        <f ca="1"/>
        <v>0</v>
      </c>
      <c r="W59" s="45">
        <f ca="1"/>
        <v>0</v>
      </c>
      <c r="X59" s="45">
        <f ca="1"/>
        <v>0</v>
      </c>
      <c r="Y59" s="45">
        <f ca="1"/>
        <v>0</v>
      </c>
      <c r="Z59" s="45">
        <f ca="1"/>
        <v>0</v>
      </c>
      <c r="AA59" s="45">
        <f ca="1"/>
        <v>-5300</v>
      </c>
      <c r="AB59" s="45">
        <f ca="1"/>
        <v>0</v>
      </c>
      <c r="AC59" s="45">
        <f ca="1"/>
        <v>0</v>
      </c>
      <c r="AD59" s="45">
        <f ca="1"/>
        <v>0</v>
      </c>
      <c r="AE59" s="45">
        <f ca="1"/>
        <v>0</v>
      </c>
      <c r="AF59" s="45">
        <f ca="1"/>
        <v>0</v>
      </c>
      <c r="AG59" s="45">
        <f ca="1"/>
        <v>0</v>
      </c>
      <c r="AH59" s="45">
        <f ca="1"/>
        <v>0</v>
      </c>
      <c r="AI59" s="45">
        <f ca="1"/>
        <v>0</v>
      </c>
      <c r="AJ59" s="45"/>
      <c r="AK59" s="45"/>
      <c r="AL59" s="44">
        <f ca="1"/>
        <v>-441.66666666666669</v>
      </c>
      <c r="AM59" s="44">
        <f ca="1"/>
        <v>-5300</v>
      </c>
    </row>
    <row r="60" spans="2:39" ht="15.75" customHeight="1" x14ac:dyDescent="0.25">
      <c r="B60" s="32">
        <v>1</v>
      </c>
      <c r="C60" s="24" t="s">
        <v>11</v>
      </c>
      <c r="D60" s="39">
        <v>45798</v>
      </c>
      <c r="E60" s="24" t="s">
        <v>69</v>
      </c>
      <c r="F60" s="119">
        <v>-10.92</v>
      </c>
      <c r="G60" s="119"/>
      <c r="H60" s="119"/>
      <c r="I60" s="119"/>
      <c r="J60" s="119"/>
      <c r="K60" s="119"/>
      <c r="L60" s="119"/>
      <c r="M60" s="119"/>
      <c r="N60" s="119"/>
      <c r="O60" s="119"/>
      <c r="P60" s="43">
        <f ca="1"/>
        <v>-10.919999999999995</v>
      </c>
      <c r="Q60" s="43">
        <f ca="1"/>
        <v>0</v>
      </c>
      <c r="R60" s="43">
        <f ca="1"/>
        <v>0</v>
      </c>
      <c r="S60" s="43">
        <f ca="1"/>
        <v>0</v>
      </c>
      <c r="T60" s="43">
        <f ca="1"/>
        <v>0</v>
      </c>
      <c r="U60" s="43">
        <f ca="1"/>
        <v>0</v>
      </c>
      <c r="V60" s="43">
        <f ca="1"/>
        <v>0</v>
      </c>
      <c r="W60" s="43">
        <f ca="1"/>
        <v>0</v>
      </c>
      <c r="X60" s="43">
        <f ca="1"/>
        <v>0</v>
      </c>
      <c r="Y60" s="43">
        <f ca="1"/>
        <v>0</v>
      </c>
      <c r="Z60" s="43">
        <f ca="1"/>
        <v>-131.03999999999994</v>
      </c>
      <c r="AA60" s="43">
        <f ca="1"/>
        <v>0</v>
      </c>
      <c r="AB60" s="43">
        <f ca="1"/>
        <v>0</v>
      </c>
      <c r="AC60" s="43">
        <f ca="1"/>
        <v>0</v>
      </c>
      <c r="AD60" s="43">
        <f ca="1"/>
        <v>0</v>
      </c>
      <c r="AE60" s="43">
        <f ca="1"/>
        <v>0</v>
      </c>
      <c r="AF60" s="43">
        <f ca="1"/>
        <v>0</v>
      </c>
      <c r="AG60" s="43">
        <f ca="1"/>
        <v>0</v>
      </c>
      <c r="AH60" s="43">
        <f ca="1"/>
        <v>0</v>
      </c>
      <c r="AI60" s="43">
        <f ca="1"/>
        <v>0</v>
      </c>
      <c r="AJ60" s="43"/>
      <c r="AK60" s="43"/>
      <c r="AL60" s="44">
        <f ca="1"/>
        <v>-10.919999999999995</v>
      </c>
      <c r="AM60" s="44">
        <f ca="1"/>
        <v>-131.03999999999994</v>
      </c>
    </row>
    <row r="61" spans="2:39" ht="15.75" customHeight="1" x14ac:dyDescent="0.25">
      <c r="B61" s="32">
        <v>1</v>
      </c>
      <c r="C61" s="24" t="s">
        <v>11</v>
      </c>
      <c r="D61" s="39">
        <v>45724</v>
      </c>
      <c r="E61" s="24" t="s">
        <v>70</v>
      </c>
      <c r="F61" s="119">
        <v>-17.989999999999998</v>
      </c>
      <c r="G61" s="119"/>
      <c r="H61" s="119"/>
      <c r="I61" s="119"/>
      <c r="J61" s="119"/>
      <c r="K61" s="119"/>
      <c r="L61" s="119"/>
      <c r="M61" s="119"/>
      <c r="N61" s="119"/>
      <c r="O61" s="119"/>
      <c r="P61" s="45">
        <f ca="1"/>
        <v>-17.990000000000006</v>
      </c>
      <c r="Q61" s="45">
        <f ca="1"/>
        <v>0</v>
      </c>
      <c r="R61" s="45">
        <f ca="1"/>
        <v>0</v>
      </c>
      <c r="S61" s="45">
        <f ca="1"/>
        <v>0</v>
      </c>
      <c r="T61" s="45">
        <f ca="1"/>
        <v>0</v>
      </c>
      <c r="U61" s="45">
        <f ca="1"/>
        <v>0</v>
      </c>
      <c r="V61" s="45">
        <f ca="1"/>
        <v>0</v>
      </c>
      <c r="W61" s="45">
        <f ca="1"/>
        <v>0</v>
      </c>
      <c r="X61" s="45">
        <f ca="1"/>
        <v>0</v>
      </c>
      <c r="Y61" s="45">
        <f ca="1"/>
        <v>0</v>
      </c>
      <c r="Z61" s="45">
        <f ca="1"/>
        <v>-215.88000000000005</v>
      </c>
      <c r="AA61" s="45">
        <f ca="1"/>
        <v>0</v>
      </c>
      <c r="AB61" s="45">
        <f ca="1"/>
        <v>0</v>
      </c>
      <c r="AC61" s="45">
        <f ca="1"/>
        <v>0</v>
      </c>
      <c r="AD61" s="45">
        <f ca="1"/>
        <v>0</v>
      </c>
      <c r="AE61" s="45">
        <f ca="1"/>
        <v>0</v>
      </c>
      <c r="AF61" s="45">
        <f ca="1"/>
        <v>0</v>
      </c>
      <c r="AG61" s="45">
        <f ca="1"/>
        <v>0</v>
      </c>
      <c r="AH61" s="45">
        <f ca="1"/>
        <v>0</v>
      </c>
      <c r="AI61" s="45">
        <f ca="1"/>
        <v>0</v>
      </c>
      <c r="AJ61" s="45"/>
      <c r="AK61" s="45"/>
      <c r="AL61" s="44">
        <f ca="1"/>
        <v>-17.990000000000006</v>
      </c>
      <c r="AM61" s="44">
        <f ca="1"/>
        <v>-215.88000000000005</v>
      </c>
    </row>
    <row r="62" spans="2:39" ht="15.75" customHeight="1" x14ac:dyDescent="0.25">
      <c r="B62" s="32">
        <v>1</v>
      </c>
      <c r="C62" s="24" t="s">
        <v>11</v>
      </c>
      <c r="D62" s="39">
        <v>45631</v>
      </c>
      <c r="E62" s="24" t="s">
        <v>31</v>
      </c>
      <c r="F62" s="119">
        <v>-150.66999999999999</v>
      </c>
      <c r="G62" s="119"/>
      <c r="H62" s="119"/>
      <c r="I62" s="119"/>
      <c r="J62" s="119"/>
      <c r="K62" s="119"/>
      <c r="L62" s="119"/>
      <c r="M62" s="119"/>
      <c r="N62" s="119"/>
      <c r="O62" s="119"/>
      <c r="P62" s="43">
        <f ca="1"/>
        <v>-150.67000000000004</v>
      </c>
      <c r="Q62" s="43">
        <f ca="1"/>
        <v>0</v>
      </c>
      <c r="R62" s="43">
        <f ca="1"/>
        <v>0</v>
      </c>
      <c r="S62" s="43">
        <f ca="1"/>
        <v>0</v>
      </c>
      <c r="T62" s="43">
        <f ca="1"/>
        <v>0</v>
      </c>
      <c r="U62" s="43">
        <f ca="1"/>
        <v>0</v>
      </c>
      <c r="V62" s="43">
        <f ca="1"/>
        <v>0</v>
      </c>
      <c r="W62" s="43">
        <f ca="1"/>
        <v>0</v>
      </c>
      <c r="X62" s="43">
        <f ca="1"/>
        <v>0</v>
      </c>
      <c r="Y62" s="43">
        <f ca="1"/>
        <v>0</v>
      </c>
      <c r="Z62" s="43">
        <f ca="1"/>
        <v>-1808.0400000000004</v>
      </c>
      <c r="AA62" s="43">
        <f ca="1"/>
        <v>0</v>
      </c>
      <c r="AB62" s="43">
        <f ca="1"/>
        <v>0</v>
      </c>
      <c r="AC62" s="43">
        <f ca="1"/>
        <v>0</v>
      </c>
      <c r="AD62" s="43">
        <f ca="1"/>
        <v>0</v>
      </c>
      <c r="AE62" s="43">
        <f ca="1"/>
        <v>0</v>
      </c>
      <c r="AF62" s="43">
        <f ca="1"/>
        <v>0</v>
      </c>
      <c r="AG62" s="43">
        <f ca="1"/>
        <v>0</v>
      </c>
      <c r="AH62" s="43">
        <f ca="1"/>
        <v>0</v>
      </c>
      <c r="AI62" s="43">
        <f ca="1"/>
        <v>0</v>
      </c>
      <c r="AJ62" s="43"/>
      <c r="AK62" s="43"/>
      <c r="AL62" s="44">
        <f ca="1"/>
        <v>-150.67000000000004</v>
      </c>
      <c r="AM62" s="44">
        <f ca="1"/>
        <v>-1808.0400000000004</v>
      </c>
    </row>
    <row r="63" spans="2:39" ht="15.75" customHeight="1" x14ac:dyDescent="0.25">
      <c r="B63" s="32">
        <v>1</v>
      </c>
      <c r="C63" s="24" t="s">
        <v>11</v>
      </c>
      <c r="D63" s="39">
        <v>45635</v>
      </c>
      <c r="E63" s="24" t="s">
        <v>71</v>
      </c>
      <c r="F63" s="119">
        <v>-16.149999999999999</v>
      </c>
      <c r="G63" s="119"/>
      <c r="H63" s="119"/>
      <c r="I63" s="119"/>
      <c r="J63" s="119"/>
      <c r="K63" s="119"/>
      <c r="L63" s="119"/>
      <c r="M63" s="119"/>
      <c r="N63" s="119"/>
      <c r="O63" s="119"/>
      <c r="P63" s="45">
        <f ca="1"/>
        <v>-16.149999999999995</v>
      </c>
      <c r="Q63" s="45">
        <f ca="1"/>
        <v>0</v>
      </c>
      <c r="R63" s="45">
        <f ca="1"/>
        <v>0</v>
      </c>
      <c r="S63" s="45">
        <f ca="1"/>
        <v>0</v>
      </c>
      <c r="T63" s="45">
        <f ca="1"/>
        <v>0</v>
      </c>
      <c r="U63" s="45">
        <f ca="1"/>
        <v>0</v>
      </c>
      <c r="V63" s="45">
        <f ca="1"/>
        <v>0</v>
      </c>
      <c r="W63" s="45">
        <f ca="1"/>
        <v>0</v>
      </c>
      <c r="X63" s="45">
        <f ca="1"/>
        <v>0</v>
      </c>
      <c r="Y63" s="45">
        <f ca="1"/>
        <v>0</v>
      </c>
      <c r="Z63" s="45">
        <f ca="1"/>
        <v>-193.79999999999995</v>
      </c>
      <c r="AA63" s="45">
        <f ca="1"/>
        <v>0</v>
      </c>
      <c r="AB63" s="45">
        <f ca="1"/>
        <v>0</v>
      </c>
      <c r="AC63" s="45">
        <f ca="1"/>
        <v>0</v>
      </c>
      <c r="AD63" s="45">
        <f ca="1"/>
        <v>0</v>
      </c>
      <c r="AE63" s="45">
        <f ca="1"/>
        <v>0</v>
      </c>
      <c r="AF63" s="45">
        <f ca="1"/>
        <v>0</v>
      </c>
      <c r="AG63" s="45">
        <f ca="1"/>
        <v>0</v>
      </c>
      <c r="AH63" s="45">
        <f ca="1"/>
        <v>0</v>
      </c>
      <c r="AI63" s="45">
        <f ca="1"/>
        <v>0</v>
      </c>
      <c r="AJ63" s="45"/>
      <c r="AK63" s="45"/>
      <c r="AL63" s="44">
        <f ca="1"/>
        <v>-16.149999999999995</v>
      </c>
      <c r="AM63" s="44">
        <f ca="1"/>
        <v>-193.79999999999995</v>
      </c>
    </row>
    <row r="64" spans="2:39" ht="15.75" customHeight="1" x14ac:dyDescent="0.25">
      <c r="B64" s="32">
        <v>1</v>
      </c>
      <c r="C64" s="24" t="s">
        <v>11</v>
      </c>
      <c r="D64" s="39">
        <v>45642</v>
      </c>
      <c r="E64" s="24" t="s">
        <v>72</v>
      </c>
      <c r="F64" s="119">
        <v>-150.38</v>
      </c>
      <c r="G64" s="119"/>
      <c r="H64" s="119"/>
      <c r="I64" s="119"/>
      <c r="J64" s="119"/>
      <c r="K64" s="119"/>
      <c r="L64" s="119"/>
      <c r="M64" s="119"/>
      <c r="N64" s="119"/>
      <c r="O64" s="119"/>
      <c r="P64" s="43">
        <f ca="1"/>
        <v>-150.38000000000008</v>
      </c>
      <c r="Q64" s="43">
        <f ca="1"/>
        <v>0</v>
      </c>
      <c r="R64" s="43">
        <f ca="1"/>
        <v>0</v>
      </c>
      <c r="S64" s="43">
        <f ca="1"/>
        <v>0</v>
      </c>
      <c r="T64" s="43">
        <f ca="1"/>
        <v>0</v>
      </c>
      <c r="U64" s="43">
        <f ca="1"/>
        <v>0</v>
      </c>
      <c r="V64" s="43">
        <f ca="1"/>
        <v>0</v>
      </c>
      <c r="W64" s="43">
        <f ca="1"/>
        <v>0</v>
      </c>
      <c r="X64" s="43">
        <f ca="1"/>
        <v>0</v>
      </c>
      <c r="Y64" s="43">
        <f ca="1"/>
        <v>0</v>
      </c>
      <c r="Z64" s="43">
        <f ca="1"/>
        <v>-1804.5600000000009</v>
      </c>
      <c r="AA64" s="43">
        <f ca="1"/>
        <v>0</v>
      </c>
      <c r="AB64" s="43">
        <f ca="1"/>
        <v>0</v>
      </c>
      <c r="AC64" s="43">
        <f ca="1"/>
        <v>0</v>
      </c>
      <c r="AD64" s="43">
        <f ca="1"/>
        <v>0</v>
      </c>
      <c r="AE64" s="43">
        <f ca="1"/>
        <v>0</v>
      </c>
      <c r="AF64" s="43">
        <f ca="1"/>
        <v>0</v>
      </c>
      <c r="AG64" s="43">
        <f ca="1"/>
        <v>0</v>
      </c>
      <c r="AH64" s="43">
        <f ca="1"/>
        <v>0</v>
      </c>
      <c r="AI64" s="43">
        <f ca="1"/>
        <v>0</v>
      </c>
      <c r="AJ64" s="43"/>
      <c r="AK64" s="43"/>
      <c r="AL64" s="44">
        <f ca="1"/>
        <v>-150.38000000000008</v>
      </c>
      <c r="AM64" s="44">
        <f ca="1"/>
        <v>-1804.5600000000009</v>
      </c>
    </row>
    <row r="65" spans="2:39" ht="15.75" customHeight="1" x14ac:dyDescent="0.25">
      <c r="B65" s="32">
        <v>1</v>
      </c>
      <c r="C65" s="24" t="s">
        <v>23</v>
      </c>
      <c r="D65" s="39">
        <v>45604</v>
      </c>
      <c r="E65" s="24" t="s">
        <v>73</v>
      </c>
      <c r="F65" s="119">
        <v>-324.05</v>
      </c>
      <c r="G65" s="119"/>
      <c r="H65" s="119"/>
      <c r="I65" s="119"/>
      <c r="J65" s="119"/>
      <c r="K65" s="119"/>
      <c r="L65" s="119"/>
      <c r="M65" s="119"/>
      <c r="N65" s="119"/>
      <c r="O65" s="119"/>
      <c r="P65" s="45">
        <f ca="1"/>
        <v>-27.004166666666666</v>
      </c>
      <c r="Q65" s="45">
        <f ca="1"/>
        <v>0</v>
      </c>
      <c r="R65" s="45">
        <f ca="1"/>
        <v>0</v>
      </c>
      <c r="S65" s="45">
        <f ca="1"/>
        <v>0</v>
      </c>
      <c r="T65" s="45">
        <f ca="1"/>
        <v>0</v>
      </c>
      <c r="U65" s="45">
        <f ca="1"/>
        <v>0</v>
      </c>
      <c r="V65" s="45">
        <f ca="1"/>
        <v>0</v>
      </c>
      <c r="W65" s="45">
        <f ca="1"/>
        <v>0</v>
      </c>
      <c r="X65" s="45">
        <f ca="1"/>
        <v>0</v>
      </c>
      <c r="Y65" s="45">
        <f ca="1"/>
        <v>0</v>
      </c>
      <c r="Z65" s="45">
        <f ca="1"/>
        <v>-324.05</v>
      </c>
      <c r="AA65" s="45">
        <f ca="1"/>
        <v>0</v>
      </c>
      <c r="AB65" s="45">
        <f ca="1"/>
        <v>0</v>
      </c>
      <c r="AC65" s="45">
        <f ca="1"/>
        <v>0</v>
      </c>
      <c r="AD65" s="45">
        <f ca="1"/>
        <v>0</v>
      </c>
      <c r="AE65" s="45">
        <f ca="1"/>
        <v>0</v>
      </c>
      <c r="AF65" s="45">
        <f ca="1"/>
        <v>0</v>
      </c>
      <c r="AG65" s="45">
        <f ca="1"/>
        <v>0</v>
      </c>
      <c r="AH65" s="45">
        <f ca="1"/>
        <v>0</v>
      </c>
      <c r="AI65" s="45">
        <f ca="1"/>
        <v>0</v>
      </c>
      <c r="AJ65" s="45"/>
      <c r="AK65" s="45"/>
      <c r="AL65" s="44">
        <f ca="1"/>
        <v>-27.004166666666666</v>
      </c>
      <c r="AM65" s="44">
        <f ca="1"/>
        <v>-324.05</v>
      </c>
    </row>
    <row r="66" spans="2:39" ht="15.75" customHeight="1" x14ac:dyDescent="0.25">
      <c r="B66" s="32">
        <v>1</v>
      </c>
      <c r="C66" s="24" t="s">
        <v>11</v>
      </c>
      <c r="D66" s="39">
        <v>45866</v>
      </c>
      <c r="E66" s="24" t="s">
        <v>75</v>
      </c>
      <c r="F66" s="119">
        <v>-84</v>
      </c>
      <c r="G66" s="119"/>
      <c r="H66" s="119"/>
      <c r="I66" s="119"/>
      <c r="J66" s="119"/>
      <c r="K66" s="119"/>
      <c r="L66" s="119"/>
      <c r="M66" s="119"/>
      <c r="N66" s="119"/>
      <c r="O66" s="119"/>
      <c r="P66" s="43">
        <f ca="1"/>
        <v>-84</v>
      </c>
      <c r="Q66" s="43">
        <f ca="1"/>
        <v>0</v>
      </c>
      <c r="R66" s="43">
        <f ca="1"/>
        <v>0</v>
      </c>
      <c r="S66" s="43">
        <f ca="1"/>
        <v>0</v>
      </c>
      <c r="T66" s="43">
        <f ca="1"/>
        <v>0</v>
      </c>
      <c r="U66" s="43">
        <f ca="1"/>
        <v>0</v>
      </c>
      <c r="V66" s="43">
        <f ca="1"/>
        <v>0</v>
      </c>
      <c r="W66" s="43">
        <f ca="1"/>
        <v>0</v>
      </c>
      <c r="X66" s="43">
        <f ca="1"/>
        <v>0</v>
      </c>
      <c r="Y66" s="43">
        <f ca="1"/>
        <v>0</v>
      </c>
      <c r="Z66" s="43">
        <f ca="1"/>
        <v>-1008</v>
      </c>
      <c r="AA66" s="43">
        <f ca="1"/>
        <v>0</v>
      </c>
      <c r="AB66" s="43">
        <f ca="1"/>
        <v>0</v>
      </c>
      <c r="AC66" s="43">
        <f ca="1"/>
        <v>0</v>
      </c>
      <c r="AD66" s="43">
        <f ca="1"/>
        <v>0</v>
      </c>
      <c r="AE66" s="43">
        <f ca="1"/>
        <v>0</v>
      </c>
      <c r="AF66" s="43">
        <f ca="1"/>
        <v>0</v>
      </c>
      <c r="AG66" s="43">
        <f ca="1"/>
        <v>0</v>
      </c>
      <c r="AH66" s="43">
        <f ca="1"/>
        <v>0</v>
      </c>
      <c r="AI66" s="43">
        <f ca="1"/>
        <v>0</v>
      </c>
      <c r="AJ66" s="43"/>
      <c r="AK66" s="43"/>
      <c r="AL66" s="44">
        <f ca="1"/>
        <v>-84</v>
      </c>
      <c r="AM66" s="44">
        <f ca="1"/>
        <v>-1008</v>
      </c>
    </row>
    <row r="67" spans="2:39" ht="15.75" customHeight="1" x14ac:dyDescent="0.25">
      <c r="B67" s="32">
        <v>1</v>
      </c>
      <c r="C67" s="24" t="s">
        <v>11</v>
      </c>
      <c r="D67" s="39">
        <v>45652</v>
      </c>
      <c r="E67" s="24" t="s">
        <v>74</v>
      </c>
      <c r="F67" s="127">
        <v>0</v>
      </c>
      <c r="G67" s="119"/>
      <c r="H67" s="119"/>
      <c r="I67" s="119"/>
      <c r="J67" s="119"/>
      <c r="K67" s="119"/>
      <c r="L67" s="119"/>
      <c r="M67" s="119"/>
      <c r="N67" s="119"/>
      <c r="O67" s="119"/>
      <c r="P67" s="45">
        <f ca="1"/>
        <v>0</v>
      </c>
      <c r="Q67" s="45">
        <f ca="1"/>
        <v>0</v>
      </c>
      <c r="R67" s="45">
        <f ca="1"/>
        <v>0</v>
      </c>
      <c r="S67" s="45">
        <f ca="1"/>
        <v>0</v>
      </c>
      <c r="T67" s="45">
        <f ca="1"/>
        <v>0</v>
      </c>
      <c r="U67" s="45">
        <f ca="1"/>
        <v>0</v>
      </c>
      <c r="V67" s="45">
        <f ca="1"/>
        <v>0</v>
      </c>
      <c r="W67" s="45">
        <f ca="1"/>
        <v>0</v>
      </c>
      <c r="X67" s="45">
        <f ca="1"/>
        <v>0</v>
      </c>
      <c r="Y67" s="45">
        <f ca="1"/>
        <v>0</v>
      </c>
      <c r="Z67" s="45">
        <f ca="1"/>
        <v>0</v>
      </c>
      <c r="AA67" s="45">
        <f ca="1"/>
        <v>0</v>
      </c>
      <c r="AB67" s="45">
        <f ca="1"/>
        <v>0</v>
      </c>
      <c r="AC67" s="45">
        <f ca="1"/>
        <v>0</v>
      </c>
      <c r="AD67" s="45">
        <f ca="1"/>
        <v>0</v>
      </c>
      <c r="AE67" s="45">
        <f ca="1"/>
        <v>0</v>
      </c>
      <c r="AF67" s="45">
        <f ca="1"/>
        <v>0</v>
      </c>
      <c r="AG67" s="45">
        <f ca="1"/>
        <v>0</v>
      </c>
      <c r="AH67" s="45">
        <f ca="1"/>
        <v>0</v>
      </c>
      <c r="AI67" s="45">
        <f ca="1"/>
        <v>0</v>
      </c>
      <c r="AJ67" s="45"/>
      <c r="AK67" s="45"/>
      <c r="AL67" s="44">
        <f ca="1"/>
        <v>0</v>
      </c>
      <c r="AM67" s="44">
        <f ca="1"/>
        <v>0</v>
      </c>
    </row>
    <row r="68" spans="2:39" ht="15.75" customHeight="1" x14ac:dyDescent="0.25">
      <c r="B68" s="32">
        <v>1</v>
      </c>
      <c r="C68" s="24" t="s">
        <v>11</v>
      </c>
      <c r="D68" s="39">
        <v>45828</v>
      </c>
      <c r="E68" s="24" t="s">
        <v>76</v>
      </c>
      <c r="F68" s="119">
        <v>-24.99</v>
      </c>
      <c r="G68" s="119"/>
      <c r="H68" s="119"/>
      <c r="I68" s="119"/>
      <c r="J68" s="119"/>
      <c r="K68" s="119"/>
      <c r="L68" s="119"/>
      <c r="M68" s="119"/>
      <c r="N68" s="119"/>
      <c r="O68" s="119"/>
      <c r="P68" s="43">
        <f ca="1"/>
        <v>-24.990000000000006</v>
      </c>
      <c r="Q68" s="43">
        <f ca="1"/>
        <v>0</v>
      </c>
      <c r="R68" s="43">
        <f ca="1"/>
        <v>0</v>
      </c>
      <c r="S68" s="43">
        <f ca="1"/>
        <v>0</v>
      </c>
      <c r="T68" s="43">
        <f ca="1"/>
        <v>0</v>
      </c>
      <c r="U68" s="43">
        <f ca="1"/>
        <v>0</v>
      </c>
      <c r="V68" s="43">
        <f ca="1"/>
        <v>0</v>
      </c>
      <c r="W68" s="43">
        <f ca="1"/>
        <v>0</v>
      </c>
      <c r="X68" s="43">
        <f ca="1"/>
        <v>0</v>
      </c>
      <c r="Y68" s="43">
        <f ca="1"/>
        <v>0</v>
      </c>
      <c r="Z68" s="43">
        <f ca="1"/>
        <v>-299.88000000000005</v>
      </c>
      <c r="AA68" s="43">
        <f ca="1"/>
        <v>0</v>
      </c>
      <c r="AB68" s="43">
        <f ca="1"/>
        <v>0</v>
      </c>
      <c r="AC68" s="43">
        <f ca="1"/>
        <v>0</v>
      </c>
      <c r="AD68" s="43">
        <f ca="1"/>
        <v>0</v>
      </c>
      <c r="AE68" s="43">
        <f ca="1"/>
        <v>0</v>
      </c>
      <c r="AF68" s="43">
        <f ca="1"/>
        <v>0</v>
      </c>
      <c r="AG68" s="43">
        <f ca="1"/>
        <v>0</v>
      </c>
      <c r="AH68" s="43">
        <f ca="1"/>
        <v>0</v>
      </c>
      <c r="AI68" s="43">
        <f ca="1"/>
        <v>0</v>
      </c>
      <c r="AJ68" s="43"/>
      <c r="AK68" s="43"/>
      <c r="AL68" s="44">
        <f ca="1"/>
        <v>-24.990000000000006</v>
      </c>
      <c r="AM68" s="44">
        <f ca="1"/>
        <v>-299.88000000000005</v>
      </c>
    </row>
    <row r="69" spans="2:39" ht="15.75" customHeight="1" x14ac:dyDescent="0.25">
      <c r="B69" s="32">
        <v>1</v>
      </c>
      <c r="C69" s="24" t="s">
        <v>11</v>
      </c>
      <c r="D69" s="39">
        <v>45656</v>
      </c>
      <c r="E69" s="24" t="s">
        <v>77</v>
      </c>
      <c r="F69" s="119">
        <v>-2.99</v>
      </c>
      <c r="G69" s="119"/>
      <c r="H69" s="119"/>
      <c r="I69" s="119"/>
      <c r="J69" s="119"/>
      <c r="K69" s="119"/>
      <c r="L69" s="119"/>
      <c r="M69" s="119"/>
      <c r="N69" s="119"/>
      <c r="O69" s="119"/>
      <c r="P69" s="45">
        <f ca="1"/>
        <v>-2.9900000000000007</v>
      </c>
      <c r="Q69" s="45">
        <f ca="1"/>
        <v>0</v>
      </c>
      <c r="R69" s="45">
        <f ca="1"/>
        <v>0</v>
      </c>
      <c r="S69" s="45">
        <f ca="1"/>
        <v>0</v>
      </c>
      <c r="T69" s="45">
        <f ca="1"/>
        <v>0</v>
      </c>
      <c r="U69" s="45">
        <f ca="1"/>
        <v>0</v>
      </c>
      <c r="V69" s="45">
        <f ca="1"/>
        <v>0</v>
      </c>
      <c r="W69" s="45">
        <f ca="1"/>
        <v>0</v>
      </c>
      <c r="X69" s="45">
        <f ca="1"/>
        <v>0</v>
      </c>
      <c r="Y69" s="45">
        <f ca="1"/>
        <v>0</v>
      </c>
      <c r="Z69" s="45">
        <f ca="1"/>
        <v>-35.88000000000001</v>
      </c>
      <c r="AA69" s="45">
        <f ca="1"/>
        <v>0</v>
      </c>
      <c r="AB69" s="45">
        <f ca="1"/>
        <v>0</v>
      </c>
      <c r="AC69" s="45">
        <f ca="1"/>
        <v>0</v>
      </c>
      <c r="AD69" s="45">
        <f ca="1"/>
        <v>0</v>
      </c>
      <c r="AE69" s="45">
        <f ca="1"/>
        <v>0</v>
      </c>
      <c r="AF69" s="45">
        <f ca="1"/>
        <v>0</v>
      </c>
      <c r="AG69" s="45">
        <f ca="1"/>
        <v>0</v>
      </c>
      <c r="AH69" s="45">
        <f ca="1"/>
        <v>0</v>
      </c>
      <c r="AI69" s="45">
        <f ca="1"/>
        <v>0</v>
      </c>
      <c r="AJ69" s="45"/>
      <c r="AK69" s="45"/>
      <c r="AL69" s="44">
        <f ca="1"/>
        <v>-2.9900000000000007</v>
      </c>
      <c r="AM69" s="44">
        <f ca="1"/>
        <v>-35.88000000000001</v>
      </c>
    </row>
    <row r="70" spans="2:39" ht="15.75" customHeight="1" x14ac:dyDescent="0.25">
      <c r="B70" s="32">
        <v>1</v>
      </c>
      <c r="C70" s="24" t="s">
        <v>23</v>
      </c>
      <c r="D70" s="39">
        <v>45690</v>
      </c>
      <c r="E70" s="24" t="s">
        <v>78</v>
      </c>
      <c r="F70" s="119"/>
      <c r="G70" s="119"/>
      <c r="H70" s="119"/>
      <c r="I70" s="119"/>
      <c r="J70" s="119"/>
      <c r="K70" s="119">
        <v>-14.99</v>
      </c>
      <c r="L70" s="119"/>
      <c r="M70" s="119"/>
      <c r="N70" s="119"/>
      <c r="O70" s="119"/>
      <c r="P70" s="43">
        <f ca="1"/>
        <v>0</v>
      </c>
      <c r="Q70" s="43">
        <f ca="1"/>
        <v>0</v>
      </c>
      <c r="R70" s="43">
        <f ca="1"/>
        <v>0</v>
      </c>
      <c r="S70" s="43">
        <f ca="1"/>
        <v>0</v>
      </c>
      <c r="T70" s="43">
        <f ca="1"/>
        <v>0</v>
      </c>
      <c r="U70" s="43">
        <f ca="1"/>
        <v>-1.2491666666666668</v>
      </c>
      <c r="V70" s="43">
        <f ca="1"/>
        <v>0</v>
      </c>
      <c r="W70" s="43">
        <f ca="1"/>
        <v>0</v>
      </c>
      <c r="X70" s="43">
        <f ca="1"/>
        <v>0</v>
      </c>
      <c r="Y70" s="43">
        <f ca="1"/>
        <v>0</v>
      </c>
      <c r="Z70" s="43">
        <f ca="1"/>
        <v>0</v>
      </c>
      <c r="AA70" s="43">
        <f ca="1"/>
        <v>0</v>
      </c>
      <c r="AB70" s="43">
        <f ca="1"/>
        <v>0</v>
      </c>
      <c r="AC70" s="43">
        <f ca="1"/>
        <v>0</v>
      </c>
      <c r="AD70" s="43">
        <f ca="1"/>
        <v>0</v>
      </c>
      <c r="AE70" s="43">
        <f ca="1"/>
        <v>-14.990000000000002</v>
      </c>
      <c r="AF70" s="43">
        <f ca="1"/>
        <v>0</v>
      </c>
      <c r="AG70" s="43">
        <f ca="1"/>
        <v>0</v>
      </c>
      <c r="AH70" s="43">
        <f ca="1"/>
        <v>0</v>
      </c>
      <c r="AI70" s="43">
        <f ca="1"/>
        <v>0</v>
      </c>
      <c r="AJ70" s="43"/>
      <c r="AK70" s="43"/>
      <c r="AL70" s="44">
        <f ca="1"/>
        <v>-1.2491666666666668</v>
      </c>
      <c r="AM70" s="44">
        <f ca="1"/>
        <v>-14.990000000000002</v>
      </c>
    </row>
    <row r="71" spans="2:39" ht="15.75" customHeight="1" x14ac:dyDescent="0.25">
      <c r="B71" s="32">
        <v>1</v>
      </c>
      <c r="C71" s="24" t="s">
        <v>23</v>
      </c>
      <c r="D71" s="39">
        <v>45715</v>
      </c>
      <c r="E71" s="24" t="s">
        <v>79</v>
      </c>
      <c r="F71" s="119">
        <v>-29.99</v>
      </c>
      <c r="G71" s="119"/>
      <c r="H71" s="119"/>
      <c r="I71" s="119"/>
      <c r="J71" s="119"/>
      <c r="K71" s="119"/>
      <c r="L71" s="119"/>
      <c r="M71" s="119"/>
      <c r="N71" s="119"/>
      <c r="O71" s="119"/>
      <c r="P71" s="45">
        <f ca="1"/>
        <v>-2.4991666666666665</v>
      </c>
      <c r="Q71" s="45">
        <f ca="1"/>
        <v>0</v>
      </c>
      <c r="R71" s="45">
        <f ca="1"/>
        <v>0</v>
      </c>
      <c r="S71" s="45">
        <f ca="1"/>
        <v>0</v>
      </c>
      <c r="T71" s="45">
        <f ca="1"/>
        <v>0</v>
      </c>
      <c r="U71" s="45">
        <f ca="1"/>
        <v>0</v>
      </c>
      <c r="V71" s="45">
        <f ca="1"/>
        <v>0</v>
      </c>
      <c r="W71" s="45">
        <f ca="1"/>
        <v>0</v>
      </c>
      <c r="X71" s="45">
        <f ca="1"/>
        <v>0</v>
      </c>
      <c r="Y71" s="45">
        <f ca="1"/>
        <v>0</v>
      </c>
      <c r="Z71" s="45">
        <f ca="1"/>
        <v>-29.99</v>
      </c>
      <c r="AA71" s="45">
        <f ca="1"/>
        <v>0</v>
      </c>
      <c r="AB71" s="45">
        <f ca="1"/>
        <v>0</v>
      </c>
      <c r="AC71" s="45">
        <f ca="1"/>
        <v>0</v>
      </c>
      <c r="AD71" s="45">
        <f ca="1"/>
        <v>0</v>
      </c>
      <c r="AE71" s="45">
        <f ca="1"/>
        <v>0</v>
      </c>
      <c r="AF71" s="45">
        <f ca="1"/>
        <v>0</v>
      </c>
      <c r="AG71" s="45">
        <f ca="1"/>
        <v>0</v>
      </c>
      <c r="AH71" s="45">
        <f ca="1"/>
        <v>0</v>
      </c>
      <c r="AI71" s="45">
        <f ca="1"/>
        <v>0</v>
      </c>
      <c r="AJ71" s="45"/>
      <c r="AK71" s="45"/>
      <c r="AL71" s="44">
        <f ca="1"/>
        <v>-2.4991666666666665</v>
      </c>
      <c r="AM71" s="44">
        <f ca="1"/>
        <v>-29.99</v>
      </c>
    </row>
    <row r="72" spans="2:39" ht="15.75" customHeight="1" x14ac:dyDescent="0.25">
      <c r="B72" s="32">
        <v>1</v>
      </c>
      <c r="C72" s="24" t="s">
        <v>11</v>
      </c>
      <c r="D72" s="39">
        <v>45634</v>
      </c>
      <c r="E72" s="24" t="s">
        <v>80</v>
      </c>
      <c r="F72" s="119">
        <v>-8</v>
      </c>
      <c r="G72" s="119"/>
      <c r="H72" s="119"/>
      <c r="I72" s="119"/>
      <c r="J72" s="119"/>
      <c r="K72" s="119"/>
      <c r="L72" s="119"/>
      <c r="M72" s="119"/>
      <c r="N72" s="119"/>
      <c r="O72" s="119"/>
      <c r="P72" s="43">
        <f ca="1"/>
        <v>-8</v>
      </c>
      <c r="Q72" s="43">
        <f ca="1"/>
        <v>0</v>
      </c>
      <c r="R72" s="43">
        <f ca="1"/>
        <v>0</v>
      </c>
      <c r="S72" s="43">
        <f ca="1"/>
        <v>0</v>
      </c>
      <c r="T72" s="43">
        <f ca="1"/>
        <v>0</v>
      </c>
      <c r="U72" s="43">
        <f ca="1"/>
        <v>0</v>
      </c>
      <c r="V72" s="43">
        <f ca="1"/>
        <v>0</v>
      </c>
      <c r="W72" s="43">
        <f ca="1"/>
        <v>0</v>
      </c>
      <c r="X72" s="43">
        <f ca="1"/>
        <v>0</v>
      </c>
      <c r="Y72" s="43">
        <f ca="1"/>
        <v>0</v>
      </c>
      <c r="Z72" s="43">
        <f ca="1"/>
        <v>-96</v>
      </c>
      <c r="AA72" s="43">
        <f ca="1"/>
        <v>0</v>
      </c>
      <c r="AB72" s="43">
        <f ca="1"/>
        <v>0</v>
      </c>
      <c r="AC72" s="43">
        <f ca="1"/>
        <v>0</v>
      </c>
      <c r="AD72" s="43">
        <f ca="1"/>
        <v>0</v>
      </c>
      <c r="AE72" s="43">
        <f ca="1"/>
        <v>0</v>
      </c>
      <c r="AF72" s="43">
        <f ca="1"/>
        <v>0</v>
      </c>
      <c r="AG72" s="43">
        <f ca="1"/>
        <v>0</v>
      </c>
      <c r="AH72" s="43">
        <f ca="1"/>
        <v>0</v>
      </c>
      <c r="AI72" s="43">
        <f ca="1"/>
        <v>0</v>
      </c>
      <c r="AJ72" s="43"/>
      <c r="AK72" s="43"/>
      <c r="AL72" s="44">
        <f ca="1"/>
        <v>-8</v>
      </c>
      <c r="AM72" s="44">
        <f ca="1"/>
        <v>-96</v>
      </c>
    </row>
    <row r="73" spans="2:39" ht="15.75" customHeight="1" x14ac:dyDescent="0.25">
      <c r="B73" s="32">
        <v>6</v>
      </c>
      <c r="C73" s="24" t="s">
        <v>11</v>
      </c>
      <c r="D73" s="39">
        <v>45464</v>
      </c>
      <c r="E73" s="24" t="s">
        <v>81</v>
      </c>
      <c r="F73" s="119">
        <v>-59.94</v>
      </c>
      <c r="G73" s="119"/>
      <c r="H73" s="119"/>
      <c r="I73" s="119"/>
      <c r="J73" s="119"/>
      <c r="K73" s="119"/>
      <c r="L73" s="119"/>
      <c r="M73" s="119"/>
      <c r="N73" s="119"/>
      <c r="O73" s="119"/>
      <c r="P73" s="45">
        <f ca="1"/>
        <v>-9.99</v>
      </c>
      <c r="Q73" s="45">
        <f ca="1"/>
        <v>0</v>
      </c>
      <c r="R73" s="45">
        <f ca="1"/>
        <v>0</v>
      </c>
      <c r="S73" s="45">
        <f ca="1"/>
        <v>0</v>
      </c>
      <c r="T73" s="45">
        <f ca="1"/>
        <v>0</v>
      </c>
      <c r="U73" s="45">
        <f ca="1"/>
        <v>0</v>
      </c>
      <c r="V73" s="45">
        <f ca="1"/>
        <v>0</v>
      </c>
      <c r="W73" s="45">
        <f ca="1"/>
        <v>0</v>
      </c>
      <c r="X73" s="45">
        <f ca="1"/>
        <v>0</v>
      </c>
      <c r="Y73" s="45">
        <f ca="1"/>
        <v>0</v>
      </c>
      <c r="Z73" s="45">
        <f ca="1"/>
        <v>-119.88</v>
      </c>
      <c r="AA73" s="45">
        <f ca="1"/>
        <v>0</v>
      </c>
      <c r="AB73" s="45">
        <f ca="1"/>
        <v>0</v>
      </c>
      <c r="AC73" s="45">
        <f ca="1"/>
        <v>0</v>
      </c>
      <c r="AD73" s="45">
        <f ca="1"/>
        <v>0</v>
      </c>
      <c r="AE73" s="45">
        <f ca="1"/>
        <v>0</v>
      </c>
      <c r="AF73" s="45">
        <f ca="1"/>
        <v>0</v>
      </c>
      <c r="AG73" s="45">
        <f ca="1"/>
        <v>0</v>
      </c>
      <c r="AH73" s="45">
        <f ca="1"/>
        <v>0</v>
      </c>
      <c r="AI73" s="45">
        <f ca="1"/>
        <v>0</v>
      </c>
      <c r="AJ73" s="45"/>
      <c r="AK73" s="45"/>
      <c r="AL73" s="44">
        <f ca="1"/>
        <v>-9.99</v>
      </c>
      <c r="AM73" s="44">
        <f ca="1"/>
        <v>-119.88</v>
      </c>
    </row>
    <row r="74" spans="2:39" ht="15.75" customHeight="1" x14ac:dyDescent="0.25">
      <c r="B74" s="32">
        <v>1</v>
      </c>
      <c r="C74" s="24" t="s">
        <v>11</v>
      </c>
      <c r="D74" s="39">
        <v>46049</v>
      </c>
      <c r="E74" s="24" t="s">
        <v>102</v>
      </c>
      <c r="F74" s="119">
        <v>-10.99</v>
      </c>
      <c r="G74" s="119"/>
      <c r="H74" s="119"/>
      <c r="I74" s="119"/>
      <c r="J74" s="119"/>
      <c r="K74" s="119"/>
      <c r="L74" s="119"/>
      <c r="M74" s="119"/>
      <c r="N74" s="119"/>
      <c r="O74" s="119"/>
      <c r="P74" s="43">
        <f ca="1"/>
        <v>-10.990000000000002</v>
      </c>
      <c r="Q74" s="43">
        <f ca="1"/>
        <v>0</v>
      </c>
      <c r="R74" s="43">
        <f ca="1"/>
        <v>0</v>
      </c>
      <c r="S74" s="43">
        <f ca="1"/>
        <v>0</v>
      </c>
      <c r="T74" s="43">
        <f ca="1"/>
        <v>0</v>
      </c>
      <c r="U74" s="43">
        <f ca="1"/>
        <v>0</v>
      </c>
      <c r="V74" s="43">
        <f ca="1"/>
        <v>0</v>
      </c>
      <c r="W74" s="43">
        <f ca="1"/>
        <v>0</v>
      </c>
      <c r="X74" s="43">
        <f ca="1"/>
        <v>0</v>
      </c>
      <c r="Y74" s="43">
        <f ca="1"/>
        <v>0</v>
      </c>
      <c r="Z74" s="43">
        <f ca="1"/>
        <v>-131.88000000000002</v>
      </c>
      <c r="AA74" s="43">
        <f ca="1"/>
        <v>0</v>
      </c>
      <c r="AB74" s="43">
        <f ca="1"/>
        <v>0</v>
      </c>
      <c r="AC74" s="43">
        <f ca="1"/>
        <v>0</v>
      </c>
      <c r="AD74" s="43">
        <f ca="1"/>
        <v>0</v>
      </c>
      <c r="AE74" s="43">
        <f ca="1"/>
        <v>0</v>
      </c>
      <c r="AF74" s="43">
        <f ca="1"/>
        <v>0</v>
      </c>
      <c r="AG74" s="43">
        <f ca="1"/>
        <v>0</v>
      </c>
      <c r="AH74" s="43">
        <f ca="1"/>
        <v>0</v>
      </c>
      <c r="AI74" s="43">
        <f ca="1"/>
        <v>0</v>
      </c>
      <c r="AJ74" s="43"/>
      <c r="AK74" s="43"/>
      <c r="AL74" s="44">
        <f ca="1"/>
        <v>-10.990000000000002</v>
      </c>
      <c r="AM74" s="44">
        <f ca="1"/>
        <v>-131.88000000000002</v>
      </c>
    </row>
    <row r="75" spans="2:39" ht="15.75" customHeight="1" x14ac:dyDescent="0.25">
      <c r="B75" s="32">
        <v>1</v>
      </c>
      <c r="C75" s="24" t="s">
        <v>11</v>
      </c>
      <c r="D75" s="39">
        <v>46048</v>
      </c>
      <c r="E75" s="24" t="s">
        <v>104</v>
      </c>
      <c r="F75" s="119">
        <v>-15</v>
      </c>
      <c r="G75" s="119"/>
      <c r="H75" s="119"/>
      <c r="I75" s="119"/>
      <c r="J75" s="119"/>
      <c r="K75" s="119"/>
      <c r="L75" s="119"/>
      <c r="M75" s="119"/>
      <c r="N75" s="119"/>
      <c r="O75" s="119"/>
      <c r="P75" s="45">
        <f ca="1"/>
        <v>-15</v>
      </c>
      <c r="Q75" s="45">
        <f ca="1"/>
        <v>0</v>
      </c>
      <c r="R75" s="45">
        <f ca="1"/>
        <v>0</v>
      </c>
      <c r="S75" s="45">
        <f ca="1"/>
        <v>0</v>
      </c>
      <c r="T75" s="45">
        <f ca="1"/>
        <v>0</v>
      </c>
      <c r="U75" s="45">
        <f ca="1"/>
        <v>0</v>
      </c>
      <c r="V75" s="45">
        <f ca="1"/>
        <v>0</v>
      </c>
      <c r="W75" s="45">
        <f ca="1"/>
        <v>0</v>
      </c>
      <c r="X75" s="45">
        <f ca="1"/>
        <v>0</v>
      </c>
      <c r="Y75" s="45">
        <f ca="1"/>
        <v>0</v>
      </c>
      <c r="Z75" s="45">
        <f ca="1"/>
        <v>-180</v>
      </c>
      <c r="AA75" s="45">
        <f ca="1"/>
        <v>0</v>
      </c>
      <c r="AB75" s="45">
        <f ca="1"/>
        <v>0</v>
      </c>
      <c r="AC75" s="45">
        <f ca="1"/>
        <v>0</v>
      </c>
      <c r="AD75" s="45">
        <f ca="1"/>
        <v>0</v>
      </c>
      <c r="AE75" s="45">
        <f ca="1"/>
        <v>0</v>
      </c>
      <c r="AF75" s="45">
        <f ca="1"/>
        <v>0</v>
      </c>
      <c r="AG75" s="45">
        <f ca="1"/>
        <v>0</v>
      </c>
      <c r="AH75" s="45">
        <f ca="1"/>
        <v>0</v>
      </c>
      <c r="AI75" s="45">
        <f ca="1"/>
        <v>0</v>
      </c>
      <c r="AJ75" s="45"/>
      <c r="AK75" s="45"/>
      <c r="AL75" s="44">
        <f ca="1"/>
        <v>-15</v>
      </c>
      <c r="AM75" s="44">
        <f ca="1"/>
        <v>-180</v>
      </c>
    </row>
    <row r="76" spans="2:39" ht="15.75" customHeight="1" x14ac:dyDescent="0.25">
      <c r="B76" s="32"/>
      <c r="C76" s="24"/>
      <c r="D76" s="39"/>
      <c r="E76" s="24"/>
      <c r="F76" s="119"/>
      <c r="G76" s="119"/>
      <c r="H76" s="119"/>
      <c r="I76" s="119"/>
      <c r="J76" s="119"/>
      <c r="K76" s="119"/>
      <c r="L76" s="119"/>
      <c r="M76" s="119"/>
      <c r="N76" s="119"/>
      <c r="O76" s="119"/>
      <c r="P76" s="43">
        <f ca="1"/>
        <v>0</v>
      </c>
      <c r="Q76" s="43">
        <f ca="1"/>
        <v>0</v>
      </c>
      <c r="R76" s="43">
        <f ca="1"/>
        <v>0</v>
      </c>
      <c r="S76" s="43">
        <f ca="1"/>
        <v>0</v>
      </c>
      <c r="T76" s="43">
        <f ca="1"/>
        <v>0</v>
      </c>
      <c r="U76" s="43">
        <f ca="1"/>
        <v>0</v>
      </c>
      <c r="V76" s="43">
        <f ca="1"/>
        <v>0</v>
      </c>
      <c r="W76" s="43">
        <f ca="1"/>
        <v>0</v>
      </c>
      <c r="X76" s="43">
        <f ca="1"/>
        <v>0</v>
      </c>
      <c r="Y76" s="43">
        <f ca="1"/>
        <v>0</v>
      </c>
      <c r="Z76" s="43">
        <f ca="1"/>
        <v>0</v>
      </c>
      <c r="AA76" s="43">
        <f ca="1"/>
        <v>0</v>
      </c>
      <c r="AB76" s="43">
        <f ca="1"/>
        <v>0</v>
      </c>
      <c r="AC76" s="43">
        <f ca="1"/>
        <v>0</v>
      </c>
      <c r="AD76" s="43">
        <f ca="1"/>
        <v>0</v>
      </c>
      <c r="AE76" s="43">
        <f ca="1"/>
        <v>0</v>
      </c>
      <c r="AF76" s="43">
        <f ca="1"/>
        <v>0</v>
      </c>
      <c r="AG76" s="43">
        <f ca="1"/>
        <v>0</v>
      </c>
      <c r="AH76" s="43">
        <f ca="1"/>
        <v>0</v>
      </c>
      <c r="AI76" s="43">
        <f ca="1"/>
        <v>0</v>
      </c>
      <c r="AJ76" s="43"/>
      <c r="AK76" s="43"/>
      <c r="AL76" s="44">
        <f ca="1"/>
        <v>0</v>
      </c>
      <c r="AM76" s="44">
        <f ca="1"/>
        <v>0</v>
      </c>
    </row>
    <row r="77" spans="2:39" ht="15.75" customHeight="1" x14ac:dyDescent="0.25">
      <c r="B77" s="32"/>
      <c r="C77" s="24"/>
      <c r="D77" s="39"/>
      <c r="E77" s="24"/>
      <c r="F77" s="119"/>
      <c r="G77" s="119"/>
      <c r="H77" s="119"/>
      <c r="I77" s="119"/>
      <c r="J77" s="119"/>
      <c r="K77" s="119"/>
      <c r="L77" s="119"/>
      <c r="M77" s="119"/>
      <c r="N77" s="119"/>
      <c r="O77" s="119"/>
      <c r="P77" s="45">
        <f ca="1"/>
        <v>0</v>
      </c>
      <c r="Q77" s="45">
        <f ca="1"/>
        <v>0</v>
      </c>
      <c r="R77" s="45">
        <f ca="1"/>
        <v>0</v>
      </c>
      <c r="S77" s="45">
        <f ca="1"/>
        <v>0</v>
      </c>
      <c r="T77" s="45">
        <f ca="1"/>
        <v>0</v>
      </c>
      <c r="U77" s="45">
        <f ca="1"/>
        <v>0</v>
      </c>
      <c r="V77" s="45">
        <f ca="1"/>
        <v>0</v>
      </c>
      <c r="W77" s="45">
        <f ca="1"/>
        <v>0</v>
      </c>
      <c r="X77" s="45">
        <f ca="1"/>
        <v>0</v>
      </c>
      <c r="Y77" s="45">
        <f ca="1"/>
        <v>0</v>
      </c>
      <c r="Z77" s="45">
        <f ca="1"/>
        <v>0</v>
      </c>
      <c r="AA77" s="45">
        <f ca="1"/>
        <v>0</v>
      </c>
      <c r="AB77" s="45">
        <f ca="1"/>
        <v>0</v>
      </c>
      <c r="AC77" s="45">
        <f ca="1"/>
        <v>0</v>
      </c>
      <c r="AD77" s="45">
        <f ca="1"/>
        <v>0</v>
      </c>
      <c r="AE77" s="45">
        <f ca="1"/>
        <v>0</v>
      </c>
      <c r="AF77" s="45">
        <f ca="1"/>
        <v>0</v>
      </c>
      <c r="AG77" s="45">
        <f ca="1"/>
        <v>0</v>
      </c>
      <c r="AH77" s="45">
        <f ca="1"/>
        <v>0</v>
      </c>
      <c r="AI77" s="45">
        <f ca="1"/>
        <v>0</v>
      </c>
      <c r="AJ77" s="45"/>
      <c r="AK77" s="45"/>
      <c r="AL77" s="44">
        <f ca="1"/>
        <v>0</v>
      </c>
      <c r="AM77" s="44">
        <f ca="1"/>
        <v>0</v>
      </c>
    </row>
    <row r="78" spans="2:39" ht="15.75" customHeight="1" x14ac:dyDescent="0.25">
      <c r="B78" s="32"/>
      <c r="C78" s="24"/>
      <c r="D78" s="39"/>
      <c r="E78" s="24"/>
      <c r="F78" s="119"/>
      <c r="G78" s="119"/>
      <c r="H78" s="119"/>
      <c r="I78" s="119"/>
      <c r="J78" s="119"/>
      <c r="K78" s="119"/>
      <c r="L78" s="119"/>
      <c r="M78" s="119"/>
      <c r="N78" s="119"/>
      <c r="O78" s="119"/>
      <c r="P78" s="43">
        <f ca="1"/>
        <v>0</v>
      </c>
      <c r="Q78" s="43">
        <f ca="1"/>
        <v>0</v>
      </c>
      <c r="R78" s="43">
        <f ca="1"/>
        <v>0</v>
      </c>
      <c r="S78" s="43">
        <f ca="1"/>
        <v>0</v>
      </c>
      <c r="T78" s="43">
        <f ca="1"/>
        <v>0</v>
      </c>
      <c r="U78" s="43">
        <f ca="1"/>
        <v>0</v>
      </c>
      <c r="V78" s="43">
        <f ca="1"/>
        <v>0</v>
      </c>
      <c r="W78" s="43">
        <f ca="1"/>
        <v>0</v>
      </c>
      <c r="X78" s="43">
        <f ca="1"/>
        <v>0</v>
      </c>
      <c r="Y78" s="43">
        <f ca="1"/>
        <v>0</v>
      </c>
      <c r="Z78" s="43">
        <f ca="1"/>
        <v>0</v>
      </c>
      <c r="AA78" s="43">
        <f ca="1"/>
        <v>0</v>
      </c>
      <c r="AB78" s="43">
        <f ca="1"/>
        <v>0</v>
      </c>
      <c r="AC78" s="43">
        <f ca="1"/>
        <v>0</v>
      </c>
      <c r="AD78" s="43">
        <f ca="1"/>
        <v>0</v>
      </c>
      <c r="AE78" s="43">
        <f ca="1"/>
        <v>0</v>
      </c>
      <c r="AF78" s="43">
        <f ca="1"/>
        <v>0</v>
      </c>
      <c r="AG78" s="43">
        <f ca="1"/>
        <v>0</v>
      </c>
      <c r="AH78" s="43">
        <f ca="1"/>
        <v>0</v>
      </c>
      <c r="AI78" s="43">
        <f ca="1"/>
        <v>0</v>
      </c>
      <c r="AJ78" s="43"/>
      <c r="AK78" s="43"/>
      <c r="AL78" s="44">
        <f ca="1"/>
        <v>0</v>
      </c>
      <c r="AM78" s="44">
        <f ca="1"/>
        <v>0</v>
      </c>
    </row>
    <row r="79" spans="2:39" ht="15.75" customHeight="1" x14ac:dyDescent="0.25">
      <c r="B79" s="32"/>
      <c r="C79" s="24"/>
      <c r="D79" s="39"/>
      <c r="E79" s="24"/>
      <c r="F79" s="119"/>
      <c r="G79" s="119"/>
      <c r="H79" s="119"/>
      <c r="I79" s="119"/>
      <c r="J79" s="119"/>
      <c r="K79" s="119"/>
      <c r="L79" s="119"/>
      <c r="M79" s="119"/>
      <c r="N79" s="119"/>
      <c r="O79" s="119"/>
      <c r="P79" s="45">
        <f ca="1"/>
        <v>0</v>
      </c>
      <c r="Q79" s="45">
        <f ca="1"/>
        <v>0</v>
      </c>
      <c r="R79" s="45">
        <f ca="1"/>
        <v>0</v>
      </c>
      <c r="S79" s="45">
        <f ca="1"/>
        <v>0</v>
      </c>
      <c r="T79" s="45">
        <f ca="1"/>
        <v>0</v>
      </c>
      <c r="U79" s="45">
        <f ca="1"/>
        <v>0</v>
      </c>
      <c r="V79" s="45">
        <f ca="1"/>
        <v>0</v>
      </c>
      <c r="W79" s="45">
        <f ca="1"/>
        <v>0</v>
      </c>
      <c r="X79" s="45">
        <f ca="1"/>
        <v>0</v>
      </c>
      <c r="Y79" s="45">
        <f ca="1"/>
        <v>0</v>
      </c>
      <c r="Z79" s="45">
        <f ca="1"/>
        <v>0</v>
      </c>
      <c r="AA79" s="45">
        <f ca="1"/>
        <v>0</v>
      </c>
      <c r="AB79" s="45">
        <f ca="1"/>
        <v>0</v>
      </c>
      <c r="AC79" s="45">
        <f ca="1"/>
        <v>0</v>
      </c>
      <c r="AD79" s="45">
        <f ca="1"/>
        <v>0</v>
      </c>
      <c r="AE79" s="45">
        <f ca="1"/>
        <v>0</v>
      </c>
      <c r="AF79" s="45">
        <f ca="1"/>
        <v>0</v>
      </c>
      <c r="AG79" s="45">
        <f ca="1"/>
        <v>0</v>
      </c>
      <c r="AH79" s="45">
        <f ca="1"/>
        <v>0</v>
      </c>
      <c r="AI79" s="45">
        <f ca="1"/>
        <v>0</v>
      </c>
      <c r="AJ79" s="45"/>
      <c r="AK79" s="45"/>
      <c r="AL79" s="44">
        <f ca="1"/>
        <v>0</v>
      </c>
      <c r="AM79" s="44">
        <f ca="1"/>
        <v>0</v>
      </c>
    </row>
    <row r="80" spans="2:39" ht="15.75" customHeight="1" x14ac:dyDescent="0.25">
      <c r="B80" s="32"/>
      <c r="C80" s="24"/>
      <c r="D80" s="39"/>
      <c r="E80" s="24"/>
      <c r="F80" s="119"/>
      <c r="G80" s="119"/>
      <c r="H80" s="119"/>
      <c r="I80" s="119"/>
      <c r="J80" s="119"/>
      <c r="K80" s="119"/>
      <c r="L80" s="119"/>
      <c r="M80" s="119"/>
      <c r="N80" s="119"/>
      <c r="O80" s="119"/>
      <c r="P80" s="43">
        <f ca="1"/>
        <v>0</v>
      </c>
      <c r="Q80" s="43">
        <f ca="1"/>
        <v>0</v>
      </c>
      <c r="R80" s="43">
        <f ca="1"/>
        <v>0</v>
      </c>
      <c r="S80" s="43">
        <f ca="1"/>
        <v>0</v>
      </c>
      <c r="T80" s="43">
        <f ca="1"/>
        <v>0</v>
      </c>
      <c r="U80" s="43">
        <f ca="1"/>
        <v>0</v>
      </c>
      <c r="V80" s="43">
        <f ca="1"/>
        <v>0</v>
      </c>
      <c r="W80" s="43">
        <f ca="1"/>
        <v>0</v>
      </c>
      <c r="X80" s="43">
        <f ca="1"/>
        <v>0</v>
      </c>
      <c r="Y80" s="43">
        <f ca="1"/>
        <v>0</v>
      </c>
      <c r="Z80" s="43">
        <f ca="1"/>
        <v>0</v>
      </c>
      <c r="AA80" s="43">
        <f ca="1"/>
        <v>0</v>
      </c>
      <c r="AB80" s="43">
        <f ca="1"/>
        <v>0</v>
      </c>
      <c r="AC80" s="43">
        <f ca="1"/>
        <v>0</v>
      </c>
      <c r="AD80" s="43">
        <f ca="1"/>
        <v>0</v>
      </c>
      <c r="AE80" s="43">
        <f ca="1"/>
        <v>0</v>
      </c>
      <c r="AF80" s="43">
        <f ca="1"/>
        <v>0</v>
      </c>
      <c r="AG80" s="43">
        <f ca="1"/>
        <v>0</v>
      </c>
      <c r="AH80" s="43">
        <f ca="1"/>
        <v>0</v>
      </c>
      <c r="AI80" s="43">
        <f ca="1"/>
        <v>0</v>
      </c>
      <c r="AJ80" s="43"/>
      <c r="AK80" s="43"/>
      <c r="AL80" s="44">
        <f ca="1"/>
        <v>0</v>
      </c>
      <c r="AM80" s="44">
        <f ca="1"/>
        <v>0</v>
      </c>
    </row>
    <row r="81" spans="2:16379" ht="15.75" customHeight="1" x14ac:dyDescent="0.25">
      <c r="B81" s="32"/>
      <c r="C81" s="24"/>
      <c r="D81" s="39"/>
      <c r="E81" s="24"/>
      <c r="F81" s="119"/>
      <c r="G81" s="119"/>
      <c r="H81" s="119"/>
      <c r="I81" s="119"/>
      <c r="J81" s="119"/>
      <c r="K81" s="119"/>
      <c r="L81" s="119"/>
      <c r="M81" s="119"/>
      <c r="N81" s="119"/>
      <c r="O81" s="119"/>
      <c r="P81" s="45">
        <f ca="1"/>
        <v>0</v>
      </c>
      <c r="Q81" s="45">
        <f ca="1"/>
        <v>0</v>
      </c>
      <c r="R81" s="45">
        <f ca="1"/>
        <v>0</v>
      </c>
      <c r="S81" s="45">
        <f ca="1"/>
        <v>0</v>
      </c>
      <c r="T81" s="45">
        <f ca="1"/>
        <v>0</v>
      </c>
      <c r="U81" s="45">
        <f ca="1"/>
        <v>0</v>
      </c>
      <c r="V81" s="45">
        <f ca="1"/>
        <v>0</v>
      </c>
      <c r="W81" s="45">
        <f ca="1"/>
        <v>0</v>
      </c>
      <c r="X81" s="45">
        <f ca="1"/>
        <v>0</v>
      </c>
      <c r="Y81" s="45">
        <f ca="1"/>
        <v>0</v>
      </c>
      <c r="Z81" s="45">
        <f ca="1"/>
        <v>0</v>
      </c>
      <c r="AA81" s="45">
        <f ca="1"/>
        <v>0</v>
      </c>
      <c r="AB81" s="45">
        <f ca="1"/>
        <v>0</v>
      </c>
      <c r="AC81" s="45">
        <f ca="1"/>
        <v>0</v>
      </c>
      <c r="AD81" s="45">
        <f ca="1"/>
        <v>0</v>
      </c>
      <c r="AE81" s="45">
        <f ca="1"/>
        <v>0</v>
      </c>
      <c r="AF81" s="45">
        <f ca="1"/>
        <v>0</v>
      </c>
      <c r="AG81" s="45">
        <f ca="1"/>
        <v>0</v>
      </c>
      <c r="AH81" s="45">
        <f ca="1"/>
        <v>0</v>
      </c>
      <c r="AI81" s="45">
        <f ca="1"/>
        <v>0</v>
      </c>
      <c r="AJ81" s="45"/>
      <c r="AK81" s="45"/>
      <c r="AL81" s="44">
        <f ca="1"/>
        <v>0</v>
      </c>
      <c r="AM81" s="44">
        <f ca="1"/>
        <v>0</v>
      </c>
    </row>
    <row r="82" spans="2:16379" ht="15.75" customHeight="1" x14ac:dyDescent="0.25">
      <c r="B82" s="32"/>
      <c r="C82" s="24"/>
      <c r="D82" s="39"/>
      <c r="E82" s="24"/>
      <c r="F82" s="119"/>
      <c r="G82" s="119"/>
      <c r="H82" s="119"/>
      <c r="I82" s="119"/>
      <c r="J82" s="119"/>
      <c r="K82" s="119"/>
      <c r="L82" s="119"/>
      <c r="M82" s="119"/>
      <c r="N82" s="119"/>
      <c r="O82" s="119"/>
      <c r="P82" s="43">
        <f ca="1"/>
        <v>0</v>
      </c>
      <c r="Q82" s="43">
        <f ca="1"/>
        <v>0</v>
      </c>
      <c r="R82" s="43">
        <f ca="1"/>
        <v>0</v>
      </c>
      <c r="S82" s="43">
        <f ca="1"/>
        <v>0</v>
      </c>
      <c r="T82" s="43">
        <f ca="1"/>
        <v>0</v>
      </c>
      <c r="U82" s="43">
        <f ca="1"/>
        <v>0</v>
      </c>
      <c r="V82" s="43">
        <f ca="1"/>
        <v>0</v>
      </c>
      <c r="W82" s="43">
        <f ca="1"/>
        <v>0</v>
      </c>
      <c r="X82" s="43">
        <f ca="1"/>
        <v>0</v>
      </c>
      <c r="Y82" s="43">
        <f ca="1"/>
        <v>0</v>
      </c>
      <c r="Z82" s="43">
        <f ca="1"/>
        <v>0</v>
      </c>
      <c r="AA82" s="43">
        <f ca="1"/>
        <v>0</v>
      </c>
      <c r="AB82" s="43">
        <f ca="1"/>
        <v>0</v>
      </c>
      <c r="AC82" s="43">
        <f ca="1"/>
        <v>0</v>
      </c>
      <c r="AD82" s="43">
        <f ca="1"/>
        <v>0</v>
      </c>
      <c r="AE82" s="43">
        <f ca="1"/>
        <v>0</v>
      </c>
      <c r="AF82" s="43">
        <f ca="1"/>
        <v>0</v>
      </c>
      <c r="AG82" s="43">
        <f ca="1"/>
        <v>0</v>
      </c>
      <c r="AH82" s="43">
        <f ca="1"/>
        <v>0</v>
      </c>
      <c r="AI82" s="43">
        <f ca="1"/>
        <v>0</v>
      </c>
      <c r="AJ82" s="43"/>
      <c r="AK82" s="43"/>
      <c r="AL82" s="44">
        <f ca="1"/>
        <v>0</v>
      </c>
      <c r="AM82" s="44">
        <f ca="1"/>
        <v>0</v>
      </c>
    </row>
    <row r="83" spans="2:16379" ht="15.75" customHeight="1" x14ac:dyDescent="0.25">
      <c r="B83" s="32"/>
      <c r="C83" s="24"/>
      <c r="D83" s="39"/>
      <c r="E83" s="24"/>
      <c r="F83" s="119"/>
      <c r="G83" s="119"/>
      <c r="H83" s="119"/>
      <c r="I83" s="119"/>
      <c r="J83" s="119"/>
      <c r="K83" s="119"/>
      <c r="L83" s="119"/>
      <c r="M83" s="119"/>
      <c r="N83" s="119"/>
      <c r="O83" s="119"/>
      <c r="P83" s="45">
        <f ca="1"/>
        <v>0</v>
      </c>
      <c r="Q83" s="45">
        <f ca="1"/>
        <v>0</v>
      </c>
      <c r="R83" s="45">
        <f ca="1"/>
        <v>0</v>
      </c>
      <c r="S83" s="45">
        <f ca="1"/>
        <v>0</v>
      </c>
      <c r="T83" s="45">
        <f ca="1"/>
        <v>0</v>
      </c>
      <c r="U83" s="45">
        <f ca="1"/>
        <v>0</v>
      </c>
      <c r="V83" s="45">
        <f ca="1"/>
        <v>0</v>
      </c>
      <c r="W83" s="45">
        <f ca="1"/>
        <v>0</v>
      </c>
      <c r="X83" s="45">
        <f ca="1"/>
        <v>0</v>
      </c>
      <c r="Y83" s="45">
        <f ca="1"/>
        <v>0</v>
      </c>
      <c r="Z83" s="45">
        <f ca="1"/>
        <v>0</v>
      </c>
      <c r="AA83" s="45">
        <f ca="1"/>
        <v>0</v>
      </c>
      <c r="AB83" s="45">
        <f ca="1"/>
        <v>0</v>
      </c>
      <c r="AC83" s="45">
        <f ca="1"/>
        <v>0</v>
      </c>
      <c r="AD83" s="45">
        <f ca="1"/>
        <v>0</v>
      </c>
      <c r="AE83" s="45">
        <f ca="1"/>
        <v>0</v>
      </c>
      <c r="AF83" s="45">
        <f ca="1"/>
        <v>0</v>
      </c>
      <c r="AG83" s="45">
        <f ca="1"/>
        <v>0</v>
      </c>
      <c r="AH83" s="45">
        <f ca="1"/>
        <v>0</v>
      </c>
      <c r="AI83" s="45">
        <f ca="1"/>
        <v>0</v>
      </c>
      <c r="AJ83" s="45"/>
      <c r="AK83" s="45"/>
      <c r="AL83" s="44">
        <f ca="1"/>
        <v>0</v>
      </c>
      <c r="AM83" s="44">
        <f ca="1"/>
        <v>0</v>
      </c>
    </row>
    <row r="84" spans="2:16379" ht="15.75" customHeight="1" x14ac:dyDescent="0.25">
      <c r="B84" s="32"/>
      <c r="C84" s="24"/>
      <c r="D84" s="39"/>
      <c r="E84" s="24"/>
      <c r="F84" s="119"/>
      <c r="G84" s="119"/>
      <c r="H84" s="119"/>
      <c r="I84" s="119"/>
      <c r="J84" s="119"/>
      <c r="K84" s="119"/>
      <c r="L84" s="119"/>
      <c r="M84" s="119"/>
      <c r="N84" s="119"/>
      <c r="O84" s="119"/>
      <c r="P84" s="43">
        <f ca="1"/>
        <v>0</v>
      </c>
      <c r="Q84" s="43">
        <f ca="1"/>
        <v>0</v>
      </c>
      <c r="R84" s="43">
        <f ca="1"/>
        <v>0</v>
      </c>
      <c r="S84" s="43">
        <f ca="1"/>
        <v>0</v>
      </c>
      <c r="T84" s="43">
        <f ca="1"/>
        <v>0</v>
      </c>
      <c r="U84" s="43">
        <f ca="1"/>
        <v>0</v>
      </c>
      <c r="V84" s="43">
        <f ca="1"/>
        <v>0</v>
      </c>
      <c r="W84" s="43">
        <f ca="1"/>
        <v>0</v>
      </c>
      <c r="X84" s="43">
        <f ca="1"/>
        <v>0</v>
      </c>
      <c r="Y84" s="43">
        <f ca="1"/>
        <v>0</v>
      </c>
      <c r="Z84" s="43">
        <f ca="1"/>
        <v>0</v>
      </c>
      <c r="AA84" s="43">
        <f ca="1"/>
        <v>0</v>
      </c>
      <c r="AB84" s="43">
        <f ca="1"/>
        <v>0</v>
      </c>
      <c r="AC84" s="43">
        <f ca="1"/>
        <v>0</v>
      </c>
      <c r="AD84" s="43">
        <f ca="1"/>
        <v>0</v>
      </c>
      <c r="AE84" s="43">
        <f ca="1"/>
        <v>0</v>
      </c>
      <c r="AF84" s="43">
        <f ca="1"/>
        <v>0</v>
      </c>
      <c r="AG84" s="43">
        <f ca="1"/>
        <v>0</v>
      </c>
      <c r="AH84" s="43">
        <f ca="1"/>
        <v>0</v>
      </c>
      <c r="AI84" s="43">
        <f ca="1"/>
        <v>0</v>
      </c>
      <c r="AJ84" s="43"/>
      <c r="AK84" s="43"/>
      <c r="AL84" s="44">
        <f ca="1"/>
        <v>0</v>
      </c>
      <c r="AM84" s="44">
        <f ca="1"/>
        <v>0</v>
      </c>
    </row>
    <row r="85" spans="2:16379" ht="15.75" customHeight="1" x14ac:dyDescent="0.25">
      <c r="B85" s="32"/>
      <c r="C85" s="24"/>
      <c r="D85" s="39"/>
      <c r="E85" s="24"/>
      <c r="F85" s="119"/>
      <c r="G85" s="119"/>
      <c r="H85" s="119"/>
      <c r="I85" s="119"/>
      <c r="J85" s="119"/>
      <c r="K85" s="119"/>
      <c r="L85" s="119"/>
      <c r="M85" s="119"/>
      <c r="N85" s="119"/>
      <c r="O85" s="119"/>
      <c r="P85" s="43">
        <f ca="1"/>
        <v>0</v>
      </c>
      <c r="Q85" s="43">
        <f ca="1"/>
        <v>0</v>
      </c>
      <c r="R85" s="43">
        <f ca="1"/>
        <v>0</v>
      </c>
      <c r="S85" s="43">
        <f ca="1"/>
        <v>0</v>
      </c>
      <c r="T85" s="43">
        <f ca="1"/>
        <v>0</v>
      </c>
      <c r="U85" s="43">
        <f ca="1"/>
        <v>0</v>
      </c>
      <c r="V85" s="43">
        <f ca="1"/>
        <v>0</v>
      </c>
      <c r="W85" s="43">
        <f ca="1"/>
        <v>0</v>
      </c>
      <c r="X85" s="43">
        <f ca="1"/>
        <v>0</v>
      </c>
      <c r="Y85" s="43">
        <f ca="1"/>
        <v>0</v>
      </c>
      <c r="Z85" s="43">
        <f ca="1"/>
        <v>0</v>
      </c>
      <c r="AA85" s="43">
        <f ca="1"/>
        <v>0</v>
      </c>
      <c r="AB85" s="43">
        <f ca="1"/>
        <v>0</v>
      </c>
      <c r="AC85" s="43">
        <f ca="1"/>
        <v>0</v>
      </c>
      <c r="AD85" s="43">
        <f ca="1"/>
        <v>0</v>
      </c>
      <c r="AE85" s="43">
        <f ca="1"/>
        <v>0</v>
      </c>
      <c r="AF85" s="43">
        <f ca="1"/>
        <v>0</v>
      </c>
      <c r="AG85" s="43">
        <f ca="1"/>
        <v>0</v>
      </c>
      <c r="AH85" s="43">
        <f ca="1"/>
        <v>0</v>
      </c>
      <c r="AI85" s="43">
        <f ca="1"/>
        <v>0</v>
      </c>
      <c r="AJ85" s="43"/>
      <c r="AK85" s="43"/>
      <c r="AL85" s="44">
        <f ca="1"/>
        <v>0</v>
      </c>
      <c r="AM85" s="44">
        <f ca="1"/>
        <v>0</v>
      </c>
    </row>
    <row r="86" spans="2:16379" ht="15.75" customHeight="1" x14ac:dyDescent="0.25">
      <c r="B86" s="27"/>
      <c r="C86" s="25"/>
      <c r="D86" s="25"/>
      <c r="E86" s="25"/>
      <c r="F86" s="46"/>
      <c r="G86" s="46"/>
      <c r="H86" s="46"/>
      <c r="I86" s="46"/>
      <c r="J86" s="46"/>
      <c r="K86" s="46"/>
      <c r="L86" s="46"/>
      <c r="M86" s="46"/>
      <c r="N86" s="46"/>
      <c r="O86" s="46"/>
      <c r="P86" s="46">
        <f ca="1"/>
        <v>0</v>
      </c>
      <c r="Q86" s="46">
        <f ca="1"/>
        <v>0</v>
      </c>
      <c r="R86" s="46">
        <f ca="1"/>
        <v>0</v>
      </c>
      <c r="S86" s="46">
        <f ca="1"/>
        <v>0</v>
      </c>
      <c r="T86" s="46">
        <f ca="1"/>
        <v>0</v>
      </c>
      <c r="U86" s="46">
        <f ca="1"/>
        <v>0</v>
      </c>
      <c r="V86" s="46">
        <f ca="1"/>
        <v>0</v>
      </c>
      <c r="W86" s="46">
        <f ca="1"/>
        <v>0</v>
      </c>
      <c r="X86" s="46">
        <f ca="1"/>
        <v>0</v>
      </c>
      <c r="Y86" s="46">
        <f ca="1"/>
        <v>0</v>
      </c>
      <c r="Z86" s="46">
        <f ca="1"/>
        <v>0</v>
      </c>
      <c r="AA86" s="46">
        <f ca="1"/>
        <v>0</v>
      </c>
      <c r="AB86" s="46">
        <f ca="1"/>
        <v>0</v>
      </c>
      <c r="AC86" s="46">
        <f ca="1"/>
        <v>0</v>
      </c>
      <c r="AD86" s="46">
        <f ca="1"/>
        <v>0</v>
      </c>
      <c r="AE86" s="46">
        <f ca="1"/>
        <v>0</v>
      </c>
      <c r="AF86" s="46">
        <f ca="1"/>
        <v>0</v>
      </c>
      <c r="AG86" s="46">
        <f ca="1"/>
        <v>0</v>
      </c>
      <c r="AH86" s="46">
        <f ca="1"/>
        <v>0</v>
      </c>
      <c r="AI86" s="46">
        <f ca="1"/>
        <v>0</v>
      </c>
      <c r="AJ86" s="46"/>
      <c r="AK86" s="46"/>
      <c r="AL86" s="46">
        <f ca="1"/>
        <v>0</v>
      </c>
      <c r="AM86" s="46">
        <f ca="1"/>
        <v>0</v>
      </c>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W86" s="27"/>
      <c r="BX86" s="25"/>
      <c r="BY86" s="25"/>
      <c r="BZ86" s="25"/>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J86" s="27"/>
      <c r="DK86" s="25"/>
      <c r="DL86" s="25"/>
      <c r="DM86" s="25"/>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W86" s="27"/>
      <c r="EX86" s="25"/>
      <c r="EY86" s="25"/>
      <c r="EZ86" s="25"/>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J86" s="27"/>
      <c r="GK86" s="25"/>
      <c r="GL86" s="25"/>
      <c r="GM86" s="25"/>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W86" s="27"/>
      <c r="HX86" s="25"/>
      <c r="HY86" s="25"/>
      <c r="HZ86" s="25"/>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J86" s="27"/>
      <c r="JK86" s="25"/>
      <c r="JL86" s="25"/>
      <c r="JM86" s="25"/>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c r="KL86" s="46"/>
      <c r="KM86" s="46"/>
      <c r="KN86" s="46"/>
      <c r="KO86" s="46"/>
      <c r="KP86" s="46"/>
      <c r="KQ86" s="46"/>
      <c r="KR86" s="46"/>
      <c r="KS86" s="46"/>
      <c r="KT86" s="46"/>
      <c r="KU86" s="46"/>
      <c r="KW86" s="27"/>
      <c r="KX86" s="25"/>
      <c r="KY86" s="25"/>
      <c r="KZ86" s="25"/>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J86" s="27"/>
      <c r="MK86" s="25"/>
      <c r="ML86" s="25"/>
      <c r="MM86" s="25"/>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c r="NN86" s="46"/>
      <c r="NO86" s="46"/>
      <c r="NP86" s="46"/>
      <c r="NQ86" s="46"/>
      <c r="NR86" s="46"/>
      <c r="NS86" s="46"/>
      <c r="NT86" s="46"/>
      <c r="NU86" s="46"/>
      <c r="NW86" s="27"/>
      <c r="NX86" s="25"/>
      <c r="NY86" s="25"/>
      <c r="NZ86" s="25"/>
      <c r="OA86" s="46"/>
      <c r="OB86" s="46"/>
      <c r="OC86" s="46"/>
      <c r="OD86" s="46"/>
      <c r="OE86" s="46"/>
      <c r="OF86" s="46"/>
      <c r="OG86" s="46"/>
      <c r="OH86" s="46"/>
      <c r="OI86" s="46"/>
      <c r="OJ86" s="46"/>
      <c r="OK86" s="46"/>
      <c r="OL86" s="46"/>
      <c r="OM86" s="46"/>
      <c r="ON86" s="46"/>
      <c r="OO86" s="46"/>
      <c r="OP86" s="46"/>
      <c r="OQ86" s="46"/>
      <c r="OR86" s="46"/>
      <c r="OS86" s="46"/>
      <c r="OT86" s="46"/>
      <c r="OU86" s="46"/>
      <c r="OV86" s="46"/>
      <c r="OW86" s="46"/>
      <c r="OX86" s="46"/>
      <c r="OY86" s="46"/>
      <c r="OZ86" s="46"/>
      <c r="PA86" s="46"/>
      <c r="PB86" s="46"/>
      <c r="PC86" s="46"/>
      <c r="PD86" s="46"/>
      <c r="PE86" s="46"/>
      <c r="PF86" s="46"/>
      <c r="PG86" s="46"/>
      <c r="PH86" s="46"/>
      <c r="PJ86" s="27"/>
      <c r="PK86" s="25"/>
      <c r="PL86" s="25"/>
      <c r="PM86" s="25"/>
      <c r="PN86" s="46"/>
      <c r="PO86" s="46"/>
      <c r="PP86" s="46"/>
      <c r="PQ86" s="46"/>
      <c r="PR86" s="46"/>
      <c r="PS86" s="46"/>
      <c r="PT86" s="46"/>
      <c r="PU86" s="46"/>
      <c r="PV86" s="46"/>
      <c r="PW86" s="46"/>
      <c r="PX86" s="46"/>
      <c r="PY86" s="46"/>
      <c r="PZ86" s="46"/>
      <c r="QA86" s="46"/>
      <c r="QB86" s="46"/>
      <c r="QC86" s="46"/>
      <c r="QD86" s="46"/>
      <c r="QE86" s="46"/>
      <c r="QF86" s="46"/>
      <c r="QG86" s="46"/>
      <c r="QH86" s="46"/>
      <c r="QI86" s="46"/>
      <c r="QJ86" s="46"/>
      <c r="QK86" s="46"/>
      <c r="QL86" s="46"/>
      <c r="QM86" s="46"/>
      <c r="QN86" s="46"/>
      <c r="QO86" s="46"/>
      <c r="QP86" s="46"/>
      <c r="QQ86" s="46"/>
      <c r="QR86" s="46"/>
      <c r="QS86" s="46"/>
      <c r="QT86" s="46"/>
      <c r="QU86" s="46"/>
      <c r="QW86" s="27"/>
      <c r="QX86" s="25"/>
      <c r="QY86" s="25"/>
      <c r="QZ86" s="25"/>
      <c r="RA86" s="46"/>
      <c r="RB86" s="46"/>
      <c r="RC86" s="46"/>
      <c r="RD86" s="46"/>
      <c r="RE86" s="46"/>
      <c r="RF86" s="46"/>
      <c r="RG86" s="46"/>
      <c r="RH86" s="46"/>
      <c r="RI86" s="46"/>
      <c r="RJ86" s="46"/>
      <c r="RK86" s="46"/>
      <c r="RL86" s="46"/>
      <c r="RM86" s="46"/>
      <c r="RN86" s="46"/>
      <c r="RO86" s="46"/>
      <c r="RP86" s="46"/>
      <c r="RQ86" s="46"/>
      <c r="RR86" s="46"/>
      <c r="RS86" s="46"/>
      <c r="RT86" s="46"/>
      <c r="RU86" s="46"/>
      <c r="RV86" s="46"/>
      <c r="RW86" s="46"/>
      <c r="RX86" s="46"/>
      <c r="RY86" s="46"/>
      <c r="RZ86" s="46"/>
      <c r="SA86" s="46"/>
      <c r="SB86" s="46"/>
      <c r="SC86" s="46"/>
      <c r="SD86" s="46"/>
      <c r="SE86" s="46"/>
      <c r="SF86" s="46"/>
      <c r="SG86" s="46"/>
      <c r="SH86" s="46"/>
      <c r="SJ86" s="27"/>
      <c r="SK86" s="25"/>
      <c r="SL86" s="25"/>
      <c r="SM86" s="25"/>
      <c r="SN86" s="46"/>
      <c r="SO86" s="46"/>
      <c r="SP86" s="46"/>
      <c r="SQ86" s="46"/>
      <c r="SR86" s="46"/>
      <c r="SS86" s="46"/>
      <c r="ST86" s="46"/>
      <c r="SU86" s="46"/>
      <c r="SV86" s="46"/>
      <c r="SW86" s="46"/>
      <c r="SX86" s="46"/>
      <c r="SY86" s="46"/>
      <c r="SZ86" s="46"/>
      <c r="TA86" s="46"/>
      <c r="TB86" s="46"/>
      <c r="TC86" s="46"/>
      <c r="TD86" s="46"/>
      <c r="TE86" s="46"/>
      <c r="TF86" s="46"/>
      <c r="TG86" s="46"/>
      <c r="TH86" s="46"/>
      <c r="TI86" s="46"/>
      <c r="TJ86" s="46"/>
      <c r="TK86" s="46"/>
      <c r="TL86" s="46"/>
      <c r="TM86" s="46"/>
      <c r="TN86" s="46"/>
      <c r="TO86" s="46"/>
      <c r="TP86" s="46"/>
      <c r="TQ86" s="46"/>
      <c r="TR86" s="46"/>
      <c r="TS86" s="46"/>
      <c r="TT86" s="46"/>
      <c r="TU86" s="46"/>
      <c r="TW86" s="27"/>
      <c r="TX86" s="25"/>
      <c r="TY86" s="25"/>
      <c r="TZ86" s="25"/>
      <c r="UA86" s="46"/>
      <c r="UB86" s="46"/>
      <c r="UC86" s="46"/>
      <c r="UD86" s="46"/>
      <c r="UE86" s="46"/>
      <c r="UF86" s="46"/>
      <c r="UG86" s="46"/>
      <c r="UH86" s="46"/>
      <c r="UI86" s="46"/>
      <c r="UJ86" s="46"/>
      <c r="UK86" s="46"/>
      <c r="UL86" s="46"/>
      <c r="UM86" s="46"/>
      <c r="UN86" s="46"/>
      <c r="UO86" s="46"/>
      <c r="UP86" s="46"/>
      <c r="UQ86" s="46"/>
      <c r="UR86" s="46"/>
      <c r="US86" s="46"/>
      <c r="UT86" s="46"/>
      <c r="UU86" s="46"/>
      <c r="UV86" s="46"/>
      <c r="UW86" s="46"/>
      <c r="UX86" s="46"/>
      <c r="UY86" s="46"/>
      <c r="UZ86" s="46"/>
      <c r="VA86" s="46"/>
      <c r="VB86" s="46"/>
      <c r="VC86" s="46"/>
      <c r="VD86" s="46"/>
      <c r="VE86" s="46"/>
      <c r="VF86" s="46"/>
      <c r="VG86" s="46"/>
      <c r="VH86" s="46"/>
      <c r="VJ86" s="27"/>
      <c r="VK86" s="25"/>
      <c r="VL86" s="25"/>
      <c r="VM86" s="25"/>
      <c r="VN86" s="46"/>
      <c r="VO86" s="46"/>
      <c r="VP86" s="46"/>
      <c r="VQ86" s="46"/>
      <c r="VR86" s="46"/>
      <c r="VS86" s="46"/>
      <c r="VT86" s="46"/>
      <c r="VU86" s="46"/>
      <c r="VV86" s="46"/>
      <c r="VW86" s="46"/>
      <c r="VX86" s="46"/>
      <c r="VY86" s="46"/>
      <c r="VZ86" s="46"/>
      <c r="WA86" s="46"/>
      <c r="WB86" s="46"/>
      <c r="WC86" s="46"/>
      <c r="WD86" s="46"/>
      <c r="WE86" s="46"/>
      <c r="WF86" s="46"/>
      <c r="WG86" s="46"/>
      <c r="WH86" s="46"/>
      <c r="WI86" s="46"/>
      <c r="WJ86" s="46"/>
      <c r="WK86" s="46"/>
      <c r="WL86" s="46"/>
      <c r="WM86" s="46"/>
      <c r="WN86" s="46"/>
      <c r="WO86" s="46"/>
      <c r="WP86" s="46"/>
      <c r="WQ86" s="46"/>
      <c r="WR86" s="46"/>
      <c r="WS86" s="46"/>
      <c r="WT86" s="46"/>
      <c r="WU86" s="46"/>
      <c r="WW86" s="27"/>
      <c r="WX86" s="25"/>
      <c r="WY86" s="25"/>
      <c r="WZ86" s="25"/>
      <c r="XA86" s="46"/>
      <c r="XB86" s="46"/>
      <c r="XC86" s="46"/>
      <c r="XD86" s="46"/>
      <c r="XE86" s="46"/>
      <c r="XF86" s="46"/>
      <c r="XG86" s="46"/>
      <c r="XH86" s="46"/>
      <c r="XI86" s="46"/>
      <c r="XJ86" s="46"/>
      <c r="XK86" s="46"/>
      <c r="XL86" s="46"/>
      <c r="XM86" s="46"/>
      <c r="XN86" s="46"/>
      <c r="XO86" s="46"/>
      <c r="XP86" s="46"/>
      <c r="XQ86" s="46"/>
      <c r="XR86" s="46"/>
      <c r="XS86" s="46"/>
      <c r="XT86" s="46"/>
      <c r="XU86" s="46"/>
      <c r="XV86" s="46"/>
      <c r="XW86" s="46"/>
      <c r="XX86" s="46"/>
      <c r="XY86" s="46"/>
      <c r="XZ86" s="46"/>
      <c r="YA86" s="46"/>
      <c r="YB86" s="46"/>
      <c r="YC86" s="46"/>
      <c r="YD86" s="46"/>
      <c r="YE86" s="46"/>
      <c r="YF86" s="46"/>
      <c r="YG86" s="46"/>
      <c r="YH86" s="46"/>
      <c r="YJ86" s="27"/>
      <c r="YK86" s="25"/>
      <c r="YL86" s="25"/>
      <c r="YM86" s="25"/>
      <c r="YN86" s="46"/>
      <c r="YO86" s="46"/>
      <c r="YP86" s="46"/>
      <c r="YQ86" s="46"/>
      <c r="YR86" s="46"/>
      <c r="YS86" s="46"/>
      <c r="YT86" s="46"/>
      <c r="YU86" s="46"/>
      <c r="YV86" s="46"/>
      <c r="YW86" s="46"/>
      <c r="YX86" s="46"/>
      <c r="YY86" s="46"/>
      <c r="YZ86" s="46"/>
      <c r="ZA86" s="46"/>
      <c r="ZB86" s="46"/>
      <c r="ZC86" s="46"/>
      <c r="ZD86" s="46"/>
      <c r="ZE86" s="46"/>
      <c r="ZF86" s="46"/>
      <c r="ZG86" s="46"/>
      <c r="ZH86" s="46"/>
      <c r="ZI86" s="46"/>
      <c r="ZJ86" s="46"/>
      <c r="ZK86" s="46"/>
      <c r="ZL86" s="46"/>
      <c r="ZM86" s="46"/>
      <c r="ZN86" s="46"/>
      <c r="ZO86" s="46"/>
      <c r="ZP86" s="46"/>
      <c r="ZQ86" s="46"/>
      <c r="ZR86" s="46"/>
      <c r="ZS86" s="46"/>
      <c r="ZT86" s="46"/>
      <c r="ZU86" s="46"/>
      <c r="ZW86" s="27"/>
      <c r="ZX86" s="25"/>
      <c r="ZY86" s="25"/>
      <c r="ZZ86" s="25"/>
      <c r="AAA86" s="46"/>
      <c r="AAB86" s="46"/>
      <c r="AAC86" s="46"/>
      <c r="AAD86" s="46"/>
      <c r="AAE86" s="46"/>
      <c r="AAF86" s="46"/>
      <c r="AAG86" s="46"/>
      <c r="AAH86" s="46"/>
      <c r="AAI86" s="46"/>
      <c r="AAJ86" s="46"/>
      <c r="AAK86" s="46"/>
      <c r="AAL86" s="46"/>
      <c r="AAM86" s="46"/>
      <c r="AAN86" s="46"/>
      <c r="AAO86" s="46"/>
      <c r="AAP86" s="46"/>
      <c r="AAQ86" s="46"/>
      <c r="AAR86" s="46"/>
      <c r="AAS86" s="46"/>
      <c r="AAT86" s="46"/>
      <c r="AAU86" s="46"/>
      <c r="AAV86" s="46"/>
      <c r="AAW86" s="46"/>
      <c r="AAX86" s="46"/>
      <c r="AAY86" s="46"/>
      <c r="AAZ86" s="46"/>
      <c r="ABA86" s="46"/>
      <c r="ABB86" s="46"/>
      <c r="ABC86" s="46"/>
      <c r="ABD86" s="46"/>
      <c r="ABE86" s="46"/>
      <c r="ABF86" s="46"/>
      <c r="ABG86" s="46"/>
      <c r="ABH86" s="46"/>
      <c r="ABJ86" s="27"/>
      <c r="ABK86" s="25"/>
      <c r="ABL86" s="25"/>
      <c r="ABM86" s="25"/>
      <c r="ABN86" s="46"/>
      <c r="ABO86" s="46"/>
      <c r="ABP86" s="46"/>
      <c r="ABQ86" s="46"/>
      <c r="ABR86" s="46"/>
      <c r="ABS86" s="46"/>
      <c r="ABT86" s="46"/>
      <c r="ABU86" s="46"/>
      <c r="ABV86" s="46"/>
      <c r="ABW86" s="46"/>
      <c r="ABX86" s="46"/>
      <c r="ABY86" s="46"/>
      <c r="ABZ86" s="46"/>
      <c r="ACA86" s="46"/>
      <c r="ACB86" s="46"/>
      <c r="ACC86" s="46"/>
      <c r="ACD86" s="46"/>
      <c r="ACE86" s="46"/>
      <c r="ACF86" s="46"/>
      <c r="ACG86" s="46"/>
      <c r="ACH86" s="46"/>
      <c r="ACI86" s="46"/>
      <c r="ACJ86" s="46"/>
      <c r="ACK86" s="46"/>
      <c r="ACL86" s="46"/>
      <c r="ACM86" s="46"/>
      <c r="ACN86" s="46"/>
      <c r="ACO86" s="46"/>
      <c r="ACP86" s="46"/>
      <c r="ACQ86" s="46"/>
      <c r="ACR86" s="46"/>
      <c r="ACS86" s="46"/>
      <c r="ACT86" s="46"/>
      <c r="ACU86" s="46"/>
      <c r="ACW86" s="27"/>
      <c r="ACX86" s="25"/>
      <c r="ACY86" s="25"/>
      <c r="ACZ86" s="25"/>
      <c r="ADA86" s="46"/>
      <c r="ADB86" s="46"/>
      <c r="ADC86" s="46"/>
      <c r="ADD86" s="46"/>
      <c r="ADE86" s="46"/>
      <c r="ADF86" s="46"/>
      <c r="ADG86" s="46"/>
      <c r="ADH86" s="46"/>
      <c r="ADI86" s="46"/>
      <c r="ADJ86" s="46"/>
      <c r="ADK86" s="46"/>
      <c r="ADL86" s="46"/>
      <c r="ADM86" s="46"/>
      <c r="ADN86" s="46"/>
      <c r="ADO86" s="46"/>
      <c r="ADP86" s="46"/>
      <c r="ADQ86" s="46"/>
      <c r="ADR86" s="46"/>
      <c r="ADS86" s="46"/>
      <c r="ADT86" s="46"/>
      <c r="ADU86" s="46"/>
      <c r="ADV86" s="46"/>
      <c r="ADW86" s="46"/>
      <c r="ADX86" s="46"/>
      <c r="ADY86" s="46"/>
      <c r="ADZ86" s="46"/>
      <c r="AEA86" s="46"/>
      <c r="AEB86" s="46"/>
      <c r="AEC86" s="46"/>
      <c r="AED86" s="46"/>
      <c r="AEE86" s="46"/>
      <c r="AEF86" s="46"/>
      <c r="AEG86" s="46"/>
      <c r="AEH86" s="46"/>
      <c r="AEJ86" s="27"/>
      <c r="AEK86" s="25"/>
      <c r="AEL86" s="25"/>
      <c r="AEM86" s="25"/>
      <c r="AEN86" s="46"/>
      <c r="AEO86" s="46"/>
      <c r="AEP86" s="46"/>
      <c r="AEQ86" s="46"/>
      <c r="AER86" s="46"/>
      <c r="AES86" s="46"/>
      <c r="AET86" s="46"/>
      <c r="AEU86" s="46"/>
      <c r="AEV86" s="46"/>
      <c r="AEW86" s="46"/>
      <c r="AEX86" s="46"/>
      <c r="AEY86" s="46"/>
      <c r="AEZ86" s="46"/>
      <c r="AFA86" s="46"/>
      <c r="AFB86" s="46"/>
      <c r="AFC86" s="46"/>
      <c r="AFD86" s="46"/>
      <c r="AFE86" s="46"/>
      <c r="AFF86" s="46"/>
      <c r="AFG86" s="46"/>
      <c r="AFH86" s="46"/>
      <c r="AFI86" s="46"/>
      <c r="AFJ86" s="46"/>
      <c r="AFK86" s="46"/>
      <c r="AFL86" s="46"/>
      <c r="AFM86" s="46"/>
      <c r="AFN86" s="46"/>
      <c r="AFO86" s="46"/>
      <c r="AFP86" s="46"/>
      <c r="AFQ86" s="46"/>
      <c r="AFR86" s="46"/>
      <c r="AFS86" s="46"/>
      <c r="AFT86" s="46"/>
      <c r="AFU86" s="46"/>
      <c r="AFW86" s="27"/>
      <c r="AFX86" s="25"/>
      <c r="AFY86" s="25"/>
      <c r="AFZ86" s="25"/>
      <c r="AGA86" s="46"/>
      <c r="AGB86" s="46"/>
      <c r="AGC86" s="46"/>
      <c r="AGD86" s="46"/>
      <c r="AGE86" s="46"/>
      <c r="AGF86" s="46"/>
      <c r="AGG86" s="46"/>
      <c r="AGH86" s="46"/>
      <c r="AGI86" s="46"/>
      <c r="AGJ86" s="46"/>
      <c r="AGK86" s="46"/>
      <c r="AGL86" s="46"/>
      <c r="AGM86" s="46"/>
      <c r="AGN86" s="46"/>
      <c r="AGO86" s="46"/>
      <c r="AGP86" s="46"/>
      <c r="AGQ86" s="46"/>
      <c r="AGR86" s="46"/>
      <c r="AGS86" s="46"/>
      <c r="AGT86" s="46"/>
      <c r="AGU86" s="46"/>
      <c r="AGV86" s="46"/>
      <c r="AGW86" s="46"/>
      <c r="AGX86" s="46"/>
      <c r="AGY86" s="46"/>
      <c r="AGZ86" s="46"/>
      <c r="AHA86" s="46"/>
      <c r="AHB86" s="46"/>
      <c r="AHC86" s="46"/>
      <c r="AHD86" s="46"/>
      <c r="AHE86" s="46"/>
      <c r="AHF86" s="46"/>
      <c r="AHG86" s="46"/>
      <c r="AHH86" s="46"/>
      <c r="AHJ86" s="27"/>
      <c r="AHK86" s="25"/>
      <c r="AHL86" s="25"/>
      <c r="AHM86" s="25"/>
      <c r="AHN86" s="46"/>
      <c r="AHO86" s="46"/>
      <c r="AHP86" s="46"/>
      <c r="AHQ86" s="46"/>
      <c r="AHR86" s="46"/>
      <c r="AHS86" s="46"/>
      <c r="AHT86" s="46"/>
      <c r="AHU86" s="46"/>
      <c r="AHV86" s="46"/>
      <c r="AHW86" s="46"/>
      <c r="AHX86" s="46"/>
      <c r="AHY86" s="46"/>
      <c r="AHZ86" s="46"/>
      <c r="AIA86" s="46"/>
      <c r="AIB86" s="46"/>
      <c r="AIC86" s="46"/>
      <c r="AID86" s="46"/>
      <c r="AIE86" s="46"/>
      <c r="AIF86" s="46"/>
      <c r="AIG86" s="46"/>
      <c r="AIH86" s="46"/>
      <c r="AII86" s="46"/>
      <c r="AIJ86" s="46"/>
      <c r="AIK86" s="46"/>
      <c r="AIL86" s="46"/>
      <c r="AIM86" s="46"/>
      <c r="AIN86" s="46"/>
      <c r="AIO86" s="46"/>
      <c r="AIP86" s="46"/>
      <c r="AIQ86" s="46"/>
      <c r="AIR86" s="46"/>
      <c r="AIS86" s="46"/>
      <c r="AIT86" s="46"/>
      <c r="AIU86" s="46"/>
      <c r="AIW86" s="27"/>
      <c r="AIX86" s="25"/>
      <c r="AIY86" s="25"/>
      <c r="AIZ86" s="25"/>
      <c r="AJA86" s="46"/>
      <c r="AJB86" s="46"/>
      <c r="AJC86" s="46"/>
      <c r="AJD86" s="46"/>
      <c r="AJE86" s="46"/>
      <c r="AJF86" s="46"/>
      <c r="AJG86" s="46"/>
      <c r="AJH86" s="46"/>
      <c r="AJI86" s="46"/>
      <c r="AJJ86" s="46"/>
      <c r="AJK86" s="46"/>
      <c r="AJL86" s="46"/>
      <c r="AJM86" s="46"/>
      <c r="AJN86" s="46"/>
      <c r="AJO86" s="46"/>
      <c r="AJP86" s="46"/>
      <c r="AJQ86" s="46"/>
      <c r="AJR86" s="46"/>
      <c r="AJS86" s="46"/>
      <c r="AJT86" s="46"/>
      <c r="AJU86" s="46"/>
      <c r="AJV86" s="46"/>
      <c r="AJW86" s="46"/>
      <c r="AJX86" s="46"/>
      <c r="AJY86" s="46"/>
      <c r="AJZ86" s="46"/>
      <c r="AKA86" s="46"/>
      <c r="AKB86" s="46"/>
      <c r="AKC86" s="46"/>
      <c r="AKD86" s="46"/>
      <c r="AKE86" s="46"/>
      <c r="AKF86" s="46"/>
      <c r="AKG86" s="46"/>
      <c r="AKH86" s="46"/>
      <c r="AKJ86" s="27"/>
      <c r="AKK86" s="25"/>
      <c r="AKL86" s="25"/>
      <c r="AKM86" s="25"/>
      <c r="AKN86" s="46"/>
      <c r="AKO86" s="46"/>
      <c r="AKP86" s="46"/>
      <c r="AKQ86" s="46"/>
      <c r="AKR86" s="46"/>
      <c r="AKS86" s="46"/>
      <c r="AKT86" s="46"/>
      <c r="AKU86" s="46"/>
      <c r="AKV86" s="46"/>
      <c r="AKW86" s="46"/>
      <c r="AKX86" s="46"/>
      <c r="AKY86" s="46"/>
      <c r="AKZ86" s="46"/>
      <c r="ALA86" s="46"/>
      <c r="ALB86" s="46"/>
      <c r="ALC86" s="46"/>
      <c r="ALD86" s="46"/>
      <c r="ALE86" s="46"/>
      <c r="ALF86" s="46"/>
      <c r="ALG86" s="46"/>
      <c r="ALH86" s="46"/>
      <c r="ALI86" s="46"/>
      <c r="ALJ86" s="46"/>
      <c r="ALK86" s="46"/>
      <c r="ALL86" s="46"/>
      <c r="ALM86" s="46"/>
      <c r="ALN86" s="46"/>
      <c r="ALO86" s="46"/>
      <c r="ALP86" s="46"/>
      <c r="ALQ86" s="46"/>
      <c r="ALR86" s="46"/>
      <c r="ALS86" s="46"/>
      <c r="ALT86" s="46"/>
      <c r="ALU86" s="46"/>
      <c r="ALW86" s="27"/>
      <c r="ALX86" s="25"/>
      <c r="ALY86" s="25"/>
      <c r="ALZ86" s="25"/>
      <c r="AMA86" s="46"/>
      <c r="AMB86" s="46"/>
      <c r="AMC86" s="46"/>
      <c r="AMD86" s="46"/>
      <c r="AME86" s="46"/>
      <c r="AMF86" s="46"/>
      <c r="AMG86" s="46"/>
      <c r="AMH86" s="46"/>
      <c r="AMI86" s="46"/>
      <c r="AMJ86" s="46"/>
      <c r="AMK86" s="46"/>
      <c r="AML86" s="46"/>
      <c r="AMM86" s="46"/>
      <c r="AMN86" s="46"/>
      <c r="AMO86" s="46"/>
      <c r="AMP86" s="46"/>
      <c r="AMQ86" s="46"/>
      <c r="AMR86" s="46"/>
      <c r="AMS86" s="46"/>
      <c r="AMT86" s="46"/>
      <c r="AMU86" s="46"/>
      <c r="AMV86" s="46"/>
      <c r="AMW86" s="46"/>
      <c r="AMX86" s="46"/>
      <c r="AMY86" s="46"/>
      <c r="AMZ86" s="46"/>
      <c r="ANA86" s="46"/>
      <c r="ANB86" s="46"/>
      <c r="ANC86" s="46"/>
      <c r="AND86" s="46"/>
      <c r="ANE86" s="46"/>
      <c r="ANF86" s="46"/>
      <c r="ANG86" s="46"/>
      <c r="ANH86" s="46"/>
      <c r="ANJ86" s="27"/>
      <c r="ANK86" s="25"/>
      <c r="ANL86" s="25"/>
      <c r="ANM86" s="25"/>
      <c r="ANN86" s="46"/>
      <c r="ANO86" s="46"/>
      <c r="ANP86" s="46"/>
      <c r="ANQ86" s="46"/>
      <c r="ANR86" s="46"/>
      <c r="ANS86" s="46"/>
      <c r="ANT86" s="46"/>
      <c r="ANU86" s="46"/>
      <c r="ANV86" s="46"/>
      <c r="ANW86" s="46"/>
      <c r="ANX86" s="46"/>
      <c r="ANY86" s="46"/>
      <c r="ANZ86" s="46"/>
      <c r="AOA86" s="46"/>
      <c r="AOB86" s="46"/>
      <c r="AOC86" s="46"/>
      <c r="AOD86" s="46"/>
      <c r="AOE86" s="46"/>
      <c r="AOF86" s="46"/>
      <c r="AOG86" s="46"/>
      <c r="AOH86" s="46"/>
      <c r="AOI86" s="46"/>
      <c r="AOJ86" s="46"/>
      <c r="AOK86" s="46"/>
      <c r="AOL86" s="46"/>
      <c r="AOM86" s="46"/>
      <c r="AON86" s="46"/>
      <c r="AOO86" s="46"/>
      <c r="AOP86" s="46"/>
      <c r="AOQ86" s="46"/>
      <c r="AOR86" s="46"/>
      <c r="AOS86" s="46"/>
      <c r="AOT86" s="46"/>
      <c r="AOU86" s="46"/>
      <c r="AOW86" s="27"/>
      <c r="AOX86" s="25"/>
      <c r="AOY86" s="25"/>
      <c r="AOZ86" s="25"/>
      <c r="APA86" s="46"/>
      <c r="APB86" s="46"/>
      <c r="APC86" s="46"/>
      <c r="APD86" s="46"/>
      <c r="APE86" s="46"/>
      <c r="APF86" s="46"/>
      <c r="APG86" s="46"/>
      <c r="APH86" s="46"/>
      <c r="API86" s="46"/>
      <c r="APJ86" s="46"/>
      <c r="APK86" s="46"/>
      <c r="APL86" s="46"/>
      <c r="APM86" s="46"/>
      <c r="APN86" s="46"/>
      <c r="APO86" s="46"/>
      <c r="APP86" s="46"/>
      <c r="APQ86" s="46"/>
      <c r="APR86" s="46"/>
      <c r="APS86" s="46"/>
      <c r="APT86" s="46"/>
      <c r="APU86" s="46"/>
      <c r="APV86" s="46"/>
      <c r="APW86" s="46"/>
      <c r="APX86" s="46"/>
      <c r="APY86" s="46"/>
      <c r="APZ86" s="46"/>
      <c r="AQA86" s="46"/>
      <c r="AQB86" s="46"/>
      <c r="AQC86" s="46"/>
      <c r="AQD86" s="46"/>
      <c r="AQE86" s="46"/>
      <c r="AQF86" s="46"/>
      <c r="AQG86" s="46"/>
      <c r="AQH86" s="46"/>
      <c r="AQJ86" s="27"/>
      <c r="AQK86" s="25"/>
      <c r="AQL86" s="25"/>
      <c r="AQM86" s="25"/>
      <c r="AQN86" s="46"/>
      <c r="AQO86" s="46"/>
      <c r="AQP86" s="46"/>
      <c r="AQQ86" s="46"/>
      <c r="AQR86" s="46"/>
      <c r="AQS86" s="46"/>
      <c r="AQT86" s="46"/>
      <c r="AQU86" s="46"/>
      <c r="AQV86" s="46"/>
      <c r="AQW86" s="46"/>
      <c r="AQX86" s="46"/>
      <c r="AQY86" s="46"/>
      <c r="AQZ86" s="46"/>
      <c r="ARA86" s="46"/>
      <c r="ARB86" s="46"/>
      <c r="ARC86" s="46"/>
      <c r="ARD86" s="46"/>
      <c r="ARE86" s="46"/>
      <c r="ARF86" s="46"/>
      <c r="ARG86" s="46"/>
      <c r="ARH86" s="46"/>
      <c r="ARI86" s="46"/>
      <c r="ARJ86" s="46"/>
      <c r="ARK86" s="46"/>
      <c r="ARL86" s="46"/>
      <c r="ARM86" s="46"/>
      <c r="ARN86" s="46"/>
      <c r="ARO86" s="46"/>
      <c r="ARP86" s="46"/>
      <c r="ARQ86" s="46"/>
      <c r="ARR86" s="46"/>
      <c r="ARS86" s="46"/>
      <c r="ART86" s="46"/>
      <c r="ARU86" s="46"/>
      <c r="ARW86" s="27"/>
      <c r="ARX86" s="25"/>
      <c r="ARY86" s="25"/>
      <c r="ARZ86" s="25"/>
      <c r="ASA86" s="46"/>
      <c r="ASB86" s="46"/>
      <c r="ASC86" s="46"/>
      <c r="ASD86" s="46"/>
      <c r="ASE86" s="46"/>
      <c r="ASF86" s="46"/>
      <c r="ASG86" s="46"/>
      <c r="ASH86" s="46"/>
      <c r="ASI86" s="46"/>
      <c r="ASJ86" s="46"/>
      <c r="ASK86" s="46"/>
      <c r="ASL86" s="46"/>
      <c r="ASM86" s="46"/>
      <c r="ASN86" s="46"/>
      <c r="ASO86" s="46"/>
      <c r="ASP86" s="46"/>
      <c r="ASQ86" s="46"/>
      <c r="ASR86" s="46"/>
      <c r="ASS86" s="46"/>
      <c r="AST86" s="46"/>
      <c r="ASU86" s="46"/>
      <c r="ASV86" s="46"/>
      <c r="ASW86" s="46"/>
      <c r="ASX86" s="46"/>
      <c r="ASY86" s="46"/>
      <c r="ASZ86" s="46"/>
      <c r="ATA86" s="46"/>
      <c r="ATB86" s="46"/>
      <c r="ATC86" s="46"/>
      <c r="ATD86" s="46"/>
      <c r="ATE86" s="46"/>
      <c r="ATF86" s="46"/>
      <c r="ATG86" s="46"/>
      <c r="ATH86" s="46"/>
      <c r="ATJ86" s="27"/>
      <c r="ATK86" s="25"/>
      <c r="ATL86" s="25"/>
      <c r="ATM86" s="25"/>
      <c r="ATN86" s="46"/>
      <c r="ATO86" s="46"/>
      <c r="ATP86" s="46"/>
      <c r="ATQ86" s="46"/>
      <c r="ATR86" s="46"/>
      <c r="ATS86" s="46"/>
      <c r="ATT86" s="46"/>
      <c r="ATU86" s="46"/>
      <c r="ATV86" s="46"/>
      <c r="ATW86" s="46"/>
      <c r="ATX86" s="46"/>
      <c r="ATY86" s="46"/>
      <c r="ATZ86" s="46"/>
      <c r="AUA86" s="46"/>
      <c r="AUB86" s="46"/>
      <c r="AUC86" s="46"/>
      <c r="AUD86" s="46"/>
      <c r="AUE86" s="46"/>
      <c r="AUF86" s="46"/>
      <c r="AUG86" s="46"/>
      <c r="AUH86" s="46"/>
      <c r="AUI86" s="46"/>
      <c r="AUJ86" s="46"/>
      <c r="AUK86" s="46"/>
      <c r="AUL86" s="46"/>
      <c r="AUM86" s="46"/>
      <c r="AUN86" s="46"/>
      <c r="AUO86" s="46"/>
      <c r="AUP86" s="46"/>
      <c r="AUQ86" s="46"/>
      <c r="AUR86" s="46"/>
      <c r="AUS86" s="46"/>
      <c r="AUT86" s="46"/>
      <c r="AUU86" s="46"/>
      <c r="AUW86" s="27"/>
      <c r="AUX86" s="25"/>
      <c r="AUY86" s="25"/>
      <c r="AUZ86" s="25"/>
      <c r="AVA86" s="46"/>
      <c r="AVB86" s="46"/>
      <c r="AVC86" s="46"/>
      <c r="AVD86" s="46"/>
      <c r="AVE86" s="46"/>
      <c r="AVF86" s="46"/>
      <c r="AVG86" s="46"/>
      <c r="AVH86" s="46"/>
      <c r="AVI86" s="46"/>
      <c r="AVJ86" s="46"/>
      <c r="AVK86" s="46"/>
      <c r="AVL86" s="46"/>
      <c r="AVM86" s="46"/>
      <c r="AVN86" s="46"/>
      <c r="AVO86" s="46"/>
      <c r="AVP86" s="46"/>
      <c r="AVQ86" s="46"/>
      <c r="AVR86" s="46"/>
      <c r="AVS86" s="46"/>
      <c r="AVT86" s="46"/>
      <c r="AVU86" s="46"/>
      <c r="AVV86" s="46"/>
      <c r="AVW86" s="46"/>
      <c r="AVX86" s="46"/>
      <c r="AVY86" s="46"/>
      <c r="AVZ86" s="46"/>
      <c r="AWA86" s="46"/>
      <c r="AWB86" s="46"/>
      <c r="AWC86" s="46"/>
      <c r="AWD86" s="46"/>
      <c r="AWE86" s="46"/>
      <c r="AWF86" s="46"/>
      <c r="AWG86" s="46"/>
      <c r="AWH86" s="46"/>
      <c r="AWJ86" s="27"/>
      <c r="AWK86" s="25"/>
      <c r="AWL86" s="25"/>
      <c r="AWM86" s="25"/>
      <c r="AWN86" s="46"/>
      <c r="AWO86" s="46"/>
      <c r="AWP86" s="46"/>
      <c r="AWQ86" s="46"/>
      <c r="AWR86" s="46"/>
      <c r="AWS86" s="46"/>
      <c r="AWT86" s="46"/>
      <c r="AWU86" s="46"/>
      <c r="AWV86" s="46"/>
      <c r="AWW86" s="46"/>
      <c r="AWX86" s="46"/>
      <c r="AWY86" s="46"/>
      <c r="AWZ86" s="46"/>
      <c r="AXA86" s="46"/>
      <c r="AXB86" s="46"/>
      <c r="AXC86" s="46"/>
      <c r="AXD86" s="46"/>
      <c r="AXE86" s="46"/>
      <c r="AXF86" s="46"/>
      <c r="AXG86" s="46"/>
      <c r="AXH86" s="46"/>
      <c r="AXI86" s="46"/>
      <c r="AXJ86" s="46"/>
      <c r="AXK86" s="46"/>
      <c r="AXL86" s="46"/>
      <c r="AXM86" s="46"/>
      <c r="AXN86" s="46"/>
      <c r="AXO86" s="46"/>
      <c r="AXP86" s="46"/>
      <c r="AXQ86" s="46"/>
      <c r="AXR86" s="46"/>
      <c r="AXS86" s="46"/>
      <c r="AXT86" s="46"/>
      <c r="AXU86" s="46"/>
      <c r="AXW86" s="27"/>
      <c r="AXX86" s="25"/>
      <c r="AXY86" s="25"/>
      <c r="AXZ86" s="25"/>
      <c r="AYA86" s="46"/>
      <c r="AYB86" s="46"/>
      <c r="AYC86" s="46"/>
      <c r="AYD86" s="46"/>
      <c r="AYE86" s="46"/>
      <c r="AYF86" s="46"/>
      <c r="AYG86" s="46"/>
      <c r="AYH86" s="46"/>
      <c r="AYI86" s="46"/>
      <c r="AYJ86" s="46"/>
      <c r="AYK86" s="46"/>
      <c r="AYL86" s="46"/>
      <c r="AYM86" s="46"/>
      <c r="AYN86" s="46"/>
      <c r="AYO86" s="46"/>
      <c r="AYP86" s="46"/>
      <c r="AYQ86" s="46"/>
      <c r="AYR86" s="46"/>
      <c r="AYS86" s="46"/>
      <c r="AYT86" s="46"/>
      <c r="AYU86" s="46"/>
      <c r="AYV86" s="46"/>
      <c r="AYW86" s="46"/>
      <c r="AYX86" s="46"/>
      <c r="AYY86" s="46"/>
      <c r="AYZ86" s="46"/>
      <c r="AZA86" s="46"/>
      <c r="AZB86" s="46"/>
      <c r="AZC86" s="46"/>
      <c r="AZD86" s="46"/>
      <c r="AZE86" s="46"/>
      <c r="AZF86" s="46"/>
      <c r="AZG86" s="46"/>
      <c r="AZH86" s="46"/>
      <c r="AZJ86" s="27"/>
      <c r="AZK86" s="25"/>
      <c r="AZL86" s="25"/>
      <c r="AZM86" s="25"/>
      <c r="AZN86" s="46"/>
      <c r="AZO86" s="46"/>
      <c r="AZP86" s="46"/>
      <c r="AZQ86" s="46"/>
      <c r="AZR86" s="46"/>
      <c r="AZS86" s="46"/>
      <c r="AZT86" s="46"/>
      <c r="AZU86" s="46"/>
      <c r="AZV86" s="46"/>
      <c r="AZW86" s="46"/>
      <c r="AZX86" s="46"/>
      <c r="AZY86" s="46"/>
      <c r="AZZ86" s="46"/>
      <c r="BAA86" s="46"/>
      <c r="BAB86" s="46"/>
      <c r="BAC86" s="46"/>
      <c r="BAD86" s="46"/>
      <c r="BAE86" s="46"/>
      <c r="BAF86" s="46"/>
      <c r="BAG86" s="46"/>
      <c r="BAH86" s="46"/>
      <c r="BAI86" s="46"/>
      <c r="BAJ86" s="46"/>
      <c r="BAK86" s="46"/>
      <c r="BAL86" s="46"/>
      <c r="BAM86" s="46"/>
      <c r="BAN86" s="46"/>
      <c r="BAO86" s="46"/>
      <c r="BAP86" s="46"/>
      <c r="BAQ86" s="46"/>
      <c r="BAR86" s="46"/>
      <c r="BAS86" s="46"/>
      <c r="BAT86" s="46"/>
      <c r="BAU86" s="46"/>
      <c r="BAW86" s="27"/>
      <c r="BAX86" s="25"/>
      <c r="BAY86" s="25"/>
      <c r="BAZ86" s="25"/>
      <c r="BBA86" s="46"/>
      <c r="BBB86" s="46"/>
      <c r="BBC86" s="46"/>
      <c r="BBD86" s="46"/>
      <c r="BBE86" s="46"/>
      <c r="BBF86" s="46"/>
      <c r="BBG86" s="46"/>
      <c r="BBH86" s="46"/>
      <c r="BBI86" s="46"/>
      <c r="BBJ86" s="46"/>
      <c r="BBK86" s="46"/>
      <c r="BBL86" s="46"/>
      <c r="BBM86" s="46"/>
      <c r="BBN86" s="46"/>
      <c r="BBO86" s="46"/>
      <c r="BBP86" s="46"/>
      <c r="BBQ86" s="46"/>
      <c r="BBR86" s="46"/>
      <c r="BBS86" s="46"/>
      <c r="BBT86" s="46"/>
      <c r="BBU86" s="46"/>
      <c r="BBV86" s="46"/>
      <c r="BBW86" s="46"/>
      <c r="BBX86" s="46"/>
      <c r="BBY86" s="46"/>
      <c r="BBZ86" s="46"/>
      <c r="BCA86" s="46"/>
      <c r="BCB86" s="46"/>
      <c r="BCC86" s="46"/>
      <c r="BCD86" s="46"/>
      <c r="BCE86" s="46"/>
      <c r="BCF86" s="46"/>
      <c r="BCG86" s="46"/>
      <c r="BCH86" s="46"/>
      <c r="BCJ86" s="27"/>
      <c r="BCK86" s="25"/>
      <c r="BCL86" s="25"/>
      <c r="BCM86" s="25"/>
      <c r="BCN86" s="46"/>
      <c r="BCO86" s="46"/>
      <c r="BCP86" s="46"/>
      <c r="BCQ86" s="46"/>
      <c r="BCR86" s="46"/>
      <c r="BCS86" s="46"/>
      <c r="BCT86" s="46"/>
      <c r="BCU86" s="46"/>
      <c r="BCV86" s="46"/>
      <c r="BCW86" s="46"/>
      <c r="BCX86" s="46"/>
      <c r="BCY86" s="46"/>
      <c r="BCZ86" s="46"/>
      <c r="BDA86" s="46"/>
      <c r="BDB86" s="46"/>
      <c r="BDC86" s="46"/>
      <c r="BDD86" s="46"/>
      <c r="BDE86" s="46"/>
      <c r="BDF86" s="46"/>
      <c r="BDG86" s="46"/>
      <c r="BDH86" s="46"/>
      <c r="BDI86" s="46"/>
      <c r="BDJ86" s="46"/>
      <c r="BDK86" s="46"/>
      <c r="BDL86" s="46"/>
      <c r="BDM86" s="46"/>
      <c r="BDN86" s="46"/>
      <c r="BDO86" s="46"/>
      <c r="BDP86" s="46"/>
      <c r="BDQ86" s="46"/>
      <c r="BDR86" s="46"/>
      <c r="BDS86" s="46"/>
      <c r="BDT86" s="46"/>
      <c r="BDU86" s="46"/>
      <c r="BDW86" s="27"/>
      <c r="BDX86" s="25"/>
      <c r="BDY86" s="25"/>
      <c r="BDZ86" s="25"/>
      <c r="BEA86" s="46"/>
      <c r="BEB86" s="46"/>
      <c r="BEC86" s="46"/>
      <c r="BED86" s="46"/>
      <c r="BEE86" s="46"/>
      <c r="BEF86" s="46"/>
      <c r="BEG86" s="46"/>
      <c r="BEH86" s="46"/>
      <c r="BEI86" s="46"/>
      <c r="BEJ86" s="46"/>
      <c r="BEK86" s="46"/>
      <c r="BEL86" s="46"/>
      <c r="BEM86" s="46"/>
      <c r="BEN86" s="46"/>
      <c r="BEO86" s="46"/>
      <c r="BEP86" s="46"/>
      <c r="BEQ86" s="46"/>
      <c r="BER86" s="46"/>
      <c r="BES86" s="46"/>
      <c r="BET86" s="46"/>
      <c r="BEU86" s="46"/>
      <c r="BEV86" s="46"/>
      <c r="BEW86" s="46"/>
      <c r="BEX86" s="46"/>
      <c r="BEY86" s="46"/>
      <c r="BEZ86" s="46"/>
      <c r="BFA86" s="46"/>
      <c r="BFB86" s="46"/>
      <c r="BFC86" s="46"/>
      <c r="BFD86" s="46"/>
      <c r="BFE86" s="46"/>
      <c r="BFF86" s="46"/>
      <c r="BFG86" s="46"/>
      <c r="BFH86" s="46"/>
      <c r="BFJ86" s="27"/>
      <c r="BFK86" s="25"/>
      <c r="BFL86" s="25"/>
      <c r="BFM86" s="25"/>
      <c r="BFN86" s="46"/>
      <c r="BFO86" s="46"/>
      <c r="BFP86" s="46"/>
      <c r="BFQ86" s="46"/>
      <c r="BFR86" s="46"/>
      <c r="BFS86" s="46"/>
      <c r="BFT86" s="46"/>
      <c r="BFU86" s="46"/>
      <c r="BFV86" s="46"/>
      <c r="BFW86" s="46"/>
      <c r="BFX86" s="46"/>
      <c r="BFY86" s="46"/>
      <c r="BFZ86" s="46"/>
      <c r="BGA86" s="46"/>
      <c r="BGB86" s="46"/>
      <c r="BGC86" s="46"/>
      <c r="BGD86" s="46"/>
      <c r="BGE86" s="46"/>
      <c r="BGF86" s="46"/>
      <c r="BGG86" s="46"/>
      <c r="BGH86" s="46"/>
      <c r="BGI86" s="46"/>
      <c r="BGJ86" s="46"/>
      <c r="BGK86" s="46"/>
      <c r="BGL86" s="46"/>
      <c r="BGM86" s="46"/>
      <c r="BGN86" s="46"/>
      <c r="BGO86" s="46"/>
      <c r="BGP86" s="46"/>
      <c r="BGQ86" s="46"/>
      <c r="BGR86" s="46"/>
      <c r="BGS86" s="46"/>
      <c r="BGT86" s="46"/>
      <c r="BGU86" s="46"/>
      <c r="BGW86" s="27"/>
      <c r="BGX86" s="25"/>
      <c r="BGY86" s="25"/>
      <c r="BGZ86" s="25"/>
      <c r="BHA86" s="46"/>
      <c r="BHB86" s="46"/>
      <c r="BHC86" s="46"/>
      <c r="BHD86" s="46"/>
      <c r="BHE86" s="46"/>
      <c r="BHF86" s="46"/>
      <c r="BHG86" s="46"/>
      <c r="BHH86" s="46"/>
      <c r="BHI86" s="46"/>
      <c r="BHJ86" s="46"/>
      <c r="BHK86" s="46"/>
      <c r="BHL86" s="46"/>
      <c r="BHM86" s="46"/>
      <c r="BHN86" s="46"/>
      <c r="BHO86" s="46"/>
      <c r="BHP86" s="46"/>
      <c r="BHQ86" s="46"/>
      <c r="BHR86" s="46"/>
      <c r="BHS86" s="46"/>
      <c r="BHT86" s="46"/>
      <c r="BHU86" s="46"/>
      <c r="BHV86" s="46"/>
      <c r="BHW86" s="46"/>
      <c r="BHX86" s="46"/>
      <c r="BHY86" s="46"/>
      <c r="BHZ86" s="46"/>
      <c r="BIA86" s="46"/>
      <c r="BIB86" s="46"/>
      <c r="BIC86" s="46"/>
      <c r="BID86" s="46"/>
      <c r="BIE86" s="46"/>
      <c r="BIF86" s="46"/>
      <c r="BIG86" s="46"/>
      <c r="BIH86" s="46"/>
      <c r="BIJ86" s="27"/>
      <c r="BIK86" s="25"/>
      <c r="BIL86" s="25"/>
      <c r="BIM86" s="25"/>
      <c r="BIN86" s="46"/>
      <c r="BIO86" s="46"/>
      <c r="BIP86" s="46"/>
      <c r="BIQ86" s="46"/>
      <c r="BIR86" s="46"/>
      <c r="BIS86" s="46"/>
      <c r="BIT86" s="46"/>
      <c r="BIU86" s="46"/>
      <c r="BIV86" s="46"/>
      <c r="BIW86" s="46"/>
      <c r="BIX86" s="46"/>
      <c r="BIY86" s="46"/>
      <c r="BIZ86" s="46"/>
      <c r="BJA86" s="46"/>
      <c r="BJB86" s="46"/>
      <c r="BJC86" s="46"/>
      <c r="BJD86" s="46"/>
      <c r="BJE86" s="46"/>
      <c r="BJF86" s="46"/>
      <c r="BJG86" s="46"/>
      <c r="BJH86" s="46"/>
      <c r="BJI86" s="46"/>
      <c r="BJJ86" s="46"/>
      <c r="BJK86" s="46"/>
      <c r="BJL86" s="46"/>
      <c r="BJM86" s="46"/>
      <c r="BJN86" s="46"/>
      <c r="BJO86" s="46"/>
      <c r="BJP86" s="46"/>
      <c r="BJQ86" s="46"/>
      <c r="BJR86" s="46"/>
      <c r="BJS86" s="46"/>
      <c r="BJT86" s="46"/>
      <c r="BJU86" s="46"/>
      <c r="BJW86" s="27"/>
      <c r="BJX86" s="25"/>
      <c r="BJY86" s="25"/>
      <c r="BJZ86" s="25"/>
      <c r="BKA86" s="46"/>
      <c r="BKB86" s="46"/>
      <c r="BKC86" s="46"/>
      <c r="BKD86" s="46"/>
      <c r="BKE86" s="46"/>
      <c r="BKF86" s="46"/>
      <c r="BKG86" s="46"/>
      <c r="BKH86" s="46"/>
      <c r="BKI86" s="46"/>
      <c r="BKJ86" s="46"/>
      <c r="BKK86" s="46"/>
      <c r="BKL86" s="46"/>
      <c r="BKM86" s="46"/>
      <c r="BKN86" s="46"/>
      <c r="BKO86" s="46"/>
      <c r="BKP86" s="46"/>
      <c r="BKQ86" s="46"/>
      <c r="BKR86" s="46"/>
      <c r="BKS86" s="46"/>
      <c r="BKT86" s="46"/>
      <c r="BKU86" s="46"/>
      <c r="BKV86" s="46"/>
      <c r="BKW86" s="46"/>
      <c r="BKX86" s="46"/>
      <c r="BKY86" s="46"/>
      <c r="BKZ86" s="46"/>
      <c r="BLA86" s="46"/>
      <c r="BLB86" s="46"/>
      <c r="BLC86" s="46"/>
      <c r="BLD86" s="46"/>
      <c r="BLE86" s="46"/>
      <c r="BLF86" s="46"/>
      <c r="BLG86" s="46"/>
      <c r="BLH86" s="46"/>
      <c r="BLJ86" s="27"/>
      <c r="BLK86" s="25"/>
      <c r="BLL86" s="25"/>
      <c r="BLM86" s="25"/>
      <c r="BLN86" s="46"/>
      <c r="BLO86" s="46"/>
      <c r="BLP86" s="46"/>
      <c r="BLQ86" s="46"/>
      <c r="BLR86" s="46"/>
      <c r="BLS86" s="46"/>
      <c r="BLT86" s="46"/>
      <c r="BLU86" s="46"/>
      <c r="BLV86" s="46"/>
      <c r="BLW86" s="46"/>
      <c r="BLX86" s="46"/>
      <c r="BLY86" s="46"/>
      <c r="BLZ86" s="46"/>
      <c r="BMA86" s="46"/>
      <c r="BMB86" s="46"/>
      <c r="BMC86" s="46"/>
      <c r="BMD86" s="46"/>
      <c r="BME86" s="46"/>
      <c r="BMF86" s="46"/>
      <c r="BMG86" s="46"/>
      <c r="BMH86" s="46"/>
      <c r="BMI86" s="46"/>
      <c r="BMJ86" s="46"/>
      <c r="BMK86" s="46"/>
      <c r="BML86" s="46"/>
      <c r="BMM86" s="46"/>
      <c r="BMN86" s="46"/>
      <c r="BMO86" s="46"/>
      <c r="BMP86" s="46"/>
      <c r="BMQ86" s="46"/>
      <c r="BMR86" s="46"/>
      <c r="BMS86" s="46"/>
      <c r="BMT86" s="46"/>
      <c r="BMU86" s="46"/>
      <c r="BMW86" s="27"/>
      <c r="BMX86" s="25"/>
      <c r="BMY86" s="25"/>
      <c r="BMZ86" s="25"/>
      <c r="BNA86" s="46"/>
      <c r="BNB86" s="46"/>
      <c r="BNC86" s="46"/>
      <c r="BND86" s="46"/>
      <c r="BNE86" s="46"/>
      <c r="BNF86" s="46"/>
      <c r="BNG86" s="46"/>
      <c r="BNH86" s="46"/>
      <c r="BNI86" s="46"/>
      <c r="BNJ86" s="46"/>
      <c r="BNK86" s="46"/>
      <c r="BNL86" s="46"/>
      <c r="BNM86" s="46"/>
      <c r="BNN86" s="46"/>
      <c r="BNO86" s="46"/>
      <c r="BNP86" s="46"/>
      <c r="BNQ86" s="46"/>
      <c r="BNR86" s="46"/>
      <c r="BNS86" s="46"/>
      <c r="BNT86" s="46"/>
      <c r="BNU86" s="46"/>
      <c r="BNV86" s="46"/>
      <c r="BNW86" s="46"/>
      <c r="BNX86" s="46"/>
      <c r="BNY86" s="46"/>
      <c r="BNZ86" s="46"/>
      <c r="BOA86" s="46"/>
      <c r="BOB86" s="46"/>
      <c r="BOC86" s="46"/>
      <c r="BOD86" s="46"/>
      <c r="BOE86" s="46"/>
      <c r="BOF86" s="46"/>
      <c r="BOG86" s="46"/>
      <c r="BOH86" s="46"/>
      <c r="BOJ86" s="27"/>
      <c r="BOK86" s="25"/>
      <c r="BOL86" s="25"/>
      <c r="BOM86" s="25"/>
      <c r="BON86" s="46"/>
      <c r="BOO86" s="46"/>
      <c r="BOP86" s="46"/>
      <c r="BOQ86" s="46"/>
      <c r="BOR86" s="46"/>
      <c r="BOS86" s="46"/>
      <c r="BOT86" s="46"/>
      <c r="BOU86" s="46"/>
      <c r="BOV86" s="46"/>
      <c r="BOW86" s="46"/>
      <c r="BOX86" s="46"/>
      <c r="BOY86" s="46"/>
      <c r="BOZ86" s="46"/>
      <c r="BPA86" s="46"/>
      <c r="BPB86" s="46"/>
      <c r="BPC86" s="46"/>
      <c r="BPD86" s="46"/>
      <c r="BPE86" s="46"/>
      <c r="BPF86" s="46"/>
      <c r="BPG86" s="46"/>
      <c r="BPH86" s="46"/>
      <c r="BPI86" s="46"/>
      <c r="BPJ86" s="46"/>
      <c r="BPK86" s="46"/>
      <c r="BPL86" s="46"/>
      <c r="BPM86" s="46"/>
      <c r="BPN86" s="46"/>
      <c r="BPO86" s="46"/>
      <c r="BPP86" s="46"/>
      <c r="BPQ86" s="46"/>
      <c r="BPR86" s="46"/>
      <c r="BPS86" s="46"/>
      <c r="BPT86" s="46"/>
      <c r="BPU86" s="46"/>
      <c r="BPW86" s="27"/>
      <c r="BPX86" s="25"/>
      <c r="BPY86" s="25"/>
      <c r="BPZ86" s="25"/>
      <c r="BQA86" s="46"/>
      <c r="BQB86" s="46"/>
      <c r="BQC86" s="46"/>
      <c r="BQD86" s="46"/>
      <c r="BQE86" s="46"/>
      <c r="BQF86" s="46"/>
      <c r="BQG86" s="46"/>
      <c r="BQH86" s="46"/>
      <c r="BQI86" s="46"/>
      <c r="BQJ86" s="46"/>
      <c r="BQK86" s="46"/>
      <c r="BQL86" s="46"/>
      <c r="BQM86" s="46"/>
      <c r="BQN86" s="46"/>
      <c r="BQO86" s="46"/>
      <c r="BQP86" s="46"/>
      <c r="BQQ86" s="46"/>
      <c r="BQR86" s="46"/>
      <c r="BQS86" s="46"/>
      <c r="BQT86" s="46"/>
      <c r="BQU86" s="46"/>
      <c r="BQV86" s="46"/>
      <c r="BQW86" s="46"/>
      <c r="BQX86" s="46"/>
      <c r="BQY86" s="46"/>
      <c r="BQZ86" s="46"/>
      <c r="BRA86" s="46"/>
      <c r="BRB86" s="46"/>
      <c r="BRC86" s="46"/>
      <c r="BRD86" s="46"/>
      <c r="BRE86" s="46"/>
      <c r="BRF86" s="46"/>
      <c r="BRG86" s="46"/>
      <c r="BRH86" s="46"/>
      <c r="BRJ86" s="27"/>
      <c r="BRK86" s="25"/>
      <c r="BRL86" s="25"/>
      <c r="BRM86" s="25"/>
      <c r="BRN86" s="46"/>
      <c r="BRO86" s="46"/>
      <c r="BRP86" s="46"/>
      <c r="BRQ86" s="46"/>
      <c r="BRR86" s="46"/>
      <c r="BRS86" s="46"/>
      <c r="BRT86" s="46"/>
      <c r="BRU86" s="46"/>
      <c r="BRV86" s="46"/>
      <c r="BRW86" s="46"/>
      <c r="BRX86" s="46"/>
      <c r="BRY86" s="46"/>
      <c r="BRZ86" s="46"/>
      <c r="BSA86" s="46"/>
      <c r="BSB86" s="46"/>
      <c r="BSC86" s="46"/>
      <c r="BSD86" s="46"/>
      <c r="BSE86" s="46"/>
      <c r="BSF86" s="46"/>
      <c r="BSG86" s="46"/>
      <c r="BSH86" s="46"/>
      <c r="BSI86" s="46"/>
      <c r="BSJ86" s="46"/>
      <c r="BSK86" s="46"/>
      <c r="BSL86" s="46"/>
      <c r="BSM86" s="46"/>
      <c r="BSN86" s="46"/>
      <c r="BSO86" s="46"/>
      <c r="BSP86" s="46"/>
      <c r="BSQ86" s="46"/>
      <c r="BSR86" s="46"/>
      <c r="BSS86" s="46"/>
      <c r="BST86" s="46"/>
      <c r="BSU86" s="46"/>
      <c r="BSW86" s="27"/>
      <c r="BSX86" s="25"/>
      <c r="BSY86" s="25"/>
      <c r="BSZ86" s="25"/>
      <c r="BTA86" s="46"/>
      <c r="BTB86" s="46"/>
      <c r="BTC86" s="46"/>
      <c r="BTD86" s="46"/>
      <c r="BTE86" s="46"/>
      <c r="BTF86" s="46"/>
      <c r="BTG86" s="46"/>
      <c r="BTH86" s="46"/>
      <c r="BTI86" s="46"/>
      <c r="BTJ86" s="46"/>
      <c r="BTK86" s="46"/>
      <c r="BTL86" s="46"/>
      <c r="BTM86" s="46"/>
      <c r="BTN86" s="46"/>
      <c r="BTO86" s="46"/>
      <c r="BTP86" s="46"/>
      <c r="BTQ86" s="46"/>
      <c r="BTR86" s="46"/>
      <c r="BTS86" s="46"/>
      <c r="BTT86" s="46"/>
      <c r="BTU86" s="46"/>
      <c r="BTV86" s="46"/>
      <c r="BTW86" s="46"/>
      <c r="BTX86" s="46"/>
      <c r="BTY86" s="46"/>
      <c r="BTZ86" s="46"/>
      <c r="BUA86" s="46"/>
      <c r="BUB86" s="46"/>
      <c r="BUC86" s="46"/>
      <c r="BUD86" s="46"/>
      <c r="BUE86" s="46"/>
      <c r="BUF86" s="46"/>
      <c r="BUG86" s="46"/>
      <c r="BUH86" s="46"/>
      <c r="BUJ86" s="27"/>
      <c r="BUK86" s="25"/>
      <c r="BUL86" s="25"/>
      <c r="BUM86" s="25"/>
      <c r="BUN86" s="46"/>
      <c r="BUO86" s="46"/>
      <c r="BUP86" s="46"/>
      <c r="BUQ86" s="46"/>
      <c r="BUR86" s="46"/>
      <c r="BUS86" s="46"/>
      <c r="BUT86" s="46"/>
      <c r="BUU86" s="46"/>
      <c r="BUV86" s="46"/>
      <c r="BUW86" s="46"/>
      <c r="BUX86" s="46"/>
      <c r="BUY86" s="46"/>
      <c r="BUZ86" s="46"/>
      <c r="BVA86" s="46"/>
      <c r="BVB86" s="46"/>
      <c r="BVC86" s="46"/>
      <c r="BVD86" s="46"/>
      <c r="BVE86" s="46"/>
      <c r="BVF86" s="46"/>
      <c r="BVG86" s="46"/>
      <c r="BVH86" s="46"/>
      <c r="BVI86" s="46"/>
      <c r="BVJ86" s="46"/>
      <c r="BVK86" s="46"/>
      <c r="BVL86" s="46"/>
      <c r="BVM86" s="46"/>
      <c r="BVN86" s="46"/>
      <c r="BVO86" s="46"/>
      <c r="BVP86" s="46"/>
      <c r="BVQ86" s="46"/>
      <c r="BVR86" s="46"/>
      <c r="BVS86" s="46"/>
      <c r="BVT86" s="46"/>
      <c r="BVU86" s="46"/>
      <c r="BVW86" s="27"/>
      <c r="BVX86" s="25"/>
      <c r="BVY86" s="25"/>
      <c r="BVZ86" s="25"/>
      <c r="BWA86" s="46"/>
      <c r="BWB86" s="46"/>
      <c r="BWC86" s="46"/>
      <c r="BWD86" s="46"/>
      <c r="BWE86" s="46"/>
      <c r="BWF86" s="46"/>
      <c r="BWG86" s="46"/>
      <c r="BWH86" s="46"/>
      <c r="BWI86" s="46"/>
      <c r="BWJ86" s="46"/>
      <c r="BWK86" s="46"/>
      <c r="BWL86" s="46"/>
      <c r="BWM86" s="46"/>
      <c r="BWN86" s="46"/>
      <c r="BWO86" s="46"/>
      <c r="BWP86" s="46"/>
      <c r="BWQ86" s="46"/>
      <c r="BWR86" s="46"/>
      <c r="BWS86" s="46"/>
      <c r="BWT86" s="46"/>
      <c r="BWU86" s="46"/>
      <c r="BWV86" s="46"/>
      <c r="BWW86" s="46"/>
      <c r="BWX86" s="46"/>
      <c r="BWY86" s="46"/>
      <c r="BWZ86" s="46"/>
      <c r="BXA86" s="46"/>
      <c r="BXB86" s="46"/>
      <c r="BXC86" s="46"/>
      <c r="BXD86" s="46"/>
      <c r="BXE86" s="46"/>
      <c r="BXF86" s="46"/>
      <c r="BXG86" s="46"/>
      <c r="BXH86" s="46"/>
      <c r="BXJ86" s="27"/>
      <c r="BXK86" s="25"/>
      <c r="BXL86" s="25"/>
      <c r="BXM86" s="25"/>
      <c r="BXN86" s="46"/>
      <c r="BXO86" s="46"/>
      <c r="BXP86" s="46"/>
      <c r="BXQ86" s="46"/>
      <c r="BXR86" s="46"/>
      <c r="BXS86" s="46"/>
      <c r="BXT86" s="46"/>
      <c r="BXU86" s="46"/>
      <c r="BXV86" s="46"/>
      <c r="BXW86" s="46"/>
      <c r="BXX86" s="46"/>
      <c r="BXY86" s="46"/>
      <c r="BXZ86" s="46"/>
      <c r="BYA86" s="46"/>
      <c r="BYB86" s="46"/>
      <c r="BYC86" s="46"/>
      <c r="BYD86" s="46"/>
      <c r="BYE86" s="46"/>
      <c r="BYF86" s="46"/>
      <c r="BYG86" s="46"/>
      <c r="BYH86" s="46"/>
      <c r="BYI86" s="46"/>
      <c r="BYJ86" s="46"/>
      <c r="BYK86" s="46"/>
      <c r="BYL86" s="46"/>
      <c r="BYM86" s="46"/>
      <c r="BYN86" s="46"/>
      <c r="BYO86" s="46"/>
      <c r="BYP86" s="46"/>
      <c r="BYQ86" s="46"/>
      <c r="BYR86" s="46"/>
      <c r="BYS86" s="46"/>
      <c r="BYT86" s="46"/>
      <c r="BYU86" s="46"/>
      <c r="BYW86" s="27"/>
      <c r="BYX86" s="25"/>
      <c r="BYY86" s="25"/>
      <c r="BYZ86" s="25"/>
      <c r="BZA86" s="46"/>
      <c r="BZB86" s="46"/>
      <c r="BZC86" s="46"/>
      <c r="BZD86" s="46"/>
      <c r="BZE86" s="46"/>
      <c r="BZF86" s="46"/>
      <c r="BZG86" s="46"/>
      <c r="BZH86" s="46"/>
      <c r="BZI86" s="46"/>
      <c r="BZJ86" s="46"/>
      <c r="BZK86" s="46"/>
      <c r="BZL86" s="46"/>
      <c r="BZM86" s="46"/>
      <c r="BZN86" s="46"/>
      <c r="BZO86" s="46"/>
      <c r="BZP86" s="46"/>
      <c r="BZQ86" s="46"/>
      <c r="BZR86" s="46"/>
      <c r="BZS86" s="46"/>
      <c r="BZT86" s="46"/>
      <c r="BZU86" s="46"/>
      <c r="BZV86" s="46"/>
      <c r="BZW86" s="46"/>
      <c r="BZX86" s="46"/>
      <c r="BZY86" s="46"/>
      <c r="BZZ86" s="46"/>
      <c r="CAA86" s="46"/>
      <c r="CAB86" s="46"/>
      <c r="CAC86" s="46"/>
      <c r="CAD86" s="46"/>
      <c r="CAE86" s="46"/>
      <c r="CAF86" s="46"/>
      <c r="CAG86" s="46"/>
      <c r="CAH86" s="46"/>
      <c r="CAJ86" s="27"/>
      <c r="CAK86" s="25"/>
      <c r="CAL86" s="25"/>
      <c r="CAM86" s="25"/>
      <c r="CAN86" s="46"/>
      <c r="CAO86" s="46"/>
      <c r="CAP86" s="46"/>
      <c r="CAQ86" s="46"/>
      <c r="CAR86" s="46"/>
      <c r="CAS86" s="46"/>
      <c r="CAT86" s="46"/>
      <c r="CAU86" s="46"/>
      <c r="CAV86" s="46"/>
      <c r="CAW86" s="46"/>
      <c r="CAX86" s="46"/>
      <c r="CAY86" s="46"/>
      <c r="CAZ86" s="46"/>
      <c r="CBA86" s="46"/>
      <c r="CBB86" s="46"/>
      <c r="CBC86" s="46"/>
      <c r="CBD86" s="46"/>
      <c r="CBE86" s="46"/>
      <c r="CBF86" s="46"/>
      <c r="CBG86" s="46"/>
      <c r="CBH86" s="46"/>
      <c r="CBI86" s="46"/>
      <c r="CBJ86" s="46"/>
      <c r="CBK86" s="46"/>
      <c r="CBL86" s="46"/>
      <c r="CBM86" s="46"/>
      <c r="CBN86" s="46"/>
      <c r="CBO86" s="46"/>
      <c r="CBP86" s="46"/>
      <c r="CBQ86" s="46"/>
      <c r="CBR86" s="46"/>
      <c r="CBS86" s="46"/>
      <c r="CBT86" s="46"/>
      <c r="CBU86" s="46"/>
      <c r="CBW86" s="27"/>
      <c r="CBX86" s="25"/>
      <c r="CBY86" s="25"/>
      <c r="CBZ86" s="25"/>
      <c r="CCA86" s="46"/>
      <c r="CCB86" s="46"/>
      <c r="CCC86" s="46"/>
      <c r="CCD86" s="46"/>
      <c r="CCE86" s="46"/>
      <c r="CCF86" s="46"/>
      <c r="CCG86" s="46"/>
      <c r="CCH86" s="46"/>
      <c r="CCI86" s="46"/>
      <c r="CCJ86" s="46"/>
      <c r="CCK86" s="46"/>
      <c r="CCL86" s="46"/>
      <c r="CCM86" s="46"/>
      <c r="CCN86" s="46"/>
      <c r="CCO86" s="46"/>
      <c r="CCP86" s="46"/>
      <c r="CCQ86" s="46"/>
      <c r="CCR86" s="46"/>
      <c r="CCS86" s="46"/>
      <c r="CCT86" s="46"/>
      <c r="CCU86" s="46"/>
      <c r="CCV86" s="46"/>
      <c r="CCW86" s="46"/>
      <c r="CCX86" s="46"/>
      <c r="CCY86" s="46"/>
      <c r="CCZ86" s="46"/>
      <c r="CDA86" s="46"/>
      <c r="CDB86" s="46"/>
      <c r="CDC86" s="46"/>
      <c r="CDD86" s="46"/>
      <c r="CDE86" s="46"/>
      <c r="CDF86" s="46"/>
      <c r="CDG86" s="46"/>
      <c r="CDH86" s="46"/>
      <c r="CDJ86" s="27"/>
      <c r="CDK86" s="25"/>
      <c r="CDL86" s="25"/>
      <c r="CDM86" s="25"/>
      <c r="CDN86" s="46"/>
      <c r="CDO86" s="46"/>
      <c r="CDP86" s="46"/>
      <c r="CDQ86" s="46"/>
      <c r="CDR86" s="46"/>
      <c r="CDS86" s="46"/>
      <c r="CDT86" s="46"/>
      <c r="CDU86" s="46"/>
      <c r="CDV86" s="46"/>
      <c r="CDW86" s="46"/>
      <c r="CDX86" s="46"/>
      <c r="CDY86" s="46"/>
      <c r="CDZ86" s="46"/>
      <c r="CEA86" s="46"/>
      <c r="CEB86" s="46"/>
      <c r="CEC86" s="46"/>
      <c r="CED86" s="46"/>
      <c r="CEE86" s="46"/>
      <c r="CEF86" s="46"/>
      <c r="CEG86" s="46"/>
      <c r="CEH86" s="46"/>
      <c r="CEI86" s="46"/>
      <c r="CEJ86" s="46"/>
      <c r="CEK86" s="46"/>
      <c r="CEL86" s="46"/>
      <c r="CEM86" s="46"/>
      <c r="CEN86" s="46"/>
      <c r="CEO86" s="46"/>
      <c r="CEP86" s="46"/>
      <c r="CEQ86" s="46"/>
      <c r="CER86" s="46"/>
      <c r="CES86" s="46"/>
      <c r="CET86" s="46"/>
      <c r="CEU86" s="46"/>
      <c r="CEW86" s="27"/>
      <c r="CEX86" s="25"/>
      <c r="CEY86" s="25"/>
      <c r="CEZ86" s="25"/>
      <c r="CFA86" s="46"/>
      <c r="CFB86" s="46"/>
      <c r="CFC86" s="46"/>
      <c r="CFD86" s="46"/>
      <c r="CFE86" s="46"/>
      <c r="CFF86" s="46"/>
      <c r="CFG86" s="46"/>
      <c r="CFH86" s="46"/>
      <c r="CFI86" s="46"/>
      <c r="CFJ86" s="46"/>
      <c r="CFK86" s="46"/>
      <c r="CFL86" s="46"/>
      <c r="CFM86" s="46"/>
      <c r="CFN86" s="46"/>
      <c r="CFO86" s="46"/>
      <c r="CFP86" s="46"/>
      <c r="CFQ86" s="46"/>
      <c r="CFR86" s="46"/>
      <c r="CFS86" s="46"/>
      <c r="CFT86" s="46"/>
      <c r="CFU86" s="46"/>
      <c r="CFV86" s="46"/>
      <c r="CFW86" s="46"/>
      <c r="CFX86" s="46"/>
      <c r="CFY86" s="46"/>
      <c r="CFZ86" s="46"/>
      <c r="CGA86" s="46"/>
      <c r="CGB86" s="46"/>
      <c r="CGC86" s="46"/>
      <c r="CGD86" s="46"/>
      <c r="CGE86" s="46"/>
      <c r="CGF86" s="46"/>
      <c r="CGG86" s="46"/>
      <c r="CGH86" s="46"/>
      <c r="CGJ86" s="27"/>
      <c r="CGK86" s="25"/>
      <c r="CGL86" s="25"/>
      <c r="CGM86" s="25"/>
      <c r="CGN86" s="46"/>
      <c r="CGO86" s="46"/>
      <c r="CGP86" s="46"/>
      <c r="CGQ86" s="46"/>
      <c r="CGR86" s="46"/>
      <c r="CGS86" s="46"/>
      <c r="CGT86" s="46"/>
      <c r="CGU86" s="46"/>
      <c r="CGV86" s="46"/>
      <c r="CGW86" s="46"/>
      <c r="CGX86" s="46"/>
      <c r="CGY86" s="46"/>
      <c r="CGZ86" s="46"/>
      <c r="CHA86" s="46"/>
      <c r="CHB86" s="46"/>
      <c r="CHC86" s="46"/>
      <c r="CHD86" s="46"/>
      <c r="CHE86" s="46"/>
      <c r="CHF86" s="46"/>
      <c r="CHG86" s="46"/>
      <c r="CHH86" s="46"/>
      <c r="CHI86" s="46"/>
      <c r="CHJ86" s="46"/>
      <c r="CHK86" s="46"/>
      <c r="CHL86" s="46"/>
      <c r="CHM86" s="46"/>
      <c r="CHN86" s="46"/>
      <c r="CHO86" s="46"/>
      <c r="CHP86" s="46"/>
      <c r="CHQ86" s="46"/>
      <c r="CHR86" s="46"/>
      <c r="CHS86" s="46"/>
      <c r="CHT86" s="46"/>
      <c r="CHU86" s="46"/>
      <c r="CHW86" s="27"/>
      <c r="CHX86" s="25"/>
      <c r="CHY86" s="25"/>
      <c r="CHZ86" s="25"/>
      <c r="CIA86" s="46"/>
      <c r="CIB86" s="46"/>
      <c r="CIC86" s="46"/>
      <c r="CID86" s="46"/>
      <c r="CIE86" s="46"/>
      <c r="CIF86" s="46"/>
      <c r="CIG86" s="46"/>
      <c r="CIH86" s="46"/>
      <c r="CII86" s="46"/>
      <c r="CIJ86" s="46"/>
      <c r="CIK86" s="46"/>
      <c r="CIL86" s="46"/>
      <c r="CIM86" s="46"/>
      <c r="CIN86" s="46"/>
      <c r="CIO86" s="46"/>
      <c r="CIP86" s="46"/>
      <c r="CIQ86" s="46"/>
      <c r="CIR86" s="46"/>
      <c r="CIS86" s="46"/>
      <c r="CIT86" s="46"/>
      <c r="CIU86" s="46"/>
      <c r="CIV86" s="46"/>
      <c r="CIW86" s="46"/>
      <c r="CIX86" s="46"/>
      <c r="CIY86" s="46"/>
      <c r="CIZ86" s="46"/>
      <c r="CJA86" s="46"/>
      <c r="CJB86" s="46"/>
      <c r="CJC86" s="46"/>
      <c r="CJD86" s="46"/>
      <c r="CJE86" s="46"/>
      <c r="CJF86" s="46"/>
      <c r="CJG86" s="46"/>
      <c r="CJH86" s="46"/>
      <c r="CJJ86" s="27"/>
      <c r="CJK86" s="25"/>
      <c r="CJL86" s="25"/>
      <c r="CJM86" s="25"/>
      <c r="CJN86" s="46"/>
      <c r="CJO86" s="46"/>
      <c r="CJP86" s="46"/>
      <c r="CJQ86" s="46"/>
      <c r="CJR86" s="46"/>
      <c r="CJS86" s="46"/>
      <c r="CJT86" s="46"/>
      <c r="CJU86" s="46"/>
      <c r="CJV86" s="46"/>
      <c r="CJW86" s="46"/>
      <c r="CJX86" s="46"/>
      <c r="CJY86" s="46"/>
      <c r="CJZ86" s="46"/>
      <c r="CKA86" s="46"/>
      <c r="CKB86" s="46"/>
      <c r="CKC86" s="46"/>
      <c r="CKD86" s="46"/>
      <c r="CKE86" s="46"/>
      <c r="CKF86" s="46"/>
      <c r="CKG86" s="46"/>
      <c r="CKH86" s="46"/>
      <c r="CKI86" s="46"/>
      <c r="CKJ86" s="46"/>
      <c r="CKK86" s="46"/>
      <c r="CKL86" s="46"/>
      <c r="CKM86" s="46"/>
      <c r="CKN86" s="46"/>
      <c r="CKO86" s="46"/>
      <c r="CKP86" s="46"/>
      <c r="CKQ86" s="46"/>
      <c r="CKR86" s="46"/>
      <c r="CKS86" s="46"/>
      <c r="CKT86" s="46"/>
      <c r="CKU86" s="46"/>
      <c r="CKW86" s="27"/>
      <c r="CKX86" s="25"/>
      <c r="CKY86" s="25"/>
      <c r="CKZ86" s="25"/>
      <c r="CLA86" s="46"/>
      <c r="CLB86" s="46"/>
      <c r="CLC86" s="46"/>
      <c r="CLD86" s="46"/>
      <c r="CLE86" s="46"/>
      <c r="CLF86" s="46"/>
      <c r="CLG86" s="46"/>
      <c r="CLH86" s="46"/>
      <c r="CLI86" s="46"/>
      <c r="CLJ86" s="46"/>
      <c r="CLK86" s="46"/>
      <c r="CLL86" s="46"/>
      <c r="CLM86" s="46"/>
      <c r="CLN86" s="46"/>
      <c r="CLO86" s="46"/>
      <c r="CLP86" s="46"/>
      <c r="CLQ86" s="46"/>
      <c r="CLR86" s="46"/>
      <c r="CLS86" s="46"/>
      <c r="CLT86" s="46"/>
      <c r="CLU86" s="46"/>
      <c r="CLV86" s="46"/>
      <c r="CLW86" s="46"/>
      <c r="CLX86" s="46"/>
      <c r="CLY86" s="46"/>
      <c r="CLZ86" s="46"/>
      <c r="CMA86" s="46"/>
      <c r="CMB86" s="46"/>
      <c r="CMC86" s="46"/>
      <c r="CMD86" s="46"/>
      <c r="CME86" s="46"/>
      <c r="CMF86" s="46"/>
      <c r="CMG86" s="46"/>
      <c r="CMH86" s="46"/>
      <c r="CMJ86" s="27"/>
      <c r="CMK86" s="25"/>
      <c r="CML86" s="25"/>
      <c r="CMM86" s="25"/>
      <c r="CMN86" s="46"/>
      <c r="CMO86" s="46"/>
      <c r="CMP86" s="46"/>
      <c r="CMQ86" s="46"/>
      <c r="CMR86" s="46"/>
      <c r="CMS86" s="46"/>
      <c r="CMT86" s="46"/>
      <c r="CMU86" s="46"/>
      <c r="CMV86" s="46"/>
      <c r="CMW86" s="46"/>
      <c r="CMX86" s="46"/>
      <c r="CMY86" s="46"/>
      <c r="CMZ86" s="46"/>
      <c r="CNA86" s="46"/>
      <c r="CNB86" s="46"/>
      <c r="CNC86" s="46"/>
      <c r="CND86" s="46"/>
      <c r="CNE86" s="46"/>
      <c r="CNF86" s="46"/>
      <c r="CNG86" s="46"/>
      <c r="CNH86" s="46"/>
      <c r="CNI86" s="46"/>
      <c r="CNJ86" s="46"/>
      <c r="CNK86" s="46"/>
      <c r="CNL86" s="46"/>
      <c r="CNM86" s="46"/>
      <c r="CNN86" s="46"/>
      <c r="CNO86" s="46"/>
      <c r="CNP86" s="46"/>
      <c r="CNQ86" s="46"/>
      <c r="CNR86" s="46"/>
      <c r="CNS86" s="46"/>
      <c r="CNT86" s="46"/>
      <c r="CNU86" s="46"/>
      <c r="CNW86" s="27"/>
      <c r="CNX86" s="25"/>
      <c r="CNY86" s="25"/>
      <c r="CNZ86" s="25"/>
      <c r="COA86" s="46"/>
      <c r="COB86" s="46"/>
      <c r="COC86" s="46"/>
      <c r="COD86" s="46"/>
      <c r="COE86" s="46"/>
      <c r="COF86" s="46"/>
      <c r="COG86" s="46"/>
      <c r="COH86" s="46"/>
      <c r="COI86" s="46"/>
      <c r="COJ86" s="46"/>
      <c r="COK86" s="46"/>
      <c r="COL86" s="46"/>
      <c r="COM86" s="46"/>
      <c r="CON86" s="46"/>
      <c r="COO86" s="46"/>
      <c r="COP86" s="46"/>
      <c r="COQ86" s="46"/>
      <c r="COR86" s="46"/>
      <c r="COS86" s="46"/>
      <c r="COT86" s="46"/>
      <c r="COU86" s="46"/>
      <c r="COV86" s="46"/>
      <c r="COW86" s="46"/>
      <c r="COX86" s="46"/>
      <c r="COY86" s="46"/>
      <c r="COZ86" s="46"/>
      <c r="CPA86" s="46"/>
      <c r="CPB86" s="46"/>
      <c r="CPC86" s="46"/>
      <c r="CPD86" s="46"/>
      <c r="CPE86" s="46"/>
      <c r="CPF86" s="46"/>
      <c r="CPG86" s="46"/>
      <c r="CPH86" s="46"/>
      <c r="CPJ86" s="27"/>
      <c r="CPK86" s="25"/>
      <c r="CPL86" s="25"/>
      <c r="CPM86" s="25"/>
      <c r="CPN86" s="46"/>
      <c r="CPO86" s="46"/>
      <c r="CPP86" s="46"/>
      <c r="CPQ86" s="46"/>
      <c r="CPR86" s="46"/>
      <c r="CPS86" s="46"/>
      <c r="CPT86" s="46"/>
      <c r="CPU86" s="46"/>
      <c r="CPV86" s="46"/>
      <c r="CPW86" s="46"/>
      <c r="CPX86" s="46"/>
      <c r="CPY86" s="46"/>
      <c r="CPZ86" s="46"/>
      <c r="CQA86" s="46"/>
      <c r="CQB86" s="46"/>
      <c r="CQC86" s="46"/>
      <c r="CQD86" s="46"/>
      <c r="CQE86" s="46"/>
      <c r="CQF86" s="46"/>
      <c r="CQG86" s="46"/>
      <c r="CQH86" s="46"/>
      <c r="CQI86" s="46"/>
      <c r="CQJ86" s="46"/>
      <c r="CQK86" s="46"/>
      <c r="CQL86" s="46"/>
      <c r="CQM86" s="46"/>
      <c r="CQN86" s="46"/>
      <c r="CQO86" s="46"/>
      <c r="CQP86" s="46"/>
      <c r="CQQ86" s="46"/>
      <c r="CQR86" s="46"/>
      <c r="CQS86" s="46"/>
      <c r="CQT86" s="46"/>
      <c r="CQU86" s="46"/>
      <c r="CQW86" s="27"/>
      <c r="CQX86" s="25"/>
      <c r="CQY86" s="25"/>
      <c r="CQZ86" s="25"/>
      <c r="CRA86" s="46"/>
      <c r="CRB86" s="46"/>
      <c r="CRC86" s="46"/>
      <c r="CRD86" s="46"/>
      <c r="CRE86" s="46"/>
      <c r="CRF86" s="46"/>
      <c r="CRG86" s="46"/>
      <c r="CRH86" s="46"/>
      <c r="CRI86" s="46"/>
      <c r="CRJ86" s="46"/>
      <c r="CRK86" s="46"/>
      <c r="CRL86" s="46"/>
      <c r="CRM86" s="46"/>
      <c r="CRN86" s="46"/>
      <c r="CRO86" s="46"/>
      <c r="CRP86" s="46"/>
      <c r="CRQ86" s="46"/>
      <c r="CRR86" s="46"/>
      <c r="CRS86" s="46"/>
      <c r="CRT86" s="46"/>
      <c r="CRU86" s="46"/>
      <c r="CRV86" s="46"/>
      <c r="CRW86" s="46"/>
      <c r="CRX86" s="46"/>
      <c r="CRY86" s="46"/>
      <c r="CRZ86" s="46"/>
      <c r="CSA86" s="46"/>
      <c r="CSB86" s="46"/>
      <c r="CSC86" s="46"/>
      <c r="CSD86" s="46"/>
      <c r="CSE86" s="46"/>
      <c r="CSF86" s="46"/>
      <c r="CSG86" s="46"/>
      <c r="CSH86" s="46"/>
      <c r="CSJ86" s="27"/>
      <c r="CSK86" s="25"/>
      <c r="CSL86" s="25"/>
      <c r="CSM86" s="25"/>
      <c r="CSN86" s="46"/>
      <c r="CSO86" s="46"/>
      <c r="CSP86" s="46"/>
      <c r="CSQ86" s="46"/>
      <c r="CSR86" s="46"/>
      <c r="CSS86" s="46"/>
      <c r="CST86" s="46"/>
      <c r="CSU86" s="46"/>
      <c r="CSV86" s="46"/>
      <c r="CSW86" s="46"/>
      <c r="CSX86" s="46"/>
      <c r="CSY86" s="46"/>
      <c r="CSZ86" s="46"/>
      <c r="CTA86" s="46"/>
      <c r="CTB86" s="46"/>
      <c r="CTC86" s="46"/>
      <c r="CTD86" s="46"/>
      <c r="CTE86" s="46"/>
      <c r="CTF86" s="46"/>
      <c r="CTG86" s="46"/>
      <c r="CTH86" s="46"/>
      <c r="CTI86" s="46"/>
      <c r="CTJ86" s="46"/>
      <c r="CTK86" s="46"/>
      <c r="CTL86" s="46"/>
      <c r="CTM86" s="46"/>
      <c r="CTN86" s="46"/>
      <c r="CTO86" s="46"/>
      <c r="CTP86" s="46"/>
      <c r="CTQ86" s="46"/>
      <c r="CTR86" s="46"/>
      <c r="CTS86" s="46"/>
      <c r="CTT86" s="46"/>
      <c r="CTU86" s="46"/>
      <c r="CTW86" s="27"/>
      <c r="CTX86" s="25"/>
      <c r="CTY86" s="25"/>
      <c r="CTZ86" s="25"/>
      <c r="CUA86" s="46"/>
      <c r="CUB86" s="46"/>
      <c r="CUC86" s="46"/>
      <c r="CUD86" s="46"/>
      <c r="CUE86" s="46"/>
      <c r="CUF86" s="46"/>
      <c r="CUG86" s="46"/>
      <c r="CUH86" s="46"/>
      <c r="CUI86" s="46"/>
      <c r="CUJ86" s="46"/>
      <c r="CUK86" s="46"/>
      <c r="CUL86" s="46"/>
      <c r="CUM86" s="46"/>
      <c r="CUN86" s="46"/>
      <c r="CUO86" s="46"/>
      <c r="CUP86" s="46"/>
      <c r="CUQ86" s="46"/>
      <c r="CUR86" s="46"/>
      <c r="CUS86" s="46"/>
      <c r="CUT86" s="46"/>
      <c r="CUU86" s="46"/>
      <c r="CUV86" s="46"/>
      <c r="CUW86" s="46"/>
      <c r="CUX86" s="46"/>
      <c r="CUY86" s="46"/>
      <c r="CUZ86" s="46"/>
      <c r="CVA86" s="46"/>
      <c r="CVB86" s="46"/>
      <c r="CVC86" s="46"/>
      <c r="CVD86" s="46"/>
      <c r="CVE86" s="46"/>
      <c r="CVF86" s="46"/>
      <c r="CVG86" s="46"/>
      <c r="CVH86" s="46"/>
      <c r="CVJ86" s="27"/>
      <c r="CVK86" s="25"/>
      <c r="CVL86" s="25"/>
      <c r="CVM86" s="25"/>
      <c r="CVN86" s="46"/>
      <c r="CVO86" s="46"/>
      <c r="CVP86" s="46"/>
      <c r="CVQ86" s="46"/>
      <c r="CVR86" s="46"/>
      <c r="CVS86" s="46"/>
      <c r="CVT86" s="46"/>
      <c r="CVU86" s="46"/>
      <c r="CVV86" s="46"/>
      <c r="CVW86" s="46"/>
      <c r="CVX86" s="46"/>
      <c r="CVY86" s="46"/>
      <c r="CVZ86" s="46"/>
      <c r="CWA86" s="46"/>
      <c r="CWB86" s="46"/>
      <c r="CWC86" s="46"/>
      <c r="CWD86" s="46"/>
      <c r="CWE86" s="46"/>
      <c r="CWF86" s="46"/>
      <c r="CWG86" s="46"/>
      <c r="CWH86" s="46"/>
      <c r="CWI86" s="46"/>
      <c r="CWJ86" s="46"/>
      <c r="CWK86" s="46"/>
      <c r="CWL86" s="46"/>
      <c r="CWM86" s="46"/>
      <c r="CWN86" s="46"/>
      <c r="CWO86" s="46"/>
      <c r="CWP86" s="46"/>
      <c r="CWQ86" s="46"/>
      <c r="CWR86" s="46"/>
      <c r="CWS86" s="46"/>
      <c r="CWT86" s="46"/>
      <c r="CWU86" s="46"/>
      <c r="CWW86" s="27"/>
      <c r="CWX86" s="25"/>
      <c r="CWY86" s="25"/>
      <c r="CWZ86" s="25"/>
      <c r="CXA86" s="46"/>
      <c r="CXB86" s="46"/>
      <c r="CXC86" s="46"/>
      <c r="CXD86" s="46"/>
      <c r="CXE86" s="46"/>
      <c r="CXF86" s="46"/>
      <c r="CXG86" s="46"/>
      <c r="CXH86" s="46"/>
      <c r="CXI86" s="46"/>
      <c r="CXJ86" s="46"/>
      <c r="CXK86" s="46"/>
      <c r="CXL86" s="46"/>
      <c r="CXM86" s="46"/>
      <c r="CXN86" s="46"/>
      <c r="CXO86" s="46"/>
      <c r="CXP86" s="46"/>
      <c r="CXQ86" s="46"/>
      <c r="CXR86" s="46"/>
      <c r="CXS86" s="46"/>
      <c r="CXT86" s="46"/>
      <c r="CXU86" s="46"/>
      <c r="CXV86" s="46"/>
      <c r="CXW86" s="46"/>
      <c r="CXX86" s="46"/>
      <c r="CXY86" s="46"/>
      <c r="CXZ86" s="46"/>
      <c r="CYA86" s="46"/>
      <c r="CYB86" s="46"/>
      <c r="CYC86" s="46"/>
      <c r="CYD86" s="46"/>
      <c r="CYE86" s="46"/>
      <c r="CYF86" s="46"/>
      <c r="CYG86" s="46"/>
      <c r="CYH86" s="46"/>
      <c r="CYJ86" s="27"/>
      <c r="CYK86" s="25"/>
      <c r="CYL86" s="25"/>
      <c r="CYM86" s="25"/>
      <c r="CYN86" s="46"/>
      <c r="CYO86" s="46"/>
      <c r="CYP86" s="46"/>
      <c r="CYQ86" s="46"/>
      <c r="CYR86" s="46"/>
      <c r="CYS86" s="46"/>
      <c r="CYT86" s="46"/>
      <c r="CYU86" s="46"/>
      <c r="CYV86" s="46"/>
      <c r="CYW86" s="46"/>
      <c r="CYX86" s="46"/>
      <c r="CYY86" s="46"/>
      <c r="CYZ86" s="46"/>
      <c r="CZA86" s="46"/>
      <c r="CZB86" s="46"/>
      <c r="CZC86" s="46"/>
      <c r="CZD86" s="46"/>
      <c r="CZE86" s="46"/>
      <c r="CZF86" s="46"/>
      <c r="CZG86" s="46"/>
      <c r="CZH86" s="46"/>
      <c r="CZI86" s="46"/>
      <c r="CZJ86" s="46"/>
      <c r="CZK86" s="46"/>
      <c r="CZL86" s="46"/>
      <c r="CZM86" s="46"/>
      <c r="CZN86" s="46"/>
      <c r="CZO86" s="46"/>
      <c r="CZP86" s="46"/>
      <c r="CZQ86" s="46"/>
      <c r="CZR86" s="46"/>
      <c r="CZS86" s="46"/>
      <c r="CZT86" s="46"/>
      <c r="CZU86" s="46"/>
      <c r="CZW86" s="27"/>
      <c r="CZX86" s="25"/>
      <c r="CZY86" s="25"/>
      <c r="CZZ86" s="25"/>
      <c r="DAA86" s="46"/>
      <c r="DAB86" s="46"/>
      <c r="DAC86" s="46"/>
      <c r="DAD86" s="46"/>
      <c r="DAE86" s="46"/>
      <c r="DAF86" s="46"/>
      <c r="DAG86" s="46"/>
      <c r="DAH86" s="46"/>
      <c r="DAI86" s="46"/>
      <c r="DAJ86" s="46"/>
      <c r="DAK86" s="46"/>
      <c r="DAL86" s="46"/>
      <c r="DAM86" s="46"/>
      <c r="DAN86" s="46"/>
      <c r="DAO86" s="46"/>
      <c r="DAP86" s="46"/>
      <c r="DAQ86" s="46"/>
      <c r="DAR86" s="46"/>
      <c r="DAS86" s="46"/>
      <c r="DAT86" s="46"/>
      <c r="DAU86" s="46"/>
      <c r="DAV86" s="46"/>
      <c r="DAW86" s="46"/>
      <c r="DAX86" s="46"/>
      <c r="DAY86" s="46"/>
      <c r="DAZ86" s="46"/>
      <c r="DBA86" s="46"/>
      <c r="DBB86" s="46"/>
      <c r="DBC86" s="46"/>
      <c r="DBD86" s="46"/>
      <c r="DBE86" s="46"/>
      <c r="DBF86" s="46"/>
      <c r="DBG86" s="46"/>
      <c r="DBH86" s="46"/>
      <c r="DBJ86" s="27"/>
      <c r="DBK86" s="25"/>
      <c r="DBL86" s="25"/>
      <c r="DBM86" s="25"/>
      <c r="DBN86" s="46"/>
      <c r="DBO86" s="46"/>
      <c r="DBP86" s="46"/>
      <c r="DBQ86" s="46"/>
      <c r="DBR86" s="46"/>
      <c r="DBS86" s="46"/>
      <c r="DBT86" s="46"/>
      <c r="DBU86" s="46"/>
      <c r="DBV86" s="46"/>
      <c r="DBW86" s="46"/>
      <c r="DBX86" s="46"/>
      <c r="DBY86" s="46"/>
      <c r="DBZ86" s="46"/>
      <c r="DCA86" s="46"/>
      <c r="DCB86" s="46"/>
      <c r="DCC86" s="46"/>
      <c r="DCD86" s="46"/>
      <c r="DCE86" s="46"/>
      <c r="DCF86" s="46"/>
      <c r="DCG86" s="46"/>
      <c r="DCH86" s="46"/>
      <c r="DCI86" s="46"/>
      <c r="DCJ86" s="46"/>
      <c r="DCK86" s="46"/>
      <c r="DCL86" s="46"/>
      <c r="DCM86" s="46"/>
      <c r="DCN86" s="46"/>
      <c r="DCO86" s="46"/>
      <c r="DCP86" s="46"/>
      <c r="DCQ86" s="46"/>
      <c r="DCR86" s="46"/>
      <c r="DCS86" s="46"/>
      <c r="DCT86" s="46"/>
      <c r="DCU86" s="46"/>
      <c r="DCW86" s="27"/>
      <c r="DCX86" s="25"/>
      <c r="DCY86" s="25"/>
      <c r="DCZ86" s="25"/>
      <c r="DDA86" s="46"/>
      <c r="DDB86" s="46"/>
      <c r="DDC86" s="46"/>
      <c r="DDD86" s="46"/>
      <c r="DDE86" s="46"/>
      <c r="DDF86" s="46"/>
      <c r="DDG86" s="46"/>
      <c r="DDH86" s="46"/>
      <c r="DDI86" s="46"/>
      <c r="DDJ86" s="46"/>
      <c r="DDK86" s="46"/>
      <c r="DDL86" s="46"/>
      <c r="DDM86" s="46"/>
      <c r="DDN86" s="46"/>
      <c r="DDO86" s="46"/>
      <c r="DDP86" s="46"/>
      <c r="DDQ86" s="46"/>
      <c r="DDR86" s="46"/>
      <c r="DDS86" s="46"/>
      <c r="DDT86" s="46"/>
      <c r="DDU86" s="46"/>
      <c r="DDV86" s="46"/>
      <c r="DDW86" s="46"/>
      <c r="DDX86" s="46"/>
      <c r="DDY86" s="46"/>
      <c r="DDZ86" s="46"/>
      <c r="DEA86" s="46"/>
      <c r="DEB86" s="46"/>
      <c r="DEC86" s="46"/>
      <c r="DED86" s="46"/>
      <c r="DEE86" s="46"/>
      <c r="DEF86" s="46"/>
      <c r="DEG86" s="46"/>
      <c r="DEH86" s="46"/>
      <c r="DEJ86" s="27"/>
      <c r="DEK86" s="25"/>
      <c r="DEL86" s="25"/>
      <c r="DEM86" s="25"/>
      <c r="DEN86" s="46"/>
      <c r="DEO86" s="46"/>
      <c r="DEP86" s="46"/>
      <c r="DEQ86" s="46"/>
      <c r="DER86" s="46"/>
      <c r="DES86" s="46"/>
      <c r="DET86" s="46"/>
      <c r="DEU86" s="46"/>
      <c r="DEV86" s="46"/>
      <c r="DEW86" s="46"/>
      <c r="DEX86" s="46"/>
      <c r="DEY86" s="46"/>
      <c r="DEZ86" s="46"/>
      <c r="DFA86" s="46"/>
      <c r="DFB86" s="46"/>
      <c r="DFC86" s="46"/>
      <c r="DFD86" s="46"/>
      <c r="DFE86" s="46"/>
      <c r="DFF86" s="46"/>
      <c r="DFG86" s="46"/>
      <c r="DFH86" s="46"/>
      <c r="DFI86" s="46"/>
      <c r="DFJ86" s="46"/>
      <c r="DFK86" s="46"/>
      <c r="DFL86" s="46"/>
      <c r="DFM86" s="46"/>
      <c r="DFN86" s="46"/>
      <c r="DFO86" s="46"/>
      <c r="DFP86" s="46"/>
      <c r="DFQ86" s="46"/>
      <c r="DFR86" s="46"/>
      <c r="DFS86" s="46"/>
      <c r="DFT86" s="46"/>
      <c r="DFU86" s="46"/>
      <c r="DFW86" s="27"/>
      <c r="DFX86" s="25"/>
      <c r="DFY86" s="25"/>
      <c r="DFZ86" s="25"/>
      <c r="DGA86" s="46"/>
      <c r="DGB86" s="46"/>
      <c r="DGC86" s="46"/>
      <c r="DGD86" s="46"/>
      <c r="DGE86" s="46"/>
      <c r="DGF86" s="46"/>
      <c r="DGG86" s="46"/>
      <c r="DGH86" s="46"/>
      <c r="DGI86" s="46"/>
      <c r="DGJ86" s="46"/>
      <c r="DGK86" s="46"/>
      <c r="DGL86" s="46"/>
      <c r="DGM86" s="46"/>
      <c r="DGN86" s="46"/>
      <c r="DGO86" s="46"/>
      <c r="DGP86" s="46"/>
      <c r="DGQ86" s="46"/>
      <c r="DGR86" s="46"/>
      <c r="DGS86" s="46"/>
      <c r="DGT86" s="46"/>
      <c r="DGU86" s="46"/>
      <c r="DGV86" s="46"/>
      <c r="DGW86" s="46"/>
      <c r="DGX86" s="46"/>
      <c r="DGY86" s="46"/>
      <c r="DGZ86" s="46"/>
      <c r="DHA86" s="46"/>
      <c r="DHB86" s="46"/>
      <c r="DHC86" s="46"/>
      <c r="DHD86" s="46"/>
      <c r="DHE86" s="46"/>
      <c r="DHF86" s="46"/>
      <c r="DHG86" s="46"/>
      <c r="DHH86" s="46"/>
      <c r="DHJ86" s="27"/>
      <c r="DHK86" s="25"/>
      <c r="DHL86" s="25"/>
      <c r="DHM86" s="25"/>
      <c r="DHN86" s="46"/>
      <c r="DHO86" s="46"/>
      <c r="DHP86" s="46"/>
      <c r="DHQ86" s="46"/>
      <c r="DHR86" s="46"/>
      <c r="DHS86" s="46"/>
      <c r="DHT86" s="46"/>
      <c r="DHU86" s="46"/>
      <c r="DHV86" s="46"/>
      <c r="DHW86" s="46"/>
      <c r="DHX86" s="46"/>
      <c r="DHY86" s="46"/>
      <c r="DHZ86" s="46"/>
      <c r="DIA86" s="46"/>
      <c r="DIB86" s="46"/>
      <c r="DIC86" s="46"/>
      <c r="DID86" s="46"/>
      <c r="DIE86" s="46"/>
      <c r="DIF86" s="46"/>
      <c r="DIG86" s="46"/>
      <c r="DIH86" s="46"/>
      <c r="DII86" s="46"/>
      <c r="DIJ86" s="46"/>
      <c r="DIK86" s="46"/>
      <c r="DIL86" s="46"/>
      <c r="DIM86" s="46"/>
      <c r="DIN86" s="46"/>
      <c r="DIO86" s="46"/>
      <c r="DIP86" s="46"/>
      <c r="DIQ86" s="46"/>
      <c r="DIR86" s="46"/>
      <c r="DIS86" s="46"/>
      <c r="DIT86" s="46"/>
      <c r="DIU86" s="46"/>
      <c r="DIW86" s="27"/>
      <c r="DIX86" s="25"/>
      <c r="DIY86" s="25"/>
      <c r="DIZ86" s="25"/>
      <c r="DJA86" s="46"/>
      <c r="DJB86" s="46"/>
      <c r="DJC86" s="46"/>
      <c r="DJD86" s="46"/>
      <c r="DJE86" s="46"/>
      <c r="DJF86" s="46"/>
      <c r="DJG86" s="46"/>
      <c r="DJH86" s="46"/>
      <c r="DJI86" s="46"/>
      <c r="DJJ86" s="46"/>
      <c r="DJK86" s="46"/>
      <c r="DJL86" s="46"/>
      <c r="DJM86" s="46"/>
      <c r="DJN86" s="46"/>
      <c r="DJO86" s="46"/>
      <c r="DJP86" s="46"/>
      <c r="DJQ86" s="46"/>
      <c r="DJR86" s="46"/>
      <c r="DJS86" s="46"/>
      <c r="DJT86" s="46"/>
      <c r="DJU86" s="46"/>
      <c r="DJV86" s="46"/>
      <c r="DJW86" s="46"/>
      <c r="DJX86" s="46"/>
      <c r="DJY86" s="46"/>
      <c r="DJZ86" s="46"/>
      <c r="DKA86" s="46"/>
      <c r="DKB86" s="46"/>
      <c r="DKC86" s="46"/>
      <c r="DKD86" s="46"/>
      <c r="DKE86" s="46"/>
      <c r="DKF86" s="46"/>
      <c r="DKG86" s="46"/>
      <c r="DKH86" s="46"/>
      <c r="DKJ86" s="27"/>
      <c r="DKK86" s="25"/>
      <c r="DKL86" s="25"/>
      <c r="DKM86" s="25"/>
      <c r="DKN86" s="46"/>
      <c r="DKO86" s="46"/>
      <c r="DKP86" s="46"/>
      <c r="DKQ86" s="46"/>
      <c r="DKR86" s="46"/>
      <c r="DKS86" s="46"/>
      <c r="DKT86" s="46"/>
      <c r="DKU86" s="46"/>
      <c r="DKV86" s="46"/>
      <c r="DKW86" s="46"/>
      <c r="DKX86" s="46"/>
      <c r="DKY86" s="46"/>
      <c r="DKZ86" s="46"/>
      <c r="DLA86" s="46"/>
      <c r="DLB86" s="46"/>
      <c r="DLC86" s="46"/>
      <c r="DLD86" s="46"/>
      <c r="DLE86" s="46"/>
      <c r="DLF86" s="46"/>
      <c r="DLG86" s="46"/>
      <c r="DLH86" s="46"/>
      <c r="DLI86" s="46"/>
      <c r="DLJ86" s="46"/>
      <c r="DLK86" s="46"/>
      <c r="DLL86" s="46"/>
      <c r="DLM86" s="46"/>
      <c r="DLN86" s="46"/>
      <c r="DLO86" s="46"/>
      <c r="DLP86" s="46"/>
      <c r="DLQ86" s="46"/>
      <c r="DLR86" s="46"/>
      <c r="DLS86" s="46"/>
      <c r="DLT86" s="46"/>
      <c r="DLU86" s="46"/>
      <c r="DLW86" s="27"/>
      <c r="DLX86" s="25"/>
      <c r="DLY86" s="25"/>
      <c r="DLZ86" s="25"/>
      <c r="DMA86" s="46"/>
      <c r="DMB86" s="46"/>
      <c r="DMC86" s="46"/>
      <c r="DMD86" s="46"/>
      <c r="DME86" s="46"/>
      <c r="DMF86" s="46"/>
      <c r="DMG86" s="46"/>
      <c r="DMH86" s="46"/>
      <c r="DMI86" s="46"/>
      <c r="DMJ86" s="46"/>
      <c r="DMK86" s="46"/>
      <c r="DML86" s="46"/>
      <c r="DMM86" s="46"/>
      <c r="DMN86" s="46"/>
      <c r="DMO86" s="46"/>
      <c r="DMP86" s="46"/>
      <c r="DMQ86" s="46"/>
      <c r="DMR86" s="46"/>
      <c r="DMS86" s="46"/>
      <c r="DMT86" s="46"/>
      <c r="DMU86" s="46"/>
      <c r="DMV86" s="46"/>
      <c r="DMW86" s="46"/>
      <c r="DMX86" s="46"/>
      <c r="DMY86" s="46"/>
      <c r="DMZ86" s="46"/>
      <c r="DNA86" s="46"/>
      <c r="DNB86" s="46"/>
      <c r="DNC86" s="46"/>
      <c r="DND86" s="46"/>
      <c r="DNE86" s="46"/>
      <c r="DNF86" s="46"/>
      <c r="DNG86" s="46"/>
      <c r="DNH86" s="46"/>
      <c r="DNJ86" s="27"/>
      <c r="DNK86" s="25"/>
      <c r="DNL86" s="25"/>
      <c r="DNM86" s="25"/>
      <c r="DNN86" s="46"/>
      <c r="DNO86" s="46"/>
      <c r="DNP86" s="46"/>
      <c r="DNQ86" s="46"/>
      <c r="DNR86" s="46"/>
      <c r="DNS86" s="46"/>
      <c r="DNT86" s="46"/>
      <c r="DNU86" s="46"/>
      <c r="DNV86" s="46"/>
      <c r="DNW86" s="46"/>
      <c r="DNX86" s="46"/>
      <c r="DNY86" s="46"/>
      <c r="DNZ86" s="46"/>
      <c r="DOA86" s="46"/>
      <c r="DOB86" s="46"/>
      <c r="DOC86" s="46"/>
      <c r="DOD86" s="46"/>
      <c r="DOE86" s="46"/>
      <c r="DOF86" s="46"/>
      <c r="DOG86" s="46"/>
      <c r="DOH86" s="46"/>
      <c r="DOI86" s="46"/>
      <c r="DOJ86" s="46"/>
      <c r="DOK86" s="46"/>
      <c r="DOL86" s="46"/>
      <c r="DOM86" s="46"/>
      <c r="DON86" s="46"/>
      <c r="DOO86" s="46"/>
      <c r="DOP86" s="46"/>
      <c r="DOQ86" s="46"/>
      <c r="DOR86" s="46"/>
      <c r="DOS86" s="46"/>
      <c r="DOT86" s="46"/>
      <c r="DOU86" s="46"/>
      <c r="DOW86" s="27"/>
      <c r="DOX86" s="25"/>
      <c r="DOY86" s="25"/>
      <c r="DOZ86" s="25"/>
      <c r="DPA86" s="46"/>
      <c r="DPB86" s="46"/>
      <c r="DPC86" s="46"/>
      <c r="DPD86" s="46"/>
      <c r="DPE86" s="46"/>
      <c r="DPF86" s="46"/>
      <c r="DPG86" s="46"/>
      <c r="DPH86" s="46"/>
      <c r="DPI86" s="46"/>
      <c r="DPJ86" s="46"/>
      <c r="DPK86" s="46"/>
      <c r="DPL86" s="46"/>
      <c r="DPM86" s="46"/>
      <c r="DPN86" s="46"/>
      <c r="DPO86" s="46"/>
      <c r="DPP86" s="46"/>
      <c r="DPQ86" s="46"/>
      <c r="DPR86" s="46"/>
      <c r="DPS86" s="46"/>
      <c r="DPT86" s="46"/>
      <c r="DPU86" s="46"/>
      <c r="DPV86" s="46"/>
      <c r="DPW86" s="46"/>
      <c r="DPX86" s="46"/>
      <c r="DPY86" s="46"/>
      <c r="DPZ86" s="46"/>
      <c r="DQA86" s="46"/>
      <c r="DQB86" s="46"/>
      <c r="DQC86" s="46"/>
      <c r="DQD86" s="46"/>
      <c r="DQE86" s="46"/>
      <c r="DQF86" s="46"/>
      <c r="DQG86" s="46"/>
      <c r="DQH86" s="46"/>
      <c r="DQJ86" s="27"/>
      <c r="DQK86" s="25"/>
      <c r="DQL86" s="25"/>
      <c r="DQM86" s="25"/>
      <c r="DQN86" s="46"/>
      <c r="DQO86" s="46"/>
      <c r="DQP86" s="46"/>
      <c r="DQQ86" s="46"/>
      <c r="DQR86" s="46"/>
      <c r="DQS86" s="46"/>
      <c r="DQT86" s="46"/>
      <c r="DQU86" s="46"/>
      <c r="DQV86" s="46"/>
      <c r="DQW86" s="46"/>
      <c r="DQX86" s="46"/>
      <c r="DQY86" s="46"/>
      <c r="DQZ86" s="46"/>
      <c r="DRA86" s="46"/>
      <c r="DRB86" s="46"/>
      <c r="DRC86" s="46"/>
      <c r="DRD86" s="46"/>
      <c r="DRE86" s="46"/>
      <c r="DRF86" s="46"/>
      <c r="DRG86" s="46"/>
      <c r="DRH86" s="46"/>
      <c r="DRI86" s="46"/>
      <c r="DRJ86" s="46"/>
      <c r="DRK86" s="46"/>
      <c r="DRL86" s="46"/>
      <c r="DRM86" s="46"/>
      <c r="DRN86" s="46"/>
      <c r="DRO86" s="46"/>
      <c r="DRP86" s="46"/>
      <c r="DRQ86" s="46"/>
      <c r="DRR86" s="46"/>
      <c r="DRS86" s="46"/>
      <c r="DRT86" s="46"/>
      <c r="DRU86" s="46"/>
      <c r="DRW86" s="27"/>
      <c r="DRX86" s="25"/>
      <c r="DRY86" s="25"/>
      <c r="DRZ86" s="25"/>
      <c r="DSA86" s="46"/>
      <c r="DSB86" s="46"/>
      <c r="DSC86" s="46"/>
      <c r="DSD86" s="46"/>
      <c r="DSE86" s="46"/>
      <c r="DSF86" s="46"/>
      <c r="DSG86" s="46"/>
      <c r="DSH86" s="46"/>
      <c r="DSI86" s="46"/>
      <c r="DSJ86" s="46"/>
      <c r="DSK86" s="46"/>
      <c r="DSL86" s="46"/>
      <c r="DSM86" s="46"/>
      <c r="DSN86" s="46"/>
      <c r="DSO86" s="46"/>
      <c r="DSP86" s="46"/>
      <c r="DSQ86" s="46"/>
      <c r="DSR86" s="46"/>
      <c r="DSS86" s="46"/>
      <c r="DST86" s="46"/>
      <c r="DSU86" s="46"/>
      <c r="DSV86" s="46"/>
      <c r="DSW86" s="46"/>
      <c r="DSX86" s="46"/>
      <c r="DSY86" s="46"/>
      <c r="DSZ86" s="46"/>
      <c r="DTA86" s="46"/>
      <c r="DTB86" s="46"/>
      <c r="DTC86" s="46"/>
      <c r="DTD86" s="46"/>
      <c r="DTE86" s="46"/>
      <c r="DTF86" s="46"/>
      <c r="DTG86" s="46"/>
      <c r="DTH86" s="46"/>
      <c r="DTJ86" s="27"/>
      <c r="DTK86" s="25"/>
      <c r="DTL86" s="25"/>
      <c r="DTM86" s="25"/>
      <c r="DTN86" s="46"/>
      <c r="DTO86" s="46"/>
      <c r="DTP86" s="46"/>
      <c r="DTQ86" s="46"/>
      <c r="DTR86" s="46"/>
      <c r="DTS86" s="46"/>
      <c r="DTT86" s="46"/>
      <c r="DTU86" s="46"/>
      <c r="DTV86" s="46"/>
      <c r="DTW86" s="46"/>
      <c r="DTX86" s="46"/>
      <c r="DTY86" s="46"/>
      <c r="DTZ86" s="46"/>
      <c r="DUA86" s="46"/>
      <c r="DUB86" s="46"/>
      <c r="DUC86" s="46"/>
      <c r="DUD86" s="46"/>
      <c r="DUE86" s="46"/>
      <c r="DUF86" s="46"/>
      <c r="DUG86" s="46"/>
      <c r="DUH86" s="46"/>
      <c r="DUI86" s="46"/>
      <c r="DUJ86" s="46"/>
      <c r="DUK86" s="46"/>
      <c r="DUL86" s="46"/>
      <c r="DUM86" s="46"/>
      <c r="DUN86" s="46"/>
      <c r="DUO86" s="46"/>
      <c r="DUP86" s="46"/>
      <c r="DUQ86" s="46"/>
      <c r="DUR86" s="46"/>
      <c r="DUS86" s="46"/>
      <c r="DUT86" s="46"/>
      <c r="DUU86" s="46"/>
      <c r="DUW86" s="27"/>
      <c r="DUX86" s="25"/>
      <c r="DUY86" s="25"/>
      <c r="DUZ86" s="25"/>
      <c r="DVA86" s="46"/>
      <c r="DVB86" s="46"/>
      <c r="DVC86" s="46"/>
      <c r="DVD86" s="46"/>
      <c r="DVE86" s="46"/>
      <c r="DVF86" s="46"/>
      <c r="DVG86" s="46"/>
      <c r="DVH86" s="46"/>
      <c r="DVI86" s="46"/>
      <c r="DVJ86" s="46"/>
      <c r="DVK86" s="46"/>
      <c r="DVL86" s="46"/>
      <c r="DVM86" s="46"/>
      <c r="DVN86" s="46"/>
      <c r="DVO86" s="46"/>
      <c r="DVP86" s="46"/>
      <c r="DVQ86" s="46"/>
      <c r="DVR86" s="46"/>
      <c r="DVS86" s="46"/>
      <c r="DVT86" s="46"/>
      <c r="DVU86" s="46"/>
      <c r="DVV86" s="46"/>
      <c r="DVW86" s="46"/>
      <c r="DVX86" s="46"/>
      <c r="DVY86" s="46"/>
      <c r="DVZ86" s="46"/>
      <c r="DWA86" s="46"/>
      <c r="DWB86" s="46"/>
      <c r="DWC86" s="46"/>
      <c r="DWD86" s="46"/>
      <c r="DWE86" s="46"/>
      <c r="DWF86" s="46"/>
      <c r="DWG86" s="46"/>
      <c r="DWH86" s="46"/>
      <c r="DWJ86" s="27"/>
      <c r="DWK86" s="25"/>
      <c r="DWL86" s="25"/>
      <c r="DWM86" s="25"/>
      <c r="DWN86" s="46"/>
      <c r="DWO86" s="46"/>
      <c r="DWP86" s="46"/>
      <c r="DWQ86" s="46"/>
      <c r="DWR86" s="46"/>
      <c r="DWS86" s="46"/>
      <c r="DWT86" s="46"/>
      <c r="DWU86" s="46"/>
      <c r="DWV86" s="46"/>
      <c r="DWW86" s="46"/>
      <c r="DWX86" s="46"/>
      <c r="DWY86" s="46"/>
      <c r="DWZ86" s="46"/>
      <c r="DXA86" s="46"/>
      <c r="DXB86" s="46"/>
      <c r="DXC86" s="46"/>
      <c r="DXD86" s="46"/>
      <c r="DXE86" s="46"/>
      <c r="DXF86" s="46"/>
      <c r="DXG86" s="46"/>
      <c r="DXH86" s="46"/>
      <c r="DXI86" s="46"/>
      <c r="DXJ86" s="46"/>
      <c r="DXK86" s="46"/>
      <c r="DXL86" s="46"/>
      <c r="DXM86" s="46"/>
      <c r="DXN86" s="46"/>
      <c r="DXO86" s="46"/>
      <c r="DXP86" s="46"/>
      <c r="DXQ86" s="46"/>
      <c r="DXR86" s="46"/>
      <c r="DXS86" s="46"/>
      <c r="DXT86" s="46"/>
      <c r="DXU86" s="46"/>
      <c r="DXW86" s="27"/>
      <c r="DXX86" s="25"/>
      <c r="DXY86" s="25"/>
      <c r="DXZ86" s="25"/>
      <c r="DYA86" s="46"/>
      <c r="DYB86" s="46"/>
      <c r="DYC86" s="46"/>
      <c r="DYD86" s="46"/>
      <c r="DYE86" s="46"/>
      <c r="DYF86" s="46"/>
      <c r="DYG86" s="46"/>
      <c r="DYH86" s="46"/>
      <c r="DYI86" s="46"/>
      <c r="DYJ86" s="46"/>
      <c r="DYK86" s="46"/>
      <c r="DYL86" s="46"/>
      <c r="DYM86" s="46"/>
      <c r="DYN86" s="46"/>
      <c r="DYO86" s="46"/>
      <c r="DYP86" s="46"/>
      <c r="DYQ86" s="46"/>
      <c r="DYR86" s="46"/>
      <c r="DYS86" s="46"/>
      <c r="DYT86" s="46"/>
      <c r="DYU86" s="46"/>
      <c r="DYV86" s="46"/>
      <c r="DYW86" s="46"/>
      <c r="DYX86" s="46"/>
      <c r="DYY86" s="46"/>
      <c r="DYZ86" s="46"/>
      <c r="DZA86" s="46"/>
      <c r="DZB86" s="46"/>
      <c r="DZC86" s="46"/>
      <c r="DZD86" s="46"/>
      <c r="DZE86" s="46"/>
      <c r="DZF86" s="46"/>
      <c r="DZG86" s="46"/>
      <c r="DZH86" s="46"/>
      <c r="DZJ86" s="27"/>
      <c r="DZK86" s="25"/>
      <c r="DZL86" s="25"/>
      <c r="DZM86" s="25"/>
      <c r="DZN86" s="46"/>
      <c r="DZO86" s="46"/>
      <c r="DZP86" s="46"/>
      <c r="DZQ86" s="46"/>
      <c r="DZR86" s="46"/>
      <c r="DZS86" s="46"/>
      <c r="DZT86" s="46"/>
      <c r="DZU86" s="46"/>
      <c r="DZV86" s="46"/>
      <c r="DZW86" s="46"/>
      <c r="DZX86" s="46"/>
      <c r="DZY86" s="46"/>
      <c r="DZZ86" s="46"/>
      <c r="EAA86" s="46"/>
      <c r="EAB86" s="46"/>
      <c r="EAC86" s="46"/>
      <c r="EAD86" s="46"/>
      <c r="EAE86" s="46"/>
      <c r="EAF86" s="46"/>
      <c r="EAG86" s="46"/>
      <c r="EAH86" s="46"/>
      <c r="EAI86" s="46"/>
      <c r="EAJ86" s="46"/>
      <c r="EAK86" s="46"/>
      <c r="EAL86" s="46"/>
      <c r="EAM86" s="46"/>
      <c r="EAN86" s="46"/>
      <c r="EAO86" s="46"/>
      <c r="EAP86" s="46"/>
      <c r="EAQ86" s="46"/>
      <c r="EAR86" s="46"/>
      <c r="EAS86" s="46"/>
      <c r="EAT86" s="46"/>
      <c r="EAU86" s="46"/>
      <c r="EAW86" s="27"/>
      <c r="EAX86" s="25"/>
      <c r="EAY86" s="25"/>
      <c r="EAZ86" s="25"/>
      <c r="EBA86" s="46"/>
      <c r="EBB86" s="46"/>
      <c r="EBC86" s="46"/>
      <c r="EBD86" s="46"/>
      <c r="EBE86" s="46"/>
      <c r="EBF86" s="46"/>
      <c r="EBG86" s="46"/>
      <c r="EBH86" s="46"/>
      <c r="EBI86" s="46"/>
      <c r="EBJ86" s="46"/>
      <c r="EBK86" s="46"/>
      <c r="EBL86" s="46"/>
      <c r="EBM86" s="46"/>
      <c r="EBN86" s="46"/>
      <c r="EBO86" s="46"/>
      <c r="EBP86" s="46"/>
      <c r="EBQ86" s="46"/>
      <c r="EBR86" s="46"/>
      <c r="EBS86" s="46"/>
      <c r="EBT86" s="46"/>
      <c r="EBU86" s="46"/>
      <c r="EBV86" s="46"/>
      <c r="EBW86" s="46"/>
      <c r="EBX86" s="46"/>
      <c r="EBY86" s="46"/>
      <c r="EBZ86" s="46"/>
      <c r="ECA86" s="46"/>
      <c r="ECB86" s="46"/>
      <c r="ECC86" s="46"/>
      <c r="ECD86" s="46"/>
      <c r="ECE86" s="46"/>
      <c r="ECF86" s="46"/>
      <c r="ECG86" s="46"/>
      <c r="ECH86" s="46"/>
      <c r="ECJ86" s="27"/>
      <c r="ECK86" s="25"/>
      <c r="ECL86" s="25"/>
      <c r="ECM86" s="25"/>
      <c r="ECN86" s="46"/>
      <c r="ECO86" s="46"/>
      <c r="ECP86" s="46"/>
      <c r="ECQ86" s="46"/>
      <c r="ECR86" s="46"/>
      <c r="ECS86" s="46"/>
      <c r="ECT86" s="46"/>
      <c r="ECU86" s="46"/>
      <c r="ECV86" s="46"/>
      <c r="ECW86" s="46"/>
      <c r="ECX86" s="46"/>
      <c r="ECY86" s="46"/>
      <c r="ECZ86" s="46"/>
      <c r="EDA86" s="46"/>
      <c r="EDB86" s="46"/>
      <c r="EDC86" s="46"/>
      <c r="EDD86" s="46"/>
      <c r="EDE86" s="46"/>
      <c r="EDF86" s="46"/>
      <c r="EDG86" s="46"/>
      <c r="EDH86" s="46"/>
      <c r="EDI86" s="46"/>
      <c r="EDJ86" s="46"/>
      <c r="EDK86" s="46"/>
      <c r="EDL86" s="46"/>
      <c r="EDM86" s="46"/>
      <c r="EDN86" s="46"/>
      <c r="EDO86" s="46"/>
      <c r="EDP86" s="46"/>
      <c r="EDQ86" s="46"/>
      <c r="EDR86" s="46"/>
      <c r="EDS86" s="46"/>
      <c r="EDT86" s="46"/>
      <c r="EDU86" s="46"/>
      <c r="EDW86" s="27"/>
      <c r="EDX86" s="25"/>
      <c r="EDY86" s="25"/>
      <c r="EDZ86" s="25"/>
      <c r="EEA86" s="46"/>
      <c r="EEB86" s="46"/>
      <c r="EEC86" s="46"/>
      <c r="EED86" s="46"/>
      <c r="EEE86" s="46"/>
      <c r="EEF86" s="46"/>
      <c r="EEG86" s="46"/>
      <c r="EEH86" s="46"/>
      <c r="EEI86" s="46"/>
      <c r="EEJ86" s="46"/>
      <c r="EEK86" s="46"/>
      <c r="EEL86" s="46"/>
      <c r="EEM86" s="46"/>
      <c r="EEN86" s="46"/>
      <c r="EEO86" s="46"/>
      <c r="EEP86" s="46"/>
      <c r="EEQ86" s="46"/>
      <c r="EER86" s="46"/>
      <c r="EES86" s="46"/>
      <c r="EET86" s="46"/>
      <c r="EEU86" s="46"/>
      <c r="EEV86" s="46"/>
      <c r="EEW86" s="46"/>
      <c r="EEX86" s="46"/>
      <c r="EEY86" s="46"/>
      <c r="EEZ86" s="46"/>
      <c r="EFA86" s="46"/>
      <c r="EFB86" s="46"/>
      <c r="EFC86" s="46"/>
      <c r="EFD86" s="46"/>
      <c r="EFE86" s="46"/>
      <c r="EFF86" s="46"/>
      <c r="EFG86" s="46"/>
      <c r="EFH86" s="46"/>
      <c r="EFJ86" s="27"/>
      <c r="EFK86" s="25"/>
      <c r="EFL86" s="25"/>
      <c r="EFM86" s="25"/>
      <c r="EFN86" s="46"/>
      <c r="EFO86" s="46"/>
      <c r="EFP86" s="46"/>
      <c r="EFQ86" s="46"/>
      <c r="EFR86" s="46"/>
      <c r="EFS86" s="46"/>
      <c r="EFT86" s="46"/>
      <c r="EFU86" s="46"/>
      <c r="EFV86" s="46"/>
      <c r="EFW86" s="46"/>
      <c r="EFX86" s="46"/>
      <c r="EFY86" s="46"/>
      <c r="EFZ86" s="46"/>
      <c r="EGA86" s="46"/>
      <c r="EGB86" s="46"/>
      <c r="EGC86" s="46"/>
      <c r="EGD86" s="46"/>
      <c r="EGE86" s="46"/>
      <c r="EGF86" s="46"/>
      <c r="EGG86" s="46"/>
      <c r="EGH86" s="46"/>
      <c r="EGI86" s="46"/>
      <c r="EGJ86" s="46"/>
      <c r="EGK86" s="46"/>
      <c r="EGL86" s="46"/>
      <c r="EGM86" s="46"/>
      <c r="EGN86" s="46"/>
      <c r="EGO86" s="46"/>
      <c r="EGP86" s="46"/>
      <c r="EGQ86" s="46"/>
      <c r="EGR86" s="46"/>
      <c r="EGS86" s="46"/>
      <c r="EGT86" s="46"/>
      <c r="EGU86" s="46"/>
      <c r="EGW86" s="27"/>
      <c r="EGX86" s="25"/>
      <c r="EGY86" s="25"/>
      <c r="EGZ86" s="25"/>
      <c r="EHA86" s="46"/>
      <c r="EHB86" s="46"/>
      <c r="EHC86" s="46"/>
      <c r="EHD86" s="46"/>
      <c r="EHE86" s="46"/>
      <c r="EHF86" s="46"/>
      <c r="EHG86" s="46"/>
      <c r="EHH86" s="46"/>
      <c r="EHI86" s="46"/>
      <c r="EHJ86" s="46"/>
      <c r="EHK86" s="46"/>
      <c r="EHL86" s="46"/>
      <c r="EHM86" s="46"/>
      <c r="EHN86" s="46"/>
      <c r="EHO86" s="46"/>
      <c r="EHP86" s="46"/>
      <c r="EHQ86" s="46"/>
      <c r="EHR86" s="46"/>
      <c r="EHS86" s="46"/>
      <c r="EHT86" s="46"/>
      <c r="EHU86" s="46"/>
      <c r="EHV86" s="46"/>
      <c r="EHW86" s="46"/>
      <c r="EHX86" s="46"/>
      <c r="EHY86" s="46"/>
      <c r="EHZ86" s="46"/>
      <c r="EIA86" s="46"/>
      <c r="EIB86" s="46"/>
      <c r="EIC86" s="46"/>
      <c r="EID86" s="46"/>
      <c r="EIE86" s="46"/>
      <c r="EIF86" s="46"/>
      <c r="EIG86" s="46"/>
      <c r="EIH86" s="46"/>
      <c r="EIJ86" s="27"/>
      <c r="EIK86" s="25"/>
      <c r="EIL86" s="25"/>
      <c r="EIM86" s="25"/>
      <c r="EIN86" s="46"/>
      <c r="EIO86" s="46"/>
      <c r="EIP86" s="46"/>
      <c r="EIQ86" s="46"/>
      <c r="EIR86" s="46"/>
      <c r="EIS86" s="46"/>
      <c r="EIT86" s="46"/>
      <c r="EIU86" s="46"/>
      <c r="EIV86" s="46"/>
      <c r="EIW86" s="46"/>
      <c r="EIX86" s="46"/>
      <c r="EIY86" s="46"/>
      <c r="EIZ86" s="46"/>
      <c r="EJA86" s="46"/>
      <c r="EJB86" s="46"/>
      <c r="EJC86" s="46"/>
      <c r="EJD86" s="46"/>
      <c r="EJE86" s="46"/>
      <c r="EJF86" s="46"/>
      <c r="EJG86" s="46"/>
      <c r="EJH86" s="46"/>
      <c r="EJI86" s="46"/>
      <c r="EJJ86" s="46"/>
      <c r="EJK86" s="46"/>
      <c r="EJL86" s="46"/>
      <c r="EJM86" s="46"/>
      <c r="EJN86" s="46"/>
      <c r="EJO86" s="46"/>
      <c r="EJP86" s="46"/>
      <c r="EJQ86" s="46"/>
      <c r="EJR86" s="46"/>
      <c r="EJS86" s="46"/>
      <c r="EJT86" s="46"/>
      <c r="EJU86" s="46"/>
      <c r="EJW86" s="27"/>
      <c r="EJX86" s="25"/>
      <c r="EJY86" s="25"/>
      <c r="EJZ86" s="25"/>
      <c r="EKA86" s="46"/>
      <c r="EKB86" s="46"/>
      <c r="EKC86" s="46"/>
      <c r="EKD86" s="46"/>
      <c r="EKE86" s="46"/>
      <c r="EKF86" s="46"/>
      <c r="EKG86" s="46"/>
      <c r="EKH86" s="46"/>
      <c r="EKI86" s="46"/>
      <c r="EKJ86" s="46"/>
      <c r="EKK86" s="46"/>
      <c r="EKL86" s="46"/>
      <c r="EKM86" s="46"/>
      <c r="EKN86" s="46"/>
      <c r="EKO86" s="46"/>
      <c r="EKP86" s="46"/>
      <c r="EKQ86" s="46"/>
      <c r="EKR86" s="46"/>
      <c r="EKS86" s="46"/>
      <c r="EKT86" s="46"/>
      <c r="EKU86" s="46"/>
      <c r="EKV86" s="46"/>
      <c r="EKW86" s="46"/>
      <c r="EKX86" s="46"/>
      <c r="EKY86" s="46"/>
      <c r="EKZ86" s="46"/>
      <c r="ELA86" s="46"/>
      <c r="ELB86" s="46"/>
      <c r="ELC86" s="46"/>
      <c r="ELD86" s="46"/>
      <c r="ELE86" s="46"/>
      <c r="ELF86" s="46"/>
      <c r="ELG86" s="46"/>
      <c r="ELH86" s="46"/>
      <c r="ELJ86" s="27"/>
      <c r="ELK86" s="25"/>
      <c r="ELL86" s="25"/>
      <c r="ELM86" s="25"/>
      <c r="ELN86" s="46"/>
      <c r="ELO86" s="46"/>
      <c r="ELP86" s="46"/>
      <c r="ELQ86" s="46"/>
      <c r="ELR86" s="46"/>
      <c r="ELS86" s="46"/>
      <c r="ELT86" s="46"/>
      <c r="ELU86" s="46"/>
      <c r="ELV86" s="46"/>
      <c r="ELW86" s="46"/>
      <c r="ELX86" s="46"/>
      <c r="ELY86" s="46"/>
      <c r="ELZ86" s="46"/>
      <c r="EMA86" s="46"/>
      <c r="EMB86" s="46"/>
      <c r="EMC86" s="46"/>
      <c r="EMD86" s="46"/>
      <c r="EME86" s="46"/>
      <c r="EMF86" s="46"/>
      <c r="EMG86" s="46"/>
      <c r="EMH86" s="46"/>
      <c r="EMI86" s="46"/>
      <c r="EMJ86" s="46"/>
      <c r="EMK86" s="46"/>
      <c r="EML86" s="46"/>
      <c r="EMM86" s="46"/>
      <c r="EMN86" s="46"/>
      <c r="EMO86" s="46"/>
      <c r="EMP86" s="46"/>
      <c r="EMQ86" s="46"/>
      <c r="EMR86" s="46"/>
      <c r="EMS86" s="46"/>
      <c r="EMT86" s="46"/>
      <c r="EMU86" s="46"/>
      <c r="EMW86" s="27"/>
      <c r="EMX86" s="25"/>
      <c r="EMY86" s="25"/>
      <c r="EMZ86" s="25"/>
      <c r="ENA86" s="46"/>
      <c r="ENB86" s="46"/>
      <c r="ENC86" s="46"/>
      <c r="END86" s="46"/>
      <c r="ENE86" s="46"/>
      <c r="ENF86" s="46"/>
      <c r="ENG86" s="46"/>
      <c r="ENH86" s="46"/>
      <c r="ENI86" s="46"/>
      <c r="ENJ86" s="46"/>
      <c r="ENK86" s="46"/>
      <c r="ENL86" s="46"/>
      <c r="ENM86" s="46"/>
      <c r="ENN86" s="46"/>
      <c r="ENO86" s="46"/>
      <c r="ENP86" s="46"/>
      <c r="ENQ86" s="46"/>
      <c r="ENR86" s="46"/>
      <c r="ENS86" s="46"/>
      <c r="ENT86" s="46"/>
      <c r="ENU86" s="46"/>
      <c r="ENV86" s="46"/>
      <c r="ENW86" s="46"/>
      <c r="ENX86" s="46"/>
      <c r="ENY86" s="46"/>
      <c r="ENZ86" s="46"/>
      <c r="EOA86" s="46"/>
      <c r="EOB86" s="46"/>
      <c r="EOC86" s="46"/>
      <c r="EOD86" s="46"/>
      <c r="EOE86" s="46"/>
      <c r="EOF86" s="46"/>
      <c r="EOG86" s="46"/>
      <c r="EOH86" s="46"/>
      <c r="EOJ86" s="27"/>
      <c r="EOK86" s="25"/>
      <c r="EOL86" s="25"/>
      <c r="EOM86" s="25"/>
      <c r="EON86" s="46"/>
      <c r="EOO86" s="46"/>
      <c r="EOP86" s="46"/>
      <c r="EOQ86" s="46"/>
      <c r="EOR86" s="46"/>
      <c r="EOS86" s="46"/>
      <c r="EOT86" s="46"/>
      <c r="EOU86" s="46"/>
      <c r="EOV86" s="46"/>
      <c r="EOW86" s="46"/>
      <c r="EOX86" s="46"/>
      <c r="EOY86" s="46"/>
      <c r="EOZ86" s="46"/>
      <c r="EPA86" s="46"/>
      <c r="EPB86" s="46"/>
      <c r="EPC86" s="46"/>
      <c r="EPD86" s="46"/>
      <c r="EPE86" s="46"/>
      <c r="EPF86" s="46"/>
      <c r="EPG86" s="46"/>
      <c r="EPH86" s="46"/>
      <c r="EPI86" s="46"/>
      <c r="EPJ86" s="46"/>
      <c r="EPK86" s="46"/>
      <c r="EPL86" s="46"/>
      <c r="EPM86" s="46"/>
      <c r="EPN86" s="46"/>
      <c r="EPO86" s="46"/>
      <c r="EPP86" s="46"/>
      <c r="EPQ86" s="46"/>
      <c r="EPR86" s="46"/>
      <c r="EPS86" s="46"/>
      <c r="EPT86" s="46"/>
      <c r="EPU86" s="46"/>
      <c r="EPW86" s="27"/>
      <c r="EPX86" s="25"/>
      <c r="EPY86" s="25"/>
      <c r="EPZ86" s="25"/>
      <c r="EQA86" s="46"/>
      <c r="EQB86" s="46"/>
      <c r="EQC86" s="46"/>
      <c r="EQD86" s="46"/>
      <c r="EQE86" s="46"/>
      <c r="EQF86" s="46"/>
      <c r="EQG86" s="46"/>
      <c r="EQH86" s="46"/>
      <c r="EQI86" s="46"/>
      <c r="EQJ86" s="46"/>
      <c r="EQK86" s="46"/>
      <c r="EQL86" s="46"/>
      <c r="EQM86" s="46"/>
      <c r="EQN86" s="46"/>
      <c r="EQO86" s="46"/>
      <c r="EQP86" s="46"/>
      <c r="EQQ86" s="46"/>
      <c r="EQR86" s="46"/>
      <c r="EQS86" s="46"/>
      <c r="EQT86" s="46"/>
      <c r="EQU86" s="46"/>
      <c r="EQV86" s="46"/>
      <c r="EQW86" s="46"/>
      <c r="EQX86" s="46"/>
      <c r="EQY86" s="46"/>
      <c r="EQZ86" s="46"/>
      <c r="ERA86" s="46"/>
      <c r="ERB86" s="46"/>
      <c r="ERC86" s="46"/>
      <c r="ERD86" s="46"/>
      <c r="ERE86" s="46"/>
      <c r="ERF86" s="46"/>
      <c r="ERG86" s="46"/>
      <c r="ERH86" s="46"/>
      <c r="ERJ86" s="27"/>
      <c r="ERK86" s="25"/>
      <c r="ERL86" s="25"/>
      <c r="ERM86" s="25"/>
      <c r="ERN86" s="46"/>
      <c r="ERO86" s="46"/>
      <c r="ERP86" s="46"/>
      <c r="ERQ86" s="46"/>
      <c r="ERR86" s="46"/>
      <c r="ERS86" s="46"/>
      <c r="ERT86" s="46"/>
      <c r="ERU86" s="46"/>
      <c r="ERV86" s="46"/>
      <c r="ERW86" s="46"/>
      <c r="ERX86" s="46"/>
      <c r="ERY86" s="46"/>
      <c r="ERZ86" s="46"/>
      <c r="ESA86" s="46"/>
      <c r="ESB86" s="46"/>
      <c r="ESC86" s="46"/>
      <c r="ESD86" s="46"/>
      <c r="ESE86" s="46"/>
      <c r="ESF86" s="46"/>
      <c r="ESG86" s="46"/>
      <c r="ESH86" s="46"/>
      <c r="ESI86" s="46"/>
      <c r="ESJ86" s="46"/>
      <c r="ESK86" s="46"/>
      <c r="ESL86" s="46"/>
      <c r="ESM86" s="46"/>
      <c r="ESN86" s="46"/>
      <c r="ESO86" s="46"/>
      <c r="ESP86" s="46"/>
      <c r="ESQ86" s="46"/>
      <c r="ESR86" s="46"/>
      <c r="ESS86" s="46"/>
      <c r="EST86" s="46"/>
      <c r="ESU86" s="46"/>
      <c r="ESW86" s="27"/>
      <c r="ESX86" s="25"/>
      <c r="ESY86" s="25"/>
      <c r="ESZ86" s="25"/>
      <c r="ETA86" s="46"/>
      <c r="ETB86" s="46"/>
      <c r="ETC86" s="46"/>
      <c r="ETD86" s="46"/>
      <c r="ETE86" s="46"/>
      <c r="ETF86" s="46"/>
      <c r="ETG86" s="46"/>
      <c r="ETH86" s="46"/>
      <c r="ETI86" s="46"/>
      <c r="ETJ86" s="46"/>
      <c r="ETK86" s="46"/>
      <c r="ETL86" s="46"/>
      <c r="ETM86" s="46"/>
      <c r="ETN86" s="46"/>
      <c r="ETO86" s="46"/>
      <c r="ETP86" s="46"/>
      <c r="ETQ86" s="46"/>
      <c r="ETR86" s="46"/>
      <c r="ETS86" s="46"/>
      <c r="ETT86" s="46"/>
      <c r="ETU86" s="46"/>
      <c r="ETV86" s="46"/>
      <c r="ETW86" s="46"/>
      <c r="ETX86" s="46"/>
      <c r="ETY86" s="46"/>
      <c r="ETZ86" s="46"/>
      <c r="EUA86" s="46"/>
      <c r="EUB86" s="46"/>
      <c r="EUC86" s="46"/>
      <c r="EUD86" s="46"/>
      <c r="EUE86" s="46"/>
      <c r="EUF86" s="46"/>
      <c r="EUG86" s="46"/>
      <c r="EUH86" s="46"/>
      <c r="EUJ86" s="27"/>
      <c r="EUK86" s="25"/>
      <c r="EUL86" s="25"/>
      <c r="EUM86" s="25"/>
      <c r="EUN86" s="46"/>
      <c r="EUO86" s="46"/>
      <c r="EUP86" s="46"/>
      <c r="EUQ86" s="46"/>
      <c r="EUR86" s="46"/>
      <c r="EUS86" s="46"/>
      <c r="EUT86" s="46"/>
      <c r="EUU86" s="46"/>
      <c r="EUV86" s="46"/>
      <c r="EUW86" s="46"/>
      <c r="EUX86" s="46"/>
      <c r="EUY86" s="46"/>
      <c r="EUZ86" s="46"/>
      <c r="EVA86" s="46"/>
      <c r="EVB86" s="46"/>
      <c r="EVC86" s="46"/>
      <c r="EVD86" s="46"/>
      <c r="EVE86" s="46"/>
      <c r="EVF86" s="46"/>
      <c r="EVG86" s="46"/>
      <c r="EVH86" s="46"/>
      <c r="EVI86" s="46"/>
      <c r="EVJ86" s="46"/>
      <c r="EVK86" s="46"/>
      <c r="EVL86" s="46"/>
      <c r="EVM86" s="46"/>
      <c r="EVN86" s="46"/>
      <c r="EVO86" s="46"/>
      <c r="EVP86" s="46"/>
      <c r="EVQ86" s="46"/>
      <c r="EVR86" s="46"/>
      <c r="EVS86" s="46"/>
      <c r="EVT86" s="46"/>
      <c r="EVU86" s="46"/>
      <c r="EVW86" s="27"/>
      <c r="EVX86" s="25"/>
      <c r="EVY86" s="25"/>
      <c r="EVZ86" s="25"/>
      <c r="EWA86" s="46"/>
      <c r="EWB86" s="46"/>
      <c r="EWC86" s="46"/>
      <c r="EWD86" s="46"/>
      <c r="EWE86" s="46"/>
      <c r="EWF86" s="46"/>
      <c r="EWG86" s="46"/>
      <c r="EWH86" s="46"/>
      <c r="EWI86" s="46"/>
      <c r="EWJ86" s="46"/>
      <c r="EWK86" s="46"/>
      <c r="EWL86" s="46"/>
      <c r="EWM86" s="46"/>
      <c r="EWN86" s="46"/>
      <c r="EWO86" s="46"/>
      <c r="EWP86" s="46"/>
      <c r="EWQ86" s="46"/>
      <c r="EWR86" s="46"/>
      <c r="EWS86" s="46"/>
      <c r="EWT86" s="46"/>
      <c r="EWU86" s="46"/>
      <c r="EWV86" s="46"/>
      <c r="EWW86" s="46"/>
      <c r="EWX86" s="46"/>
      <c r="EWY86" s="46"/>
      <c r="EWZ86" s="46"/>
      <c r="EXA86" s="46"/>
      <c r="EXB86" s="46"/>
      <c r="EXC86" s="46"/>
      <c r="EXD86" s="46"/>
      <c r="EXE86" s="46"/>
      <c r="EXF86" s="46"/>
      <c r="EXG86" s="46"/>
      <c r="EXH86" s="46"/>
      <c r="EXJ86" s="27"/>
      <c r="EXK86" s="25"/>
      <c r="EXL86" s="25"/>
      <c r="EXM86" s="25"/>
      <c r="EXN86" s="46"/>
      <c r="EXO86" s="46"/>
      <c r="EXP86" s="46"/>
      <c r="EXQ86" s="46"/>
      <c r="EXR86" s="46"/>
      <c r="EXS86" s="46"/>
      <c r="EXT86" s="46"/>
      <c r="EXU86" s="46"/>
      <c r="EXV86" s="46"/>
      <c r="EXW86" s="46"/>
      <c r="EXX86" s="46"/>
      <c r="EXY86" s="46"/>
      <c r="EXZ86" s="46"/>
      <c r="EYA86" s="46"/>
      <c r="EYB86" s="46"/>
      <c r="EYC86" s="46"/>
      <c r="EYD86" s="46"/>
      <c r="EYE86" s="46"/>
      <c r="EYF86" s="46"/>
      <c r="EYG86" s="46"/>
      <c r="EYH86" s="46"/>
      <c r="EYI86" s="46"/>
      <c r="EYJ86" s="46"/>
      <c r="EYK86" s="46"/>
      <c r="EYL86" s="46"/>
      <c r="EYM86" s="46"/>
      <c r="EYN86" s="46"/>
      <c r="EYO86" s="46"/>
      <c r="EYP86" s="46"/>
      <c r="EYQ86" s="46"/>
      <c r="EYR86" s="46"/>
      <c r="EYS86" s="46"/>
      <c r="EYT86" s="46"/>
      <c r="EYU86" s="46"/>
      <c r="EYW86" s="27"/>
      <c r="EYX86" s="25"/>
      <c r="EYY86" s="25"/>
      <c r="EYZ86" s="25"/>
      <c r="EZA86" s="46"/>
      <c r="EZB86" s="46"/>
      <c r="EZC86" s="46"/>
      <c r="EZD86" s="46"/>
      <c r="EZE86" s="46"/>
      <c r="EZF86" s="46"/>
      <c r="EZG86" s="46"/>
      <c r="EZH86" s="46"/>
      <c r="EZI86" s="46"/>
      <c r="EZJ86" s="46"/>
      <c r="EZK86" s="46"/>
      <c r="EZL86" s="46"/>
      <c r="EZM86" s="46"/>
      <c r="EZN86" s="46"/>
      <c r="EZO86" s="46"/>
      <c r="EZP86" s="46"/>
      <c r="EZQ86" s="46"/>
      <c r="EZR86" s="46"/>
      <c r="EZS86" s="46"/>
      <c r="EZT86" s="46"/>
      <c r="EZU86" s="46"/>
      <c r="EZV86" s="46"/>
      <c r="EZW86" s="46"/>
      <c r="EZX86" s="46"/>
      <c r="EZY86" s="46"/>
      <c r="EZZ86" s="46"/>
      <c r="FAA86" s="46"/>
      <c r="FAB86" s="46"/>
      <c r="FAC86" s="46"/>
      <c r="FAD86" s="46"/>
      <c r="FAE86" s="46"/>
      <c r="FAF86" s="46"/>
      <c r="FAG86" s="46"/>
      <c r="FAH86" s="46"/>
      <c r="FAJ86" s="27"/>
      <c r="FAK86" s="25"/>
      <c r="FAL86" s="25"/>
      <c r="FAM86" s="25"/>
      <c r="FAN86" s="46"/>
      <c r="FAO86" s="46"/>
      <c r="FAP86" s="46"/>
      <c r="FAQ86" s="46"/>
      <c r="FAR86" s="46"/>
      <c r="FAS86" s="46"/>
      <c r="FAT86" s="46"/>
      <c r="FAU86" s="46"/>
      <c r="FAV86" s="46"/>
      <c r="FAW86" s="46"/>
      <c r="FAX86" s="46"/>
      <c r="FAY86" s="46"/>
      <c r="FAZ86" s="46"/>
      <c r="FBA86" s="46"/>
      <c r="FBB86" s="46"/>
      <c r="FBC86" s="46"/>
      <c r="FBD86" s="46"/>
      <c r="FBE86" s="46"/>
      <c r="FBF86" s="46"/>
      <c r="FBG86" s="46"/>
      <c r="FBH86" s="46"/>
      <c r="FBI86" s="46"/>
      <c r="FBJ86" s="46"/>
      <c r="FBK86" s="46"/>
      <c r="FBL86" s="46"/>
      <c r="FBM86" s="46"/>
      <c r="FBN86" s="46"/>
      <c r="FBO86" s="46"/>
      <c r="FBP86" s="46"/>
      <c r="FBQ86" s="46"/>
      <c r="FBR86" s="46"/>
      <c r="FBS86" s="46"/>
      <c r="FBT86" s="46"/>
      <c r="FBU86" s="46"/>
      <c r="FBW86" s="27"/>
      <c r="FBX86" s="25"/>
      <c r="FBY86" s="25"/>
      <c r="FBZ86" s="25"/>
      <c r="FCA86" s="46"/>
      <c r="FCB86" s="46"/>
      <c r="FCC86" s="46"/>
      <c r="FCD86" s="46"/>
      <c r="FCE86" s="46"/>
      <c r="FCF86" s="46"/>
      <c r="FCG86" s="46"/>
      <c r="FCH86" s="46"/>
      <c r="FCI86" s="46"/>
      <c r="FCJ86" s="46"/>
      <c r="FCK86" s="46"/>
      <c r="FCL86" s="46"/>
      <c r="FCM86" s="46"/>
      <c r="FCN86" s="46"/>
      <c r="FCO86" s="46"/>
      <c r="FCP86" s="46"/>
      <c r="FCQ86" s="46"/>
      <c r="FCR86" s="46"/>
      <c r="FCS86" s="46"/>
      <c r="FCT86" s="46"/>
      <c r="FCU86" s="46"/>
      <c r="FCV86" s="46"/>
      <c r="FCW86" s="46"/>
      <c r="FCX86" s="46"/>
      <c r="FCY86" s="46"/>
      <c r="FCZ86" s="46"/>
      <c r="FDA86" s="46"/>
      <c r="FDB86" s="46"/>
      <c r="FDC86" s="46"/>
      <c r="FDD86" s="46"/>
      <c r="FDE86" s="46"/>
      <c r="FDF86" s="46"/>
      <c r="FDG86" s="46"/>
      <c r="FDH86" s="46"/>
      <c r="FDJ86" s="27"/>
      <c r="FDK86" s="25"/>
      <c r="FDL86" s="25"/>
      <c r="FDM86" s="25"/>
      <c r="FDN86" s="46"/>
      <c r="FDO86" s="46"/>
      <c r="FDP86" s="46"/>
      <c r="FDQ86" s="46"/>
      <c r="FDR86" s="46"/>
      <c r="FDS86" s="46"/>
      <c r="FDT86" s="46"/>
      <c r="FDU86" s="46"/>
      <c r="FDV86" s="46"/>
      <c r="FDW86" s="46"/>
      <c r="FDX86" s="46"/>
      <c r="FDY86" s="46"/>
      <c r="FDZ86" s="46"/>
      <c r="FEA86" s="46"/>
      <c r="FEB86" s="46"/>
      <c r="FEC86" s="46"/>
      <c r="FED86" s="46"/>
      <c r="FEE86" s="46"/>
      <c r="FEF86" s="46"/>
      <c r="FEG86" s="46"/>
      <c r="FEH86" s="46"/>
      <c r="FEI86" s="46"/>
      <c r="FEJ86" s="46"/>
      <c r="FEK86" s="46"/>
      <c r="FEL86" s="46"/>
      <c r="FEM86" s="46"/>
      <c r="FEN86" s="46"/>
      <c r="FEO86" s="46"/>
      <c r="FEP86" s="46"/>
      <c r="FEQ86" s="46"/>
      <c r="FER86" s="46"/>
      <c r="FES86" s="46"/>
      <c r="FET86" s="46"/>
      <c r="FEU86" s="46"/>
      <c r="FEW86" s="27"/>
      <c r="FEX86" s="25"/>
      <c r="FEY86" s="25"/>
      <c r="FEZ86" s="25"/>
      <c r="FFA86" s="46"/>
      <c r="FFB86" s="46"/>
      <c r="FFC86" s="46"/>
      <c r="FFD86" s="46"/>
      <c r="FFE86" s="46"/>
      <c r="FFF86" s="46"/>
      <c r="FFG86" s="46"/>
      <c r="FFH86" s="46"/>
      <c r="FFI86" s="46"/>
      <c r="FFJ86" s="46"/>
      <c r="FFK86" s="46"/>
      <c r="FFL86" s="46"/>
      <c r="FFM86" s="46"/>
      <c r="FFN86" s="46"/>
      <c r="FFO86" s="46"/>
      <c r="FFP86" s="46"/>
      <c r="FFQ86" s="46"/>
      <c r="FFR86" s="46"/>
      <c r="FFS86" s="46"/>
      <c r="FFT86" s="46"/>
      <c r="FFU86" s="46"/>
      <c r="FFV86" s="46"/>
      <c r="FFW86" s="46"/>
      <c r="FFX86" s="46"/>
      <c r="FFY86" s="46"/>
      <c r="FFZ86" s="46"/>
      <c r="FGA86" s="46"/>
      <c r="FGB86" s="46"/>
      <c r="FGC86" s="46"/>
      <c r="FGD86" s="46"/>
      <c r="FGE86" s="46"/>
      <c r="FGF86" s="46"/>
      <c r="FGG86" s="46"/>
      <c r="FGH86" s="46"/>
      <c r="FGJ86" s="27"/>
      <c r="FGK86" s="25"/>
      <c r="FGL86" s="25"/>
      <c r="FGM86" s="25"/>
      <c r="FGN86" s="46"/>
      <c r="FGO86" s="46"/>
      <c r="FGP86" s="46"/>
      <c r="FGQ86" s="46"/>
      <c r="FGR86" s="46"/>
      <c r="FGS86" s="46"/>
      <c r="FGT86" s="46"/>
      <c r="FGU86" s="46"/>
      <c r="FGV86" s="46"/>
      <c r="FGW86" s="46"/>
      <c r="FGX86" s="46"/>
      <c r="FGY86" s="46"/>
      <c r="FGZ86" s="46"/>
      <c r="FHA86" s="46"/>
      <c r="FHB86" s="46"/>
      <c r="FHC86" s="46"/>
      <c r="FHD86" s="46"/>
      <c r="FHE86" s="46"/>
      <c r="FHF86" s="46"/>
      <c r="FHG86" s="46"/>
      <c r="FHH86" s="46"/>
      <c r="FHI86" s="46"/>
      <c r="FHJ86" s="46"/>
      <c r="FHK86" s="46"/>
      <c r="FHL86" s="46"/>
      <c r="FHM86" s="46"/>
      <c r="FHN86" s="46"/>
      <c r="FHO86" s="46"/>
      <c r="FHP86" s="46"/>
      <c r="FHQ86" s="46"/>
      <c r="FHR86" s="46"/>
      <c r="FHS86" s="46"/>
      <c r="FHT86" s="46"/>
      <c r="FHU86" s="46"/>
      <c r="FHW86" s="27"/>
      <c r="FHX86" s="25"/>
      <c r="FHY86" s="25"/>
      <c r="FHZ86" s="25"/>
      <c r="FIA86" s="46"/>
      <c r="FIB86" s="46"/>
      <c r="FIC86" s="46"/>
      <c r="FID86" s="46"/>
      <c r="FIE86" s="46"/>
      <c r="FIF86" s="46"/>
      <c r="FIG86" s="46"/>
      <c r="FIH86" s="46"/>
      <c r="FII86" s="46"/>
      <c r="FIJ86" s="46"/>
      <c r="FIK86" s="46"/>
      <c r="FIL86" s="46"/>
      <c r="FIM86" s="46"/>
      <c r="FIN86" s="46"/>
      <c r="FIO86" s="46"/>
      <c r="FIP86" s="46"/>
      <c r="FIQ86" s="46"/>
      <c r="FIR86" s="46"/>
      <c r="FIS86" s="46"/>
      <c r="FIT86" s="46"/>
      <c r="FIU86" s="46"/>
      <c r="FIV86" s="46"/>
      <c r="FIW86" s="46"/>
      <c r="FIX86" s="46"/>
      <c r="FIY86" s="46"/>
      <c r="FIZ86" s="46"/>
      <c r="FJA86" s="46"/>
      <c r="FJB86" s="46"/>
      <c r="FJC86" s="46"/>
      <c r="FJD86" s="46"/>
      <c r="FJE86" s="46"/>
      <c r="FJF86" s="46"/>
      <c r="FJG86" s="46"/>
      <c r="FJH86" s="46"/>
      <c r="FJJ86" s="27"/>
      <c r="FJK86" s="25"/>
      <c r="FJL86" s="25"/>
      <c r="FJM86" s="25"/>
      <c r="FJN86" s="46"/>
      <c r="FJO86" s="46"/>
      <c r="FJP86" s="46"/>
      <c r="FJQ86" s="46"/>
      <c r="FJR86" s="46"/>
      <c r="FJS86" s="46"/>
      <c r="FJT86" s="46"/>
      <c r="FJU86" s="46"/>
      <c r="FJV86" s="46"/>
      <c r="FJW86" s="46"/>
      <c r="FJX86" s="46"/>
      <c r="FJY86" s="46"/>
      <c r="FJZ86" s="46"/>
      <c r="FKA86" s="46"/>
      <c r="FKB86" s="46"/>
      <c r="FKC86" s="46"/>
      <c r="FKD86" s="46"/>
      <c r="FKE86" s="46"/>
      <c r="FKF86" s="46"/>
      <c r="FKG86" s="46"/>
      <c r="FKH86" s="46"/>
      <c r="FKI86" s="46"/>
      <c r="FKJ86" s="46"/>
      <c r="FKK86" s="46"/>
      <c r="FKL86" s="46"/>
      <c r="FKM86" s="46"/>
      <c r="FKN86" s="46"/>
      <c r="FKO86" s="46"/>
      <c r="FKP86" s="46"/>
      <c r="FKQ86" s="46"/>
      <c r="FKR86" s="46"/>
      <c r="FKS86" s="46"/>
      <c r="FKT86" s="46"/>
      <c r="FKU86" s="46"/>
      <c r="FKW86" s="27"/>
      <c r="FKX86" s="25"/>
      <c r="FKY86" s="25"/>
      <c r="FKZ86" s="25"/>
      <c r="FLA86" s="46"/>
      <c r="FLB86" s="46"/>
      <c r="FLC86" s="46"/>
      <c r="FLD86" s="46"/>
      <c r="FLE86" s="46"/>
      <c r="FLF86" s="46"/>
      <c r="FLG86" s="46"/>
      <c r="FLH86" s="46"/>
      <c r="FLI86" s="46"/>
      <c r="FLJ86" s="46"/>
      <c r="FLK86" s="46"/>
      <c r="FLL86" s="46"/>
      <c r="FLM86" s="46"/>
      <c r="FLN86" s="46"/>
      <c r="FLO86" s="46"/>
      <c r="FLP86" s="46"/>
      <c r="FLQ86" s="46"/>
      <c r="FLR86" s="46"/>
      <c r="FLS86" s="46"/>
      <c r="FLT86" s="46"/>
      <c r="FLU86" s="46"/>
      <c r="FLV86" s="46"/>
      <c r="FLW86" s="46"/>
      <c r="FLX86" s="46"/>
      <c r="FLY86" s="46"/>
      <c r="FLZ86" s="46"/>
      <c r="FMA86" s="46"/>
      <c r="FMB86" s="46"/>
      <c r="FMC86" s="46"/>
      <c r="FMD86" s="46"/>
      <c r="FME86" s="46"/>
      <c r="FMF86" s="46"/>
      <c r="FMG86" s="46"/>
      <c r="FMH86" s="46"/>
      <c r="FMJ86" s="27"/>
      <c r="FMK86" s="25"/>
      <c r="FML86" s="25"/>
      <c r="FMM86" s="25"/>
      <c r="FMN86" s="46"/>
      <c r="FMO86" s="46"/>
      <c r="FMP86" s="46"/>
      <c r="FMQ86" s="46"/>
      <c r="FMR86" s="46"/>
      <c r="FMS86" s="46"/>
      <c r="FMT86" s="46"/>
      <c r="FMU86" s="46"/>
      <c r="FMV86" s="46"/>
      <c r="FMW86" s="46"/>
      <c r="FMX86" s="46"/>
      <c r="FMY86" s="46"/>
      <c r="FMZ86" s="46"/>
      <c r="FNA86" s="46"/>
      <c r="FNB86" s="46"/>
      <c r="FNC86" s="46"/>
      <c r="FND86" s="46"/>
      <c r="FNE86" s="46"/>
      <c r="FNF86" s="46"/>
      <c r="FNG86" s="46"/>
      <c r="FNH86" s="46"/>
      <c r="FNI86" s="46"/>
      <c r="FNJ86" s="46"/>
      <c r="FNK86" s="46"/>
      <c r="FNL86" s="46"/>
      <c r="FNM86" s="46"/>
      <c r="FNN86" s="46"/>
      <c r="FNO86" s="46"/>
      <c r="FNP86" s="46"/>
      <c r="FNQ86" s="46"/>
      <c r="FNR86" s="46"/>
      <c r="FNS86" s="46"/>
      <c r="FNT86" s="46"/>
      <c r="FNU86" s="46"/>
      <c r="FNW86" s="27"/>
      <c r="FNX86" s="25"/>
      <c r="FNY86" s="25"/>
      <c r="FNZ86" s="25"/>
      <c r="FOA86" s="46"/>
      <c r="FOB86" s="46"/>
      <c r="FOC86" s="46"/>
      <c r="FOD86" s="46"/>
      <c r="FOE86" s="46"/>
      <c r="FOF86" s="46"/>
      <c r="FOG86" s="46"/>
      <c r="FOH86" s="46"/>
      <c r="FOI86" s="46"/>
      <c r="FOJ86" s="46"/>
      <c r="FOK86" s="46"/>
      <c r="FOL86" s="46"/>
      <c r="FOM86" s="46"/>
      <c r="FON86" s="46"/>
      <c r="FOO86" s="46"/>
      <c r="FOP86" s="46"/>
      <c r="FOQ86" s="46"/>
      <c r="FOR86" s="46"/>
      <c r="FOS86" s="46"/>
      <c r="FOT86" s="46"/>
      <c r="FOU86" s="46"/>
      <c r="FOV86" s="46"/>
      <c r="FOW86" s="46"/>
      <c r="FOX86" s="46"/>
      <c r="FOY86" s="46"/>
      <c r="FOZ86" s="46"/>
      <c r="FPA86" s="46"/>
      <c r="FPB86" s="46"/>
      <c r="FPC86" s="46"/>
      <c r="FPD86" s="46"/>
      <c r="FPE86" s="46"/>
      <c r="FPF86" s="46"/>
      <c r="FPG86" s="46"/>
      <c r="FPH86" s="46"/>
      <c r="FPJ86" s="27"/>
      <c r="FPK86" s="25"/>
      <c r="FPL86" s="25"/>
      <c r="FPM86" s="25"/>
      <c r="FPN86" s="46"/>
      <c r="FPO86" s="46"/>
      <c r="FPP86" s="46"/>
      <c r="FPQ86" s="46"/>
      <c r="FPR86" s="46"/>
      <c r="FPS86" s="46"/>
      <c r="FPT86" s="46"/>
      <c r="FPU86" s="46"/>
      <c r="FPV86" s="46"/>
      <c r="FPW86" s="46"/>
      <c r="FPX86" s="46"/>
      <c r="FPY86" s="46"/>
      <c r="FPZ86" s="46"/>
      <c r="FQA86" s="46"/>
      <c r="FQB86" s="46"/>
      <c r="FQC86" s="46"/>
      <c r="FQD86" s="46"/>
      <c r="FQE86" s="46"/>
      <c r="FQF86" s="46"/>
      <c r="FQG86" s="46"/>
      <c r="FQH86" s="46"/>
      <c r="FQI86" s="46"/>
      <c r="FQJ86" s="46"/>
      <c r="FQK86" s="46"/>
      <c r="FQL86" s="46"/>
      <c r="FQM86" s="46"/>
      <c r="FQN86" s="46"/>
      <c r="FQO86" s="46"/>
      <c r="FQP86" s="46"/>
      <c r="FQQ86" s="46"/>
      <c r="FQR86" s="46"/>
      <c r="FQS86" s="46"/>
      <c r="FQT86" s="46"/>
      <c r="FQU86" s="46"/>
      <c r="FQW86" s="27"/>
      <c r="FQX86" s="25"/>
      <c r="FQY86" s="25"/>
      <c r="FQZ86" s="25"/>
      <c r="FRA86" s="46"/>
      <c r="FRB86" s="46"/>
      <c r="FRC86" s="46"/>
      <c r="FRD86" s="46"/>
      <c r="FRE86" s="46"/>
      <c r="FRF86" s="46"/>
      <c r="FRG86" s="46"/>
      <c r="FRH86" s="46"/>
      <c r="FRI86" s="46"/>
      <c r="FRJ86" s="46"/>
      <c r="FRK86" s="46"/>
      <c r="FRL86" s="46"/>
      <c r="FRM86" s="46"/>
      <c r="FRN86" s="46"/>
      <c r="FRO86" s="46"/>
      <c r="FRP86" s="46"/>
      <c r="FRQ86" s="46"/>
      <c r="FRR86" s="46"/>
      <c r="FRS86" s="46"/>
      <c r="FRT86" s="46"/>
      <c r="FRU86" s="46"/>
      <c r="FRV86" s="46"/>
      <c r="FRW86" s="46"/>
      <c r="FRX86" s="46"/>
      <c r="FRY86" s="46"/>
      <c r="FRZ86" s="46"/>
      <c r="FSA86" s="46"/>
      <c r="FSB86" s="46"/>
      <c r="FSC86" s="46"/>
      <c r="FSD86" s="46"/>
      <c r="FSE86" s="46"/>
      <c r="FSF86" s="46"/>
      <c r="FSG86" s="46"/>
      <c r="FSH86" s="46"/>
      <c r="FSJ86" s="27"/>
      <c r="FSK86" s="25"/>
      <c r="FSL86" s="25"/>
      <c r="FSM86" s="25"/>
      <c r="FSN86" s="46"/>
      <c r="FSO86" s="46"/>
      <c r="FSP86" s="46"/>
      <c r="FSQ86" s="46"/>
      <c r="FSR86" s="46"/>
      <c r="FSS86" s="46"/>
      <c r="FST86" s="46"/>
      <c r="FSU86" s="46"/>
      <c r="FSV86" s="46"/>
      <c r="FSW86" s="46"/>
      <c r="FSX86" s="46"/>
      <c r="FSY86" s="46"/>
      <c r="FSZ86" s="46"/>
      <c r="FTA86" s="46"/>
      <c r="FTB86" s="46"/>
      <c r="FTC86" s="46"/>
      <c r="FTD86" s="46"/>
      <c r="FTE86" s="46"/>
      <c r="FTF86" s="46"/>
      <c r="FTG86" s="46"/>
      <c r="FTH86" s="46"/>
      <c r="FTI86" s="46"/>
      <c r="FTJ86" s="46"/>
      <c r="FTK86" s="46"/>
      <c r="FTL86" s="46"/>
      <c r="FTM86" s="46"/>
      <c r="FTN86" s="46"/>
      <c r="FTO86" s="46"/>
      <c r="FTP86" s="46"/>
      <c r="FTQ86" s="46"/>
      <c r="FTR86" s="46"/>
      <c r="FTS86" s="46"/>
      <c r="FTT86" s="46"/>
      <c r="FTU86" s="46"/>
      <c r="FTW86" s="27"/>
      <c r="FTX86" s="25"/>
      <c r="FTY86" s="25"/>
      <c r="FTZ86" s="25"/>
      <c r="FUA86" s="46"/>
      <c r="FUB86" s="46"/>
      <c r="FUC86" s="46"/>
      <c r="FUD86" s="46"/>
      <c r="FUE86" s="46"/>
      <c r="FUF86" s="46"/>
      <c r="FUG86" s="46"/>
      <c r="FUH86" s="46"/>
      <c r="FUI86" s="46"/>
      <c r="FUJ86" s="46"/>
      <c r="FUK86" s="46"/>
      <c r="FUL86" s="46"/>
      <c r="FUM86" s="46"/>
      <c r="FUN86" s="46"/>
      <c r="FUO86" s="46"/>
      <c r="FUP86" s="46"/>
      <c r="FUQ86" s="46"/>
      <c r="FUR86" s="46"/>
      <c r="FUS86" s="46"/>
      <c r="FUT86" s="46"/>
      <c r="FUU86" s="46"/>
      <c r="FUV86" s="46"/>
      <c r="FUW86" s="46"/>
      <c r="FUX86" s="46"/>
      <c r="FUY86" s="46"/>
      <c r="FUZ86" s="46"/>
      <c r="FVA86" s="46"/>
      <c r="FVB86" s="46"/>
      <c r="FVC86" s="46"/>
      <c r="FVD86" s="46"/>
      <c r="FVE86" s="46"/>
      <c r="FVF86" s="46"/>
      <c r="FVG86" s="46"/>
      <c r="FVH86" s="46"/>
      <c r="FVJ86" s="27"/>
      <c r="FVK86" s="25"/>
      <c r="FVL86" s="25"/>
      <c r="FVM86" s="25"/>
      <c r="FVN86" s="46"/>
      <c r="FVO86" s="46"/>
      <c r="FVP86" s="46"/>
      <c r="FVQ86" s="46"/>
      <c r="FVR86" s="46"/>
      <c r="FVS86" s="46"/>
      <c r="FVT86" s="46"/>
      <c r="FVU86" s="46"/>
      <c r="FVV86" s="46"/>
      <c r="FVW86" s="46"/>
      <c r="FVX86" s="46"/>
      <c r="FVY86" s="46"/>
      <c r="FVZ86" s="46"/>
      <c r="FWA86" s="46"/>
      <c r="FWB86" s="46"/>
      <c r="FWC86" s="46"/>
      <c r="FWD86" s="46"/>
      <c r="FWE86" s="46"/>
      <c r="FWF86" s="46"/>
      <c r="FWG86" s="46"/>
      <c r="FWH86" s="46"/>
      <c r="FWI86" s="46"/>
      <c r="FWJ86" s="46"/>
      <c r="FWK86" s="46"/>
      <c r="FWL86" s="46"/>
      <c r="FWM86" s="46"/>
      <c r="FWN86" s="46"/>
      <c r="FWO86" s="46"/>
      <c r="FWP86" s="46"/>
      <c r="FWQ86" s="46"/>
      <c r="FWR86" s="46"/>
      <c r="FWS86" s="46"/>
      <c r="FWT86" s="46"/>
      <c r="FWU86" s="46"/>
      <c r="FWW86" s="27"/>
      <c r="FWX86" s="25"/>
      <c r="FWY86" s="25"/>
      <c r="FWZ86" s="25"/>
      <c r="FXA86" s="46"/>
      <c r="FXB86" s="46"/>
      <c r="FXC86" s="46"/>
      <c r="FXD86" s="46"/>
      <c r="FXE86" s="46"/>
      <c r="FXF86" s="46"/>
      <c r="FXG86" s="46"/>
      <c r="FXH86" s="46"/>
      <c r="FXI86" s="46"/>
      <c r="FXJ86" s="46"/>
      <c r="FXK86" s="46"/>
      <c r="FXL86" s="46"/>
      <c r="FXM86" s="46"/>
      <c r="FXN86" s="46"/>
      <c r="FXO86" s="46"/>
      <c r="FXP86" s="46"/>
      <c r="FXQ86" s="46"/>
      <c r="FXR86" s="46"/>
      <c r="FXS86" s="46"/>
      <c r="FXT86" s="46"/>
      <c r="FXU86" s="46"/>
      <c r="FXV86" s="46"/>
      <c r="FXW86" s="46"/>
      <c r="FXX86" s="46"/>
      <c r="FXY86" s="46"/>
      <c r="FXZ86" s="46"/>
      <c r="FYA86" s="46"/>
      <c r="FYB86" s="46"/>
      <c r="FYC86" s="46"/>
      <c r="FYD86" s="46"/>
      <c r="FYE86" s="46"/>
      <c r="FYF86" s="46"/>
      <c r="FYG86" s="46"/>
      <c r="FYH86" s="46"/>
      <c r="FYJ86" s="27"/>
      <c r="FYK86" s="25"/>
      <c r="FYL86" s="25"/>
      <c r="FYM86" s="25"/>
      <c r="FYN86" s="46"/>
      <c r="FYO86" s="46"/>
      <c r="FYP86" s="46"/>
      <c r="FYQ86" s="46"/>
      <c r="FYR86" s="46"/>
      <c r="FYS86" s="46"/>
      <c r="FYT86" s="46"/>
      <c r="FYU86" s="46"/>
      <c r="FYV86" s="46"/>
      <c r="FYW86" s="46"/>
      <c r="FYX86" s="46"/>
      <c r="FYY86" s="46"/>
      <c r="FYZ86" s="46"/>
      <c r="FZA86" s="46"/>
      <c r="FZB86" s="46"/>
      <c r="FZC86" s="46"/>
      <c r="FZD86" s="46"/>
      <c r="FZE86" s="46"/>
      <c r="FZF86" s="46"/>
      <c r="FZG86" s="46"/>
      <c r="FZH86" s="46"/>
      <c r="FZI86" s="46"/>
      <c r="FZJ86" s="46"/>
      <c r="FZK86" s="46"/>
      <c r="FZL86" s="46"/>
      <c r="FZM86" s="46"/>
      <c r="FZN86" s="46"/>
      <c r="FZO86" s="46"/>
      <c r="FZP86" s="46"/>
      <c r="FZQ86" s="46"/>
      <c r="FZR86" s="46"/>
      <c r="FZS86" s="46"/>
      <c r="FZT86" s="46"/>
      <c r="FZU86" s="46"/>
      <c r="FZW86" s="27"/>
      <c r="FZX86" s="25"/>
      <c r="FZY86" s="25"/>
      <c r="FZZ86" s="25"/>
      <c r="GAA86" s="46"/>
      <c r="GAB86" s="46"/>
      <c r="GAC86" s="46"/>
      <c r="GAD86" s="46"/>
      <c r="GAE86" s="46"/>
      <c r="GAF86" s="46"/>
      <c r="GAG86" s="46"/>
      <c r="GAH86" s="46"/>
      <c r="GAI86" s="46"/>
      <c r="GAJ86" s="46"/>
      <c r="GAK86" s="46"/>
      <c r="GAL86" s="46"/>
      <c r="GAM86" s="46"/>
      <c r="GAN86" s="46"/>
      <c r="GAO86" s="46"/>
      <c r="GAP86" s="46"/>
      <c r="GAQ86" s="46"/>
      <c r="GAR86" s="46"/>
      <c r="GAS86" s="46"/>
      <c r="GAT86" s="46"/>
      <c r="GAU86" s="46"/>
      <c r="GAV86" s="46"/>
      <c r="GAW86" s="46"/>
      <c r="GAX86" s="46"/>
      <c r="GAY86" s="46"/>
      <c r="GAZ86" s="46"/>
      <c r="GBA86" s="46"/>
      <c r="GBB86" s="46"/>
      <c r="GBC86" s="46"/>
      <c r="GBD86" s="46"/>
      <c r="GBE86" s="46"/>
      <c r="GBF86" s="46"/>
      <c r="GBG86" s="46"/>
      <c r="GBH86" s="46"/>
      <c r="GBJ86" s="27"/>
      <c r="GBK86" s="25"/>
      <c r="GBL86" s="25"/>
      <c r="GBM86" s="25"/>
      <c r="GBN86" s="46"/>
      <c r="GBO86" s="46"/>
      <c r="GBP86" s="46"/>
      <c r="GBQ86" s="46"/>
      <c r="GBR86" s="46"/>
      <c r="GBS86" s="46"/>
      <c r="GBT86" s="46"/>
      <c r="GBU86" s="46"/>
      <c r="GBV86" s="46"/>
      <c r="GBW86" s="46"/>
      <c r="GBX86" s="46"/>
      <c r="GBY86" s="46"/>
      <c r="GBZ86" s="46"/>
      <c r="GCA86" s="46"/>
      <c r="GCB86" s="46"/>
      <c r="GCC86" s="46"/>
      <c r="GCD86" s="46"/>
      <c r="GCE86" s="46"/>
      <c r="GCF86" s="46"/>
      <c r="GCG86" s="46"/>
      <c r="GCH86" s="46"/>
      <c r="GCI86" s="46"/>
      <c r="GCJ86" s="46"/>
      <c r="GCK86" s="46"/>
      <c r="GCL86" s="46"/>
      <c r="GCM86" s="46"/>
      <c r="GCN86" s="46"/>
      <c r="GCO86" s="46"/>
      <c r="GCP86" s="46"/>
      <c r="GCQ86" s="46"/>
      <c r="GCR86" s="46"/>
      <c r="GCS86" s="46"/>
      <c r="GCT86" s="46"/>
      <c r="GCU86" s="46"/>
      <c r="GCW86" s="27"/>
      <c r="GCX86" s="25"/>
      <c r="GCY86" s="25"/>
      <c r="GCZ86" s="25"/>
      <c r="GDA86" s="46"/>
      <c r="GDB86" s="46"/>
      <c r="GDC86" s="46"/>
      <c r="GDD86" s="46"/>
      <c r="GDE86" s="46"/>
      <c r="GDF86" s="46"/>
      <c r="GDG86" s="46"/>
      <c r="GDH86" s="46"/>
      <c r="GDI86" s="46"/>
      <c r="GDJ86" s="46"/>
      <c r="GDK86" s="46"/>
      <c r="GDL86" s="46"/>
      <c r="GDM86" s="46"/>
      <c r="GDN86" s="46"/>
      <c r="GDO86" s="46"/>
      <c r="GDP86" s="46"/>
      <c r="GDQ86" s="46"/>
      <c r="GDR86" s="46"/>
      <c r="GDS86" s="46"/>
      <c r="GDT86" s="46"/>
      <c r="GDU86" s="46"/>
      <c r="GDV86" s="46"/>
      <c r="GDW86" s="46"/>
      <c r="GDX86" s="46"/>
      <c r="GDY86" s="46"/>
      <c r="GDZ86" s="46"/>
      <c r="GEA86" s="46"/>
      <c r="GEB86" s="46"/>
      <c r="GEC86" s="46"/>
      <c r="GED86" s="46"/>
      <c r="GEE86" s="46"/>
      <c r="GEF86" s="46"/>
      <c r="GEG86" s="46"/>
      <c r="GEH86" s="46"/>
      <c r="GEJ86" s="27"/>
      <c r="GEK86" s="25"/>
      <c r="GEL86" s="25"/>
      <c r="GEM86" s="25"/>
      <c r="GEN86" s="46"/>
      <c r="GEO86" s="46"/>
      <c r="GEP86" s="46"/>
      <c r="GEQ86" s="46"/>
      <c r="GER86" s="46"/>
      <c r="GES86" s="46"/>
      <c r="GET86" s="46"/>
      <c r="GEU86" s="46"/>
      <c r="GEV86" s="46"/>
      <c r="GEW86" s="46"/>
      <c r="GEX86" s="46"/>
      <c r="GEY86" s="46"/>
      <c r="GEZ86" s="46"/>
      <c r="GFA86" s="46"/>
      <c r="GFB86" s="46"/>
      <c r="GFC86" s="46"/>
      <c r="GFD86" s="46"/>
      <c r="GFE86" s="46"/>
      <c r="GFF86" s="46"/>
      <c r="GFG86" s="46"/>
      <c r="GFH86" s="46"/>
      <c r="GFI86" s="46"/>
      <c r="GFJ86" s="46"/>
      <c r="GFK86" s="46"/>
      <c r="GFL86" s="46"/>
      <c r="GFM86" s="46"/>
      <c r="GFN86" s="46"/>
      <c r="GFO86" s="46"/>
      <c r="GFP86" s="46"/>
      <c r="GFQ86" s="46"/>
      <c r="GFR86" s="46"/>
      <c r="GFS86" s="46"/>
      <c r="GFT86" s="46"/>
      <c r="GFU86" s="46"/>
      <c r="GFW86" s="27"/>
      <c r="GFX86" s="25"/>
      <c r="GFY86" s="25"/>
      <c r="GFZ86" s="25"/>
      <c r="GGA86" s="46"/>
      <c r="GGB86" s="46"/>
      <c r="GGC86" s="46"/>
      <c r="GGD86" s="46"/>
      <c r="GGE86" s="46"/>
      <c r="GGF86" s="46"/>
      <c r="GGG86" s="46"/>
      <c r="GGH86" s="46"/>
      <c r="GGI86" s="46"/>
      <c r="GGJ86" s="46"/>
      <c r="GGK86" s="46"/>
      <c r="GGL86" s="46"/>
      <c r="GGM86" s="46"/>
      <c r="GGN86" s="46"/>
      <c r="GGO86" s="46"/>
      <c r="GGP86" s="46"/>
      <c r="GGQ86" s="46"/>
      <c r="GGR86" s="46"/>
      <c r="GGS86" s="46"/>
      <c r="GGT86" s="46"/>
      <c r="GGU86" s="46"/>
      <c r="GGV86" s="46"/>
      <c r="GGW86" s="46"/>
      <c r="GGX86" s="46"/>
      <c r="GGY86" s="46"/>
      <c r="GGZ86" s="46"/>
      <c r="GHA86" s="46"/>
      <c r="GHB86" s="46"/>
      <c r="GHC86" s="46"/>
      <c r="GHD86" s="46"/>
      <c r="GHE86" s="46"/>
      <c r="GHF86" s="46"/>
      <c r="GHG86" s="46"/>
      <c r="GHH86" s="46"/>
      <c r="GHJ86" s="27"/>
      <c r="GHK86" s="25"/>
      <c r="GHL86" s="25"/>
      <c r="GHM86" s="25"/>
      <c r="GHN86" s="46"/>
      <c r="GHO86" s="46"/>
      <c r="GHP86" s="46"/>
      <c r="GHQ86" s="46"/>
      <c r="GHR86" s="46"/>
      <c r="GHS86" s="46"/>
      <c r="GHT86" s="46"/>
      <c r="GHU86" s="46"/>
      <c r="GHV86" s="46"/>
      <c r="GHW86" s="46"/>
      <c r="GHX86" s="46"/>
      <c r="GHY86" s="46"/>
      <c r="GHZ86" s="46"/>
      <c r="GIA86" s="46"/>
      <c r="GIB86" s="46"/>
      <c r="GIC86" s="46"/>
      <c r="GID86" s="46"/>
      <c r="GIE86" s="46"/>
      <c r="GIF86" s="46"/>
      <c r="GIG86" s="46"/>
      <c r="GIH86" s="46"/>
      <c r="GII86" s="46"/>
      <c r="GIJ86" s="46"/>
      <c r="GIK86" s="46"/>
      <c r="GIL86" s="46"/>
      <c r="GIM86" s="46"/>
      <c r="GIN86" s="46"/>
      <c r="GIO86" s="46"/>
      <c r="GIP86" s="46"/>
      <c r="GIQ86" s="46"/>
      <c r="GIR86" s="46"/>
      <c r="GIS86" s="46"/>
      <c r="GIT86" s="46"/>
      <c r="GIU86" s="46"/>
      <c r="GIW86" s="27"/>
      <c r="GIX86" s="25"/>
      <c r="GIY86" s="25"/>
      <c r="GIZ86" s="25"/>
      <c r="GJA86" s="46"/>
      <c r="GJB86" s="46"/>
      <c r="GJC86" s="46"/>
      <c r="GJD86" s="46"/>
      <c r="GJE86" s="46"/>
      <c r="GJF86" s="46"/>
      <c r="GJG86" s="46"/>
      <c r="GJH86" s="46"/>
      <c r="GJI86" s="46"/>
      <c r="GJJ86" s="46"/>
      <c r="GJK86" s="46"/>
      <c r="GJL86" s="46"/>
      <c r="GJM86" s="46"/>
      <c r="GJN86" s="46"/>
      <c r="GJO86" s="46"/>
      <c r="GJP86" s="46"/>
      <c r="GJQ86" s="46"/>
      <c r="GJR86" s="46"/>
      <c r="GJS86" s="46"/>
      <c r="GJT86" s="46"/>
      <c r="GJU86" s="46"/>
      <c r="GJV86" s="46"/>
      <c r="GJW86" s="46"/>
      <c r="GJX86" s="46"/>
      <c r="GJY86" s="46"/>
      <c r="GJZ86" s="46"/>
      <c r="GKA86" s="46"/>
      <c r="GKB86" s="46"/>
      <c r="GKC86" s="46"/>
      <c r="GKD86" s="46"/>
      <c r="GKE86" s="46"/>
      <c r="GKF86" s="46"/>
      <c r="GKG86" s="46"/>
      <c r="GKH86" s="46"/>
      <c r="GKJ86" s="27"/>
      <c r="GKK86" s="25"/>
      <c r="GKL86" s="25"/>
      <c r="GKM86" s="25"/>
      <c r="GKN86" s="46"/>
      <c r="GKO86" s="46"/>
      <c r="GKP86" s="46"/>
      <c r="GKQ86" s="46"/>
      <c r="GKR86" s="46"/>
      <c r="GKS86" s="46"/>
      <c r="GKT86" s="46"/>
      <c r="GKU86" s="46"/>
      <c r="GKV86" s="46"/>
      <c r="GKW86" s="46"/>
      <c r="GKX86" s="46"/>
      <c r="GKY86" s="46"/>
      <c r="GKZ86" s="46"/>
      <c r="GLA86" s="46"/>
      <c r="GLB86" s="46"/>
      <c r="GLC86" s="46"/>
      <c r="GLD86" s="46"/>
      <c r="GLE86" s="46"/>
      <c r="GLF86" s="46"/>
      <c r="GLG86" s="46"/>
      <c r="GLH86" s="46"/>
      <c r="GLI86" s="46"/>
      <c r="GLJ86" s="46"/>
      <c r="GLK86" s="46"/>
      <c r="GLL86" s="46"/>
      <c r="GLM86" s="46"/>
      <c r="GLN86" s="46"/>
      <c r="GLO86" s="46"/>
      <c r="GLP86" s="46"/>
      <c r="GLQ86" s="46"/>
      <c r="GLR86" s="46"/>
      <c r="GLS86" s="46"/>
      <c r="GLT86" s="46"/>
      <c r="GLU86" s="46"/>
      <c r="GLW86" s="27"/>
      <c r="GLX86" s="25"/>
      <c r="GLY86" s="25"/>
      <c r="GLZ86" s="25"/>
      <c r="GMA86" s="46"/>
      <c r="GMB86" s="46"/>
      <c r="GMC86" s="46"/>
      <c r="GMD86" s="46"/>
      <c r="GME86" s="46"/>
      <c r="GMF86" s="46"/>
      <c r="GMG86" s="46"/>
      <c r="GMH86" s="46"/>
      <c r="GMI86" s="46"/>
      <c r="GMJ86" s="46"/>
      <c r="GMK86" s="46"/>
      <c r="GML86" s="46"/>
      <c r="GMM86" s="46"/>
      <c r="GMN86" s="46"/>
      <c r="GMO86" s="46"/>
      <c r="GMP86" s="46"/>
      <c r="GMQ86" s="46"/>
      <c r="GMR86" s="46"/>
      <c r="GMS86" s="46"/>
      <c r="GMT86" s="46"/>
      <c r="GMU86" s="46"/>
      <c r="GMV86" s="46"/>
      <c r="GMW86" s="46"/>
      <c r="GMX86" s="46"/>
      <c r="GMY86" s="46"/>
      <c r="GMZ86" s="46"/>
      <c r="GNA86" s="46"/>
      <c r="GNB86" s="46"/>
      <c r="GNC86" s="46"/>
      <c r="GND86" s="46"/>
      <c r="GNE86" s="46"/>
      <c r="GNF86" s="46"/>
      <c r="GNG86" s="46"/>
      <c r="GNH86" s="46"/>
      <c r="GNJ86" s="27"/>
      <c r="GNK86" s="25"/>
      <c r="GNL86" s="25"/>
      <c r="GNM86" s="25"/>
      <c r="GNN86" s="46"/>
      <c r="GNO86" s="46"/>
      <c r="GNP86" s="46"/>
      <c r="GNQ86" s="46"/>
      <c r="GNR86" s="46"/>
      <c r="GNS86" s="46"/>
      <c r="GNT86" s="46"/>
      <c r="GNU86" s="46"/>
      <c r="GNV86" s="46"/>
      <c r="GNW86" s="46"/>
      <c r="GNX86" s="46"/>
      <c r="GNY86" s="46"/>
      <c r="GNZ86" s="46"/>
      <c r="GOA86" s="46"/>
      <c r="GOB86" s="46"/>
      <c r="GOC86" s="46"/>
      <c r="GOD86" s="46"/>
      <c r="GOE86" s="46"/>
      <c r="GOF86" s="46"/>
      <c r="GOG86" s="46"/>
      <c r="GOH86" s="46"/>
      <c r="GOI86" s="46"/>
      <c r="GOJ86" s="46"/>
      <c r="GOK86" s="46"/>
      <c r="GOL86" s="46"/>
      <c r="GOM86" s="46"/>
      <c r="GON86" s="46"/>
      <c r="GOO86" s="46"/>
      <c r="GOP86" s="46"/>
      <c r="GOQ86" s="46"/>
      <c r="GOR86" s="46"/>
      <c r="GOS86" s="46"/>
      <c r="GOT86" s="46"/>
      <c r="GOU86" s="46"/>
      <c r="GOW86" s="27"/>
      <c r="GOX86" s="25"/>
      <c r="GOY86" s="25"/>
      <c r="GOZ86" s="25"/>
      <c r="GPA86" s="46"/>
      <c r="GPB86" s="46"/>
      <c r="GPC86" s="46"/>
      <c r="GPD86" s="46"/>
      <c r="GPE86" s="46"/>
      <c r="GPF86" s="46"/>
      <c r="GPG86" s="46"/>
      <c r="GPH86" s="46"/>
      <c r="GPI86" s="46"/>
      <c r="GPJ86" s="46"/>
      <c r="GPK86" s="46"/>
      <c r="GPL86" s="46"/>
      <c r="GPM86" s="46"/>
      <c r="GPN86" s="46"/>
      <c r="GPO86" s="46"/>
      <c r="GPP86" s="46"/>
      <c r="GPQ86" s="46"/>
      <c r="GPR86" s="46"/>
      <c r="GPS86" s="46"/>
      <c r="GPT86" s="46"/>
      <c r="GPU86" s="46"/>
      <c r="GPV86" s="46"/>
      <c r="GPW86" s="46"/>
      <c r="GPX86" s="46"/>
      <c r="GPY86" s="46"/>
      <c r="GPZ86" s="46"/>
      <c r="GQA86" s="46"/>
      <c r="GQB86" s="46"/>
      <c r="GQC86" s="46"/>
      <c r="GQD86" s="46"/>
      <c r="GQE86" s="46"/>
      <c r="GQF86" s="46"/>
      <c r="GQG86" s="46"/>
      <c r="GQH86" s="46"/>
      <c r="GQJ86" s="27"/>
      <c r="GQK86" s="25"/>
      <c r="GQL86" s="25"/>
      <c r="GQM86" s="25"/>
      <c r="GQN86" s="46"/>
      <c r="GQO86" s="46"/>
      <c r="GQP86" s="46"/>
      <c r="GQQ86" s="46"/>
      <c r="GQR86" s="46"/>
      <c r="GQS86" s="46"/>
      <c r="GQT86" s="46"/>
      <c r="GQU86" s="46"/>
      <c r="GQV86" s="46"/>
      <c r="GQW86" s="46"/>
      <c r="GQX86" s="46"/>
      <c r="GQY86" s="46"/>
      <c r="GQZ86" s="46"/>
      <c r="GRA86" s="46"/>
      <c r="GRB86" s="46"/>
      <c r="GRC86" s="46"/>
      <c r="GRD86" s="46"/>
      <c r="GRE86" s="46"/>
      <c r="GRF86" s="46"/>
      <c r="GRG86" s="46"/>
      <c r="GRH86" s="46"/>
      <c r="GRI86" s="46"/>
      <c r="GRJ86" s="46"/>
      <c r="GRK86" s="46"/>
      <c r="GRL86" s="46"/>
      <c r="GRM86" s="46"/>
      <c r="GRN86" s="46"/>
      <c r="GRO86" s="46"/>
      <c r="GRP86" s="46"/>
      <c r="GRQ86" s="46"/>
      <c r="GRR86" s="46"/>
      <c r="GRS86" s="46"/>
      <c r="GRT86" s="46"/>
      <c r="GRU86" s="46"/>
      <c r="GRW86" s="27"/>
      <c r="GRX86" s="25"/>
      <c r="GRY86" s="25"/>
      <c r="GRZ86" s="25"/>
      <c r="GSA86" s="46"/>
      <c r="GSB86" s="46"/>
      <c r="GSC86" s="46"/>
      <c r="GSD86" s="46"/>
      <c r="GSE86" s="46"/>
      <c r="GSF86" s="46"/>
      <c r="GSG86" s="46"/>
      <c r="GSH86" s="46"/>
      <c r="GSI86" s="46"/>
      <c r="GSJ86" s="46"/>
      <c r="GSK86" s="46"/>
      <c r="GSL86" s="46"/>
      <c r="GSM86" s="46"/>
      <c r="GSN86" s="46"/>
      <c r="GSO86" s="46"/>
      <c r="GSP86" s="46"/>
      <c r="GSQ86" s="46"/>
      <c r="GSR86" s="46"/>
      <c r="GSS86" s="46"/>
      <c r="GST86" s="46"/>
      <c r="GSU86" s="46"/>
      <c r="GSV86" s="46"/>
      <c r="GSW86" s="46"/>
      <c r="GSX86" s="46"/>
      <c r="GSY86" s="46"/>
      <c r="GSZ86" s="46"/>
      <c r="GTA86" s="46"/>
      <c r="GTB86" s="46"/>
      <c r="GTC86" s="46"/>
      <c r="GTD86" s="46"/>
      <c r="GTE86" s="46"/>
      <c r="GTF86" s="46"/>
      <c r="GTG86" s="46"/>
      <c r="GTH86" s="46"/>
      <c r="GTJ86" s="27"/>
      <c r="GTK86" s="25"/>
      <c r="GTL86" s="25"/>
      <c r="GTM86" s="25"/>
      <c r="GTN86" s="46"/>
      <c r="GTO86" s="46"/>
      <c r="GTP86" s="46"/>
      <c r="GTQ86" s="46"/>
      <c r="GTR86" s="46"/>
      <c r="GTS86" s="46"/>
      <c r="GTT86" s="46"/>
      <c r="GTU86" s="46"/>
      <c r="GTV86" s="46"/>
      <c r="GTW86" s="46"/>
      <c r="GTX86" s="46"/>
      <c r="GTY86" s="46"/>
      <c r="GTZ86" s="46"/>
      <c r="GUA86" s="46"/>
      <c r="GUB86" s="46"/>
      <c r="GUC86" s="46"/>
      <c r="GUD86" s="46"/>
      <c r="GUE86" s="46"/>
      <c r="GUF86" s="46"/>
      <c r="GUG86" s="46"/>
      <c r="GUH86" s="46"/>
      <c r="GUI86" s="46"/>
      <c r="GUJ86" s="46"/>
      <c r="GUK86" s="46"/>
      <c r="GUL86" s="46"/>
      <c r="GUM86" s="46"/>
      <c r="GUN86" s="46"/>
      <c r="GUO86" s="46"/>
      <c r="GUP86" s="46"/>
      <c r="GUQ86" s="46"/>
      <c r="GUR86" s="46"/>
      <c r="GUS86" s="46"/>
      <c r="GUT86" s="46"/>
      <c r="GUU86" s="46"/>
      <c r="GUW86" s="27"/>
      <c r="GUX86" s="25"/>
      <c r="GUY86" s="25"/>
      <c r="GUZ86" s="25"/>
      <c r="GVA86" s="46"/>
      <c r="GVB86" s="46"/>
      <c r="GVC86" s="46"/>
      <c r="GVD86" s="46"/>
      <c r="GVE86" s="46"/>
      <c r="GVF86" s="46"/>
      <c r="GVG86" s="46"/>
      <c r="GVH86" s="46"/>
      <c r="GVI86" s="46"/>
      <c r="GVJ86" s="46"/>
      <c r="GVK86" s="46"/>
      <c r="GVL86" s="46"/>
      <c r="GVM86" s="46"/>
      <c r="GVN86" s="46"/>
      <c r="GVO86" s="46"/>
      <c r="GVP86" s="46"/>
      <c r="GVQ86" s="46"/>
      <c r="GVR86" s="46"/>
      <c r="GVS86" s="46"/>
      <c r="GVT86" s="46"/>
      <c r="GVU86" s="46"/>
      <c r="GVV86" s="46"/>
      <c r="GVW86" s="46"/>
      <c r="GVX86" s="46"/>
      <c r="GVY86" s="46"/>
      <c r="GVZ86" s="46"/>
      <c r="GWA86" s="46"/>
      <c r="GWB86" s="46"/>
      <c r="GWC86" s="46"/>
      <c r="GWD86" s="46"/>
      <c r="GWE86" s="46"/>
      <c r="GWF86" s="46"/>
      <c r="GWG86" s="46"/>
      <c r="GWH86" s="46"/>
      <c r="GWJ86" s="27"/>
      <c r="GWK86" s="25"/>
      <c r="GWL86" s="25"/>
      <c r="GWM86" s="25"/>
      <c r="GWN86" s="46"/>
      <c r="GWO86" s="46"/>
      <c r="GWP86" s="46"/>
      <c r="GWQ86" s="46"/>
      <c r="GWR86" s="46"/>
      <c r="GWS86" s="46"/>
      <c r="GWT86" s="46"/>
      <c r="GWU86" s="46"/>
      <c r="GWV86" s="46"/>
      <c r="GWW86" s="46"/>
      <c r="GWX86" s="46"/>
      <c r="GWY86" s="46"/>
      <c r="GWZ86" s="46"/>
      <c r="GXA86" s="46"/>
      <c r="GXB86" s="46"/>
      <c r="GXC86" s="46"/>
      <c r="GXD86" s="46"/>
      <c r="GXE86" s="46"/>
      <c r="GXF86" s="46"/>
      <c r="GXG86" s="46"/>
      <c r="GXH86" s="46"/>
      <c r="GXI86" s="46"/>
      <c r="GXJ86" s="46"/>
      <c r="GXK86" s="46"/>
      <c r="GXL86" s="46"/>
      <c r="GXM86" s="46"/>
      <c r="GXN86" s="46"/>
      <c r="GXO86" s="46"/>
      <c r="GXP86" s="46"/>
      <c r="GXQ86" s="46"/>
      <c r="GXR86" s="46"/>
      <c r="GXS86" s="46"/>
      <c r="GXT86" s="46"/>
      <c r="GXU86" s="46"/>
      <c r="GXW86" s="27"/>
      <c r="GXX86" s="25"/>
      <c r="GXY86" s="25"/>
      <c r="GXZ86" s="25"/>
      <c r="GYA86" s="46"/>
      <c r="GYB86" s="46"/>
      <c r="GYC86" s="46"/>
      <c r="GYD86" s="46"/>
      <c r="GYE86" s="46"/>
      <c r="GYF86" s="46"/>
      <c r="GYG86" s="46"/>
      <c r="GYH86" s="46"/>
      <c r="GYI86" s="46"/>
      <c r="GYJ86" s="46"/>
      <c r="GYK86" s="46"/>
      <c r="GYL86" s="46"/>
      <c r="GYM86" s="46"/>
      <c r="GYN86" s="46"/>
      <c r="GYO86" s="46"/>
      <c r="GYP86" s="46"/>
      <c r="GYQ86" s="46"/>
      <c r="GYR86" s="46"/>
      <c r="GYS86" s="46"/>
      <c r="GYT86" s="46"/>
      <c r="GYU86" s="46"/>
      <c r="GYV86" s="46"/>
      <c r="GYW86" s="46"/>
      <c r="GYX86" s="46"/>
      <c r="GYY86" s="46"/>
      <c r="GYZ86" s="46"/>
      <c r="GZA86" s="46"/>
      <c r="GZB86" s="46"/>
      <c r="GZC86" s="46"/>
      <c r="GZD86" s="46"/>
      <c r="GZE86" s="46"/>
      <c r="GZF86" s="46"/>
      <c r="GZG86" s="46"/>
      <c r="GZH86" s="46"/>
      <c r="GZJ86" s="27"/>
      <c r="GZK86" s="25"/>
      <c r="GZL86" s="25"/>
      <c r="GZM86" s="25"/>
      <c r="GZN86" s="46"/>
      <c r="GZO86" s="46"/>
      <c r="GZP86" s="46"/>
      <c r="GZQ86" s="46"/>
      <c r="GZR86" s="46"/>
      <c r="GZS86" s="46"/>
      <c r="GZT86" s="46"/>
      <c r="GZU86" s="46"/>
      <c r="GZV86" s="46"/>
      <c r="GZW86" s="46"/>
      <c r="GZX86" s="46"/>
      <c r="GZY86" s="46"/>
      <c r="GZZ86" s="46"/>
      <c r="HAA86" s="46"/>
      <c r="HAB86" s="46"/>
      <c r="HAC86" s="46"/>
      <c r="HAD86" s="46"/>
      <c r="HAE86" s="46"/>
      <c r="HAF86" s="46"/>
      <c r="HAG86" s="46"/>
      <c r="HAH86" s="46"/>
      <c r="HAI86" s="46"/>
      <c r="HAJ86" s="46"/>
      <c r="HAK86" s="46"/>
      <c r="HAL86" s="46"/>
      <c r="HAM86" s="46"/>
      <c r="HAN86" s="46"/>
      <c r="HAO86" s="46"/>
      <c r="HAP86" s="46"/>
      <c r="HAQ86" s="46"/>
      <c r="HAR86" s="46"/>
      <c r="HAS86" s="46"/>
      <c r="HAT86" s="46"/>
      <c r="HAU86" s="46"/>
      <c r="HAW86" s="27"/>
      <c r="HAX86" s="25"/>
      <c r="HAY86" s="25"/>
      <c r="HAZ86" s="25"/>
      <c r="HBA86" s="46"/>
      <c r="HBB86" s="46"/>
      <c r="HBC86" s="46"/>
      <c r="HBD86" s="46"/>
      <c r="HBE86" s="46"/>
      <c r="HBF86" s="46"/>
      <c r="HBG86" s="46"/>
      <c r="HBH86" s="46"/>
      <c r="HBI86" s="46"/>
      <c r="HBJ86" s="46"/>
      <c r="HBK86" s="46"/>
      <c r="HBL86" s="46"/>
      <c r="HBM86" s="46"/>
      <c r="HBN86" s="46"/>
      <c r="HBO86" s="46"/>
      <c r="HBP86" s="46"/>
      <c r="HBQ86" s="46"/>
      <c r="HBR86" s="46"/>
      <c r="HBS86" s="46"/>
      <c r="HBT86" s="46"/>
      <c r="HBU86" s="46"/>
      <c r="HBV86" s="46"/>
      <c r="HBW86" s="46"/>
      <c r="HBX86" s="46"/>
      <c r="HBY86" s="46"/>
      <c r="HBZ86" s="46"/>
      <c r="HCA86" s="46"/>
      <c r="HCB86" s="46"/>
      <c r="HCC86" s="46"/>
      <c r="HCD86" s="46"/>
      <c r="HCE86" s="46"/>
      <c r="HCF86" s="46"/>
      <c r="HCG86" s="46"/>
      <c r="HCH86" s="46"/>
      <c r="HCJ86" s="27"/>
      <c r="HCK86" s="25"/>
      <c r="HCL86" s="25"/>
      <c r="HCM86" s="25"/>
      <c r="HCN86" s="46"/>
      <c r="HCO86" s="46"/>
      <c r="HCP86" s="46"/>
      <c r="HCQ86" s="46"/>
      <c r="HCR86" s="46"/>
      <c r="HCS86" s="46"/>
      <c r="HCT86" s="46"/>
      <c r="HCU86" s="46"/>
      <c r="HCV86" s="46"/>
      <c r="HCW86" s="46"/>
      <c r="HCX86" s="46"/>
      <c r="HCY86" s="46"/>
      <c r="HCZ86" s="46"/>
      <c r="HDA86" s="46"/>
      <c r="HDB86" s="46"/>
      <c r="HDC86" s="46"/>
      <c r="HDD86" s="46"/>
      <c r="HDE86" s="46"/>
      <c r="HDF86" s="46"/>
      <c r="HDG86" s="46"/>
      <c r="HDH86" s="46"/>
      <c r="HDI86" s="46"/>
      <c r="HDJ86" s="46"/>
      <c r="HDK86" s="46"/>
      <c r="HDL86" s="46"/>
      <c r="HDM86" s="46"/>
      <c r="HDN86" s="46"/>
      <c r="HDO86" s="46"/>
      <c r="HDP86" s="46"/>
      <c r="HDQ86" s="46"/>
      <c r="HDR86" s="46"/>
      <c r="HDS86" s="46"/>
      <c r="HDT86" s="46"/>
      <c r="HDU86" s="46"/>
      <c r="HDW86" s="27"/>
      <c r="HDX86" s="25"/>
      <c r="HDY86" s="25"/>
      <c r="HDZ86" s="25"/>
      <c r="HEA86" s="46"/>
      <c r="HEB86" s="46"/>
      <c r="HEC86" s="46"/>
      <c r="HED86" s="46"/>
      <c r="HEE86" s="46"/>
      <c r="HEF86" s="46"/>
      <c r="HEG86" s="46"/>
      <c r="HEH86" s="46"/>
      <c r="HEI86" s="46"/>
      <c r="HEJ86" s="46"/>
      <c r="HEK86" s="46"/>
      <c r="HEL86" s="46"/>
      <c r="HEM86" s="46"/>
      <c r="HEN86" s="46"/>
      <c r="HEO86" s="46"/>
      <c r="HEP86" s="46"/>
      <c r="HEQ86" s="46"/>
      <c r="HER86" s="46"/>
      <c r="HES86" s="46"/>
      <c r="HET86" s="46"/>
      <c r="HEU86" s="46"/>
      <c r="HEV86" s="46"/>
      <c r="HEW86" s="46"/>
      <c r="HEX86" s="46"/>
      <c r="HEY86" s="46"/>
      <c r="HEZ86" s="46"/>
      <c r="HFA86" s="46"/>
      <c r="HFB86" s="46"/>
      <c r="HFC86" s="46"/>
      <c r="HFD86" s="46"/>
      <c r="HFE86" s="46"/>
      <c r="HFF86" s="46"/>
      <c r="HFG86" s="46"/>
      <c r="HFH86" s="46"/>
      <c r="HFJ86" s="27"/>
      <c r="HFK86" s="25"/>
      <c r="HFL86" s="25"/>
      <c r="HFM86" s="25"/>
      <c r="HFN86" s="46"/>
      <c r="HFO86" s="46"/>
      <c r="HFP86" s="46"/>
      <c r="HFQ86" s="46"/>
      <c r="HFR86" s="46"/>
      <c r="HFS86" s="46"/>
      <c r="HFT86" s="46"/>
      <c r="HFU86" s="46"/>
      <c r="HFV86" s="46"/>
      <c r="HFW86" s="46"/>
      <c r="HFX86" s="46"/>
      <c r="HFY86" s="46"/>
      <c r="HFZ86" s="46"/>
      <c r="HGA86" s="46"/>
      <c r="HGB86" s="46"/>
      <c r="HGC86" s="46"/>
      <c r="HGD86" s="46"/>
      <c r="HGE86" s="46"/>
      <c r="HGF86" s="46"/>
      <c r="HGG86" s="46"/>
      <c r="HGH86" s="46"/>
      <c r="HGI86" s="46"/>
      <c r="HGJ86" s="46"/>
      <c r="HGK86" s="46"/>
      <c r="HGL86" s="46"/>
      <c r="HGM86" s="46"/>
      <c r="HGN86" s="46"/>
      <c r="HGO86" s="46"/>
      <c r="HGP86" s="46"/>
      <c r="HGQ86" s="46"/>
      <c r="HGR86" s="46"/>
      <c r="HGS86" s="46"/>
      <c r="HGT86" s="46"/>
      <c r="HGU86" s="46"/>
      <c r="HGW86" s="27"/>
      <c r="HGX86" s="25"/>
      <c r="HGY86" s="25"/>
      <c r="HGZ86" s="25"/>
      <c r="HHA86" s="46"/>
      <c r="HHB86" s="46"/>
      <c r="HHC86" s="46"/>
      <c r="HHD86" s="46"/>
      <c r="HHE86" s="46"/>
      <c r="HHF86" s="46"/>
      <c r="HHG86" s="46"/>
      <c r="HHH86" s="46"/>
      <c r="HHI86" s="46"/>
      <c r="HHJ86" s="46"/>
      <c r="HHK86" s="46"/>
      <c r="HHL86" s="46"/>
      <c r="HHM86" s="46"/>
      <c r="HHN86" s="46"/>
      <c r="HHO86" s="46"/>
      <c r="HHP86" s="46"/>
      <c r="HHQ86" s="46"/>
      <c r="HHR86" s="46"/>
      <c r="HHS86" s="46"/>
      <c r="HHT86" s="46"/>
      <c r="HHU86" s="46"/>
      <c r="HHV86" s="46"/>
      <c r="HHW86" s="46"/>
      <c r="HHX86" s="46"/>
      <c r="HHY86" s="46"/>
      <c r="HHZ86" s="46"/>
      <c r="HIA86" s="46"/>
      <c r="HIB86" s="46"/>
      <c r="HIC86" s="46"/>
      <c r="HID86" s="46"/>
      <c r="HIE86" s="46"/>
      <c r="HIF86" s="46"/>
      <c r="HIG86" s="46"/>
      <c r="HIH86" s="46"/>
      <c r="HIJ86" s="27"/>
      <c r="HIK86" s="25"/>
      <c r="HIL86" s="25"/>
      <c r="HIM86" s="25"/>
      <c r="HIN86" s="46"/>
      <c r="HIO86" s="46"/>
      <c r="HIP86" s="46"/>
      <c r="HIQ86" s="46"/>
      <c r="HIR86" s="46"/>
      <c r="HIS86" s="46"/>
      <c r="HIT86" s="46"/>
      <c r="HIU86" s="46"/>
      <c r="HIV86" s="46"/>
      <c r="HIW86" s="46"/>
      <c r="HIX86" s="46"/>
      <c r="HIY86" s="46"/>
      <c r="HIZ86" s="46"/>
      <c r="HJA86" s="46"/>
      <c r="HJB86" s="46"/>
      <c r="HJC86" s="46"/>
      <c r="HJD86" s="46"/>
      <c r="HJE86" s="46"/>
      <c r="HJF86" s="46"/>
      <c r="HJG86" s="46"/>
      <c r="HJH86" s="46"/>
      <c r="HJI86" s="46"/>
      <c r="HJJ86" s="46"/>
      <c r="HJK86" s="46"/>
      <c r="HJL86" s="46"/>
      <c r="HJM86" s="46"/>
      <c r="HJN86" s="46"/>
      <c r="HJO86" s="46"/>
      <c r="HJP86" s="46"/>
      <c r="HJQ86" s="46"/>
      <c r="HJR86" s="46"/>
      <c r="HJS86" s="46"/>
      <c r="HJT86" s="46"/>
      <c r="HJU86" s="46"/>
      <c r="HJW86" s="27"/>
      <c r="HJX86" s="25"/>
      <c r="HJY86" s="25"/>
      <c r="HJZ86" s="25"/>
      <c r="HKA86" s="46"/>
      <c r="HKB86" s="46"/>
      <c r="HKC86" s="46"/>
      <c r="HKD86" s="46"/>
      <c r="HKE86" s="46"/>
      <c r="HKF86" s="46"/>
      <c r="HKG86" s="46"/>
      <c r="HKH86" s="46"/>
      <c r="HKI86" s="46"/>
      <c r="HKJ86" s="46"/>
      <c r="HKK86" s="46"/>
      <c r="HKL86" s="46"/>
      <c r="HKM86" s="46"/>
      <c r="HKN86" s="46"/>
      <c r="HKO86" s="46"/>
      <c r="HKP86" s="46"/>
      <c r="HKQ86" s="46"/>
      <c r="HKR86" s="46"/>
      <c r="HKS86" s="46"/>
      <c r="HKT86" s="46"/>
      <c r="HKU86" s="46"/>
      <c r="HKV86" s="46"/>
      <c r="HKW86" s="46"/>
      <c r="HKX86" s="46"/>
      <c r="HKY86" s="46"/>
      <c r="HKZ86" s="46"/>
      <c r="HLA86" s="46"/>
      <c r="HLB86" s="46"/>
      <c r="HLC86" s="46"/>
      <c r="HLD86" s="46"/>
      <c r="HLE86" s="46"/>
      <c r="HLF86" s="46"/>
      <c r="HLG86" s="46"/>
      <c r="HLH86" s="46"/>
      <c r="HLJ86" s="27"/>
      <c r="HLK86" s="25"/>
      <c r="HLL86" s="25"/>
      <c r="HLM86" s="25"/>
      <c r="HLN86" s="46"/>
      <c r="HLO86" s="46"/>
      <c r="HLP86" s="46"/>
      <c r="HLQ86" s="46"/>
      <c r="HLR86" s="46"/>
      <c r="HLS86" s="46"/>
      <c r="HLT86" s="46"/>
      <c r="HLU86" s="46"/>
      <c r="HLV86" s="46"/>
      <c r="HLW86" s="46"/>
      <c r="HLX86" s="46"/>
      <c r="HLY86" s="46"/>
      <c r="HLZ86" s="46"/>
      <c r="HMA86" s="46"/>
      <c r="HMB86" s="46"/>
      <c r="HMC86" s="46"/>
      <c r="HMD86" s="46"/>
      <c r="HME86" s="46"/>
      <c r="HMF86" s="46"/>
      <c r="HMG86" s="46"/>
      <c r="HMH86" s="46"/>
      <c r="HMI86" s="46"/>
      <c r="HMJ86" s="46"/>
      <c r="HMK86" s="46"/>
      <c r="HML86" s="46"/>
      <c r="HMM86" s="46"/>
      <c r="HMN86" s="46"/>
      <c r="HMO86" s="46"/>
      <c r="HMP86" s="46"/>
      <c r="HMQ86" s="46"/>
      <c r="HMR86" s="46"/>
      <c r="HMS86" s="46"/>
      <c r="HMT86" s="46"/>
      <c r="HMU86" s="46"/>
      <c r="HMW86" s="27"/>
      <c r="HMX86" s="25"/>
      <c r="HMY86" s="25"/>
      <c r="HMZ86" s="25"/>
      <c r="HNA86" s="46"/>
      <c r="HNB86" s="46"/>
      <c r="HNC86" s="46"/>
      <c r="HND86" s="46"/>
      <c r="HNE86" s="46"/>
      <c r="HNF86" s="46"/>
      <c r="HNG86" s="46"/>
      <c r="HNH86" s="46"/>
      <c r="HNI86" s="46"/>
      <c r="HNJ86" s="46"/>
      <c r="HNK86" s="46"/>
      <c r="HNL86" s="46"/>
      <c r="HNM86" s="46"/>
      <c r="HNN86" s="46"/>
      <c r="HNO86" s="46"/>
      <c r="HNP86" s="46"/>
      <c r="HNQ86" s="46"/>
      <c r="HNR86" s="46"/>
      <c r="HNS86" s="46"/>
      <c r="HNT86" s="46"/>
      <c r="HNU86" s="46"/>
      <c r="HNV86" s="46"/>
      <c r="HNW86" s="46"/>
      <c r="HNX86" s="46"/>
      <c r="HNY86" s="46"/>
      <c r="HNZ86" s="46"/>
      <c r="HOA86" s="46"/>
      <c r="HOB86" s="46"/>
      <c r="HOC86" s="46"/>
      <c r="HOD86" s="46"/>
      <c r="HOE86" s="46"/>
      <c r="HOF86" s="46"/>
      <c r="HOG86" s="46"/>
      <c r="HOH86" s="46"/>
      <c r="HOJ86" s="27"/>
      <c r="HOK86" s="25"/>
      <c r="HOL86" s="25"/>
      <c r="HOM86" s="25"/>
      <c r="HON86" s="46"/>
      <c r="HOO86" s="46"/>
      <c r="HOP86" s="46"/>
      <c r="HOQ86" s="46"/>
      <c r="HOR86" s="46"/>
      <c r="HOS86" s="46"/>
      <c r="HOT86" s="46"/>
      <c r="HOU86" s="46"/>
      <c r="HOV86" s="46"/>
      <c r="HOW86" s="46"/>
      <c r="HOX86" s="46"/>
      <c r="HOY86" s="46"/>
      <c r="HOZ86" s="46"/>
      <c r="HPA86" s="46"/>
      <c r="HPB86" s="46"/>
      <c r="HPC86" s="46"/>
      <c r="HPD86" s="46"/>
      <c r="HPE86" s="46"/>
      <c r="HPF86" s="46"/>
      <c r="HPG86" s="46"/>
      <c r="HPH86" s="46"/>
      <c r="HPI86" s="46"/>
      <c r="HPJ86" s="46"/>
      <c r="HPK86" s="46"/>
      <c r="HPL86" s="46"/>
      <c r="HPM86" s="46"/>
      <c r="HPN86" s="46"/>
      <c r="HPO86" s="46"/>
      <c r="HPP86" s="46"/>
      <c r="HPQ86" s="46"/>
      <c r="HPR86" s="46"/>
      <c r="HPS86" s="46"/>
      <c r="HPT86" s="46"/>
      <c r="HPU86" s="46"/>
      <c r="HPW86" s="27"/>
      <c r="HPX86" s="25"/>
      <c r="HPY86" s="25"/>
      <c r="HPZ86" s="25"/>
      <c r="HQA86" s="46"/>
      <c r="HQB86" s="46"/>
      <c r="HQC86" s="46"/>
      <c r="HQD86" s="46"/>
      <c r="HQE86" s="46"/>
      <c r="HQF86" s="46"/>
      <c r="HQG86" s="46"/>
      <c r="HQH86" s="46"/>
      <c r="HQI86" s="46"/>
      <c r="HQJ86" s="46"/>
      <c r="HQK86" s="46"/>
      <c r="HQL86" s="46"/>
      <c r="HQM86" s="46"/>
      <c r="HQN86" s="46"/>
      <c r="HQO86" s="46"/>
      <c r="HQP86" s="46"/>
      <c r="HQQ86" s="46"/>
      <c r="HQR86" s="46"/>
      <c r="HQS86" s="46"/>
      <c r="HQT86" s="46"/>
      <c r="HQU86" s="46"/>
      <c r="HQV86" s="46"/>
      <c r="HQW86" s="46"/>
      <c r="HQX86" s="46"/>
      <c r="HQY86" s="46"/>
      <c r="HQZ86" s="46"/>
      <c r="HRA86" s="46"/>
      <c r="HRB86" s="46"/>
      <c r="HRC86" s="46"/>
      <c r="HRD86" s="46"/>
      <c r="HRE86" s="46"/>
      <c r="HRF86" s="46"/>
      <c r="HRG86" s="46"/>
      <c r="HRH86" s="46"/>
      <c r="HRJ86" s="27"/>
      <c r="HRK86" s="25"/>
      <c r="HRL86" s="25"/>
      <c r="HRM86" s="25"/>
      <c r="HRN86" s="46"/>
      <c r="HRO86" s="46"/>
      <c r="HRP86" s="46"/>
      <c r="HRQ86" s="46"/>
      <c r="HRR86" s="46"/>
      <c r="HRS86" s="46"/>
      <c r="HRT86" s="46"/>
      <c r="HRU86" s="46"/>
      <c r="HRV86" s="46"/>
      <c r="HRW86" s="46"/>
      <c r="HRX86" s="46"/>
      <c r="HRY86" s="46"/>
      <c r="HRZ86" s="46"/>
      <c r="HSA86" s="46"/>
      <c r="HSB86" s="46"/>
      <c r="HSC86" s="46"/>
      <c r="HSD86" s="46"/>
      <c r="HSE86" s="46"/>
      <c r="HSF86" s="46"/>
      <c r="HSG86" s="46"/>
      <c r="HSH86" s="46"/>
      <c r="HSI86" s="46"/>
      <c r="HSJ86" s="46"/>
      <c r="HSK86" s="46"/>
      <c r="HSL86" s="46"/>
      <c r="HSM86" s="46"/>
      <c r="HSN86" s="46"/>
      <c r="HSO86" s="46"/>
      <c r="HSP86" s="46"/>
      <c r="HSQ86" s="46"/>
      <c r="HSR86" s="46"/>
      <c r="HSS86" s="46"/>
      <c r="HST86" s="46"/>
      <c r="HSU86" s="46"/>
      <c r="HSW86" s="27"/>
      <c r="HSX86" s="25"/>
      <c r="HSY86" s="25"/>
      <c r="HSZ86" s="25"/>
      <c r="HTA86" s="46"/>
      <c r="HTB86" s="46"/>
      <c r="HTC86" s="46"/>
      <c r="HTD86" s="46"/>
      <c r="HTE86" s="46"/>
      <c r="HTF86" s="46"/>
      <c r="HTG86" s="46"/>
      <c r="HTH86" s="46"/>
      <c r="HTI86" s="46"/>
      <c r="HTJ86" s="46"/>
      <c r="HTK86" s="46"/>
      <c r="HTL86" s="46"/>
      <c r="HTM86" s="46"/>
      <c r="HTN86" s="46"/>
      <c r="HTO86" s="46"/>
      <c r="HTP86" s="46"/>
      <c r="HTQ86" s="46"/>
      <c r="HTR86" s="46"/>
      <c r="HTS86" s="46"/>
      <c r="HTT86" s="46"/>
      <c r="HTU86" s="46"/>
      <c r="HTV86" s="46"/>
      <c r="HTW86" s="46"/>
      <c r="HTX86" s="46"/>
      <c r="HTY86" s="46"/>
      <c r="HTZ86" s="46"/>
      <c r="HUA86" s="46"/>
      <c r="HUB86" s="46"/>
      <c r="HUC86" s="46"/>
      <c r="HUD86" s="46"/>
      <c r="HUE86" s="46"/>
      <c r="HUF86" s="46"/>
      <c r="HUG86" s="46"/>
      <c r="HUH86" s="46"/>
      <c r="HUJ86" s="27"/>
      <c r="HUK86" s="25"/>
      <c r="HUL86" s="25"/>
      <c r="HUM86" s="25"/>
      <c r="HUN86" s="46"/>
      <c r="HUO86" s="46"/>
      <c r="HUP86" s="46"/>
      <c r="HUQ86" s="46"/>
      <c r="HUR86" s="46"/>
      <c r="HUS86" s="46"/>
      <c r="HUT86" s="46"/>
      <c r="HUU86" s="46"/>
      <c r="HUV86" s="46"/>
      <c r="HUW86" s="46"/>
      <c r="HUX86" s="46"/>
      <c r="HUY86" s="46"/>
      <c r="HUZ86" s="46"/>
      <c r="HVA86" s="46"/>
      <c r="HVB86" s="46"/>
      <c r="HVC86" s="46"/>
      <c r="HVD86" s="46"/>
      <c r="HVE86" s="46"/>
      <c r="HVF86" s="46"/>
      <c r="HVG86" s="46"/>
      <c r="HVH86" s="46"/>
      <c r="HVI86" s="46"/>
      <c r="HVJ86" s="46"/>
      <c r="HVK86" s="46"/>
      <c r="HVL86" s="46"/>
      <c r="HVM86" s="46"/>
      <c r="HVN86" s="46"/>
      <c r="HVO86" s="46"/>
      <c r="HVP86" s="46"/>
      <c r="HVQ86" s="46"/>
      <c r="HVR86" s="46"/>
      <c r="HVS86" s="46"/>
      <c r="HVT86" s="46"/>
      <c r="HVU86" s="46"/>
      <c r="HVW86" s="27"/>
      <c r="HVX86" s="25"/>
      <c r="HVY86" s="25"/>
      <c r="HVZ86" s="25"/>
      <c r="HWA86" s="46"/>
      <c r="HWB86" s="46"/>
      <c r="HWC86" s="46"/>
      <c r="HWD86" s="46"/>
      <c r="HWE86" s="46"/>
      <c r="HWF86" s="46"/>
      <c r="HWG86" s="46"/>
      <c r="HWH86" s="46"/>
      <c r="HWI86" s="46"/>
      <c r="HWJ86" s="46"/>
      <c r="HWK86" s="46"/>
      <c r="HWL86" s="46"/>
      <c r="HWM86" s="46"/>
      <c r="HWN86" s="46"/>
      <c r="HWO86" s="46"/>
      <c r="HWP86" s="46"/>
      <c r="HWQ86" s="46"/>
      <c r="HWR86" s="46"/>
      <c r="HWS86" s="46"/>
      <c r="HWT86" s="46"/>
      <c r="HWU86" s="46"/>
      <c r="HWV86" s="46"/>
      <c r="HWW86" s="46"/>
      <c r="HWX86" s="46"/>
      <c r="HWY86" s="46"/>
      <c r="HWZ86" s="46"/>
      <c r="HXA86" s="46"/>
      <c r="HXB86" s="46"/>
      <c r="HXC86" s="46"/>
      <c r="HXD86" s="46"/>
      <c r="HXE86" s="46"/>
      <c r="HXF86" s="46"/>
      <c r="HXG86" s="46"/>
      <c r="HXH86" s="46"/>
      <c r="HXJ86" s="27"/>
      <c r="HXK86" s="25"/>
      <c r="HXL86" s="25"/>
      <c r="HXM86" s="25"/>
      <c r="HXN86" s="46"/>
      <c r="HXO86" s="46"/>
      <c r="HXP86" s="46"/>
      <c r="HXQ86" s="46"/>
      <c r="HXR86" s="46"/>
      <c r="HXS86" s="46"/>
      <c r="HXT86" s="46"/>
      <c r="HXU86" s="46"/>
      <c r="HXV86" s="46"/>
      <c r="HXW86" s="46"/>
      <c r="HXX86" s="46"/>
      <c r="HXY86" s="46"/>
      <c r="HXZ86" s="46"/>
      <c r="HYA86" s="46"/>
      <c r="HYB86" s="46"/>
      <c r="HYC86" s="46"/>
      <c r="HYD86" s="46"/>
      <c r="HYE86" s="46"/>
      <c r="HYF86" s="46"/>
      <c r="HYG86" s="46"/>
      <c r="HYH86" s="46"/>
      <c r="HYI86" s="46"/>
      <c r="HYJ86" s="46"/>
      <c r="HYK86" s="46"/>
      <c r="HYL86" s="46"/>
      <c r="HYM86" s="46"/>
      <c r="HYN86" s="46"/>
      <c r="HYO86" s="46"/>
      <c r="HYP86" s="46"/>
      <c r="HYQ86" s="46"/>
      <c r="HYR86" s="46"/>
      <c r="HYS86" s="46"/>
      <c r="HYT86" s="46"/>
      <c r="HYU86" s="46"/>
      <c r="HYW86" s="27"/>
      <c r="HYX86" s="25"/>
      <c r="HYY86" s="25"/>
      <c r="HYZ86" s="25"/>
      <c r="HZA86" s="46"/>
      <c r="HZB86" s="46"/>
      <c r="HZC86" s="46"/>
      <c r="HZD86" s="46"/>
      <c r="HZE86" s="46"/>
      <c r="HZF86" s="46"/>
      <c r="HZG86" s="46"/>
      <c r="HZH86" s="46"/>
      <c r="HZI86" s="46"/>
      <c r="HZJ86" s="46"/>
      <c r="HZK86" s="46"/>
      <c r="HZL86" s="46"/>
      <c r="HZM86" s="46"/>
      <c r="HZN86" s="46"/>
      <c r="HZO86" s="46"/>
      <c r="HZP86" s="46"/>
      <c r="HZQ86" s="46"/>
      <c r="HZR86" s="46"/>
      <c r="HZS86" s="46"/>
      <c r="HZT86" s="46"/>
      <c r="HZU86" s="46"/>
      <c r="HZV86" s="46"/>
      <c r="HZW86" s="46"/>
      <c r="HZX86" s="46"/>
      <c r="HZY86" s="46"/>
      <c r="HZZ86" s="46"/>
      <c r="IAA86" s="46"/>
      <c r="IAB86" s="46"/>
      <c r="IAC86" s="46"/>
      <c r="IAD86" s="46"/>
      <c r="IAE86" s="46"/>
      <c r="IAF86" s="46"/>
      <c r="IAG86" s="46"/>
      <c r="IAH86" s="46"/>
      <c r="IAJ86" s="27"/>
      <c r="IAK86" s="25"/>
      <c r="IAL86" s="25"/>
      <c r="IAM86" s="25"/>
      <c r="IAN86" s="46"/>
      <c r="IAO86" s="46"/>
      <c r="IAP86" s="46"/>
      <c r="IAQ86" s="46"/>
      <c r="IAR86" s="46"/>
      <c r="IAS86" s="46"/>
      <c r="IAT86" s="46"/>
      <c r="IAU86" s="46"/>
      <c r="IAV86" s="46"/>
      <c r="IAW86" s="46"/>
      <c r="IAX86" s="46"/>
      <c r="IAY86" s="46"/>
      <c r="IAZ86" s="46"/>
      <c r="IBA86" s="46"/>
      <c r="IBB86" s="46"/>
      <c r="IBC86" s="46"/>
      <c r="IBD86" s="46"/>
      <c r="IBE86" s="46"/>
      <c r="IBF86" s="46"/>
      <c r="IBG86" s="46"/>
      <c r="IBH86" s="46"/>
      <c r="IBI86" s="46"/>
      <c r="IBJ86" s="46"/>
      <c r="IBK86" s="46"/>
      <c r="IBL86" s="46"/>
      <c r="IBM86" s="46"/>
      <c r="IBN86" s="46"/>
      <c r="IBO86" s="46"/>
      <c r="IBP86" s="46"/>
      <c r="IBQ86" s="46"/>
      <c r="IBR86" s="46"/>
      <c r="IBS86" s="46"/>
      <c r="IBT86" s="46"/>
      <c r="IBU86" s="46"/>
      <c r="IBW86" s="27"/>
      <c r="IBX86" s="25"/>
      <c r="IBY86" s="25"/>
      <c r="IBZ86" s="25"/>
      <c r="ICA86" s="46"/>
      <c r="ICB86" s="46"/>
      <c r="ICC86" s="46"/>
      <c r="ICD86" s="46"/>
      <c r="ICE86" s="46"/>
      <c r="ICF86" s="46"/>
      <c r="ICG86" s="46"/>
      <c r="ICH86" s="46"/>
      <c r="ICI86" s="46"/>
      <c r="ICJ86" s="46"/>
      <c r="ICK86" s="46"/>
      <c r="ICL86" s="46"/>
      <c r="ICM86" s="46"/>
      <c r="ICN86" s="46"/>
      <c r="ICO86" s="46"/>
      <c r="ICP86" s="46"/>
      <c r="ICQ86" s="46"/>
      <c r="ICR86" s="46"/>
      <c r="ICS86" s="46"/>
      <c r="ICT86" s="46"/>
      <c r="ICU86" s="46"/>
      <c r="ICV86" s="46"/>
      <c r="ICW86" s="46"/>
      <c r="ICX86" s="46"/>
      <c r="ICY86" s="46"/>
      <c r="ICZ86" s="46"/>
      <c r="IDA86" s="46"/>
      <c r="IDB86" s="46"/>
      <c r="IDC86" s="46"/>
      <c r="IDD86" s="46"/>
      <c r="IDE86" s="46"/>
      <c r="IDF86" s="46"/>
      <c r="IDG86" s="46"/>
      <c r="IDH86" s="46"/>
      <c r="IDJ86" s="27"/>
      <c r="IDK86" s="25"/>
      <c r="IDL86" s="25"/>
      <c r="IDM86" s="25"/>
      <c r="IDN86" s="46"/>
      <c r="IDO86" s="46"/>
      <c r="IDP86" s="46"/>
      <c r="IDQ86" s="46"/>
      <c r="IDR86" s="46"/>
      <c r="IDS86" s="46"/>
      <c r="IDT86" s="46"/>
      <c r="IDU86" s="46"/>
      <c r="IDV86" s="46"/>
      <c r="IDW86" s="46"/>
      <c r="IDX86" s="46"/>
      <c r="IDY86" s="46"/>
      <c r="IDZ86" s="46"/>
      <c r="IEA86" s="46"/>
      <c r="IEB86" s="46"/>
      <c r="IEC86" s="46"/>
      <c r="IED86" s="46"/>
      <c r="IEE86" s="46"/>
      <c r="IEF86" s="46"/>
      <c r="IEG86" s="46"/>
      <c r="IEH86" s="46"/>
      <c r="IEI86" s="46"/>
      <c r="IEJ86" s="46"/>
      <c r="IEK86" s="46"/>
      <c r="IEL86" s="46"/>
      <c r="IEM86" s="46"/>
      <c r="IEN86" s="46"/>
      <c r="IEO86" s="46"/>
      <c r="IEP86" s="46"/>
      <c r="IEQ86" s="46"/>
      <c r="IER86" s="46"/>
      <c r="IES86" s="46"/>
      <c r="IET86" s="46"/>
      <c r="IEU86" s="46"/>
      <c r="IEW86" s="27"/>
      <c r="IEX86" s="25"/>
      <c r="IEY86" s="25"/>
      <c r="IEZ86" s="25"/>
      <c r="IFA86" s="46"/>
      <c r="IFB86" s="46"/>
      <c r="IFC86" s="46"/>
      <c r="IFD86" s="46"/>
      <c r="IFE86" s="46"/>
      <c r="IFF86" s="46"/>
      <c r="IFG86" s="46"/>
      <c r="IFH86" s="46"/>
      <c r="IFI86" s="46"/>
      <c r="IFJ86" s="46"/>
      <c r="IFK86" s="46"/>
      <c r="IFL86" s="46"/>
      <c r="IFM86" s="46"/>
      <c r="IFN86" s="46"/>
      <c r="IFO86" s="46"/>
      <c r="IFP86" s="46"/>
      <c r="IFQ86" s="46"/>
      <c r="IFR86" s="46"/>
      <c r="IFS86" s="46"/>
      <c r="IFT86" s="46"/>
      <c r="IFU86" s="46"/>
      <c r="IFV86" s="46"/>
      <c r="IFW86" s="46"/>
      <c r="IFX86" s="46"/>
      <c r="IFY86" s="46"/>
      <c r="IFZ86" s="46"/>
      <c r="IGA86" s="46"/>
      <c r="IGB86" s="46"/>
      <c r="IGC86" s="46"/>
      <c r="IGD86" s="46"/>
      <c r="IGE86" s="46"/>
      <c r="IGF86" s="46"/>
      <c r="IGG86" s="46"/>
      <c r="IGH86" s="46"/>
      <c r="IGJ86" s="27"/>
      <c r="IGK86" s="25"/>
      <c r="IGL86" s="25"/>
      <c r="IGM86" s="25"/>
      <c r="IGN86" s="46"/>
      <c r="IGO86" s="46"/>
      <c r="IGP86" s="46"/>
      <c r="IGQ86" s="46"/>
      <c r="IGR86" s="46"/>
      <c r="IGS86" s="46"/>
      <c r="IGT86" s="46"/>
      <c r="IGU86" s="46"/>
      <c r="IGV86" s="46"/>
      <c r="IGW86" s="46"/>
      <c r="IGX86" s="46"/>
      <c r="IGY86" s="46"/>
      <c r="IGZ86" s="46"/>
      <c r="IHA86" s="46"/>
      <c r="IHB86" s="46"/>
      <c r="IHC86" s="46"/>
      <c r="IHD86" s="46"/>
      <c r="IHE86" s="46"/>
      <c r="IHF86" s="46"/>
      <c r="IHG86" s="46"/>
      <c r="IHH86" s="46"/>
      <c r="IHI86" s="46"/>
      <c r="IHJ86" s="46"/>
      <c r="IHK86" s="46"/>
      <c r="IHL86" s="46"/>
      <c r="IHM86" s="46"/>
      <c r="IHN86" s="46"/>
      <c r="IHO86" s="46"/>
      <c r="IHP86" s="46"/>
      <c r="IHQ86" s="46"/>
      <c r="IHR86" s="46"/>
      <c r="IHS86" s="46"/>
      <c r="IHT86" s="46"/>
      <c r="IHU86" s="46"/>
      <c r="IHW86" s="27"/>
      <c r="IHX86" s="25"/>
      <c r="IHY86" s="25"/>
      <c r="IHZ86" s="25"/>
      <c r="IIA86" s="46"/>
      <c r="IIB86" s="46"/>
      <c r="IIC86" s="46"/>
      <c r="IID86" s="46"/>
      <c r="IIE86" s="46"/>
      <c r="IIF86" s="46"/>
      <c r="IIG86" s="46"/>
      <c r="IIH86" s="46"/>
      <c r="III86" s="46"/>
      <c r="IIJ86" s="46"/>
      <c r="IIK86" s="46"/>
      <c r="IIL86" s="46"/>
      <c r="IIM86" s="46"/>
      <c r="IIN86" s="46"/>
      <c r="IIO86" s="46"/>
      <c r="IIP86" s="46"/>
      <c r="IIQ86" s="46"/>
      <c r="IIR86" s="46"/>
      <c r="IIS86" s="46"/>
      <c r="IIT86" s="46"/>
      <c r="IIU86" s="46"/>
      <c r="IIV86" s="46"/>
      <c r="IIW86" s="46"/>
      <c r="IIX86" s="46"/>
      <c r="IIY86" s="46"/>
      <c r="IIZ86" s="46"/>
      <c r="IJA86" s="46"/>
      <c r="IJB86" s="46"/>
      <c r="IJC86" s="46"/>
      <c r="IJD86" s="46"/>
      <c r="IJE86" s="46"/>
      <c r="IJF86" s="46"/>
      <c r="IJG86" s="46"/>
      <c r="IJH86" s="46"/>
      <c r="IJJ86" s="27"/>
      <c r="IJK86" s="25"/>
      <c r="IJL86" s="25"/>
      <c r="IJM86" s="25"/>
      <c r="IJN86" s="46"/>
      <c r="IJO86" s="46"/>
      <c r="IJP86" s="46"/>
      <c r="IJQ86" s="46"/>
      <c r="IJR86" s="46"/>
      <c r="IJS86" s="46"/>
      <c r="IJT86" s="46"/>
      <c r="IJU86" s="46"/>
      <c r="IJV86" s="46"/>
      <c r="IJW86" s="46"/>
      <c r="IJX86" s="46"/>
      <c r="IJY86" s="46"/>
      <c r="IJZ86" s="46"/>
      <c r="IKA86" s="46"/>
      <c r="IKB86" s="46"/>
      <c r="IKC86" s="46"/>
      <c r="IKD86" s="46"/>
      <c r="IKE86" s="46"/>
      <c r="IKF86" s="46"/>
      <c r="IKG86" s="46"/>
      <c r="IKH86" s="46"/>
      <c r="IKI86" s="46"/>
      <c r="IKJ86" s="46"/>
      <c r="IKK86" s="46"/>
      <c r="IKL86" s="46"/>
      <c r="IKM86" s="46"/>
      <c r="IKN86" s="46"/>
      <c r="IKO86" s="46"/>
      <c r="IKP86" s="46"/>
      <c r="IKQ86" s="46"/>
      <c r="IKR86" s="46"/>
      <c r="IKS86" s="46"/>
      <c r="IKT86" s="46"/>
      <c r="IKU86" s="46"/>
      <c r="IKW86" s="27"/>
      <c r="IKX86" s="25"/>
      <c r="IKY86" s="25"/>
      <c r="IKZ86" s="25"/>
      <c r="ILA86" s="46"/>
      <c r="ILB86" s="46"/>
      <c r="ILC86" s="46"/>
      <c r="ILD86" s="46"/>
      <c r="ILE86" s="46"/>
      <c r="ILF86" s="46"/>
      <c r="ILG86" s="46"/>
      <c r="ILH86" s="46"/>
      <c r="ILI86" s="46"/>
      <c r="ILJ86" s="46"/>
      <c r="ILK86" s="46"/>
      <c r="ILL86" s="46"/>
      <c r="ILM86" s="46"/>
      <c r="ILN86" s="46"/>
      <c r="ILO86" s="46"/>
      <c r="ILP86" s="46"/>
      <c r="ILQ86" s="46"/>
      <c r="ILR86" s="46"/>
      <c r="ILS86" s="46"/>
      <c r="ILT86" s="46"/>
      <c r="ILU86" s="46"/>
      <c r="ILV86" s="46"/>
      <c r="ILW86" s="46"/>
      <c r="ILX86" s="46"/>
      <c r="ILY86" s="46"/>
      <c r="ILZ86" s="46"/>
      <c r="IMA86" s="46"/>
      <c r="IMB86" s="46"/>
      <c r="IMC86" s="46"/>
      <c r="IMD86" s="46"/>
      <c r="IME86" s="46"/>
      <c r="IMF86" s="46"/>
      <c r="IMG86" s="46"/>
      <c r="IMH86" s="46"/>
      <c r="IMJ86" s="27"/>
      <c r="IMK86" s="25"/>
      <c r="IML86" s="25"/>
      <c r="IMM86" s="25"/>
      <c r="IMN86" s="46"/>
      <c r="IMO86" s="46"/>
      <c r="IMP86" s="46"/>
      <c r="IMQ86" s="46"/>
      <c r="IMR86" s="46"/>
      <c r="IMS86" s="46"/>
      <c r="IMT86" s="46"/>
      <c r="IMU86" s="46"/>
      <c r="IMV86" s="46"/>
      <c r="IMW86" s="46"/>
      <c r="IMX86" s="46"/>
      <c r="IMY86" s="46"/>
      <c r="IMZ86" s="46"/>
      <c r="INA86" s="46"/>
      <c r="INB86" s="46"/>
      <c r="INC86" s="46"/>
      <c r="IND86" s="46"/>
      <c r="INE86" s="46"/>
      <c r="INF86" s="46"/>
      <c r="ING86" s="46"/>
      <c r="INH86" s="46"/>
      <c r="INI86" s="46"/>
      <c r="INJ86" s="46"/>
      <c r="INK86" s="46"/>
      <c r="INL86" s="46"/>
      <c r="INM86" s="46"/>
      <c r="INN86" s="46"/>
      <c r="INO86" s="46"/>
      <c r="INP86" s="46"/>
      <c r="INQ86" s="46"/>
      <c r="INR86" s="46"/>
      <c r="INS86" s="46"/>
      <c r="INT86" s="46"/>
      <c r="INU86" s="46"/>
      <c r="INW86" s="27"/>
      <c r="INX86" s="25"/>
      <c r="INY86" s="25"/>
      <c r="INZ86" s="25"/>
      <c r="IOA86" s="46"/>
      <c r="IOB86" s="46"/>
      <c r="IOC86" s="46"/>
      <c r="IOD86" s="46"/>
      <c r="IOE86" s="46"/>
      <c r="IOF86" s="46"/>
      <c r="IOG86" s="46"/>
      <c r="IOH86" s="46"/>
      <c r="IOI86" s="46"/>
      <c r="IOJ86" s="46"/>
      <c r="IOK86" s="46"/>
      <c r="IOL86" s="46"/>
      <c r="IOM86" s="46"/>
      <c r="ION86" s="46"/>
      <c r="IOO86" s="46"/>
      <c r="IOP86" s="46"/>
      <c r="IOQ86" s="46"/>
      <c r="IOR86" s="46"/>
      <c r="IOS86" s="46"/>
      <c r="IOT86" s="46"/>
      <c r="IOU86" s="46"/>
      <c r="IOV86" s="46"/>
      <c r="IOW86" s="46"/>
      <c r="IOX86" s="46"/>
      <c r="IOY86" s="46"/>
      <c r="IOZ86" s="46"/>
      <c r="IPA86" s="46"/>
      <c r="IPB86" s="46"/>
      <c r="IPC86" s="46"/>
      <c r="IPD86" s="46"/>
      <c r="IPE86" s="46"/>
      <c r="IPF86" s="46"/>
      <c r="IPG86" s="46"/>
      <c r="IPH86" s="46"/>
      <c r="IPJ86" s="27"/>
      <c r="IPK86" s="25"/>
      <c r="IPL86" s="25"/>
      <c r="IPM86" s="25"/>
      <c r="IPN86" s="46"/>
      <c r="IPO86" s="46"/>
      <c r="IPP86" s="46"/>
      <c r="IPQ86" s="46"/>
      <c r="IPR86" s="46"/>
      <c r="IPS86" s="46"/>
      <c r="IPT86" s="46"/>
      <c r="IPU86" s="46"/>
      <c r="IPV86" s="46"/>
      <c r="IPW86" s="46"/>
      <c r="IPX86" s="46"/>
      <c r="IPY86" s="46"/>
      <c r="IPZ86" s="46"/>
      <c r="IQA86" s="46"/>
      <c r="IQB86" s="46"/>
      <c r="IQC86" s="46"/>
      <c r="IQD86" s="46"/>
      <c r="IQE86" s="46"/>
      <c r="IQF86" s="46"/>
      <c r="IQG86" s="46"/>
      <c r="IQH86" s="46"/>
      <c r="IQI86" s="46"/>
      <c r="IQJ86" s="46"/>
      <c r="IQK86" s="46"/>
      <c r="IQL86" s="46"/>
      <c r="IQM86" s="46"/>
      <c r="IQN86" s="46"/>
      <c r="IQO86" s="46"/>
      <c r="IQP86" s="46"/>
      <c r="IQQ86" s="46"/>
      <c r="IQR86" s="46"/>
      <c r="IQS86" s="46"/>
      <c r="IQT86" s="46"/>
      <c r="IQU86" s="46"/>
      <c r="IQW86" s="27"/>
      <c r="IQX86" s="25"/>
      <c r="IQY86" s="25"/>
      <c r="IQZ86" s="25"/>
      <c r="IRA86" s="46"/>
      <c r="IRB86" s="46"/>
      <c r="IRC86" s="46"/>
      <c r="IRD86" s="46"/>
      <c r="IRE86" s="46"/>
      <c r="IRF86" s="46"/>
      <c r="IRG86" s="46"/>
      <c r="IRH86" s="46"/>
      <c r="IRI86" s="46"/>
      <c r="IRJ86" s="46"/>
      <c r="IRK86" s="46"/>
      <c r="IRL86" s="46"/>
      <c r="IRM86" s="46"/>
      <c r="IRN86" s="46"/>
      <c r="IRO86" s="46"/>
      <c r="IRP86" s="46"/>
      <c r="IRQ86" s="46"/>
      <c r="IRR86" s="46"/>
      <c r="IRS86" s="46"/>
      <c r="IRT86" s="46"/>
      <c r="IRU86" s="46"/>
      <c r="IRV86" s="46"/>
      <c r="IRW86" s="46"/>
      <c r="IRX86" s="46"/>
      <c r="IRY86" s="46"/>
      <c r="IRZ86" s="46"/>
      <c r="ISA86" s="46"/>
      <c r="ISB86" s="46"/>
      <c r="ISC86" s="46"/>
      <c r="ISD86" s="46"/>
      <c r="ISE86" s="46"/>
      <c r="ISF86" s="46"/>
      <c r="ISG86" s="46"/>
      <c r="ISH86" s="46"/>
      <c r="ISJ86" s="27"/>
      <c r="ISK86" s="25"/>
      <c r="ISL86" s="25"/>
      <c r="ISM86" s="25"/>
      <c r="ISN86" s="46"/>
      <c r="ISO86" s="46"/>
      <c r="ISP86" s="46"/>
      <c r="ISQ86" s="46"/>
      <c r="ISR86" s="46"/>
      <c r="ISS86" s="46"/>
      <c r="IST86" s="46"/>
      <c r="ISU86" s="46"/>
      <c r="ISV86" s="46"/>
      <c r="ISW86" s="46"/>
      <c r="ISX86" s="46"/>
      <c r="ISY86" s="46"/>
      <c r="ISZ86" s="46"/>
      <c r="ITA86" s="46"/>
      <c r="ITB86" s="46"/>
      <c r="ITC86" s="46"/>
      <c r="ITD86" s="46"/>
      <c r="ITE86" s="46"/>
      <c r="ITF86" s="46"/>
      <c r="ITG86" s="46"/>
      <c r="ITH86" s="46"/>
      <c r="ITI86" s="46"/>
      <c r="ITJ86" s="46"/>
      <c r="ITK86" s="46"/>
      <c r="ITL86" s="46"/>
      <c r="ITM86" s="46"/>
      <c r="ITN86" s="46"/>
      <c r="ITO86" s="46"/>
      <c r="ITP86" s="46"/>
      <c r="ITQ86" s="46"/>
      <c r="ITR86" s="46"/>
      <c r="ITS86" s="46"/>
      <c r="ITT86" s="46"/>
      <c r="ITU86" s="46"/>
      <c r="ITW86" s="27"/>
      <c r="ITX86" s="25"/>
      <c r="ITY86" s="25"/>
      <c r="ITZ86" s="25"/>
      <c r="IUA86" s="46"/>
      <c r="IUB86" s="46"/>
      <c r="IUC86" s="46"/>
      <c r="IUD86" s="46"/>
      <c r="IUE86" s="46"/>
      <c r="IUF86" s="46"/>
      <c r="IUG86" s="46"/>
      <c r="IUH86" s="46"/>
      <c r="IUI86" s="46"/>
      <c r="IUJ86" s="46"/>
      <c r="IUK86" s="46"/>
      <c r="IUL86" s="46"/>
      <c r="IUM86" s="46"/>
      <c r="IUN86" s="46"/>
      <c r="IUO86" s="46"/>
      <c r="IUP86" s="46"/>
      <c r="IUQ86" s="46"/>
      <c r="IUR86" s="46"/>
      <c r="IUS86" s="46"/>
      <c r="IUT86" s="46"/>
      <c r="IUU86" s="46"/>
      <c r="IUV86" s="46"/>
      <c r="IUW86" s="46"/>
      <c r="IUX86" s="46"/>
      <c r="IUY86" s="46"/>
      <c r="IUZ86" s="46"/>
      <c r="IVA86" s="46"/>
      <c r="IVB86" s="46"/>
      <c r="IVC86" s="46"/>
      <c r="IVD86" s="46"/>
      <c r="IVE86" s="46"/>
      <c r="IVF86" s="46"/>
      <c r="IVG86" s="46"/>
      <c r="IVH86" s="46"/>
      <c r="IVJ86" s="27"/>
      <c r="IVK86" s="25"/>
      <c r="IVL86" s="25"/>
      <c r="IVM86" s="25"/>
      <c r="IVN86" s="46"/>
      <c r="IVO86" s="46"/>
      <c r="IVP86" s="46"/>
      <c r="IVQ86" s="46"/>
      <c r="IVR86" s="46"/>
      <c r="IVS86" s="46"/>
      <c r="IVT86" s="46"/>
      <c r="IVU86" s="46"/>
      <c r="IVV86" s="46"/>
      <c r="IVW86" s="46"/>
      <c r="IVX86" s="46"/>
      <c r="IVY86" s="46"/>
      <c r="IVZ86" s="46"/>
      <c r="IWA86" s="46"/>
      <c r="IWB86" s="46"/>
      <c r="IWC86" s="46"/>
      <c r="IWD86" s="46"/>
      <c r="IWE86" s="46"/>
      <c r="IWF86" s="46"/>
      <c r="IWG86" s="46"/>
      <c r="IWH86" s="46"/>
      <c r="IWI86" s="46"/>
      <c r="IWJ86" s="46"/>
      <c r="IWK86" s="46"/>
      <c r="IWL86" s="46"/>
      <c r="IWM86" s="46"/>
      <c r="IWN86" s="46"/>
      <c r="IWO86" s="46"/>
      <c r="IWP86" s="46"/>
      <c r="IWQ86" s="46"/>
      <c r="IWR86" s="46"/>
      <c r="IWS86" s="46"/>
      <c r="IWT86" s="46"/>
      <c r="IWU86" s="46"/>
      <c r="IWW86" s="27"/>
      <c r="IWX86" s="25"/>
      <c r="IWY86" s="25"/>
      <c r="IWZ86" s="25"/>
      <c r="IXA86" s="46"/>
      <c r="IXB86" s="46"/>
      <c r="IXC86" s="46"/>
      <c r="IXD86" s="46"/>
      <c r="IXE86" s="46"/>
      <c r="IXF86" s="46"/>
      <c r="IXG86" s="46"/>
      <c r="IXH86" s="46"/>
      <c r="IXI86" s="46"/>
      <c r="IXJ86" s="46"/>
      <c r="IXK86" s="46"/>
      <c r="IXL86" s="46"/>
      <c r="IXM86" s="46"/>
      <c r="IXN86" s="46"/>
      <c r="IXO86" s="46"/>
      <c r="IXP86" s="46"/>
      <c r="IXQ86" s="46"/>
      <c r="IXR86" s="46"/>
      <c r="IXS86" s="46"/>
      <c r="IXT86" s="46"/>
      <c r="IXU86" s="46"/>
      <c r="IXV86" s="46"/>
      <c r="IXW86" s="46"/>
      <c r="IXX86" s="46"/>
      <c r="IXY86" s="46"/>
      <c r="IXZ86" s="46"/>
      <c r="IYA86" s="46"/>
      <c r="IYB86" s="46"/>
      <c r="IYC86" s="46"/>
      <c r="IYD86" s="46"/>
      <c r="IYE86" s="46"/>
      <c r="IYF86" s="46"/>
      <c r="IYG86" s="46"/>
      <c r="IYH86" s="46"/>
      <c r="IYJ86" s="27"/>
      <c r="IYK86" s="25"/>
      <c r="IYL86" s="25"/>
      <c r="IYM86" s="25"/>
      <c r="IYN86" s="46"/>
      <c r="IYO86" s="46"/>
      <c r="IYP86" s="46"/>
      <c r="IYQ86" s="46"/>
      <c r="IYR86" s="46"/>
      <c r="IYS86" s="46"/>
      <c r="IYT86" s="46"/>
      <c r="IYU86" s="46"/>
      <c r="IYV86" s="46"/>
      <c r="IYW86" s="46"/>
      <c r="IYX86" s="46"/>
      <c r="IYY86" s="46"/>
      <c r="IYZ86" s="46"/>
      <c r="IZA86" s="46"/>
      <c r="IZB86" s="46"/>
      <c r="IZC86" s="46"/>
      <c r="IZD86" s="46"/>
      <c r="IZE86" s="46"/>
      <c r="IZF86" s="46"/>
      <c r="IZG86" s="46"/>
      <c r="IZH86" s="46"/>
      <c r="IZI86" s="46"/>
      <c r="IZJ86" s="46"/>
      <c r="IZK86" s="46"/>
      <c r="IZL86" s="46"/>
      <c r="IZM86" s="46"/>
      <c r="IZN86" s="46"/>
      <c r="IZO86" s="46"/>
      <c r="IZP86" s="46"/>
      <c r="IZQ86" s="46"/>
      <c r="IZR86" s="46"/>
      <c r="IZS86" s="46"/>
      <c r="IZT86" s="46"/>
      <c r="IZU86" s="46"/>
      <c r="IZW86" s="27"/>
      <c r="IZX86" s="25"/>
      <c r="IZY86" s="25"/>
      <c r="IZZ86" s="25"/>
      <c r="JAA86" s="46"/>
      <c r="JAB86" s="46"/>
      <c r="JAC86" s="46"/>
      <c r="JAD86" s="46"/>
      <c r="JAE86" s="46"/>
      <c r="JAF86" s="46"/>
      <c r="JAG86" s="46"/>
      <c r="JAH86" s="46"/>
      <c r="JAI86" s="46"/>
      <c r="JAJ86" s="46"/>
      <c r="JAK86" s="46"/>
      <c r="JAL86" s="46"/>
      <c r="JAM86" s="46"/>
      <c r="JAN86" s="46"/>
      <c r="JAO86" s="46"/>
      <c r="JAP86" s="46"/>
      <c r="JAQ86" s="46"/>
      <c r="JAR86" s="46"/>
      <c r="JAS86" s="46"/>
      <c r="JAT86" s="46"/>
      <c r="JAU86" s="46"/>
      <c r="JAV86" s="46"/>
      <c r="JAW86" s="46"/>
      <c r="JAX86" s="46"/>
      <c r="JAY86" s="46"/>
      <c r="JAZ86" s="46"/>
      <c r="JBA86" s="46"/>
      <c r="JBB86" s="46"/>
      <c r="JBC86" s="46"/>
      <c r="JBD86" s="46"/>
      <c r="JBE86" s="46"/>
      <c r="JBF86" s="46"/>
      <c r="JBG86" s="46"/>
      <c r="JBH86" s="46"/>
      <c r="JBJ86" s="27"/>
      <c r="JBK86" s="25"/>
      <c r="JBL86" s="25"/>
      <c r="JBM86" s="25"/>
      <c r="JBN86" s="46"/>
      <c r="JBO86" s="46"/>
      <c r="JBP86" s="46"/>
      <c r="JBQ86" s="46"/>
      <c r="JBR86" s="46"/>
      <c r="JBS86" s="46"/>
      <c r="JBT86" s="46"/>
      <c r="JBU86" s="46"/>
      <c r="JBV86" s="46"/>
      <c r="JBW86" s="46"/>
      <c r="JBX86" s="46"/>
      <c r="JBY86" s="46"/>
      <c r="JBZ86" s="46"/>
      <c r="JCA86" s="46"/>
      <c r="JCB86" s="46"/>
      <c r="JCC86" s="46"/>
      <c r="JCD86" s="46"/>
      <c r="JCE86" s="46"/>
      <c r="JCF86" s="46"/>
      <c r="JCG86" s="46"/>
      <c r="JCH86" s="46"/>
      <c r="JCI86" s="46"/>
      <c r="JCJ86" s="46"/>
      <c r="JCK86" s="46"/>
      <c r="JCL86" s="46"/>
      <c r="JCM86" s="46"/>
      <c r="JCN86" s="46"/>
      <c r="JCO86" s="46"/>
      <c r="JCP86" s="46"/>
      <c r="JCQ86" s="46"/>
      <c r="JCR86" s="46"/>
      <c r="JCS86" s="46"/>
      <c r="JCT86" s="46"/>
      <c r="JCU86" s="46"/>
      <c r="JCW86" s="27"/>
      <c r="JCX86" s="25"/>
      <c r="JCY86" s="25"/>
      <c r="JCZ86" s="25"/>
      <c r="JDA86" s="46"/>
      <c r="JDB86" s="46"/>
      <c r="JDC86" s="46"/>
      <c r="JDD86" s="46"/>
      <c r="JDE86" s="46"/>
      <c r="JDF86" s="46"/>
      <c r="JDG86" s="46"/>
      <c r="JDH86" s="46"/>
      <c r="JDI86" s="46"/>
      <c r="JDJ86" s="46"/>
      <c r="JDK86" s="46"/>
      <c r="JDL86" s="46"/>
      <c r="JDM86" s="46"/>
      <c r="JDN86" s="46"/>
      <c r="JDO86" s="46"/>
      <c r="JDP86" s="46"/>
      <c r="JDQ86" s="46"/>
      <c r="JDR86" s="46"/>
      <c r="JDS86" s="46"/>
      <c r="JDT86" s="46"/>
      <c r="JDU86" s="46"/>
      <c r="JDV86" s="46"/>
      <c r="JDW86" s="46"/>
      <c r="JDX86" s="46"/>
      <c r="JDY86" s="46"/>
      <c r="JDZ86" s="46"/>
      <c r="JEA86" s="46"/>
      <c r="JEB86" s="46"/>
      <c r="JEC86" s="46"/>
      <c r="JED86" s="46"/>
      <c r="JEE86" s="46"/>
      <c r="JEF86" s="46"/>
      <c r="JEG86" s="46"/>
      <c r="JEH86" s="46"/>
      <c r="JEJ86" s="27"/>
      <c r="JEK86" s="25"/>
      <c r="JEL86" s="25"/>
      <c r="JEM86" s="25"/>
      <c r="JEN86" s="46"/>
      <c r="JEO86" s="46"/>
      <c r="JEP86" s="46"/>
      <c r="JEQ86" s="46"/>
      <c r="JER86" s="46"/>
      <c r="JES86" s="46"/>
      <c r="JET86" s="46"/>
      <c r="JEU86" s="46"/>
      <c r="JEV86" s="46"/>
      <c r="JEW86" s="46"/>
      <c r="JEX86" s="46"/>
      <c r="JEY86" s="46"/>
      <c r="JEZ86" s="46"/>
      <c r="JFA86" s="46"/>
      <c r="JFB86" s="46"/>
      <c r="JFC86" s="46"/>
      <c r="JFD86" s="46"/>
      <c r="JFE86" s="46"/>
      <c r="JFF86" s="46"/>
      <c r="JFG86" s="46"/>
      <c r="JFH86" s="46"/>
      <c r="JFI86" s="46"/>
      <c r="JFJ86" s="46"/>
      <c r="JFK86" s="46"/>
      <c r="JFL86" s="46"/>
      <c r="JFM86" s="46"/>
      <c r="JFN86" s="46"/>
      <c r="JFO86" s="46"/>
      <c r="JFP86" s="46"/>
      <c r="JFQ86" s="46"/>
      <c r="JFR86" s="46"/>
      <c r="JFS86" s="46"/>
      <c r="JFT86" s="46"/>
      <c r="JFU86" s="46"/>
      <c r="JFW86" s="27"/>
      <c r="JFX86" s="25"/>
      <c r="JFY86" s="25"/>
      <c r="JFZ86" s="25"/>
      <c r="JGA86" s="46"/>
      <c r="JGB86" s="46"/>
      <c r="JGC86" s="46"/>
      <c r="JGD86" s="46"/>
      <c r="JGE86" s="46"/>
      <c r="JGF86" s="46"/>
      <c r="JGG86" s="46"/>
      <c r="JGH86" s="46"/>
      <c r="JGI86" s="46"/>
      <c r="JGJ86" s="46"/>
      <c r="JGK86" s="46"/>
      <c r="JGL86" s="46"/>
      <c r="JGM86" s="46"/>
      <c r="JGN86" s="46"/>
      <c r="JGO86" s="46"/>
      <c r="JGP86" s="46"/>
      <c r="JGQ86" s="46"/>
      <c r="JGR86" s="46"/>
      <c r="JGS86" s="46"/>
      <c r="JGT86" s="46"/>
      <c r="JGU86" s="46"/>
      <c r="JGV86" s="46"/>
      <c r="JGW86" s="46"/>
      <c r="JGX86" s="46"/>
      <c r="JGY86" s="46"/>
      <c r="JGZ86" s="46"/>
      <c r="JHA86" s="46"/>
      <c r="JHB86" s="46"/>
      <c r="JHC86" s="46"/>
      <c r="JHD86" s="46"/>
      <c r="JHE86" s="46"/>
      <c r="JHF86" s="46"/>
      <c r="JHG86" s="46"/>
      <c r="JHH86" s="46"/>
      <c r="JHJ86" s="27"/>
      <c r="JHK86" s="25"/>
      <c r="JHL86" s="25"/>
      <c r="JHM86" s="25"/>
      <c r="JHN86" s="46"/>
      <c r="JHO86" s="46"/>
      <c r="JHP86" s="46"/>
      <c r="JHQ86" s="46"/>
      <c r="JHR86" s="46"/>
      <c r="JHS86" s="46"/>
      <c r="JHT86" s="46"/>
      <c r="JHU86" s="46"/>
      <c r="JHV86" s="46"/>
      <c r="JHW86" s="46"/>
      <c r="JHX86" s="46"/>
      <c r="JHY86" s="46"/>
      <c r="JHZ86" s="46"/>
      <c r="JIA86" s="46"/>
      <c r="JIB86" s="46"/>
      <c r="JIC86" s="46"/>
      <c r="JID86" s="46"/>
      <c r="JIE86" s="46"/>
      <c r="JIF86" s="46"/>
      <c r="JIG86" s="46"/>
      <c r="JIH86" s="46"/>
      <c r="JII86" s="46"/>
      <c r="JIJ86" s="46"/>
      <c r="JIK86" s="46"/>
      <c r="JIL86" s="46"/>
      <c r="JIM86" s="46"/>
      <c r="JIN86" s="46"/>
      <c r="JIO86" s="46"/>
      <c r="JIP86" s="46"/>
      <c r="JIQ86" s="46"/>
      <c r="JIR86" s="46"/>
      <c r="JIS86" s="46"/>
      <c r="JIT86" s="46"/>
      <c r="JIU86" s="46"/>
      <c r="JIW86" s="27"/>
      <c r="JIX86" s="25"/>
      <c r="JIY86" s="25"/>
      <c r="JIZ86" s="25"/>
      <c r="JJA86" s="46"/>
      <c r="JJB86" s="46"/>
      <c r="JJC86" s="46"/>
      <c r="JJD86" s="46"/>
      <c r="JJE86" s="46"/>
      <c r="JJF86" s="46"/>
      <c r="JJG86" s="46"/>
      <c r="JJH86" s="46"/>
      <c r="JJI86" s="46"/>
      <c r="JJJ86" s="46"/>
      <c r="JJK86" s="46"/>
      <c r="JJL86" s="46"/>
      <c r="JJM86" s="46"/>
      <c r="JJN86" s="46"/>
      <c r="JJO86" s="46"/>
      <c r="JJP86" s="46"/>
      <c r="JJQ86" s="46"/>
      <c r="JJR86" s="46"/>
      <c r="JJS86" s="46"/>
      <c r="JJT86" s="46"/>
      <c r="JJU86" s="46"/>
      <c r="JJV86" s="46"/>
      <c r="JJW86" s="46"/>
      <c r="JJX86" s="46"/>
      <c r="JJY86" s="46"/>
      <c r="JJZ86" s="46"/>
      <c r="JKA86" s="46"/>
      <c r="JKB86" s="46"/>
      <c r="JKC86" s="46"/>
      <c r="JKD86" s="46"/>
      <c r="JKE86" s="46"/>
      <c r="JKF86" s="46"/>
      <c r="JKG86" s="46"/>
      <c r="JKH86" s="46"/>
      <c r="JKJ86" s="27"/>
      <c r="JKK86" s="25"/>
      <c r="JKL86" s="25"/>
      <c r="JKM86" s="25"/>
      <c r="JKN86" s="46"/>
      <c r="JKO86" s="46"/>
      <c r="JKP86" s="46"/>
      <c r="JKQ86" s="46"/>
      <c r="JKR86" s="46"/>
      <c r="JKS86" s="46"/>
      <c r="JKT86" s="46"/>
      <c r="JKU86" s="46"/>
      <c r="JKV86" s="46"/>
      <c r="JKW86" s="46"/>
      <c r="JKX86" s="46"/>
      <c r="JKY86" s="46"/>
      <c r="JKZ86" s="46"/>
      <c r="JLA86" s="46"/>
      <c r="JLB86" s="46"/>
      <c r="JLC86" s="46"/>
      <c r="JLD86" s="46"/>
      <c r="JLE86" s="46"/>
      <c r="JLF86" s="46"/>
      <c r="JLG86" s="46"/>
      <c r="JLH86" s="46"/>
      <c r="JLI86" s="46"/>
      <c r="JLJ86" s="46"/>
      <c r="JLK86" s="46"/>
      <c r="JLL86" s="46"/>
      <c r="JLM86" s="46"/>
      <c r="JLN86" s="46"/>
      <c r="JLO86" s="46"/>
      <c r="JLP86" s="46"/>
      <c r="JLQ86" s="46"/>
      <c r="JLR86" s="46"/>
      <c r="JLS86" s="46"/>
      <c r="JLT86" s="46"/>
      <c r="JLU86" s="46"/>
      <c r="JLW86" s="27"/>
      <c r="JLX86" s="25"/>
      <c r="JLY86" s="25"/>
      <c r="JLZ86" s="25"/>
      <c r="JMA86" s="46"/>
      <c r="JMB86" s="46"/>
      <c r="JMC86" s="46"/>
      <c r="JMD86" s="46"/>
      <c r="JME86" s="46"/>
      <c r="JMF86" s="46"/>
      <c r="JMG86" s="46"/>
      <c r="JMH86" s="46"/>
      <c r="JMI86" s="46"/>
      <c r="JMJ86" s="46"/>
      <c r="JMK86" s="46"/>
      <c r="JML86" s="46"/>
      <c r="JMM86" s="46"/>
      <c r="JMN86" s="46"/>
      <c r="JMO86" s="46"/>
      <c r="JMP86" s="46"/>
      <c r="JMQ86" s="46"/>
      <c r="JMR86" s="46"/>
      <c r="JMS86" s="46"/>
      <c r="JMT86" s="46"/>
      <c r="JMU86" s="46"/>
      <c r="JMV86" s="46"/>
      <c r="JMW86" s="46"/>
      <c r="JMX86" s="46"/>
      <c r="JMY86" s="46"/>
      <c r="JMZ86" s="46"/>
      <c r="JNA86" s="46"/>
      <c r="JNB86" s="46"/>
      <c r="JNC86" s="46"/>
      <c r="JND86" s="46"/>
      <c r="JNE86" s="46"/>
      <c r="JNF86" s="46"/>
      <c r="JNG86" s="46"/>
      <c r="JNH86" s="46"/>
      <c r="JNJ86" s="27"/>
      <c r="JNK86" s="25"/>
      <c r="JNL86" s="25"/>
      <c r="JNM86" s="25"/>
      <c r="JNN86" s="46"/>
      <c r="JNO86" s="46"/>
      <c r="JNP86" s="46"/>
      <c r="JNQ86" s="46"/>
      <c r="JNR86" s="46"/>
      <c r="JNS86" s="46"/>
      <c r="JNT86" s="46"/>
      <c r="JNU86" s="46"/>
      <c r="JNV86" s="46"/>
      <c r="JNW86" s="46"/>
      <c r="JNX86" s="46"/>
      <c r="JNY86" s="46"/>
      <c r="JNZ86" s="46"/>
      <c r="JOA86" s="46"/>
      <c r="JOB86" s="46"/>
      <c r="JOC86" s="46"/>
      <c r="JOD86" s="46"/>
      <c r="JOE86" s="46"/>
      <c r="JOF86" s="46"/>
      <c r="JOG86" s="46"/>
      <c r="JOH86" s="46"/>
      <c r="JOI86" s="46"/>
      <c r="JOJ86" s="46"/>
      <c r="JOK86" s="46"/>
      <c r="JOL86" s="46"/>
      <c r="JOM86" s="46"/>
      <c r="JON86" s="46"/>
      <c r="JOO86" s="46"/>
      <c r="JOP86" s="46"/>
      <c r="JOQ86" s="46"/>
      <c r="JOR86" s="46"/>
      <c r="JOS86" s="46"/>
      <c r="JOT86" s="46"/>
      <c r="JOU86" s="46"/>
      <c r="JOW86" s="27"/>
      <c r="JOX86" s="25"/>
      <c r="JOY86" s="25"/>
      <c r="JOZ86" s="25"/>
      <c r="JPA86" s="46"/>
      <c r="JPB86" s="46"/>
      <c r="JPC86" s="46"/>
      <c r="JPD86" s="46"/>
      <c r="JPE86" s="46"/>
      <c r="JPF86" s="46"/>
      <c r="JPG86" s="46"/>
      <c r="JPH86" s="46"/>
      <c r="JPI86" s="46"/>
      <c r="JPJ86" s="46"/>
      <c r="JPK86" s="46"/>
      <c r="JPL86" s="46"/>
      <c r="JPM86" s="46"/>
      <c r="JPN86" s="46"/>
      <c r="JPO86" s="46"/>
      <c r="JPP86" s="46"/>
      <c r="JPQ86" s="46"/>
      <c r="JPR86" s="46"/>
      <c r="JPS86" s="46"/>
      <c r="JPT86" s="46"/>
      <c r="JPU86" s="46"/>
      <c r="JPV86" s="46"/>
      <c r="JPW86" s="46"/>
      <c r="JPX86" s="46"/>
      <c r="JPY86" s="46"/>
      <c r="JPZ86" s="46"/>
      <c r="JQA86" s="46"/>
      <c r="JQB86" s="46"/>
      <c r="JQC86" s="46"/>
      <c r="JQD86" s="46"/>
      <c r="JQE86" s="46"/>
      <c r="JQF86" s="46"/>
      <c r="JQG86" s="46"/>
      <c r="JQH86" s="46"/>
      <c r="JQJ86" s="27"/>
      <c r="JQK86" s="25"/>
      <c r="JQL86" s="25"/>
      <c r="JQM86" s="25"/>
      <c r="JQN86" s="46"/>
      <c r="JQO86" s="46"/>
      <c r="JQP86" s="46"/>
      <c r="JQQ86" s="46"/>
      <c r="JQR86" s="46"/>
      <c r="JQS86" s="46"/>
      <c r="JQT86" s="46"/>
      <c r="JQU86" s="46"/>
      <c r="JQV86" s="46"/>
      <c r="JQW86" s="46"/>
      <c r="JQX86" s="46"/>
      <c r="JQY86" s="46"/>
      <c r="JQZ86" s="46"/>
      <c r="JRA86" s="46"/>
      <c r="JRB86" s="46"/>
      <c r="JRC86" s="46"/>
      <c r="JRD86" s="46"/>
      <c r="JRE86" s="46"/>
      <c r="JRF86" s="46"/>
      <c r="JRG86" s="46"/>
      <c r="JRH86" s="46"/>
      <c r="JRI86" s="46"/>
      <c r="JRJ86" s="46"/>
      <c r="JRK86" s="46"/>
      <c r="JRL86" s="46"/>
      <c r="JRM86" s="46"/>
      <c r="JRN86" s="46"/>
      <c r="JRO86" s="46"/>
      <c r="JRP86" s="46"/>
      <c r="JRQ86" s="46"/>
      <c r="JRR86" s="46"/>
      <c r="JRS86" s="46"/>
      <c r="JRT86" s="46"/>
      <c r="JRU86" s="46"/>
      <c r="JRW86" s="27"/>
      <c r="JRX86" s="25"/>
      <c r="JRY86" s="25"/>
      <c r="JRZ86" s="25"/>
      <c r="JSA86" s="46"/>
      <c r="JSB86" s="46"/>
      <c r="JSC86" s="46"/>
      <c r="JSD86" s="46"/>
      <c r="JSE86" s="46"/>
      <c r="JSF86" s="46"/>
      <c r="JSG86" s="46"/>
      <c r="JSH86" s="46"/>
      <c r="JSI86" s="46"/>
      <c r="JSJ86" s="46"/>
      <c r="JSK86" s="46"/>
      <c r="JSL86" s="46"/>
      <c r="JSM86" s="46"/>
      <c r="JSN86" s="46"/>
      <c r="JSO86" s="46"/>
      <c r="JSP86" s="46"/>
      <c r="JSQ86" s="46"/>
      <c r="JSR86" s="46"/>
      <c r="JSS86" s="46"/>
      <c r="JST86" s="46"/>
      <c r="JSU86" s="46"/>
      <c r="JSV86" s="46"/>
      <c r="JSW86" s="46"/>
      <c r="JSX86" s="46"/>
      <c r="JSY86" s="46"/>
      <c r="JSZ86" s="46"/>
      <c r="JTA86" s="46"/>
      <c r="JTB86" s="46"/>
      <c r="JTC86" s="46"/>
      <c r="JTD86" s="46"/>
      <c r="JTE86" s="46"/>
      <c r="JTF86" s="46"/>
      <c r="JTG86" s="46"/>
      <c r="JTH86" s="46"/>
      <c r="JTJ86" s="27"/>
      <c r="JTK86" s="25"/>
      <c r="JTL86" s="25"/>
      <c r="JTM86" s="25"/>
      <c r="JTN86" s="46"/>
      <c r="JTO86" s="46"/>
      <c r="JTP86" s="46"/>
      <c r="JTQ86" s="46"/>
      <c r="JTR86" s="46"/>
      <c r="JTS86" s="46"/>
      <c r="JTT86" s="46"/>
      <c r="JTU86" s="46"/>
      <c r="JTV86" s="46"/>
      <c r="JTW86" s="46"/>
      <c r="JTX86" s="46"/>
      <c r="JTY86" s="46"/>
      <c r="JTZ86" s="46"/>
      <c r="JUA86" s="46"/>
      <c r="JUB86" s="46"/>
      <c r="JUC86" s="46"/>
      <c r="JUD86" s="46"/>
      <c r="JUE86" s="46"/>
      <c r="JUF86" s="46"/>
      <c r="JUG86" s="46"/>
      <c r="JUH86" s="46"/>
      <c r="JUI86" s="46"/>
      <c r="JUJ86" s="46"/>
      <c r="JUK86" s="46"/>
      <c r="JUL86" s="46"/>
      <c r="JUM86" s="46"/>
      <c r="JUN86" s="46"/>
      <c r="JUO86" s="46"/>
      <c r="JUP86" s="46"/>
      <c r="JUQ86" s="46"/>
      <c r="JUR86" s="46"/>
      <c r="JUS86" s="46"/>
      <c r="JUT86" s="46"/>
      <c r="JUU86" s="46"/>
      <c r="JUW86" s="27"/>
      <c r="JUX86" s="25"/>
      <c r="JUY86" s="25"/>
      <c r="JUZ86" s="25"/>
      <c r="JVA86" s="46"/>
      <c r="JVB86" s="46"/>
      <c r="JVC86" s="46"/>
      <c r="JVD86" s="46"/>
      <c r="JVE86" s="46"/>
      <c r="JVF86" s="46"/>
      <c r="JVG86" s="46"/>
      <c r="JVH86" s="46"/>
      <c r="JVI86" s="46"/>
      <c r="JVJ86" s="46"/>
      <c r="JVK86" s="46"/>
      <c r="JVL86" s="46"/>
      <c r="JVM86" s="46"/>
      <c r="JVN86" s="46"/>
      <c r="JVO86" s="46"/>
      <c r="JVP86" s="46"/>
      <c r="JVQ86" s="46"/>
      <c r="JVR86" s="46"/>
      <c r="JVS86" s="46"/>
      <c r="JVT86" s="46"/>
      <c r="JVU86" s="46"/>
      <c r="JVV86" s="46"/>
      <c r="JVW86" s="46"/>
      <c r="JVX86" s="46"/>
      <c r="JVY86" s="46"/>
      <c r="JVZ86" s="46"/>
      <c r="JWA86" s="46"/>
      <c r="JWB86" s="46"/>
      <c r="JWC86" s="46"/>
      <c r="JWD86" s="46"/>
      <c r="JWE86" s="46"/>
      <c r="JWF86" s="46"/>
      <c r="JWG86" s="46"/>
      <c r="JWH86" s="46"/>
      <c r="JWJ86" s="27"/>
      <c r="JWK86" s="25"/>
      <c r="JWL86" s="25"/>
      <c r="JWM86" s="25"/>
      <c r="JWN86" s="46"/>
      <c r="JWO86" s="46"/>
      <c r="JWP86" s="46"/>
      <c r="JWQ86" s="46"/>
      <c r="JWR86" s="46"/>
      <c r="JWS86" s="46"/>
      <c r="JWT86" s="46"/>
      <c r="JWU86" s="46"/>
      <c r="JWV86" s="46"/>
      <c r="JWW86" s="46"/>
      <c r="JWX86" s="46"/>
      <c r="JWY86" s="46"/>
      <c r="JWZ86" s="46"/>
      <c r="JXA86" s="46"/>
      <c r="JXB86" s="46"/>
      <c r="JXC86" s="46"/>
      <c r="JXD86" s="46"/>
      <c r="JXE86" s="46"/>
      <c r="JXF86" s="46"/>
      <c r="JXG86" s="46"/>
      <c r="JXH86" s="46"/>
      <c r="JXI86" s="46"/>
      <c r="JXJ86" s="46"/>
      <c r="JXK86" s="46"/>
      <c r="JXL86" s="46"/>
      <c r="JXM86" s="46"/>
      <c r="JXN86" s="46"/>
      <c r="JXO86" s="46"/>
      <c r="JXP86" s="46"/>
      <c r="JXQ86" s="46"/>
      <c r="JXR86" s="46"/>
      <c r="JXS86" s="46"/>
      <c r="JXT86" s="46"/>
      <c r="JXU86" s="46"/>
      <c r="JXW86" s="27"/>
      <c r="JXX86" s="25"/>
      <c r="JXY86" s="25"/>
      <c r="JXZ86" s="25"/>
      <c r="JYA86" s="46"/>
      <c r="JYB86" s="46"/>
      <c r="JYC86" s="46"/>
      <c r="JYD86" s="46"/>
      <c r="JYE86" s="46"/>
      <c r="JYF86" s="46"/>
      <c r="JYG86" s="46"/>
      <c r="JYH86" s="46"/>
      <c r="JYI86" s="46"/>
      <c r="JYJ86" s="46"/>
      <c r="JYK86" s="46"/>
      <c r="JYL86" s="46"/>
      <c r="JYM86" s="46"/>
      <c r="JYN86" s="46"/>
      <c r="JYO86" s="46"/>
      <c r="JYP86" s="46"/>
      <c r="JYQ86" s="46"/>
      <c r="JYR86" s="46"/>
      <c r="JYS86" s="46"/>
      <c r="JYT86" s="46"/>
      <c r="JYU86" s="46"/>
      <c r="JYV86" s="46"/>
      <c r="JYW86" s="46"/>
      <c r="JYX86" s="46"/>
      <c r="JYY86" s="46"/>
      <c r="JYZ86" s="46"/>
      <c r="JZA86" s="46"/>
      <c r="JZB86" s="46"/>
      <c r="JZC86" s="46"/>
      <c r="JZD86" s="46"/>
      <c r="JZE86" s="46"/>
      <c r="JZF86" s="46"/>
      <c r="JZG86" s="46"/>
      <c r="JZH86" s="46"/>
      <c r="JZJ86" s="27"/>
      <c r="JZK86" s="25"/>
      <c r="JZL86" s="25"/>
      <c r="JZM86" s="25"/>
      <c r="JZN86" s="46"/>
      <c r="JZO86" s="46"/>
      <c r="JZP86" s="46"/>
      <c r="JZQ86" s="46"/>
      <c r="JZR86" s="46"/>
      <c r="JZS86" s="46"/>
      <c r="JZT86" s="46"/>
      <c r="JZU86" s="46"/>
      <c r="JZV86" s="46"/>
      <c r="JZW86" s="46"/>
      <c r="JZX86" s="46"/>
      <c r="JZY86" s="46"/>
      <c r="JZZ86" s="46"/>
      <c r="KAA86" s="46"/>
      <c r="KAB86" s="46"/>
      <c r="KAC86" s="46"/>
      <c r="KAD86" s="46"/>
      <c r="KAE86" s="46"/>
      <c r="KAF86" s="46"/>
      <c r="KAG86" s="46"/>
      <c r="KAH86" s="46"/>
      <c r="KAI86" s="46"/>
      <c r="KAJ86" s="46"/>
      <c r="KAK86" s="46"/>
      <c r="KAL86" s="46"/>
      <c r="KAM86" s="46"/>
      <c r="KAN86" s="46"/>
      <c r="KAO86" s="46"/>
      <c r="KAP86" s="46"/>
      <c r="KAQ86" s="46"/>
      <c r="KAR86" s="46"/>
      <c r="KAS86" s="46"/>
      <c r="KAT86" s="46"/>
      <c r="KAU86" s="46"/>
      <c r="KAW86" s="27"/>
      <c r="KAX86" s="25"/>
      <c r="KAY86" s="25"/>
      <c r="KAZ86" s="25"/>
      <c r="KBA86" s="46"/>
      <c r="KBB86" s="46"/>
      <c r="KBC86" s="46"/>
      <c r="KBD86" s="46"/>
      <c r="KBE86" s="46"/>
      <c r="KBF86" s="46"/>
      <c r="KBG86" s="46"/>
      <c r="KBH86" s="46"/>
      <c r="KBI86" s="46"/>
      <c r="KBJ86" s="46"/>
      <c r="KBK86" s="46"/>
      <c r="KBL86" s="46"/>
      <c r="KBM86" s="46"/>
      <c r="KBN86" s="46"/>
      <c r="KBO86" s="46"/>
      <c r="KBP86" s="46"/>
      <c r="KBQ86" s="46"/>
      <c r="KBR86" s="46"/>
      <c r="KBS86" s="46"/>
      <c r="KBT86" s="46"/>
      <c r="KBU86" s="46"/>
      <c r="KBV86" s="46"/>
      <c r="KBW86" s="46"/>
      <c r="KBX86" s="46"/>
      <c r="KBY86" s="46"/>
      <c r="KBZ86" s="46"/>
      <c r="KCA86" s="46"/>
      <c r="KCB86" s="46"/>
      <c r="KCC86" s="46"/>
      <c r="KCD86" s="46"/>
      <c r="KCE86" s="46"/>
      <c r="KCF86" s="46"/>
      <c r="KCG86" s="46"/>
      <c r="KCH86" s="46"/>
      <c r="KCJ86" s="27"/>
      <c r="KCK86" s="25"/>
      <c r="KCL86" s="25"/>
      <c r="KCM86" s="25"/>
      <c r="KCN86" s="46"/>
      <c r="KCO86" s="46"/>
      <c r="KCP86" s="46"/>
      <c r="KCQ86" s="46"/>
      <c r="KCR86" s="46"/>
      <c r="KCS86" s="46"/>
      <c r="KCT86" s="46"/>
      <c r="KCU86" s="46"/>
      <c r="KCV86" s="46"/>
      <c r="KCW86" s="46"/>
      <c r="KCX86" s="46"/>
      <c r="KCY86" s="46"/>
      <c r="KCZ86" s="46"/>
      <c r="KDA86" s="46"/>
      <c r="KDB86" s="46"/>
      <c r="KDC86" s="46"/>
      <c r="KDD86" s="46"/>
      <c r="KDE86" s="46"/>
      <c r="KDF86" s="46"/>
      <c r="KDG86" s="46"/>
      <c r="KDH86" s="46"/>
      <c r="KDI86" s="46"/>
      <c r="KDJ86" s="46"/>
      <c r="KDK86" s="46"/>
      <c r="KDL86" s="46"/>
      <c r="KDM86" s="46"/>
      <c r="KDN86" s="46"/>
      <c r="KDO86" s="46"/>
      <c r="KDP86" s="46"/>
      <c r="KDQ86" s="46"/>
      <c r="KDR86" s="46"/>
      <c r="KDS86" s="46"/>
      <c r="KDT86" s="46"/>
      <c r="KDU86" s="46"/>
      <c r="KDW86" s="27"/>
      <c r="KDX86" s="25"/>
      <c r="KDY86" s="25"/>
      <c r="KDZ86" s="25"/>
      <c r="KEA86" s="46"/>
      <c r="KEB86" s="46"/>
      <c r="KEC86" s="46"/>
      <c r="KED86" s="46"/>
      <c r="KEE86" s="46"/>
      <c r="KEF86" s="46"/>
      <c r="KEG86" s="46"/>
      <c r="KEH86" s="46"/>
      <c r="KEI86" s="46"/>
      <c r="KEJ86" s="46"/>
      <c r="KEK86" s="46"/>
      <c r="KEL86" s="46"/>
      <c r="KEM86" s="46"/>
      <c r="KEN86" s="46"/>
      <c r="KEO86" s="46"/>
      <c r="KEP86" s="46"/>
      <c r="KEQ86" s="46"/>
      <c r="KER86" s="46"/>
      <c r="KES86" s="46"/>
      <c r="KET86" s="46"/>
      <c r="KEU86" s="46"/>
      <c r="KEV86" s="46"/>
      <c r="KEW86" s="46"/>
      <c r="KEX86" s="46"/>
      <c r="KEY86" s="46"/>
      <c r="KEZ86" s="46"/>
      <c r="KFA86" s="46"/>
      <c r="KFB86" s="46"/>
      <c r="KFC86" s="46"/>
      <c r="KFD86" s="46"/>
      <c r="KFE86" s="46"/>
      <c r="KFF86" s="46"/>
      <c r="KFG86" s="46"/>
      <c r="KFH86" s="46"/>
      <c r="KFJ86" s="27"/>
      <c r="KFK86" s="25"/>
      <c r="KFL86" s="25"/>
      <c r="KFM86" s="25"/>
      <c r="KFN86" s="46"/>
      <c r="KFO86" s="46"/>
      <c r="KFP86" s="46"/>
      <c r="KFQ86" s="46"/>
      <c r="KFR86" s="46"/>
      <c r="KFS86" s="46"/>
      <c r="KFT86" s="46"/>
      <c r="KFU86" s="46"/>
      <c r="KFV86" s="46"/>
      <c r="KFW86" s="46"/>
      <c r="KFX86" s="46"/>
      <c r="KFY86" s="46"/>
      <c r="KFZ86" s="46"/>
      <c r="KGA86" s="46"/>
      <c r="KGB86" s="46"/>
      <c r="KGC86" s="46"/>
      <c r="KGD86" s="46"/>
      <c r="KGE86" s="46"/>
      <c r="KGF86" s="46"/>
      <c r="KGG86" s="46"/>
      <c r="KGH86" s="46"/>
      <c r="KGI86" s="46"/>
      <c r="KGJ86" s="46"/>
      <c r="KGK86" s="46"/>
      <c r="KGL86" s="46"/>
      <c r="KGM86" s="46"/>
      <c r="KGN86" s="46"/>
      <c r="KGO86" s="46"/>
      <c r="KGP86" s="46"/>
      <c r="KGQ86" s="46"/>
      <c r="KGR86" s="46"/>
      <c r="KGS86" s="46"/>
      <c r="KGT86" s="46"/>
      <c r="KGU86" s="46"/>
      <c r="KGW86" s="27"/>
      <c r="KGX86" s="25"/>
      <c r="KGY86" s="25"/>
      <c r="KGZ86" s="25"/>
      <c r="KHA86" s="46"/>
      <c r="KHB86" s="46"/>
      <c r="KHC86" s="46"/>
      <c r="KHD86" s="46"/>
      <c r="KHE86" s="46"/>
      <c r="KHF86" s="46"/>
      <c r="KHG86" s="46"/>
      <c r="KHH86" s="46"/>
      <c r="KHI86" s="46"/>
      <c r="KHJ86" s="46"/>
      <c r="KHK86" s="46"/>
      <c r="KHL86" s="46"/>
      <c r="KHM86" s="46"/>
      <c r="KHN86" s="46"/>
      <c r="KHO86" s="46"/>
      <c r="KHP86" s="46"/>
      <c r="KHQ86" s="46"/>
      <c r="KHR86" s="46"/>
      <c r="KHS86" s="46"/>
      <c r="KHT86" s="46"/>
      <c r="KHU86" s="46"/>
      <c r="KHV86" s="46"/>
      <c r="KHW86" s="46"/>
      <c r="KHX86" s="46"/>
      <c r="KHY86" s="46"/>
      <c r="KHZ86" s="46"/>
      <c r="KIA86" s="46"/>
      <c r="KIB86" s="46"/>
      <c r="KIC86" s="46"/>
      <c r="KID86" s="46"/>
      <c r="KIE86" s="46"/>
      <c r="KIF86" s="46"/>
      <c r="KIG86" s="46"/>
      <c r="KIH86" s="46"/>
      <c r="KIJ86" s="27"/>
      <c r="KIK86" s="25"/>
      <c r="KIL86" s="25"/>
      <c r="KIM86" s="25"/>
      <c r="KIN86" s="46"/>
      <c r="KIO86" s="46"/>
      <c r="KIP86" s="46"/>
      <c r="KIQ86" s="46"/>
      <c r="KIR86" s="46"/>
      <c r="KIS86" s="46"/>
      <c r="KIT86" s="46"/>
      <c r="KIU86" s="46"/>
      <c r="KIV86" s="46"/>
      <c r="KIW86" s="46"/>
      <c r="KIX86" s="46"/>
      <c r="KIY86" s="46"/>
      <c r="KIZ86" s="46"/>
      <c r="KJA86" s="46"/>
      <c r="KJB86" s="46"/>
      <c r="KJC86" s="46"/>
      <c r="KJD86" s="46"/>
      <c r="KJE86" s="46"/>
      <c r="KJF86" s="46"/>
      <c r="KJG86" s="46"/>
      <c r="KJH86" s="46"/>
      <c r="KJI86" s="46"/>
      <c r="KJJ86" s="46"/>
      <c r="KJK86" s="46"/>
      <c r="KJL86" s="46"/>
      <c r="KJM86" s="46"/>
      <c r="KJN86" s="46"/>
      <c r="KJO86" s="46"/>
      <c r="KJP86" s="46"/>
      <c r="KJQ86" s="46"/>
      <c r="KJR86" s="46"/>
      <c r="KJS86" s="46"/>
      <c r="KJT86" s="46"/>
      <c r="KJU86" s="46"/>
      <c r="KJW86" s="27"/>
      <c r="KJX86" s="25"/>
      <c r="KJY86" s="25"/>
      <c r="KJZ86" s="25"/>
      <c r="KKA86" s="46"/>
      <c r="KKB86" s="46"/>
      <c r="KKC86" s="46"/>
      <c r="KKD86" s="46"/>
      <c r="KKE86" s="46"/>
      <c r="KKF86" s="46"/>
      <c r="KKG86" s="46"/>
      <c r="KKH86" s="46"/>
      <c r="KKI86" s="46"/>
      <c r="KKJ86" s="46"/>
      <c r="KKK86" s="46"/>
      <c r="KKL86" s="46"/>
      <c r="KKM86" s="46"/>
      <c r="KKN86" s="46"/>
      <c r="KKO86" s="46"/>
      <c r="KKP86" s="46"/>
      <c r="KKQ86" s="46"/>
      <c r="KKR86" s="46"/>
      <c r="KKS86" s="46"/>
      <c r="KKT86" s="46"/>
      <c r="KKU86" s="46"/>
      <c r="KKV86" s="46"/>
      <c r="KKW86" s="46"/>
      <c r="KKX86" s="46"/>
      <c r="KKY86" s="46"/>
      <c r="KKZ86" s="46"/>
      <c r="KLA86" s="46"/>
      <c r="KLB86" s="46"/>
      <c r="KLC86" s="46"/>
      <c r="KLD86" s="46"/>
      <c r="KLE86" s="46"/>
      <c r="KLF86" s="46"/>
      <c r="KLG86" s="46"/>
      <c r="KLH86" s="46"/>
      <c r="KLJ86" s="27"/>
      <c r="KLK86" s="25"/>
      <c r="KLL86" s="25"/>
      <c r="KLM86" s="25"/>
      <c r="KLN86" s="46"/>
      <c r="KLO86" s="46"/>
      <c r="KLP86" s="46"/>
      <c r="KLQ86" s="46"/>
      <c r="KLR86" s="46"/>
      <c r="KLS86" s="46"/>
      <c r="KLT86" s="46"/>
      <c r="KLU86" s="46"/>
      <c r="KLV86" s="46"/>
      <c r="KLW86" s="46"/>
      <c r="KLX86" s="46"/>
      <c r="KLY86" s="46"/>
      <c r="KLZ86" s="46"/>
      <c r="KMA86" s="46"/>
      <c r="KMB86" s="46"/>
      <c r="KMC86" s="46"/>
      <c r="KMD86" s="46"/>
      <c r="KME86" s="46"/>
      <c r="KMF86" s="46"/>
      <c r="KMG86" s="46"/>
      <c r="KMH86" s="46"/>
      <c r="KMI86" s="46"/>
      <c r="KMJ86" s="46"/>
      <c r="KMK86" s="46"/>
      <c r="KML86" s="46"/>
      <c r="KMM86" s="46"/>
      <c r="KMN86" s="46"/>
      <c r="KMO86" s="46"/>
      <c r="KMP86" s="46"/>
      <c r="KMQ86" s="46"/>
      <c r="KMR86" s="46"/>
      <c r="KMS86" s="46"/>
      <c r="KMT86" s="46"/>
      <c r="KMU86" s="46"/>
      <c r="KMW86" s="27"/>
      <c r="KMX86" s="25"/>
      <c r="KMY86" s="25"/>
      <c r="KMZ86" s="25"/>
      <c r="KNA86" s="46"/>
      <c r="KNB86" s="46"/>
      <c r="KNC86" s="46"/>
      <c r="KND86" s="46"/>
      <c r="KNE86" s="46"/>
      <c r="KNF86" s="46"/>
      <c r="KNG86" s="46"/>
      <c r="KNH86" s="46"/>
      <c r="KNI86" s="46"/>
      <c r="KNJ86" s="46"/>
      <c r="KNK86" s="46"/>
      <c r="KNL86" s="46"/>
      <c r="KNM86" s="46"/>
      <c r="KNN86" s="46"/>
      <c r="KNO86" s="46"/>
      <c r="KNP86" s="46"/>
      <c r="KNQ86" s="46"/>
      <c r="KNR86" s="46"/>
      <c r="KNS86" s="46"/>
      <c r="KNT86" s="46"/>
      <c r="KNU86" s="46"/>
      <c r="KNV86" s="46"/>
      <c r="KNW86" s="46"/>
      <c r="KNX86" s="46"/>
      <c r="KNY86" s="46"/>
      <c r="KNZ86" s="46"/>
      <c r="KOA86" s="46"/>
      <c r="KOB86" s="46"/>
      <c r="KOC86" s="46"/>
      <c r="KOD86" s="46"/>
      <c r="KOE86" s="46"/>
      <c r="KOF86" s="46"/>
      <c r="KOG86" s="46"/>
      <c r="KOH86" s="46"/>
      <c r="KOJ86" s="27"/>
      <c r="KOK86" s="25"/>
      <c r="KOL86" s="25"/>
      <c r="KOM86" s="25"/>
      <c r="KON86" s="46"/>
      <c r="KOO86" s="46"/>
      <c r="KOP86" s="46"/>
      <c r="KOQ86" s="46"/>
      <c r="KOR86" s="46"/>
      <c r="KOS86" s="46"/>
      <c r="KOT86" s="46"/>
      <c r="KOU86" s="46"/>
      <c r="KOV86" s="46"/>
      <c r="KOW86" s="46"/>
      <c r="KOX86" s="46"/>
      <c r="KOY86" s="46"/>
      <c r="KOZ86" s="46"/>
      <c r="KPA86" s="46"/>
      <c r="KPB86" s="46"/>
      <c r="KPC86" s="46"/>
      <c r="KPD86" s="46"/>
      <c r="KPE86" s="46"/>
      <c r="KPF86" s="46"/>
      <c r="KPG86" s="46"/>
      <c r="KPH86" s="46"/>
      <c r="KPI86" s="46"/>
      <c r="KPJ86" s="46"/>
      <c r="KPK86" s="46"/>
      <c r="KPL86" s="46"/>
      <c r="KPM86" s="46"/>
      <c r="KPN86" s="46"/>
      <c r="KPO86" s="46"/>
      <c r="KPP86" s="46"/>
      <c r="KPQ86" s="46"/>
      <c r="KPR86" s="46"/>
      <c r="KPS86" s="46"/>
      <c r="KPT86" s="46"/>
      <c r="KPU86" s="46"/>
      <c r="KPW86" s="27"/>
      <c r="KPX86" s="25"/>
      <c r="KPY86" s="25"/>
      <c r="KPZ86" s="25"/>
      <c r="KQA86" s="46"/>
      <c r="KQB86" s="46"/>
      <c r="KQC86" s="46"/>
      <c r="KQD86" s="46"/>
      <c r="KQE86" s="46"/>
      <c r="KQF86" s="46"/>
      <c r="KQG86" s="46"/>
      <c r="KQH86" s="46"/>
      <c r="KQI86" s="46"/>
      <c r="KQJ86" s="46"/>
      <c r="KQK86" s="46"/>
      <c r="KQL86" s="46"/>
      <c r="KQM86" s="46"/>
      <c r="KQN86" s="46"/>
      <c r="KQO86" s="46"/>
      <c r="KQP86" s="46"/>
      <c r="KQQ86" s="46"/>
      <c r="KQR86" s="46"/>
      <c r="KQS86" s="46"/>
      <c r="KQT86" s="46"/>
      <c r="KQU86" s="46"/>
      <c r="KQV86" s="46"/>
      <c r="KQW86" s="46"/>
      <c r="KQX86" s="46"/>
      <c r="KQY86" s="46"/>
      <c r="KQZ86" s="46"/>
      <c r="KRA86" s="46"/>
      <c r="KRB86" s="46"/>
      <c r="KRC86" s="46"/>
      <c r="KRD86" s="46"/>
      <c r="KRE86" s="46"/>
      <c r="KRF86" s="46"/>
      <c r="KRG86" s="46"/>
      <c r="KRH86" s="46"/>
      <c r="KRJ86" s="27"/>
      <c r="KRK86" s="25"/>
      <c r="KRL86" s="25"/>
      <c r="KRM86" s="25"/>
      <c r="KRN86" s="46"/>
      <c r="KRO86" s="46"/>
      <c r="KRP86" s="46"/>
      <c r="KRQ86" s="46"/>
      <c r="KRR86" s="46"/>
      <c r="KRS86" s="46"/>
      <c r="KRT86" s="46"/>
      <c r="KRU86" s="46"/>
      <c r="KRV86" s="46"/>
      <c r="KRW86" s="46"/>
      <c r="KRX86" s="46"/>
      <c r="KRY86" s="46"/>
      <c r="KRZ86" s="46"/>
      <c r="KSA86" s="46"/>
      <c r="KSB86" s="46"/>
      <c r="KSC86" s="46"/>
      <c r="KSD86" s="46"/>
      <c r="KSE86" s="46"/>
      <c r="KSF86" s="46"/>
      <c r="KSG86" s="46"/>
      <c r="KSH86" s="46"/>
      <c r="KSI86" s="46"/>
      <c r="KSJ86" s="46"/>
      <c r="KSK86" s="46"/>
      <c r="KSL86" s="46"/>
      <c r="KSM86" s="46"/>
      <c r="KSN86" s="46"/>
      <c r="KSO86" s="46"/>
      <c r="KSP86" s="46"/>
      <c r="KSQ86" s="46"/>
      <c r="KSR86" s="46"/>
      <c r="KSS86" s="46"/>
      <c r="KST86" s="46"/>
      <c r="KSU86" s="46"/>
      <c r="KSW86" s="27"/>
      <c r="KSX86" s="25"/>
      <c r="KSY86" s="25"/>
      <c r="KSZ86" s="25"/>
      <c r="KTA86" s="46"/>
      <c r="KTB86" s="46"/>
      <c r="KTC86" s="46"/>
      <c r="KTD86" s="46"/>
      <c r="KTE86" s="46"/>
      <c r="KTF86" s="46"/>
      <c r="KTG86" s="46"/>
      <c r="KTH86" s="46"/>
      <c r="KTI86" s="46"/>
      <c r="KTJ86" s="46"/>
      <c r="KTK86" s="46"/>
      <c r="KTL86" s="46"/>
      <c r="KTM86" s="46"/>
      <c r="KTN86" s="46"/>
      <c r="KTO86" s="46"/>
      <c r="KTP86" s="46"/>
      <c r="KTQ86" s="46"/>
      <c r="KTR86" s="46"/>
      <c r="KTS86" s="46"/>
      <c r="KTT86" s="46"/>
      <c r="KTU86" s="46"/>
      <c r="KTV86" s="46"/>
      <c r="KTW86" s="46"/>
      <c r="KTX86" s="46"/>
      <c r="KTY86" s="46"/>
      <c r="KTZ86" s="46"/>
      <c r="KUA86" s="46"/>
      <c r="KUB86" s="46"/>
      <c r="KUC86" s="46"/>
      <c r="KUD86" s="46"/>
      <c r="KUE86" s="46"/>
      <c r="KUF86" s="46"/>
      <c r="KUG86" s="46"/>
      <c r="KUH86" s="46"/>
      <c r="KUJ86" s="27"/>
      <c r="KUK86" s="25"/>
      <c r="KUL86" s="25"/>
      <c r="KUM86" s="25"/>
      <c r="KUN86" s="46"/>
      <c r="KUO86" s="46"/>
      <c r="KUP86" s="46"/>
      <c r="KUQ86" s="46"/>
      <c r="KUR86" s="46"/>
      <c r="KUS86" s="46"/>
      <c r="KUT86" s="46"/>
      <c r="KUU86" s="46"/>
      <c r="KUV86" s="46"/>
      <c r="KUW86" s="46"/>
      <c r="KUX86" s="46"/>
      <c r="KUY86" s="46"/>
      <c r="KUZ86" s="46"/>
      <c r="KVA86" s="46"/>
      <c r="KVB86" s="46"/>
      <c r="KVC86" s="46"/>
      <c r="KVD86" s="46"/>
      <c r="KVE86" s="46"/>
      <c r="KVF86" s="46"/>
      <c r="KVG86" s="46"/>
      <c r="KVH86" s="46"/>
      <c r="KVI86" s="46"/>
      <c r="KVJ86" s="46"/>
      <c r="KVK86" s="46"/>
      <c r="KVL86" s="46"/>
      <c r="KVM86" s="46"/>
      <c r="KVN86" s="46"/>
      <c r="KVO86" s="46"/>
      <c r="KVP86" s="46"/>
      <c r="KVQ86" s="46"/>
      <c r="KVR86" s="46"/>
      <c r="KVS86" s="46"/>
      <c r="KVT86" s="46"/>
      <c r="KVU86" s="46"/>
      <c r="KVW86" s="27"/>
      <c r="KVX86" s="25"/>
      <c r="KVY86" s="25"/>
      <c r="KVZ86" s="25"/>
      <c r="KWA86" s="46"/>
      <c r="KWB86" s="46"/>
      <c r="KWC86" s="46"/>
      <c r="KWD86" s="46"/>
      <c r="KWE86" s="46"/>
      <c r="KWF86" s="46"/>
      <c r="KWG86" s="46"/>
      <c r="KWH86" s="46"/>
      <c r="KWI86" s="46"/>
      <c r="KWJ86" s="46"/>
      <c r="KWK86" s="46"/>
      <c r="KWL86" s="46"/>
      <c r="KWM86" s="46"/>
      <c r="KWN86" s="46"/>
      <c r="KWO86" s="46"/>
      <c r="KWP86" s="46"/>
      <c r="KWQ86" s="46"/>
      <c r="KWR86" s="46"/>
      <c r="KWS86" s="46"/>
      <c r="KWT86" s="46"/>
      <c r="KWU86" s="46"/>
      <c r="KWV86" s="46"/>
      <c r="KWW86" s="46"/>
      <c r="KWX86" s="46"/>
      <c r="KWY86" s="46"/>
      <c r="KWZ86" s="46"/>
      <c r="KXA86" s="46"/>
      <c r="KXB86" s="46"/>
      <c r="KXC86" s="46"/>
      <c r="KXD86" s="46"/>
      <c r="KXE86" s="46"/>
      <c r="KXF86" s="46"/>
      <c r="KXG86" s="46"/>
      <c r="KXH86" s="46"/>
      <c r="KXJ86" s="27"/>
      <c r="KXK86" s="25"/>
      <c r="KXL86" s="25"/>
      <c r="KXM86" s="25"/>
      <c r="KXN86" s="46"/>
      <c r="KXO86" s="46"/>
      <c r="KXP86" s="46"/>
      <c r="KXQ86" s="46"/>
      <c r="KXR86" s="46"/>
      <c r="KXS86" s="46"/>
      <c r="KXT86" s="46"/>
      <c r="KXU86" s="46"/>
      <c r="KXV86" s="46"/>
      <c r="KXW86" s="46"/>
      <c r="KXX86" s="46"/>
      <c r="KXY86" s="46"/>
      <c r="KXZ86" s="46"/>
      <c r="KYA86" s="46"/>
      <c r="KYB86" s="46"/>
      <c r="KYC86" s="46"/>
      <c r="KYD86" s="46"/>
      <c r="KYE86" s="46"/>
      <c r="KYF86" s="46"/>
      <c r="KYG86" s="46"/>
      <c r="KYH86" s="46"/>
      <c r="KYI86" s="46"/>
      <c r="KYJ86" s="46"/>
      <c r="KYK86" s="46"/>
      <c r="KYL86" s="46"/>
      <c r="KYM86" s="46"/>
      <c r="KYN86" s="46"/>
      <c r="KYO86" s="46"/>
      <c r="KYP86" s="46"/>
      <c r="KYQ86" s="46"/>
      <c r="KYR86" s="46"/>
      <c r="KYS86" s="46"/>
      <c r="KYT86" s="46"/>
      <c r="KYU86" s="46"/>
      <c r="KYW86" s="27"/>
      <c r="KYX86" s="25"/>
      <c r="KYY86" s="25"/>
      <c r="KYZ86" s="25"/>
      <c r="KZA86" s="46"/>
      <c r="KZB86" s="46"/>
      <c r="KZC86" s="46"/>
      <c r="KZD86" s="46"/>
      <c r="KZE86" s="46"/>
      <c r="KZF86" s="46"/>
      <c r="KZG86" s="46"/>
      <c r="KZH86" s="46"/>
      <c r="KZI86" s="46"/>
      <c r="KZJ86" s="46"/>
      <c r="KZK86" s="46"/>
      <c r="KZL86" s="46"/>
      <c r="KZM86" s="46"/>
      <c r="KZN86" s="46"/>
      <c r="KZO86" s="46"/>
      <c r="KZP86" s="46"/>
      <c r="KZQ86" s="46"/>
      <c r="KZR86" s="46"/>
      <c r="KZS86" s="46"/>
      <c r="KZT86" s="46"/>
      <c r="KZU86" s="46"/>
      <c r="KZV86" s="46"/>
      <c r="KZW86" s="46"/>
      <c r="KZX86" s="46"/>
      <c r="KZY86" s="46"/>
      <c r="KZZ86" s="46"/>
      <c r="LAA86" s="46"/>
      <c r="LAB86" s="46"/>
      <c r="LAC86" s="46"/>
      <c r="LAD86" s="46"/>
      <c r="LAE86" s="46"/>
      <c r="LAF86" s="46"/>
      <c r="LAG86" s="46"/>
      <c r="LAH86" s="46"/>
      <c r="LAJ86" s="27"/>
      <c r="LAK86" s="25"/>
      <c r="LAL86" s="25"/>
      <c r="LAM86" s="25"/>
      <c r="LAN86" s="46"/>
      <c r="LAO86" s="46"/>
      <c r="LAP86" s="46"/>
      <c r="LAQ86" s="46"/>
      <c r="LAR86" s="46"/>
      <c r="LAS86" s="46"/>
      <c r="LAT86" s="46"/>
      <c r="LAU86" s="46"/>
      <c r="LAV86" s="46"/>
      <c r="LAW86" s="46"/>
      <c r="LAX86" s="46"/>
      <c r="LAY86" s="46"/>
      <c r="LAZ86" s="46"/>
      <c r="LBA86" s="46"/>
      <c r="LBB86" s="46"/>
      <c r="LBC86" s="46"/>
      <c r="LBD86" s="46"/>
      <c r="LBE86" s="46"/>
      <c r="LBF86" s="46"/>
      <c r="LBG86" s="46"/>
      <c r="LBH86" s="46"/>
      <c r="LBI86" s="46"/>
      <c r="LBJ86" s="46"/>
      <c r="LBK86" s="46"/>
      <c r="LBL86" s="46"/>
      <c r="LBM86" s="46"/>
      <c r="LBN86" s="46"/>
      <c r="LBO86" s="46"/>
      <c r="LBP86" s="46"/>
      <c r="LBQ86" s="46"/>
      <c r="LBR86" s="46"/>
      <c r="LBS86" s="46"/>
      <c r="LBT86" s="46"/>
      <c r="LBU86" s="46"/>
      <c r="LBW86" s="27"/>
      <c r="LBX86" s="25"/>
      <c r="LBY86" s="25"/>
      <c r="LBZ86" s="25"/>
      <c r="LCA86" s="46"/>
      <c r="LCB86" s="46"/>
      <c r="LCC86" s="46"/>
      <c r="LCD86" s="46"/>
      <c r="LCE86" s="46"/>
      <c r="LCF86" s="46"/>
      <c r="LCG86" s="46"/>
      <c r="LCH86" s="46"/>
      <c r="LCI86" s="46"/>
      <c r="LCJ86" s="46"/>
      <c r="LCK86" s="46"/>
      <c r="LCL86" s="46"/>
      <c r="LCM86" s="46"/>
      <c r="LCN86" s="46"/>
      <c r="LCO86" s="46"/>
      <c r="LCP86" s="46"/>
      <c r="LCQ86" s="46"/>
      <c r="LCR86" s="46"/>
      <c r="LCS86" s="46"/>
      <c r="LCT86" s="46"/>
      <c r="LCU86" s="46"/>
      <c r="LCV86" s="46"/>
      <c r="LCW86" s="46"/>
      <c r="LCX86" s="46"/>
      <c r="LCY86" s="46"/>
      <c r="LCZ86" s="46"/>
      <c r="LDA86" s="46"/>
      <c r="LDB86" s="46"/>
      <c r="LDC86" s="46"/>
      <c r="LDD86" s="46"/>
      <c r="LDE86" s="46"/>
      <c r="LDF86" s="46"/>
      <c r="LDG86" s="46"/>
      <c r="LDH86" s="46"/>
      <c r="LDJ86" s="27"/>
      <c r="LDK86" s="25"/>
      <c r="LDL86" s="25"/>
      <c r="LDM86" s="25"/>
      <c r="LDN86" s="46"/>
      <c r="LDO86" s="46"/>
      <c r="LDP86" s="46"/>
      <c r="LDQ86" s="46"/>
      <c r="LDR86" s="46"/>
      <c r="LDS86" s="46"/>
      <c r="LDT86" s="46"/>
      <c r="LDU86" s="46"/>
      <c r="LDV86" s="46"/>
      <c r="LDW86" s="46"/>
      <c r="LDX86" s="46"/>
      <c r="LDY86" s="46"/>
      <c r="LDZ86" s="46"/>
      <c r="LEA86" s="46"/>
      <c r="LEB86" s="46"/>
      <c r="LEC86" s="46"/>
      <c r="LED86" s="46"/>
      <c r="LEE86" s="46"/>
      <c r="LEF86" s="46"/>
      <c r="LEG86" s="46"/>
      <c r="LEH86" s="46"/>
      <c r="LEI86" s="46"/>
      <c r="LEJ86" s="46"/>
      <c r="LEK86" s="46"/>
      <c r="LEL86" s="46"/>
      <c r="LEM86" s="46"/>
      <c r="LEN86" s="46"/>
      <c r="LEO86" s="46"/>
      <c r="LEP86" s="46"/>
      <c r="LEQ86" s="46"/>
      <c r="LER86" s="46"/>
      <c r="LES86" s="46"/>
      <c r="LET86" s="46"/>
      <c r="LEU86" s="46"/>
      <c r="LEW86" s="27"/>
      <c r="LEX86" s="25"/>
      <c r="LEY86" s="25"/>
      <c r="LEZ86" s="25"/>
      <c r="LFA86" s="46"/>
      <c r="LFB86" s="46"/>
      <c r="LFC86" s="46"/>
      <c r="LFD86" s="46"/>
      <c r="LFE86" s="46"/>
      <c r="LFF86" s="46"/>
      <c r="LFG86" s="46"/>
      <c r="LFH86" s="46"/>
      <c r="LFI86" s="46"/>
      <c r="LFJ86" s="46"/>
      <c r="LFK86" s="46"/>
      <c r="LFL86" s="46"/>
      <c r="LFM86" s="46"/>
      <c r="LFN86" s="46"/>
      <c r="LFO86" s="46"/>
      <c r="LFP86" s="46"/>
      <c r="LFQ86" s="46"/>
      <c r="LFR86" s="46"/>
      <c r="LFS86" s="46"/>
      <c r="LFT86" s="46"/>
      <c r="LFU86" s="46"/>
      <c r="LFV86" s="46"/>
      <c r="LFW86" s="46"/>
      <c r="LFX86" s="46"/>
      <c r="LFY86" s="46"/>
      <c r="LFZ86" s="46"/>
      <c r="LGA86" s="46"/>
      <c r="LGB86" s="46"/>
      <c r="LGC86" s="46"/>
      <c r="LGD86" s="46"/>
      <c r="LGE86" s="46"/>
      <c r="LGF86" s="46"/>
      <c r="LGG86" s="46"/>
      <c r="LGH86" s="46"/>
      <c r="LGJ86" s="27"/>
      <c r="LGK86" s="25"/>
      <c r="LGL86" s="25"/>
      <c r="LGM86" s="25"/>
      <c r="LGN86" s="46"/>
      <c r="LGO86" s="46"/>
      <c r="LGP86" s="46"/>
      <c r="LGQ86" s="46"/>
      <c r="LGR86" s="46"/>
      <c r="LGS86" s="46"/>
      <c r="LGT86" s="46"/>
      <c r="LGU86" s="46"/>
      <c r="LGV86" s="46"/>
      <c r="LGW86" s="46"/>
      <c r="LGX86" s="46"/>
      <c r="LGY86" s="46"/>
      <c r="LGZ86" s="46"/>
      <c r="LHA86" s="46"/>
      <c r="LHB86" s="46"/>
      <c r="LHC86" s="46"/>
      <c r="LHD86" s="46"/>
      <c r="LHE86" s="46"/>
      <c r="LHF86" s="46"/>
      <c r="LHG86" s="46"/>
      <c r="LHH86" s="46"/>
      <c r="LHI86" s="46"/>
      <c r="LHJ86" s="46"/>
      <c r="LHK86" s="46"/>
      <c r="LHL86" s="46"/>
      <c r="LHM86" s="46"/>
      <c r="LHN86" s="46"/>
      <c r="LHO86" s="46"/>
      <c r="LHP86" s="46"/>
      <c r="LHQ86" s="46"/>
      <c r="LHR86" s="46"/>
      <c r="LHS86" s="46"/>
      <c r="LHT86" s="46"/>
      <c r="LHU86" s="46"/>
      <c r="LHW86" s="27"/>
      <c r="LHX86" s="25"/>
      <c r="LHY86" s="25"/>
      <c r="LHZ86" s="25"/>
      <c r="LIA86" s="46"/>
      <c r="LIB86" s="46"/>
      <c r="LIC86" s="46"/>
      <c r="LID86" s="46"/>
      <c r="LIE86" s="46"/>
      <c r="LIF86" s="46"/>
      <c r="LIG86" s="46"/>
      <c r="LIH86" s="46"/>
      <c r="LII86" s="46"/>
      <c r="LIJ86" s="46"/>
      <c r="LIK86" s="46"/>
      <c r="LIL86" s="46"/>
      <c r="LIM86" s="46"/>
      <c r="LIN86" s="46"/>
      <c r="LIO86" s="46"/>
      <c r="LIP86" s="46"/>
      <c r="LIQ86" s="46"/>
      <c r="LIR86" s="46"/>
      <c r="LIS86" s="46"/>
      <c r="LIT86" s="46"/>
      <c r="LIU86" s="46"/>
      <c r="LIV86" s="46"/>
      <c r="LIW86" s="46"/>
      <c r="LIX86" s="46"/>
      <c r="LIY86" s="46"/>
      <c r="LIZ86" s="46"/>
      <c r="LJA86" s="46"/>
      <c r="LJB86" s="46"/>
      <c r="LJC86" s="46"/>
      <c r="LJD86" s="46"/>
      <c r="LJE86" s="46"/>
      <c r="LJF86" s="46"/>
      <c r="LJG86" s="46"/>
      <c r="LJH86" s="46"/>
      <c r="LJJ86" s="27"/>
      <c r="LJK86" s="25"/>
      <c r="LJL86" s="25"/>
      <c r="LJM86" s="25"/>
      <c r="LJN86" s="46"/>
      <c r="LJO86" s="46"/>
      <c r="LJP86" s="46"/>
      <c r="LJQ86" s="46"/>
      <c r="LJR86" s="46"/>
      <c r="LJS86" s="46"/>
      <c r="LJT86" s="46"/>
      <c r="LJU86" s="46"/>
      <c r="LJV86" s="46"/>
      <c r="LJW86" s="46"/>
      <c r="LJX86" s="46"/>
      <c r="LJY86" s="46"/>
      <c r="LJZ86" s="46"/>
      <c r="LKA86" s="46"/>
      <c r="LKB86" s="46"/>
      <c r="LKC86" s="46"/>
      <c r="LKD86" s="46"/>
      <c r="LKE86" s="46"/>
      <c r="LKF86" s="46"/>
      <c r="LKG86" s="46"/>
      <c r="LKH86" s="46"/>
      <c r="LKI86" s="46"/>
      <c r="LKJ86" s="46"/>
      <c r="LKK86" s="46"/>
      <c r="LKL86" s="46"/>
      <c r="LKM86" s="46"/>
      <c r="LKN86" s="46"/>
      <c r="LKO86" s="46"/>
      <c r="LKP86" s="46"/>
      <c r="LKQ86" s="46"/>
      <c r="LKR86" s="46"/>
      <c r="LKS86" s="46"/>
      <c r="LKT86" s="46"/>
      <c r="LKU86" s="46"/>
      <c r="LKW86" s="27"/>
      <c r="LKX86" s="25"/>
      <c r="LKY86" s="25"/>
      <c r="LKZ86" s="25"/>
      <c r="LLA86" s="46"/>
      <c r="LLB86" s="46"/>
      <c r="LLC86" s="46"/>
      <c r="LLD86" s="46"/>
      <c r="LLE86" s="46"/>
      <c r="LLF86" s="46"/>
      <c r="LLG86" s="46"/>
      <c r="LLH86" s="46"/>
      <c r="LLI86" s="46"/>
      <c r="LLJ86" s="46"/>
      <c r="LLK86" s="46"/>
      <c r="LLL86" s="46"/>
      <c r="LLM86" s="46"/>
      <c r="LLN86" s="46"/>
      <c r="LLO86" s="46"/>
      <c r="LLP86" s="46"/>
      <c r="LLQ86" s="46"/>
      <c r="LLR86" s="46"/>
      <c r="LLS86" s="46"/>
      <c r="LLT86" s="46"/>
      <c r="LLU86" s="46"/>
      <c r="LLV86" s="46"/>
      <c r="LLW86" s="46"/>
      <c r="LLX86" s="46"/>
      <c r="LLY86" s="46"/>
      <c r="LLZ86" s="46"/>
      <c r="LMA86" s="46"/>
      <c r="LMB86" s="46"/>
      <c r="LMC86" s="46"/>
      <c r="LMD86" s="46"/>
      <c r="LME86" s="46"/>
      <c r="LMF86" s="46"/>
      <c r="LMG86" s="46"/>
      <c r="LMH86" s="46"/>
      <c r="LMJ86" s="27"/>
      <c r="LMK86" s="25"/>
      <c r="LML86" s="25"/>
      <c r="LMM86" s="25"/>
      <c r="LMN86" s="46"/>
      <c r="LMO86" s="46"/>
      <c r="LMP86" s="46"/>
      <c r="LMQ86" s="46"/>
      <c r="LMR86" s="46"/>
      <c r="LMS86" s="46"/>
      <c r="LMT86" s="46"/>
      <c r="LMU86" s="46"/>
      <c r="LMV86" s="46"/>
      <c r="LMW86" s="46"/>
      <c r="LMX86" s="46"/>
      <c r="LMY86" s="46"/>
      <c r="LMZ86" s="46"/>
      <c r="LNA86" s="46"/>
      <c r="LNB86" s="46"/>
      <c r="LNC86" s="46"/>
      <c r="LND86" s="46"/>
      <c r="LNE86" s="46"/>
      <c r="LNF86" s="46"/>
      <c r="LNG86" s="46"/>
      <c r="LNH86" s="46"/>
      <c r="LNI86" s="46"/>
      <c r="LNJ86" s="46"/>
      <c r="LNK86" s="46"/>
      <c r="LNL86" s="46"/>
      <c r="LNM86" s="46"/>
      <c r="LNN86" s="46"/>
      <c r="LNO86" s="46"/>
      <c r="LNP86" s="46"/>
      <c r="LNQ86" s="46"/>
      <c r="LNR86" s="46"/>
      <c r="LNS86" s="46"/>
      <c r="LNT86" s="46"/>
      <c r="LNU86" s="46"/>
      <c r="LNW86" s="27"/>
      <c r="LNX86" s="25"/>
      <c r="LNY86" s="25"/>
      <c r="LNZ86" s="25"/>
      <c r="LOA86" s="46"/>
      <c r="LOB86" s="46"/>
      <c r="LOC86" s="46"/>
      <c r="LOD86" s="46"/>
      <c r="LOE86" s="46"/>
      <c r="LOF86" s="46"/>
      <c r="LOG86" s="46"/>
      <c r="LOH86" s="46"/>
      <c r="LOI86" s="46"/>
      <c r="LOJ86" s="46"/>
      <c r="LOK86" s="46"/>
      <c r="LOL86" s="46"/>
      <c r="LOM86" s="46"/>
      <c r="LON86" s="46"/>
      <c r="LOO86" s="46"/>
      <c r="LOP86" s="46"/>
      <c r="LOQ86" s="46"/>
      <c r="LOR86" s="46"/>
      <c r="LOS86" s="46"/>
      <c r="LOT86" s="46"/>
      <c r="LOU86" s="46"/>
      <c r="LOV86" s="46"/>
      <c r="LOW86" s="46"/>
      <c r="LOX86" s="46"/>
      <c r="LOY86" s="46"/>
      <c r="LOZ86" s="46"/>
      <c r="LPA86" s="46"/>
      <c r="LPB86" s="46"/>
      <c r="LPC86" s="46"/>
      <c r="LPD86" s="46"/>
      <c r="LPE86" s="46"/>
      <c r="LPF86" s="46"/>
      <c r="LPG86" s="46"/>
      <c r="LPH86" s="46"/>
      <c r="LPJ86" s="27"/>
      <c r="LPK86" s="25"/>
      <c r="LPL86" s="25"/>
      <c r="LPM86" s="25"/>
      <c r="LPN86" s="46"/>
      <c r="LPO86" s="46"/>
      <c r="LPP86" s="46"/>
      <c r="LPQ86" s="46"/>
      <c r="LPR86" s="46"/>
      <c r="LPS86" s="46"/>
      <c r="LPT86" s="46"/>
      <c r="LPU86" s="46"/>
      <c r="LPV86" s="46"/>
      <c r="LPW86" s="46"/>
      <c r="LPX86" s="46"/>
      <c r="LPY86" s="46"/>
      <c r="LPZ86" s="46"/>
      <c r="LQA86" s="46"/>
      <c r="LQB86" s="46"/>
      <c r="LQC86" s="46"/>
      <c r="LQD86" s="46"/>
      <c r="LQE86" s="46"/>
      <c r="LQF86" s="46"/>
      <c r="LQG86" s="46"/>
      <c r="LQH86" s="46"/>
      <c r="LQI86" s="46"/>
      <c r="LQJ86" s="46"/>
      <c r="LQK86" s="46"/>
      <c r="LQL86" s="46"/>
      <c r="LQM86" s="46"/>
      <c r="LQN86" s="46"/>
      <c r="LQO86" s="46"/>
      <c r="LQP86" s="46"/>
      <c r="LQQ86" s="46"/>
      <c r="LQR86" s="46"/>
      <c r="LQS86" s="46"/>
      <c r="LQT86" s="46"/>
      <c r="LQU86" s="46"/>
      <c r="LQW86" s="27"/>
      <c r="LQX86" s="25"/>
      <c r="LQY86" s="25"/>
      <c r="LQZ86" s="25"/>
      <c r="LRA86" s="46"/>
      <c r="LRB86" s="46"/>
      <c r="LRC86" s="46"/>
      <c r="LRD86" s="46"/>
      <c r="LRE86" s="46"/>
      <c r="LRF86" s="46"/>
      <c r="LRG86" s="46"/>
      <c r="LRH86" s="46"/>
      <c r="LRI86" s="46"/>
      <c r="LRJ86" s="46"/>
      <c r="LRK86" s="46"/>
      <c r="LRL86" s="46"/>
      <c r="LRM86" s="46"/>
      <c r="LRN86" s="46"/>
      <c r="LRO86" s="46"/>
      <c r="LRP86" s="46"/>
      <c r="LRQ86" s="46"/>
      <c r="LRR86" s="46"/>
      <c r="LRS86" s="46"/>
      <c r="LRT86" s="46"/>
      <c r="LRU86" s="46"/>
      <c r="LRV86" s="46"/>
      <c r="LRW86" s="46"/>
      <c r="LRX86" s="46"/>
      <c r="LRY86" s="46"/>
      <c r="LRZ86" s="46"/>
      <c r="LSA86" s="46"/>
      <c r="LSB86" s="46"/>
      <c r="LSC86" s="46"/>
      <c r="LSD86" s="46"/>
      <c r="LSE86" s="46"/>
      <c r="LSF86" s="46"/>
      <c r="LSG86" s="46"/>
      <c r="LSH86" s="46"/>
      <c r="LSJ86" s="27"/>
      <c r="LSK86" s="25"/>
      <c r="LSL86" s="25"/>
      <c r="LSM86" s="25"/>
      <c r="LSN86" s="46"/>
      <c r="LSO86" s="46"/>
      <c r="LSP86" s="46"/>
      <c r="LSQ86" s="46"/>
      <c r="LSR86" s="46"/>
      <c r="LSS86" s="46"/>
      <c r="LST86" s="46"/>
      <c r="LSU86" s="46"/>
      <c r="LSV86" s="46"/>
      <c r="LSW86" s="46"/>
      <c r="LSX86" s="46"/>
      <c r="LSY86" s="46"/>
      <c r="LSZ86" s="46"/>
      <c r="LTA86" s="46"/>
      <c r="LTB86" s="46"/>
      <c r="LTC86" s="46"/>
      <c r="LTD86" s="46"/>
      <c r="LTE86" s="46"/>
      <c r="LTF86" s="46"/>
      <c r="LTG86" s="46"/>
      <c r="LTH86" s="46"/>
      <c r="LTI86" s="46"/>
      <c r="LTJ86" s="46"/>
      <c r="LTK86" s="46"/>
      <c r="LTL86" s="46"/>
      <c r="LTM86" s="46"/>
      <c r="LTN86" s="46"/>
      <c r="LTO86" s="46"/>
      <c r="LTP86" s="46"/>
      <c r="LTQ86" s="46"/>
      <c r="LTR86" s="46"/>
      <c r="LTS86" s="46"/>
      <c r="LTT86" s="46"/>
      <c r="LTU86" s="46"/>
      <c r="LTW86" s="27"/>
      <c r="LTX86" s="25"/>
      <c r="LTY86" s="25"/>
      <c r="LTZ86" s="25"/>
      <c r="LUA86" s="46"/>
      <c r="LUB86" s="46"/>
      <c r="LUC86" s="46"/>
      <c r="LUD86" s="46"/>
      <c r="LUE86" s="46"/>
      <c r="LUF86" s="46"/>
      <c r="LUG86" s="46"/>
      <c r="LUH86" s="46"/>
      <c r="LUI86" s="46"/>
      <c r="LUJ86" s="46"/>
      <c r="LUK86" s="46"/>
      <c r="LUL86" s="46"/>
      <c r="LUM86" s="46"/>
      <c r="LUN86" s="46"/>
      <c r="LUO86" s="46"/>
      <c r="LUP86" s="46"/>
      <c r="LUQ86" s="46"/>
      <c r="LUR86" s="46"/>
      <c r="LUS86" s="46"/>
      <c r="LUT86" s="46"/>
      <c r="LUU86" s="46"/>
      <c r="LUV86" s="46"/>
      <c r="LUW86" s="46"/>
      <c r="LUX86" s="46"/>
      <c r="LUY86" s="46"/>
      <c r="LUZ86" s="46"/>
      <c r="LVA86" s="46"/>
      <c r="LVB86" s="46"/>
      <c r="LVC86" s="46"/>
      <c r="LVD86" s="46"/>
      <c r="LVE86" s="46"/>
      <c r="LVF86" s="46"/>
      <c r="LVG86" s="46"/>
      <c r="LVH86" s="46"/>
      <c r="LVJ86" s="27"/>
      <c r="LVK86" s="25"/>
      <c r="LVL86" s="25"/>
      <c r="LVM86" s="25"/>
      <c r="LVN86" s="46"/>
      <c r="LVO86" s="46"/>
      <c r="LVP86" s="46"/>
      <c r="LVQ86" s="46"/>
      <c r="LVR86" s="46"/>
      <c r="LVS86" s="46"/>
      <c r="LVT86" s="46"/>
      <c r="LVU86" s="46"/>
      <c r="LVV86" s="46"/>
      <c r="LVW86" s="46"/>
      <c r="LVX86" s="46"/>
      <c r="LVY86" s="46"/>
      <c r="LVZ86" s="46"/>
      <c r="LWA86" s="46"/>
      <c r="LWB86" s="46"/>
      <c r="LWC86" s="46"/>
      <c r="LWD86" s="46"/>
      <c r="LWE86" s="46"/>
      <c r="LWF86" s="46"/>
      <c r="LWG86" s="46"/>
      <c r="LWH86" s="46"/>
      <c r="LWI86" s="46"/>
      <c r="LWJ86" s="46"/>
      <c r="LWK86" s="46"/>
      <c r="LWL86" s="46"/>
      <c r="LWM86" s="46"/>
      <c r="LWN86" s="46"/>
      <c r="LWO86" s="46"/>
      <c r="LWP86" s="46"/>
      <c r="LWQ86" s="46"/>
      <c r="LWR86" s="46"/>
      <c r="LWS86" s="46"/>
      <c r="LWT86" s="46"/>
      <c r="LWU86" s="46"/>
      <c r="LWW86" s="27"/>
      <c r="LWX86" s="25"/>
      <c r="LWY86" s="25"/>
      <c r="LWZ86" s="25"/>
      <c r="LXA86" s="46"/>
      <c r="LXB86" s="46"/>
      <c r="LXC86" s="46"/>
      <c r="LXD86" s="46"/>
      <c r="LXE86" s="46"/>
      <c r="LXF86" s="46"/>
      <c r="LXG86" s="46"/>
      <c r="LXH86" s="46"/>
      <c r="LXI86" s="46"/>
      <c r="LXJ86" s="46"/>
      <c r="LXK86" s="46"/>
      <c r="LXL86" s="46"/>
      <c r="LXM86" s="46"/>
      <c r="LXN86" s="46"/>
      <c r="LXO86" s="46"/>
      <c r="LXP86" s="46"/>
      <c r="LXQ86" s="46"/>
      <c r="LXR86" s="46"/>
      <c r="LXS86" s="46"/>
      <c r="LXT86" s="46"/>
      <c r="LXU86" s="46"/>
      <c r="LXV86" s="46"/>
      <c r="LXW86" s="46"/>
      <c r="LXX86" s="46"/>
      <c r="LXY86" s="46"/>
      <c r="LXZ86" s="46"/>
      <c r="LYA86" s="46"/>
      <c r="LYB86" s="46"/>
      <c r="LYC86" s="46"/>
      <c r="LYD86" s="46"/>
      <c r="LYE86" s="46"/>
      <c r="LYF86" s="46"/>
      <c r="LYG86" s="46"/>
      <c r="LYH86" s="46"/>
      <c r="LYJ86" s="27"/>
      <c r="LYK86" s="25"/>
      <c r="LYL86" s="25"/>
      <c r="LYM86" s="25"/>
      <c r="LYN86" s="46"/>
      <c r="LYO86" s="46"/>
      <c r="LYP86" s="46"/>
      <c r="LYQ86" s="46"/>
      <c r="LYR86" s="46"/>
      <c r="LYS86" s="46"/>
      <c r="LYT86" s="46"/>
      <c r="LYU86" s="46"/>
      <c r="LYV86" s="46"/>
      <c r="LYW86" s="46"/>
      <c r="LYX86" s="46"/>
      <c r="LYY86" s="46"/>
      <c r="LYZ86" s="46"/>
      <c r="LZA86" s="46"/>
      <c r="LZB86" s="46"/>
      <c r="LZC86" s="46"/>
      <c r="LZD86" s="46"/>
      <c r="LZE86" s="46"/>
      <c r="LZF86" s="46"/>
      <c r="LZG86" s="46"/>
      <c r="LZH86" s="46"/>
      <c r="LZI86" s="46"/>
      <c r="LZJ86" s="46"/>
      <c r="LZK86" s="46"/>
      <c r="LZL86" s="46"/>
      <c r="LZM86" s="46"/>
      <c r="LZN86" s="46"/>
      <c r="LZO86" s="46"/>
      <c r="LZP86" s="46"/>
      <c r="LZQ86" s="46"/>
      <c r="LZR86" s="46"/>
      <c r="LZS86" s="46"/>
      <c r="LZT86" s="46"/>
      <c r="LZU86" s="46"/>
      <c r="LZW86" s="27"/>
      <c r="LZX86" s="25"/>
      <c r="LZY86" s="25"/>
      <c r="LZZ86" s="25"/>
      <c r="MAA86" s="46"/>
      <c r="MAB86" s="46"/>
      <c r="MAC86" s="46"/>
      <c r="MAD86" s="46"/>
      <c r="MAE86" s="46"/>
      <c r="MAF86" s="46"/>
      <c r="MAG86" s="46"/>
      <c r="MAH86" s="46"/>
      <c r="MAI86" s="46"/>
      <c r="MAJ86" s="46"/>
      <c r="MAK86" s="46"/>
      <c r="MAL86" s="46"/>
      <c r="MAM86" s="46"/>
      <c r="MAN86" s="46"/>
      <c r="MAO86" s="46"/>
      <c r="MAP86" s="46"/>
      <c r="MAQ86" s="46"/>
      <c r="MAR86" s="46"/>
      <c r="MAS86" s="46"/>
      <c r="MAT86" s="46"/>
      <c r="MAU86" s="46"/>
      <c r="MAV86" s="46"/>
      <c r="MAW86" s="46"/>
      <c r="MAX86" s="46"/>
      <c r="MAY86" s="46"/>
      <c r="MAZ86" s="46"/>
      <c r="MBA86" s="46"/>
      <c r="MBB86" s="46"/>
      <c r="MBC86" s="46"/>
      <c r="MBD86" s="46"/>
      <c r="MBE86" s="46"/>
      <c r="MBF86" s="46"/>
      <c r="MBG86" s="46"/>
      <c r="MBH86" s="46"/>
      <c r="MBJ86" s="27"/>
      <c r="MBK86" s="25"/>
      <c r="MBL86" s="25"/>
      <c r="MBM86" s="25"/>
      <c r="MBN86" s="46"/>
      <c r="MBO86" s="46"/>
      <c r="MBP86" s="46"/>
      <c r="MBQ86" s="46"/>
      <c r="MBR86" s="46"/>
      <c r="MBS86" s="46"/>
      <c r="MBT86" s="46"/>
      <c r="MBU86" s="46"/>
      <c r="MBV86" s="46"/>
      <c r="MBW86" s="46"/>
      <c r="MBX86" s="46"/>
      <c r="MBY86" s="46"/>
      <c r="MBZ86" s="46"/>
      <c r="MCA86" s="46"/>
      <c r="MCB86" s="46"/>
      <c r="MCC86" s="46"/>
      <c r="MCD86" s="46"/>
      <c r="MCE86" s="46"/>
      <c r="MCF86" s="46"/>
      <c r="MCG86" s="46"/>
      <c r="MCH86" s="46"/>
      <c r="MCI86" s="46"/>
      <c r="MCJ86" s="46"/>
      <c r="MCK86" s="46"/>
      <c r="MCL86" s="46"/>
      <c r="MCM86" s="46"/>
      <c r="MCN86" s="46"/>
      <c r="MCO86" s="46"/>
      <c r="MCP86" s="46"/>
      <c r="MCQ86" s="46"/>
      <c r="MCR86" s="46"/>
      <c r="MCS86" s="46"/>
      <c r="MCT86" s="46"/>
      <c r="MCU86" s="46"/>
      <c r="MCW86" s="27"/>
      <c r="MCX86" s="25"/>
      <c r="MCY86" s="25"/>
      <c r="MCZ86" s="25"/>
      <c r="MDA86" s="46"/>
      <c r="MDB86" s="46"/>
      <c r="MDC86" s="46"/>
      <c r="MDD86" s="46"/>
      <c r="MDE86" s="46"/>
      <c r="MDF86" s="46"/>
      <c r="MDG86" s="46"/>
      <c r="MDH86" s="46"/>
      <c r="MDI86" s="46"/>
      <c r="MDJ86" s="46"/>
      <c r="MDK86" s="46"/>
      <c r="MDL86" s="46"/>
      <c r="MDM86" s="46"/>
      <c r="MDN86" s="46"/>
      <c r="MDO86" s="46"/>
      <c r="MDP86" s="46"/>
      <c r="MDQ86" s="46"/>
      <c r="MDR86" s="46"/>
      <c r="MDS86" s="46"/>
      <c r="MDT86" s="46"/>
      <c r="MDU86" s="46"/>
      <c r="MDV86" s="46"/>
      <c r="MDW86" s="46"/>
      <c r="MDX86" s="46"/>
      <c r="MDY86" s="46"/>
      <c r="MDZ86" s="46"/>
      <c r="MEA86" s="46"/>
      <c r="MEB86" s="46"/>
      <c r="MEC86" s="46"/>
      <c r="MED86" s="46"/>
      <c r="MEE86" s="46"/>
      <c r="MEF86" s="46"/>
      <c r="MEG86" s="46"/>
      <c r="MEH86" s="46"/>
      <c r="MEJ86" s="27"/>
      <c r="MEK86" s="25"/>
      <c r="MEL86" s="25"/>
      <c r="MEM86" s="25"/>
      <c r="MEN86" s="46"/>
      <c r="MEO86" s="46"/>
      <c r="MEP86" s="46"/>
      <c r="MEQ86" s="46"/>
      <c r="MER86" s="46"/>
      <c r="MES86" s="46"/>
      <c r="MET86" s="46"/>
      <c r="MEU86" s="46"/>
      <c r="MEV86" s="46"/>
      <c r="MEW86" s="46"/>
      <c r="MEX86" s="46"/>
      <c r="MEY86" s="46"/>
      <c r="MEZ86" s="46"/>
      <c r="MFA86" s="46"/>
      <c r="MFB86" s="46"/>
      <c r="MFC86" s="46"/>
      <c r="MFD86" s="46"/>
      <c r="MFE86" s="46"/>
      <c r="MFF86" s="46"/>
      <c r="MFG86" s="46"/>
      <c r="MFH86" s="46"/>
      <c r="MFI86" s="46"/>
      <c r="MFJ86" s="46"/>
      <c r="MFK86" s="46"/>
      <c r="MFL86" s="46"/>
      <c r="MFM86" s="46"/>
      <c r="MFN86" s="46"/>
      <c r="MFO86" s="46"/>
      <c r="MFP86" s="46"/>
      <c r="MFQ86" s="46"/>
      <c r="MFR86" s="46"/>
      <c r="MFS86" s="46"/>
      <c r="MFT86" s="46"/>
      <c r="MFU86" s="46"/>
      <c r="MFW86" s="27"/>
      <c r="MFX86" s="25"/>
      <c r="MFY86" s="25"/>
      <c r="MFZ86" s="25"/>
      <c r="MGA86" s="46"/>
      <c r="MGB86" s="46"/>
      <c r="MGC86" s="46"/>
      <c r="MGD86" s="46"/>
      <c r="MGE86" s="46"/>
      <c r="MGF86" s="46"/>
      <c r="MGG86" s="46"/>
      <c r="MGH86" s="46"/>
      <c r="MGI86" s="46"/>
      <c r="MGJ86" s="46"/>
      <c r="MGK86" s="46"/>
      <c r="MGL86" s="46"/>
      <c r="MGM86" s="46"/>
      <c r="MGN86" s="46"/>
      <c r="MGO86" s="46"/>
      <c r="MGP86" s="46"/>
      <c r="MGQ86" s="46"/>
      <c r="MGR86" s="46"/>
      <c r="MGS86" s="46"/>
      <c r="MGT86" s="46"/>
      <c r="MGU86" s="46"/>
      <c r="MGV86" s="46"/>
      <c r="MGW86" s="46"/>
      <c r="MGX86" s="46"/>
      <c r="MGY86" s="46"/>
      <c r="MGZ86" s="46"/>
      <c r="MHA86" s="46"/>
      <c r="MHB86" s="46"/>
      <c r="MHC86" s="46"/>
      <c r="MHD86" s="46"/>
      <c r="MHE86" s="46"/>
      <c r="MHF86" s="46"/>
      <c r="MHG86" s="46"/>
      <c r="MHH86" s="46"/>
      <c r="MHJ86" s="27"/>
      <c r="MHK86" s="25"/>
      <c r="MHL86" s="25"/>
      <c r="MHM86" s="25"/>
      <c r="MHN86" s="46"/>
      <c r="MHO86" s="46"/>
      <c r="MHP86" s="46"/>
      <c r="MHQ86" s="46"/>
      <c r="MHR86" s="46"/>
      <c r="MHS86" s="46"/>
      <c r="MHT86" s="46"/>
      <c r="MHU86" s="46"/>
      <c r="MHV86" s="46"/>
      <c r="MHW86" s="46"/>
      <c r="MHX86" s="46"/>
      <c r="MHY86" s="46"/>
      <c r="MHZ86" s="46"/>
      <c r="MIA86" s="46"/>
      <c r="MIB86" s="46"/>
      <c r="MIC86" s="46"/>
      <c r="MID86" s="46"/>
      <c r="MIE86" s="46"/>
      <c r="MIF86" s="46"/>
      <c r="MIG86" s="46"/>
      <c r="MIH86" s="46"/>
      <c r="MII86" s="46"/>
      <c r="MIJ86" s="46"/>
      <c r="MIK86" s="46"/>
      <c r="MIL86" s="46"/>
      <c r="MIM86" s="46"/>
      <c r="MIN86" s="46"/>
      <c r="MIO86" s="46"/>
      <c r="MIP86" s="46"/>
      <c r="MIQ86" s="46"/>
      <c r="MIR86" s="46"/>
      <c r="MIS86" s="46"/>
      <c r="MIT86" s="46"/>
      <c r="MIU86" s="46"/>
      <c r="MIW86" s="27"/>
      <c r="MIX86" s="25"/>
      <c r="MIY86" s="25"/>
      <c r="MIZ86" s="25"/>
      <c r="MJA86" s="46"/>
      <c r="MJB86" s="46"/>
      <c r="MJC86" s="46"/>
      <c r="MJD86" s="46"/>
      <c r="MJE86" s="46"/>
      <c r="MJF86" s="46"/>
      <c r="MJG86" s="46"/>
      <c r="MJH86" s="46"/>
      <c r="MJI86" s="46"/>
      <c r="MJJ86" s="46"/>
      <c r="MJK86" s="46"/>
      <c r="MJL86" s="46"/>
      <c r="MJM86" s="46"/>
      <c r="MJN86" s="46"/>
      <c r="MJO86" s="46"/>
      <c r="MJP86" s="46"/>
      <c r="MJQ86" s="46"/>
      <c r="MJR86" s="46"/>
      <c r="MJS86" s="46"/>
      <c r="MJT86" s="46"/>
      <c r="MJU86" s="46"/>
      <c r="MJV86" s="46"/>
      <c r="MJW86" s="46"/>
      <c r="MJX86" s="46"/>
      <c r="MJY86" s="46"/>
      <c r="MJZ86" s="46"/>
      <c r="MKA86" s="46"/>
      <c r="MKB86" s="46"/>
      <c r="MKC86" s="46"/>
      <c r="MKD86" s="46"/>
      <c r="MKE86" s="46"/>
      <c r="MKF86" s="46"/>
      <c r="MKG86" s="46"/>
      <c r="MKH86" s="46"/>
      <c r="MKJ86" s="27"/>
      <c r="MKK86" s="25"/>
      <c r="MKL86" s="25"/>
      <c r="MKM86" s="25"/>
      <c r="MKN86" s="46"/>
      <c r="MKO86" s="46"/>
      <c r="MKP86" s="46"/>
      <c r="MKQ86" s="46"/>
      <c r="MKR86" s="46"/>
      <c r="MKS86" s="46"/>
      <c r="MKT86" s="46"/>
      <c r="MKU86" s="46"/>
      <c r="MKV86" s="46"/>
      <c r="MKW86" s="46"/>
      <c r="MKX86" s="46"/>
      <c r="MKY86" s="46"/>
      <c r="MKZ86" s="46"/>
      <c r="MLA86" s="46"/>
      <c r="MLB86" s="46"/>
      <c r="MLC86" s="46"/>
      <c r="MLD86" s="46"/>
      <c r="MLE86" s="46"/>
      <c r="MLF86" s="46"/>
      <c r="MLG86" s="46"/>
      <c r="MLH86" s="46"/>
      <c r="MLI86" s="46"/>
      <c r="MLJ86" s="46"/>
      <c r="MLK86" s="46"/>
      <c r="MLL86" s="46"/>
      <c r="MLM86" s="46"/>
      <c r="MLN86" s="46"/>
      <c r="MLO86" s="46"/>
      <c r="MLP86" s="46"/>
      <c r="MLQ86" s="46"/>
      <c r="MLR86" s="46"/>
      <c r="MLS86" s="46"/>
      <c r="MLT86" s="46"/>
      <c r="MLU86" s="46"/>
      <c r="MLW86" s="27"/>
      <c r="MLX86" s="25"/>
      <c r="MLY86" s="25"/>
      <c r="MLZ86" s="25"/>
      <c r="MMA86" s="46"/>
      <c r="MMB86" s="46"/>
      <c r="MMC86" s="46"/>
      <c r="MMD86" s="46"/>
      <c r="MME86" s="46"/>
      <c r="MMF86" s="46"/>
      <c r="MMG86" s="46"/>
      <c r="MMH86" s="46"/>
      <c r="MMI86" s="46"/>
      <c r="MMJ86" s="46"/>
      <c r="MMK86" s="46"/>
      <c r="MML86" s="46"/>
      <c r="MMM86" s="46"/>
      <c r="MMN86" s="46"/>
      <c r="MMO86" s="46"/>
      <c r="MMP86" s="46"/>
      <c r="MMQ86" s="46"/>
      <c r="MMR86" s="46"/>
      <c r="MMS86" s="46"/>
      <c r="MMT86" s="46"/>
      <c r="MMU86" s="46"/>
      <c r="MMV86" s="46"/>
      <c r="MMW86" s="46"/>
      <c r="MMX86" s="46"/>
      <c r="MMY86" s="46"/>
      <c r="MMZ86" s="46"/>
      <c r="MNA86" s="46"/>
      <c r="MNB86" s="46"/>
      <c r="MNC86" s="46"/>
      <c r="MND86" s="46"/>
      <c r="MNE86" s="46"/>
      <c r="MNF86" s="46"/>
      <c r="MNG86" s="46"/>
      <c r="MNH86" s="46"/>
      <c r="MNJ86" s="27"/>
      <c r="MNK86" s="25"/>
      <c r="MNL86" s="25"/>
      <c r="MNM86" s="25"/>
      <c r="MNN86" s="46"/>
      <c r="MNO86" s="46"/>
      <c r="MNP86" s="46"/>
      <c r="MNQ86" s="46"/>
      <c r="MNR86" s="46"/>
      <c r="MNS86" s="46"/>
      <c r="MNT86" s="46"/>
      <c r="MNU86" s="46"/>
      <c r="MNV86" s="46"/>
      <c r="MNW86" s="46"/>
      <c r="MNX86" s="46"/>
      <c r="MNY86" s="46"/>
      <c r="MNZ86" s="46"/>
      <c r="MOA86" s="46"/>
      <c r="MOB86" s="46"/>
      <c r="MOC86" s="46"/>
      <c r="MOD86" s="46"/>
      <c r="MOE86" s="46"/>
      <c r="MOF86" s="46"/>
      <c r="MOG86" s="46"/>
      <c r="MOH86" s="46"/>
      <c r="MOI86" s="46"/>
      <c r="MOJ86" s="46"/>
      <c r="MOK86" s="46"/>
      <c r="MOL86" s="46"/>
      <c r="MOM86" s="46"/>
      <c r="MON86" s="46"/>
      <c r="MOO86" s="46"/>
      <c r="MOP86" s="46"/>
      <c r="MOQ86" s="46"/>
      <c r="MOR86" s="46"/>
      <c r="MOS86" s="46"/>
      <c r="MOT86" s="46"/>
      <c r="MOU86" s="46"/>
      <c r="MOW86" s="27"/>
      <c r="MOX86" s="25"/>
      <c r="MOY86" s="25"/>
      <c r="MOZ86" s="25"/>
      <c r="MPA86" s="46"/>
      <c r="MPB86" s="46"/>
      <c r="MPC86" s="46"/>
      <c r="MPD86" s="46"/>
      <c r="MPE86" s="46"/>
      <c r="MPF86" s="46"/>
      <c r="MPG86" s="46"/>
      <c r="MPH86" s="46"/>
      <c r="MPI86" s="46"/>
      <c r="MPJ86" s="46"/>
      <c r="MPK86" s="46"/>
      <c r="MPL86" s="46"/>
      <c r="MPM86" s="46"/>
      <c r="MPN86" s="46"/>
      <c r="MPO86" s="46"/>
      <c r="MPP86" s="46"/>
      <c r="MPQ86" s="46"/>
      <c r="MPR86" s="46"/>
      <c r="MPS86" s="46"/>
      <c r="MPT86" s="46"/>
      <c r="MPU86" s="46"/>
      <c r="MPV86" s="46"/>
      <c r="MPW86" s="46"/>
      <c r="MPX86" s="46"/>
      <c r="MPY86" s="46"/>
      <c r="MPZ86" s="46"/>
      <c r="MQA86" s="46"/>
      <c r="MQB86" s="46"/>
      <c r="MQC86" s="46"/>
      <c r="MQD86" s="46"/>
      <c r="MQE86" s="46"/>
      <c r="MQF86" s="46"/>
      <c r="MQG86" s="46"/>
      <c r="MQH86" s="46"/>
      <c r="MQJ86" s="27"/>
      <c r="MQK86" s="25"/>
      <c r="MQL86" s="25"/>
      <c r="MQM86" s="25"/>
      <c r="MQN86" s="46"/>
      <c r="MQO86" s="46"/>
      <c r="MQP86" s="46"/>
      <c r="MQQ86" s="46"/>
      <c r="MQR86" s="46"/>
      <c r="MQS86" s="46"/>
      <c r="MQT86" s="46"/>
      <c r="MQU86" s="46"/>
      <c r="MQV86" s="46"/>
      <c r="MQW86" s="46"/>
      <c r="MQX86" s="46"/>
      <c r="MQY86" s="46"/>
      <c r="MQZ86" s="46"/>
      <c r="MRA86" s="46"/>
      <c r="MRB86" s="46"/>
      <c r="MRC86" s="46"/>
      <c r="MRD86" s="46"/>
      <c r="MRE86" s="46"/>
      <c r="MRF86" s="46"/>
      <c r="MRG86" s="46"/>
      <c r="MRH86" s="46"/>
      <c r="MRI86" s="46"/>
      <c r="MRJ86" s="46"/>
      <c r="MRK86" s="46"/>
      <c r="MRL86" s="46"/>
      <c r="MRM86" s="46"/>
      <c r="MRN86" s="46"/>
      <c r="MRO86" s="46"/>
      <c r="MRP86" s="46"/>
      <c r="MRQ86" s="46"/>
      <c r="MRR86" s="46"/>
      <c r="MRS86" s="46"/>
      <c r="MRT86" s="46"/>
      <c r="MRU86" s="46"/>
      <c r="MRW86" s="27"/>
      <c r="MRX86" s="25"/>
      <c r="MRY86" s="25"/>
      <c r="MRZ86" s="25"/>
      <c r="MSA86" s="46"/>
      <c r="MSB86" s="46"/>
      <c r="MSC86" s="46"/>
      <c r="MSD86" s="46"/>
      <c r="MSE86" s="46"/>
      <c r="MSF86" s="46"/>
      <c r="MSG86" s="46"/>
      <c r="MSH86" s="46"/>
      <c r="MSI86" s="46"/>
      <c r="MSJ86" s="46"/>
      <c r="MSK86" s="46"/>
      <c r="MSL86" s="46"/>
      <c r="MSM86" s="46"/>
      <c r="MSN86" s="46"/>
      <c r="MSO86" s="46"/>
      <c r="MSP86" s="46"/>
      <c r="MSQ86" s="46"/>
      <c r="MSR86" s="46"/>
      <c r="MSS86" s="46"/>
      <c r="MST86" s="46"/>
      <c r="MSU86" s="46"/>
      <c r="MSV86" s="46"/>
      <c r="MSW86" s="46"/>
      <c r="MSX86" s="46"/>
      <c r="MSY86" s="46"/>
      <c r="MSZ86" s="46"/>
      <c r="MTA86" s="46"/>
      <c r="MTB86" s="46"/>
      <c r="MTC86" s="46"/>
      <c r="MTD86" s="46"/>
      <c r="MTE86" s="46"/>
      <c r="MTF86" s="46"/>
      <c r="MTG86" s="46"/>
      <c r="MTH86" s="46"/>
      <c r="MTJ86" s="27"/>
      <c r="MTK86" s="25"/>
      <c r="MTL86" s="25"/>
      <c r="MTM86" s="25"/>
      <c r="MTN86" s="46"/>
      <c r="MTO86" s="46"/>
      <c r="MTP86" s="46"/>
      <c r="MTQ86" s="46"/>
      <c r="MTR86" s="46"/>
      <c r="MTS86" s="46"/>
      <c r="MTT86" s="46"/>
      <c r="MTU86" s="46"/>
      <c r="MTV86" s="46"/>
      <c r="MTW86" s="46"/>
      <c r="MTX86" s="46"/>
      <c r="MTY86" s="46"/>
      <c r="MTZ86" s="46"/>
      <c r="MUA86" s="46"/>
      <c r="MUB86" s="46"/>
      <c r="MUC86" s="46"/>
      <c r="MUD86" s="46"/>
      <c r="MUE86" s="46"/>
      <c r="MUF86" s="46"/>
      <c r="MUG86" s="46"/>
      <c r="MUH86" s="46"/>
      <c r="MUI86" s="46"/>
      <c r="MUJ86" s="46"/>
      <c r="MUK86" s="46"/>
      <c r="MUL86" s="46"/>
      <c r="MUM86" s="46"/>
      <c r="MUN86" s="46"/>
      <c r="MUO86" s="46"/>
      <c r="MUP86" s="46"/>
      <c r="MUQ86" s="46"/>
      <c r="MUR86" s="46"/>
      <c r="MUS86" s="46"/>
      <c r="MUT86" s="46"/>
      <c r="MUU86" s="46"/>
      <c r="MUW86" s="27"/>
      <c r="MUX86" s="25"/>
      <c r="MUY86" s="25"/>
      <c r="MUZ86" s="25"/>
      <c r="MVA86" s="46"/>
      <c r="MVB86" s="46"/>
      <c r="MVC86" s="46"/>
      <c r="MVD86" s="46"/>
      <c r="MVE86" s="46"/>
      <c r="MVF86" s="46"/>
      <c r="MVG86" s="46"/>
      <c r="MVH86" s="46"/>
      <c r="MVI86" s="46"/>
      <c r="MVJ86" s="46"/>
      <c r="MVK86" s="46"/>
      <c r="MVL86" s="46"/>
      <c r="MVM86" s="46"/>
      <c r="MVN86" s="46"/>
      <c r="MVO86" s="46"/>
      <c r="MVP86" s="46"/>
      <c r="MVQ86" s="46"/>
      <c r="MVR86" s="46"/>
      <c r="MVS86" s="46"/>
      <c r="MVT86" s="46"/>
      <c r="MVU86" s="46"/>
      <c r="MVV86" s="46"/>
      <c r="MVW86" s="46"/>
      <c r="MVX86" s="46"/>
      <c r="MVY86" s="46"/>
      <c r="MVZ86" s="46"/>
      <c r="MWA86" s="46"/>
      <c r="MWB86" s="46"/>
      <c r="MWC86" s="46"/>
      <c r="MWD86" s="46"/>
      <c r="MWE86" s="46"/>
      <c r="MWF86" s="46"/>
      <c r="MWG86" s="46"/>
      <c r="MWH86" s="46"/>
      <c r="MWJ86" s="27"/>
      <c r="MWK86" s="25"/>
      <c r="MWL86" s="25"/>
      <c r="MWM86" s="25"/>
      <c r="MWN86" s="46"/>
      <c r="MWO86" s="46"/>
      <c r="MWP86" s="46"/>
      <c r="MWQ86" s="46"/>
      <c r="MWR86" s="46"/>
      <c r="MWS86" s="46"/>
      <c r="MWT86" s="46"/>
      <c r="MWU86" s="46"/>
      <c r="MWV86" s="46"/>
      <c r="MWW86" s="46"/>
      <c r="MWX86" s="46"/>
      <c r="MWY86" s="46"/>
      <c r="MWZ86" s="46"/>
      <c r="MXA86" s="46"/>
      <c r="MXB86" s="46"/>
      <c r="MXC86" s="46"/>
      <c r="MXD86" s="46"/>
      <c r="MXE86" s="46"/>
      <c r="MXF86" s="46"/>
      <c r="MXG86" s="46"/>
      <c r="MXH86" s="46"/>
      <c r="MXI86" s="46"/>
      <c r="MXJ86" s="46"/>
      <c r="MXK86" s="46"/>
      <c r="MXL86" s="46"/>
      <c r="MXM86" s="46"/>
      <c r="MXN86" s="46"/>
      <c r="MXO86" s="46"/>
      <c r="MXP86" s="46"/>
      <c r="MXQ86" s="46"/>
      <c r="MXR86" s="46"/>
      <c r="MXS86" s="46"/>
      <c r="MXT86" s="46"/>
      <c r="MXU86" s="46"/>
      <c r="MXW86" s="27"/>
      <c r="MXX86" s="25"/>
      <c r="MXY86" s="25"/>
      <c r="MXZ86" s="25"/>
      <c r="MYA86" s="46"/>
      <c r="MYB86" s="46"/>
      <c r="MYC86" s="46"/>
      <c r="MYD86" s="46"/>
      <c r="MYE86" s="46"/>
      <c r="MYF86" s="46"/>
      <c r="MYG86" s="46"/>
      <c r="MYH86" s="46"/>
      <c r="MYI86" s="46"/>
      <c r="MYJ86" s="46"/>
      <c r="MYK86" s="46"/>
      <c r="MYL86" s="46"/>
      <c r="MYM86" s="46"/>
      <c r="MYN86" s="46"/>
      <c r="MYO86" s="46"/>
      <c r="MYP86" s="46"/>
      <c r="MYQ86" s="46"/>
      <c r="MYR86" s="46"/>
      <c r="MYS86" s="46"/>
      <c r="MYT86" s="46"/>
      <c r="MYU86" s="46"/>
      <c r="MYV86" s="46"/>
      <c r="MYW86" s="46"/>
      <c r="MYX86" s="46"/>
      <c r="MYY86" s="46"/>
      <c r="MYZ86" s="46"/>
      <c r="MZA86" s="46"/>
      <c r="MZB86" s="46"/>
      <c r="MZC86" s="46"/>
      <c r="MZD86" s="46"/>
      <c r="MZE86" s="46"/>
      <c r="MZF86" s="46"/>
      <c r="MZG86" s="46"/>
      <c r="MZH86" s="46"/>
      <c r="MZJ86" s="27"/>
      <c r="MZK86" s="25"/>
      <c r="MZL86" s="25"/>
      <c r="MZM86" s="25"/>
      <c r="MZN86" s="46"/>
      <c r="MZO86" s="46"/>
      <c r="MZP86" s="46"/>
      <c r="MZQ86" s="46"/>
      <c r="MZR86" s="46"/>
      <c r="MZS86" s="46"/>
      <c r="MZT86" s="46"/>
      <c r="MZU86" s="46"/>
      <c r="MZV86" s="46"/>
      <c r="MZW86" s="46"/>
      <c r="MZX86" s="46"/>
      <c r="MZY86" s="46"/>
      <c r="MZZ86" s="46"/>
      <c r="NAA86" s="46"/>
      <c r="NAB86" s="46"/>
      <c r="NAC86" s="46"/>
      <c r="NAD86" s="46"/>
      <c r="NAE86" s="46"/>
      <c r="NAF86" s="46"/>
      <c r="NAG86" s="46"/>
      <c r="NAH86" s="46"/>
      <c r="NAI86" s="46"/>
      <c r="NAJ86" s="46"/>
      <c r="NAK86" s="46"/>
      <c r="NAL86" s="46"/>
      <c r="NAM86" s="46"/>
      <c r="NAN86" s="46"/>
      <c r="NAO86" s="46"/>
      <c r="NAP86" s="46"/>
      <c r="NAQ86" s="46"/>
      <c r="NAR86" s="46"/>
      <c r="NAS86" s="46"/>
      <c r="NAT86" s="46"/>
      <c r="NAU86" s="46"/>
      <c r="NAW86" s="27"/>
      <c r="NAX86" s="25"/>
      <c r="NAY86" s="25"/>
      <c r="NAZ86" s="25"/>
      <c r="NBA86" s="46"/>
      <c r="NBB86" s="46"/>
      <c r="NBC86" s="46"/>
      <c r="NBD86" s="46"/>
      <c r="NBE86" s="46"/>
      <c r="NBF86" s="46"/>
      <c r="NBG86" s="46"/>
      <c r="NBH86" s="46"/>
      <c r="NBI86" s="46"/>
      <c r="NBJ86" s="46"/>
      <c r="NBK86" s="46"/>
      <c r="NBL86" s="46"/>
      <c r="NBM86" s="46"/>
      <c r="NBN86" s="46"/>
      <c r="NBO86" s="46"/>
      <c r="NBP86" s="46"/>
      <c r="NBQ86" s="46"/>
      <c r="NBR86" s="46"/>
      <c r="NBS86" s="46"/>
      <c r="NBT86" s="46"/>
      <c r="NBU86" s="46"/>
      <c r="NBV86" s="46"/>
      <c r="NBW86" s="46"/>
      <c r="NBX86" s="46"/>
      <c r="NBY86" s="46"/>
      <c r="NBZ86" s="46"/>
      <c r="NCA86" s="46"/>
      <c r="NCB86" s="46"/>
      <c r="NCC86" s="46"/>
      <c r="NCD86" s="46"/>
      <c r="NCE86" s="46"/>
      <c r="NCF86" s="46"/>
      <c r="NCG86" s="46"/>
      <c r="NCH86" s="46"/>
      <c r="NCJ86" s="27"/>
      <c r="NCK86" s="25"/>
      <c r="NCL86" s="25"/>
      <c r="NCM86" s="25"/>
      <c r="NCN86" s="46"/>
      <c r="NCO86" s="46"/>
      <c r="NCP86" s="46"/>
      <c r="NCQ86" s="46"/>
      <c r="NCR86" s="46"/>
      <c r="NCS86" s="46"/>
      <c r="NCT86" s="46"/>
      <c r="NCU86" s="46"/>
      <c r="NCV86" s="46"/>
      <c r="NCW86" s="46"/>
      <c r="NCX86" s="46"/>
      <c r="NCY86" s="46"/>
      <c r="NCZ86" s="46"/>
      <c r="NDA86" s="46"/>
      <c r="NDB86" s="46"/>
      <c r="NDC86" s="46"/>
      <c r="NDD86" s="46"/>
      <c r="NDE86" s="46"/>
      <c r="NDF86" s="46"/>
      <c r="NDG86" s="46"/>
      <c r="NDH86" s="46"/>
      <c r="NDI86" s="46"/>
      <c r="NDJ86" s="46"/>
      <c r="NDK86" s="46"/>
      <c r="NDL86" s="46"/>
      <c r="NDM86" s="46"/>
      <c r="NDN86" s="46"/>
      <c r="NDO86" s="46"/>
      <c r="NDP86" s="46"/>
      <c r="NDQ86" s="46"/>
      <c r="NDR86" s="46"/>
      <c r="NDS86" s="46"/>
      <c r="NDT86" s="46"/>
      <c r="NDU86" s="46"/>
      <c r="NDW86" s="27"/>
      <c r="NDX86" s="25"/>
      <c r="NDY86" s="25"/>
      <c r="NDZ86" s="25"/>
      <c r="NEA86" s="46"/>
      <c r="NEB86" s="46"/>
      <c r="NEC86" s="46"/>
      <c r="NED86" s="46"/>
      <c r="NEE86" s="46"/>
      <c r="NEF86" s="46"/>
      <c r="NEG86" s="46"/>
      <c r="NEH86" s="46"/>
      <c r="NEI86" s="46"/>
      <c r="NEJ86" s="46"/>
      <c r="NEK86" s="46"/>
      <c r="NEL86" s="46"/>
      <c r="NEM86" s="46"/>
      <c r="NEN86" s="46"/>
      <c r="NEO86" s="46"/>
      <c r="NEP86" s="46"/>
      <c r="NEQ86" s="46"/>
      <c r="NER86" s="46"/>
      <c r="NES86" s="46"/>
      <c r="NET86" s="46"/>
      <c r="NEU86" s="46"/>
      <c r="NEV86" s="46"/>
      <c r="NEW86" s="46"/>
      <c r="NEX86" s="46"/>
      <c r="NEY86" s="46"/>
      <c r="NEZ86" s="46"/>
      <c r="NFA86" s="46"/>
      <c r="NFB86" s="46"/>
      <c r="NFC86" s="46"/>
      <c r="NFD86" s="46"/>
      <c r="NFE86" s="46"/>
      <c r="NFF86" s="46"/>
      <c r="NFG86" s="46"/>
      <c r="NFH86" s="46"/>
      <c r="NFJ86" s="27"/>
      <c r="NFK86" s="25"/>
      <c r="NFL86" s="25"/>
      <c r="NFM86" s="25"/>
      <c r="NFN86" s="46"/>
      <c r="NFO86" s="46"/>
      <c r="NFP86" s="46"/>
      <c r="NFQ86" s="46"/>
      <c r="NFR86" s="46"/>
      <c r="NFS86" s="46"/>
      <c r="NFT86" s="46"/>
      <c r="NFU86" s="46"/>
      <c r="NFV86" s="46"/>
      <c r="NFW86" s="46"/>
      <c r="NFX86" s="46"/>
      <c r="NFY86" s="46"/>
      <c r="NFZ86" s="46"/>
      <c r="NGA86" s="46"/>
      <c r="NGB86" s="46"/>
      <c r="NGC86" s="46"/>
      <c r="NGD86" s="46"/>
      <c r="NGE86" s="46"/>
      <c r="NGF86" s="46"/>
      <c r="NGG86" s="46"/>
      <c r="NGH86" s="46"/>
      <c r="NGI86" s="46"/>
      <c r="NGJ86" s="46"/>
      <c r="NGK86" s="46"/>
      <c r="NGL86" s="46"/>
      <c r="NGM86" s="46"/>
      <c r="NGN86" s="46"/>
      <c r="NGO86" s="46"/>
      <c r="NGP86" s="46"/>
      <c r="NGQ86" s="46"/>
      <c r="NGR86" s="46"/>
      <c r="NGS86" s="46"/>
      <c r="NGT86" s="46"/>
      <c r="NGU86" s="46"/>
      <c r="NGW86" s="27"/>
      <c r="NGX86" s="25"/>
      <c r="NGY86" s="25"/>
      <c r="NGZ86" s="25"/>
      <c r="NHA86" s="46"/>
      <c r="NHB86" s="46"/>
      <c r="NHC86" s="46"/>
      <c r="NHD86" s="46"/>
      <c r="NHE86" s="46"/>
      <c r="NHF86" s="46"/>
      <c r="NHG86" s="46"/>
      <c r="NHH86" s="46"/>
      <c r="NHI86" s="46"/>
      <c r="NHJ86" s="46"/>
      <c r="NHK86" s="46"/>
      <c r="NHL86" s="46"/>
      <c r="NHM86" s="46"/>
      <c r="NHN86" s="46"/>
      <c r="NHO86" s="46"/>
      <c r="NHP86" s="46"/>
      <c r="NHQ86" s="46"/>
      <c r="NHR86" s="46"/>
      <c r="NHS86" s="46"/>
      <c r="NHT86" s="46"/>
      <c r="NHU86" s="46"/>
      <c r="NHV86" s="46"/>
      <c r="NHW86" s="46"/>
      <c r="NHX86" s="46"/>
      <c r="NHY86" s="46"/>
      <c r="NHZ86" s="46"/>
      <c r="NIA86" s="46"/>
      <c r="NIB86" s="46"/>
      <c r="NIC86" s="46"/>
      <c r="NID86" s="46"/>
      <c r="NIE86" s="46"/>
      <c r="NIF86" s="46"/>
      <c r="NIG86" s="46"/>
      <c r="NIH86" s="46"/>
      <c r="NIJ86" s="27"/>
      <c r="NIK86" s="25"/>
      <c r="NIL86" s="25"/>
      <c r="NIM86" s="25"/>
      <c r="NIN86" s="46"/>
      <c r="NIO86" s="46"/>
      <c r="NIP86" s="46"/>
      <c r="NIQ86" s="46"/>
      <c r="NIR86" s="46"/>
      <c r="NIS86" s="46"/>
      <c r="NIT86" s="46"/>
      <c r="NIU86" s="46"/>
      <c r="NIV86" s="46"/>
      <c r="NIW86" s="46"/>
      <c r="NIX86" s="46"/>
      <c r="NIY86" s="46"/>
      <c r="NIZ86" s="46"/>
      <c r="NJA86" s="46"/>
      <c r="NJB86" s="46"/>
      <c r="NJC86" s="46"/>
      <c r="NJD86" s="46"/>
      <c r="NJE86" s="46"/>
      <c r="NJF86" s="46"/>
      <c r="NJG86" s="46"/>
      <c r="NJH86" s="46"/>
      <c r="NJI86" s="46"/>
      <c r="NJJ86" s="46"/>
      <c r="NJK86" s="46"/>
      <c r="NJL86" s="46"/>
      <c r="NJM86" s="46"/>
      <c r="NJN86" s="46"/>
      <c r="NJO86" s="46"/>
      <c r="NJP86" s="46"/>
      <c r="NJQ86" s="46"/>
      <c r="NJR86" s="46"/>
      <c r="NJS86" s="46"/>
      <c r="NJT86" s="46"/>
      <c r="NJU86" s="46"/>
      <c r="NJW86" s="27"/>
      <c r="NJX86" s="25"/>
      <c r="NJY86" s="25"/>
      <c r="NJZ86" s="25"/>
      <c r="NKA86" s="46"/>
      <c r="NKB86" s="46"/>
      <c r="NKC86" s="46"/>
      <c r="NKD86" s="46"/>
      <c r="NKE86" s="46"/>
      <c r="NKF86" s="46"/>
      <c r="NKG86" s="46"/>
      <c r="NKH86" s="46"/>
      <c r="NKI86" s="46"/>
      <c r="NKJ86" s="46"/>
      <c r="NKK86" s="46"/>
      <c r="NKL86" s="46"/>
      <c r="NKM86" s="46"/>
      <c r="NKN86" s="46"/>
      <c r="NKO86" s="46"/>
      <c r="NKP86" s="46"/>
      <c r="NKQ86" s="46"/>
      <c r="NKR86" s="46"/>
      <c r="NKS86" s="46"/>
      <c r="NKT86" s="46"/>
      <c r="NKU86" s="46"/>
      <c r="NKV86" s="46"/>
      <c r="NKW86" s="46"/>
      <c r="NKX86" s="46"/>
      <c r="NKY86" s="46"/>
      <c r="NKZ86" s="46"/>
      <c r="NLA86" s="46"/>
      <c r="NLB86" s="46"/>
      <c r="NLC86" s="46"/>
      <c r="NLD86" s="46"/>
      <c r="NLE86" s="46"/>
      <c r="NLF86" s="46"/>
      <c r="NLG86" s="46"/>
      <c r="NLH86" s="46"/>
      <c r="NLJ86" s="27"/>
      <c r="NLK86" s="25"/>
      <c r="NLL86" s="25"/>
      <c r="NLM86" s="25"/>
      <c r="NLN86" s="46"/>
      <c r="NLO86" s="46"/>
      <c r="NLP86" s="46"/>
      <c r="NLQ86" s="46"/>
      <c r="NLR86" s="46"/>
      <c r="NLS86" s="46"/>
      <c r="NLT86" s="46"/>
      <c r="NLU86" s="46"/>
      <c r="NLV86" s="46"/>
      <c r="NLW86" s="46"/>
      <c r="NLX86" s="46"/>
      <c r="NLY86" s="46"/>
      <c r="NLZ86" s="46"/>
      <c r="NMA86" s="46"/>
      <c r="NMB86" s="46"/>
      <c r="NMC86" s="46"/>
      <c r="NMD86" s="46"/>
      <c r="NME86" s="46"/>
      <c r="NMF86" s="46"/>
      <c r="NMG86" s="46"/>
      <c r="NMH86" s="46"/>
      <c r="NMI86" s="46"/>
      <c r="NMJ86" s="46"/>
      <c r="NMK86" s="46"/>
      <c r="NML86" s="46"/>
      <c r="NMM86" s="46"/>
      <c r="NMN86" s="46"/>
      <c r="NMO86" s="46"/>
      <c r="NMP86" s="46"/>
      <c r="NMQ86" s="46"/>
      <c r="NMR86" s="46"/>
      <c r="NMS86" s="46"/>
      <c r="NMT86" s="46"/>
      <c r="NMU86" s="46"/>
      <c r="NMW86" s="27"/>
      <c r="NMX86" s="25"/>
      <c r="NMY86" s="25"/>
      <c r="NMZ86" s="25"/>
      <c r="NNA86" s="46"/>
      <c r="NNB86" s="46"/>
      <c r="NNC86" s="46"/>
      <c r="NND86" s="46"/>
      <c r="NNE86" s="46"/>
      <c r="NNF86" s="46"/>
      <c r="NNG86" s="46"/>
      <c r="NNH86" s="46"/>
      <c r="NNI86" s="46"/>
      <c r="NNJ86" s="46"/>
      <c r="NNK86" s="46"/>
      <c r="NNL86" s="46"/>
      <c r="NNM86" s="46"/>
      <c r="NNN86" s="46"/>
      <c r="NNO86" s="46"/>
      <c r="NNP86" s="46"/>
      <c r="NNQ86" s="46"/>
      <c r="NNR86" s="46"/>
      <c r="NNS86" s="46"/>
      <c r="NNT86" s="46"/>
      <c r="NNU86" s="46"/>
      <c r="NNV86" s="46"/>
      <c r="NNW86" s="46"/>
      <c r="NNX86" s="46"/>
      <c r="NNY86" s="46"/>
      <c r="NNZ86" s="46"/>
      <c r="NOA86" s="46"/>
      <c r="NOB86" s="46"/>
      <c r="NOC86" s="46"/>
      <c r="NOD86" s="46"/>
      <c r="NOE86" s="46"/>
      <c r="NOF86" s="46"/>
      <c r="NOG86" s="46"/>
      <c r="NOH86" s="46"/>
      <c r="NOJ86" s="27"/>
      <c r="NOK86" s="25"/>
      <c r="NOL86" s="25"/>
      <c r="NOM86" s="25"/>
      <c r="NON86" s="46"/>
      <c r="NOO86" s="46"/>
      <c r="NOP86" s="46"/>
      <c r="NOQ86" s="46"/>
      <c r="NOR86" s="46"/>
      <c r="NOS86" s="46"/>
      <c r="NOT86" s="46"/>
      <c r="NOU86" s="46"/>
      <c r="NOV86" s="46"/>
      <c r="NOW86" s="46"/>
      <c r="NOX86" s="46"/>
      <c r="NOY86" s="46"/>
      <c r="NOZ86" s="46"/>
      <c r="NPA86" s="46"/>
      <c r="NPB86" s="46"/>
      <c r="NPC86" s="46"/>
      <c r="NPD86" s="46"/>
      <c r="NPE86" s="46"/>
      <c r="NPF86" s="46"/>
      <c r="NPG86" s="46"/>
      <c r="NPH86" s="46"/>
      <c r="NPI86" s="46"/>
      <c r="NPJ86" s="46"/>
      <c r="NPK86" s="46"/>
      <c r="NPL86" s="46"/>
      <c r="NPM86" s="46"/>
      <c r="NPN86" s="46"/>
      <c r="NPO86" s="46"/>
      <c r="NPP86" s="46"/>
      <c r="NPQ86" s="46"/>
      <c r="NPR86" s="46"/>
      <c r="NPS86" s="46"/>
      <c r="NPT86" s="46"/>
      <c r="NPU86" s="46"/>
      <c r="NPW86" s="27"/>
      <c r="NPX86" s="25"/>
      <c r="NPY86" s="25"/>
      <c r="NPZ86" s="25"/>
      <c r="NQA86" s="46"/>
      <c r="NQB86" s="46"/>
      <c r="NQC86" s="46"/>
      <c r="NQD86" s="46"/>
      <c r="NQE86" s="46"/>
      <c r="NQF86" s="46"/>
      <c r="NQG86" s="46"/>
      <c r="NQH86" s="46"/>
      <c r="NQI86" s="46"/>
      <c r="NQJ86" s="46"/>
      <c r="NQK86" s="46"/>
      <c r="NQL86" s="46"/>
      <c r="NQM86" s="46"/>
      <c r="NQN86" s="46"/>
      <c r="NQO86" s="46"/>
      <c r="NQP86" s="46"/>
      <c r="NQQ86" s="46"/>
      <c r="NQR86" s="46"/>
      <c r="NQS86" s="46"/>
      <c r="NQT86" s="46"/>
      <c r="NQU86" s="46"/>
      <c r="NQV86" s="46"/>
      <c r="NQW86" s="46"/>
      <c r="NQX86" s="46"/>
      <c r="NQY86" s="46"/>
      <c r="NQZ86" s="46"/>
      <c r="NRA86" s="46"/>
      <c r="NRB86" s="46"/>
      <c r="NRC86" s="46"/>
      <c r="NRD86" s="46"/>
      <c r="NRE86" s="46"/>
      <c r="NRF86" s="46"/>
      <c r="NRG86" s="46"/>
      <c r="NRH86" s="46"/>
      <c r="NRJ86" s="27"/>
      <c r="NRK86" s="25"/>
      <c r="NRL86" s="25"/>
      <c r="NRM86" s="25"/>
      <c r="NRN86" s="46"/>
      <c r="NRO86" s="46"/>
      <c r="NRP86" s="46"/>
      <c r="NRQ86" s="46"/>
      <c r="NRR86" s="46"/>
      <c r="NRS86" s="46"/>
      <c r="NRT86" s="46"/>
      <c r="NRU86" s="46"/>
      <c r="NRV86" s="46"/>
      <c r="NRW86" s="46"/>
      <c r="NRX86" s="46"/>
      <c r="NRY86" s="46"/>
      <c r="NRZ86" s="46"/>
      <c r="NSA86" s="46"/>
      <c r="NSB86" s="46"/>
      <c r="NSC86" s="46"/>
      <c r="NSD86" s="46"/>
      <c r="NSE86" s="46"/>
      <c r="NSF86" s="46"/>
      <c r="NSG86" s="46"/>
      <c r="NSH86" s="46"/>
      <c r="NSI86" s="46"/>
      <c r="NSJ86" s="46"/>
      <c r="NSK86" s="46"/>
      <c r="NSL86" s="46"/>
      <c r="NSM86" s="46"/>
      <c r="NSN86" s="46"/>
      <c r="NSO86" s="46"/>
      <c r="NSP86" s="46"/>
      <c r="NSQ86" s="46"/>
      <c r="NSR86" s="46"/>
      <c r="NSS86" s="46"/>
      <c r="NST86" s="46"/>
      <c r="NSU86" s="46"/>
      <c r="NSW86" s="27"/>
      <c r="NSX86" s="25"/>
      <c r="NSY86" s="25"/>
      <c r="NSZ86" s="25"/>
      <c r="NTA86" s="46"/>
      <c r="NTB86" s="46"/>
      <c r="NTC86" s="46"/>
      <c r="NTD86" s="46"/>
      <c r="NTE86" s="46"/>
      <c r="NTF86" s="46"/>
      <c r="NTG86" s="46"/>
      <c r="NTH86" s="46"/>
      <c r="NTI86" s="46"/>
      <c r="NTJ86" s="46"/>
      <c r="NTK86" s="46"/>
      <c r="NTL86" s="46"/>
      <c r="NTM86" s="46"/>
      <c r="NTN86" s="46"/>
      <c r="NTO86" s="46"/>
      <c r="NTP86" s="46"/>
      <c r="NTQ86" s="46"/>
      <c r="NTR86" s="46"/>
      <c r="NTS86" s="46"/>
      <c r="NTT86" s="46"/>
      <c r="NTU86" s="46"/>
      <c r="NTV86" s="46"/>
      <c r="NTW86" s="46"/>
      <c r="NTX86" s="46"/>
      <c r="NTY86" s="46"/>
      <c r="NTZ86" s="46"/>
      <c r="NUA86" s="46"/>
      <c r="NUB86" s="46"/>
      <c r="NUC86" s="46"/>
      <c r="NUD86" s="46"/>
      <c r="NUE86" s="46"/>
      <c r="NUF86" s="46"/>
      <c r="NUG86" s="46"/>
      <c r="NUH86" s="46"/>
      <c r="NUJ86" s="27"/>
      <c r="NUK86" s="25"/>
      <c r="NUL86" s="25"/>
      <c r="NUM86" s="25"/>
      <c r="NUN86" s="46"/>
      <c r="NUO86" s="46"/>
      <c r="NUP86" s="46"/>
      <c r="NUQ86" s="46"/>
      <c r="NUR86" s="46"/>
      <c r="NUS86" s="46"/>
      <c r="NUT86" s="46"/>
      <c r="NUU86" s="46"/>
      <c r="NUV86" s="46"/>
      <c r="NUW86" s="46"/>
      <c r="NUX86" s="46"/>
      <c r="NUY86" s="46"/>
      <c r="NUZ86" s="46"/>
      <c r="NVA86" s="46"/>
      <c r="NVB86" s="46"/>
      <c r="NVC86" s="46"/>
      <c r="NVD86" s="46"/>
      <c r="NVE86" s="46"/>
      <c r="NVF86" s="46"/>
      <c r="NVG86" s="46"/>
      <c r="NVH86" s="46"/>
      <c r="NVI86" s="46"/>
      <c r="NVJ86" s="46"/>
      <c r="NVK86" s="46"/>
      <c r="NVL86" s="46"/>
      <c r="NVM86" s="46"/>
      <c r="NVN86" s="46"/>
      <c r="NVO86" s="46"/>
      <c r="NVP86" s="46"/>
      <c r="NVQ86" s="46"/>
      <c r="NVR86" s="46"/>
      <c r="NVS86" s="46"/>
      <c r="NVT86" s="46"/>
      <c r="NVU86" s="46"/>
      <c r="NVW86" s="27"/>
      <c r="NVX86" s="25"/>
      <c r="NVY86" s="25"/>
      <c r="NVZ86" s="25"/>
      <c r="NWA86" s="46"/>
      <c r="NWB86" s="46"/>
      <c r="NWC86" s="46"/>
      <c r="NWD86" s="46"/>
      <c r="NWE86" s="46"/>
      <c r="NWF86" s="46"/>
      <c r="NWG86" s="46"/>
      <c r="NWH86" s="46"/>
      <c r="NWI86" s="46"/>
      <c r="NWJ86" s="46"/>
      <c r="NWK86" s="46"/>
      <c r="NWL86" s="46"/>
      <c r="NWM86" s="46"/>
      <c r="NWN86" s="46"/>
      <c r="NWO86" s="46"/>
      <c r="NWP86" s="46"/>
      <c r="NWQ86" s="46"/>
      <c r="NWR86" s="46"/>
      <c r="NWS86" s="46"/>
      <c r="NWT86" s="46"/>
      <c r="NWU86" s="46"/>
      <c r="NWV86" s="46"/>
      <c r="NWW86" s="46"/>
      <c r="NWX86" s="46"/>
      <c r="NWY86" s="46"/>
      <c r="NWZ86" s="46"/>
      <c r="NXA86" s="46"/>
      <c r="NXB86" s="46"/>
      <c r="NXC86" s="46"/>
      <c r="NXD86" s="46"/>
      <c r="NXE86" s="46"/>
      <c r="NXF86" s="46"/>
      <c r="NXG86" s="46"/>
      <c r="NXH86" s="46"/>
      <c r="NXJ86" s="27"/>
      <c r="NXK86" s="25"/>
      <c r="NXL86" s="25"/>
      <c r="NXM86" s="25"/>
      <c r="NXN86" s="46"/>
      <c r="NXO86" s="46"/>
      <c r="NXP86" s="46"/>
      <c r="NXQ86" s="46"/>
      <c r="NXR86" s="46"/>
      <c r="NXS86" s="46"/>
      <c r="NXT86" s="46"/>
      <c r="NXU86" s="46"/>
      <c r="NXV86" s="46"/>
      <c r="NXW86" s="46"/>
      <c r="NXX86" s="46"/>
      <c r="NXY86" s="46"/>
      <c r="NXZ86" s="46"/>
      <c r="NYA86" s="46"/>
      <c r="NYB86" s="46"/>
      <c r="NYC86" s="46"/>
      <c r="NYD86" s="46"/>
      <c r="NYE86" s="46"/>
      <c r="NYF86" s="46"/>
      <c r="NYG86" s="46"/>
      <c r="NYH86" s="46"/>
      <c r="NYI86" s="46"/>
      <c r="NYJ86" s="46"/>
      <c r="NYK86" s="46"/>
      <c r="NYL86" s="46"/>
      <c r="NYM86" s="46"/>
      <c r="NYN86" s="46"/>
      <c r="NYO86" s="46"/>
      <c r="NYP86" s="46"/>
      <c r="NYQ86" s="46"/>
      <c r="NYR86" s="46"/>
      <c r="NYS86" s="46"/>
      <c r="NYT86" s="46"/>
      <c r="NYU86" s="46"/>
      <c r="NYW86" s="27"/>
      <c r="NYX86" s="25"/>
      <c r="NYY86" s="25"/>
      <c r="NYZ86" s="25"/>
      <c r="NZA86" s="46"/>
      <c r="NZB86" s="46"/>
      <c r="NZC86" s="46"/>
      <c r="NZD86" s="46"/>
      <c r="NZE86" s="46"/>
      <c r="NZF86" s="46"/>
      <c r="NZG86" s="46"/>
      <c r="NZH86" s="46"/>
      <c r="NZI86" s="46"/>
      <c r="NZJ86" s="46"/>
      <c r="NZK86" s="46"/>
      <c r="NZL86" s="46"/>
      <c r="NZM86" s="46"/>
      <c r="NZN86" s="46"/>
      <c r="NZO86" s="46"/>
      <c r="NZP86" s="46"/>
      <c r="NZQ86" s="46"/>
      <c r="NZR86" s="46"/>
      <c r="NZS86" s="46"/>
      <c r="NZT86" s="46"/>
      <c r="NZU86" s="46"/>
      <c r="NZV86" s="46"/>
      <c r="NZW86" s="46"/>
      <c r="NZX86" s="46"/>
      <c r="NZY86" s="46"/>
      <c r="NZZ86" s="46"/>
      <c r="OAA86" s="46"/>
      <c r="OAB86" s="46"/>
      <c r="OAC86" s="46"/>
      <c r="OAD86" s="46"/>
      <c r="OAE86" s="46"/>
      <c r="OAF86" s="46"/>
      <c r="OAG86" s="46"/>
      <c r="OAH86" s="46"/>
      <c r="OAJ86" s="27"/>
      <c r="OAK86" s="25"/>
      <c r="OAL86" s="25"/>
      <c r="OAM86" s="25"/>
      <c r="OAN86" s="46"/>
      <c r="OAO86" s="46"/>
      <c r="OAP86" s="46"/>
      <c r="OAQ86" s="46"/>
      <c r="OAR86" s="46"/>
      <c r="OAS86" s="46"/>
      <c r="OAT86" s="46"/>
      <c r="OAU86" s="46"/>
      <c r="OAV86" s="46"/>
      <c r="OAW86" s="46"/>
      <c r="OAX86" s="46"/>
      <c r="OAY86" s="46"/>
      <c r="OAZ86" s="46"/>
      <c r="OBA86" s="46"/>
      <c r="OBB86" s="46"/>
      <c r="OBC86" s="46"/>
      <c r="OBD86" s="46"/>
      <c r="OBE86" s="46"/>
      <c r="OBF86" s="46"/>
      <c r="OBG86" s="46"/>
      <c r="OBH86" s="46"/>
      <c r="OBI86" s="46"/>
      <c r="OBJ86" s="46"/>
      <c r="OBK86" s="46"/>
      <c r="OBL86" s="46"/>
      <c r="OBM86" s="46"/>
      <c r="OBN86" s="46"/>
      <c r="OBO86" s="46"/>
      <c r="OBP86" s="46"/>
      <c r="OBQ86" s="46"/>
      <c r="OBR86" s="46"/>
      <c r="OBS86" s="46"/>
      <c r="OBT86" s="46"/>
      <c r="OBU86" s="46"/>
      <c r="OBW86" s="27"/>
      <c r="OBX86" s="25"/>
      <c r="OBY86" s="25"/>
      <c r="OBZ86" s="25"/>
      <c r="OCA86" s="46"/>
      <c r="OCB86" s="46"/>
      <c r="OCC86" s="46"/>
      <c r="OCD86" s="46"/>
      <c r="OCE86" s="46"/>
      <c r="OCF86" s="46"/>
      <c r="OCG86" s="46"/>
      <c r="OCH86" s="46"/>
      <c r="OCI86" s="46"/>
      <c r="OCJ86" s="46"/>
      <c r="OCK86" s="46"/>
      <c r="OCL86" s="46"/>
      <c r="OCM86" s="46"/>
      <c r="OCN86" s="46"/>
      <c r="OCO86" s="46"/>
      <c r="OCP86" s="46"/>
      <c r="OCQ86" s="46"/>
      <c r="OCR86" s="46"/>
      <c r="OCS86" s="46"/>
      <c r="OCT86" s="46"/>
      <c r="OCU86" s="46"/>
      <c r="OCV86" s="46"/>
      <c r="OCW86" s="46"/>
      <c r="OCX86" s="46"/>
      <c r="OCY86" s="46"/>
      <c r="OCZ86" s="46"/>
      <c r="ODA86" s="46"/>
      <c r="ODB86" s="46"/>
      <c r="ODC86" s="46"/>
      <c r="ODD86" s="46"/>
      <c r="ODE86" s="46"/>
      <c r="ODF86" s="46"/>
      <c r="ODG86" s="46"/>
      <c r="ODH86" s="46"/>
      <c r="ODJ86" s="27"/>
      <c r="ODK86" s="25"/>
      <c r="ODL86" s="25"/>
      <c r="ODM86" s="25"/>
      <c r="ODN86" s="46"/>
      <c r="ODO86" s="46"/>
      <c r="ODP86" s="46"/>
      <c r="ODQ86" s="46"/>
      <c r="ODR86" s="46"/>
      <c r="ODS86" s="46"/>
      <c r="ODT86" s="46"/>
      <c r="ODU86" s="46"/>
      <c r="ODV86" s="46"/>
      <c r="ODW86" s="46"/>
      <c r="ODX86" s="46"/>
      <c r="ODY86" s="46"/>
      <c r="ODZ86" s="46"/>
      <c r="OEA86" s="46"/>
      <c r="OEB86" s="46"/>
      <c r="OEC86" s="46"/>
      <c r="OED86" s="46"/>
      <c r="OEE86" s="46"/>
      <c r="OEF86" s="46"/>
      <c r="OEG86" s="46"/>
      <c r="OEH86" s="46"/>
      <c r="OEI86" s="46"/>
      <c r="OEJ86" s="46"/>
      <c r="OEK86" s="46"/>
      <c r="OEL86" s="46"/>
      <c r="OEM86" s="46"/>
      <c r="OEN86" s="46"/>
      <c r="OEO86" s="46"/>
      <c r="OEP86" s="46"/>
      <c r="OEQ86" s="46"/>
      <c r="OER86" s="46"/>
      <c r="OES86" s="46"/>
      <c r="OET86" s="46"/>
      <c r="OEU86" s="46"/>
      <c r="OEW86" s="27"/>
      <c r="OEX86" s="25"/>
      <c r="OEY86" s="25"/>
      <c r="OEZ86" s="25"/>
      <c r="OFA86" s="46"/>
      <c r="OFB86" s="46"/>
      <c r="OFC86" s="46"/>
      <c r="OFD86" s="46"/>
      <c r="OFE86" s="46"/>
      <c r="OFF86" s="46"/>
      <c r="OFG86" s="46"/>
      <c r="OFH86" s="46"/>
      <c r="OFI86" s="46"/>
      <c r="OFJ86" s="46"/>
      <c r="OFK86" s="46"/>
      <c r="OFL86" s="46"/>
      <c r="OFM86" s="46"/>
      <c r="OFN86" s="46"/>
      <c r="OFO86" s="46"/>
      <c r="OFP86" s="46"/>
      <c r="OFQ86" s="46"/>
      <c r="OFR86" s="46"/>
      <c r="OFS86" s="46"/>
      <c r="OFT86" s="46"/>
      <c r="OFU86" s="46"/>
      <c r="OFV86" s="46"/>
      <c r="OFW86" s="46"/>
      <c r="OFX86" s="46"/>
      <c r="OFY86" s="46"/>
      <c r="OFZ86" s="46"/>
      <c r="OGA86" s="46"/>
      <c r="OGB86" s="46"/>
      <c r="OGC86" s="46"/>
      <c r="OGD86" s="46"/>
      <c r="OGE86" s="46"/>
      <c r="OGF86" s="46"/>
      <c r="OGG86" s="46"/>
      <c r="OGH86" s="46"/>
      <c r="OGJ86" s="27"/>
      <c r="OGK86" s="25"/>
      <c r="OGL86" s="25"/>
      <c r="OGM86" s="25"/>
      <c r="OGN86" s="46"/>
      <c r="OGO86" s="46"/>
      <c r="OGP86" s="46"/>
      <c r="OGQ86" s="46"/>
      <c r="OGR86" s="46"/>
      <c r="OGS86" s="46"/>
      <c r="OGT86" s="46"/>
      <c r="OGU86" s="46"/>
      <c r="OGV86" s="46"/>
      <c r="OGW86" s="46"/>
      <c r="OGX86" s="46"/>
      <c r="OGY86" s="46"/>
      <c r="OGZ86" s="46"/>
      <c r="OHA86" s="46"/>
      <c r="OHB86" s="46"/>
      <c r="OHC86" s="46"/>
      <c r="OHD86" s="46"/>
      <c r="OHE86" s="46"/>
      <c r="OHF86" s="46"/>
      <c r="OHG86" s="46"/>
      <c r="OHH86" s="46"/>
      <c r="OHI86" s="46"/>
      <c r="OHJ86" s="46"/>
      <c r="OHK86" s="46"/>
      <c r="OHL86" s="46"/>
      <c r="OHM86" s="46"/>
      <c r="OHN86" s="46"/>
      <c r="OHO86" s="46"/>
      <c r="OHP86" s="46"/>
      <c r="OHQ86" s="46"/>
      <c r="OHR86" s="46"/>
      <c r="OHS86" s="46"/>
      <c r="OHT86" s="46"/>
      <c r="OHU86" s="46"/>
      <c r="OHW86" s="27"/>
      <c r="OHX86" s="25"/>
      <c r="OHY86" s="25"/>
      <c r="OHZ86" s="25"/>
      <c r="OIA86" s="46"/>
      <c r="OIB86" s="46"/>
      <c r="OIC86" s="46"/>
      <c r="OID86" s="46"/>
      <c r="OIE86" s="46"/>
      <c r="OIF86" s="46"/>
      <c r="OIG86" s="46"/>
      <c r="OIH86" s="46"/>
      <c r="OII86" s="46"/>
      <c r="OIJ86" s="46"/>
      <c r="OIK86" s="46"/>
      <c r="OIL86" s="46"/>
      <c r="OIM86" s="46"/>
      <c r="OIN86" s="46"/>
      <c r="OIO86" s="46"/>
      <c r="OIP86" s="46"/>
      <c r="OIQ86" s="46"/>
      <c r="OIR86" s="46"/>
      <c r="OIS86" s="46"/>
      <c r="OIT86" s="46"/>
      <c r="OIU86" s="46"/>
      <c r="OIV86" s="46"/>
      <c r="OIW86" s="46"/>
      <c r="OIX86" s="46"/>
      <c r="OIY86" s="46"/>
      <c r="OIZ86" s="46"/>
      <c r="OJA86" s="46"/>
      <c r="OJB86" s="46"/>
      <c r="OJC86" s="46"/>
      <c r="OJD86" s="46"/>
      <c r="OJE86" s="46"/>
      <c r="OJF86" s="46"/>
      <c r="OJG86" s="46"/>
      <c r="OJH86" s="46"/>
      <c r="OJJ86" s="27"/>
      <c r="OJK86" s="25"/>
      <c r="OJL86" s="25"/>
      <c r="OJM86" s="25"/>
      <c r="OJN86" s="46"/>
      <c r="OJO86" s="46"/>
      <c r="OJP86" s="46"/>
      <c r="OJQ86" s="46"/>
      <c r="OJR86" s="46"/>
      <c r="OJS86" s="46"/>
      <c r="OJT86" s="46"/>
      <c r="OJU86" s="46"/>
      <c r="OJV86" s="46"/>
      <c r="OJW86" s="46"/>
      <c r="OJX86" s="46"/>
      <c r="OJY86" s="46"/>
      <c r="OJZ86" s="46"/>
      <c r="OKA86" s="46"/>
      <c r="OKB86" s="46"/>
      <c r="OKC86" s="46"/>
      <c r="OKD86" s="46"/>
      <c r="OKE86" s="46"/>
      <c r="OKF86" s="46"/>
      <c r="OKG86" s="46"/>
      <c r="OKH86" s="46"/>
      <c r="OKI86" s="46"/>
      <c r="OKJ86" s="46"/>
      <c r="OKK86" s="46"/>
      <c r="OKL86" s="46"/>
      <c r="OKM86" s="46"/>
      <c r="OKN86" s="46"/>
      <c r="OKO86" s="46"/>
      <c r="OKP86" s="46"/>
      <c r="OKQ86" s="46"/>
      <c r="OKR86" s="46"/>
      <c r="OKS86" s="46"/>
      <c r="OKT86" s="46"/>
      <c r="OKU86" s="46"/>
      <c r="OKW86" s="27"/>
      <c r="OKX86" s="25"/>
      <c r="OKY86" s="25"/>
      <c r="OKZ86" s="25"/>
      <c r="OLA86" s="46"/>
      <c r="OLB86" s="46"/>
      <c r="OLC86" s="46"/>
      <c r="OLD86" s="46"/>
      <c r="OLE86" s="46"/>
      <c r="OLF86" s="46"/>
      <c r="OLG86" s="46"/>
      <c r="OLH86" s="46"/>
      <c r="OLI86" s="46"/>
      <c r="OLJ86" s="46"/>
      <c r="OLK86" s="46"/>
      <c r="OLL86" s="46"/>
      <c r="OLM86" s="46"/>
      <c r="OLN86" s="46"/>
      <c r="OLO86" s="46"/>
      <c r="OLP86" s="46"/>
      <c r="OLQ86" s="46"/>
      <c r="OLR86" s="46"/>
      <c r="OLS86" s="46"/>
      <c r="OLT86" s="46"/>
      <c r="OLU86" s="46"/>
      <c r="OLV86" s="46"/>
      <c r="OLW86" s="46"/>
      <c r="OLX86" s="46"/>
      <c r="OLY86" s="46"/>
      <c r="OLZ86" s="46"/>
      <c r="OMA86" s="46"/>
      <c r="OMB86" s="46"/>
      <c r="OMC86" s="46"/>
      <c r="OMD86" s="46"/>
      <c r="OME86" s="46"/>
      <c r="OMF86" s="46"/>
      <c r="OMG86" s="46"/>
      <c r="OMH86" s="46"/>
      <c r="OMJ86" s="27"/>
      <c r="OMK86" s="25"/>
      <c r="OML86" s="25"/>
      <c r="OMM86" s="25"/>
      <c r="OMN86" s="46"/>
      <c r="OMO86" s="46"/>
      <c r="OMP86" s="46"/>
      <c r="OMQ86" s="46"/>
      <c r="OMR86" s="46"/>
      <c r="OMS86" s="46"/>
      <c r="OMT86" s="46"/>
      <c r="OMU86" s="46"/>
      <c r="OMV86" s="46"/>
      <c r="OMW86" s="46"/>
      <c r="OMX86" s="46"/>
      <c r="OMY86" s="46"/>
      <c r="OMZ86" s="46"/>
      <c r="ONA86" s="46"/>
      <c r="ONB86" s="46"/>
      <c r="ONC86" s="46"/>
      <c r="OND86" s="46"/>
      <c r="ONE86" s="46"/>
      <c r="ONF86" s="46"/>
      <c r="ONG86" s="46"/>
      <c r="ONH86" s="46"/>
      <c r="ONI86" s="46"/>
      <c r="ONJ86" s="46"/>
      <c r="ONK86" s="46"/>
      <c r="ONL86" s="46"/>
      <c r="ONM86" s="46"/>
      <c r="ONN86" s="46"/>
      <c r="ONO86" s="46"/>
      <c r="ONP86" s="46"/>
      <c r="ONQ86" s="46"/>
      <c r="ONR86" s="46"/>
      <c r="ONS86" s="46"/>
      <c r="ONT86" s="46"/>
      <c r="ONU86" s="46"/>
      <c r="ONW86" s="27"/>
      <c r="ONX86" s="25"/>
      <c r="ONY86" s="25"/>
      <c r="ONZ86" s="25"/>
      <c r="OOA86" s="46"/>
      <c r="OOB86" s="46"/>
      <c r="OOC86" s="46"/>
      <c r="OOD86" s="46"/>
      <c r="OOE86" s="46"/>
      <c r="OOF86" s="46"/>
      <c r="OOG86" s="46"/>
      <c r="OOH86" s="46"/>
      <c r="OOI86" s="46"/>
      <c r="OOJ86" s="46"/>
      <c r="OOK86" s="46"/>
      <c r="OOL86" s="46"/>
      <c r="OOM86" s="46"/>
      <c r="OON86" s="46"/>
      <c r="OOO86" s="46"/>
      <c r="OOP86" s="46"/>
      <c r="OOQ86" s="46"/>
      <c r="OOR86" s="46"/>
      <c r="OOS86" s="46"/>
      <c r="OOT86" s="46"/>
      <c r="OOU86" s="46"/>
      <c r="OOV86" s="46"/>
      <c r="OOW86" s="46"/>
      <c r="OOX86" s="46"/>
      <c r="OOY86" s="46"/>
      <c r="OOZ86" s="46"/>
      <c r="OPA86" s="46"/>
      <c r="OPB86" s="46"/>
      <c r="OPC86" s="46"/>
      <c r="OPD86" s="46"/>
      <c r="OPE86" s="46"/>
      <c r="OPF86" s="46"/>
      <c r="OPG86" s="46"/>
      <c r="OPH86" s="46"/>
      <c r="OPJ86" s="27"/>
      <c r="OPK86" s="25"/>
      <c r="OPL86" s="25"/>
      <c r="OPM86" s="25"/>
      <c r="OPN86" s="46"/>
      <c r="OPO86" s="46"/>
      <c r="OPP86" s="46"/>
      <c r="OPQ86" s="46"/>
      <c r="OPR86" s="46"/>
      <c r="OPS86" s="46"/>
      <c r="OPT86" s="46"/>
      <c r="OPU86" s="46"/>
      <c r="OPV86" s="46"/>
      <c r="OPW86" s="46"/>
      <c r="OPX86" s="46"/>
      <c r="OPY86" s="46"/>
      <c r="OPZ86" s="46"/>
      <c r="OQA86" s="46"/>
      <c r="OQB86" s="46"/>
      <c r="OQC86" s="46"/>
      <c r="OQD86" s="46"/>
      <c r="OQE86" s="46"/>
      <c r="OQF86" s="46"/>
      <c r="OQG86" s="46"/>
      <c r="OQH86" s="46"/>
      <c r="OQI86" s="46"/>
      <c r="OQJ86" s="46"/>
      <c r="OQK86" s="46"/>
      <c r="OQL86" s="46"/>
      <c r="OQM86" s="46"/>
      <c r="OQN86" s="46"/>
      <c r="OQO86" s="46"/>
      <c r="OQP86" s="46"/>
      <c r="OQQ86" s="46"/>
      <c r="OQR86" s="46"/>
      <c r="OQS86" s="46"/>
      <c r="OQT86" s="46"/>
      <c r="OQU86" s="46"/>
      <c r="OQW86" s="27"/>
      <c r="OQX86" s="25"/>
      <c r="OQY86" s="25"/>
      <c r="OQZ86" s="25"/>
      <c r="ORA86" s="46"/>
      <c r="ORB86" s="46"/>
      <c r="ORC86" s="46"/>
      <c r="ORD86" s="46"/>
      <c r="ORE86" s="46"/>
      <c r="ORF86" s="46"/>
      <c r="ORG86" s="46"/>
      <c r="ORH86" s="46"/>
      <c r="ORI86" s="46"/>
      <c r="ORJ86" s="46"/>
      <c r="ORK86" s="46"/>
      <c r="ORL86" s="46"/>
      <c r="ORM86" s="46"/>
      <c r="ORN86" s="46"/>
      <c r="ORO86" s="46"/>
      <c r="ORP86" s="46"/>
      <c r="ORQ86" s="46"/>
      <c r="ORR86" s="46"/>
      <c r="ORS86" s="46"/>
      <c r="ORT86" s="46"/>
      <c r="ORU86" s="46"/>
      <c r="ORV86" s="46"/>
      <c r="ORW86" s="46"/>
      <c r="ORX86" s="46"/>
      <c r="ORY86" s="46"/>
      <c r="ORZ86" s="46"/>
      <c r="OSA86" s="46"/>
      <c r="OSB86" s="46"/>
      <c r="OSC86" s="46"/>
      <c r="OSD86" s="46"/>
      <c r="OSE86" s="46"/>
      <c r="OSF86" s="46"/>
      <c r="OSG86" s="46"/>
      <c r="OSH86" s="46"/>
      <c r="OSJ86" s="27"/>
      <c r="OSK86" s="25"/>
      <c r="OSL86" s="25"/>
      <c r="OSM86" s="25"/>
      <c r="OSN86" s="46"/>
      <c r="OSO86" s="46"/>
      <c r="OSP86" s="46"/>
      <c r="OSQ86" s="46"/>
      <c r="OSR86" s="46"/>
      <c r="OSS86" s="46"/>
      <c r="OST86" s="46"/>
      <c r="OSU86" s="46"/>
      <c r="OSV86" s="46"/>
      <c r="OSW86" s="46"/>
      <c r="OSX86" s="46"/>
      <c r="OSY86" s="46"/>
      <c r="OSZ86" s="46"/>
      <c r="OTA86" s="46"/>
      <c r="OTB86" s="46"/>
      <c r="OTC86" s="46"/>
      <c r="OTD86" s="46"/>
      <c r="OTE86" s="46"/>
      <c r="OTF86" s="46"/>
      <c r="OTG86" s="46"/>
      <c r="OTH86" s="46"/>
      <c r="OTI86" s="46"/>
      <c r="OTJ86" s="46"/>
      <c r="OTK86" s="46"/>
      <c r="OTL86" s="46"/>
      <c r="OTM86" s="46"/>
      <c r="OTN86" s="46"/>
      <c r="OTO86" s="46"/>
      <c r="OTP86" s="46"/>
      <c r="OTQ86" s="46"/>
      <c r="OTR86" s="46"/>
      <c r="OTS86" s="46"/>
      <c r="OTT86" s="46"/>
      <c r="OTU86" s="46"/>
      <c r="OTW86" s="27"/>
      <c r="OTX86" s="25"/>
      <c r="OTY86" s="25"/>
      <c r="OTZ86" s="25"/>
      <c r="OUA86" s="46"/>
      <c r="OUB86" s="46"/>
      <c r="OUC86" s="46"/>
      <c r="OUD86" s="46"/>
      <c r="OUE86" s="46"/>
      <c r="OUF86" s="46"/>
      <c r="OUG86" s="46"/>
      <c r="OUH86" s="46"/>
      <c r="OUI86" s="46"/>
      <c r="OUJ86" s="46"/>
      <c r="OUK86" s="46"/>
      <c r="OUL86" s="46"/>
      <c r="OUM86" s="46"/>
      <c r="OUN86" s="46"/>
      <c r="OUO86" s="46"/>
      <c r="OUP86" s="46"/>
      <c r="OUQ86" s="46"/>
      <c r="OUR86" s="46"/>
      <c r="OUS86" s="46"/>
      <c r="OUT86" s="46"/>
      <c r="OUU86" s="46"/>
      <c r="OUV86" s="46"/>
      <c r="OUW86" s="46"/>
      <c r="OUX86" s="46"/>
      <c r="OUY86" s="46"/>
      <c r="OUZ86" s="46"/>
      <c r="OVA86" s="46"/>
      <c r="OVB86" s="46"/>
      <c r="OVC86" s="46"/>
      <c r="OVD86" s="46"/>
      <c r="OVE86" s="46"/>
      <c r="OVF86" s="46"/>
      <c r="OVG86" s="46"/>
      <c r="OVH86" s="46"/>
      <c r="OVJ86" s="27"/>
      <c r="OVK86" s="25"/>
      <c r="OVL86" s="25"/>
      <c r="OVM86" s="25"/>
      <c r="OVN86" s="46"/>
      <c r="OVO86" s="46"/>
      <c r="OVP86" s="46"/>
      <c r="OVQ86" s="46"/>
      <c r="OVR86" s="46"/>
      <c r="OVS86" s="46"/>
      <c r="OVT86" s="46"/>
      <c r="OVU86" s="46"/>
      <c r="OVV86" s="46"/>
      <c r="OVW86" s="46"/>
      <c r="OVX86" s="46"/>
      <c r="OVY86" s="46"/>
      <c r="OVZ86" s="46"/>
      <c r="OWA86" s="46"/>
      <c r="OWB86" s="46"/>
      <c r="OWC86" s="46"/>
      <c r="OWD86" s="46"/>
      <c r="OWE86" s="46"/>
      <c r="OWF86" s="46"/>
      <c r="OWG86" s="46"/>
      <c r="OWH86" s="46"/>
      <c r="OWI86" s="46"/>
      <c r="OWJ86" s="46"/>
      <c r="OWK86" s="46"/>
      <c r="OWL86" s="46"/>
      <c r="OWM86" s="46"/>
      <c r="OWN86" s="46"/>
      <c r="OWO86" s="46"/>
      <c r="OWP86" s="46"/>
      <c r="OWQ86" s="46"/>
      <c r="OWR86" s="46"/>
      <c r="OWS86" s="46"/>
      <c r="OWT86" s="46"/>
      <c r="OWU86" s="46"/>
      <c r="OWW86" s="27"/>
      <c r="OWX86" s="25"/>
      <c r="OWY86" s="25"/>
      <c r="OWZ86" s="25"/>
      <c r="OXA86" s="46"/>
      <c r="OXB86" s="46"/>
      <c r="OXC86" s="46"/>
      <c r="OXD86" s="46"/>
      <c r="OXE86" s="46"/>
      <c r="OXF86" s="46"/>
      <c r="OXG86" s="46"/>
      <c r="OXH86" s="46"/>
      <c r="OXI86" s="46"/>
      <c r="OXJ86" s="46"/>
      <c r="OXK86" s="46"/>
      <c r="OXL86" s="46"/>
      <c r="OXM86" s="46"/>
      <c r="OXN86" s="46"/>
      <c r="OXO86" s="46"/>
      <c r="OXP86" s="46"/>
      <c r="OXQ86" s="46"/>
      <c r="OXR86" s="46"/>
      <c r="OXS86" s="46"/>
      <c r="OXT86" s="46"/>
      <c r="OXU86" s="46"/>
      <c r="OXV86" s="46"/>
      <c r="OXW86" s="46"/>
      <c r="OXX86" s="46"/>
      <c r="OXY86" s="46"/>
      <c r="OXZ86" s="46"/>
      <c r="OYA86" s="46"/>
      <c r="OYB86" s="46"/>
      <c r="OYC86" s="46"/>
      <c r="OYD86" s="46"/>
      <c r="OYE86" s="46"/>
      <c r="OYF86" s="46"/>
      <c r="OYG86" s="46"/>
      <c r="OYH86" s="46"/>
      <c r="OYJ86" s="27"/>
      <c r="OYK86" s="25"/>
      <c r="OYL86" s="25"/>
      <c r="OYM86" s="25"/>
      <c r="OYN86" s="46"/>
      <c r="OYO86" s="46"/>
      <c r="OYP86" s="46"/>
      <c r="OYQ86" s="46"/>
      <c r="OYR86" s="46"/>
      <c r="OYS86" s="46"/>
      <c r="OYT86" s="46"/>
      <c r="OYU86" s="46"/>
      <c r="OYV86" s="46"/>
      <c r="OYW86" s="46"/>
      <c r="OYX86" s="46"/>
      <c r="OYY86" s="46"/>
      <c r="OYZ86" s="46"/>
      <c r="OZA86" s="46"/>
      <c r="OZB86" s="46"/>
      <c r="OZC86" s="46"/>
      <c r="OZD86" s="46"/>
      <c r="OZE86" s="46"/>
      <c r="OZF86" s="46"/>
      <c r="OZG86" s="46"/>
      <c r="OZH86" s="46"/>
      <c r="OZI86" s="46"/>
      <c r="OZJ86" s="46"/>
      <c r="OZK86" s="46"/>
      <c r="OZL86" s="46"/>
      <c r="OZM86" s="46"/>
      <c r="OZN86" s="46"/>
      <c r="OZO86" s="46"/>
      <c r="OZP86" s="46"/>
      <c r="OZQ86" s="46"/>
      <c r="OZR86" s="46"/>
      <c r="OZS86" s="46"/>
      <c r="OZT86" s="46"/>
      <c r="OZU86" s="46"/>
      <c r="OZW86" s="27"/>
      <c r="OZX86" s="25"/>
      <c r="OZY86" s="25"/>
      <c r="OZZ86" s="25"/>
      <c r="PAA86" s="46"/>
      <c r="PAB86" s="46"/>
      <c r="PAC86" s="46"/>
      <c r="PAD86" s="46"/>
      <c r="PAE86" s="46"/>
      <c r="PAF86" s="46"/>
      <c r="PAG86" s="46"/>
      <c r="PAH86" s="46"/>
      <c r="PAI86" s="46"/>
      <c r="PAJ86" s="46"/>
      <c r="PAK86" s="46"/>
      <c r="PAL86" s="46"/>
      <c r="PAM86" s="46"/>
      <c r="PAN86" s="46"/>
      <c r="PAO86" s="46"/>
      <c r="PAP86" s="46"/>
      <c r="PAQ86" s="46"/>
      <c r="PAR86" s="46"/>
      <c r="PAS86" s="46"/>
      <c r="PAT86" s="46"/>
      <c r="PAU86" s="46"/>
      <c r="PAV86" s="46"/>
      <c r="PAW86" s="46"/>
      <c r="PAX86" s="46"/>
      <c r="PAY86" s="46"/>
      <c r="PAZ86" s="46"/>
      <c r="PBA86" s="46"/>
      <c r="PBB86" s="46"/>
      <c r="PBC86" s="46"/>
      <c r="PBD86" s="46"/>
      <c r="PBE86" s="46"/>
      <c r="PBF86" s="46"/>
      <c r="PBG86" s="46"/>
      <c r="PBH86" s="46"/>
      <c r="PBJ86" s="27"/>
      <c r="PBK86" s="25"/>
      <c r="PBL86" s="25"/>
      <c r="PBM86" s="25"/>
      <c r="PBN86" s="46"/>
      <c r="PBO86" s="46"/>
      <c r="PBP86" s="46"/>
      <c r="PBQ86" s="46"/>
      <c r="PBR86" s="46"/>
      <c r="PBS86" s="46"/>
      <c r="PBT86" s="46"/>
      <c r="PBU86" s="46"/>
      <c r="PBV86" s="46"/>
      <c r="PBW86" s="46"/>
      <c r="PBX86" s="46"/>
      <c r="PBY86" s="46"/>
      <c r="PBZ86" s="46"/>
      <c r="PCA86" s="46"/>
      <c r="PCB86" s="46"/>
      <c r="PCC86" s="46"/>
      <c r="PCD86" s="46"/>
      <c r="PCE86" s="46"/>
      <c r="PCF86" s="46"/>
      <c r="PCG86" s="46"/>
      <c r="PCH86" s="46"/>
      <c r="PCI86" s="46"/>
      <c r="PCJ86" s="46"/>
      <c r="PCK86" s="46"/>
      <c r="PCL86" s="46"/>
      <c r="PCM86" s="46"/>
      <c r="PCN86" s="46"/>
      <c r="PCO86" s="46"/>
      <c r="PCP86" s="46"/>
      <c r="PCQ86" s="46"/>
      <c r="PCR86" s="46"/>
      <c r="PCS86" s="46"/>
      <c r="PCT86" s="46"/>
      <c r="PCU86" s="46"/>
      <c r="PCW86" s="27"/>
      <c r="PCX86" s="25"/>
      <c r="PCY86" s="25"/>
      <c r="PCZ86" s="25"/>
      <c r="PDA86" s="46"/>
      <c r="PDB86" s="46"/>
      <c r="PDC86" s="46"/>
      <c r="PDD86" s="46"/>
      <c r="PDE86" s="46"/>
      <c r="PDF86" s="46"/>
      <c r="PDG86" s="46"/>
      <c r="PDH86" s="46"/>
      <c r="PDI86" s="46"/>
      <c r="PDJ86" s="46"/>
      <c r="PDK86" s="46"/>
      <c r="PDL86" s="46"/>
      <c r="PDM86" s="46"/>
      <c r="PDN86" s="46"/>
      <c r="PDO86" s="46"/>
      <c r="PDP86" s="46"/>
      <c r="PDQ86" s="46"/>
      <c r="PDR86" s="46"/>
      <c r="PDS86" s="46"/>
      <c r="PDT86" s="46"/>
      <c r="PDU86" s="46"/>
      <c r="PDV86" s="46"/>
      <c r="PDW86" s="46"/>
      <c r="PDX86" s="46"/>
      <c r="PDY86" s="46"/>
      <c r="PDZ86" s="46"/>
      <c r="PEA86" s="46"/>
      <c r="PEB86" s="46"/>
      <c r="PEC86" s="46"/>
      <c r="PED86" s="46"/>
      <c r="PEE86" s="46"/>
      <c r="PEF86" s="46"/>
      <c r="PEG86" s="46"/>
      <c r="PEH86" s="46"/>
      <c r="PEJ86" s="27"/>
      <c r="PEK86" s="25"/>
      <c r="PEL86" s="25"/>
      <c r="PEM86" s="25"/>
      <c r="PEN86" s="46"/>
      <c r="PEO86" s="46"/>
      <c r="PEP86" s="46"/>
      <c r="PEQ86" s="46"/>
      <c r="PER86" s="46"/>
      <c r="PES86" s="46"/>
      <c r="PET86" s="46"/>
      <c r="PEU86" s="46"/>
      <c r="PEV86" s="46"/>
      <c r="PEW86" s="46"/>
      <c r="PEX86" s="46"/>
      <c r="PEY86" s="46"/>
      <c r="PEZ86" s="46"/>
      <c r="PFA86" s="46"/>
      <c r="PFB86" s="46"/>
      <c r="PFC86" s="46"/>
      <c r="PFD86" s="46"/>
      <c r="PFE86" s="46"/>
      <c r="PFF86" s="46"/>
      <c r="PFG86" s="46"/>
      <c r="PFH86" s="46"/>
      <c r="PFI86" s="46"/>
      <c r="PFJ86" s="46"/>
      <c r="PFK86" s="46"/>
      <c r="PFL86" s="46"/>
      <c r="PFM86" s="46"/>
      <c r="PFN86" s="46"/>
      <c r="PFO86" s="46"/>
      <c r="PFP86" s="46"/>
      <c r="PFQ86" s="46"/>
      <c r="PFR86" s="46"/>
      <c r="PFS86" s="46"/>
      <c r="PFT86" s="46"/>
      <c r="PFU86" s="46"/>
      <c r="PFW86" s="27"/>
      <c r="PFX86" s="25"/>
      <c r="PFY86" s="25"/>
      <c r="PFZ86" s="25"/>
      <c r="PGA86" s="46"/>
      <c r="PGB86" s="46"/>
      <c r="PGC86" s="46"/>
      <c r="PGD86" s="46"/>
      <c r="PGE86" s="46"/>
      <c r="PGF86" s="46"/>
      <c r="PGG86" s="46"/>
      <c r="PGH86" s="46"/>
      <c r="PGI86" s="46"/>
      <c r="PGJ86" s="46"/>
      <c r="PGK86" s="46"/>
      <c r="PGL86" s="46"/>
      <c r="PGM86" s="46"/>
      <c r="PGN86" s="46"/>
      <c r="PGO86" s="46"/>
      <c r="PGP86" s="46"/>
      <c r="PGQ86" s="46"/>
      <c r="PGR86" s="46"/>
      <c r="PGS86" s="46"/>
      <c r="PGT86" s="46"/>
      <c r="PGU86" s="46"/>
      <c r="PGV86" s="46"/>
      <c r="PGW86" s="46"/>
      <c r="PGX86" s="46"/>
      <c r="PGY86" s="46"/>
      <c r="PGZ86" s="46"/>
      <c r="PHA86" s="46"/>
      <c r="PHB86" s="46"/>
      <c r="PHC86" s="46"/>
      <c r="PHD86" s="46"/>
      <c r="PHE86" s="46"/>
      <c r="PHF86" s="46"/>
      <c r="PHG86" s="46"/>
      <c r="PHH86" s="46"/>
      <c r="PHJ86" s="27"/>
      <c r="PHK86" s="25"/>
      <c r="PHL86" s="25"/>
      <c r="PHM86" s="25"/>
      <c r="PHN86" s="46"/>
      <c r="PHO86" s="46"/>
      <c r="PHP86" s="46"/>
      <c r="PHQ86" s="46"/>
      <c r="PHR86" s="46"/>
      <c r="PHS86" s="46"/>
      <c r="PHT86" s="46"/>
      <c r="PHU86" s="46"/>
      <c r="PHV86" s="46"/>
      <c r="PHW86" s="46"/>
      <c r="PHX86" s="46"/>
      <c r="PHY86" s="46"/>
      <c r="PHZ86" s="46"/>
      <c r="PIA86" s="46"/>
      <c r="PIB86" s="46"/>
      <c r="PIC86" s="46"/>
      <c r="PID86" s="46"/>
      <c r="PIE86" s="46"/>
      <c r="PIF86" s="46"/>
      <c r="PIG86" s="46"/>
      <c r="PIH86" s="46"/>
      <c r="PII86" s="46"/>
      <c r="PIJ86" s="46"/>
      <c r="PIK86" s="46"/>
      <c r="PIL86" s="46"/>
      <c r="PIM86" s="46"/>
      <c r="PIN86" s="46"/>
      <c r="PIO86" s="46"/>
      <c r="PIP86" s="46"/>
      <c r="PIQ86" s="46"/>
      <c r="PIR86" s="46"/>
      <c r="PIS86" s="46"/>
      <c r="PIT86" s="46"/>
      <c r="PIU86" s="46"/>
      <c r="PIW86" s="27"/>
      <c r="PIX86" s="25"/>
      <c r="PIY86" s="25"/>
      <c r="PIZ86" s="25"/>
      <c r="PJA86" s="46"/>
      <c r="PJB86" s="46"/>
      <c r="PJC86" s="46"/>
      <c r="PJD86" s="46"/>
      <c r="PJE86" s="46"/>
      <c r="PJF86" s="46"/>
      <c r="PJG86" s="46"/>
      <c r="PJH86" s="46"/>
      <c r="PJI86" s="46"/>
      <c r="PJJ86" s="46"/>
      <c r="PJK86" s="46"/>
      <c r="PJL86" s="46"/>
      <c r="PJM86" s="46"/>
      <c r="PJN86" s="46"/>
      <c r="PJO86" s="46"/>
      <c r="PJP86" s="46"/>
      <c r="PJQ86" s="46"/>
      <c r="PJR86" s="46"/>
      <c r="PJS86" s="46"/>
      <c r="PJT86" s="46"/>
      <c r="PJU86" s="46"/>
      <c r="PJV86" s="46"/>
      <c r="PJW86" s="46"/>
      <c r="PJX86" s="46"/>
      <c r="PJY86" s="46"/>
      <c r="PJZ86" s="46"/>
      <c r="PKA86" s="46"/>
      <c r="PKB86" s="46"/>
      <c r="PKC86" s="46"/>
      <c r="PKD86" s="46"/>
      <c r="PKE86" s="46"/>
      <c r="PKF86" s="46"/>
      <c r="PKG86" s="46"/>
      <c r="PKH86" s="46"/>
      <c r="PKJ86" s="27"/>
      <c r="PKK86" s="25"/>
      <c r="PKL86" s="25"/>
      <c r="PKM86" s="25"/>
      <c r="PKN86" s="46"/>
      <c r="PKO86" s="46"/>
      <c r="PKP86" s="46"/>
      <c r="PKQ86" s="46"/>
      <c r="PKR86" s="46"/>
      <c r="PKS86" s="46"/>
      <c r="PKT86" s="46"/>
      <c r="PKU86" s="46"/>
      <c r="PKV86" s="46"/>
      <c r="PKW86" s="46"/>
      <c r="PKX86" s="46"/>
      <c r="PKY86" s="46"/>
      <c r="PKZ86" s="46"/>
      <c r="PLA86" s="46"/>
      <c r="PLB86" s="46"/>
      <c r="PLC86" s="46"/>
      <c r="PLD86" s="46"/>
      <c r="PLE86" s="46"/>
      <c r="PLF86" s="46"/>
      <c r="PLG86" s="46"/>
      <c r="PLH86" s="46"/>
      <c r="PLI86" s="46"/>
      <c r="PLJ86" s="46"/>
      <c r="PLK86" s="46"/>
      <c r="PLL86" s="46"/>
      <c r="PLM86" s="46"/>
      <c r="PLN86" s="46"/>
      <c r="PLO86" s="46"/>
      <c r="PLP86" s="46"/>
      <c r="PLQ86" s="46"/>
      <c r="PLR86" s="46"/>
      <c r="PLS86" s="46"/>
      <c r="PLT86" s="46"/>
      <c r="PLU86" s="46"/>
      <c r="PLW86" s="27"/>
      <c r="PLX86" s="25"/>
      <c r="PLY86" s="25"/>
      <c r="PLZ86" s="25"/>
      <c r="PMA86" s="46"/>
      <c r="PMB86" s="46"/>
      <c r="PMC86" s="46"/>
      <c r="PMD86" s="46"/>
      <c r="PME86" s="46"/>
      <c r="PMF86" s="46"/>
      <c r="PMG86" s="46"/>
      <c r="PMH86" s="46"/>
      <c r="PMI86" s="46"/>
      <c r="PMJ86" s="46"/>
      <c r="PMK86" s="46"/>
      <c r="PML86" s="46"/>
      <c r="PMM86" s="46"/>
      <c r="PMN86" s="46"/>
      <c r="PMO86" s="46"/>
      <c r="PMP86" s="46"/>
      <c r="PMQ86" s="46"/>
      <c r="PMR86" s="46"/>
      <c r="PMS86" s="46"/>
      <c r="PMT86" s="46"/>
      <c r="PMU86" s="46"/>
      <c r="PMV86" s="46"/>
      <c r="PMW86" s="46"/>
      <c r="PMX86" s="46"/>
      <c r="PMY86" s="46"/>
      <c r="PMZ86" s="46"/>
      <c r="PNA86" s="46"/>
      <c r="PNB86" s="46"/>
      <c r="PNC86" s="46"/>
      <c r="PND86" s="46"/>
      <c r="PNE86" s="46"/>
      <c r="PNF86" s="46"/>
      <c r="PNG86" s="46"/>
      <c r="PNH86" s="46"/>
      <c r="PNJ86" s="27"/>
      <c r="PNK86" s="25"/>
      <c r="PNL86" s="25"/>
      <c r="PNM86" s="25"/>
      <c r="PNN86" s="46"/>
      <c r="PNO86" s="46"/>
      <c r="PNP86" s="46"/>
      <c r="PNQ86" s="46"/>
      <c r="PNR86" s="46"/>
      <c r="PNS86" s="46"/>
      <c r="PNT86" s="46"/>
      <c r="PNU86" s="46"/>
      <c r="PNV86" s="46"/>
      <c r="PNW86" s="46"/>
      <c r="PNX86" s="46"/>
      <c r="PNY86" s="46"/>
      <c r="PNZ86" s="46"/>
      <c r="POA86" s="46"/>
      <c r="POB86" s="46"/>
      <c r="POC86" s="46"/>
      <c r="POD86" s="46"/>
      <c r="POE86" s="46"/>
      <c r="POF86" s="46"/>
      <c r="POG86" s="46"/>
      <c r="POH86" s="46"/>
      <c r="POI86" s="46"/>
      <c r="POJ86" s="46"/>
      <c r="POK86" s="46"/>
      <c r="POL86" s="46"/>
      <c r="POM86" s="46"/>
      <c r="PON86" s="46"/>
      <c r="POO86" s="46"/>
      <c r="POP86" s="46"/>
      <c r="POQ86" s="46"/>
      <c r="POR86" s="46"/>
      <c r="POS86" s="46"/>
      <c r="POT86" s="46"/>
      <c r="POU86" s="46"/>
      <c r="POW86" s="27"/>
      <c r="POX86" s="25"/>
      <c r="POY86" s="25"/>
      <c r="POZ86" s="25"/>
      <c r="PPA86" s="46"/>
      <c r="PPB86" s="46"/>
      <c r="PPC86" s="46"/>
      <c r="PPD86" s="46"/>
      <c r="PPE86" s="46"/>
      <c r="PPF86" s="46"/>
      <c r="PPG86" s="46"/>
      <c r="PPH86" s="46"/>
      <c r="PPI86" s="46"/>
      <c r="PPJ86" s="46"/>
      <c r="PPK86" s="46"/>
      <c r="PPL86" s="46"/>
      <c r="PPM86" s="46"/>
      <c r="PPN86" s="46"/>
      <c r="PPO86" s="46"/>
      <c r="PPP86" s="46"/>
      <c r="PPQ86" s="46"/>
      <c r="PPR86" s="46"/>
      <c r="PPS86" s="46"/>
      <c r="PPT86" s="46"/>
      <c r="PPU86" s="46"/>
      <c r="PPV86" s="46"/>
      <c r="PPW86" s="46"/>
      <c r="PPX86" s="46"/>
      <c r="PPY86" s="46"/>
      <c r="PPZ86" s="46"/>
      <c r="PQA86" s="46"/>
      <c r="PQB86" s="46"/>
      <c r="PQC86" s="46"/>
      <c r="PQD86" s="46"/>
      <c r="PQE86" s="46"/>
      <c r="PQF86" s="46"/>
      <c r="PQG86" s="46"/>
      <c r="PQH86" s="46"/>
      <c r="PQJ86" s="27"/>
      <c r="PQK86" s="25"/>
      <c r="PQL86" s="25"/>
      <c r="PQM86" s="25"/>
      <c r="PQN86" s="46"/>
      <c r="PQO86" s="46"/>
      <c r="PQP86" s="46"/>
      <c r="PQQ86" s="46"/>
      <c r="PQR86" s="46"/>
      <c r="PQS86" s="46"/>
      <c r="PQT86" s="46"/>
      <c r="PQU86" s="46"/>
      <c r="PQV86" s="46"/>
      <c r="PQW86" s="46"/>
      <c r="PQX86" s="46"/>
      <c r="PQY86" s="46"/>
      <c r="PQZ86" s="46"/>
      <c r="PRA86" s="46"/>
      <c r="PRB86" s="46"/>
      <c r="PRC86" s="46"/>
      <c r="PRD86" s="46"/>
      <c r="PRE86" s="46"/>
      <c r="PRF86" s="46"/>
      <c r="PRG86" s="46"/>
      <c r="PRH86" s="46"/>
      <c r="PRI86" s="46"/>
      <c r="PRJ86" s="46"/>
      <c r="PRK86" s="46"/>
      <c r="PRL86" s="46"/>
      <c r="PRM86" s="46"/>
      <c r="PRN86" s="46"/>
      <c r="PRO86" s="46"/>
      <c r="PRP86" s="46"/>
      <c r="PRQ86" s="46"/>
      <c r="PRR86" s="46"/>
      <c r="PRS86" s="46"/>
      <c r="PRT86" s="46"/>
      <c r="PRU86" s="46"/>
      <c r="PRW86" s="27"/>
      <c r="PRX86" s="25"/>
      <c r="PRY86" s="25"/>
      <c r="PRZ86" s="25"/>
      <c r="PSA86" s="46"/>
      <c r="PSB86" s="46"/>
      <c r="PSC86" s="46"/>
      <c r="PSD86" s="46"/>
      <c r="PSE86" s="46"/>
      <c r="PSF86" s="46"/>
      <c r="PSG86" s="46"/>
      <c r="PSH86" s="46"/>
      <c r="PSI86" s="46"/>
      <c r="PSJ86" s="46"/>
      <c r="PSK86" s="46"/>
      <c r="PSL86" s="46"/>
      <c r="PSM86" s="46"/>
      <c r="PSN86" s="46"/>
      <c r="PSO86" s="46"/>
      <c r="PSP86" s="46"/>
      <c r="PSQ86" s="46"/>
      <c r="PSR86" s="46"/>
      <c r="PSS86" s="46"/>
      <c r="PST86" s="46"/>
      <c r="PSU86" s="46"/>
      <c r="PSV86" s="46"/>
      <c r="PSW86" s="46"/>
      <c r="PSX86" s="46"/>
      <c r="PSY86" s="46"/>
      <c r="PSZ86" s="46"/>
      <c r="PTA86" s="46"/>
      <c r="PTB86" s="46"/>
      <c r="PTC86" s="46"/>
      <c r="PTD86" s="46"/>
      <c r="PTE86" s="46"/>
      <c r="PTF86" s="46"/>
      <c r="PTG86" s="46"/>
      <c r="PTH86" s="46"/>
      <c r="PTJ86" s="27"/>
      <c r="PTK86" s="25"/>
      <c r="PTL86" s="25"/>
      <c r="PTM86" s="25"/>
      <c r="PTN86" s="46"/>
      <c r="PTO86" s="46"/>
      <c r="PTP86" s="46"/>
      <c r="PTQ86" s="46"/>
      <c r="PTR86" s="46"/>
      <c r="PTS86" s="46"/>
      <c r="PTT86" s="46"/>
      <c r="PTU86" s="46"/>
      <c r="PTV86" s="46"/>
      <c r="PTW86" s="46"/>
      <c r="PTX86" s="46"/>
      <c r="PTY86" s="46"/>
      <c r="PTZ86" s="46"/>
      <c r="PUA86" s="46"/>
      <c r="PUB86" s="46"/>
      <c r="PUC86" s="46"/>
      <c r="PUD86" s="46"/>
      <c r="PUE86" s="46"/>
      <c r="PUF86" s="46"/>
      <c r="PUG86" s="46"/>
      <c r="PUH86" s="46"/>
      <c r="PUI86" s="46"/>
      <c r="PUJ86" s="46"/>
      <c r="PUK86" s="46"/>
      <c r="PUL86" s="46"/>
      <c r="PUM86" s="46"/>
      <c r="PUN86" s="46"/>
      <c r="PUO86" s="46"/>
      <c r="PUP86" s="46"/>
      <c r="PUQ86" s="46"/>
      <c r="PUR86" s="46"/>
      <c r="PUS86" s="46"/>
      <c r="PUT86" s="46"/>
      <c r="PUU86" s="46"/>
      <c r="PUW86" s="27"/>
      <c r="PUX86" s="25"/>
      <c r="PUY86" s="25"/>
      <c r="PUZ86" s="25"/>
      <c r="PVA86" s="46"/>
      <c r="PVB86" s="46"/>
      <c r="PVC86" s="46"/>
      <c r="PVD86" s="46"/>
      <c r="PVE86" s="46"/>
      <c r="PVF86" s="46"/>
      <c r="PVG86" s="46"/>
      <c r="PVH86" s="46"/>
      <c r="PVI86" s="46"/>
      <c r="PVJ86" s="46"/>
      <c r="PVK86" s="46"/>
      <c r="PVL86" s="46"/>
      <c r="PVM86" s="46"/>
      <c r="PVN86" s="46"/>
      <c r="PVO86" s="46"/>
      <c r="PVP86" s="46"/>
      <c r="PVQ86" s="46"/>
      <c r="PVR86" s="46"/>
      <c r="PVS86" s="46"/>
      <c r="PVT86" s="46"/>
      <c r="PVU86" s="46"/>
      <c r="PVV86" s="46"/>
      <c r="PVW86" s="46"/>
      <c r="PVX86" s="46"/>
      <c r="PVY86" s="46"/>
      <c r="PVZ86" s="46"/>
      <c r="PWA86" s="46"/>
      <c r="PWB86" s="46"/>
      <c r="PWC86" s="46"/>
      <c r="PWD86" s="46"/>
      <c r="PWE86" s="46"/>
      <c r="PWF86" s="46"/>
      <c r="PWG86" s="46"/>
      <c r="PWH86" s="46"/>
      <c r="PWJ86" s="27"/>
      <c r="PWK86" s="25"/>
      <c r="PWL86" s="25"/>
      <c r="PWM86" s="25"/>
      <c r="PWN86" s="46"/>
      <c r="PWO86" s="46"/>
      <c r="PWP86" s="46"/>
      <c r="PWQ86" s="46"/>
      <c r="PWR86" s="46"/>
      <c r="PWS86" s="46"/>
      <c r="PWT86" s="46"/>
      <c r="PWU86" s="46"/>
      <c r="PWV86" s="46"/>
      <c r="PWW86" s="46"/>
      <c r="PWX86" s="46"/>
      <c r="PWY86" s="46"/>
      <c r="PWZ86" s="46"/>
      <c r="PXA86" s="46"/>
      <c r="PXB86" s="46"/>
      <c r="PXC86" s="46"/>
      <c r="PXD86" s="46"/>
      <c r="PXE86" s="46"/>
      <c r="PXF86" s="46"/>
      <c r="PXG86" s="46"/>
      <c r="PXH86" s="46"/>
      <c r="PXI86" s="46"/>
      <c r="PXJ86" s="46"/>
      <c r="PXK86" s="46"/>
      <c r="PXL86" s="46"/>
      <c r="PXM86" s="46"/>
      <c r="PXN86" s="46"/>
      <c r="PXO86" s="46"/>
      <c r="PXP86" s="46"/>
      <c r="PXQ86" s="46"/>
      <c r="PXR86" s="46"/>
      <c r="PXS86" s="46"/>
      <c r="PXT86" s="46"/>
      <c r="PXU86" s="46"/>
      <c r="PXW86" s="27"/>
      <c r="PXX86" s="25"/>
      <c r="PXY86" s="25"/>
      <c r="PXZ86" s="25"/>
      <c r="PYA86" s="46"/>
      <c r="PYB86" s="46"/>
      <c r="PYC86" s="46"/>
      <c r="PYD86" s="46"/>
      <c r="PYE86" s="46"/>
      <c r="PYF86" s="46"/>
      <c r="PYG86" s="46"/>
      <c r="PYH86" s="46"/>
      <c r="PYI86" s="46"/>
      <c r="PYJ86" s="46"/>
      <c r="PYK86" s="46"/>
      <c r="PYL86" s="46"/>
      <c r="PYM86" s="46"/>
      <c r="PYN86" s="46"/>
      <c r="PYO86" s="46"/>
      <c r="PYP86" s="46"/>
      <c r="PYQ86" s="46"/>
      <c r="PYR86" s="46"/>
      <c r="PYS86" s="46"/>
      <c r="PYT86" s="46"/>
      <c r="PYU86" s="46"/>
      <c r="PYV86" s="46"/>
      <c r="PYW86" s="46"/>
      <c r="PYX86" s="46"/>
      <c r="PYY86" s="46"/>
      <c r="PYZ86" s="46"/>
      <c r="PZA86" s="46"/>
      <c r="PZB86" s="46"/>
      <c r="PZC86" s="46"/>
      <c r="PZD86" s="46"/>
      <c r="PZE86" s="46"/>
      <c r="PZF86" s="46"/>
      <c r="PZG86" s="46"/>
      <c r="PZH86" s="46"/>
      <c r="PZJ86" s="27"/>
      <c r="PZK86" s="25"/>
      <c r="PZL86" s="25"/>
      <c r="PZM86" s="25"/>
      <c r="PZN86" s="46"/>
      <c r="PZO86" s="46"/>
      <c r="PZP86" s="46"/>
      <c r="PZQ86" s="46"/>
      <c r="PZR86" s="46"/>
      <c r="PZS86" s="46"/>
      <c r="PZT86" s="46"/>
      <c r="PZU86" s="46"/>
      <c r="PZV86" s="46"/>
      <c r="PZW86" s="46"/>
      <c r="PZX86" s="46"/>
      <c r="PZY86" s="46"/>
      <c r="PZZ86" s="46"/>
      <c r="QAA86" s="46"/>
      <c r="QAB86" s="46"/>
      <c r="QAC86" s="46"/>
      <c r="QAD86" s="46"/>
      <c r="QAE86" s="46"/>
      <c r="QAF86" s="46"/>
      <c r="QAG86" s="46"/>
      <c r="QAH86" s="46"/>
      <c r="QAI86" s="46"/>
      <c r="QAJ86" s="46"/>
      <c r="QAK86" s="46"/>
      <c r="QAL86" s="46"/>
      <c r="QAM86" s="46"/>
      <c r="QAN86" s="46"/>
      <c r="QAO86" s="46"/>
      <c r="QAP86" s="46"/>
      <c r="QAQ86" s="46"/>
      <c r="QAR86" s="46"/>
      <c r="QAS86" s="46"/>
      <c r="QAT86" s="46"/>
      <c r="QAU86" s="46"/>
      <c r="QAW86" s="27"/>
      <c r="QAX86" s="25"/>
      <c r="QAY86" s="25"/>
      <c r="QAZ86" s="25"/>
      <c r="QBA86" s="46"/>
      <c r="QBB86" s="46"/>
      <c r="QBC86" s="46"/>
      <c r="QBD86" s="46"/>
      <c r="QBE86" s="46"/>
      <c r="QBF86" s="46"/>
      <c r="QBG86" s="46"/>
      <c r="QBH86" s="46"/>
      <c r="QBI86" s="46"/>
      <c r="QBJ86" s="46"/>
      <c r="QBK86" s="46"/>
      <c r="QBL86" s="46"/>
      <c r="QBM86" s="46"/>
      <c r="QBN86" s="46"/>
      <c r="QBO86" s="46"/>
      <c r="QBP86" s="46"/>
      <c r="QBQ86" s="46"/>
      <c r="QBR86" s="46"/>
      <c r="QBS86" s="46"/>
      <c r="QBT86" s="46"/>
      <c r="QBU86" s="46"/>
      <c r="QBV86" s="46"/>
      <c r="QBW86" s="46"/>
      <c r="QBX86" s="46"/>
      <c r="QBY86" s="46"/>
      <c r="QBZ86" s="46"/>
      <c r="QCA86" s="46"/>
      <c r="QCB86" s="46"/>
      <c r="QCC86" s="46"/>
      <c r="QCD86" s="46"/>
      <c r="QCE86" s="46"/>
      <c r="QCF86" s="46"/>
      <c r="QCG86" s="46"/>
      <c r="QCH86" s="46"/>
      <c r="QCJ86" s="27"/>
      <c r="QCK86" s="25"/>
      <c r="QCL86" s="25"/>
      <c r="QCM86" s="25"/>
      <c r="QCN86" s="46"/>
      <c r="QCO86" s="46"/>
      <c r="QCP86" s="46"/>
      <c r="QCQ86" s="46"/>
      <c r="QCR86" s="46"/>
      <c r="QCS86" s="46"/>
      <c r="QCT86" s="46"/>
      <c r="QCU86" s="46"/>
      <c r="QCV86" s="46"/>
      <c r="QCW86" s="46"/>
      <c r="QCX86" s="46"/>
      <c r="QCY86" s="46"/>
      <c r="QCZ86" s="46"/>
      <c r="QDA86" s="46"/>
      <c r="QDB86" s="46"/>
      <c r="QDC86" s="46"/>
      <c r="QDD86" s="46"/>
      <c r="QDE86" s="46"/>
      <c r="QDF86" s="46"/>
      <c r="QDG86" s="46"/>
      <c r="QDH86" s="46"/>
      <c r="QDI86" s="46"/>
      <c r="QDJ86" s="46"/>
      <c r="QDK86" s="46"/>
      <c r="QDL86" s="46"/>
      <c r="QDM86" s="46"/>
      <c r="QDN86" s="46"/>
      <c r="QDO86" s="46"/>
      <c r="QDP86" s="46"/>
      <c r="QDQ86" s="46"/>
      <c r="QDR86" s="46"/>
      <c r="QDS86" s="46"/>
      <c r="QDT86" s="46"/>
      <c r="QDU86" s="46"/>
      <c r="QDW86" s="27"/>
      <c r="QDX86" s="25"/>
      <c r="QDY86" s="25"/>
      <c r="QDZ86" s="25"/>
      <c r="QEA86" s="46"/>
      <c r="QEB86" s="46"/>
      <c r="QEC86" s="46"/>
      <c r="QED86" s="46"/>
      <c r="QEE86" s="46"/>
      <c r="QEF86" s="46"/>
      <c r="QEG86" s="46"/>
      <c r="QEH86" s="46"/>
      <c r="QEI86" s="46"/>
      <c r="QEJ86" s="46"/>
      <c r="QEK86" s="46"/>
      <c r="QEL86" s="46"/>
      <c r="QEM86" s="46"/>
      <c r="QEN86" s="46"/>
      <c r="QEO86" s="46"/>
      <c r="QEP86" s="46"/>
      <c r="QEQ86" s="46"/>
      <c r="QER86" s="46"/>
      <c r="QES86" s="46"/>
      <c r="QET86" s="46"/>
      <c r="QEU86" s="46"/>
      <c r="QEV86" s="46"/>
      <c r="QEW86" s="46"/>
      <c r="QEX86" s="46"/>
      <c r="QEY86" s="46"/>
      <c r="QEZ86" s="46"/>
      <c r="QFA86" s="46"/>
      <c r="QFB86" s="46"/>
      <c r="QFC86" s="46"/>
      <c r="QFD86" s="46"/>
      <c r="QFE86" s="46"/>
      <c r="QFF86" s="46"/>
      <c r="QFG86" s="46"/>
      <c r="QFH86" s="46"/>
      <c r="QFJ86" s="27"/>
      <c r="QFK86" s="25"/>
      <c r="QFL86" s="25"/>
      <c r="QFM86" s="25"/>
      <c r="QFN86" s="46"/>
      <c r="QFO86" s="46"/>
      <c r="QFP86" s="46"/>
      <c r="QFQ86" s="46"/>
      <c r="QFR86" s="46"/>
      <c r="QFS86" s="46"/>
      <c r="QFT86" s="46"/>
      <c r="QFU86" s="46"/>
      <c r="QFV86" s="46"/>
      <c r="QFW86" s="46"/>
      <c r="QFX86" s="46"/>
      <c r="QFY86" s="46"/>
      <c r="QFZ86" s="46"/>
      <c r="QGA86" s="46"/>
      <c r="QGB86" s="46"/>
      <c r="QGC86" s="46"/>
      <c r="QGD86" s="46"/>
      <c r="QGE86" s="46"/>
      <c r="QGF86" s="46"/>
      <c r="QGG86" s="46"/>
      <c r="QGH86" s="46"/>
      <c r="QGI86" s="46"/>
      <c r="QGJ86" s="46"/>
      <c r="QGK86" s="46"/>
      <c r="QGL86" s="46"/>
      <c r="QGM86" s="46"/>
      <c r="QGN86" s="46"/>
      <c r="QGO86" s="46"/>
      <c r="QGP86" s="46"/>
      <c r="QGQ86" s="46"/>
      <c r="QGR86" s="46"/>
      <c r="QGS86" s="46"/>
      <c r="QGT86" s="46"/>
      <c r="QGU86" s="46"/>
      <c r="QGW86" s="27"/>
      <c r="QGX86" s="25"/>
      <c r="QGY86" s="25"/>
      <c r="QGZ86" s="25"/>
      <c r="QHA86" s="46"/>
      <c r="QHB86" s="46"/>
      <c r="QHC86" s="46"/>
      <c r="QHD86" s="46"/>
      <c r="QHE86" s="46"/>
      <c r="QHF86" s="46"/>
      <c r="QHG86" s="46"/>
      <c r="QHH86" s="46"/>
      <c r="QHI86" s="46"/>
      <c r="QHJ86" s="46"/>
      <c r="QHK86" s="46"/>
      <c r="QHL86" s="46"/>
      <c r="QHM86" s="46"/>
      <c r="QHN86" s="46"/>
      <c r="QHO86" s="46"/>
      <c r="QHP86" s="46"/>
      <c r="QHQ86" s="46"/>
      <c r="QHR86" s="46"/>
      <c r="QHS86" s="46"/>
      <c r="QHT86" s="46"/>
      <c r="QHU86" s="46"/>
      <c r="QHV86" s="46"/>
      <c r="QHW86" s="46"/>
      <c r="QHX86" s="46"/>
      <c r="QHY86" s="46"/>
      <c r="QHZ86" s="46"/>
      <c r="QIA86" s="46"/>
      <c r="QIB86" s="46"/>
      <c r="QIC86" s="46"/>
      <c r="QID86" s="46"/>
      <c r="QIE86" s="46"/>
      <c r="QIF86" s="46"/>
      <c r="QIG86" s="46"/>
      <c r="QIH86" s="46"/>
      <c r="QIJ86" s="27"/>
      <c r="QIK86" s="25"/>
      <c r="QIL86" s="25"/>
      <c r="QIM86" s="25"/>
      <c r="QIN86" s="46"/>
      <c r="QIO86" s="46"/>
      <c r="QIP86" s="46"/>
      <c r="QIQ86" s="46"/>
      <c r="QIR86" s="46"/>
      <c r="QIS86" s="46"/>
      <c r="QIT86" s="46"/>
      <c r="QIU86" s="46"/>
      <c r="QIV86" s="46"/>
      <c r="QIW86" s="46"/>
      <c r="QIX86" s="46"/>
      <c r="QIY86" s="46"/>
      <c r="QIZ86" s="46"/>
      <c r="QJA86" s="46"/>
      <c r="QJB86" s="46"/>
      <c r="QJC86" s="46"/>
      <c r="QJD86" s="46"/>
      <c r="QJE86" s="46"/>
      <c r="QJF86" s="46"/>
      <c r="QJG86" s="46"/>
      <c r="QJH86" s="46"/>
      <c r="QJI86" s="46"/>
      <c r="QJJ86" s="46"/>
      <c r="QJK86" s="46"/>
      <c r="QJL86" s="46"/>
      <c r="QJM86" s="46"/>
      <c r="QJN86" s="46"/>
      <c r="QJO86" s="46"/>
      <c r="QJP86" s="46"/>
      <c r="QJQ86" s="46"/>
      <c r="QJR86" s="46"/>
      <c r="QJS86" s="46"/>
      <c r="QJT86" s="46"/>
      <c r="QJU86" s="46"/>
      <c r="QJW86" s="27"/>
      <c r="QJX86" s="25"/>
      <c r="QJY86" s="25"/>
      <c r="QJZ86" s="25"/>
      <c r="QKA86" s="46"/>
      <c r="QKB86" s="46"/>
      <c r="QKC86" s="46"/>
      <c r="QKD86" s="46"/>
      <c r="QKE86" s="46"/>
      <c r="QKF86" s="46"/>
      <c r="QKG86" s="46"/>
      <c r="QKH86" s="46"/>
      <c r="QKI86" s="46"/>
      <c r="QKJ86" s="46"/>
      <c r="QKK86" s="46"/>
      <c r="QKL86" s="46"/>
      <c r="QKM86" s="46"/>
      <c r="QKN86" s="46"/>
      <c r="QKO86" s="46"/>
      <c r="QKP86" s="46"/>
      <c r="QKQ86" s="46"/>
      <c r="QKR86" s="46"/>
      <c r="QKS86" s="46"/>
      <c r="QKT86" s="46"/>
      <c r="QKU86" s="46"/>
      <c r="QKV86" s="46"/>
      <c r="QKW86" s="46"/>
      <c r="QKX86" s="46"/>
      <c r="QKY86" s="46"/>
      <c r="QKZ86" s="46"/>
      <c r="QLA86" s="46"/>
      <c r="QLB86" s="46"/>
      <c r="QLC86" s="46"/>
      <c r="QLD86" s="46"/>
      <c r="QLE86" s="46"/>
      <c r="QLF86" s="46"/>
      <c r="QLG86" s="46"/>
      <c r="QLH86" s="46"/>
      <c r="QLJ86" s="27"/>
      <c r="QLK86" s="25"/>
      <c r="QLL86" s="25"/>
      <c r="QLM86" s="25"/>
      <c r="QLN86" s="46"/>
      <c r="QLO86" s="46"/>
      <c r="QLP86" s="46"/>
      <c r="QLQ86" s="46"/>
      <c r="QLR86" s="46"/>
      <c r="QLS86" s="46"/>
      <c r="QLT86" s="46"/>
      <c r="QLU86" s="46"/>
      <c r="QLV86" s="46"/>
      <c r="QLW86" s="46"/>
      <c r="QLX86" s="46"/>
      <c r="QLY86" s="46"/>
      <c r="QLZ86" s="46"/>
      <c r="QMA86" s="46"/>
      <c r="QMB86" s="46"/>
      <c r="QMC86" s="46"/>
      <c r="QMD86" s="46"/>
      <c r="QME86" s="46"/>
      <c r="QMF86" s="46"/>
      <c r="QMG86" s="46"/>
      <c r="QMH86" s="46"/>
      <c r="QMI86" s="46"/>
      <c r="QMJ86" s="46"/>
      <c r="QMK86" s="46"/>
      <c r="QML86" s="46"/>
      <c r="QMM86" s="46"/>
      <c r="QMN86" s="46"/>
      <c r="QMO86" s="46"/>
      <c r="QMP86" s="46"/>
      <c r="QMQ86" s="46"/>
      <c r="QMR86" s="46"/>
      <c r="QMS86" s="46"/>
      <c r="QMT86" s="46"/>
      <c r="QMU86" s="46"/>
      <c r="QMW86" s="27"/>
      <c r="QMX86" s="25"/>
      <c r="QMY86" s="25"/>
      <c r="QMZ86" s="25"/>
      <c r="QNA86" s="46"/>
      <c r="QNB86" s="46"/>
      <c r="QNC86" s="46"/>
      <c r="QND86" s="46"/>
      <c r="QNE86" s="46"/>
      <c r="QNF86" s="46"/>
      <c r="QNG86" s="46"/>
      <c r="QNH86" s="46"/>
      <c r="QNI86" s="46"/>
      <c r="QNJ86" s="46"/>
      <c r="QNK86" s="46"/>
      <c r="QNL86" s="46"/>
      <c r="QNM86" s="46"/>
      <c r="QNN86" s="46"/>
      <c r="QNO86" s="46"/>
      <c r="QNP86" s="46"/>
      <c r="QNQ86" s="46"/>
      <c r="QNR86" s="46"/>
      <c r="QNS86" s="46"/>
      <c r="QNT86" s="46"/>
      <c r="QNU86" s="46"/>
      <c r="QNV86" s="46"/>
      <c r="QNW86" s="46"/>
      <c r="QNX86" s="46"/>
      <c r="QNY86" s="46"/>
      <c r="QNZ86" s="46"/>
      <c r="QOA86" s="46"/>
      <c r="QOB86" s="46"/>
      <c r="QOC86" s="46"/>
      <c r="QOD86" s="46"/>
      <c r="QOE86" s="46"/>
      <c r="QOF86" s="46"/>
      <c r="QOG86" s="46"/>
      <c r="QOH86" s="46"/>
      <c r="QOJ86" s="27"/>
      <c r="QOK86" s="25"/>
      <c r="QOL86" s="25"/>
      <c r="QOM86" s="25"/>
      <c r="QON86" s="46"/>
      <c r="QOO86" s="46"/>
      <c r="QOP86" s="46"/>
      <c r="QOQ86" s="46"/>
      <c r="QOR86" s="46"/>
      <c r="QOS86" s="46"/>
      <c r="QOT86" s="46"/>
      <c r="QOU86" s="46"/>
      <c r="QOV86" s="46"/>
      <c r="QOW86" s="46"/>
      <c r="QOX86" s="46"/>
      <c r="QOY86" s="46"/>
      <c r="QOZ86" s="46"/>
      <c r="QPA86" s="46"/>
      <c r="QPB86" s="46"/>
      <c r="QPC86" s="46"/>
      <c r="QPD86" s="46"/>
      <c r="QPE86" s="46"/>
      <c r="QPF86" s="46"/>
      <c r="QPG86" s="46"/>
      <c r="QPH86" s="46"/>
      <c r="QPI86" s="46"/>
      <c r="QPJ86" s="46"/>
      <c r="QPK86" s="46"/>
      <c r="QPL86" s="46"/>
      <c r="QPM86" s="46"/>
      <c r="QPN86" s="46"/>
      <c r="QPO86" s="46"/>
      <c r="QPP86" s="46"/>
      <c r="QPQ86" s="46"/>
      <c r="QPR86" s="46"/>
      <c r="QPS86" s="46"/>
      <c r="QPT86" s="46"/>
      <c r="QPU86" s="46"/>
      <c r="QPW86" s="27"/>
      <c r="QPX86" s="25"/>
      <c r="QPY86" s="25"/>
      <c r="QPZ86" s="25"/>
      <c r="QQA86" s="46"/>
      <c r="QQB86" s="46"/>
      <c r="QQC86" s="46"/>
      <c r="QQD86" s="46"/>
      <c r="QQE86" s="46"/>
      <c r="QQF86" s="46"/>
      <c r="QQG86" s="46"/>
      <c r="QQH86" s="46"/>
      <c r="QQI86" s="46"/>
      <c r="QQJ86" s="46"/>
      <c r="QQK86" s="46"/>
      <c r="QQL86" s="46"/>
      <c r="QQM86" s="46"/>
      <c r="QQN86" s="46"/>
      <c r="QQO86" s="46"/>
      <c r="QQP86" s="46"/>
      <c r="QQQ86" s="46"/>
      <c r="QQR86" s="46"/>
      <c r="QQS86" s="46"/>
      <c r="QQT86" s="46"/>
      <c r="QQU86" s="46"/>
      <c r="QQV86" s="46"/>
      <c r="QQW86" s="46"/>
      <c r="QQX86" s="46"/>
      <c r="QQY86" s="46"/>
      <c r="QQZ86" s="46"/>
      <c r="QRA86" s="46"/>
      <c r="QRB86" s="46"/>
      <c r="QRC86" s="46"/>
      <c r="QRD86" s="46"/>
      <c r="QRE86" s="46"/>
      <c r="QRF86" s="46"/>
      <c r="QRG86" s="46"/>
      <c r="QRH86" s="46"/>
      <c r="QRJ86" s="27"/>
      <c r="QRK86" s="25"/>
      <c r="QRL86" s="25"/>
      <c r="QRM86" s="25"/>
      <c r="QRN86" s="46"/>
      <c r="QRO86" s="46"/>
      <c r="QRP86" s="46"/>
      <c r="QRQ86" s="46"/>
      <c r="QRR86" s="46"/>
      <c r="QRS86" s="46"/>
      <c r="QRT86" s="46"/>
      <c r="QRU86" s="46"/>
      <c r="QRV86" s="46"/>
      <c r="QRW86" s="46"/>
      <c r="QRX86" s="46"/>
      <c r="QRY86" s="46"/>
      <c r="QRZ86" s="46"/>
      <c r="QSA86" s="46"/>
      <c r="QSB86" s="46"/>
      <c r="QSC86" s="46"/>
      <c r="QSD86" s="46"/>
      <c r="QSE86" s="46"/>
      <c r="QSF86" s="46"/>
      <c r="QSG86" s="46"/>
      <c r="QSH86" s="46"/>
      <c r="QSI86" s="46"/>
      <c r="QSJ86" s="46"/>
      <c r="QSK86" s="46"/>
      <c r="QSL86" s="46"/>
      <c r="QSM86" s="46"/>
      <c r="QSN86" s="46"/>
      <c r="QSO86" s="46"/>
      <c r="QSP86" s="46"/>
      <c r="QSQ86" s="46"/>
      <c r="QSR86" s="46"/>
      <c r="QSS86" s="46"/>
      <c r="QST86" s="46"/>
      <c r="QSU86" s="46"/>
      <c r="QSW86" s="27"/>
      <c r="QSX86" s="25"/>
      <c r="QSY86" s="25"/>
      <c r="QSZ86" s="25"/>
      <c r="QTA86" s="46"/>
      <c r="QTB86" s="46"/>
      <c r="QTC86" s="46"/>
      <c r="QTD86" s="46"/>
      <c r="QTE86" s="46"/>
      <c r="QTF86" s="46"/>
      <c r="QTG86" s="46"/>
      <c r="QTH86" s="46"/>
      <c r="QTI86" s="46"/>
      <c r="QTJ86" s="46"/>
      <c r="QTK86" s="46"/>
      <c r="QTL86" s="46"/>
      <c r="QTM86" s="46"/>
      <c r="QTN86" s="46"/>
      <c r="QTO86" s="46"/>
      <c r="QTP86" s="46"/>
      <c r="QTQ86" s="46"/>
      <c r="QTR86" s="46"/>
      <c r="QTS86" s="46"/>
      <c r="QTT86" s="46"/>
      <c r="QTU86" s="46"/>
      <c r="QTV86" s="46"/>
      <c r="QTW86" s="46"/>
      <c r="QTX86" s="46"/>
      <c r="QTY86" s="46"/>
      <c r="QTZ86" s="46"/>
      <c r="QUA86" s="46"/>
      <c r="QUB86" s="46"/>
      <c r="QUC86" s="46"/>
      <c r="QUD86" s="46"/>
      <c r="QUE86" s="46"/>
      <c r="QUF86" s="46"/>
      <c r="QUG86" s="46"/>
      <c r="QUH86" s="46"/>
      <c r="QUJ86" s="27"/>
      <c r="QUK86" s="25"/>
      <c r="QUL86" s="25"/>
      <c r="QUM86" s="25"/>
      <c r="QUN86" s="46"/>
      <c r="QUO86" s="46"/>
      <c r="QUP86" s="46"/>
      <c r="QUQ86" s="46"/>
      <c r="QUR86" s="46"/>
      <c r="QUS86" s="46"/>
      <c r="QUT86" s="46"/>
      <c r="QUU86" s="46"/>
      <c r="QUV86" s="46"/>
      <c r="QUW86" s="46"/>
      <c r="QUX86" s="46"/>
      <c r="QUY86" s="46"/>
      <c r="QUZ86" s="46"/>
      <c r="QVA86" s="46"/>
      <c r="QVB86" s="46"/>
      <c r="QVC86" s="46"/>
      <c r="QVD86" s="46"/>
      <c r="QVE86" s="46"/>
      <c r="QVF86" s="46"/>
      <c r="QVG86" s="46"/>
      <c r="QVH86" s="46"/>
      <c r="QVI86" s="46"/>
      <c r="QVJ86" s="46"/>
      <c r="QVK86" s="46"/>
      <c r="QVL86" s="46"/>
      <c r="QVM86" s="46"/>
      <c r="QVN86" s="46"/>
      <c r="QVO86" s="46"/>
      <c r="QVP86" s="46"/>
      <c r="QVQ86" s="46"/>
      <c r="QVR86" s="46"/>
      <c r="QVS86" s="46"/>
      <c r="QVT86" s="46"/>
      <c r="QVU86" s="46"/>
      <c r="QVW86" s="27"/>
      <c r="QVX86" s="25"/>
      <c r="QVY86" s="25"/>
      <c r="QVZ86" s="25"/>
      <c r="QWA86" s="46"/>
      <c r="QWB86" s="46"/>
      <c r="QWC86" s="46"/>
      <c r="QWD86" s="46"/>
      <c r="QWE86" s="46"/>
      <c r="QWF86" s="46"/>
      <c r="QWG86" s="46"/>
      <c r="QWH86" s="46"/>
      <c r="QWI86" s="46"/>
      <c r="QWJ86" s="46"/>
      <c r="QWK86" s="46"/>
      <c r="QWL86" s="46"/>
      <c r="QWM86" s="46"/>
      <c r="QWN86" s="46"/>
      <c r="QWO86" s="46"/>
      <c r="QWP86" s="46"/>
      <c r="QWQ86" s="46"/>
      <c r="QWR86" s="46"/>
      <c r="QWS86" s="46"/>
      <c r="QWT86" s="46"/>
      <c r="QWU86" s="46"/>
      <c r="QWV86" s="46"/>
      <c r="QWW86" s="46"/>
      <c r="QWX86" s="46"/>
      <c r="QWY86" s="46"/>
      <c r="QWZ86" s="46"/>
      <c r="QXA86" s="46"/>
      <c r="QXB86" s="46"/>
      <c r="QXC86" s="46"/>
      <c r="QXD86" s="46"/>
      <c r="QXE86" s="46"/>
      <c r="QXF86" s="46"/>
      <c r="QXG86" s="46"/>
      <c r="QXH86" s="46"/>
      <c r="QXJ86" s="27"/>
      <c r="QXK86" s="25"/>
      <c r="QXL86" s="25"/>
      <c r="QXM86" s="25"/>
      <c r="QXN86" s="46"/>
      <c r="QXO86" s="46"/>
      <c r="QXP86" s="46"/>
      <c r="QXQ86" s="46"/>
      <c r="QXR86" s="46"/>
      <c r="QXS86" s="46"/>
      <c r="QXT86" s="46"/>
      <c r="QXU86" s="46"/>
      <c r="QXV86" s="46"/>
      <c r="QXW86" s="46"/>
      <c r="QXX86" s="46"/>
      <c r="QXY86" s="46"/>
      <c r="QXZ86" s="46"/>
      <c r="QYA86" s="46"/>
      <c r="QYB86" s="46"/>
      <c r="QYC86" s="46"/>
      <c r="QYD86" s="46"/>
      <c r="QYE86" s="46"/>
      <c r="QYF86" s="46"/>
      <c r="QYG86" s="46"/>
      <c r="QYH86" s="46"/>
      <c r="QYI86" s="46"/>
      <c r="QYJ86" s="46"/>
      <c r="QYK86" s="46"/>
      <c r="QYL86" s="46"/>
      <c r="QYM86" s="46"/>
      <c r="QYN86" s="46"/>
      <c r="QYO86" s="46"/>
      <c r="QYP86" s="46"/>
      <c r="QYQ86" s="46"/>
      <c r="QYR86" s="46"/>
      <c r="QYS86" s="46"/>
      <c r="QYT86" s="46"/>
      <c r="QYU86" s="46"/>
      <c r="QYW86" s="27"/>
      <c r="QYX86" s="25"/>
      <c r="QYY86" s="25"/>
      <c r="QYZ86" s="25"/>
      <c r="QZA86" s="46"/>
      <c r="QZB86" s="46"/>
      <c r="QZC86" s="46"/>
      <c r="QZD86" s="46"/>
      <c r="QZE86" s="46"/>
      <c r="QZF86" s="46"/>
      <c r="QZG86" s="46"/>
      <c r="QZH86" s="46"/>
      <c r="QZI86" s="46"/>
      <c r="QZJ86" s="46"/>
      <c r="QZK86" s="46"/>
      <c r="QZL86" s="46"/>
      <c r="QZM86" s="46"/>
      <c r="QZN86" s="46"/>
      <c r="QZO86" s="46"/>
      <c r="QZP86" s="46"/>
      <c r="QZQ86" s="46"/>
      <c r="QZR86" s="46"/>
      <c r="QZS86" s="46"/>
      <c r="QZT86" s="46"/>
      <c r="QZU86" s="46"/>
      <c r="QZV86" s="46"/>
      <c r="QZW86" s="46"/>
      <c r="QZX86" s="46"/>
      <c r="QZY86" s="46"/>
      <c r="QZZ86" s="46"/>
      <c r="RAA86" s="46"/>
      <c r="RAB86" s="46"/>
      <c r="RAC86" s="46"/>
      <c r="RAD86" s="46"/>
      <c r="RAE86" s="46"/>
      <c r="RAF86" s="46"/>
      <c r="RAG86" s="46"/>
      <c r="RAH86" s="46"/>
      <c r="RAJ86" s="27"/>
      <c r="RAK86" s="25"/>
      <c r="RAL86" s="25"/>
      <c r="RAM86" s="25"/>
      <c r="RAN86" s="46"/>
      <c r="RAO86" s="46"/>
      <c r="RAP86" s="46"/>
      <c r="RAQ86" s="46"/>
      <c r="RAR86" s="46"/>
      <c r="RAS86" s="46"/>
      <c r="RAT86" s="46"/>
      <c r="RAU86" s="46"/>
      <c r="RAV86" s="46"/>
      <c r="RAW86" s="46"/>
      <c r="RAX86" s="46"/>
      <c r="RAY86" s="46"/>
      <c r="RAZ86" s="46"/>
      <c r="RBA86" s="46"/>
      <c r="RBB86" s="46"/>
      <c r="RBC86" s="46"/>
      <c r="RBD86" s="46"/>
      <c r="RBE86" s="46"/>
      <c r="RBF86" s="46"/>
      <c r="RBG86" s="46"/>
      <c r="RBH86" s="46"/>
      <c r="RBI86" s="46"/>
      <c r="RBJ86" s="46"/>
      <c r="RBK86" s="46"/>
      <c r="RBL86" s="46"/>
      <c r="RBM86" s="46"/>
      <c r="RBN86" s="46"/>
      <c r="RBO86" s="46"/>
      <c r="RBP86" s="46"/>
      <c r="RBQ86" s="46"/>
      <c r="RBR86" s="46"/>
      <c r="RBS86" s="46"/>
      <c r="RBT86" s="46"/>
      <c r="RBU86" s="46"/>
      <c r="RBW86" s="27"/>
      <c r="RBX86" s="25"/>
      <c r="RBY86" s="25"/>
      <c r="RBZ86" s="25"/>
      <c r="RCA86" s="46"/>
      <c r="RCB86" s="46"/>
      <c r="RCC86" s="46"/>
      <c r="RCD86" s="46"/>
      <c r="RCE86" s="46"/>
      <c r="RCF86" s="46"/>
      <c r="RCG86" s="46"/>
      <c r="RCH86" s="46"/>
      <c r="RCI86" s="46"/>
      <c r="RCJ86" s="46"/>
      <c r="RCK86" s="46"/>
      <c r="RCL86" s="46"/>
      <c r="RCM86" s="46"/>
      <c r="RCN86" s="46"/>
      <c r="RCO86" s="46"/>
      <c r="RCP86" s="46"/>
      <c r="RCQ86" s="46"/>
      <c r="RCR86" s="46"/>
      <c r="RCS86" s="46"/>
      <c r="RCT86" s="46"/>
      <c r="RCU86" s="46"/>
      <c r="RCV86" s="46"/>
      <c r="RCW86" s="46"/>
      <c r="RCX86" s="46"/>
      <c r="RCY86" s="46"/>
      <c r="RCZ86" s="46"/>
      <c r="RDA86" s="46"/>
      <c r="RDB86" s="46"/>
      <c r="RDC86" s="46"/>
      <c r="RDD86" s="46"/>
      <c r="RDE86" s="46"/>
      <c r="RDF86" s="46"/>
      <c r="RDG86" s="46"/>
      <c r="RDH86" s="46"/>
      <c r="RDJ86" s="27"/>
      <c r="RDK86" s="25"/>
      <c r="RDL86" s="25"/>
      <c r="RDM86" s="25"/>
      <c r="RDN86" s="46"/>
      <c r="RDO86" s="46"/>
      <c r="RDP86" s="46"/>
      <c r="RDQ86" s="46"/>
      <c r="RDR86" s="46"/>
      <c r="RDS86" s="46"/>
      <c r="RDT86" s="46"/>
      <c r="RDU86" s="46"/>
      <c r="RDV86" s="46"/>
      <c r="RDW86" s="46"/>
      <c r="RDX86" s="46"/>
      <c r="RDY86" s="46"/>
      <c r="RDZ86" s="46"/>
      <c r="REA86" s="46"/>
      <c r="REB86" s="46"/>
      <c r="REC86" s="46"/>
      <c r="RED86" s="46"/>
      <c r="REE86" s="46"/>
      <c r="REF86" s="46"/>
      <c r="REG86" s="46"/>
      <c r="REH86" s="46"/>
      <c r="REI86" s="46"/>
      <c r="REJ86" s="46"/>
      <c r="REK86" s="46"/>
      <c r="REL86" s="46"/>
      <c r="REM86" s="46"/>
      <c r="REN86" s="46"/>
      <c r="REO86" s="46"/>
      <c r="REP86" s="46"/>
      <c r="REQ86" s="46"/>
      <c r="RER86" s="46"/>
      <c r="RES86" s="46"/>
      <c r="RET86" s="46"/>
      <c r="REU86" s="46"/>
      <c r="REW86" s="27"/>
      <c r="REX86" s="25"/>
      <c r="REY86" s="25"/>
      <c r="REZ86" s="25"/>
      <c r="RFA86" s="46"/>
      <c r="RFB86" s="46"/>
      <c r="RFC86" s="46"/>
      <c r="RFD86" s="46"/>
      <c r="RFE86" s="46"/>
      <c r="RFF86" s="46"/>
      <c r="RFG86" s="46"/>
      <c r="RFH86" s="46"/>
      <c r="RFI86" s="46"/>
      <c r="RFJ86" s="46"/>
      <c r="RFK86" s="46"/>
      <c r="RFL86" s="46"/>
      <c r="RFM86" s="46"/>
      <c r="RFN86" s="46"/>
      <c r="RFO86" s="46"/>
      <c r="RFP86" s="46"/>
      <c r="RFQ86" s="46"/>
      <c r="RFR86" s="46"/>
      <c r="RFS86" s="46"/>
      <c r="RFT86" s="46"/>
      <c r="RFU86" s="46"/>
      <c r="RFV86" s="46"/>
      <c r="RFW86" s="46"/>
      <c r="RFX86" s="46"/>
      <c r="RFY86" s="46"/>
      <c r="RFZ86" s="46"/>
      <c r="RGA86" s="46"/>
      <c r="RGB86" s="46"/>
      <c r="RGC86" s="46"/>
      <c r="RGD86" s="46"/>
      <c r="RGE86" s="46"/>
      <c r="RGF86" s="46"/>
      <c r="RGG86" s="46"/>
      <c r="RGH86" s="46"/>
      <c r="RGJ86" s="27"/>
      <c r="RGK86" s="25"/>
      <c r="RGL86" s="25"/>
      <c r="RGM86" s="25"/>
      <c r="RGN86" s="46"/>
      <c r="RGO86" s="46"/>
      <c r="RGP86" s="46"/>
      <c r="RGQ86" s="46"/>
      <c r="RGR86" s="46"/>
      <c r="RGS86" s="46"/>
      <c r="RGT86" s="46"/>
      <c r="RGU86" s="46"/>
      <c r="RGV86" s="46"/>
      <c r="RGW86" s="46"/>
      <c r="RGX86" s="46"/>
      <c r="RGY86" s="46"/>
      <c r="RGZ86" s="46"/>
      <c r="RHA86" s="46"/>
      <c r="RHB86" s="46"/>
      <c r="RHC86" s="46"/>
      <c r="RHD86" s="46"/>
      <c r="RHE86" s="46"/>
      <c r="RHF86" s="46"/>
      <c r="RHG86" s="46"/>
      <c r="RHH86" s="46"/>
      <c r="RHI86" s="46"/>
      <c r="RHJ86" s="46"/>
      <c r="RHK86" s="46"/>
      <c r="RHL86" s="46"/>
      <c r="RHM86" s="46"/>
      <c r="RHN86" s="46"/>
      <c r="RHO86" s="46"/>
      <c r="RHP86" s="46"/>
      <c r="RHQ86" s="46"/>
      <c r="RHR86" s="46"/>
      <c r="RHS86" s="46"/>
      <c r="RHT86" s="46"/>
      <c r="RHU86" s="46"/>
      <c r="RHW86" s="27"/>
      <c r="RHX86" s="25"/>
      <c r="RHY86" s="25"/>
      <c r="RHZ86" s="25"/>
      <c r="RIA86" s="46"/>
      <c r="RIB86" s="46"/>
      <c r="RIC86" s="46"/>
      <c r="RID86" s="46"/>
      <c r="RIE86" s="46"/>
      <c r="RIF86" s="46"/>
      <c r="RIG86" s="46"/>
      <c r="RIH86" s="46"/>
      <c r="RII86" s="46"/>
      <c r="RIJ86" s="46"/>
      <c r="RIK86" s="46"/>
      <c r="RIL86" s="46"/>
      <c r="RIM86" s="46"/>
      <c r="RIN86" s="46"/>
      <c r="RIO86" s="46"/>
      <c r="RIP86" s="46"/>
      <c r="RIQ86" s="46"/>
      <c r="RIR86" s="46"/>
      <c r="RIS86" s="46"/>
      <c r="RIT86" s="46"/>
      <c r="RIU86" s="46"/>
      <c r="RIV86" s="46"/>
      <c r="RIW86" s="46"/>
      <c r="RIX86" s="46"/>
      <c r="RIY86" s="46"/>
      <c r="RIZ86" s="46"/>
      <c r="RJA86" s="46"/>
      <c r="RJB86" s="46"/>
      <c r="RJC86" s="46"/>
      <c r="RJD86" s="46"/>
      <c r="RJE86" s="46"/>
      <c r="RJF86" s="46"/>
      <c r="RJG86" s="46"/>
      <c r="RJH86" s="46"/>
      <c r="RJJ86" s="27"/>
      <c r="RJK86" s="25"/>
      <c r="RJL86" s="25"/>
      <c r="RJM86" s="25"/>
      <c r="RJN86" s="46"/>
      <c r="RJO86" s="46"/>
      <c r="RJP86" s="46"/>
      <c r="RJQ86" s="46"/>
      <c r="RJR86" s="46"/>
      <c r="RJS86" s="46"/>
      <c r="RJT86" s="46"/>
      <c r="RJU86" s="46"/>
      <c r="RJV86" s="46"/>
      <c r="RJW86" s="46"/>
      <c r="RJX86" s="46"/>
      <c r="RJY86" s="46"/>
      <c r="RJZ86" s="46"/>
      <c r="RKA86" s="46"/>
      <c r="RKB86" s="46"/>
      <c r="RKC86" s="46"/>
      <c r="RKD86" s="46"/>
      <c r="RKE86" s="46"/>
      <c r="RKF86" s="46"/>
      <c r="RKG86" s="46"/>
      <c r="RKH86" s="46"/>
      <c r="RKI86" s="46"/>
      <c r="RKJ86" s="46"/>
      <c r="RKK86" s="46"/>
      <c r="RKL86" s="46"/>
      <c r="RKM86" s="46"/>
      <c r="RKN86" s="46"/>
      <c r="RKO86" s="46"/>
      <c r="RKP86" s="46"/>
      <c r="RKQ86" s="46"/>
      <c r="RKR86" s="46"/>
      <c r="RKS86" s="46"/>
      <c r="RKT86" s="46"/>
      <c r="RKU86" s="46"/>
      <c r="RKW86" s="27"/>
      <c r="RKX86" s="25"/>
      <c r="RKY86" s="25"/>
      <c r="RKZ86" s="25"/>
      <c r="RLA86" s="46"/>
      <c r="RLB86" s="46"/>
      <c r="RLC86" s="46"/>
      <c r="RLD86" s="46"/>
      <c r="RLE86" s="46"/>
      <c r="RLF86" s="46"/>
      <c r="RLG86" s="46"/>
      <c r="RLH86" s="46"/>
      <c r="RLI86" s="46"/>
      <c r="RLJ86" s="46"/>
      <c r="RLK86" s="46"/>
      <c r="RLL86" s="46"/>
      <c r="RLM86" s="46"/>
      <c r="RLN86" s="46"/>
      <c r="RLO86" s="46"/>
      <c r="RLP86" s="46"/>
      <c r="RLQ86" s="46"/>
      <c r="RLR86" s="46"/>
      <c r="RLS86" s="46"/>
      <c r="RLT86" s="46"/>
      <c r="RLU86" s="46"/>
      <c r="RLV86" s="46"/>
      <c r="RLW86" s="46"/>
      <c r="RLX86" s="46"/>
      <c r="RLY86" s="46"/>
      <c r="RLZ86" s="46"/>
      <c r="RMA86" s="46"/>
      <c r="RMB86" s="46"/>
      <c r="RMC86" s="46"/>
      <c r="RMD86" s="46"/>
      <c r="RME86" s="46"/>
      <c r="RMF86" s="46"/>
      <c r="RMG86" s="46"/>
      <c r="RMH86" s="46"/>
      <c r="RMJ86" s="27"/>
      <c r="RMK86" s="25"/>
      <c r="RML86" s="25"/>
      <c r="RMM86" s="25"/>
      <c r="RMN86" s="46"/>
      <c r="RMO86" s="46"/>
      <c r="RMP86" s="46"/>
      <c r="RMQ86" s="46"/>
      <c r="RMR86" s="46"/>
      <c r="RMS86" s="46"/>
      <c r="RMT86" s="46"/>
      <c r="RMU86" s="46"/>
      <c r="RMV86" s="46"/>
      <c r="RMW86" s="46"/>
      <c r="RMX86" s="46"/>
      <c r="RMY86" s="46"/>
      <c r="RMZ86" s="46"/>
      <c r="RNA86" s="46"/>
      <c r="RNB86" s="46"/>
      <c r="RNC86" s="46"/>
      <c r="RND86" s="46"/>
      <c r="RNE86" s="46"/>
      <c r="RNF86" s="46"/>
      <c r="RNG86" s="46"/>
      <c r="RNH86" s="46"/>
      <c r="RNI86" s="46"/>
      <c r="RNJ86" s="46"/>
      <c r="RNK86" s="46"/>
      <c r="RNL86" s="46"/>
      <c r="RNM86" s="46"/>
      <c r="RNN86" s="46"/>
      <c r="RNO86" s="46"/>
      <c r="RNP86" s="46"/>
      <c r="RNQ86" s="46"/>
      <c r="RNR86" s="46"/>
      <c r="RNS86" s="46"/>
      <c r="RNT86" s="46"/>
      <c r="RNU86" s="46"/>
      <c r="RNW86" s="27"/>
      <c r="RNX86" s="25"/>
      <c r="RNY86" s="25"/>
      <c r="RNZ86" s="25"/>
      <c r="ROA86" s="46"/>
      <c r="ROB86" s="46"/>
      <c r="ROC86" s="46"/>
      <c r="ROD86" s="46"/>
      <c r="ROE86" s="46"/>
      <c r="ROF86" s="46"/>
      <c r="ROG86" s="46"/>
      <c r="ROH86" s="46"/>
      <c r="ROI86" s="46"/>
      <c r="ROJ86" s="46"/>
      <c r="ROK86" s="46"/>
      <c r="ROL86" s="46"/>
      <c r="ROM86" s="46"/>
      <c r="RON86" s="46"/>
      <c r="ROO86" s="46"/>
      <c r="ROP86" s="46"/>
      <c r="ROQ86" s="46"/>
      <c r="ROR86" s="46"/>
      <c r="ROS86" s="46"/>
      <c r="ROT86" s="46"/>
      <c r="ROU86" s="46"/>
      <c r="ROV86" s="46"/>
      <c r="ROW86" s="46"/>
      <c r="ROX86" s="46"/>
      <c r="ROY86" s="46"/>
      <c r="ROZ86" s="46"/>
      <c r="RPA86" s="46"/>
      <c r="RPB86" s="46"/>
      <c r="RPC86" s="46"/>
      <c r="RPD86" s="46"/>
      <c r="RPE86" s="46"/>
      <c r="RPF86" s="46"/>
      <c r="RPG86" s="46"/>
      <c r="RPH86" s="46"/>
      <c r="RPJ86" s="27"/>
      <c r="RPK86" s="25"/>
      <c r="RPL86" s="25"/>
      <c r="RPM86" s="25"/>
      <c r="RPN86" s="46"/>
      <c r="RPO86" s="46"/>
      <c r="RPP86" s="46"/>
      <c r="RPQ86" s="46"/>
      <c r="RPR86" s="46"/>
      <c r="RPS86" s="46"/>
      <c r="RPT86" s="46"/>
      <c r="RPU86" s="46"/>
      <c r="RPV86" s="46"/>
      <c r="RPW86" s="46"/>
      <c r="RPX86" s="46"/>
      <c r="RPY86" s="46"/>
      <c r="RPZ86" s="46"/>
      <c r="RQA86" s="46"/>
      <c r="RQB86" s="46"/>
      <c r="RQC86" s="46"/>
      <c r="RQD86" s="46"/>
      <c r="RQE86" s="46"/>
      <c r="RQF86" s="46"/>
      <c r="RQG86" s="46"/>
      <c r="RQH86" s="46"/>
      <c r="RQI86" s="46"/>
      <c r="RQJ86" s="46"/>
      <c r="RQK86" s="46"/>
      <c r="RQL86" s="46"/>
      <c r="RQM86" s="46"/>
      <c r="RQN86" s="46"/>
      <c r="RQO86" s="46"/>
      <c r="RQP86" s="46"/>
      <c r="RQQ86" s="46"/>
      <c r="RQR86" s="46"/>
      <c r="RQS86" s="46"/>
      <c r="RQT86" s="46"/>
      <c r="RQU86" s="46"/>
      <c r="RQW86" s="27"/>
      <c r="RQX86" s="25"/>
      <c r="RQY86" s="25"/>
      <c r="RQZ86" s="25"/>
      <c r="RRA86" s="46"/>
      <c r="RRB86" s="46"/>
      <c r="RRC86" s="46"/>
      <c r="RRD86" s="46"/>
      <c r="RRE86" s="46"/>
      <c r="RRF86" s="46"/>
      <c r="RRG86" s="46"/>
      <c r="RRH86" s="46"/>
      <c r="RRI86" s="46"/>
      <c r="RRJ86" s="46"/>
      <c r="RRK86" s="46"/>
      <c r="RRL86" s="46"/>
      <c r="RRM86" s="46"/>
      <c r="RRN86" s="46"/>
      <c r="RRO86" s="46"/>
      <c r="RRP86" s="46"/>
      <c r="RRQ86" s="46"/>
      <c r="RRR86" s="46"/>
      <c r="RRS86" s="46"/>
      <c r="RRT86" s="46"/>
      <c r="RRU86" s="46"/>
      <c r="RRV86" s="46"/>
      <c r="RRW86" s="46"/>
      <c r="RRX86" s="46"/>
      <c r="RRY86" s="46"/>
      <c r="RRZ86" s="46"/>
      <c r="RSA86" s="46"/>
      <c r="RSB86" s="46"/>
      <c r="RSC86" s="46"/>
      <c r="RSD86" s="46"/>
      <c r="RSE86" s="46"/>
      <c r="RSF86" s="46"/>
      <c r="RSG86" s="46"/>
      <c r="RSH86" s="46"/>
      <c r="RSJ86" s="27"/>
      <c r="RSK86" s="25"/>
      <c r="RSL86" s="25"/>
      <c r="RSM86" s="25"/>
      <c r="RSN86" s="46"/>
      <c r="RSO86" s="46"/>
      <c r="RSP86" s="46"/>
      <c r="RSQ86" s="46"/>
      <c r="RSR86" s="46"/>
      <c r="RSS86" s="46"/>
      <c r="RST86" s="46"/>
      <c r="RSU86" s="46"/>
      <c r="RSV86" s="46"/>
      <c r="RSW86" s="46"/>
      <c r="RSX86" s="46"/>
      <c r="RSY86" s="46"/>
      <c r="RSZ86" s="46"/>
      <c r="RTA86" s="46"/>
      <c r="RTB86" s="46"/>
      <c r="RTC86" s="46"/>
      <c r="RTD86" s="46"/>
      <c r="RTE86" s="46"/>
      <c r="RTF86" s="46"/>
      <c r="RTG86" s="46"/>
      <c r="RTH86" s="46"/>
      <c r="RTI86" s="46"/>
      <c r="RTJ86" s="46"/>
      <c r="RTK86" s="46"/>
      <c r="RTL86" s="46"/>
      <c r="RTM86" s="46"/>
      <c r="RTN86" s="46"/>
      <c r="RTO86" s="46"/>
      <c r="RTP86" s="46"/>
      <c r="RTQ86" s="46"/>
      <c r="RTR86" s="46"/>
      <c r="RTS86" s="46"/>
      <c r="RTT86" s="46"/>
      <c r="RTU86" s="46"/>
      <c r="RTW86" s="27"/>
      <c r="RTX86" s="25"/>
      <c r="RTY86" s="25"/>
      <c r="RTZ86" s="25"/>
      <c r="RUA86" s="46"/>
      <c r="RUB86" s="46"/>
      <c r="RUC86" s="46"/>
      <c r="RUD86" s="46"/>
      <c r="RUE86" s="46"/>
      <c r="RUF86" s="46"/>
      <c r="RUG86" s="46"/>
      <c r="RUH86" s="46"/>
      <c r="RUI86" s="46"/>
      <c r="RUJ86" s="46"/>
      <c r="RUK86" s="46"/>
      <c r="RUL86" s="46"/>
      <c r="RUM86" s="46"/>
      <c r="RUN86" s="46"/>
      <c r="RUO86" s="46"/>
      <c r="RUP86" s="46"/>
      <c r="RUQ86" s="46"/>
      <c r="RUR86" s="46"/>
      <c r="RUS86" s="46"/>
      <c r="RUT86" s="46"/>
      <c r="RUU86" s="46"/>
      <c r="RUV86" s="46"/>
      <c r="RUW86" s="46"/>
      <c r="RUX86" s="46"/>
      <c r="RUY86" s="46"/>
      <c r="RUZ86" s="46"/>
      <c r="RVA86" s="46"/>
      <c r="RVB86" s="46"/>
      <c r="RVC86" s="46"/>
      <c r="RVD86" s="46"/>
      <c r="RVE86" s="46"/>
      <c r="RVF86" s="46"/>
      <c r="RVG86" s="46"/>
      <c r="RVH86" s="46"/>
      <c r="RVJ86" s="27"/>
      <c r="RVK86" s="25"/>
      <c r="RVL86" s="25"/>
      <c r="RVM86" s="25"/>
      <c r="RVN86" s="46"/>
      <c r="RVO86" s="46"/>
      <c r="RVP86" s="46"/>
      <c r="RVQ86" s="46"/>
      <c r="RVR86" s="46"/>
      <c r="RVS86" s="46"/>
      <c r="RVT86" s="46"/>
      <c r="RVU86" s="46"/>
      <c r="RVV86" s="46"/>
      <c r="RVW86" s="46"/>
      <c r="RVX86" s="46"/>
      <c r="RVY86" s="46"/>
      <c r="RVZ86" s="46"/>
      <c r="RWA86" s="46"/>
      <c r="RWB86" s="46"/>
      <c r="RWC86" s="46"/>
      <c r="RWD86" s="46"/>
      <c r="RWE86" s="46"/>
      <c r="RWF86" s="46"/>
      <c r="RWG86" s="46"/>
      <c r="RWH86" s="46"/>
      <c r="RWI86" s="46"/>
      <c r="RWJ86" s="46"/>
      <c r="RWK86" s="46"/>
      <c r="RWL86" s="46"/>
      <c r="RWM86" s="46"/>
      <c r="RWN86" s="46"/>
      <c r="RWO86" s="46"/>
      <c r="RWP86" s="46"/>
      <c r="RWQ86" s="46"/>
      <c r="RWR86" s="46"/>
      <c r="RWS86" s="46"/>
      <c r="RWT86" s="46"/>
      <c r="RWU86" s="46"/>
      <c r="RWW86" s="27"/>
      <c r="RWX86" s="25"/>
      <c r="RWY86" s="25"/>
      <c r="RWZ86" s="25"/>
      <c r="RXA86" s="46"/>
      <c r="RXB86" s="46"/>
      <c r="RXC86" s="46"/>
      <c r="RXD86" s="46"/>
      <c r="RXE86" s="46"/>
      <c r="RXF86" s="46"/>
      <c r="RXG86" s="46"/>
      <c r="RXH86" s="46"/>
      <c r="RXI86" s="46"/>
      <c r="RXJ86" s="46"/>
      <c r="RXK86" s="46"/>
      <c r="RXL86" s="46"/>
      <c r="RXM86" s="46"/>
      <c r="RXN86" s="46"/>
      <c r="RXO86" s="46"/>
      <c r="RXP86" s="46"/>
      <c r="RXQ86" s="46"/>
      <c r="RXR86" s="46"/>
      <c r="RXS86" s="46"/>
      <c r="RXT86" s="46"/>
      <c r="RXU86" s="46"/>
      <c r="RXV86" s="46"/>
      <c r="RXW86" s="46"/>
      <c r="RXX86" s="46"/>
      <c r="RXY86" s="46"/>
      <c r="RXZ86" s="46"/>
      <c r="RYA86" s="46"/>
      <c r="RYB86" s="46"/>
      <c r="RYC86" s="46"/>
      <c r="RYD86" s="46"/>
      <c r="RYE86" s="46"/>
      <c r="RYF86" s="46"/>
      <c r="RYG86" s="46"/>
      <c r="RYH86" s="46"/>
      <c r="RYJ86" s="27"/>
      <c r="RYK86" s="25"/>
      <c r="RYL86" s="25"/>
      <c r="RYM86" s="25"/>
      <c r="RYN86" s="46"/>
      <c r="RYO86" s="46"/>
      <c r="RYP86" s="46"/>
      <c r="RYQ86" s="46"/>
      <c r="RYR86" s="46"/>
      <c r="RYS86" s="46"/>
      <c r="RYT86" s="46"/>
      <c r="RYU86" s="46"/>
      <c r="RYV86" s="46"/>
      <c r="RYW86" s="46"/>
      <c r="RYX86" s="46"/>
      <c r="RYY86" s="46"/>
      <c r="RYZ86" s="46"/>
      <c r="RZA86" s="46"/>
      <c r="RZB86" s="46"/>
      <c r="RZC86" s="46"/>
      <c r="RZD86" s="46"/>
      <c r="RZE86" s="46"/>
      <c r="RZF86" s="46"/>
      <c r="RZG86" s="46"/>
      <c r="RZH86" s="46"/>
      <c r="RZI86" s="46"/>
      <c r="RZJ86" s="46"/>
      <c r="RZK86" s="46"/>
      <c r="RZL86" s="46"/>
      <c r="RZM86" s="46"/>
      <c r="RZN86" s="46"/>
      <c r="RZO86" s="46"/>
      <c r="RZP86" s="46"/>
      <c r="RZQ86" s="46"/>
      <c r="RZR86" s="46"/>
      <c r="RZS86" s="46"/>
      <c r="RZT86" s="46"/>
      <c r="RZU86" s="46"/>
      <c r="RZW86" s="27"/>
      <c r="RZX86" s="25"/>
      <c r="RZY86" s="25"/>
      <c r="RZZ86" s="25"/>
      <c r="SAA86" s="46"/>
      <c r="SAB86" s="46"/>
      <c r="SAC86" s="46"/>
      <c r="SAD86" s="46"/>
      <c r="SAE86" s="46"/>
      <c r="SAF86" s="46"/>
      <c r="SAG86" s="46"/>
      <c r="SAH86" s="46"/>
      <c r="SAI86" s="46"/>
      <c r="SAJ86" s="46"/>
      <c r="SAK86" s="46"/>
      <c r="SAL86" s="46"/>
      <c r="SAM86" s="46"/>
      <c r="SAN86" s="46"/>
      <c r="SAO86" s="46"/>
      <c r="SAP86" s="46"/>
      <c r="SAQ86" s="46"/>
      <c r="SAR86" s="46"/>
      <c r="SAS86" s="46"/>
      <c r="SAT86" s="46"/>
      <c r="SAU86" s="46"/>
      <c r="SAV86" s="46"/>
      <c r="SAW86" s="46"/>
      <c r="SAX86" s="46"/>
      <c r="SAY86" s="46"/>
      <c r="SAZ86" s="46"/>
      <c r="SBA86" s="46"/>
      <c r="SBB86" s="46"/>
      <c r="SBC86" s="46"/>
      <c r="SBD86" s="46"/>
      <c r="SBE86" s="46"/>
      <c r="SBF86" s="46"/>
      <c r="SBG86" s="46"/>
      <c r="SBH86" s="46"/>
      <c r="SBJ86" s="27"/>
      <c r="SBK86" s="25"/>
      <c r="SBL86" s="25"/>
      <c r="SBM86" s="25"/>
      <c r="SBN86" s="46"/>
      <c r="SBO86" s="46"/>
      <c r="SBP86" s="46"/>
      <c r="SBQ86" s="46"/>
      <c r="SBR86" s="46"/>
      <c r="SBS86" s="46"/>
      <c r="SBT86" s="46"/>
      <c r="SBU86" s="46"/>
      <c r="SBV86" s="46"/>
      <c r="SBW86" s="46"/>
      <c r="SBX86" s="46"/>
      <c r="SBY86" s="46"/>
      <c r="SBZ86" s="46"/>
      <c r="SCA86" s="46"/>
      <c r="SCB86" s="46"/>
      <c r="SCC86" s="46"/>
      <c r="SCD86" s="46"/>
      <c r="SCE86" s="46"/>
      <c r="SCF86" s="46"/>
      <c r="SCG86" s="46"/>
      <c r="SCH86" s="46"/>
      <c r="SCI86" s="46"/>
      <c r="SCJ86" s="46"/>
      <c r="SCK86" s="46"/>
      <c r="SCL86" s="46"/>
      <c r="SCM86" s="46"/>
      <c r="SCN86" s="46"/>
      <c r="SCO86" s="46"/>
      <c r="SCP86" s="46"/>
      <c r="SCQ86" s="46"/>
      <c r="SCR86" s="46"/>
      <c r="SCS86" s="46"/>
      <c r="SCT86" s="46"/>
      <c r="SCU86" s="46"/>
      <c r="SCW86" s="27"/>
      <c r="SCX86" s="25"/>
      <c r="SCY86" s="25"/>
      <c r="SCZ86" s="25"/>
      <c r="SDA86" s="46"/>
      <c r="SDB86" s="46"/>
      <c r="SDC86" s="46"/>
      <c r="SDD86" s="46"/>
      <c r="SDE86" s="46"/>
      <c r="SDF86" s="46"/>
      <c r="SDG86" s="46"/>
      <c r="SDH86" s="46"/>
      <c r="SDI86" s="46"/>
      <c r="SDJ86" s="46"/>
      <c r="SDK86" s="46"/>
      <c r="SDL86" s="46"/>
      <c r="SDM86" s="46"/>
      <c r="SDN86" s="46"/>
      <c r="SDO86" s="46"/>
      <c r="SDP86" s="46"/>
      <c r="SDQ86" s="46"/>
      <c r="SDR86" s="46"/>
      <c r="SDS86" s="46"/>
      <c r="SDT86" s="46"/>
      <c r="SDU86" s="46"/>
      <c r="SDV86" s="46"/>
      <c r="SDW86" s="46"/>
      <c r="SDX86" s="46"/>
      <c r="SDY86" s="46"/>
      <c r="SDZ86" s="46"/>
      <c r="SEA86" s="46"/>
      <c r="SEB86" s="46"/>
      <c r="SEC86" s="46"/>
      <c r="SED86" s="46"/>
      <c r="SEE86" s="46"/>
      <c r="SEF86" s="46"/>
      <c r="SEG86" s="46"/>
      <c r="SEH86" s="46"/>
      <c r="SEJ86" s="27"/>
      <c r="SEK86" s="25"/>
      <c r="SEL86" s="25"/>
      <c r="SEM86" s="25"/>
      <c r="SEN86" s="46"/>
      <c r="SEO86" s="46"/>
      <c r="SEP86" s="46"/>
      <c r="SEQ86" s="46"/>
      <c r="SER86" s="46"/>
      <c r="SES86" s="46"/>
      <c r="SET86" s="46"/>
      <c r="SEU86" s="46"/>
      <c r="SEV86" s="46"/>
      <c r="SEW86" s="46"/>
      <c r="SEX86" s="46"/>
      <c r="SEY86" s="46"/>
      <c r="SEZ86" s="46"/>
      <c r="SFA86" s="46"/>
      <c r="SFB86" s="46"/>
      <c r="SFC86" s="46"/>
      <c r="SFD86" s="46"/>
      <c r="SFE86" s="46"/>
      <c r="SFF86" s="46"/>
      <c r="SFG86" s="46"/>
      <c r="SFH86" s="46"/>
      <c r="SFI86" s="46"/>
      <c r="SFJ86" s="46"/>
      <c r="SFK86" s="46"/>
      <c r="SFL86" s="46"/>
      <c r="SFM86" s="46"/>
      <c r="SFN86" s="46"/>
      <c r="SFO86" s="46"/>
      <c r="SFP86" s="46"/>
      <c r="SFQ86" s="46"/>
      <c r="SFR86" s="46"/>
      <c r="SFS86" s="46"/>
      <c r="SFT86" s="46"/>
      <c r="SFU86" s="46"/>
      <c r="SFW86" s="27"/>
      <c r="SFX86" s="25"/>
      <c r="SFY86" s="25"/>
      <c r="SFZ86" s="25"/>
      <c r="SGA86" s="46"/>
      <c r="SGB86" s="46"/>
      <c r="SGC86" s="46"/>
      <c r="SGD86" s="46"/>
      <c r="SGE86" s="46"/>
      <c r="SGF86" s="46"/>
      <c r="SGG86" s="46"/>
      <c r="SGH86" s="46"/>
      <c r="SGI86" s="46"/>
      <c r="SGJ86" s="46"/>
      <c r="SGK86" s="46"/>
      <c r="SGL86" s="46"/>
      <c r="SGM86" s="46"/>
      <c r="SGN86" s="46"/>
      <c r="SGO86" s="46"/>
      <c r="SGP86" s="46"/>
      <c r="SGQ86" s="46"/>
      <c r="SGR86" s="46"/>
      <c r="SGS86" s="46"/>
      <c r="SGT86" s="46"/>
      <c r="SGU86" s="46"/>
      <c r="SGV86" s="46"/>
      <c r="SGW86" s="46"/>
      <c r="SGX86" s="46"/>
      <c r="SGY86" s="46"/>
      <c r="SGZ86" s="46"/>
      <c r="SHA86" s="46"/>
      <c r="SHB86" s="46"/>
      <c r="SHC86" s="46"/>
      <c r="SHD86" s="46"/>
      <c r="SHE86" s="46"/>
      <c r="SHF86" s="46"/>
      <c r="SHG86" s="46"/>
      <c r="SHH86" s="46"/>
      <c r="SHJ86" s="27"/>
      <c r="SHK86" s="25"/>
      <c r="SHL86" s="25"/>
      <c r="SHM86" s="25"/>
      <c r="SHN86" s="46"/>
      <c r="SHO86" s="46"/>
      <c r="SHP86" s="46"/>
      <c r="SHQ86" s="46"/>
      <c r="SHR86" s="46"/>
      <c r="SHS86" s="46"/>
      <c r="SHT86" s="46"/>
      <c r="SHU86" s="46"/>
      <c r="SHV86" s="46"/>
      <c r="SHW86" s="46"/>
      <c r="SHX86" s="46"/>
      <c r="SHY86" s="46"/>
      <c r="SHZ86" s="46"/>
      <c r="SIA86" s="46"/>
      <c r="SIB86" s="46"/>
      <c r="SIC86" s="46"/>
      <c r="SID86" s="46"/>
      <c r="SIE86" s="46"/>
      <c r="SIF86" s="46"/>
      <c r="SIG86" s="46"/>
      <c r="SIH86" s="46"/>
      <c r="SII86" s="46"/>
      <c r="SIJ86" s="46"/>
      <c r="SIK86" s="46"/>
      <c r="SIL86" s="46"/>
      <c r="SIM86" s="46"/>
      <c r="SIN86" s="46"/>
      <c r="SIO86" s="46"/>
      <c r="SIP86" s="46"/>
      <c r="SIQ86" s="46"/>
      <c r="SIR86" s="46"/>
      <c r="SIS86" s="46"/>
      <c r="SIT86" s="46"/>
      <c r="SIU86" s="46"/>
      <c r="SIW86" s="27"/>
      <c r="SIX86" s="25"/>
      <c r="SIY86" s="25"/>
      <c r="SIZ86" s="25"/>
      <c r="SJA86" s="46"/>
      <c r="SJB86" s="46"/>
      <c r="SJC86" s="46"/>
      <c r="SJD86" s="46"/>
      <c r="SJE86" s="46"/>
      <c r="SJF86" s="46"/>
      <c r="SJG86" s="46"/>
      <c r="SJH86" s="46"/>
      <c r="SJI86" s="46"/>
      <c r="SJJ86" s="46"/>
      <c r="SJK86" s="46"/>
      <c r="SJL86" s="46"/>
      <c r="SJM86" s="46"/>
      <c r="SJN86" s="46"/>
      <c r="SJO86" s="46"/>
      <c r="SJP86" s="46"/>
      <c r="SJQ86" s="46"/>
      <c r="SJR86" s="46"/>
      <c r="SJS86" s="46"/>
      <c r="SJT86" s="46"/>
      <c r="SJU86" s="46"/>
      <c r="SJV86" s="46"/>
      <c r="SJW86" s="46"/>
      <c r="SJX86" s="46"/>
      <c r="SJY86" s="46"/>
      <c r="SJZ86" s="46"/>
      <c r="SKA86" s="46"/>
      <c r="SKB86" s="46"/>
      <c r="SKC86" s="46"/>
      <c r="SKD86" s="46"/>
      <c r="SKE86" s="46"/>
      <c r="SKF86" s="46"/>
      <c r="SKG86" s="46"/>
      <c r="SKH86" s="46"/>
      <c r="SKJ86" s="27"/>
      <c r="SKK86" s="25"/>
      <c r="SKL86" s="25"/>
      <c r="SKM86" s="25"/>
      <c r="SKN86" s="46"/>
      <c r="SKO86" s="46"/>
      <c r="SKP86" s="46"/>
      <c r="SKQ86" s="46"/>
      <c r="SKR86" s="46"/>
      <c r="SKS86" s="46"/>
      <c r="SKT86" s="46"/>
      <c r="SKU86" s="46"/>
      <c r="SKV86" s="46"/>
      <c r="SKW86" s="46"/>
      <c r="SKX86" s="46"/>
      <c r="SKY86" s="46"/>
      <c r="SKZ86" s="46"/>
      <c r="SLA86" s="46"/>
      <c r="SLB86" s="46"/>
      <c r="SLC86" s="46"/>
      <c r="SLD86" s="46"/>
      <c r="SLE86" s="46"/>
      <c r="SLF86" s="46"/>
      <c r="SLG86" s="46"/>
      <c r="SLH86" s="46"/>
      <c r="SLI86" s="46"/>
      <c r="SLJ86" s="46"/>
      <c r="SLK86" s="46"/>
      <c r="SLL86" s="46"/>
      <c r="SLM86" s="46"/>
      <c r="SLN86" s="46"/>
      <c r="SLO86" s="46"/>
      <c r="SLP86" s="46"/>
      <c r="SLQ86" s="46"/>
      <c r="SLR86" s="46"/>
      <c r="SLS86" s="46"/>
      <c r="SLT86" s="46"/>
      <c r="SLU86" s="46"/>
      <c r="SLW86" s="27"/>
      <c r="SLX86" s="25"/>
      <c r="SLY86" s="25"/>
      <c r="SLZ86" s="25"/>
      <c r="SMA86" s="46"/>
      <c r="SMB86" s="46"/>
      <c r="SMC86" s="46"/>
      <c r="SMD86" s="46"/>
      <c r="SME86" s="46"/>
      <c r="SMF86" s="46"/>
      <c r="SMG86" s="46"/>
      <c r="SMH86" s="46"/>
      <c r="SMI86" s="46"/>
      <c r="SMJ86" s="46"/>
      <c r="SMK86" s="46"/>
      <c r="SML86" s="46"/>
      <c r="SMM86" s="46"/>
      <c r="SMN86" s="46"/>
      <c r="SMO86" s="46"/>
      <c r="SMP86" s="46"/>
      <c r="SMQ86" s="46"/>
      <c r="SMR86" s="46"/>
      <c r="SMS86" s="46"/>
      <c r="SMT86" s="46"/>
      <c r="SMU86" s="46"/>
      <c r="SMV86" s="46"/>
      <c r="SMW86" s="46"/>
      <c r="SMX86" s="46"/>
      <c r="SMY86" s="46"/>
      <c r="SMZ86" s="46"/>
      <c r="SNA86" s="46"/>
      <c r="SNB86" s="46"/>
      <c r="SNC86" s="46"/>
      <c r="SND86" s="46"/>
      <c r="SNE86" s="46"/>
      <c r="SNF86" s="46"/>
      <c r="SNG86" s="46"/>
      <c r="SNH86" s="46"/>
      <c r="SNJ86" s="27"/>
      <c r="SNK86" s="25"/>
      <c r="SNL86" s="25"/>
      <c r="SNM86" s="25"/>
      <c r="SNN86" s="46"/>
      <c r="SNO86" s="46"/>
      <c r="SNP86" s="46"/>
      <c r="SNQ86" s="46"/>
      <c r="SNR86" s="46"/>
      <c r="SNS86" s="46"/>
      <c r="SNT86" s="46"/>
      <c r="SNU86" s="46"/>
      <c r="SNV86" s="46"/>
      <c r="SNW86" s="46"/>
      <c r="SNX86" s="46"/>
      <c r="SNY86" s="46"/>
      <c r="SNZ86" s="46"/>
      <c r="SOA86" s="46"/>
      <c r="SOB86" s="46"/>
      <c r="SOC86" s="46"/>
      <c r="SOD86" s="46"/>
      <c r="SOE86" s="46"/>
      <c r="SOF86" s="46"/>
      <c r="SOG86" s="46"/>
      <c r="SOH86" s="46"/>
      <c r="SOI86" s="46"/>
      <c r="SOJ86" s="46"/>
      <c r="SOK86" s="46"/>
      <c r="SOL86" s="46"/>
      <c r="SOM86" s="46"/>
      <c r="SON86" s="46"/>
      <c r="SOO86" s="46"/>
      <c r="SOP86" s="46"/>
      <c r="SOQ86" s="46"/>
      <c r="SOR86" s="46"/>
      <c r="SOS86" s="46"/>
      <c r="SOT86" s="46"/>
      <c r="SOU86" s="46"/>
      <c r="SOW86" s="27"/>
      <c r="SOX86" s="25"/>
      <c r="SOY86" s="25"/>
      <c r="SOZ86" s="25"/>
      <c r="SPA86" s="46"/>
      <c r="SPB86" s="46"/>
      <c r="SPC86" s="46"/>
      <c r="SPD86" s="46"/>
      <c r="SPE86" s="46"/>
      <c r="SPF86" s="46"/>
      <c r="SPG86" s="46"/>
      <c r="SPH86" s="46"/>
      <c r="SPI86" s="46"/>
      <c r="SPJ86" s="46"/>
      <c r="SPK86" s="46"/>
      <c r="SPL86" s="46"/>
      <c r="SPM86" s="46"/>
      <c r="SPN86" s="46"/>
      <c r="SPO86" s="46"/>
      <c r="SPP86" s="46"/>
      <c r="SPQ86" s="46"/>
      <c r="SPR86" s="46"/>
      <c r="SPS86" s="46"/>
      <c r="SPT86" s="46"/>
      <c r="SPU86" s="46"/>
      <c r="SPV86" s="46"/>
      <c r="SPW86" s="46"/>
      <c r="SPX86" s="46"/>
      <c r="SPY86" s="46"/>
      <c r="SPZ86" s="46"/>
      <c r="SQA86" s="46"/>
      <c r="SQB86" s="46"/>
      <c r="SQC86" s="46"/>
      <c r="SQD86" s="46"/>
      <c r="SQE86" s="46"/>
      <c r="SQF86" s="46"/>
      <c r="SQG86" s="46"/>
      <c r="SQH86" s="46"/>
      <c r="SQJ86" s="27"/>
      <c r="SQK86" s="25"/>
      <c r="SQL86" s="25"/>
      <c r="SQM86" s="25"/>
      <c r="SQN86" s="46"/>
      <c r="SQO86" s="46"/>
      <c r="SQP86" s="46"/>
      <c r="SQQ86" s="46"/>
      <c r="SQR86" s="46"/>
      <c r="SQS86" s="46"/>
      <c r="SQT86" s="46"/>
      <c r="SQU86" s="46"/>
      <c r="SQV86" s="46"/>
      <c r="SQW86" s="46"/>
      <c r="SQX86" s="46"/>
      <c r="SQY86" s="46"/>
      <c r="SQZ86" s="46"/>
      <c r="SRA86" s="46"/>
      <c r="SRB86" s="46"/>
      <c r="SRC86" s="46"/>
      <c r="SRD86" s="46"/>
      <c r="SRE86" s="46"/>
      <c r="SRF86" s="46"/>
      <c r="SRG86" s="46"/>
      <c r="SRH86" s="46"/>
      <c r="SRI86" s="46"/>
      <c r="SRJ86" s="46"/>
      <c r="SRK86" s="46"/>
      <c r="SRL86" s="46"/>
      <c r="SRM86" s="46"/>
      <c r="SRN86" s="46"/>
      <c r="SRO86" s="46"/>
      <c r="SRP86" s="46"/>
      <c r="SRQ86" s="46"/>
      <c r="SRR86" s="46"/>
      <c r="SRS86" s="46"/>
      <c r="SRT86" s="46"/>
      <c r="SRU86" s="46"/>
      <c r="SRW86" s="27"/>
      <c r="SRX86" s="25"/>
      <c r="SRY86" s="25"/>
      <c r="SRZ86" s="25"/>
      <c r="SSA86" s="46"/>
      <c r="SSB86" s="46"/>
      <c r="SSC86" s="46"/>
      <c r="SSD86" s="46"/>
      <c r="SSE86" s="46"/>
      <c r="SSF86" s="46"/>
      <c r="SSG86" s="46"/>
      <c r="SSH86" s="46"/>
      <c r="SSI86" s="46"/>
      <c r="SSJ86" s="46"/>
      <c r="SSK86" s="46"/>
      <c r="SSL86" s="46"/>
      <c r="SSM86" s="46"/>
      <c r="SSN86" s="46"/>
      <c r="SSO86" s="46"/>
      <c r="SSP86" s="46"/>
      <c r="SSQ86" s="46"/>
      <c r="SSR86" s="46"/>
      <c r="SSS86" s="46"/>
      <c r="SST86" s="46"/>
      <c r="SSU86" s="46"/>
      <c r="SSV86" s="46"/>
      <c r="SSW86" s="46"/>
      <c r="SSX86" s="46"/>
      <c r="SSY86" s="46"/>
      <c r="SSZ86" s="46"/>
      <c r="STA86" s="46"/>
      <c r="STB86" s="46"/>
      <c r="STC86" s="46"/>
      <c r="STD86" s="46"/>
      <c r="STE86" s="46"/>
      <c r="STF86" s="46"/>
      <c r="STG86" s="46"/>
      <c r="STH86" s="46"/>
      <c r="STJ86" s="27"/>
      <c r="STK86" s="25"/>
      <c r="STL86" s="25"/>
      <c r="STM86" s="25"/>
      <c r="STN86" s="46"/>
      <c r="STO86" s="46"/>
      <c r="STP86" s="46"/>
      <c r="STQ86" s="46"/>
      <c r="STR86" s="46"/>
      <c r="STS86" s="46"/>
      <c r="STT86" s="46"/>
      <c r="STU86" s="46"/>
      <c r="STV86" s="46"/>
      <c r="STW86" s="46"/>
      <c r="STX86" s="46"/>
      <c r="STY86" s="46"/>
      <c r="STZ86" s="46"/>
      <c r="SUA86" s="46"/>
      <c r="SUB86" s="46"/>
      <c r="SUC86" s="46"/>
      <c r="SUD86" s="46"/>
      <c r="SUE86" s="46"/>
      <c r="SUF86" s="46"/>
      <c r="SUG86" s="46"/>
      <c r="SUH86" s="46"/>
      <c r="SUI86" s="46"/>
      <c r="SUJ86" s="46"/>
      <c r="SUK86" s="46"/>
      <c r="SUL86" s="46"/>
      <c r="SUM86" s="46"/>
      <c r="SUN86" s="46"/>
      <c r="SUO86" s="46"/>
      <c r="SUP86" s="46"/>
      <c r="SUQ86" s="46"/>
      <c r="SUR86" s="46"/>
      <c r="SUS86" s="46"/>
      <c r="SUT86" s="46"/>
      <c r="SUU86" s="46"/>
      <c r="SUW86" s="27"/>
      <c r="SUX86" s="25"/>
      <c r="SUY86" s="25"/>
      <c r="SUZ86" s="25"/>
      <c r="SVA86" s="46"/>
      <c r="SVB86" s="46"/>
      <c r="SVC86" s="46"/>
      <c r="SVD86" s="46"/>
      <c r="SVE86" s="46"/>
      <c r="SVF86" s="46"/>
      <c r="SVG86" s="46"/>
      <c r="SVH86" s="46"/>
      <c r="SVI86" s="46"/>
      <c r="SVJ86" s="46"/>
      <c r="SVK86" s="46"/>
      <c r="SVL86" s="46"/>
      <c r="SVM86" s="46"/>
      <c r="SVN86" s="46"/>
      <c r="SVO86" s="46"/>
      <c r="SVP86" s="46"/>
      <c r="SVQ86" s="46"/>
      <c r="SVR86" s="46"/>
      <c r="SVS86" s="46"/>
      <c r="SVT86" s="46"/>
      <c r="SVU86" s="46"/>
      <c r="SVV86" s="46"/>
      <c r="SVW86" s="46"/>
      <c r="SVX86" s="46"/>
      <c r="SVY86" s="46"/>
      <c r="SVZ86" s="46"/>
      <c r="SWA86" s="46"/>
      <c r="SWB86" s="46"/>
      <c r="SWC86" s="46"/>
      <c r="SWD86" s="46"/>
      <c r="SWE86" s="46"/>
      <c r="SWF86" s="46"/>
      <c r="SWG86" s="46"/>
      <c r="SWH86" s="46"/>
      <c r="SWJ86" s="27"/>
      <c r="SWK86" s="25"/>
      <c r="SWL86" s="25"/>
      <c r="SWM86" s="25"/>
      <c r="SWN86" s="46"/>
      <c r="SWO86" s="46"/>
      <c r="SWP86" s="46"/>
      <c r="SWQ86" s="46"/>
      <c r="SWR86" s="46"/>
      <c r="SWS86" s="46"/>
      <c r="SWT86" s="46"/>
      <c r="SWU86" s="46"/>
      <c r="SWV86" s="46"/>
      <c r="SWW86" s="46"/>
      <c r="SWX86" s="46"/>
      <c r="SWY86" s="46"/>
      <c r="SWZ86" s="46"/>
      <c r="SXA86" s="46"/>
      <c r="SXB86" s="46"/>
      <c r="SXC86" s="46"/>
      <c r="SXD86" s="46"/>
      <c r="SXE86" s="46"/>
      <c r="SXF86" s="46"/>
      <c r="SXG86" s="46"/>
      <c r="SXH86" s="46"/>
      <c r="SXI86" s="46"/>
      <c r="SXJ86" s="46"/>
      <c r="SXK86" s="46"/>
      <c r="SXL86" s="46"/>
      <c r="SXM86" s="46"/>
      <c r="SXN86" s="46"/>
      <c r="SXO86" s="46"/>
      <c r="SXP86" s="46"/>
      <c r="SXQ86" s="46"/>
      <c r="SXR86" s="46"/>
      <c r="SXS86" s="46"/>
      <c r="SXT86" s="46"/>
      <c r="SXU86" s="46"/>
      <c r="SXW86" s="27"/>
      <c r="SXX86" s="25"/>
      <c r="SXY86" s="25"/>
      <c r="SXZ86" s="25"/>
      <c r="SYA86" s="46"/>
      <c r="SYB86" s="46"/>
      <c r="SYC86" s="46"/>
      <c r="SYD86" s="46"/>
      <c r="SYE86" s="46"/>
      <c r="SYF86" s="46"/>
      <c r="SYG86" s="46"/>
      <c r="SYH86" s="46"/>
      <c r="SYI86" s="46"/>
      <c r="SYJ86" s="46"/>
      <c r="SYK86" s="46"/>
      <c r="SYL86" s="46"/>
      <c r="SYM86" s="46"/>
      <c r="SYN86" s="46"/>
      <c r="SYO86" s="46"/>
      <c r="SYP86" s="46"/>
      <c r="SYQ86" s="46"/>
      <c r="SYR86" s="46"/>
      <c r="SYS86" s="46"/>
      <c r="SYT86" s="46"/>
      <c r="SYU86" s="46"/>
      <c r="SYV86" s="46"/>
      <c r="SYW86" s="46"/>
      <c r="SYX86" s="46"/>
      <c r="SYY86" s="46"/>
      <c r="SYZ86" s="46"/>
      <c r="SZA86" s="46"/>
      <c r="SZB86" s="46"/>
      <c r="SZC86" s="46"/>
      <c r="SZD86" s="46"/>
      <c r="SZE86" s="46"/>
      <c r="SZF86" s="46"/>
      <c r="SZG86" s="46"/>
      <c r="SZH86" s="46"/>
      <c r="SZJ86" s="27"/>
      <c r="SZK86" s="25"/>
      <c r="SZL86" s="25"/>
      <c r="SZM86" s="25"/>
      <c r="SZN86" s="46"/>
      <c r="SZO86" s="46"/>
      <c r="SZP86" s="46"/>
      <c r="SZQ86" s="46"/>
      <c r="SZR86" s="46"/>
      <c r="SZS86" s="46"/>
      <c r="SZT86" s="46"/>
      <c r="SZU86" s="46"/>
      <c r="SZV86" s="46"/>
      <c r="SZW86" s="46"/>
      <c r="SZX86" s="46"/>
      <c r="SZY86" s="46"/>
      <c r="SZZ86" s="46"/>
      <c r="TAA86" s="46"/>
      <c r="TAB86" s="46"/>
      <c r="TAC86" s="46"/>
      <c r="TAD86" s="46"/>
      <c r="TAE86" s="46"/>
      <c r="TAF86" s="46"/>
      <c r="TAG86" s="46"/>
      <c r="TAH86" s="46"/>
      <c r="TAI86" s="46"/>
      <c r="TAJ86" s="46"/>
      <c r="TAK86" s="46"/>
      <c r="TAL86" s="46"/>
      <c r="TAM86" s="46"/>
      <c r="TAN86" s="46"/>
      <c r="TAO86" s="46"/>
      <c r="TAP86" s="46"/>
      <c r="TAQ86" s="46"/>
      <c r="TAR86" s="46"/>
      <c r="TAS86" s="46"/>
      <c r="TAT86" s="46"/>
      <c r="TAU86" s="46"/>
      <c r="TAW86" s="27"/>
      <c r="TAX86" s="25"/>
      <c r="TAY86" s="25"/>
      <c r="TAZ86" s="25"/>
      <c r="TBA86" s="46"/>
      <c r="TBB86" s="46"/>
      <c r="TBC86" s="46"/>
      <c r="TBD86" s="46"/>
      <c r="TBE86" s="46"/>
      <c r="TBF86" s="46"/>
      <c r="TBG86" s="46"/>
      <c r="TBH86" s="46"/>
      <c r="TBI86" s="46"/>
      <c r="TBJ86" s="46"/>
      <c r="TBK86" s="46"/>
      <c r="TBL86" s="46"/>
      <c r="TBM86" s="46"/>
      <c r="TBN86" s="46"/>
      <c r="TBO86" s="46"/>
      <c r="TBP86" s="46"/>
      <c r="TBQ86" s="46"/>
      <c r="TBR86" s="46"/>
      <c r="TBS86" s="46"/>
      <c r="TBT86" s="46"/>
      <c r="TBU86" s="46"/>
      <c r="TBV86" s="46"/>
      <c r="TBW86" s="46"/>
      <c r="TBX86" s="46"/>
      <c r="TBY86" s="46"/>
      <c r="TBZ86" s="46"/>
      <c r="TCA86" s="46"/>
      <c r="TCB86" s="46"/>
      <c r="TCC86" s="46"/>
      <c r="TCD86" s="46"/>
      <c r="TCE86" s="46"/>
      <c r="TCF86" s="46"/>
      <c r="TCG86" s="46"/>
      <c r="TCH86" s="46"/>
      <c r="TCJ86" s="27"/>
      <c r="TCK86" s="25"/>
      <c r="TCL86" s="25"/>
      <c r="TCM86" s="25"/>
      <c r="TCN86" s="46"/>
      <c r="TCO86" s="46"/>
      <c r="TCP86" s="46"/>
      <c r="TCQ86" s="46"/>
      <c r="TCR86" s="46"/>
      <c r="TCS86" s="46"/>
      <c r="TCT86" s="46"/>
      <c r="TCU86" s="46"/>
      <c r="TCV86" s="46"/>
      <c r="TCW86" s="46"/>
      <c r="TCX86" s="46"/>
      <c r="TCY86" s="46"/>
      <c r="TCZ86" s="46"/>
      <c r="TDA86" s="46"/>
      <c r="TDB86" s="46"/>
      <c r="TDC86" s="46"/>
      <c r="TDD86" s="46"/>
      <c r="TDE86" s="46"/>
      <c r="TDF86" s="46"/>
      <c r="TDG86" s="46"/>
      <c r="TDH86" s="46"/>
      <c r="TDI86" s="46"/>
      <c r="TDJ86" s="46"/>
      <c r="TDK86" s="46"/>
      <c r="TDL86" s="46"/>
      <c r="TDM86" s="46"/>
      <c r="TDN86" s="46"/>
      <c r="TDO86" s="46"/>
      <c r="TDP86" s="46"/>
      <c r="TDQ86" s="46"/>
      <c r="TDR86" s="46"/>
      <c r="TDS86" s="46"/>
      <c r="TDT86" s="46"/>
      <c r="TDU86" s="46"/>
      <c r="TDW86" s="27"/>
      <c r="TDX86" s="25"/>
      <c r="TDY86" s="25"/>
      <c r="TDZ86" s="25"/>
      <c r="TEA86" s="46"/>
      <c r="TEB86" s="46"/>
      <c r="TEC86" s="46"/>
      <c r="TED86" s="46"/>
      <c r="TEE86" s="46"/>
      <c r="TEF86" s="46"/>
      <c r="TEG86" s="46"/>
      <c r="TEH86" s="46"/>
      <c r="TEI86" s="46"/>
      <c r="TEJ86" s="46"/>
      <c r="TEK86" s="46"/>
      <c r="TEL86" s="46"/>
      <c r="TEM86" s="46"/>
      <c r="TEN86" s="46"/>
      <c r="TEO86" s="46"/>
      <c r="TEP86" s="46"/>
      <c r="TEQ86" s="46"/>
      <c r="TER86" s="46"/>
      <c r="TES86" s="46"/>
      <c r="TET86" s="46"/>
      <c r="TEU86" s="46"/>
      <c r="TEV86" s="46"/>
      <c r="TEW86" s="46"/>
      <c r="TEX86" s="46"/>
      <c r="TEY86" s="46"/>
      <c r="TEZ86" s="46"/>
      <c r="TFA86" s="46"/>
      <c r="TFB86" s="46"/>
      <c r="TFC86" s="46"/>
      <c r="TFD86" s="46"/>
      <c r="TFE86" s="46"/>
      <c r="TFF86" s="46"/>
      <c r="TFG86" s="46"/>
      <c r="TFH86" s="46"/>
      <c r="TFJ86" s="27"/>
      <c r="TFK86" s="25"/>
      <c r="TFL86" s="25"/>
      <c r="TFM86" s="25"/>
      <c r="TFN86" s="46"/>
      <c r="TFO86" s="46"/>
      <c r="TFP86" s="46"/>
      <c r="TFQ86" s="46"/>
      <c r="TFR86" s="46"/>
      <c r="TFS86" s="46"/>
      <c r="TFT86" s="46"/>
      <c r="TFU86" s="46"/>
      <c r="TFV86" s="46"/>
      <c r="TFW86" s="46"/>
      <c r="TFX86" s="46"/>
      <c r="TFY86" s="46"/>
      <c r="TFZ86" s="46"/>
      <c r="TGA86" s="46"/>
      <c r="TGB86" s="46"/>
      <c r="TGC86" s="46"/>
      <c r="TGD86" s="46"/>
      <c r="TGE86" s="46"/>
      <c r="TGF86" s="46"/>
      <c r="TGG86" s="46"/>
      <c r="TGH86" s="46"/>
      <c r="TGI86" s="46"/>
      <c r="TGJ86" s="46"/>
      <c r="TGK86" s="46"/>
      <c r="TGL86" s="46"/>
      <c r="TGM86" s="46"/>
      <c r="TGN86" s="46"/>
      <c r="TGO86" s="46"/>
      <c r="TGP86" s="46"/>
      <c r="TGQ86" s="46"/>
      <c r="TGR86" s="46"/>
      <c r="TGS86" s="46"/>
      <c r="TGT86" s="46"/>
      <c r="TGU86" s="46"/>
      <c r="TGW86" s="27"/>
      <c r="TGX86" s="25"/>
      <c r="TGY86" s="25"/>
      <c r="TGZ86" s="25"/>
      <c r="THA86" s="46"/>
      <c r="THB86" s="46"/>
      <c r="THC86" s="46"/>
      <c r="THD86" s="46"/>
      <c r="THE86" s="46"/>
      <c r="THF86" s="46"/>
      <c r="THG86" s="46"/>
      <c r="THH86" s="46"/>
      <c r="THI86" s="46"/>
      <c r="THJ86" s="46"/>
      <c r="THK86" s="46"/>
      <c r="THL86" s="46"/>
      <c r="THM86" s="46"/>
      <c r="THN86" s="46"/>
      <c r="THO86" s="46"/>
      <c r="THP86" s="46"/>
      <c r="THQ86" s="46"/>
      <c r="THR86" s="46"/>
      <c r="THS86" s="46"/>
      <c r="THT86" s="46"/>
      <c r="THU86" s="46"/>
      <c r="THV86" s="46"/>
      <c r="THW86" s="46"/>
      <c r="THX86" s="46"/>
      <c r="THY86" s="46"/>
      <c r="THZ86" s="46"/>
      <c r="TIA86" s="46"/>
      <c r="TIB86" s="46"/>
      <c r="TIC86" s="46"/>
      <c r="TID86" s="46"/>
      <c r="TIE86" s="46"/>
      <c r="TIF86" s="46"/>
      <c r="TIG86" s="46"/>
      <c r="TIH86" s="46"/>
      <c r="TIJ86" s="27"/>
      <c r="TIK86" s="25"/>
      <c r="TIL86" s="25"/>
      <c r="TIM86" s="25"/>
      <c r="TIN86" s="46"/>
      <c r="TIO86" s="46"/>
      <c r="TIP86" s="46"/>
      <c r="TIQ86" s="46"/>
      <c r="TIR86" s="46"/>
      <c r="TIS86" s="46"/>
      <c r="TIT86" s="46"/>
      <c r="TIU86" s="46"/>
      <c r="TIV86" s="46"/>
      <c r="TIW86" s="46"/>
      <c r="TIX86" s="46"/>
      <c r="TIY86" s="46"/>
      <c r="TIZ86" s="46"/>
      <c r="TJA86" s="46"/>
      <c r="TJB86" s="46"/>
      <c r="TJC86" s="46"/>
      <c r="TJD86" s="46"/>
      <c r="TJE86" s="46"/>
      <c r="TJF86" s="46"/>
      <c r="TJG86" s="46"/>
      <c r="TJH86" s="46"/>
      <c r="TJI86" s="46"/>
      <c r="TJJ86" s="46"/>
      <c r="TJK86" s="46"/>
      <c r="TJL86" s="46"/>
      <c r="TJM86" s="46"/>
      <c r="TJN86" s="46"/>
      <c r="TJO86" s="46"/>
      <c r="TJP86" s="46"/>
      <c r="TJQ86" s="46"/>
      <c r="TJR86" s="46"/>
      <c r="TJS86" s="46"/>
      <c r="TJT86" s="46"/>
      <c r="TJU86" s="46"/>
      <c r="TJW86" s="27"/>
      <c r="TJX86" s="25"/>
      <c r="TJY86" s="25"/>
      <c r="TJZ86" s="25"/>
      <c r="TKA86" s="46"/>
      <c r="TKB86" s="46"/>
      <c r="TKC86" s="46"/>
      <c r="TKD86" s="46"/>
      <c r="TKE86" s="46"/>
      <c r="TKF86" s="46"/>
      <c r="TKG86" s="46"/>
      <c r="TKH86" s="46"/>
      <c r="TKI86" s="46"/>
      <c r="TKJ86" s="46"/>
      <c r="TKK86" s="46"/>
      <c r="TKL86" s="46"/>
      <c r="TKM86" s="46"/>
      <c r="TKN86" s="46"/>
      <c r="TKO86" s="46"/>
      <c r="TKP86" s="46"/>
      <c r="TKQ86" s="46"/>
      <c r="TKR86" s="46"/>
      <c r="TKS86" s="46"/>
      <c r="TKT86" s="46"/>
      <c r="TKU86" s="46"/>
      <c r="TKV86" s="46"/>
      <c r="TKW86" s="46"/>
      <c r="TKX86" s="46"/>
      <c r="TKY86" s="46"/>
      <c r="TKZ86" s="46"/>
      <c r="TLA86" s="46"/>
      <c r="TLB86" s="46"/>
      <c r="TLC86" s="46"/>
      <c r="TLD86" s="46"/>
      <c r="TLE86" s="46"/>
      <c r="TLF86" s="46"/>
      <c r="TLG86" s="46"/>
      <c r="TLH86" s="46"/>
      <c r="TLJ86" s="27"/>
      <c r="TLK86" s="25"/>
      <c r="TLL86" s="25"/>
      <c r="TLM86" s="25"/>
      <c r="TLN86" s="46"/>
      <c r="TLO86" s="46"/>
      <c r="TLP86" s="46"/>
      <c r="TLQ86" s="46"/>
      <c r="TLR86" s="46"/>
      <c r="TLS86" s="46"/>
      <c r="TLT86" s="46"/>
      <c r="TLU86" s="46"/>
      <c r="TLV86" s="46"/>
      <c r="TLW86" s="46"/>
      <c r="TLX86" s="46"/>
      <c r="TLY86" s="46"/>
      <c r="TLZ86" s="46"/>
      <c r="TMA86" s="46"/>
      <c r="TMB86" s="46"/>
      <c r="TMC86" s="46"/>
      <c r="TMD86" s="46"/>
      <c r="TME86" s="46"/>
      <c r="TMF86" s="46"/>
      <c r="TMG86" s="46"/>
      <c r="TMH86" s="46"/>
      <c r="TMI86" s="46"/>
      <c r="TMJ86" s="46"/>
      <c r="TMK86" s="46"/>
      <c r="TML86" s="46"/>
      <c r="TMM86" s="46"/>
      <c r="TMN86" s="46"/>
      <c r="TMO86" s="46"/>
      <c r="TMP86" s="46"/>
      <c r="TMQ86" s="46"/>
      <c r="TMR86" s="46"/>
      <c r="TMS86" s="46"/>
      <c r="TMT86" s="46"/>
      <c r="TMU86" s="46"/>
      <c r="TMW86" s="27"/>
      <c r="TMX86" s="25"/>
      <c r="TMY86" s="25"/>
      <c r="TMZ86" s="25"/>
      <c r="TNA86" s="46"/>
      <c r="TNB86" s="46"/>
      <c r="TNC86" s="46"/>
      <c r="TND86" s="46"/>
      <c r="TNE86" s="46"/>
      <c r="TNF86" s="46"/>
      <c r="TNG86" s="46"/>
      <c r="TNH86" s="46"/>
      <c r="TNI86" s="46"/>
      <c r="TNJ86" s="46"/>
      <c r="TNK86" s="46"/>
      <c r="TNL86" s="46"/>
      <c r="TNM86" s="46"/>
      <c r="TNN86" s="46"/>
      <c r="TNO86" s="46"/>
      <c r="TNP86" s="46"/>
      <c r="TNQ86" s="46"/>
      <c r="TNR86" s="46"/>
      <c r="TNS86" s="46"/>
      <c r="TNT86" s="46"/>
      <c r="TNU86" s="46"/>
      <c r="TNV86" s="46"/>
      <c r="TNW86" s="46"/>
      <c r="TNX86" s="46"/>
      <c r="TNY86" s="46"/>
      <c r="TNZ86" s="46"/>
      <c r="TOA86" s="46"/>
      <c r="TOB86" s="46"/>
      <c r="TOC86" s="46"/>
      <c r="TOD86" s="46"/>
      <c r="TOE86" s="46"/>
      <c r="TOF86" s="46"/>
      <c r="TOG86" s="46"/>
      <c r="TOH86" s="46"/>
      <c r="TOJ86" s="27"/>
      <c r="TOK86" s="25"/>
      <c r="TOL86" s="25"/>
      <c r="TOM86" s="25"/>
      <c r="TON86" s="46"/>
      <c r="TOO86" s="46"/>
      <c r="TOP86" s="46"/>
      <c r="TOQ86" s="46"/>
      <c r="TOR86" s="46"/>
      <c r="TOS86" s="46"/>
      <c r="TOT86" s="46"/>
      <c r="TOU86" s="46"/>
      <c r="TOV86" s="46"/>
      <c r="TOW86" s="46"/>
      <c r="TOX86" s="46"/>
      <c r="TOY86" s="46"/>
      <c r="TOZ86" s="46"/>
      <c r="TPA86" s="46"/>
      <c r="TPB86" s="46"/>
      <c r="TPC86" s="46"/>
      <c r="TPD86" s="46"/>
      <c r="TPE86" s="46"/>
      <c r="TPF86" s="46"/>
      <c r="TPG86" s="46"/>
      <c r="TPH86" s="46"/>
      <c r="TPI86" s="46"/>
      <c r="TPJ86" s="46"/>
      <c r="TPK86" s="46"/>
      <c r="TPL86" s="46"/>
      <c r="TPM86" s="46"/>
      <c r="TPN86" s="46"/>
      <c r="TPO86" s="46"/>
      <c r="TPP86" s="46"/>
      <c r="TPQ86" s="46"/>
      <c r="TPR86" s="46"/>
      <c r="TPS86" s="46"/>
      <c r="TPT86" s="46"/>
      <c r="TPU86" s="46"/>
      <c r="TPW86" s="27"/>
      <c r="TPX86" s="25"/>
      <c r="TPY86" s="25"/>
      <c r="TPZ86" s="25"/>
      <c r="TQA86" s="46"/>
      <c r="TQB86" s="46"/>
      <c r="TQC86" s="46"/>
      <c r="TQD86" s="46"/>
      <c r="TQE86" s="46"/>
      <c r="TQF86" s="46"/>
      <c r="TQG86" s="46"/>
      <c r="TQH86" s="46"/>
      <c r="TQI86" s="46"/>
      <c r="TQJ86" s="46"/>
      <c r="TQK86" s="46"/>
      <c r="TQL86" s="46"/>
      <c r="TQM86" s="46"/>
      <c r="TQN86" s="46"/>
      <c r="TQO86" s="46"/>
      <c r="TQP86" s="46"/>
      <c r="TQQ86" s="46"/>
      <c r="TQR86" s="46"/>
      <c r="TQS86" s="46"/>
      <c r="TQT86" s="46"/>
      <c r="TQU86" s="46"/>
      <c r="TQV86" s="46"/>
      <c r="TQW86" s="46"/>
      <c r="TQX86" s="46"/>
      <c r="TQY86" s="46"/>
      <c r="TQZ86" s="46"/>
      <c r="TRA86" s="46"/>
      <c r="TRB86" s="46"/>
      <c r="TRC86" s="46"/>
      <c r="TRD86" s="46"/>
      <c r="TRE86" s="46"/>
      <c r="TRF86" s="46"/>
      <c r="TRG86" s="46"/>
      <c r="TRH86" s="46"/>
      <c r="TRJ86" s="27"/>
      <c r="TRK86" s="25"/>
      <c r="TRL86" s="25"/>
      <c r="TRM86" s="25"/>
      <c r="TRN86" s="46"/>
      <c r="TRO86" s="46"/>
      <c r="TRP86" s="46"/>
      <c r="TRQ86" s="46"/>
      <c r="TRR86" s="46"/>
      <c r="TRS86" s="46"/>
      <c r="TRT86" s="46"/>
      <c r="TRU86" s="46"/>
      <c r="TRV86" s="46"/>
      <c r="TRW86" s="46"/>
      <c r="TRX86" s="46"/>
      <c r="TRY86" s="46"/>
      <c r="TRZ86" s="46"/>
      <c r="TSA86" s="46"/>
      <c r="TSB86" s="46"/>
      <c r="TSC86" s="46"/>
      <c r="TSD86" s="46"/>
      <c r="TSE86" s="46"/>
      <c r="TSF86" s="46"/>
      <c r="TSG86" s="46"/>
      <c r="TSH86" s="46"/>
      <c r="TSI86" s="46"/>
      <c r="TSJ86" s="46"/>
      <c r="TSK86" s="46"/>
      <c r="TSL86" s="46"/>
      <c r="TSM86" s="46"/>
      <c r="TSN86" s="46"/>
      <c r="TSO86" s="46"/>
      <c r="TSP86" s="46"/>
      <c r="TSQ86" s="46"/>
      <c r="TSR86" s="46"/>
      <c r="TSS86" s="46"/>
      <c r="TST86" s="46"/>
      <c r="TSU86" s="46"/>
      <c r="TSW86" s="27"/>
      <c r="TSX86" s="25"/>
      <c r="TSY86" s="25"/>
      <c r="TSZ86" s="25"/>
      <c r="TTA86" s="46"/>
      <c r="TTB86" s="46"/>
      <c r="TTC86" s="46"/>
      <c r="TTD86" s="46"/>
      <c r="TTE86" s="46"/>
      <c r="TTF86" s="46"/>
      <c r="TTG86" s="46"/>
      <c r="TTH86" s="46"/>
      <c r="TTI86" s="46"/>
      <c r="TTJ86" s="46"/>
      <c r="TTK86" s="46"/>
      <c r="TTL86" s="46"/>
      <c r="TTM86" s="46"/>
      <c r="TTN86" s="46"/>
      <c r="TTO86" s="46"/>
      <c r="TTP86" s="46"/>
      <c r="TTQ86" s="46"/>
      <c r="TTR86" s="46"/>
      <c r="TTS86" s="46"/>
      <c r="TTT86" s="46"/>
      <c r="TTU86" s="46"/>
      <c r="TTV86" s="46"/>
      <c r="TTW86" s="46"/>
      <c r="TTX86" s="46"/>
      <c r="TTY86" s="46"/>
      <c r="TTZ86" s="46"/>
      <c r="TUA86" s="46"/>
      <c r="TUB86" s="46"/>
      <c r="TUC86" s="46"/>
      <c r="TUD86" s="46"/>
      <c r="TUE86" s="46"/>
      <c r="TUF86" s="46"/>
      <c r="TUG86" s="46"/>
      <c r="TUH86" s="46"/>
      <c r="TUJ86" s="27"/>
      <c r="TUK86" s="25"/>
      <c r="TUL86" s="25"/>
      <c r="TUM86" s="25"/>
      <c r="TUN86" s="46"/>
      <c r="TUO86" s="46"/>
      <c r="TUP86" s="46"/>
      <c r="TUQ86" s="46"/>
      <c r="TUR86" s="46"/>
      <c r="TUS86" s="46"/>
      <c r="TUT86" s="46"/>
      <c r="TUU86" s="46"/>
      <c r="TUV86" s="46"/>
      <c r="TUW86" s="46"/>
      <c r="TUX86" s="46"/>
      <c r="TUY86" s="46"/>
      <c r="TUZ86" s="46"/>
      <c r="TVA86" s="46"/>
      <c r="TVB86" s="46"/>
      <c r="TVC86" s="46"/>
      <c r="TVD86" s="46"/>
      <c r="TVE86" s="46"/>
      <c r="TVF86" s="46"/>
      <c r="TVG86" s="46"/>
      <c r="TVH86" s="46"/>
      <c r="TVI86" s="46"/>
      <c r="TVJ86" s="46"/>
      <c r="TVK86" s="46"/>
      <c r="TVL86" s="46"/>
      <c r="TVM86" s="46"/>
      <c r="TVN86" s="46"/>
      <c r="TVO86" s="46"/>
      <c r="TVP86" s="46"/>
      <c r="TVQ86" s="46"/>
      <c r="TVR86" s="46"/>
      <c r="TVS86" s="46"/>
      <c r="TVT86" s="46"/>
      <c r="TVU86" s="46"/>
      <c r="TVW86" s="27"/>
      <c r="TVX86" s="25"/>
      <c r="TVY86" s="25"/>
      <c r="TVZ86" s="25"/>
      <c r="TWA86" s="46"/>
      <c r="TWB86" s="46"/>
      <c r="TWC86" s="46"/>
      <c r="TWD86" s="46"/>
      <c r="TWE86" s="46"/>
      <c r="TWF86" s="46"/>
      <c r="TWG86" s="46"/>
      <c r="TWH86" s="46"/>
      <c r="TWI86" s="46"/>
      <c r="TWJ86" s="46"/>
      <c r="TWK86" s="46"/>
      <c r="TWL86" s="46"/>
      <c r="TWM86" s="46"/>
      <c r="TWN86" s="46"/>
      <c r="TWO86" s="46"/>
      <c r="TWP86" s="46"/>
      <c r="TWQ86" s="46"/>
      <c r="TWR86" s="46"/>
      <c r="TWS86" s="46"/>
      <c r="TWT86" s="46"/>
      <c r="TWU86" s="46"/>
      <c r="TWV86" s="46"/>
      <c r="TWW86" s="46"/>
      <c r="TWX86" s="46"/>
      <c r="TWY86" s="46"/>
      <c r="TWZ86" s="46"/>
      <c r="TXA86" s="46"/>
      <c r="TXB86" s="46"/>
      <c r="TXC86" s="46"/>
      <c r="TXD86" s="46"/>
      <c r="TXE86" s="46"/>
      <c r="TXF86" s="46"/>
      <c r="TXG86" s="46"/>
      <c r="TXH86" s="46"/>
      <c r="TXJ86" s="27"/>
      <c r="TXK86" s="25"/>
      <c r="TXL86" s="25"/>
      <c r="TXM86" s="25"/>
      <c r="TXN86" s="46"/>
      <c r="TXO86" s="46"/>
      <c r="TXP86" s="46"/>
      <c r="TXQ86" s="46"/>
      <c r="TXR86" s="46"/>
      <c r="TXS86" s="46"/>
      <c r="TXT86" s="46"/>
      <c r="TXU86" s="46"/>
      <c r="TXV86" s="46"/>
      <c r="TXW86" s="46"/>
      <c r="TXX86" s="46"/>
      <c r="TXY86" s="46"/>
      <c r="TXZ86" s="46"/>
      <c r="TYA86" s="46"/>
      <c r="TYB86" s="46"/>
      <c r="TYC86" s="46"/>
      <c r="TYD86" s="46"/>
      <c r="TYE86" s="46"/>
      <c r="TYF86" s="46"/>
      <c r="TYG86" s="46"/>
      <c r="TYH86" s="46"/>
      <c r="TYI86" s="46"/>
      <c r="TYJ86" s="46"/>
      <c r="TYK86" s="46"/>
      <c r="TYL86" s="46"/>
      <c r="TYM86" s="46"/>
      <c r="TYN86" s="46"/>
      <c r="TYO86" s="46"/>
      <c r="TYP86" s="46"/>
      <c r="TYQ86" s="46"/>
      <c r="TYR86" s="46"/>
      <c r="TYS86" s="46"/>
      <c r="TYT86" s="46"/>
      <c r="TYU86" s="46"/>
      <c r="TYW86" s="27"/>
      <c r="TYX86" s="25"/>
      <c r="TYY86" s="25"/>
      <c r="TYZ86" s="25"/>
      <c r="TZA86" s="46"/>
      <c r="TZB86" s="46"/>
      <c r="TZC86" s="46"/>
      <c r="TZD86" s="46"/>
      <c r="TZE86" s="46"/>
      <c r="TZF86" s="46"/>
      <c r="TZG86" s="46"/>
      <c r="TZH86" s="46"/>
      <c r="TZI86" s="46"/>
      <c r="TZJ86" s="46"/>
      <c r="TZK86" s="46"/>
      <c r="TZL86" s="46"/>
      <c r="TZM86" s="46"/>
      <c r="TZN86" s="46"/>
      <c r="TZO86" s="46"/>
      <c r="TZP86" s="46"/>
      <c r="TZQ86" s="46"/>
      <c r="TZR86" s="46"/>
      <c r="TZS86" s="46"/>
      <c r="TZT86" s="46"/>
      <c r="TZU86" s="46"/>
      <c r="TZV86" s="46"/>
      <c r="TZW86" s="46"/>
      <c r="TZX86" s="46"/>
      <c r="TZY86" s="46"/>
      <c r="TZZ86" s="46"/>
      <c r="UAA86" s="46"/>
      <c r="UAB86" s="46"/>
      <c r="UAC86" s="46"/>
      <c r="UAD86" s="46"/>
      <c r="UAE86" s="46"/>
      <c r="UAF86" s="46"/>
      <c r="UAG86" s="46"/>
      <c r="UAH86" s="46"/>
      <c r="UAJ86" s="27"/>
      <c r="UAK86" s="25"/>
      <c r="UAL86" s="25"/>
      <c r="UAM86" s="25"/>
      <c r="UAN86" s="46"/>
      <c r="UAO86" s="46"/>
      <c r="UAP86" s="46"/>
      <c r="UAQ86" s="46"/>
      <c r="UAR86" s="46"/>
      <c r="UAS86" s="46"/>
      <c r="UAT86" s="46"/>
      <c r="UAU86" s="46"/>
      <c r="UAV86" s="46"/>
      <c r="UAW86" s="46"/>
      <c r="UAX86" s="46"/>
      <c r="UAY86" s="46"/>
      <c r="UAZ86" s="46"/>
      <c r="UBA86" s="46"/>
      <c r="UBB86" s="46"/>
      <c r="UBC86" s="46"/>
      <c r="UBD86" s="46"/>
      <c r="UBE86" s="46"/>
      <c r="UBF86" s="46"/>
      <c r="UBG86" s="46"/>
      <c r="UBH86" s="46"/>
      <c r="UBI86" s="46"/>
      <c r="UBJ86" s="46"/>
      <c r="UBK86" s="46"/>
      <c r="UBL86" s="46"/>
      <c r="UBM86" s="46"/>
      <c r="UBN86" s="46"/>
      <c r="UBO86" s="46"/>
      <c r="UBP86" s="46"/>
      <c r="UBQ86" s="46"/>
      <c r="UBR86" s="46"/>
      <c r="UBS86" s="46"/>
      <c r="UBT86" s="46"/>
      <c r="UBU86" s="46"/>
      <c r="UBW86" s="27"/>
      <c r="UBX86" s="25"/>
      <c r="UBY86" s="25"/>
      <c r="UBZ86" s="25"/>
      <c r="UCA86" s="46"/>
      <c r="UCB86" s="46"/>
      <c r="UCC86" s="46"/>
      <c r="UCD86" s="46"/>
      <c r="UCE86" s="46"/>
      <c r="UCF86" s="46"/>
      <c r="UCG86" s="46"/>
      <c r="UCH86" s="46"/>
      <c r="UCI86" s="46"/>
      <c r="UCJ86" s="46"/>
      <c r="UCK86" s="46"/>
      <c r="UCL86" s="46"/>
      <c r="UCM86" s="46"/>
      <c r="UCN86" s="46"/>
      <c r="UCO86" s="46"/>
      <c r="UCP86" s="46"/>
      <c r="UCQ86" s="46"/>
      <c r="UCR86" s="46"/>
      <c r="UCS86" s="46"/>
      <c r="UCT86" s="46"/>
      <c r="UCU86" s="46"/>
      <c r="UCV86" s="46"/>
      <c r="UCW86" s="46"/>
      <c r="UCX86" s="46"/>
      <c r="UCY86" s="46"/>
      <c r="UCZ86" s="46"/>
      <c r="UDA86" s="46"/>
      <c r="UDB86" s="46"/>
      <c r="UDC86" s="46"/>
      <c r="UDD86" s="46"/>
      <c r="UDE86" s="46"/>
      <c r="UDF86" s="46"/>
      <c r="UDG86" s="46"/>
      <c r="UDH86" s="46"/>
      <c r="UDJ86" s="27"/>
      <c r="UDK86" s="25"/>
      <c r="UDL86" s="25"/>
      <c r="UDM86" s="25"/>
      <c r="UDN86" s="46"/>
      <c r="UDO86" s="46"/>
      <c r="UDP86" s="46"/>
      <c r="UDQ86" s="46"/>
      <c r="UDR86" s="46"/>
      <c r="UDS86" s="46"/>
      <c r="UDT86" s="46"/>
      <c r="UDU86" s="46"/>
      <c r="UDV86" s="46"/>
      <c r="UDW86" s="46"/>
      <c r="UDX86" s="46"/>
      <c r="UDY86" s="46"/>
      <c r="UDZ86" s="46"/>
      <c r="UEA86" s="46"/>
      <c r="UEB86" s="46"/>
      <c r="UEC86" s="46"/>
      <c r="UED86" s="46"/>
      <c r="UEE86" s="46"/>
      <c r="UEF86" s="46"/>
      <c r="UEG86" s="46"/>
      <c r="UEH86" s="46"/>
      <c r="UEI86" s="46"/>
      <c r="UEJ86" s="46"/>
      <c r="UEK86" s="46"/>
      <c r="UEL86" s="46"/>
      <c r="UEM86" s="46"/>
      <c r="UEN86" s="46"/>
      <c r="UEO86" s="46"/>
      <c r="UEP86" s="46"/>
      <c r="UEQ86" s="46"/>
      <c r="UER86" s="46"/>
      <c r="UES86" s="46"/>
      <c r="UET86" s="46"/>
      <c r="UEU86" s="46"/>
      <c r="UEW86" s="27"/>
      <c r="UEX86" s="25"/>
      <c r="UEY86" s="25"/>
      <c r="UEZ86" s="25"/>
      <c r="UFA86" s="46"/>
      <c r="UFB86" s="46"/>
      <c r="UFC86" s="46"/>
      <c r="UFD86" s="46"/>
      <c r="UFE86" s="46"/>
      <c r="UFF86" s="46"/>
      <c r="UFG86" s="46"/>
      <c r="UFH86" s="46"/>
      <c r="UFI86" s="46"/>
      <c r="UFJ86" s="46"/>
      <c r="UFK86" s="46"/>
      <c r="UFL86" s="46"/>
      <c r="UFM86" s="46"/>
      <c r="UFN86" s="46"/>
      <c r="UFO86" s="46"/>
      <c r="UFP86" s="46"/>
      <c r="UFQ86" s="46"/>
      <c r="UFR86" s="46"/>
      <c r="UFS86" s="46"/>
      <c r="UFT86" s="46"/>
      <c r="UFU86" s="46"/>
      <c r="UFV86" s="46"/>
      <c r="UFW86" s="46"/>
      <c r="UFX86" s="46"/>
      <c r="UFY86" s="46"/>
      <c r="UFZ86" s="46"/>
      <c r="UGA86" s="46"/>
      <c r="UGB86" s="46"/>
      <c r="UGC86" s="46"/>
      <c r="UGD86" s="46"/>
      <c r="UGE86" s="46"/>
      <c r="UGF86" s="46"/>
      <c r="UGG86" s="46"/>
      <c r="UGH86" s="46"/>
      <c r="UGJ86" s="27"/>
      <c r="UGK86" s="25"/>
      <c r="UGL86" s="25"/>
      <c r="UGM86" s="25"/>
      <c r="UGN86" s="46"/>
      <c r="UGO86" s="46"/>
      <c r="UGP86" s="46"/>
      <c r="UGQ86" s="46"/>
      <c r="UGR86" s="46"/>
      <c r="UGS86" s="46"/>
      <c r="UGT86" s="46"/>
      <c r="UGU86" s="46"/>
      <c r="UGV86" s="46"/>
      <c r="UGW86" s="46"/>
      <c r="UGX86" s="46"/>
      <c r="UGY86" s="46"/>
      <c r="UGZ86" s="46"/>
      <c r="UHA86" s="46"/>
      <c r="UHB86" s="46"/>
      <c r="UHC86" s="46"/>
      <c r="UHD86" s="46"/>
      <c r="UHE86" s="46"/>
      <c r="UHF86" s="46"/>
      <c r="UHG86" s="46"/>
      <c r="UHH86" s="46"/>
      <c r="UHI86" s="46"/>
      <c r="UHJ86" s="46"/>
      <c r="UHK86" s="46"/>
      <c r="UHL86" s="46"/>
      <c r="UHM86" s="46"/>
      <c r="UHN86" s="46"/>
      <c r="UHO86" s="46"/>
      <c r="UHP86" s="46"/>
      <c r="UHQ86" s="46"/>
      <c r="UHR86" s="46"/>
      <c r="UHS86" s="46"/>
      <c r="UHT86" s="46"/>
      <c r="UHU86" s="46"/>
      <c r="UHW86" s="27"/>
      <c r="UHX86" s="25"/>
      <c r="UHY86" s="25"/>
      <c r="UHZ86" s="25"/>
      <c r="UIA86" s="46"/>
      <c r="UIB86" s="46"/>
      <c r="UIC86" s="46"/>
      <c r="UID86" s="46"/>
      <c r="UIE86" s="46"/>
      <c r="UIF86" s="46"/>
      <c r="UIG86" s="46"/>
      <c r="UIH86" s="46"/>
      <c r="UII86" s="46"/>
      <c r="UIJ86" s="46"/>
      <c r="UIK86" s="46"/>
      <c r="UIL86" s="46"/>
      <c r="UIM86" s="46"/>
      <c r="UIN86" s="46"/>
      <c r="UIO86" s="46"/>
      <c r="UIP86" s="46"/>
      <c r="UIQ86" s="46"/>
      <c r="UIR86" s="46"/>
      <c r="UIS86" s="46"/>
      <c r="UIT86" s="46"/>
      <c r="UIU86" s="46"/>
      <c r="UIV86" s="46"/>
      <c r="UIW86" s="46"/>
      <c r="UIX86" s="46"/>
      <c r="UIY86" s="46"/>
      <c r="UIZ86" s="46"/>
      <c r="UJA86" s="46"/>
      <c r="UJB86" s="46"/>
      <c r="UJC86" s="46"/>
      <c r="UJD86" s="46"/>
      <c r="UJE86" s="46"/>
      <c r="UJF86" s="46"/>
      <c r="UJG86" s="46"/>
      <c r="UJH86" s="46"/>
      <c r="UJJ86" s="27"/>
      <c r="UJK86" s="25"/>
      <c r="UJL86" s="25"/>
      <c r="UJM86" s="25"/>
      <c r="UJN86" s="46"/>
      <c r="UJO86" s="46"/>
      <c r="UJP86" s="46"/>
      <c r="UJQ86" s="46"/>
      <c r="UJR86" s="46"/>
      <c r="UJS86" s="46"/>
      <c r="UJT86" s="46"/>
      <c r="UJU86" s="46"/>
      <c r="UJV86" s="46"/>
      <c r="UJW86" s="46"/>
      <c r="UJX86" s="46"/>
      <c r="UJY86" s="46"/>
      <c r="UJZ86" s="46"/>
      <c r="UKA86" s="46"/>
      <c r="UKB86" s="46"/>
      <c r="UKC86" s="46"/>
      <c r="UKD86" s="46"/>
      <c r="UKE86" s="46"/>
      <c r="UKF86" s="46"/>
      <c r="UKG86" s="46"/>
      <c r="UKH86" s="46"/>
      <c r="UKI86" s="46"/>
      <c r="UKJ86" s="46"/>
      <c r="UKK86" s="46"/>
      <c r="UKL86" s="46"/>
      <c r="UKM86" s="46"/>
      <c r="UKN86" s="46"/>
      <c r="UKO86" s="46"/>
      <c r="UKP86" s="46"/>
      <c r="UKQ86" s="46"/>
      <c r="UKR86" s="46"/>
      <c r="UKS86" s="46"/>
      <c r="UKT86" s="46"/>
      <c r="UKU86" s="46"/>
      <c r="UKW86" s="27"/>
      <c r="UKX86" s="25"/>
      <c r="UKY86" s="25"/>
      <c r="UKZ86" s="25"/>
      <c r="ULA86" s="46"/>
      <c r="ULB86" s="46"/>
      <c r="ULC86" s="46"/>
      <c r="ULD86" s="46"/>
      <c r="ULE86" s="46"/>
      <c r="ULF86" s="46"/>
      <c r="ULG86" s="46"/>
      <c r="ULH86" s="46"/>
      <c r="ULI86" s="46"/>
      <c r="ULJ86" s="46"/>
      <c r="ULK86" s="46"/>
      <c r="ULL86" s="46"/>
      <c r="ULM86" s="46"/>
      <c r="ULN86" s="46"/>
      <c r="ULO86" s="46"/>
      <c r="ULP86" s="46"/>
      <c r="ULQ86" s="46"/>
      <c r="ULR86" s="46"/>
      <c r="ULS86" s="46"/>
      <c r="ULT86" s="46"/>
      <c r="ULU86" s="46"/>
      <c r="ULV86" s="46"/>
      <c r="ULW86" s="46"/>
      <c r="ULX86" s="46"/>
      <c r="ULY86" s="46"/>
      <c r="ULZ86" s="46"/>
      <c r="UMA86" s="46"/>
      <c r="UMB86" s="46"/>
      <c r="UMC86" s="46"/>
      <c r="UMD86" s="46"/>
      <c r="UME86" s="46"/>
      <c r="UMF86" s="46"/>
      <c r="UMG86" s="46"/>
      <c r="UMH86" s="46"/>
      <c r="UMJ86" s="27"/>
      <c r="UMK86" s="25"/>
      <c r="UML86" s="25"/>
      <c r="UMM86" s="25"/>
      <c r="UMN86" s="46"/>
      <c r="UMO86" s="46"/>
      <c r="UMP86" s="46"/>
      <c r="UMQ86" s="46"/>
      <c r="UMR86" s="46"/>
      <c r="UMS86" s="46"/>
      <c r="UMT86" s="46"/>
      <c r="UMU86" s="46"/>
      <c r="UMV86" s="46"/>
      <c r="UMW86" s="46"/>
      <c r="UMX86" s="46"/>
      <c r="UMY86" s="46"/>
      <c r="UMZ86" s="46"/>
      <c r="UNA86" s="46"/>
      <c r="UNB86" s="46"/>
      <c r="UNC86" s="46"/>
      <c r="UND86" s="46"/>
      <c r="UNE86" s="46"/>
      <c r="UNF86" s="46"/>
      <c r="UNG86" s="46"/>
      <c r="UNH86" s="46"/>
      <c r="UNI86" s="46"/>
      <c r="UNJ86" s="46"/>
      <c r="UNK86" s="46"/>
      <c r="UNL86" s="46"/>
      <c r="UNM86" s="46"/>
      <c r="UNN86" s="46"/>
      <c r="UNO86" s="46"/>
      <c r="UNP86" s="46"/>
      <c r="UNQ86" s="46"/>
      <c r="UNR86" s="46"/>
      <c r="UNS86" s="46"/>
      <c r="UNT86" s="46"/>
      <c r="UNU86" s="46"/>
      <c r="UNW86" s="27"/>
      <c r="UNX86" s="25"/>
      <c r="UNY86" s="25"/>
      <c r="UNZ86" s="25"/>
      <c r="UOA86" s="46"/>
      <c r="UOB86" s="46"/>
      <c r="UOC86" s="46"/>
      <c r="UOD86" s="46"/>
      <c r="UOE86" s="46"/>
      <c r="UOF86" s="46"/>
      <c r="UOG86" s="46"/>
      <c r="UOH86" s="46"/>
      <c r="UOI86" s="46"/>
      <c r="UOJ86" s="46"/>
      <c r="UOK86" s="46"/>
      <c r="UOL86" s="46"/>
      <c r="UOM86" s="46"/>
      <c r="UON86" s="46"/>
      <c r="UOO86" s="46"/>
      <c r="UOP86" s="46"/>
      <c r="UOQ86" s="46"/>
      <c r="UOR86" s="46"/>
      <c r="UOS86" s="46"/>
      <c r="UOT86" s="46"/>
      <c r="UOU86" s="46"/>
      <c r="UOV86" s="46"/>
      <c r="UOW86" s="46"/>
      <c r="UOX86" s="46"/>
      <c r="UOY86" s="46"/>
      <c r="UOZ86" s="46"/>
      <c r="UPA86" s="46"/>
      <c r="UPB86" s="46"/>
      <c r="UPC86" s="46"/>
      <c r="UPD86" s="46"/>
      <c r="UPE86" s="46"/>
      <c r="UPF86" s="46"/>
      <c r="UPG86" s="46"/>
      <c r="UPH86" s="46"/>
      <c r="UPJ86" s="27"/>
      <c r="UPK86" s="25"/>
      <c r="UPL86" s="25"/>
      <c r="UPM86" s="25"/>
      <c r="UPN86" s="46"/>
      <c r="UPO86" s="46"/>
      <c r="UPP86" s="46"/>
      <c r="UPQ86" s="46"/>
      <c r="UPR86" s="46"/>
      <c r="UPS86" s="46"/>
      <c r="UPT86" s="46"/>
      <c r="UPU86" s="46"/>
      <c r="UPV86" s="46"/>
      <c r="UPW86" s="46"/>
      <c r="UPX86" s="46"/>
      <c r="UPY86" s="46"/>
      <c r="UPZ86" s="46"/>
      <c r="UQA86" s="46"/>
      <c r="UQB86" s="46"/>
      <c r="UQC86" s="46"/>
      <c r="UQD86" s="46"/>
      <c r="UQE86" s="46"/>
      <c r="UQF86" s="46"/>
      <c r="UQG86" s="46"/>
      <c r="UQH86" s="46"/>
      <c r="UQI86" s="46"/>
      <c r="UQJ86" s="46"/>
      <c r="UQK86" s="46"/>
      <c r="UQL86" s="46"/>
      <c r="UQM86" s="46"/>
      <c r="UQN86" s="46"/>
      <c r="UQO86" s="46"/>
      <c r="UQP86" s="46"/>
      <c r="UQQ86" s="46"/>
      <c r="UQR86" s="46"/>
      <c r="UQS86" s="46"/>
      <c r="UQT86" s="46"/>
      <c r="UQU86" s="46"/>
      <c r="UQW86" s="27"/>
      <c r="UQX86" s="25"/>
      <c r="UQY86" s="25"/>
      <c r="UQZ86" s="25"/>
      <c r="URA86" s="46"/>
      <c r="URB86" s="46"/>
      <c r="URC86" s="46"/>
      <c r="URD86" s="46"/>
      <c r="URE86" s="46"/>
      <c r="URF86" s="46"/>
      <c r="URG86" s="46"/>
      <c r="URH86" s="46"/>
      <c r="URI86" s="46"/>
      <c r="URJ86" s="46"/>
      <c r="URK86" s="46"/>
      <c r="URL86" s="46"/>
      <c r="URM86" s="46"/>
      <c r="URN86" s="46"/>
      <c r="URO86" s="46"/>
      <c r="URP86" s="46"/>
      <c r="URQ86" s="46"/>
      <c r="URR86" s="46"/>
      <c r="URS86" s="46"/>
      <c r="URT86" s="46"/>
      <c r="URU86" s="46"/>
      <c r="URV86" s="46"/>
      <c r="URW86" s="46"/>
      <c r="URX86" s="46"/>
      <c r="URY86" s="46"/>
      <c r="URZ86" s="46"/>
      <c r="USA86" s="46"/>
      <c r="USB86" s="46"/>
      <c r="USC86" s="46"/>
      <c r="USD86" s="46"/>
      <c r="USE86" s="46"/>
      <c r="USF86" s="46"/>
      <c r="USG86" s="46"/>
      <c r="USH86" s="46"/>
      <c r="USJ86" s="27"/>
      <c r="USK86" s="25"/>
      <c r="USL86" s="25"/>
      <c r="USM86" s="25"/>
      <c r="USN86" s="46"/>
      <c r="USO86" s="46"/>
      <c r="USP86" s="46"/>
      <c r="USQ86" s="46"/>
      <c r="USR86" s="46"/>
      <c r="USS86" s="46"/>
      <c r="UST86" s="46"/>
      <c r="USU86" s="46"/>
      <c r="USV86" s="46"/>
      <c r="USW86" s="46"/>
      <c r="USX86" s="46"/>
      <c r="USY86" s="46"/>
      <c r="USZ86" s="46"/>
      <c r="UTA86" s="46"/>
      <c r="UTB86" s="46"/>
      <c r="UTC86" s="46"/>
      <c r="UTD86" s="46"/>
      <c r="UTE86" s="46"/>
      <c r="UTF86" s="46"/>
      <c r="UTG86" s="46"/>
      <c r="UTH86" s="46"/>
      <c r="UTI86" s="46"/>
      <c r="UTJ86" s="46"/>
      <c r="UTK86" s="46"/>
      <c r="UTL86" s="46"/>
      <c r="UTM86" s="46"/>
      <c r="UTN86" s="46"/>
      <c r="UTO86" s="46"/>
      <c r="UTP86" s="46"/>
      <c r="UTQ86" s="46"/>
      <c r="UTR86" s="46"/>
      <c r="UTS86" s="46"/>
      <c r="UTT86" s="46"/>
      <c r="UTU86" s="46"/>
      <c r="UTW86" s="27"/>
      <c r="UTX86" s="25"/>
      <c r="UTY86" s="25"/>
      <c r="UTZ86" s="25"/>
      <c r="UUA86" s="46"/>
      <c r="UUB86" s="46"/>
      <c r="UUC86" s="46"/>
      <c r="UUD86" s="46"/>
      <c r="UUE86" s="46"/>
      <c r="UUF86" s="46"/>
      <c r="UUG86" s="46"/>
      <c r="UUH86" s="46"/>
      <c r="UUI86" s="46"/>
      <c r="UUJ86" s="46"/>
      <c r="UUK86" s="46"/>
      <c r="UUL86" s="46"/>
      <c r="UUM86" s="46"/>
      <c r="UUN86" s="46"/>
      <c r="UUO86" s="46"/>
      <c r="UUP86" s="46"/>
      <c r="UUQ86" s="46"/>
      <c r="UUR86" s="46"/>
      <c r="UUS86" s="46"/>
      <c r="UUT86" s="46"/>
      <c r="UUU86" s="46"/>
      <c r="UUV86" s="46"/>
      <c r="UUW86" s="46"/>
      <c r="UUX86" s="46"/>
      <c r="UUY86" s="46"/>
      <c r="UUZ86" s="46"/>
      <c r="UVA86" s="46"/>
      <c r="UVB86" s="46"/>
      <c r="UVC86" s="46"/>
      <c r="UVD86" s="46"/>
      <c r="UVE86" s="46"/>
      <c r="UVF86" s="46"/>
      <c r="UVG86" s="46"/>
      <c r="UVH86" s="46"/>
      <c r="UVJ86" s="27"/>
      <c r="UVK86" s="25"/>
      <c r="UVL86" s="25"/>
      <c r="UVM86" s="25"/>
      <c r="UVN86" s="46"/>
      <c r="UVO86" s="46"/>
      <c r="UVP86" s="46"/>
      <c r="UVQ86" s="46"/>
      <c r="UVR86" s="46"/>
      <c r="UVS86" s="46"/>
      <c r="UVT86" s="46"/>
      <c r="UVU86" s="46"/>
      <c r="UVV86" s="46"/>
      <c r="UVW86" s="46"/>
      <c r="UVX86" s="46"/>
      <c r="UVY86" s="46"/>
      <c r="UVZ86" s="46"/>
      <c r="UWA86" s="46"/>
      <c r="UWB86" s="46"/>
      <c r="UWC86" s="46"/>
      <c r="UWD86" s="46"/>
      <c r="UWE86" s="46"/>
      <c r="UWF86" s="46"/>
      <c r="UWG86" s="46"/>
      <c r="UWH86" s="46"/>
      <c r="UWI86" s="46"/>
      <c r="UWJ86" s="46"/>
      <c r="UWK86" s="46"/>
      <c r="UWL86" s="46"/>
      <c r="UWM86" s="46"/>
      <c r="UWN86" s="46"/>
      <c r="UWO86" s="46"/>
      <c r="UWP86" s="46"/>
      <c r="UWQ86" s="46"/>
      <c r="UWR86" s="46"/>
      <c r="UWS86" s="46"/>
      <c r="UWT86" s="46"/>
      <c r="UWU86" s="46"/>
      <c r="UWW86" s="27"/>
      <c r="UWX86" s="25"/>
      <c r="UWY86" s="25"/>
      <c r="UWZ86" s="25"/>
      <c r="UXA86" s="46"/>
      <c r="UXB86" s="46"/>
      <c r="UXC86" s="46"/>
      <c r="UXD86" s="46"/>
      <c r="UXE86" s="46"/>
      <c r="UXF86" s="46"/>
      <c r="UXG86" s="46"/>
      <c r="UXH86" s="46"/>
      <c r="UXI86" s="46"/>
      <c r="UXJ86" s="46"/>
      <c r="UXK86" s="46"/>
      <c r="UXL86" s="46"/>
      <c r="UXM86" s="46"/>
      <c r="UXN86" s="46"/>
      <c r="UXO86" s="46"/>
      <c r="UXP86" s="46"/>
      <c r="UXQ86" s="46"/>
      <c r="UXR86" s="46"/>
      <c r="UXS86" s="46"/>
      <c r="UXT86" s="46"/>
      <c r="UXU86" s="46"/>
      <c r="UXV86" s="46"/>
      <c r="UXW86" s="46"/>
      <c r="UXX86" s="46"/>
      <c r="UXY86" s="46"/>
      <c r="UXZ86" s="46"/>
      <c r="UYA86" s="46"/>
      <c r="UYB86" s="46"/>
      <c r="UYC86" s="46"/>
      <c r="UYD86" s="46"/>
      <c r="UYE86" s="46"/>
      <c r="UYF86" s="46"/>
      <c r="UYG86" s="46"/>
      <c r="UYH86" s="46"/>
      <c r="UYJ86" s="27"/>
      <c r="UYK86" s="25"/>
      <c r="UYL86" s="25"/>
      <c r="UYM86" s="25"/>
      <c r="UYN86" s="46"/>
      <c r="UYO86" s="46"/>
      <c r="UYP86" s="46"/>
      <c r="UYQ86" s="46"/>
      <c r="UYR86" s="46"/>
      <c r="UYS86" s="46"/>
      <c r="UYT86" s="46"/>
      <c r="UYU86" s="46"/>
      <c r="UYV86" s="46"/>
      <c r="UYW86" s="46"/>
      <c r="UYX86" s="46"/>
      <c r="UYY86" s="46"/>
      <c r="UYZ86" s="46"/>
      <c r="UZA86" s="46"/>
      <c r="UZB86" s="46"/>
      <c r="UZC86" s="46"/>
      <c r="UZD86" s="46"/>
      <c r="UZE86" s="46"/>
      <c r="UZF86" s="46"/>
      <c r="UZG86" s="46"/>
      <c r="UZH86" s="46"/>
      <c r="UZI86" s="46"/>
      <c r="UZJ86" s="46"/>
      <c r="UZK86" s="46"/>
      <c r="UZL86" s="46"/>
      <c r="UZM86" s="46"/>
      <c r="UZN86" s="46"/>
      <c r="UZO86" s="46"/>
      <c r="UZP86" s="46"/>
      <c r="UZQ86" s="46"/>
      <c r="UZR86" s="46"/>
      <c r="UZS86" s="46"/>
      <c r="UZT86" s="46"/>
      <c r="UZU86" s="46"/>
      <c r="UZW86" s="27"/>
      <c r="UZX86" s="25"/>
      <c r="UZY86" s="25"/>
      <c r="UZZ86" s="25"/>
      <c r="VAA86" s="46"/>
      <c r="VAB86" s="46"/>
      <c r="VAC86" s="46"/>
      <c r="VAD86" s="46"/>
      <c r="VAE86" s="46"/>
      <c r="VAF86" s="46"/>
      <c r="VAG86" s="46"/>
      <c r="VAH86" s="46"/>
      <c r="VAI86" s="46"/>
      <c r="VAJ86" s="46"/>
      <c r="VAK86" s="46"/>
      <c r="VAL86" s="46"/>
      <c r="VAM86" s="46"/>
      <c r="VAN86" s="46"/>
      <c r="VAO86" s="46"/>
      <c r="VAP86" s="46"/>
      <c r="VAQ86" s="46"/>
      <c r="VAR86" s="46"/>
      <c r="VAS86" s="46"/>
      <c r="VAT86" s="46"/>
      <c r="VAU86" s="46"/>
      <c r="VAV86" s="46"/>
      <c r="VAW86" s="46"/>
      <c r="VAX86" s="46"/>
      <c r="VAY86" s="46"/>
      <c r="VAZ86" s="46"/>
      <c r="VBA86" s="46"/>
      <c r="VBB86" s="46"/>
      <c r="VBC86" s="46"/>
      <c r="VBD86" s="46"/>
      <c r="VBE86" s="46"/>
      <c r="VBF86" s="46"/>
      <c r="VBG86" s="46"/>
      <c r="VBH86" s="46"/>
      <c r="VBJ86" s="27"/>
      <c r="VBK86" s="25"/>
      <c r="VBL86" s="25"/>
      <c r="VBM86" s="25"/>
      <c r="VBN86" s="46"/>
      <c r="VBO86" s="46"/>
      <c r="VBP86" s="46"/>
      <c r="VBQ86" s="46"/>
      <c r="VBR86" s="46"/>
      <c r="VBS86" s="46"/>
      <c r="VBT86" s="46"/>
      <c r="VBU86" s="46"/>
      <c r="VBV86" s="46"/>
      <c r="VBW86" s="46"/>
      <c r="VBX86" s="46"/>
      <c r="VBY86" s="46"/>
      <c r="VBZ86" s="46"/>
      <c r="VCA86" s="46"/>
      <c r="VCB86" s="46"/>
      <c r="VCC86" s="46"/>
      <c r="VCD86" s="46"/>
      <c r="VCE86" s="46"/>
      <c r="VCF86" s="46"/>
      <c r="VCG86" s="46"/>
      <c r="VCH86" s="46"/>
      <c r="VCI86" s="46"/>
      <c r="VCJ86" s="46"/>
      <c r="VCK86" s="46"/>
      <c r="VCL86" s="46"/>
      <c r="VCM86" s="46"/>
      <c r="VCN86" s="46"/>
      <c r="VCO86" s="46"/>
      <c r="VCP86" s="46"/>
      <c r="VCQ86" s="46"/>
      <c r="VCR86" s="46"/>
      <c r="VCS86" s="46"/>
      <c r="VCT86" s="46"/>
      <c r="VCU86" s="46"/>
      <c r="VCW86" s="27"/>
      <c r="VCX86" s="25"/>
      <c r="VCY86" s="25"/>
      <c r="VCZ86" s="25"/>
      <c r="VDA86" s="46"/>
      <c r="VDB86" s="46"/>
      <c r="VDC86" s="46"/>
      <c r="VDD86" s="46"/>
      <c r="VDE86" s="46"/>
      <c r="VDF86" s="46"/>
      <c r="VDG86" s="46"/>
      <c r="VDH86" s="46"/>
      <c r="VDI86" s="46"/>
      <c r="VDJ86" s="46"/>
      <c r="VDK86" s="46"/>
      <c r="VDL86" s="46"/>
      <c r="VDM86" s="46"/>
      <c r="VDN86" s="46"/>
      <c r="VDO86" s="46"/>
      <c r="VDP86" s="46"/>
      <c r="VDQ86" s="46"/>
      <c r="VDR86" s="46"/>
      <c r="VDS86" s="46"/>
      <c r="VDT86" s="46"/>
      <c r="VDU86" s="46"/>
      <c r="VDV86" s="46"/>
      <c r="VDW86" s="46"/>
      <c r="VDX86" s="46"/>
      <c r="VDY86" s="46"/>
      <c r="VDZ86" s="46"/>
      <c r="VEA86" s="46"/>
      <c r="VEB86" s="46"/>
      <c r="VEC86" s="46"/>
      <c r="VED86" s="46"/>
      <c r="VEE86" s="46"/>
      <c r="VEF86" s="46"/>
      <c r="VEG86" s="46"/>
      <c r="VEH86" s="46"/>
      <c r="VEJ86" s="27"/>
      <c r="VEK86" s="25"/>
      <c r="VEL86" s="25"/>
      <c r="VEM86" s="25"/>
      <c r="VEN86" s="46"/>
      <c r="VEO86" s="46"/>
      <c r="VEP86" s="46"/>
      <c r="VEQ86" s="46"/>
      <c r="VER86" s="46"/>
      <c r="VES86" s="46"/>
      <c r="VET86" s="46"/>
      <c r="VEU86" s="46"/>
      <c r="VEV86" s="46"/>
      <c r="VEW86" s="46"/>
      <c r="VEX86" s="46"/>
      <c r="VEY86" s="46"/>
      <c r="VEZ86" s="46"/>
      <c r="VFA86" s="46"/>
      <c r="VFB86" s="46"/>
      <c r="VFC86" s="46"/>
      <c r="VFD86" s="46"/>
      <c r="VFE86" s="46"/>
      <c r="VFF86" s="46"/>
      <c r="VFG86" s="46"/>
      <c r="VFH86" s="46"/>
      <c r="VFI86" s="46"/>
      <c r="VFJ86" s="46"/>
      <c r="VFK86" s="46"/>
      <c r="VFL86" s="46"/>
      <c r="VFM86" s="46"/>
      <c r="VFN86" s="46"/>
      <c r="VFO86" s="46"/>
      <c r="VFP86" s="46"/>
      <c r="VFQ86" s="46"/>
      <c r="VFR86" s="46"/>
      <c r="VFS86" s="46"/>
      <c r="VFT86" s="46"/>
      <c r="VFU86" s="46"/>
      <c r="VFW86" s="27"/>
      <c r="VFX86" s="25"/>
      <c r="VFY86" s="25"/>
      <c r="VFZ86" s="25"/>
      <c r="VGA86" s="46"/>
      <c r="VGB86" s="46"/>
      <c r="VGC86" s="46"/>
      <c r="VGD86" s="46"/>
      <c r="VGE86" s="46"/>
      <c r="VGF86" s="46"/>
      <c r="VGG86" s="46"/>
      <c r="VGH86" s="46"/>
      <c r="VGI86" s="46"/>
      <c r="VGJ86" s="46"/>
      <c r="VGK86" s="46"/>
      <c r="VGL86" s="46"/>
      <c r="VGM86" s="46"/>
      <c r="VGN86" s="46"/>
      <c r="VGO86" s="46"/>
      <c r="VGP86" s="46"/>
      <c r="VGQ86" s="46"/>
      <c r="VGR86" s="46"/>
      <c r="VGS86" s="46"/>
      <c r="VGT86" s="46"/>
      <c r="VGU86" s="46"/>
      <c r="VGV86" s="46"/>
      <c r="VGW86" s="46"/>
      <c r="VGX86" s="46"/>
      <c r="VGY86" s="46"/>
      <c r="VGZ86" s="46"/>
      <c r="VHA86" s="46"/>
      <c r="VHB86" s="46"/>
      <c r="VHC86" s="46"/>
      <c r="VHD86" s="46"/>
      <c r="VHE86" s="46"/>
      <c r="VHF86" s="46"/>
      <c r="VHG86" s="46"/>
      <c r="VHH86" s="46"/>
      <c r="VHJ86" s="27"/>
      <c r="VHK86" s="25"/>
      <c r="VHL86" s="25"/>
      <c r="VHM86" s="25"/>
      <c r="VHN86" s="46"/>
      <c r="VHO86" s="46"/>
      <c r="VHP86" s="46"/>
      <c r="VHQ86" s="46"/>
      <c r="VHR86" s="46"/>
      <c r="VHS86" s="46"/>
      <c r="VHT86" s="46"/>
      <c r="VHU86" s="46"/>
      <c r="VHV86" s="46"/>
      <c r="VHW86" s="46"/>
      <c r="VHX86" s="46"/>
      <c r="VHY86" s="46"/>
      <c r="VHZ86" s="46"/>
      <c r="VIA86" s="46"/>
      <c r="VIB86" s="46"/>
      <c r="VIC86" s="46"/>
      <c r="VID86" s="46"/>
      <c r="VIE86" s="46"/>
      <c r="VIF86" s="46"/>
      <c r="VIG86" s="46"/>
      <c r="VIH86" s="46"/>
      <c r="VII86" s="46"/>
      <c r="VIJ86" s="46"/>
      <c r="VIK86" s="46"/>
      <c r="VIL86" s="46"/>
      <c r="VIM86" s="46"/>
      <c r="VIN86" s="46"/>
      <c r="VIO86" s="46"/>
      <c r="VIP86" s="46"/>
      <c r="VIQ86" s="46"/>
      <c r="VIR86" s="46"/>
      <c r="VIS86" s="46"/>
      <c r="VIT86" s="46"/>
      <c r="VIU86" s="46"/>
      <c r="VIW86" s="27"/>
      <c r="VIX86" s="25"/>
      <c r="VIY86" s="25"/>
      <c r="VIZ86" s="25"/>
      <c r="VJA86" s="46"/>
      <c r="VJB86" s="46"/>
      <c r="VJC86" s="46"/>
      <c r="VJD86" s="46"/>
      <c r="VJE86" s="46"/>
      <c r="VJF86" s="46"/>
      <c r="VJG86" s="46"/>
      <c r="VJH86" s="46"/>
      <c r="VJI86" s="46"/>
      <c r="VJJ86" s="46"/>
      <c r="VJK86" s="46"/>
      <c r="VJL86" s="46"/>
      <c r="VJM86" s="46"/>
      <c r="VJN86" s="46"/>
      <c r="VJO86" s="46"/>
      <c r="VJP86" s="46"/>
      <c r="VJQ86" s="46"/>
      <c r="VJR86" s="46"/>
      <c r="VJS86" s="46"/>
      <c r="VJT86" s="46"/>
      <c r="VJU86" s="46"/>
      <c r="VJV86" s="46"/>
      <c r="VJW86" s="46"/>
      <c r="VJX86" s="46"/>
      <c r="VJY86" s="46"/>
      <c r="VJZ86" s="46"/>
      <c r="VKA86" s="46"/>
      <c r="VKB86" s="46"/>
      <c r="VKC86" s="46"/>
      <c r="VKD86" s="46"/>
      <c r="VKE86" s="46"/>
      <c r="VKF86" s="46"/>
      <c r="VKG86" s="46"/>
      <c r="VKH86" s="46"/>
      <c r="VKJ86" s="27"/>
      <c r="VKK86" s="25"/>
      <c r="VKL86" s="25"/>
      <c r="VKM86" s="25"/>
      <c r="VKN86" s="46"/>
      <c r="VKO86" s="46"/>
      <c r="VKP86" s="46"/>
      <c r="VKQ86" s="46"/>
      <c r="VKR86" s="46"/>
      <c r="VKS86" s="46"/>
      <c r="VKT86" s="46"/>
      <c r="VKU86" s="46"/>
      <c r="VKV86" s="46"/>
      <c r="VKW86" s="46"/>
      <c r="VKX86" s="46"/>
      <c r="VKY86" s="46"/>
      <c r="VKZ86" s="46"/>
      <c r="VLA86" s="46"/>
      <c r="VLB86" s="46"/>
      <c r="VLC86" s="46"/>
      <c r="VLD86" s="46"/>
      <c r="VLE86" s="46"/>
      <c r="VLF86" s="46"/>
      <c r="VLG86" s="46"/>
      <c r="VLH86" s="46"/>
      <c r="VLI86" s="46"/>
      <c r="VLJ86" s="46"/>
      <c r="VLK86" s="46"/>
      <c r="VLL86" s="46"/>
      <c r="VLM86" s="46"/>
      <c r="VLN86" s="46"/>
      <c r="VLO86" s="46"/>
      <c r="VLP86" s="46"/>
      <c r="VLQ86" s="46"/>
      <c r="VLR86" s="46"/>
      <c r="VLS86" s="46"/>
      <c r="VLT86" s="46"/>
      <c r="VLU86" s="46"/>
      <c r="VLW86" s="27"/>
      <c r="VLX86" s="25"/>
      <c r="VLY86" s="25"/>
      <c r="VLZ86" s="25"/>
      <c r="VMA86" s="46"/>
      <c r="VMB86" s="46"/>
      <c r="VMC86" s="46"/>
      <c r="VMD86" s="46"/>
      <c r="VME86" s="46"/>
      <c r="VMF86" s="46"/>
      <c r="VMG86" s="46"/>
      <c r="VMH86" s="46"/>
      <c r="VMI86" s="46"/>
      <c r="VMJ86" s="46"/>
      <c r="VMK86" s="46"/>
      <c r="VML86" s="46"/>
      <c r="VMM86" s="46"/>
      <c r="VMN86" s="46"/>
      <c r="VMO86" s="46"/>
      <c r="VMP86" s="46"/>
      <c r="VMQ86" s="46"/>
      <c r="VMR86" s="46"/>
      <c r="VMS86" s="46"/>
      <c r="VMT86" s="46"/>
      <c r="VMU86" s="46"/>
      <c r="VMV86" s="46"/>
      <c r="VMW86" s="46"/>
      <c r="VMX86" s="46"/>
      <c r="VMY86" s="46"/>
      <c r="VMZ86" s="46"/>
      <c r="VNA86" s="46"/>
      <c r="VNB86" s="46"/>
      <c r="VNC86" s="46"/>
      <c r="VND86" s="46"/>
      <c r="VNE86" s="46"/>
      <c r="VNF86" s="46"/>
      <c r="VNG86" s="46"/>
      <c r="VNH86" s="46"/>
      <c r="VNJ86" s="27"/>
      <c r="VNK86" s="25"/>
      <c r="VNL86" s="25"/>
      <c r="VNM86" s="25"/>
      <c r="VNN86" s="46"/>
      <c r="VNO86" s="46"/>
      <c r="VNP86" s="46"/>
      <c r="VNQ86" s="46"/>
      <c r="VNR86" s="46"/>
      <c r="VNS86" s="46"/>
      <c r="VNT86" s="46"/>
      <c r="VNU86" s="46"/>
      <c r="VNV86" s="46"/>
      <c r="VNW86" s="46"/>
      <c r="VNX86" s="46"/>
      <c r="VNY86" s="46"/>
      <c r="VNZ86" s="46"/>
      <c r="VOA86" s="46"/>
      <c r="VOB86" s="46"/>
      <c r="VOC86" s="46"/>
      <c r="VOD86" s="46"/>
      <c r="VOE86" s="46"/>
      <c r="VOF86" s="46"/>
      <c r="VOG86" s="46"/>
      <c r="VOH86" s="46"/>
      <c r="VOI86" s="46"/>
      <c r="VOJ86" s="46"/>
      <c r="VOK86" s="46"/>
      <c r="VOL86" s="46"/>
      <c r="VOM86" s="46"/>
      <c r="VON86" s="46"/>
      <c r="VOO86" s="46"/>
      <c r="VOP86" s="46"/>
      <c r="VOQ86" s="46"/>
      <c r="VOR86" s="46"/>
      <c r="VOS86" s="46"/>
      <c r="VOT86" s="46"/>
      <c r="VOU86" s="46"/>
      <c r="VOW86" s="27"/>
      <c r="VOX86" s="25"/>
      <c r="VOY86" s="25"/>
      <c r="VOZ86" s="25"/>
      <c r="VPA86" s="46"/>
      <c r="VPB86" s="46"/>
      <c r="VPC86" s="46"/>
      <c r="VPD86" s="46"/>
      <c r="VPE86" s="46"/>
      <c r="VPF86" s="46"/>
      <c r="VPG86" s="46"/>
      <c r="VPH86" s="46"/>
      <c r="VPI86" s="46"/>
      <c r="VPJ86" s="46"/>
      <c r="VPK86" s="46"/>
      <c r="VPL86" s="46"/>
      <c r="VPM86" s="46"/>
      <c r="VPN86" s="46"/>
      <c r="VPO86" s="46"/>
      <c r="VPP86" s="46"/>
      <c r="VPQ86" s="46"/>
      <c r="VPR86" s="46"/>
      <c r="VPS86" s="46"/>
      <c r="VPT86" s="46"/>
      <c r="VPU86" s="46"/>
      <c r="VPV86" s="46"/>
      <c r="VPW86" s="46"/>
      <c r="VPX86" s="46"/>
      <c r="VPY86" s="46"/>
      <c r="VPZ86" s="46"/>
      <c r="VQA86" s="46"/>
      <c r="VQB86" s="46"/>
      <c r="VQC86" s="46"/>
      <c r="VQD86" s="46"/>
      <c r="VQE86" s="46"/>
      <c r="VQF86" s="46"/>
      <c r="VQG86" s="46"/>
      <c r="VQH86" s="46"/>
      <c r="VQJ86" s="27"/>
      <c r="VQK86" s="25"/>
      <c r="VQL86" s="25"/>
      <c r="VQM86" s="25"/>
      <c r="VQN86" s="46"/>
      <c r="VQO86" s="46"/>
      <c r="VQP86" s="46"/>
      <c r="VQQ86" s="46"/>
      <c r="VQR86" s="46"/>
      <c r="VQS86" s="46"/>
      <c r="VQT86" s="46"/>
      <c r="VQU86" s="46"/>
      <c r="VQV86" s="46"/>
      <c r="VQW86" s="46"/>
      <c r="VQX86" s="46"/>
      <c r="VQY86" s="46"/>
      <c r="VQZ86" s="46"/>
      <c r="VRA86" s="46"/>
      <c r="VRB86" s="46"/>
      <c r="VRC86" s="46"/>
      <c r="VRD86" s="46"/>
      <c r="VRE86" s="46"/>
      <c r="VRF86" s="46"/>
      <c r="VRG86" s="46"/>
      <c r="VRH86" s="46"/>
      <c r="VRI86" s="46"/>
      <c r="VRJ86" s="46"/>
      <c r="VRK86" s="46"/>
      <c r="VRL86" s="46"/>
      <c r="VRM86" s="46"/>
      <c r="VRN86" s="46"/>
      <c r="VRO86" s="46"/>
      <c r="VRP86" s="46"/>
      <c r="VRQ86" s="46"/>
      <c r="VRR86" s="46"/>
      <c r="VRS86" s="46"/>
      <c r="VRT86" s="46"/>
      <c r="VRU86" s="46"/>
      <c r="VRW86" s="27"/>
      <c r="VRX86" s="25"/>
      <c r="VRY86" s="25"/>
      <c r="VRZ86" s="25"/>
      <c r="VSA86" s="46"/>
      <c r="VSB86" s="46"/>
      <c r="VSC86" s="46"/>
      <c r="VSD86" s="46"/>
      <c r="VSE86" s="46"/>
      <c r="VSF86" s="46"/>
      <c r="VSG86" s="46"/>
      <c r="VSH86" s="46"/>
      <c r="VSI86" s="46"/>
      <c r="VSJ86" s="46"/>
      <c r="VSK86" s="46"/>
      <c r="VSL86" s="46"/>
      <c r="VSM86" s="46"/>
      <c r="VSN86" s="46"/>
      <c r="VSO86" s="46"/>
      <c r="VSP86" s="46"/>
      <c r="VSQ86" s="46"/>
      <c r="VSR86" s="46"/>
      <c r="VSS86" s="46"/>
      <c r="VST86" s="46"/>
      <c r="VSU86" s="46"/>
      <c r="VSV86" s="46"/>
      <c r="VSW86" s="46"/>
      <c r="VSX86" s="46"/>
      <c r="VSY86" s="46"/>
      <c r="VSZ86" s="46"/>
      <c r="VTA86" s="46"/>
      <c r="VTB86" s="46"/>
      <c r="VTC86" s="46"/>
      <c r="VTD86" s="46"/>
      <c r="VTE86" s="46"/>
      <c r="VTF86" s="46"/>
      <c r="VTG86" s="46"/>
      <c r="VTH86" s="46"/>
      <c r="VTJ86" s="27"/>
      <c r="VTK86" s="25"/>
      <c r="VTL86" s="25"/>
      <c r="VTM86" s="25"/>
      <c r="VTN86" s="46"/>
      <c r="VTO86" s="46"/>
      <c r="VTP86" s="46"/>
      <c r="VTQ86" s="46"/>
      <c r="VTR86" s="46"/>
      <c r="VTS86" s="46"/>
      <c r="VTT86" s="46"/>
      <c r="VTU86" s="46"/>
      <c r="VTV86" s="46"/>
      <c r="VTW86" s="46"/>
      <c r="VTX86" s="46"/>
      <c r="VTY86" s="46"/>
      <c r="VTZ86" s="46"/>
      <c r="VUA86" s="46"/>
      <c r="VUB86" s="46"/>
      <c r="VUC86" s="46"/>
      <c r="VUD86" s="46"/>
      <c r="VUE86" s="46"/>
      <c r="VUF86" s="46"/>
      <c r="VUG86" s="46"/>
      <c r="VUH86" s="46"/>
      <c r="VUI86" s="46"/>
      <c r="VUJ86" s="46"/>
      <c r="VUK86" s="46"/>
      <c r="VUL86" s="46"/>
      <c r="VUM86" s="46"/>
      <c r="VUN86" s="46"/>
      <c r="VUO86" s="46"/>
      <c r="VUP86" s="46"/>
      <c r="VUQ86" s="46"/>
      <c r="VUR86" s="46"/>
      <c r="VUS86" s="46"/>
      <c r="VUT86" s="46"/>
      <c r="VUU86" s="46"/>
      <c r="VUW86" s="27"/>
      <c r="VUX86" s="25"/>
      <c r="VUY86" s="25"/>
      <c r="VUZ86" s="25"/>
      <c r="VVA86" s="46"/>
      <c r="VVB86" s="46"/>
      <c r="VVC86" s="46"/>
      <c r="VVD86" s="46"/>
      <c r="VVE86" s="46"/>
      <c r="VVF86" s="46"/>
      <c r="VVG86" s="46"/>
      <c r="VVH86" s="46"/>
      <c r="VVI86" s="46"/>
      <c r="VVJ86" s="46"/>
      <c r="VVK86" s="46"/>
      <c r="VVL86" s="46"/>
      <c r="VVM86" s="46"/>
      <c r="VVN86" s="46"/>
      <c r="VVO86" s="46"/>
      <c r="VVP86" s="46"/>
      <c r="VVQ86" s="46"/>
      <c r="VVR86" s="46"/>
      <c r="VVS86" s="46"/>
      <c r="VVT86" s="46"/>
      <c r="VVU86" s="46"/>
      <c r="VVV86" s="46"/>
      <c r="VVW86" s="46"/>
      <c r="VVX86" s="46"/>
      <c r="VVY86" s="46"/>
      <c r="VVZ86" s="46"/>
      <c r="VWA86" s="46"/>
      <c r="VWB86" s="46"/>
      <c r="VWC86" s="46"/>
      <c r="VWD86" s="46"/>
      <c r="VWE86" s="46"/>
      <c r="VWF86" s="46"/>
      <c r="VWG86" s="46"/>
      <c r="VWH86" s="46"/>
      <c r="VWJ86" s="27"/>
      <c r="VWK86" s="25"/>
      <c r="VWL86" s="25"/>
      <c r="VWM86" s="25"/>
      <c r="VWN86" s="46"/>
      <c r="VWO86" s="46"/>
      <c r="VWP86" s="46"/>
      <c r="VWQ86" s="46"/>
      <c r="VWR86" s="46"/>
      <c r="VWS86" s="46"/>
      <c r="VWT86" s="46"/>
      <c r="VWU86" s="46"/>
      <c r="VWV86" s="46"/>
      <c r="VWW86" s="46"/>
      <c r="VWX86" s="46"/>
      <c r="VWY86" s="46"/>
      <c r="VWZ86" s="46"/>
      <c r="VXA86" s="46"/>
      <c r="VXB86" s="46"/>
      <c r="VXC86" s="46"/>
      <c r="VXD86" s="46"/>
      <c r="VXE86" s="46"/>
      <c r="VXF86" s="46"/>
      <c r="VXG86" s="46"/>
      <c r="VXH86" s="46"/>
      <c r="VXI86" s="46"/>
      <c r="VXJ86" s="46"/>
      <c r="VXK86" s="46"/>
      <c r="VXL86" s="46"/>
      <c r="VXM86" s="46"/>
      <c r="VXN86" s="46"/>
      <c r="VXO86" s="46"/>
      <c r="VXP86" s="46"/>
      <c r="VXQ86" s="46"/>
      <c r="VXR86" s="46"/>
      <c r="VXS86" s="46"/>
      <c r="VXT86" s="46"/>
      <c r="VXU86" s="46"/>
      <c r="VXW86" s="27"/>
      <c r="VXX86" s="25"/>
      <c r="VXY86" s="25"/>
      <c r="VXZ86" s="25"/>
      <c r="VYA86" s="46"/>
      <c r="VYB86" s="46"/>
      <c r="VYC86" s="46"/>
      <c r="VYD86" s="46"/>
      <c r="VYE86" s="46"/>
      <c r="VYF86" s="46"/>
      <c r="VYG86" s="46"/>
      <c r="VYH86" s="46"/>
      <c r="VYI86" s="46"/>
      <c r="VYJ86" s="46"/>
      <c r="VYK86" s="46"/>
      <c r="VYL86" s="46"/>
      <c r="VYM86" s="46"/>
      <c r="VYN86" s="46"/>
      <c r="VYO86" s="46"/>
      <c r="VYP86" s="46"/>
      <c r="VYQ86" s="46"/>
      <c r="VYR86" s="46"/>
      <c r="VYS86" s="46"/>
      <c r="VYT86" s="46"/>
      <c r="VYU86" s="46"/>
      <c r="VYV86" s="46"/>
      <c r="VYW86" s="46"/>
      <c r="VYX86" s="46"/>
      <c r="VYY86" s="46"/>
      <c r="VYZ86" s="46"/>
      <c r="VZA86" s="46"/>
      <c r="VZB86" s="46"/>
      <c r="VZC86" s="46"/>
      <c r="VZD86" s="46"/>
      <c r="VZE86" s="46"/>
      <c r="VZF86" s="46"/>
      <c r="VZG86" s="46"/>
      <c r="VZH86" s="46"/>
      <c r="VZJ86" s="27"/>
      <c r="VZK86" s="25"/>
      <c r="VZL86" s="25"/>
      <c r="VZM86" s="25"/>
      <c r="VZN86" s="46"/>
      <c r="VZO86" s="46"/>
      <c r="VZP86" s="46"/>
      <c r="VZQ86" s="46"/>
      <c r="VZR86" s="46"/>
      <c r="VZS86" s="46"/>
      <c r="VZT86" s="46"/>
      <c r="VZU86" s="46"/>
      <c r="VZV86" s="46"/>
      <c r="VZW86" s="46"/>
      <c r="VZX86" s="46"/>
      <c r="VZY86" s="46"/>
      <c r="VZZ86" s="46"/>
      <c r="WAA86" s="46"/>
      <c r="WAB86" s="46"/>
      <c r="WAC86" s="46"/>
      <c r="WAD86" s="46"/>
      <c r="WAE86" s="46"/>
      <c r="WAF86" s="46"/>
      <c r="WAG86" s="46"/>
      <c r="WAH86" s="46"/>
      <c r="WAI86" s="46"/>
      <c r="WAJ86" s="46"/>
      <c r="WAK86" s="46"/>
      <c r="WAL86" s="46"/>
      <c r="WAM86" s="46"/>
      <c r="WAN86" s="46"/>
      <c r="WAO86" s="46"/>
      <c r="WAP86" s="46"/>
      <c r="WAQ86" s="46"/>
      <c r="WAR86" s="46"/>
      <c r="WAS86" s="46"/>
      <c r="WAT86" s="46"/>
      <c r="WAU86" s="46"/>
      <c r="WAW86" s="27"/>
      <c r="WAX86" s="25"/>
      <c r="WAY86" s="25"/>
      <c r="WAZ86" s="25"/>
      <c r="WBA86" s="46"/>
      <c r="WBB86" s="46"/>
      <c r="WBC86" s="46"/>
      <c r="WBD86" s="46"/>
      <c r="WBE86" s="46"/>
      <c r="WBF86" s="46"/>
      <c r="WBG86" s="46"/>
      <c r="WBH86" s="46"/>
      <c r="WBI86" s="46"/>
      <c r="WBJ86" s="46"/>
      <c r="WBK86" s="46"/>
      <c r="WBL86" s="46"/>
      <c r="WBM86" s="46"/>
      <c r="WBN86" s="46"/>
      <c r="WBO86" s="46"/>
      <c r="WBP86" s="46"/>
      <c r="WBQ86" s="46"/>
      <c r="WBR86" s="46"/>
      <c r="WBS86" s="46"/>
      <c r="WBT86" s="46"/>
      <c r="WBU86" s="46"/>
      <c r="WBV86" s="46"/>
      <c r="WBW86" s="46"/>
      <c r="WBX86" s="46"/>
      <c r="WBY86" s="46"/>
      <c r="WBZ86" s="46"/>
      <c r="WCA86" s="46"/>
      <c r="WCB86" s="46"/>
      <c r="WCC86" s="46"/>
      <c r="WCD86" s="46"/>
      <c r="WCE86" s="46"/>
      <c r="WCF86" s="46"/>
      <c r="WCG86" s="46"/>
      <c r="WCH86" s="46"/>
      <c r="WCJ86" s="27"/>
      <c r="WCK86" s="25"/>
      <c r="WCL86" s="25"/>
      <c r="WCM86" s="25"/>
      <c r="WCN86" s="46"/>
      <c r="WCO86" s="46"/>
      <c r="WCP86" s="46"/>
      <c r="WCQ86" s="46"/>
      <c r="WCR86" s="46"/>
      <c r="WCS86" s="46"/>
      <c r="WCT86" s="46"/>
      <c r="WCU86" s="46"/>
      <c r="WCV86" s="46"/>
      <c r="WCW86" s="46"/>
      <c r="WCX86" s="46"/>
      <c r="WCY86" s="46"/>
      <c r="WCZ86" s="46"/>
      <c r="WDA86" s="46"/>
      <c r="WDB86" s="46"/>
      <c r="WDC86" s="46"/>
      <c r="WDD86" s="46"/>
      <c r="WDE86" s="46"/>
      <c r="WDF86" s="46"/>
      <c r="WDG86" s="46"/>
      <c r="WDH86" s="46"/>
      <c r="WDI86" s="46"/>
      <c r="WDJ86" s="46"/>
      <c r="WDK86" s="46"/>
      <c r="WDL86" s="46"/>
      <c r="WDM86" s="46"/>
      <c r="WDN86" s="46"/>
      <c r="WDO86" s="46"/>
      <c r="WDP86" s="46"/>
      <c r="WDQ86" s="46"/>
      <c r="WDR86" s="46"/>
      <c r="WDS86" s="46"/>
      <c r="WDT86" s="46"/>
      <c r="WDU86" s="46"/>
      <c r="WDW86" s="27"/>
      <c r="WDX86" s="25"/>
      <c r="WDY86" s="25"/>
      <c r="WDZ86" s="25"/>
      <c r="WEA86" s="46"/>
      <c r="WEB86" s="46"/>
      <c r="WEC86" s="46"/>
      <c r="WED86" s="46"/>
      <c r="WEE86" s="46"/>
      <c r="WEF86" s="46"/>
      <c r="WEG86" s="46"/>
      <c r="WEH86" s="46"/>
      <c r="WEI86" s="46"/>
      <c r="WEJ86" s="46"/>
      <c r="WEK86" s="46"/>
      <c r="WEL86" s="46"/>
      <c r="WEM86" s="46"/>
      <c r="WEN86" s="46"/>
      <c r="WEO86" s="46"/>
      <c r="WEP86" s="46"/>
      <c r="WEQ86" s="46"/>
      <c r="WER86" s="46"/>
      <c r="WES86" s="46"/>
      <c r="WET86" s="46"/>
      <c r="WEU86" s="46"/>
      <c r="WEV86" s="46"/>
      <c r="WEW86" s="46"/>
      <c r="WEX86" s="46"/>
      <c r="WEY86" s="46"/>
      <c r="WEZ86" s="46"/>
      <c r="WFA86" s="46"/>
      <c r="WFB86" s="46"/>
      <c r="WFC86" s="46"/>
      <c r="WFD86" s="46"/>
      <c r="WFE86" s="46"/>
      <c r="WFF86" s="46"/>
      <c r="WFG86" s="46"/>
      <c r="WFH86" s="46"/>
      <c r="WFJ86" s="27"/>
      <c r="WFK86" s="25"/>
      <c r="WFL86" s="25"/>
      <c r="WFM86" s="25"/>
      <c r="WFN86" s="46"/>
      <c r="WFO86" s="46"/>
      <c r="WFP86" s="46"/>
      <c r="WFQ86" s="46"/>
      <c r="WFR86" s="46"/>
      <c r="WFS86" s="46"/>
      <c r="WFT86" s="46"/>
      <c r="WFU86" s="46"/>
      <c r="WFV86" s="46"/>
      <c r="WFW86" s="46"/>
      <c r="WFX86" s="46"/>
      <c r="WFY86" s="46"/>
      <c r="WFZ86" s="46"/>
      <c r="WGA86" s="46"/>
      <c r="WGB86" s="46"/>
      <c r="WGC86" s="46"/>
      <c r="WGD86" s="46"/>
      <c r="WGE86" s="46"/>
      <c r="WGF86" s="46"/>
      <c r="WGG86" s="46"/>
      <c r="WGH86" s="46"/>
      <c r="WGI86" s="46"/>
      <c r="WGJ86" s="46"/>
      <c r="WGK86" s="46"/>
      <c r="WGL86" s="46"/>
      <c r="WGM86" s="46"/>
      <c r="WGN86" s="46"/>
      <c r="WGO86" s="46"/>
      <c r="WGP86" s="46"/>
      <c r="WGQ86" s="46"/>
      <c r="WGR86" s="46"/>
      <c r="WGS86" s="46"/>
      <c r="WGT86" s="46"/>
      <c r="WGU86" s="46"/>
      <c r="WGW86" s="27"/>
      <c r="WGX86" s="25"/>
      <c r="WGY86" s="25"/>
      <c r="WGZ86" s="25"/>
      <c r="WHA86" s="46"/>
      <c r="WHB86" s="46"/>
      <c r="WHC86" s="46"/>
      <c r="WHD86" s="46"/>
      <c r="WHE86" s="46"/>
      <c r="WHF86" s="46"/>
      <c r="WHG86" s="46"/>
      <c r="WHH86" s="46"/>
      <c r="WHI86" s="46"/>
      <c r="WHJ86" s="46"/>
      <c r="WHK86" s="46"/>
      <c r="WHL86" s="46"/>
      <c r="WHM86" s="46"/>
      <c r="WHN86" s="46"/>
      <c r="WHO86" s="46"/>
      <c r="WHP86" s="46"/>
      <c r="WHQ86" s="46"/>
      <c r="WHR86" s="46"/>
      <c r="WHS86" s="46"/>
      <c r="WHT86" s="46"/>
      <c r="WHU86" s="46"/>
      <c r="WHV86" s="46"/>
      <c r="WHW86" s="46"/>
      <c r="WHX86" s="46"/>
      <c r="WHY86" s="46"/>
      <c r="WHZ86" s="46"/>
      <c r="WIA86" s="46"/>
      <c r="WIB86" s="46"/>
      <c r="WIC86" s="46"/>
      <c r="WID86" s="46"/>
      <c r="WIE86" s="46"/>
      <c r="WIF86" s="46"/>
      <c r="WIG86" s="46"/>
      <c r="WIH86" s="46"/>
      <c r="WIJ86" s="27"/>
      <c r="WIK86" s="25"/>
      <c r="WIL86" s="25"/>
      <c r="WIM86" s="25"/>
      <c r="WIN86" s="46"/>
      <c r="WIO86" s="46"/>
      <c r="WIP86" s="46"/>
      <c r="WIQ86" s="46"/>
      <c r="WIR86" s="46"/>
      <c r="WIS86" s="46"/>
      <c r="WIT86" s="46"/>
      <c r="WIU86" s="46"/>
      <c r="WIV86" s="46"/>
      <c r="WIW86" s="46"/>
      <c r="WIX86" s="46"/>
      <c r="WIY86" s="46"/>
      <c r="WIZ86" s="46"/>
      <c r="WJA86" s="46"/>
      <c r="WJB86" s="46"/>
      <c r="WJC86" s="46"/>
      <c r="WJD86" s="46"/>
      <c r="WJE86" s="46"/>
      <c r="WJF86" s="46"/>
      <c r="WJG86" s="46"/>
      <c r="WJH86" s="46"/>
      <c r="WJI86" s="46"/>
      <c r="WJJ86" s="46"/>
      <c r="WJK86" s="46"/>
      <c r="WJL86" s="46"/>
      <c r="WJM86" s="46"/>
      <c r="WJN86" s="46"/>
      <c r="WJO86" s="46"/>
      <c r="WJP86" s="46"/>
      <c r="WJQ86" s="46"/>
      <c r="WJR86" s="46"/>
      <c r="WJS86" s="46"/>
      <c r="WJT86" s="46"/>
      <c r="WJU86" s="46"/>
      <c r="WJW86" s="27"/>
      <c r="WJX86" s="25"/>
      <c r="WJY86" s="25"/>
      <c r="WJZ86" s="25"/>
      <c r="WKA86" s="46"/>
      <c r="WKB86" s="46"/>
      <c r="WKC86" s="46"/>
      <c r="WKD86" s="46"/>
      <c r="WKE86" s="46"/>
      <c r="WKF86" s="46"/>
      <c r="WKG86" s="46"/>
      <c r="WKH86" s="46"/>
      <c r="WKI86" s="46"/>
      <c r="WKJ86" s="46"/>
      <c r="WKK86" s="46"/>
      <c r="WKL86" s="46"/>
      <c r="WKM86" s="46"/>
      <c r="WKN86" s="46"/>
      <c r="WKO86" s="46"/>
      <c r="WKP86" s="46"/>
      <c r="WKQ86" s="46"/>
      <c r="WKR86" s="46"/>
      <c r="WKS86" s="46"/>
      <c r="WKT86" s="46"/>
      <c r="WKU86" s="46"/>
      <c r="WKV86" s="46"/>
      <c r="WKW86" s="46"/>
      <c r="WKX86" s="46"/>
      <c r="WKY86" s="46"/>
      <c r="WKZ86" s="46"/>
      <c r="WLA86" s="46"/>
      <c r="WLB86" s="46"/>
      <c r="WLC86" s="46"/>
      <c r="WLD86" s="46"/>
      <c r="WLE86" s="46"/>
      <c r="WLF86" s="46"/>
      <c r="WLG86" s="46"/>
      <c r="WLH86" s="46"/>
      <c r="WLJ86" s="27"/>
      <c r="WLK86" s="25"/>
      <c r="WLL86" s="25"/>
      <c r="WLM86" s="25"/>
      <c r="WLN86" s="46"/>
      <c r="WLO86" s="46"/>
      <c r="WLP86" s="46"/>
      <c r="WLQ86" s="46"/>
      <c r="WLR86" s="46"/>
      <c r="WLS86" s="46"/>
      <c r="WLT86" s="46"/>
      <c r="WLU86" s="46"/>
      <c r="WLV86" s="46"/>
      <c r="WLW86" s="46"/>
      <c r="WLX86" s="46"/>
      <c r="WLY86" s="46"/>
      <c r="WLZ86" s="46"/>
      <c r="WMA86" s="46"/>
      <c r="WMB86" s="46"/>
      <c r="WMC86" s="46"/>
      <c r="WMD86" s="46"/>
      <c r="WME86" s="46"/>
      <c r="WMF86" s="46"/>
      <c r="WMG86" s="46"/>
      <c r="WMH86" s="46"/>
      <c r="WMI86" s="46"/>
      <c r="WMJ86" s="46"/>
      <c r="WMK86" s="46"/>
      <c r="WML86" s="46"/>
      <c r="WMM86" s="46"/>
      <c r="WMN86" s="46"/>
      <c r="WMO86" s="46"/>
      <c r="WMP86" s="46"/>
      <c r="WMQ86" s="46"/>
      <c r="WMR86" s="46"/>
      <c r="WMS86" s="46"/>
      <c r="WMT86" s="46"/>
      <c r="WMU86" s="46"/>
      <c r="WMW86" s="27"/>
      <c r="WMX86" s="25"/>
      <c r="WMY86" s="25"/>
      <c r="WMZ86" s="25"/>
      <c r="WNA86" s="46"/>
      <c r="WNB86" s="46"/>
      <c r="WNC86" s="46"/>
      <c r="WND86" s="46"/>
      <c r="WNE86" s="46"/>
      <c r="WNF86" s="46"/>
      <c r="WNG86" s="46"/>
      <c r="WNH86" s="46"/>
      <c r="WNI86" s="46"/>
      <c r="WNJ86" s="46"/>
      <c r="WNK86" s="46"/>
      <c r="WNL86" s="46"/>
      <c r="WNM86" s="46"/>
      <c r="WNN86" s="46"/>
      <c r="WNO86" s="46"/>
      <c r="WNP86" s="46"/>
      <c r="WNQ86" s="46"/>
      <c r="WNR86" s="46"/>
      <c r="WNS86" s="46"/>
      <c r="WNT86" s="46"/>
      <c r="WNU86" s="46"/>
      <c r="WNV86" s="46"/>
      <c r="WNW86" s="46"/>
      <c r="WNX86" s="46"/>
      <c r="WNY86" s="46"/>
      <c r="WNZ86" s="46"/>
      <c r="WOA86" s="46"/>
      <c r="WOB86" s="46"/>
      <c r="WOC86" s="46"/>
      <c r="WOD86" s="46"/>
      <c r="WOE86" s="46"/>
      <c r="WOF86" s="46"/>
      <c r="WOG86" s="46"/>
      <c r="WOH86" s="46"/>
      <c r="WOJ86" s="27"/>
      <c r="WOK86" s="25"/>
      <c r="WOL86" s="25"/>
      <c r="WOM86" s="25"/>
      <c r="WON86" s="46"/>
      <c r="WOO86" s="46"/>
      <c r="WOP86" s="46"/>
      <c r="WOQ86" s="46"/>
      <c r="WOR86" s="46"/>
      <c r="WOS86" s="46"/>
      <c r="WOT86" s="46"/>
      <c r="WOU86" s="46"/>
      <c r="WOV86" s="46"/>
      <c r="WOW86" s="46"/>
      <c r="WOX86" s="46"/>
      <c r="WOY86" s="46"/>
      <c r="WOZ86" s="46"/>
      <c r="WPA86" s="46"/>
      <c r="WPB86" s="46"/>
      <c r="WPC86" s="46"/>
      <c r="WPD86" s="46"/>
      <c r="WPE86" s="46"/>
      <c r="WPF86" s="46"/>
      <c r="WPG86" s="46"/>
      <c r="WPH86" s="46"/>
      <c r="WPI86" s="46"/>
      <c r="WPJ86" s="46"/>
      <c r="WPK86" s="46"/>
      <c r="WPL86" s="46"/>
      <c r="WPM86" s="46"/>
      <c r="WPN86" s="46"/>
      <c r="WPO86" s="46"/>
      <c r="WPP86" s="46"/>
      <c r="WPQ86" s="46"/>
      <c r="WPR86" s="46"/>
      <c r="WPS86" s="46"/>
      <c r="WPT86" s="46"/>
      <c r="WPU86" s="46"/>
      <c r="WPW86" s="27"/>
      <c r="WPX86" s="25"/>
      <c r="WPY86" s="25"/>
      <c r="WPZ86" s="25"/>
      <c r="WQA86" s="46"/>
      <c r="WQB86" s="46"/>
      <c r="WQC86" s="46"/>
      <c r="WQD86" s="46"/>
      <c r="WQE86" s="46"/>
      <c r="WQF86" s="46"/>
      <c r="WQG86" s="46"/>
      <c r="WQH86" s="46"/>
      <c r="WQI86" s="46"/>
      <c r="WQJ86" s="46"/>
      <c r="WQK86" s="46"/>
      <c r="WQL86" s="46"/>
      <c r="WQM86" s="46"/>
      <c r="WQN86" s="46"/>
      <c r="WQO86" s="46"/>
      <c r="WQP86" s="46"/>
      <c r="WQQ86" s="46"/>
      <c r="WQR86" s="46"/>
      <c r="WQS86" s="46"/>
      <c r="WQT86" s="46"/>
      <c r="WQU86" s="46"/>
      <c r="WQV86" s="46"/>
      <c r="WQW86" s="46"/>
      <c r="WQX86" s="46"/>
      <c r="WQY86" s="46"/>
      <c r="WQZ86" s="46"/>
      <c r="WRA86" s="46"/>
      <c r="WRB86" s="46"/>
      <c r="WRC86" s="46"/>
      <c r="WRD86" s="46"/>
      <c r="WRE86" s="46"/>
      <c r="WRF86" s="46"/>
      <c r="WRG86" s="46"/>
      <c r="WRH86" s="46"/>
      <c r="WRJ86" s="27"/>
      <c r="WRK86" s="25"/>
      <c r="WRL86" s="25"/>
      <c r="WRM86" s="25"/>
      <c r="WRN86" s="46"/>
      <c r="WRO86" s="46"/>
      <c r="WRP86" s="46"/>
      <c r="WRQ86" s="46"/>
      <c r="WRR86" s="46"/>
      <c r="WRS86" s="46"/>
      <c r="WRT86" s="46"/>
      <c r="WRU86" s="46"/>
      <c r="WRV86" s="46"/>
      <c r="WRW86" s="46"/>
      <c r="WRX86" s="46"/>
      <c r="WRY86" s="46"/>
      <c r="WRZ86" s="46"/>
      <c r="WSA86" s="46"/>
      <c r="WSB86" s="46"/>
      <c r="WSC86" s="46"/>
      <c r="WSD86" s="46"/>
      <c r="WSE86" s="46"/>
      <c r="WSF86" s="46"/>
      <c r="WSG86" s="46"/>
      <c r="WSH86" s="46"/>
      <c r="WSI86" s="46"/>
      <c r="WSJ86" s="46"/>
      <c r="WSK86" s="46"/>
      <c r="WSL86" s="46"/>
      <c r="WSM86" s="46"/>
      <c r="WSN86" s="46"/>
      <c r="WSO86" s="46"/>
      <c r="WSP86" s="46"/>
      <c r="WSQ86" s="46"/>
      <c r="WSR86" s="46"/>
      <c r="WSS86" s="46"/>
      <c r="WST86" s="46"/>
      <c r="WSU86" s="46"/>
      <c r="WSW86" s="27"/>
      <c r="WSX86" s="25"/>
      <c r="WSY86" s="25"/>
      <c r="WSZ86" s="25"/>
      <c r="WTA86" s="46"/>
      <c r="WTB86" s="46"/>
      <c r="WTC86" s="46"/>
      <c r="WTD86" s="46"/>
      <c r="WTE86" s="46"/>
      <c r="WTF86" s="46"/>
      <c r="WTG86" s="46"/>
      <c r="WTH86" s="46"/>
      <c r="WTI86" s="46"/>
      <c r="WTJ86" s="46"/>
      <c r="WTK86" s="46"/>
      <c r="WTL86" s="46"/>
      <c r="WTM86" s="46"/>
      <c r="WTN86" s="46"/>
      <c r="WTO86" s="46"/>
      <c r="WTP86" s="46"/>
      <c r="WTQ86" s="46"/>
      <c r="WTR86" s="46"/>
      <c r="WTS86" s="46"/>
      <c r="WTT86" s="46"/>
      <c r="WTU86" s="46"/>
      <c r="WTV86" s="46"/>
      <c r="WTW86" s="46"/>
      <c r="WTX86" s="46"/>
      <c r="WTY86" s="46"/>
      <c r="WTZ86" s="46"/>
      <c r="WUA86" s="46"/>
      <c r="WUB86" s="46"/>
      <c r="WUC86" s="46"/>
      <c r="WUD86" s="46"/>
      <c r="WUE86" s="46"/>
      <c r="WUF86" s="46"/>
      <c r="WUG86" s="46"/>
      <c r="WUH86" s="46"/>
      <c r="WUJ86" s="27"/>
      <c r="WUK86" s="25"/>
      <c r="WUL86" s="25"/>
      <c r="WUM86" s="25"/>
      <c r="WUN86" s="46"/>
      <c r="WUO86" s="46"/>
      <c r="WUP86" s="46"/>
      <c r="WUQ86" s="46"/>
      <c r="WUR86" s="46"/>
      <c r="WUS86" s="46"/>
      <c r="WUT86" s="46"/>
      <c r="WUU86" s="46"/>
      <c r="WUV86" s="46"/>
      <c r="WUW86" s="46"/>
      <c r="WUX86" s="46"/>
      <c r="WUY86" s="46"/>
      <c r="WUZ86" s="46"/>
      <c r="WVA86" s="46"/>
      <c r="WVB86" s="46"/>
      <c r="WVC86" s="46"/>
      <c r="WVD86" s="46"/>
      <c r="WVE86" s="46"/>
      <c r="WVF86" s="46"/>
      <c r="WVG86" s="46"/>
      <c r="WVH86" s="46"/>
      <c r="WVI86" s="46"/>
      <c r="WVJ86" s="46"/>
      <c r="WVK86" s="46"/>
      <c r="WVL86" s="46"/>
      <c r="WVM86" s="46"/>
      <c r="WVN86" s="46"/>
      <c r="WVO86" s="46"/>
      <c r="WVP86" s="46"/>
      <c r="WVQ86" s="46"/>
      <c r="WVR86" s="46"/>
      <c r="WVS86" s="46"/>
      <c r="WVT86" s="46"/>
      <c r="WVU86" s="46"/>
      <c r="WVW86" s="27"/>
      <c r="WVX86" s="25"/>
      <c r="WVY86" s="25"/>
      <c r="WVZ86" s="25"/>
      <c r="WWA86" s="46"/>
      <c r="WWB86" s="46"/>
      <c r="WWC86" s="46"/>
      <c r="WWD86" s="46"/>
      <c r="WWE86" s="46"/>
      <c r="WWF86" s="46"/>
      <c r="WWG86" s="46"/>
      <c r="WWH86" s="46"/>
      <c r="WWI86" s="46"/>
      <c r="WWJ86" s="46"/>
      <c r="WWK86" s="46"/>
      <c r="WWL86" s="46"/>
      <c r="WWM86" s="46"/>
      <c r="WWN86" s="46"/>
      <c r="WWO86" s="46"/>
      <c r="WWP86" s="46"/>
      <c r="WWQ86" s="46"/>
      <c r="WWR86" s="46"/>
      <c r="WWS86" s="46"/>
      <c r="WWT86" s="46"/>
      <c r="WWU86" s="46"/>
      <c r="WWV86" s="46"/>
      <c r="WWW86" s="46"/>
      <c r="WWX86" s="46"/>
      <c r="WWY86" s="46"/>
      <c r="WWZ86" s="46"/>
      <c r="WXA86" s="46"/>
      <c r="WXB86" s="46"/>
      <c r="WXC86" s="46"/>
      <c r="WXD86" s="46"/>
      <c r="WXE86" s="46"/>
      <c r="WXF86" s="46"/>
      <c r="WXG86" s="46"/>
      <c r="WXH86" s="46"/>
      <c r="WXJ86" s="27"/>
      <c r="WXK86" s="25"/>
      <c r="WXL86" s="25"/>
      <c r="WXM86" s="25"/>
      <c r="WXN86" s="46"/>
      <c r="WXO86" s="46"/>
      <c r="WXP86" s="46"/>
      <c r="WXQ86" s="46"/>
      <c r="WXR86" s="46"/>
      <c r="WXS86" s="46"/>
      <c r="WXT86" s="46"/>
      <c r="WXU86" s="46"/>
      <c r="WXV86" s="46"/>
      <c r="WXW86" s="46"/>
      <c r="WXX86" s="46"/>
      <c r="WXY86" s="46"/>
      <c r="WXZ86" s="46"/>
      <c r="WYA86" s="46"/>
      <c r="WYB86" s="46"/>
      <c r="WYC86" s="46"/>
      <c r="WYD86" s="46"/>
      <c r="WYE86" s="46"/>
      <c r="WYF86" s="46"/>
      <c r="WYG86" s="46"/>
      <c r="WYH86" s="46"/>
      <c r="WYI86" s="46"/>
      <c r="WYJ86" s="46"/>
      <c r="WYK86" s="46"/>
      <c r="WYL86" s="46"/>
      <c r="WYM86" s="46"/>
      <c r="WYN86" s="46"/>
      <c r="WYO86" s="46"/>
      <c r="WYP86" s="46"/>
      <c r="WYQ86" s="46"/>
      <c r="WYR86" s="46"/>
      <c r="WYS86" s="46"/>
      <c r="WYT86" s="46"/>
      <c r="WYU86" s="46"/>
      <c r="WYW86" s="27"/>
      <c r="WYX86" s="25"/>
      <c r="WYY86" s="25"/>
      <c r="WYZ86" s="25"/>
      <c r="WZA86" s="46"/>
      <c r="WZB86" s="46"/>
      <c r="WZC86" s="46"/>
      <c r="WZD86" s="46"/>
      <c r="WZE86" s="46"/>
      <c r="WZF86" s="46"/>
      <c r="WZG86" s="46"/>
      <c r="WZH86" s="46"/>
      <c r="WZI86" s="46"/>
      <c r="WZJ86" s="46"/>
      <c r="WZK86" s="46"/>
      <c r="WZL86" s="46"/>
      <c r="WZM86" s="46"/>
      <c r="WZN86" s="46"/>
      <c r="WZO86" s="46"/>
      <c r="WZP86" s="46"/>
      <c r="WZQ86" s="46"/>
      <c r="WZR86" s="46"/>
      <c r="WZS86" s="46"/>
      <c r="WZT86" s="46"/>
      <c r="WZU86" s="46"/>
      <c r="WZV86" s="46"/>
      <c r="WZW86" s="46"/>
      <c r="WZX86" s="46"/>
      <c r="WZY86" s="46"/>
      <c r="WZZ86" s="46"/>
      <c r="XAA86" s="46"/>
      <c r="XAB86" s="46"/>
      <c r="XAC86" s="46"/>
      <c r="XAD86" s="46"/>
      <c r="XAE86" s="46"/>
      <c r="XAF86" s="46"/>
      <c r="XAG86" s="46"/>
      <c r="XAH86" s="46"/>
      <c r="XAJ86" s="27"/>
      <c r="XAK86" s="25"/>
      <c r="XAL86" s="25"/>
      <c r="XAM86" s="25"/>
      <c r="XAN86" s="46"/>
      <c r="XAO86" s="46"/>
      <c r="XAP86" s="46"/>
      <c r="XAQ86" s="46"/>
      <c r="XAR86" s="46"/>
      <c r="XAS86" s="46"/>
      <c r="XAT86" s="46"/>
      <c r="XAU86" s="46"/>
      <c r="XAV86" s="46"/>
      <c r="XAW86" s="46"/>
      <c r="XAX86" s="46"/>
      <c r="XAY86" s="46"/>
      <c r="XAZ86" s="46"/>
      <c r="XBA86" s="46"/>
      <c r="XBB86" s="46"/>
      <c r="XBC86" s="46"/>
      <c r="XBD86" s="46"/>
      <c r="XBE86" s="46"/>
      <c r="XBF86" s="46"/>
      <c r="XBG86" s="46"/>
      <c r="XBH86" s="46"/>
      <c r="XBI86" s="46"/>
      <c r="XBJ86" s="46"/>
      <c r="XBK86" s="46"/>
      <c r="XBL86" s="46"/>
      <c r="XBM86" s="46"/>
      <c r="XBN86" s="46"/>
      <c r="XBO86" s="46"/>
      <c r="XBP86" s="46"/>
      <c r="XBQ86" s="46"/>
      <c r="XBR86" s="46"/>
      <c r="XBS86" s="46"/>
      <c r="XBT86" s="46"/>
      <c r="XBU86" s="46"/>
      <c r="XBW86" s="27"/>
      <c r="XBX86" s="25"/>
      <c r="XBY86" s="25"/>
      <c r="XBZ86" s="25"/>
      <c r="XCA86" s="46"/>
      <c r="XCB86" s="46"/>
      <c r="XCC86" s="46"/>
      <c r="XCD86" s="46"/>
      <c r="XCE86" s="46"/>
      <c r="XCF86" s="46"/>
      <c r="XCG86" s="46"/>
      <c r="XCH86" s="46"/>
      <c r="XCI86" s="46"/>
      <c r="XCJ86" s="46"/>
      <c r="XCK86" s="46"/>
      <c r="XCL86" s="46"/>
      <c r="XCM86" s="46"/>
      <c r="XCN86" s="46"/>
      <c r="XCO86" s="46"/>
      <c r="XCP86" s="46"/>
      <c r="XCQ86" s="46"/>
      <c r="XCR86" s="46"/>
      <c r="XCS86" s="46"/>
      <c r="XCT86" s="46"/>
      <c r="XCU86" s="46"/>
      <c r="XCV86" s="46"/>
      <c r="XCW86" s="46"/>
      <c r="XCX86" s="46"/>
      <c r="XCY86" s="46"/>
      <c r="XCZ86" s="46"/>
      <c r="XDA86" s="46"/>
      <c r="XDB86" s="46"/>
      <c r="XDC86" s="46"/>
      <c r="XDD86" s="46"/>
      <c r="XDE86" s="46"/>
      <c r="XDF86" s="46"/>
      <c r="XDG86" s="46"/>
      <c r="XDH86" s="46"/>
      <c r="XDJ86" s="27"/>
      <c r="XDK86" s="25"/>
      <c r="XDL86" s="25"/>
      <c r="XDM86" s="25"/>
      <c r="XDN86" s="46"/>
      <c r="XDO86" s="46"/>
      <c r="XDP86" s="46"/>
      <c r="XDQ86" s="46"/>
      <c r="XDR86" s="46"/>
      <c r="XDS86" s="46"/>
      <c r="XDT86" s="46"/>
      <c r="XDU86" s="46"/>
      <c r="XDV86" s="46"/>
      <c r="XDW86" s="46"/>
      <c r="XDX86" s="46"/>
      <c r="XDY86" s="46"/>
      <c r="XDZ86" s="46"/>
      <c r="XEA86" s="46"/>
      <c r="XEB86" s="46"/>
      <c r="XEC86" s="46"/>
      <c r="XED86" s="46"/>
      <c r="XEE86" s="46"/>
      <c r="XEF86" s="46"/>
      <c r="XEG86" s="46"/>
      <c r="XEH86" s="46"/>
      <c r="XEI86" s="46"/>
      <c r="XEJ86" s="46"/>
      <c r="XEK86" s="46"/>
      <c r="XEL86" s="46"/>
      <c r="XEM86" s="46"/>
      <c r="XEN86" s="46"/>
      <c r="XEO86" s="46"/>
      <c r="XEP86" s="46"/>
      <c r="XEQ86" s="46"/>
      <c r="XER86" s="46"/>
      <c r="XES86" s="46"/>
      <c r="XET86" s="46"/>
      <c r="XEU86" s="46"/>
      <c r="XEW86" s="27"/>
      <c r="XEX86" s="25"/>
      <c r="XEY86" s="25"/>
    </row>
    <row r="87" spans="2:16379" ht="15.75" customHeight="1" x14ac:dyDescent="0.25">
      <c r="B87" s="42" t="s">
        <v>1</v>
      </c>
      <c r="C87" s="40"/>
      <c r="D87" s="41"/>
      <c r="E87" s="41"/>
      <c r="F87" s="47"/>
      <c r="G87" s="47"/>
      <c r="H87" s="47"/>
      <c r="I87" s="47"/>
      <c r="J87" s="47"/>
      <c r="K87" s="47"/>
      <c r="L87" s="47"/>
      <c r="M87" s="47"/>
      <c r="N87" s="47"/>
      <c r="O87" s="47"/>
      <c r="P87" s="47">
        <f ca="1"/>
        <v>0</v>
      </c>
      <c r="Q87" s="47">
        <f ca="1"/>
        <v>0</v>
      </c>
      <c r="R87" s="47">
        <f ca="1"/>
        <v>0</v>
      </c>
      <c r="S87" s="47">
        <f ca="1"/>
        <v>0</v>
      </c>
      <c r="T87" s="47">
        <f ca="1"/>
        <v>0</v>
      </c>
      <c r="U87" s="47">
        <f ca="1"/>
        <v>0</v>
      </c>
      <c r="V87" s="47">
        <f ca="1"/>
        <v>0</v>
      </c>
      <c r="W87" s="47">
        <f ca="1"/>
        <v>0</v>
      </c>
      <c r="X87" s="47">
        <f ca="1"/>
        <v>0</v>
      </c>
      <c r="Y87" s="47">
        <f ca="1"/>
        <v>0</v>
      </c>
      <c r="Z87" s="47">
        <f ca="1"/>
        <v>0</v>
      </c>
      <c r="AA87" s="47">
        <f ca="1"/>
        <v>0</v>
      </c>
      <c r="AB87" s="47">
        <f ca="1"/>
        <v>0</v>
      </c>
      <c r="AC87" s="47">
        <f ca="1"/>
        <v>0</v>
      </c>
      <c r="AD87" s="47">
        <f ca="1"/>
        <v>0</v>
      </c>
      <c r="AE87" s="47">
        <f ca="1"/>
        <v>0</v>
      </c>
      <c r="AF87" s="47">
        <f ca="1"/>
        <v>0</v>
      </c>
      <c r="AG87" s="47">
        <f ca="1"/>
        <v>0</v>
      </c>
      <c r="AH87" s="47">
        <f ca="1"/>
        <v>0</v>
      </c>
      <c r="AI87" s="47">
        <f ca="1"/>
        <v>0</v>
      </c>
      <c r="AJ87" s="47" cm="1">
        <f t="array" aca="1" ref="AJ87" ca="1">_xlfn.LET(_xlpm.StartRow,MATCH(2,1/(F$6:F86="Start")),SUM(OFFSET($P$6,_xlpm.StartRow+1,0,ROW(F86)-_xlpm.StartRow-7,10)))</f>
        <v>-2694.1258333333326</v>
      </c>
      <c r="AK87" s="47" cm="1">
        <f t="array" aca="1" ref="AK87" ca="1">_xlfn.LET(_xlpm.StartRow,MATCH(2,1/(F$6:F86="Start")),SUM(OFFSET($Z$6,_xlpm.StartRow+1,0,ROW(F86)-_xlpm.StartRow-7,10)))</f>
        <v>-32329.510000000017</v>
      </c>
      <c r="AL87" s="47">
        <f ca="1"/>
        <v>-2694.1258333333326</v>
      </c>
      <c r="AM87" s="47">
        <f ca="1"/>
        <v>-32329.510000000017</v>
      </c>
    </row>
    <row r="88" spans="2:16379" ht="8.25" customHeight="1" x14ac:dyDescent="0.25">
      <c r="B88" s="33"/>
      <c r="C88" s="34"/>
      <c r="D88" s="34"/>
      <c r="E88" s="34"/>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9"/>
    </row>
    <row r="89" spans="2:16379" ht="15.75" customHeight="1" x14ac:dyDescent="0.3">
      <c r="B89" s="28"/>
      <c r="C89" s="16"/>
      <c r="D89" s="17"/>
      <c r="E89" s="16" t="s">
        <v>14</v>
      </c>
      <c r="F89" s="18">
        <f t="shared" ref="F89:O89" ca="1" si="2">SUMIF(_xlfn.ANCHORARRAY(P10),"&gt;0")</f>
        <v>3662</v>
      </c>
      <c r="G89" s="18">
        <f t="shared" ca="1" si="2"/>
        <v>1353.3266666666666</v>
      </c>
      <c r="H89" s="18">
        <f t="shared" ca="1" si="2"/>
        <v>242.66666666666666</v>
      </c>
      <c r="I89" s="18">
        <f t="shared" ca="1" si="2"/>
        <v>0</v>
      </c>
      <c r="J89" s="18">
        <f t="shared" ca="1" si="2"/>
        <v>0</v>
      </c>
      <c r="K89" s="18">
        <f t="shared" ca="1" si="2"/>
        <v>311</v>
      </c>
      <c r="L89" s="18">
        <f t="shared" ca="1" si="2"/>
        <v>146</v>
      </c>
      <c r="M89" s="18">
        <f t="shared" ca="1" si="2"/>
        <v>0</v>
      </c>
      <c r="N89" s="18">
        <f t="shared" ca="1" si="2"/>
        <v>0</v>
      </c>
      <c r="O89" s="18">
        <f t="shared" ca="1" si="2"/>
        <v>140</v>
      </c>
      <c r="P89" s="18">
        <f t="shared" ref="P89:AI89" ca="1" si="3">SUMIF(P8:P86,"&gt;0")</f>
        <v>3662</v>
      </c>
      <c r="Q89" s="18">
        <f t="shared" ca="1" si="3"/>
        <v>1353.3266666666666</v>
      </c>
      <c r="R89" s="18">
        <f t="shared" ca="1" si="3"/>
        <v>242.66666666666666</v>
      </c>
      <c r="S89" s="18">
        <f t="shared" ca="1" si="3"/>
        <v>0</v>
      </c>
      <c r="T89" s="18">
        <f t="shared" ca="1" si="3"/>
        <v>0</v>
      </c>
      <c r="U89" s="18">
        <f t="shared" ca="1" si="3"/>
        <v>311</v>
      </c>
      <c r="V89" s="18">
        <f t="shared" ca="1" si="3"/>
        <v>146</v>
      </c>
      <c r="W89" s="18">
        <f t="shared" ca="1" si="3"/>
        <v>0</v>
      </c>
      <c r="X89" s="18">
        <f t="shared" ca="1" si="3"/>
        <v>0</v>
      </c>
      <c r="Y89" s="18">
        <f t="shared" ca="1" si="3"/>
        <v>140</v>
      </c>
      <c r="Z89" s="18">
        <f t="shared" ca="1" si="3"/>
        <v>43944</v>
      </c>
      <c r="AA89" s="18">
        <f t="shared" ca="1" si="3"/>
        <v>16239.919999999998</v>
      </c>
      <c r="AB89" s="18">
        <f t="shared" ca="1" si="3"/>
        <v>2912</v>
      </c>
      <c r="AC89" s="18">
        <f t="shared" ca="1" si="3"/>
        <v>0</v>
      </c>
      <c r="AD89" s="18">
        <f t="shared" ca="1" si="3"/>
        <v>0</v>
      </c>
      <c r="AE89" s="18">
        <f t="shared" ca="1" si="3"/>
        <v>3732</v>
      </c>
      <c r="AF89" s="18">
        <f t="shared" ca="1" si="3"/>
        <v>1752</v>
      </c>
      <c r="AG89" s="18">
        <f t="shared" ca="1" si="3"/>
        <v>0</v>
      </c>
      <c r="AH89" s="18">
        <f t="shared" ca="1" si="3"/>
        <v>0</v>
      </c>
      <c r="AI89" s="18">
        <f t="shared" ca="1" si="3"/>
        <v>1680</v>
      </c>
      <c r="AJ89" s="18"/>
      <c r="AK89" s="18"/>
      <c r="AL89" s="18">
        <f ca="1">SUMIF(AL8:AL86,"&gt;0")</f>
        <v>9405.9866666666658</v>
      </c>
      <c r="AM89" s="18">
        <f ca="1">SUMIF(AM8:AM86,"&gt;0")</f>
        <v>112871.84</v>
      </c>
    </row>
    <row r="90" spans="2:16379" ht="15.75" customHeight="1" x14ac:dyDescent="0.3">
      <c r="B90" s="29"/>
      <c r="C90" s="19"/>
      <c r="D90" s="20"/>
      <c r="E90" s="19" t="s">
        <v>15</v>
      </c>
      <c r="F90" s="21">
        <f t="shared" ref="F90:O90" ca="1" si="4">SUMIF(_xlfn.ANCHORARRAY(P10),"&lt;0")</f>
        <v>-3664.5433333333326</v>
      </c>
      <c r="G90" s="21">
        <f t="shared" ca="1" si="4"/>
        <v>-883.33333333333337</v>
      </c>
      <c r="H90" s="21">
        <f t="shared" ca="1" si="4"/>
        <v>0</v>
      </c>
      <c r="I90" s="21">
        <f t="shared" ca="1" si="4"/>
        <v>0</v>
      </c>
      <c r="J90" s="21">
        <f t="shared" ca="1" si="4"/>
        <v>0</v>
      </c>
      <c r="K90" s="21">
        <f t="shared" ca="1" si="4"/>
        <v>-1.2491666666666668</v>
      </c>
      <c r="L90" s="21">
        <f t="shared" ca="1" si="4"/>
        <v>0</v>
      </c>
      <c r="M90" s="21">
        <f t="shared" ca="1" si="4"/>
        <v>0</v>
      </c>
      <c r="N90" s="21">
        <f t="shared" ca="1" si="4"/>
        <v>0</v>
      </c>
      <c r="O90" s="21">
        <f t="shared" ca="1" si="4"/>
        <v>0</v>
      </c>
      <c r="P90" s="21">
        <f t="shared" ref="P90:AI90" ca="1" si="5">SUMIF(P8:P86,"&lt;0")</f>
        <v>-3664.5433333333326</v>
      </c>
      <c r="Q90" s="21">
        <f t="shared" ca="1" si="5"/>
        <v>-883.33333333333337</v>
      </c>
      <c r="R90" s="21">
        <f t="shared" ca="1" si="5"/>
        <v>0</v>
      </c>
      <c r="S90" s="21">
        <f t="shared" ca="1" si="5"/>
        <v>0</v>
      </c>
      <c r="T90" s="21">
        <f t="shared" ca="1" si="5"/>
        <v>0</v>
      </c>
      <c r="U90" s="21">
        <f t="shared" ca="1" si="5"/>
        <v>-1.2491666666666668</v>
      </c>
      <c r="V90" s="21">
        <f t="shared" ca="1" si="5"/>
        <v>0</v>
      </c>
      <c r="W90" s="21">
        <f t="shared" ca="1" si="5"/>
        <v>0</v>
      </c>
      <c r="X90" s="21">
        <f t="shared" ca="1" si="5"/>
        <v>0</v>
      </c>
      <c r="Y90" s="21">
        <f t="shared" ca="1" si="5"/>
        <v>0</v>
      </c>
      <c r="Z90" s="21">
        <f t="shared" ca="1" si="5"/>
        <v>-43974.52</v>
      </c>
      <c r="AA90" s="21">
        <f t="shared" ca="1" si="5"/>
        <v>-10600</v>
      </c>
      <c r="AB90" s="21">
        <f t="shared" ca="1" si="5"/>
        <v>0</v>
      </c>
      <c r="AC90" s="21">
        <f t="shared" ca="1" si="5"/>
        <v>0</v>
      </c>
      <c r="AD90" s="21">
        <f t="shared" ca="1" si="5"/>
        <v>0</v>
      </c>
      <c r="AE90" s="21">
        <f t="shared" ca="1" si="5"/>
        <v>-14.990000000000002</v>
      </c>
      <c r="AF90" s="21">
        <f t="shared" ca="1" si="5"/>
        <v>0</v>
      </c>
      <c r="AG90" s="21">
        <f t="shared" ca="1" si="5"/>
        <v>0</v>
      </c>
      <c r="AH90" s="21">
        <f t="shared" ca="1" si="5"/>
        <v>0</v>
      </c>
      <c r="AI90" s="21">
        <f t="shared" ca="1" si="5"/>
        <v>0</v>
      </c>
      <c r="AJ90" s="21"/>
      <c r="AK90" s="21"/>
      <c r="AL90" s="21">
        <f ca="1">SUMIF(AL8:AL86,"&lt;0")</f>
        <v>-4100.1258333333317</v>
      </c>
      <c r="AM90" s="21">
        <f ca="1">SUMIF(AM8:AM86,"&lt;0")</f>
        <v>-49201.509999999995</v>
      </c>
    </row>
    <row r="91" spans="2:16379" ht="15.75" customHeight="1" x14ac:dyDescent="0.3">
      <c r="B91" s="30"/>
      <c r="C91" s="22"/>
      <c r="D91" s="17"/>
      <c r="E91" s="22" t="s">
        <v>16</v>
      </c>
      <c r="F91" s="18">
        <f t="shared" ref="F91:O91" ca="1" si="6">SUM(_xlfn.ANCHORARRAY(P10))</f>
        <v>-2.5433333333339263</v>
      </c>
      <c r="G91" s="18">
        <f t="shared" ca="1" si="6"/>
        <v>469.99333333333317</v>
      </c>
      <c r="H91" s="18">
        <f t="shared" ca="1" si="6"/>
        <v>242.66666666666666</v>
      </c>
      <c r="I91" s="18">
        <f t="shared" ca="1" si="6"/>
        <v>0</v>
      </c>
      <c r="J91" s="18">
        <f t="shared" ca="1" si="6"/>
        <v>0</v>
      </c>
      <c r="K91" s="18">
        <f t="shared" ca="1" si="6"/>
        <v>309.75083333333333</v>
      </c>
      <c r="L91" s="18">
        <f t="shared" ca="1" si="6"/>
        <v>146</v>
      </c>
      <c r="M91" s="18">
        <f t="shared" ca="1" si="6"/>
        <v>0</v>
      </c>
      <c r="N91" s="18">
        <f t="shared" ca="1" si="6"/>
        <v>0</v>
      </c>
      <c r="O91" s="18">
        <f t="shared" ca="1" si="6"/>
        <v>140</v>
      </c>
      <c r="P91" s="18">
        <f t="shared" ref="P91:Y91" ca="1" si="7">SUM(P8:P86)</f>
        <v>-2.5433333333339263</v>
      </c>
      <c r="Q91" s="18">
        <f t="shared" ca="1" si="7"/>
        <v>469.99333333333317</v>
      </c>
      <c r="R91" s="18">
        <f t="shared" ca="1" si="7"/>
        <v>242.66666666666666</v>
      </c>
      <c r="S91" s="18">
        <f t="shared" ca="1" si="7"/>
        <v>0</v>
      </c>
      <c r="T91" s="18">
        <f t="shared" ca="1" si="7"/>
        <v>0</v>
      </c>
      <c r="U91" s="18">
        <f t="shared" ca="1" si="7"/>
        <v>309.75083333333333</v>
      </c>
      <c r="V91" s="18">
        <f t="shared" ca="1" si="7"/>
        <v>146</v>
      </c>
      <c r="W91" s="18">
        <f t="shared" ca="1" si="7"/>
        <v>0</v>
      </c>
      <c r="X91" s="18">
        <f t="shared" ca="1" si="7"/>
        <v>0</v>
      </c>
      <c r="Y91" s="18">
        <f t="shared" ca="1" si="7"/>
        <v>140</v>
      </c>
      <c r="Z91" s="18">
        <f t="shared" ref="Z91:AH91" ca="1" si="8">SUM(Z8:Z86)</f>
        <v>-30.520000000008764</v>
      </c>
      <c r="AA91" s="18">
        <f t="shared" ca="1" si="8"/>
        <v>5639.9199999999983</v>
      </c>
      <c r="AB91" s="18">
        <f t="shared" ca="1" si="8"/>
        <v>2912</v>
      </c>
      <c r="AC91" s="18">
        <f t="shared" ca="1" si="8"/>
        <v>0</v>
      </c>
      <c r="AD91" s="18">
        <f t="shared" ca="1" si="8"/>
        <v>0</v>
      </c>
      <c r="AE91" s="18">
        <f t="shared" ca="1" si="8"/>
        <v>3717.01</v>
      </c>
      <c r="AF91" s="18">
        <f t="shared" ca="1" si="8"/>
        <v>1752</v>
      </c>
      <c r="AG91" s="18">
        <f t="shared" ca="1" si="8"/>
        <v>0</v>
      </c>
      <c r="AH91" s="18">
        <f t="shared" ca="1" si="8"/>
        <v>0</v>
      </c>
      <c r="AI91" s="18">
        <f ca="1">SUM(AI8:AI86)</f>
        <v>1680</v>
      </c>
      <c r="AJ91" s="18"/>
      <c r="AK91" s="18"/>
      <c r="AL91" s="18">
        <f ca="1">SUM(AL8:AL86)</f>
        <v>5305.8608333333332</v>
      </c>
      <c r="AM91" s="18">
        <f ca="1">SUM(AM8:AM86)</f>
        <v>63670.33</v>
      </c>
    </row>
  </sheetData>
  <mergeCells count="1">
    <mergeCell ref="C2:K5"/>
  </mergeCells>
  <conditionalFormatting sqref="F6">
    <cfRule type="expression" dxfId="27" priority="1">
      <formula>$F$6=""</formula>
    </cfRule>
  </conditionalFormatting>
  <conditionalFormatting sqref="F7:O7">
    <cfRule type="expression" dxfId="26" priority="3">
      <formula>AND(F6&lt;&gt;"",F7="")</formula>
    </cfRule>
  </conditionalFormatting>
  <conditionalFormatting sqref="F11:O21 F27:O36 F42:O51 F57:O85">
    <cfRule type="expression" dxfId="25" priority="2">
      <formula>MOD(COUNTA(F$11:F11)+COUNTBLANK(F$11:F11),2)</formula>
    </cfRule>
  </conditionalFormatting>
  <conditionalFormatting sqref="BZ86 E10:E88 DM86 EZ86 GM86 HZ86 JM86 KZ86 MM86 NZ86 PM86 QZ86 SM86 TZ86 VM86 WZ86 YM86 ZZ86 ABM86 ACZ86 AEM86 AFZ86 AHM86 AIZ86 AKM86 ALZ86 ANM86 AOZ86 AQM86 ARZ86 ATM86 AUZ86 AWM86 AXZ86 AZM86 BAZ86 BCM86 BDZ86 BFM86 BGZ86 BIM86 BJZ86 BLM86 BMZ86 BOM86 BPZ86 BRM86 BSZ86 BUM86 BVZ86 BXM86 BYZ86 CAM86 CBZ86 CDM86 CEZ86 CGM86 CHZ86 CJM86 CKZ86 CMM86 CNZ86 CPM86 CQZ86 CSM86 CTZ86 CVM86 CWZ86 CYM86 CZZ86 DBM86 DCZ86 DEM86 DFZ86 DHM86 DIZ86 DKM86 DLZ86 DNM86 DOZ86 DQM86 DRZ86 DTM86 DUZ86 DWM86 DXZ86 DZM86 EAZ86 ECM86 EDZ86 EFM86 EGZ86 EIM86 EJZ86 ELM86 EMZ86 EOM86 EPZ86 ERM86 ESZ86 EUM86 EVZ86 EXM86 EYZ86 FAM86 FBZ86 FDM86 FEZ86 FGM86 FHZ86 FJM86 FKZ86 FMM86 FNZ86 FPM86 FQZ86 FSM86 FTZ86 FVM86 FWZ86 FYM86 FZZ86 GBM86 GCZ86 GEM86 GFZ86 GHM86 GIZ86 GKM86 GLZ86 GNM86 GOZ86 GQM86 GRZ86 GTM86 GUZ86 GWM86 GXZ86 GZM86 HAZ86 HCM86 HDZ86 HFM86 HGZ86 HIM86 HJZ86 HLM86 HMZ86 HOM86 HPZ86 HRM86 HSZ86 HUM86 HVZ86 HXM86 HYZ86 IAM86 IBZ86 IDM86 IEZ86 IGM86 IHZ86 IJM86 IKZ86 IMM86 INZ86 IPM86 IQZ86 ISM86 ITZ86 IVM86 IWZ86 IYM86 IZZ86 JBM86 JCZ86 JEM86 JFZ86 JHM86 JIZ86 JKM86 JLZ86 JNM86 JOZ86 JQM86 JRZ86 JTM86 JUZ86 JWM86 JXZ86 JZM86 KAZ86 KCM86 KDZ86 KFM86 KGZ86 KIM86 KJZ86 KLM86 KMZ86 KOM86 KPZ86 KRM86 KSZ86 KUM86 KVZ86 KXM86 KYZ86 LAM86 LBZ86 LDM86 LEZ86 LGM86 LHZ86 LJM86 LKZ86 LMM86 LNZ86 LPM86 LQZ86 LSM86 LTZ86 LVM86 LWZ86 LYM86 LZZ86 MBM86 MCZ86 MEM86 MFZ86 MHM86 MIZ86 MKM86 MLZ86 MNM86 MOZ86 MQM86 MRZ86 MTM86 MUZ86 MWM86 MXZ86 MZM86 NAZ86 NCM86 NDZ86 NFM86 NGZ86 NIM86 NJZ86 NLM86 NMZ86 NOM86 NPZ86 NRM86 NSZ86 NUM86 NVZ86 NXM86 NYZ86 OAM86 OBZ86 ODM86 OEZ86 OGM86 OHZ86 OJM86 OKZ86 OMM86 ONZ86 OPM86 OQZ86 OSM86 OTZ86 OVM86 OWZ86 OYM86 OZZ86 PBM86 PCZ86 PEM86 PFZ86 PHM86 PIZ86 PKM86 PLZ86 PNM86 POZ86 PQM86 PRZ86 PTM86 PUZ86 PWM86 PXZ86 PZM86 QAZ86 QCM86 QDZ86 QFM86 QGZ86 QIM86 QJZ86 QLM86 QMZ86 QOM86 QPZ86 QRM86 QSZ86 QUM86 QVZ86 QXM86 QYZ86 RAM86 RBZ86 RDM86 REZ86 RGM86 RHZ86 RJM86 RKZ86 RMM86 RNZ86 RPM86 RQZ86 RSM86 RTZ86 RVM86 RWZ86 RYM86 RZZ86 SBM86 SCZ86 SEM86 SFZ86 SHM86 SIZ86 SKM86 SLZ86 SNM86 SOZ86 SQM86 SRZ86 STM86 SUZ86 SWM86 SXZ86 SZM86 TAZ86 TCM86 TDZ86 TFM86 TGZ86 TIM86 TJZ86 TLM86 TMZ86 TOM86 TPZ86 TRM86 TSZ86 TUM86 TVZ86 TXM86 TYZ86 UAM86 UBZ86 UDM86 UEZ86 UGM86 UHZ86 UJM86 UKZ86 UMM86 UNZ86 UPM86 UQZ86 USM86 UTZ86 UVM86 UWZ86 UYM86 UZZ86 VBM86 VCZ86 VEM86 VFZ86 VHM86 VIZ86 VKM86 VLZ86 VNM86 VOZ86 VQM86 VRZ86 VTM86 VUZ86 VWM86 VXZ86 VZM86 WAZ86 WCM86 WDZ86 WFM86 WGZ86 WIM86 WJZ86 WLM86 WMZ86 WOM86 WPZ86 WRM86 WSZ86 WUM86 WVZ86 WXM86 WYZ86 XAM86 XBZ86 XDM86">
    <cfRule type="duplicateValues" dxfId="24" priority="29"/>
  </conditionalFormatting>
  <dataValidations count="3">
    <dataValidation type="list" allowBlank="1" showInputMessage="1" showErrorMessage="1" sqref="F7:O7" xr:uid="{58ACE879-6A5C-4BF7-983B-5BE1F72596DA}">
      <formula1>"Checking,Credit,Savings"</formula1>
    </dataValidation>
    <dataValidation type="list" allowBlank="1" showInputMessage="1" showErrorMessage="1" errorTitle="Must select from list" error="No manual entries are allowed for this cell." promptTitle="Select from the list" prompt="_x000a_Select one of the options from the dropdown menu." sqref="C11:C21 C27:C88" xr:uid="{C805CFC1-8AD5-450A-A9C1-7EF4DCD7E06D}">
      <formula1>"day(s),week(s),month(s),year(s)"</formula1>
    </dataValidation>
    <dataValidation type="date" operator="greaterThan" allowBlank="1" showInputMessage="1" showErrorMessage="1" promptTitle="Enter date" prompt="_x000a_Enter the starting date for this transaction. _x000a__x000a_Please note, if the date is before the starting date on the 'Transastions' tab, the sheet will automatically start from the next transaction date." sqref="D11:D21 D27:D88" xr:uid="{6CBE7E60-AAA5-4989-9720-2409DF99C8BF}">
      <formula1>1</formula1>
    </dataValidation>
  </dataValidations>
  <pageMargins left="0.25" right="0.25" top="0.75" bottom="0.75" header="0" footer="0"/>
  <pageSetup scale="3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8156-00A1-4B4F-B381-FC71CC3B8EE3}">
  <sheetPr codeName="Sheet12"/>
  <dimension ref="B1:AB2004"/>
  <sheetViews>
    <sheetView showGridLines="0" workbookViewId="0">
      <pane ySplit="7" topLeftCell="A8" activePane="bottomLeft" state="frozen"/>
      <selection pane="bottomLeft" activeCell="L8" sqref="L8"/>
    </sheetView>
  </sheetViews>
  <sheetFormatPr defaultRowHeight="15" x14ac:dyDescent="0.25"/>
  <cols>
    <col min="1" max="1" width="3.28515625" customWidth="1"/>
    <col min="2" max="2" width="5.42578125" customWidth="1"/>
    <col min="3" max="3" width="17.28515625" bestFit="1" customWidth="1"/>
    <col min="4" max="4" width="10" bestFit="1" customWidth="1"/>
    <col min="5" max="14" width="14.28515625" customWidth="1"/>
    <col min="15" max="15" width="11.140625" style="12" hidden="1" customWidth="1"/>
    <col min="16" max="25" width="9.140625" hidden="1" customWidth="1"/>
    <col min="26" max="26" width="9.140625" style="76"/>
    <col min="27" max="27" width="10.5703125" bestFit="1" customWidth="1"/>
    <col min="28" max="28" width="11.5703125" bestFit="1" customWidth="1"/>
  </cols>
  <sheetData>
    <row r="1" spans="2:28" s="64" customFormat="1" ht="49.9" customHeight="1" x14ac:dyDescent="0.25">
      <c r="B1" s="66" t="s">
        <v>41</v>
      </c>
      <c r="C1" s="71"/>
      <c r="D1" s="66"/>
      <c r="F1" s="66"/>
      <c r="H1" s="66"/>
      <c r="J1" s="66"/>
      <c r="L1" s="66"/>
      <c r="N1" s="66"/>
      <c r="P1" s="66"/>
      <c r="R1" s="66"/>
      <c r="T1" s="66"/>
      <c r="V1" s="66"/>
      <c r="X1" s="66"/>
    </row>
    <row r="2" spans="2:28" s="64" customFormat="1" ht="15" customHeight="1" x14ac:dyDescent="0.25">
      <c r="B2" s="104" t="s">
        <v>44</v>
      </c>
      <c r="C2" s="132" t="s">
        <v>90</v>
      </c>
      <c r="D2" s="132"/>
      <c r="E2" s="132"/>
      <c r="F2" s="132"/>
      <c r="G2" s="132"/>
      <c r="H2" s="132"/>
      <c r="I2" s="132"/>
      <c r="J2" s="132"/>
      <c r="K2" s="132"/>
      <c r="L2" s="132"/>
      <c r="M2" s="132"/>
      <c r="N2" s="132"/>
      <c r="P2" s="66"/>
      <c r="R2" s="66"/>
      <c r="T2" s="66"/>
      <c r="V2" s="66"/>
      <c r="X2" s="66"/>
    </row>
    <row r="3" spans="2:28" s="64" customFormat="1" ht="15" customHeight="1" x14ac:dyDescent="0.25">
      <c r="B3" s="104" t="s">
        <v>44</v>
      </c>
      <c r="C3" s="132"/>
      <c r="D3" s="132"/>
      <c r="E3" s="132"/>
      <c r="F3" s="132"/>
      <c r="G3" s="132"/>
      <c r="H3" s="132"/>
      <c r="I3" s="132"/>
      <c r="J3" s="132"/>
      <c r="K3" s="132"/>
      <c r="L3" s="132"/>
      <c r="M3" s="132"/>
      <c r="N3" s="132"/>
      <c r="P3" s="66"/>
      <c r="R3" s="66"/>
      <c r="T3" s="66"/>
      <c r="V3" s="66"/>
      <c r="X3" s="66"/>
    </row>
    <row r="4" spans="2:28" s="64" customFormat="1" ht="15" customHeight="1" x14ac:dyDescent="0.25">
      <c r="B4" s="104" t="s">
        <v>44</v>
      </c>
      <c r="C4" s="132"/>
      <c r="D4" s="132"/>
      <c r="E4" s="132"/>
      <c r="F4" s="132"/>
      <c r="G4" s="132"/>
      <c r="H4" s="132"/>
      <c r="I4" s="132"/>
      <c r="J4" s="132"/>
      <c r="K4" s="132"/>
      <c r="L4" s="132"/>
      <c r="M4" s="132"/>
      <c r="N4" s="132"/>
      <c r="P4" s="66"/>
      <c r="R4" s="66"/>
      <c r="T4" s="66"/>
      <c r="V4" s="66"/>
      <c r="X4" s="66"/>
    </row>
    <row r="5" spans="2:28" ht="15" customHeight="1" x14ac:dyDescent="0.25">
      <c r="B5" s="104" t="s">
        <v>44</v>
      </c>
      <c r="C5" s="132"/>
      <c r="D5" s="132"/>
      <c r="E5" s="132"/>
      <c r="F5" s="132"/>
      <c r="G5" s="132"/>
      <c r="H5" s="132"/>
      <c r="I5" s="132"/>
      <c r="J5" s="132"/>
      <c r="K5" s="132"/>
      <c r="L5" s="132"/>
      <c r="M5" s="132"/>
      <c r="N5" s="132"/>
      <c r="O5" s="64"/>
      <c r="P5" s="66"/>
      <c r="Q5" s="64"/>
      <c r="R5" s="66"/>
      <c r="S5" s="64"/>
      <c r="T5" s="66"/>
      <c r="U5" s="64"/>
      <c r="V5" s="66"/>
      <c r="W5" s="64"/>
      <c r="X5" s="66"/>
      <c r="Y5" s="64"/>
      <c r="Z5"/>
    </row>
    <row r="6" spans="2:28" x14ac:dyDescent="0.25">
      <c r="B6" s="65" t="s">
        <v>26</v>
      </c>
      <c r="C6" s="65" t="s">
        <v>4</v>
      </c>
      <c r="D6" s="72" t="s">
        <v>17</v>
      </c>
      <c r="E6" s="65" t="str">
        <f>IF('Monthly budget'!F6&lt;&gt;"",'Monthly budget'!F6,"")</f>
        <v>US Bank</v>
      </c>
      <c r="F6" s="65" t="str">
        <f>IF('Monthly budget'!G6&lt;&gt;"",'Monthly budget'!G6,"")</f>
        <v>Wells Fargo</v>
      </c>
      <c r="G6" s="65" t="str">
        <f>IF('Monthly budget'!H6&lt;&gt;"",'Monthly budget'!H6,"")</f>
        <v>ADP</v>
      </c>
      <c r="H6" s="65" t="str">
        <f>IF('Monthly budget'!I6&lt;&gt;"",'Monthly budget'!I6,"")</f>
        <v>Marcus</v>
      </c>
      <c r="I6" s="65" t="str">
        <f>IF('Monthly budget'!J6&lt;&gt;"",'Monthly budget'!J6,"")</f>
        <v>T.Rowe Price</v>
      </c>
      <c r="J6" s="65" t="str">
        <f>IF('Monthly budget'!K6&lt;&gt;"",'Monthly budget'!K6,"")</f>
        <v>Platinum</v>
      </c>
      <c r="K6" s="65" t="str">
        <f>IF('Monthly budget'!L6&lt;&gt;"",'Monthly budget'!L6,"")</f>
        <v>Visa Go</v>
      </c>
      <c r="L6" s="65" t="s">
        <v>100</v>
      </c>
      <c r="M6" s="65"/>
      <c r="N6" s="65" t="str">
        <f>IF('Monthly budget'!O6&lt;&gt;"",'Monthly budget'!O6,"")</f>
        <v/>
      </c>
      <c r="O6" s="11" t="s">
        <v>27</v>
      </c>
      <c r="P6" t="str">
        <f t="shared" ref="P6:Y6" si="0">E6&amp;"Helper"</f>
        <v>US BankHelper</v>
      </c>
      <c r="Q6" t="str">
        <f t="shared" si="0"/>
        <v>Wells FargoHelper</v>
      </c>
      <c r="R6" t="str">
        <f t="shared" si="0"/>
        <v>ADPHelper</v>
      </c>
      <c r="S6" t="str">
        <f t="shared" si="0"/>
        <v>MarcusHelper</v>
      </c>
      <c r="T6" t="str">
        <f t="shared" si="0"/>
        <v>T.Rowe PriceHelper</v>
      </c>
      <c r="U6" t="str">
        <f t="shared" si="0"/>
        <v>PlatinumHelper</v>
      </c>
      <c r="V6" t="str">
        <f t="shared" si="0"/>
        <v>Visa GoHelper</v>
      </c>
      <c r="W6" t="str">
        <f t="shared" si="0"/>
        <v>CostcoHelper</v>
      </c>
      <c r="X6" t="str">
        <f t="shared" si="0"/>
        <v>Helper</v>
      </c>
      <c r="Y6" t="str">
        <f t="shared" si="0"/>
        <v>Helper</v>
      </c>
      <c r="Z6" s="65"/>
    </row>
    <row r="7" spans="2:28" x14ac:dyDescent="0.25">
      <c r="B7" s="69" t="b">
        <v>0</v>
      </c>
      <c r="C7" s="23" t="s">
        <v>29</v>
      </c>
      <c r="D7" s="73">
        <v>46081</v>
      </c>
      <c r="E7" s="67">
        <v>3775.81</v>
      </c>
      <c r="F7" s="68">
        <v>6067.9</v>
      </c>
      <c r="G7" s="68">
        <v>23232.39</v>
      </c>
      <c r="H7" s="67">
        <v>114.43</v>
      </c>
      <c r="I7" s="68">
        <v>12062.04</v>
      </c>
      <c r="J7" s="68">
        <v>-6311.05</v>
      </c>
      <c r="K7" s="67">
        <v>-8503.82</v>
      </c>
      <c r="L7" s="68">
        <v>-4271.75</v>
      </c>
      <c r="M7" s="68"/>
      <c r="N7" s="67"/>
      <c r="O7" t="str" cm="1">
        <f t="array" aca="1" ref="O7:O25" ca="1">IFERROR(VLOOKUP(DescList,$C$29:$D$1011,2,FALSE),"")</f>
        <v/>
      </c>
      <c r="P7" t="str" cm="1">
        <f t="array" aca="1" ref="P7:P25" ca="1">IFERROR(VLOOKUP(DescList,$C$29:$N$1011,COLUMN(P6)-12,FALSE),"")</f>
        <v/>
      </c>
      <c r="Q7" t="str" cm="1">
        <f t="array" aca="1" ref="Q7:Q25" ca="1">IFERROR(VLOOKUP(DescList,$C$29:$N$1011,COLUMN(Q6)-12,FALSE),"")</f>
        <v/>
      </c>
      <c r="R7" t="str" cm="1">
        <f t="array" aca="1" ref="R7:R25" ca="1">IFERROR(VLOOKUP(DescList,$C$29:$N$1011,COLUMN(R6)-12,FALSE),"")</f>
        <v/>
      </c>
      <c r="S7" t="str" cm="1">
        <f t="array" aca="1" ref="S7:S25" ca="1">IFERROR(VLOOKUP(DescList,$C$29:$N$1011,COLUMN(S6)-12,FALSE),"")</f>
        <v/>
      </c>
      <c r="T7" t="str" cm="1">
        <f t="array" aca="1" ref="T7:T25" ca="1">IFERROR(VLOOKUP(DescList,$C$29:$N$1011,COLUMN(T6)-12,FALSE),"")</f>
        <v/>
      </c>
      <c r="U7" t="str" cm="1">
        <f t="array" aca="1" ref="U7:U25" ca="1">IFERROR(VLOOKUP(DescList,$C$29:$N$1011,COLUMN(U6)-12,FALSE),"")</f>
        <v/>
      </c>
      <c r="V7" t="str" cm="1">
        <f t="array" aca="1" ref="V7:V25" ca="1">IFERROR(VLOOKUP(DescList,$C$29:$N$1011,COLUMN(V6)-12,FALSE),"")</f>
        <v/>
      </c>
      <c r="W7" t="str" cm="1">
        <f t="array" aca="1" ref="W7:W25" ca="1">IFERROR(VLOOKUP(DescList,$C$29:$N$1011,COLUMN(W6)-12,FALSE),"")</f>
        <v/>
      </c>
      <c r="X7" t="str" cm="1">
        <f t="array" aca="1" ref="X7:X25" ca="1">IFERROR(VLOOKUP(DescList,$C$29:$N$1011,COLUMN(X6)-12,FALSE),"")</f>
        <v/>
      </c>
      <c r="Y7" t="str" cm="1">
        <f t="array" aca="1" ref="Y7:Y25" ca="1">IFERROR(VLOOKUP(DescList,$C$29:$N$1011,COLUMN(Y6)-12,FALSE),"")</f>
        <v/>
      </c>
      <c r="Z7" s="67"/>
    </row>
    <row r="8" spans="2:28" ht="9" customHeight="1" x14ac:dyDescent="0.25">
      <c r="B8" s="91"/>
      <c r="C8" s="34"/>
      <c r="D8" s="34"/>
      <c r="E8" s="34"/>
      <c r="F8" s="34"/>
      <c r="G8" s="34"/>
      <c r="H8" s="34"/>
      <c r="I8" s="34"/>
      <c r="J8" s="34"/>
      <c r="K8" s="34"/>
      <c r="L8" s="34"/>
      <c r="M8" s="34"/>
      <c r="N8" s="34"/>
      <c r="O8" s="34" t="str">
        <f ca="1"/>
        <v/>
      </c>
      <c r="P8" s="34" t="str">
        <f ca="1"/>
        <v/>
      </c>
      <c r="Q8" s="34" t="str">
        <f ca="1"/>
        <v/>
      </c>
      <c r="R8" s="34" t="str">
        <f ca="1"/>
        <v/>
      </c>
      <c r="S8" s="34" t="str">
        <f ca="1"/>
        <v/>
      </c>
      <c r="T8" s="34" t="str">
        <f ca="1"/>
        <v/>
      </c>
      <c r="U8" s="34" t="str">
        <f ca="1"/>
        <v/>
      </c>
      <c r="V8" s="34" t="str">
        <f ca="1"/>
        <v/>
      </c>
      <c r="W8" s="34" t="str">
        <f ca="1"/>
        <v/>
      </c>
      <c r="X8" s="34" t="str">
        <f ca="1"/>
        <v/>
      </c>
      <c r="Y8" s="34" t="str">
        <f ca="1"/>
        <v/>
      </c>
    </row>
    <row r="9" spans="2:28" x14ac:dyDescent="0.25">
      <c r="B9" s="53" t="s">
        <v>42</v>
      </c>
      <c r="C9" s="54"/>
      <c r="D9" s="54"/>
      <c r="E9" s="54"/>
      <c r="F9" s="53"/>
      <c r="G9" s="54"/>
      <c r="H9" s="54"/>
      <c r="I9" s="54"/>
      <c r="J9" s="53"/>
      <c r="K9" s="54"/>
      <c r="L9" s="54"/>
      <c r="M9" s="54"/>
      <c r="N9" s="53"/>
      <c r="O9" s="54" t="str">
        <f ca="1"/>
        <v/>
      </c>
      <c r="P9" s="54" t="str">
        <f ca="1"/>
        <v/>
      </c>
      <c r="Q9" s="54" t="str">
        <f ca="1"/>
        <v/>
      </c>
      <c r="R9" s="53" t="str">
        <f ca="1"/>
        <v/>
      </c>
      <c r="S9" s="54" t="str">
        <f ca="1"/>
        <v/>
      </c>
      <c r="T9" s="54" t="str">
        <f ca="1"/>
        <v/>
      </c>
      <c r="U9" s="54" t="str">
        <f ca="1"/>
        <v/>
      </c>
      <c r="V9" s="53" t="str">
        <f ca="1"/>
        <v/>
      </c>
      <c r="W9" s="54" t="str">
        <f ca="1"/>
        <v/>
      </c>
      <c r="X9" s="54" t="str">
        <f ca="1"/>
        <v/>
      </c>
      <c r="Y9" s="54" t="str">
        <f ca="1"/>
        <v/>
      </c>
      <c r="Z9" s="53"/>
    </row>
    <row r="10" spans="2:28" x14ac:dyDescent="0.25">
      <c r="B10" s="70"/>
      <c r="C10" s="57"/>
      <c r="D10" s="74"/>
      <c r="E10" s="57"/>
      <c r="F10" s="56"/>
      <c r="G10" s="57"/>
      <c r="H10" s="57"/>
      <c r="I10" s="57"/>
      <c r="J10" s="56"/>
      <c r="K10" s="57"/>
      <c r="L10" s="57"/>
      <c r="M10" s="57"/>
      <c r="N10" s="56"/>
      <c r="O10" s="11" t="str">
        <f ca="1"/>
        <v/>
      </c>
      <c r="P10" t="str">
        <f ca="1"/>
        <v/>
      </c>
      <c r="Q10" t="str">
        <f ca="1"/>
        <v/>
      </c>
      <c r="R10" t="str">
        <f ca="1"/>
        <v/>
      </c>
      <c r="S10" t="str">
        <f ca="1"/>
        <v/>
      </c>
      <c r="T10" t="str">
        <f ca="1"/>
        <v/>
      </c>
      <c r="U10" t="str">
        <f ca="1"/>
        <v/>
      </c>
      <c r="V10" t="str">
        <f ca="1"/>
        <v/>
      </c>
      <c r="W10" t="str">
        <f ca="1"/>
        <v/>
      </c>
      <c r="X10" t="str">
        <f ca="1"/>
        <v/>
      </c>
      <c r="Y10" t="str">
        <f ca="1"/>
        <v/>
      </c>
      <c r="Z10" s="56"/>
      <c r="AA10" s="107"/>
    </row>
    <row r="11" spans="2:28" x14ac:dyDescent="0.25">
      <c r="B11" s="93" t="b">
        <v>0</v>
      </c>
      <c r="C11" s="94"/>
      <c r="D11" s="75"/>
      <c r="E11" s="67"/>
      <c r="F11" s="68"/>
      <c r="G11" s="68"/>
      <c r="H11" s="68"/>
      <c r="I11" s="68"/>
      <c r="J11" s="68"/>
      <c r="K11" s="68"/>
      <c r="L11" s="68"/>
      <c r="M11" s="68"/>
      <c r="N11" s="77"/>
      <c r="O11" s="11" t="str">
        <f ca="1"/>
        <v/>
      </c>
      <c r="P11" t="str">
        <f ca="1"/>
        <v/>
      </c>
      <c r="Q11" t="str">
        <f ca="1"/>
        <v/>
      </c>
      <c r="R11" t="str">
        <f ca="1"/>
        <v/>
      </c>
      <c r="S11" t="str">
        <f ca="1"/>
        <v/>
      </c>
      <c r="T11" t="str">
        <f ca="1"/>
        <v/>
      </c>
      <c r="U11" t="str">
        <f ca="1"/>
        <v/>
      </c>
      <c r="V11" t="str">
        <f ca="1"/>
        <v/>
      </c>
      <c r="W11" t="str">
        <f ca="1"/>
        <v/>
      </c>
      <c r="X11" t="str">
        <f ca="1"/>
        <v/>
      </c>
      <c r="Y11" t="str">
        <f ca="1"/>
        <v/>
      </c>
      <c r="AB11" s="107"/>
    </row>
    <row r="12" spans="2:28" x14ac:dyDescent="0.25">
      <c r="B12" s="93" t="b">
        <v>0</v>
      </c>
      <c r="C12" s="94"/>
      <c r="D12" s="75"/>
      <c r="E12" s="78"/>
      <c r="F12" s="79"/>
      <c r="G12" s="79"/>
      <c r="H12" s="79"/>
      <c r="I12" s="79"/>
      <c r="J12" s="79"/>
      <c r="K12" s="79"/>
      <c r="L12" s="79"/>
      <c r="M12" s="79"/>
      <c r="N12" s="80"/>
      <c r="O12" s="11" t="str">
        <f ca="1"/>
        <v/>
      </c>
      <c r="P12" t="str">
        <f ca="1"/>
        <v/>
      </c>
      <c r="Q12" t="str">
        <f ca="1"/>
        <v/>
      </c>
      <c r="R12" t="str">
        <f ca="1"/>
        <v/>
      </c>
      <c r="S12" t="str">
        <f ca="1"/>
        <v/>
      </c>
      <c r="T12" t="str">
        <f ca="1"/>
        <v/>
      </c>
      <c r="U12" t="str">
        <f ca="1"/>
        <v/>
      </c>
      <c r="V12" t="str">
        <f ca="1"/>
        <v/>
      </c>
      <c r="W12" t="str">
        <f ca="1"/>
        <v/>
      </c>
      <c r="X12" t="str">
        <f ca="1"/>
        <v/>
      </c>
      <c r="Y12" t="str">
        <f ca="1"/>
        <v/>
      </c>
    </row>
    <row r="13" spans="2:28" x14ac:dyDescent="0.25">
      <c r="B13" s="93" t="b">
        <v>0</v>
      </c>
      <c r="C13" s="94"/>
      <c r="D13" s="75"/>
      <c r="E13" s="67"/>
      <c r="F13" s="68"/>
      <c r="G13" s="68"/>
      <c r="H13" s="68"/>
      <c r="I13" s="68"/>
      <c r="J13" s="68"/>
      <c r="K13" s="68"/>
      <c r="L13" s="68"/>
      <c r="M13" s="68"/>
      <c r="N13" s="77"/>
      <c r="O13" s="11" t="str">
        <f ca="1"/>
        <v/>
      </c>
      <c r="P13" t="str">
        <f ca="1"/>
        <v/>
      </c>
      <c r="Q13" t="str">
        <f ca="1"/>
        <v/>
      </c>
      <c r="R13" t="str">
        <f ca="1"/>
        <v/>
      </c>
      <c r="S13" t="str">
        <f ca="1"/>
        <v/>
      </c>
      <c r="T13" t="str">
        <f ca="1"/>
        <v/>
      </c>
      <c r="U13" t="str">
        <f ca="1"/>
        <v/>
      </c>
      <c r="V13" t="str">
        <f ca="1"/>
        <v/>
      </c>
      <c r="W13" t="str">
        <f ca="1"/>
        <v/>
      </c>
      <c r="X13" t="str">
        <f ca="1"/>
        <v/>
      </c>
      <c r="Y13" t="str">
        <f ca="1"/>
        <v/>
      </c>
    </row>
    <row r="14" spans="2:28" x14ac:dyDescent="0.25">
      <c r="B14" s="93" t="b">
        <v>0</v>
      </c>
      <c r="C14" s="94"/>
      <c r="D14" s="75"/>
      <c r="E14" s="78"/>
      <c r="F14" s="79"/>
      <c r="G14" s="79"/>
      <c r="H14" s="79"/>
      <c r="I14" s="79"/>
      <c r="J14" s="79"/>
      <c r="K14" s="79"/>
      <c r="L14" s="79"/>
      <c r="M14" s="79"/>
      <c r="N14" s="80"/>
      <c r="O14" s="11" t="str">
        <f ca="1"/>
        <v/>
      </c>
      <c r="P14" t="str">
        <f ca="1"/>
        <v/>
      </c>
      <c r="Q14" t="str">
        <f ca="1"/>
        <v/>
      </c>
      <c r="R14" t="str">
        <f ca="1"/>
        <v/>
      </c>
      <c r="S14" t="str">
        <f ca="1"/>
        <v/>
      </c>
      <c r="T14" t="str">
        <f ca="1"/>
        <v/>
      </c>
      <c r="U14" t="str">
        <f ca="1"/>
        <v/>
      </c>
      <c r="V14" t="str">
        <f ca="1"/>
        <v/>
      </c>
      <c r="W14" t="str">
        <f ca="1"/>
        <v/>
      </c>
      <c r="X14" t="str">
        <f ca="1"/>
        <v/>
      </c>
      <c r="Y14" t="str">
        <f ca="1"/>
        <v/>
      </c>
    </row>
    <row r="15" spans="2:28" x14ac:dyDescent="0.25">
      <c r="B15" s="93" t="b">
        <v>0</v>
      </c>
      <c r="C15" s="94"/>
      <c r="D15" s="75"/>
      <c r="E15" s="67"/>
      <c r="F15" s="68"/>
      <c r="G15" s="68"/>
      <c r="H15" s="68"/>
      <c r="I15" s="68"/>
      <c r="J15" s="68"/>
      <c r="K15" s="68"/>
      <c r="L15" s="68"/>
      <c r="M15" s="68"/>
      <c r="N15" s="77"/>
      <c r="O15" s="11" t="str">
        <f ca="1"/>
        <v/>
      </c>
      <c r="P15" t="str">
        <f ca="1"/>
        <v/>
      </c>
      <c r="Q15" t="str">
        <f ca="1"/>
        <v/>
      </c>
      <c r="R15" t="str">
        <f ca="1"/>
        <v/>
      </c>
      <c r="S15" t="str">
        <f ca="1"/>
        <v/>
      </c>
      <c r="T15" t="str">
        <f ca="1"/>
        <v/>
      </c>
      <c r="U15" t="str">
        <f ca="1"/>
        <v/>
      </c>
      <c r="V15" t="str">
        <f ca="1"/>
        <v/>
      </c>
      <c r="W15" t="str">
        <f ca="1"/>
        <v/>
      </c>
      <c r="X15" t="str">
        <f ca="1"/>
        <v/>
      </c>
      <c r="Y15" t="str">
        <f ca="1"/>
        <v/>
      </c>
    </row>
    <row r="16" spans="2:28" x14ac:dyDescent="0.25">
      <c r="B16" s="93" t="b">
        <v>0</v>
      </c>
      <c r="C16" s="94"/>
      <c r="D16" s="75"/>
      <c r="E16" s="78"/>
      <c r="F16" s="79"/>
      <c r="G16" s="79"/>
      <c r="H16" s="79"/>
      <c r="I16" s="79"/>
      <c r="J16" s="79"/>
      <c r="K16" s="79"/>
      <c r="L16" s="79"/>
      <c r="M16" s="79"/>
      <c r="N16" s="80"/>
      <c r="O16" s="11" t="str">
        <f ca="1"/>
        <v/>
      </c>
      <c r="P16" t="str">
        <f ca="1"/>
        <v/>
      </c>
      <c r="Q16" t="str">
        <f ca="1"/>
        <v/>
      </c>
      <c r="R16" t="str">
        <f ca="1"/>
        <v/>
      </c>
      <c r="S16" t="str">
        <f ca="1"/>
        <v/>
      </c>
      <c r="T16" t="str">
        <f ca="1"/>
        <v/>
      </c>
      <c r="U16" t="str">
        <f ca="1"/>
        <v/>
      </c>
      <c r="V16" t="str">
        <f ca="1"/>
        <v/>
      </c>
      <c r="W16" t="str">
        <f ca="1"/>
        <v/>
      </c>
      <c r="X16" t="str">
        <f ca="1"/>
        <v/>
      </c>
      <c r="Y16" t="str">
        <f ca="1"/>
        <v/>
      </c>
    </row>
    <row r="17" spans="2:27" x14ac:dyDescent="0.25">
      <c r="B17" s="93" t="b">
        <v>0</v>
      </c>
      <c r="C17" s="129"/>
      <c r="D17" s="75"/>
      <c r="E17" s="67"/>
      <c r="F17" s="68"/>
      <c r="G17" s="68"/>
      <c r="H17" s="68"/>
      <c r="I17" s="68"/>
      <c r="J17" s="68"/>
      <c r="K17" s="68"/>
      <c r="L17" s="68"/>
      <c r="M17" s="68"/>
      <c r="N17" s="77"/>
      <c r="O17" s="11" t="str">
        <f ca="1"/>
        <v/>
      </c>
      <c r="P17" t="str">
        <f ca="1"/>
        <v/>
      </c>
      <c r="Q17" t="str">
        <f ca="1"/>
        <v/>
      </c>
      <c r="R17" t="str">
        <f ca="1"/>
        <v/>
      </c>
      <c r="S17" t="str">
        <f ca="1"/>
        <v/>
      </c>
      <c r="T17" t="str">
        <f ca="1"/>
        <v/>
      </c>
      <c r="U17" t="str">
        <f ca="1"/>
        <v/>
      </c>
      <c r="V17" t="str">
        <f ca="1"/>
        <v/>
      </c>
      <c r="W17" t="str">
        <f ca="1"/>
        <v/>
      </c>
      <c r="X17" t="str">
        <f ca="1"/>
        <v/>
      </c>
      <c r="Y17" t="str">
        <f ca="1"/>
        <v/>
      </c>
    </row>
    <row r="18" spans="2:27" x14ac:dyDescent="0.25">
      <c r="B18" s="93" t="b">
        <v>0</v>
      </c>
      <c r="C18" s="94"/>
      <c r="D18" s="75"/>
      <c r="E18" s="78"/>
      <c r="F18" s="79"/>
      <c r="G18" s="79"/>
      <c r="H18" s="79"/>
      <c r="I18" s="79"/>
      <c r="J18" s="79"/>
      <c r="K18" s="79"/>
      <c r="L18" s="79"/>
      <c r="M18" s="79"/>
      <c r="N18" s="80"/>
      <c r="O18" s="11" t="str">
        <f ca="1"/>
        <v/>
      </c>
      <c r="P18" t="str">
        <f ca="1"/>
        <v/>
      </c>
      <c r="Q18" t="str">
        <f ca="1"/>
        <v/>
      </c>
      <c r="R18" t="str">
        <f ca="1"/>
        <v/>
      </c>
      <c r="S18" t="str">
        <f ca="1"/>
        <v/>
      </c>
      <c r="T18" t="str">
        <f ca="1"/>
        <v/>
      </c>
      <c r="U18" t="str">
        <f ca="1"/>
        <v/>
      </c>
      <c r="V18" t="str">
        <f ca="1"/>
        <v/>
      </c>
      <c r="W18" t="str">
        <f ca="1"/>
        <v/>
      </c>
      <c r="X18" t="str">
        <f ca="1"/>
        <v/>
      </c>
      <c r="Y18" t="str">
        <f ca="1"/>
        <v/>
      </c>
    </row>
    <row r="19" spans="2:27" x14ac:dyDescent="0.25">
      <c r="B19" s="93" t="b">
        <v>0</v>
      </c>
      <c r="C19" s="94"/>
      <c r="D19" s="75"/>
      <c r="E19" s="67"/>
      <c r="F19" s="68"/>
      <c r="G19" s="68"/>
      <c r="H19" s="68"/>
      <c r="I19" s="68"/>
      <c r="J19" s="68"/>
      <c r="K19" s="68"/>
      <c r="L19" s="68"/>
      <c r="M19" s="68"/>
      <c r="N19" s="77"/>
      <c r="O19" s="11" t="str">
        <f ca="1"/>
        <v/>
      </c>
      <c r="P19" t="str">
        <f ca="1"/>
        <v/>
      </c>
      <c r="Q19" t="str">
        <f ca="1"/>
        <v/>
      </c>
      <c r="R19" t="str">
        <f ca="1"/>
        <v/>
      </c>
      <c r="S19" t="str">
        <f ca="1"/>
        <v/>
      </c>
      <c r="T19" t="str">
        <f ca="1"/>
        <v/>
      </c>
      <c r="U19" t="str">
        <f ca="1"/>
        <v/>
      </c>
      <c r="V19" t="str">
        <f ca="1"/>
        <v/>
      </c>
      <c r="W19" t="str">
        <f ca="1"/>
        <v/>
      </c>
      <c r="X19" t="str">
        <f ca="1"/>
        <v/>
      </c>
      <c r="Y19" t="str">
        <f ca="1"/>
        <v/>
      </c>
    </row>
    <row r="20" spans="2:27" x14ac:dyDescent="0.25">
      <c r="B20" s="93" t="b">
        <v>0</v>
      </c>
      <c r="C20" s="94"/>
      <c r="D20" s="75"/>
      <c r="E20" s="78"/>
      <c r="F20" s="79"/>
      <c r="G20" s="79"/>
      <c r="H20" s="79"/>
      <c r="I20" s="79"/>
      <c r="J20" s="79"/>
      <c r="K20" s="79"/>
      <c r="L20" s="79"/>
      <c r="M20" s="79"/>
      <c r="N20" s="80"/>
      <c r="O20" s="11" t="str">
        <f ca="1"/>
        <v/>
      </c>
      <c r="P20" t="str">
        <f ca="1"/>
        <v/>
      </c>
      <c r="Q20" t="str">
        <f ca="1"/>
        <v/>
      </c>
      <c r="R20" t="str">
        <f ca="1"/>
        <v/>
      </c>
      <c r="S20" t="str">
        <f ca="1"/>
        <v/>
      </c>
      <c r="T20" t="str">
        <f ca="1"/>
        <v/>
      </c>
      <c r="U20" t="str">
        <f ca="1"/>
        <v/>
      </c>
      <c r="V20" t="str">
        <f ca="1"/>
        <v/>
      </c>
      <c r="W20" t="str">
        <f ca="1"/>
        <v/>
      </c>
      <c r="X20" t="str">
        <f ca="1"/>
        <v/>
      </c>
      <c r="Y20" t="str">
        <f ca="1"/>
        <v/>
      </c>
    </row>
    <row r="21" spans="2:27" x14ac:dyDescent="0.25">
      <c r="B21" s="93" t="b">
        <v>0</v>
      </c>
      <c r="C21" s="94"/>
      <c r="D21" s="75"/>
      <c r="E21" s="67"/>
      <c r="F21" s="68"/>
      <c r="G21" s="68"/>
      <c r="H21" s="68"/>
      <c r="I21" s="68"/>
      <c r="J21" s="68"/>
      <c r="K21" s="68"/>
      <c r="L21" s="68"/>
      <c r="M21" s="68"/>
      <c r="N21" s="77"/>
      <c r="O21" s="11" t="str">
        <f ca="1"/>
        <v/>
      </c>
      <c r="P21" t="str">
        <f ca="1"/>
        <v/>
      </c>
      <c r="Q21" t="str">
        <f ca="1"/>
        <v/>
      </c>
      <c r="R21" t="str">
        <f ca="1"/>
        <v/>
      </c>
      <c r="S21" t="str">
        <f ca="1"/>
        <v/>
      </c>
      <c r="T21" t="str">
        <f ca="1"/>
        <v/>
      </c>
      <c r="U21" t="str">
        <f ca="1"/>
        <v/>
      </c>
      <c r="V21" t="str">
        <f ca="1"/>
        <v/>
      </c>
      <c r="W21" t="str">
        <f ca="1"/>
        <v/>
      </c>
      <c r="X21" t="str">
        <f ca="1"/>
        <v/>
      </c>
      <c r="Y21" t="str">
        <f ca="1"/>
        <v/>
      </c>
      <c r="AA21" s="126"/>
    </row>
    <row r="22" spans="2:27" x14ac:dyDescent="0.25">
      <c r="B22" s="93" t="b">
        <v>0</v>
      </c>
      <c r="C22" s="94"/>
      <c r="D22" s="75"/>
      <c r="E22" s="78"/>
      <c r="F22" s="79"/>
      <c r="G22" s="79"/>
      <c r="H22" s="79"/>
      <c r="I22" s="79"/>
      <c r="J22" s="79"/>
      <c r="K22" s="79"/>
      <c r="L22" s="79"/>
      <c r="M22" s="79"/>
      <c r="N22" s="80"/>
      <c r="O22" s="11" t="str">
        <f ca="1"/>
        <v/>
      </c>
      <c r="P22" t="str">
        <f ca="1"/>
        <v/>
      </c>
      <c r="Q22" t="str">
        <f ca="1"/>
        <v/>
      </c>
      <c r="R22" t="str">
        <f ca="1"/>
        <v/>
      </c>
      <c r="S22" t="str">
        <f ca="1"/>
        <v/>
      </c>
      <c r="T22" t="str">
        <f ca="1"/>
        <v/>
      </c>
      <c r="U22" t="str">
        <f ca="1"/>
        <v/>
      </c>
      <c r="V22" t="str">
        <f ca="1"/>
        <v/>
      </c>
      <c r="W22" t="str">
        <f ca="1"/>
        <v/>
      </c>
      <c r="X22" t="str">
        <f ca="1"/>
        <v/>
      </c>
      <c r="Y22" t="str">
        <f ca="1"/>
        <v/>
      </c>
      <c r="AA22" s="107"/>
    </row>
    <row r="23" spans="2:27" x14ac:dyDescent="0.25">
      <c r="B23" s="93" t="b">
        <v>0</v>
      </c>
      <c r="C23" s="94"/>
      <c r="D23" s="75"/>
      <c r="E23" s="67"/>
      <c r="F23" s="68"/>
      <c r="G23" s="68"/>
      <c r="H23" s="68"/>
      <c r="I23" s="68"/>
      <c r="J23" s="68"/>
      <c r="K23" s="68"/>
      <c r="L23" s="68"/>
      <c r="M23" s="68"/>
      <c r="N23" s="77"/>
      <c r="O23" s="11" t="str">
        <f ca="1"/>
        <v/>
      </c>
      <c r="P23" t="str">
        <f ca="1"/>
        <v/>
      </c>
      <c r="Q23" t="str">
        <f ca="1"/>
        <v/>
      </c>
      <c r="R23" t="str">
        <f ca="1"/>
        <v/>
      </c>
      <c r="S23" t="str">
        <f ca="1"/>
        <v/>
      </c>
      <c r="T23" t="str">
        <f ca="1"/>
        <v/>
      </c>
      <c r="U23" t="str">
        <f ca="1"/>
        <v/>
      </c>
      <c r="V23" t="str">
        <f ca="1"/>
        <v/>
      </c>
      <c r="W23" t="str">
        <f ca="1"/>
        <v/>
      </c>
      <c r="X23" t="str">
        <f ca="1"/>
        <v/>
      </c>
      <c r="Y23" t="str">
        <f ca="1"/>
        <v/>
      </c>
    </row>
    <row r="24" spans="2:27" x14ac:dyDescent="0.25">
      <c r="B24" s="93" t="b">
        <v>0</v>
      </c>
      <c r="C24" s="94"/>
      <c r="D24" s="75"/>
      <c r="E24" s="78"/>
      <c r="F24" s="79"/>
      <c r="G24" s="79"/>
      <c r="H24" s="79"/>
      <c r="I24" s="79"/>
      <c r="J24" s="79"/>
      <c r="K24" s="79"/>
      <c r="L24" s="79"/>
      <c r="M24" s="79"/>
      <c r="N24" s="80"/>
      <c r="O24" s="11" t="str">
        <f ca="1"/>
        <v/>
      </c>
      <c r="P24" t="str">
        <f ca="1"/>
        <v/>
      </c>
      <c r="Q24" t="str">
        <f ca="1"/>
        <v/>
      </c>
      <c r="R24" t="str">
        <f ca="1"/>
        <v/>
      </c>
      <c r="S24" t="str">
        <f ca="1"/>
        <v/>
      </c>
      <c r="T24" t="str">
        <f ca="1"/>
        <v/>
      </c>
      <c r="U24" t="str">
        <f ca="1"/>
        <v/>
      </c>
      <c r="V24" t="str">
        <f ca="1"/>
        <v/>
      </c>
      <c r="W24" t="str">
        <f ca="1"/>
        <v/>
      </c>
      <c r="X24" t="str">
        <f ca="1"/>
        <v/>
      </c>
      <c r="Y24" t="str">
        <f ca="1"/>
        <v/>
      </c>
    </row>
    <row r="25" spans="2:27" x14ac:dyDescent="0.25">
      <c r="B25" s="95" t="b">
        <v>0</v>
      </c>
      <c r="C25" s="96"/>
      <c r="D25" s="74"/>
      <c r="E25" s="57"/>
      <c r="F25" s="56"/>
      <c r="G25" s="57"/>
      <c r="H25" s="57"/>
      <c r="I25" s="57"/>
      <c r="J25" s="56"/>
      <c r="K25" s="57"/>
      <c r="L25" s="57"/>
      <c r="M25" s="57"/>
      <c r="N25" s="56"/>
      <c r="O25" s="11" t="str">
        <f ca="1"/>
        <v/>
      </c>
      <c r="P25" t="str">
        <f ca="1"/>
        <v/>
      </c>
      <c r="Q25" t="str">
        <f ca="1"/>
        <v/>
      </c>
      <c r="R25" t="str">
        <f ca="1"/>
        <v/>
      </c>
      <c r="S25" t="str">
        <f ca="1"/>
        <v/>
      </c>
      <c r="T25" t="str">
        <f ca="1"/>
        <v/>
      </c>
      <c r="U25" t="str">
        <f ca="1"/>
        <v/>
      </c>
      <c r="V25" t="str">
        <f ca="1"/>
        <v/>
      </c>
      <c r="W25" t="str">
        <f ca="1"/>
        <v/>
      </c>
      <c r="X25" t="str">
        <f ca="1"/>
        <v/>
      </c>
      <c r="Y25" t="str">
        <f ca="1"/>
        <v/>
      </c>
    </row>
    <row r="26" spans="2:27" x14ac:dyDescent="0.25">
      <c r="B26" s="53" t="s">
        <v>43</v>
      </c>
      <c r="C26" s="54"/>
      <c r="D26" s="54"/>
      <c r="E26" s="54"/>
      <c r="F26" s="53"/>
      <c r="G26" s="54"/>
      <c r="H26" s="54"/>
      <c r="I26" s="54"/>
      <c r="J26" s="53"/>
      <c r="K26" s="54"/>
      <c r="L26" s="54"/>
      <c r="M26" s="54"/>
      <c r="N26" s="53"/>
      <c r="O26" s="54"/>
      <c r="P26" s="54"/>
      <c r="Q26" s="54"/>
      <c r="R26" s="53"/>
      <c r="S26" s="54"/>
      <c r="T26" s="54"/>
      <c r="U26" s="54"/>
      <c r="V26" s="53"/>
      <c r="W26" s="54"/>
      <c r="X26" s="54"/>
      <c r="Y26" s="54"/>
      <c r="Z26" s="53"/>
    </row>
    <row r="27" spans="2:27" ht="19.5" customHeight="1" x14ac:dyDescent="0.25">
      <c r="B27" s="23" t="s">
        <v>26</v>
      </c>
      <c r="C27" s="23"/>
      <c r="D27" s="69"/>
      <c r="E27" s="23"/>
      <c r="F27" s="69"/>
      <c r="G27" s="23"/>
      <c r="H27" s="69"/>
      <c r="I27" s="23"/>
      <c r="J27" s="69"/>
      <c r="K27" s="23"/>
      <c r="L27" s="69"/>
      <c r="M27" s="23"/>
      <c r="N27" s="69"/>
      <c r="O27" s="23"/>
      <c r="P27" s="69"/>
      <c r="Q27" s="23"/>
      <c r="R27" s="69"/>
      <c r="S27" s="23"/>
      <c r="T27" s="69"/>
      <c r="U27" s="23"/>
      <c r="V27" s="69"/>
      <c r="W27" s="23"/>
      <c r="X27" s="69"/>
      <c r="Y27" s="23"/>
      <c r="Z27" s="69"/>
    </row>
    <row r="28" spans="2:27" ht="15.75" thickBot="1" x14ac:dyDescent="0.3">
      <c r="B28" s="92"/>
      <c r="C28" s="25"/>
      <c r="D28" s="63"/>
      <c r="E28" s="25"/>
      <c r="F28" s="52"/>
      <c r="G28" s="25"/>
      <c r="H28" s="25"/>
      <c r="I28" s="25"/>
      <c r="J28" s="52"/>
      <c r="K28" s="25"/>
      <c r="L28" s="25"/>
      <c r="M28" s="25"/>
      <c r="N28" s="52"/>
      <c r="O28" s="11"/>
    </row>
    <row r="29" spans="2:27" ht="15.75" thickTop="1" x14ac:dyDescent="0.25">
      <c r="B29" s="81" t="b">
        <v>0</v>
      </c>
      <c r="C29" s="84" t="str" cm="1">
        <f t="array" aca="1" ref="C29:D800" ca="1">_xlfn.LET(_xlpm.data,_xlfn._xlws.SORT(_xlfn.HSTACK(_xlfn.TOCOL(_xlfn.ANCHORARRAY('Helper - All dates'!B2)&amp;IF(_xlfn.HSTACK(_xlfn.ANCHORARRAY('Helper - All dates'!E2),_xlfn.ANCHORARRAY('Helper - All dates'!F2))=FALSE,"","")),_xlfn.TOCOL(_xlfn.HSTACK(_xlfn.ANCHORARRAY('Helper - All dates'!E2),_xlfn.ANCHORARRAY('Helper - All dates'!F2)))),2),_xlfn._xlws.FILTER(_xlpm.data,_xlfn.CHOOSECOLS(_xlpm.data,2)&lt;EDATE('Helper - All dates'!$A$2,24)))</f>
        <v>Costco Citi</v>
      </c>
      <c r="D29" s="85">
        <f ca="1"/>
        <v>46081</v>
      </c>
      <c r="E29" s="83">
        <f ca="1">IF($C29&lt;&gt;"",VLOOKUP($C29,'Monthly budget'!$E$8:$O$86,COLUMN()-3,FALSE),0)</f>
        <v>-140</v>
      </c>
      <c r="F29" s="82">
        <f ca="1">IF($C29&lt;&gt;"",VLOOKUP($C29,'Monthly budget'!$E$8:$O$86,COLUMN()-3,FALSE),0)</f>
        <v>0</v>
      </c>
      <c r="G29" s="82">
        <f ca="1">IF($C29&lt;&gt;"",VLOOKUP($C29,'Monthly budget'!$E$8:$O$86,COLUMN()-3,FALSE),0)</f>
        <v>0</v>
      </c>
      <c r="H29" s="82">
        <f ca="1">IF($C29&lt;&gt;"",VLOOKUP($C29,'Monthly budget'!$E$8:$O$86,COLUMN()-3,FALSE),0)</f>
        <v>0</v>
      </c>
      <c r="I29" s="82">
        <f ca="1">IF($C29&lt;&gt;"",VLOOKUP($C29,'Monthly budget'!$E$8:$O$86,COLUMN()-3,FALSE),0)</f>
        <v>0</v>
      </c>
      <c r="J29" s="82">
        <f ca="1">IF($C29&lt;&gt;"",VLOOKUP($C29,'Monthly budget'!$E$8:$O$86,COLUMN()-3,FALSE),0)</f>
        <v>0</v>
      </c>
      <c r="K29" s="82">
        <f ca="1">IF($C29&lt;&gt;"",VLOOKUP($C29,'Monthly budget'!$E$8:$O$86,COLUMN()-3,FALSE),0)</f>
        <v>0</v>
      </c>
      <c r="L29" s="82">
        <f ca="1">IF($C29&lt;&gt;"",VLOOKUP($C29,'Monthly budget'!$E$8:$O$86,COLUMN()-3,FALSE),0)</f>
        <v>0</v>
      </c>
      <c r="M29" s="82">
        <f ca="1">IF($C29&lt;&gt;"",VLOOKUP($C29,'Monthly budget'!$E$8:$O$86,COLUMN()-3,FALSE),0)</f>
        <v>0</v>
      </c>
      <c r="N29" s="82">
        <f ca="1">IF($C29&lt;&gt;"",VLOOKUP($C29,'Monthly budget'!$E$8:$O$86,COLUMN()-3,FALSE),0)</f>
        <v>140</v>
      </c>
      <c r="O29" s="11"/>
    </row>
    <row r="30" spans="2:27" x14ac:dyDescent="0.25">
      <c r="B30" s="81" t="b">
        <v>1</v>
      </c>
      <c r="C30" s="86" t="str">
        <f ca="1"/>
        <v>Kulo Transfer</v>
      </c>
      <c r="D30" s="87">
        <f ca="1"/>
        <v>46081</v>
      </c>
      <c r="E30" s="83">
        <f ca="1">IF($C30&lt;&gt;"",VLOOKUP($C30,'Monthly budget'!$E$8:$O$86,COLUMN()-3,FALSE),0)</f>
        <v>1050</v>
      </c>
      <c r="F30" s="82">
        <f ca="1">IF($C30&lt;&gt;"",VLOOKUP($C30,'Monthly budget'!$E$8:$O$86,COLUMN()-3,FALSE),0)</f>
        <v>0</v>
      </c>
      <c r="G30" s="82">
        <f ca="1">IF($C30&lt;&gt;"",VLOOKUP($C30,'Monthly budget'!$E$8:$O$86,COLUMN()-3,FALSE),0)</f>
        <v>0</v>
      </c>
      <c r="H30" s="82">
        <f ca="1">IF($C30&lt;&gt;"",VLOOKUP($C30,'Monthly budget'!$E$8:$O$86,COLUMN()-3,FALSE),0)</f>
        <v>0</v>
      </c>
      <c r="I30" s="82">
        <f ca="1">IF($C30&lt;&gt;"",VLOOKUP($C30,'Monthly budget'!$E$8:$O$86,COLUMN()-3,FALSE),0)</f>
        <v>0</v>
      </c>
      <c r="J30" s="82">
        <f ca="1">IF($C30&lt;&gt;"",VLOOKUP($C30,'Monthly budget'!$E$8:$O$86,COLUMN()-3,FALSE),0)</f>
        <v>0</v>
      </c>
      <c r="K30" s="82">
        <f ca="1">IF($C30&lt;&gt;"",VLOOKUP($C30,'Monthly budget'!$E$8:$O$86,COLUMN()-3,FALSE),0)</f>
        <v>0</v>
      </c>
      <c r="L30" s="82">
        <f ca="1">IF($C30&lt;&gt;"",VLOOKUP($C30,'Monthly budget'!$E$8:$O$86,COLUMN()-3,FALSE),0)</f>
        <v>0</v>
      </c>
      <c r="M30" s="82">
        <f ca="1">IF($C30&lt;&gt;"",VLOOKUP($C30,'Monthly budget'!$E$8:$O$86,COLUMN()-3,FALSE),0)</f>
        <v>0</v>
      </c>
      <c r="N30" s="82">
        <f ca="1">IF($C30&lt;&gt;"",VLOOKUP($C30,'Monthly budget'!$E$8:$O$86,COLUMN()-3,FALSE),0)</f>
        <v>0</v>
      </c>
      <c r="O30" s="11"/>
    </row>
    <row r="31" spans="2:27" x14ac:dyDescent="0.25">
      <c r="B31" s="81" t="b">
        <v>0</v>
      </c>
      <c r="C31" s="88" t="str">
        <f ca="1"/>
        <v>Kulo SDGE</v>
      </c>
      <c r="D31" s="87">
        <f ca="1"/>
        <v>46081</v>
      </c>
      <c r="E31" s="83">
        <f ca="1">IF($C31&lt;&gt;"",VLOOKUP($C31,'Monthly budget'!$E$8:$O$86,COLUMN()-3,FALSE),0)</f>
        <v>-82</v>
      </c>
      <c r="F31" s="82">
        <f ca="1">IF($C31&lt;&gt;"",VLOOKUP($C31,'Monthly budget'!$E$8:$O$86,COLUMN()-3,FALSE),0)</f>
        <v>0</v>
      </c>
      <c r="G31" s="82">
        <f ca="1">IF($C31&lt;&gt;"",VLOOKUP($C31,'Monthly budget'!$E$8:$O$86,COLUMN()-3,FALSE),0)</f>
        <v>0</v>
      </c>
      <c r="H31" s="82">
        <f ca="1">IF($C31&lt;&gt;"",VLOOKUP($C31,'Monthly budget'!$E$8:$O$86,COLUMN()-3,FALSE),0)</f>
        <v>0</v>
      </c>
      <c r="I31" s="82">
        <f ca="1">IF($C31&lt;&gt;"",VLOOKUP($C31,'Monthly budget'!$E$8:$O$86,COLUMN()-3,FALSE),0)</f>
        <v>0</v>
      </c>
      <c r="J31" s="82">
        <f ca="1">IF($C31&lt;&gt;"",VLOOKUP($C31,'Monthly budget'!$E$8:$O$86,COLUMN()-3,FALSE),0)</f>
        <v>0</v>
      </c>
      <c r="K31" s="82">
        <f ca="1">IF($C31&lt;&gt;"",VLOOKUP($C31,'Monthly budget'!$E$8:$O$86,COLUMN()-3,FALSE),0)</f>
        <v>0</v>
      </c>
      <c r="L31" s="82">
        <f ca="1">IF($C31&lt;&gt;"",VLOOKUP($C31,'Monthly budget'!$E$8:$O$86,COLUMN()-3,FALSE),0)</f>
        <v>0</v>
      </c>
      <c r="M31" s="82">
        <f ca="1">IF($C31&lt;&gt;"",VLOOKUP($C31,'Monthly budget'!$E$8:$O$86,COLUMN()-3,FALSE),0)</f>
        <v>0</v>
      </c>
      <c r="N31" s="82">
        <f ca="1">IF($C31&lt;&gt;"",VLOOKUP($C31,'Monthly budget'!$E$8:$O$86,COLUMN()-3,FALSE),0)</f>
        <v>0</v>
      </c>
      <c r="O31" s="11"/>
    </row>
    <row r="32" spans="2:27" x14ac:dyDescent="0.25">
      <c r="B32" s="81" t="b">
        <v>0</v>
      </c>
      <c r="C32" s="88" t="str">
        <f ca="1"/>
        <v>Groceries</v>
      </c>
      <c r="D32" s="87">
        <f ca="1"/>
        <v>46081</v>
      </c>
      <c r="E32" s="83">
        <f ca="1">IF($C32&lt;&gt;"",VLOOKUP($C32,'Monthly budget'!$E$8:$O$86,COLUMN()-3,FALSE),0)</f>
        <v>0</v>
      </c>
      <c r="F32" s="82">
        <f ca="1">IF($C32&lt;&gt;"",VLOOKUP($C32,'Monthly budget'!$E$8:$O$86,COLUMN()-3,FALSE),0)</f>
        <v>-200</v>
      </c>
      <c r="G32" s="82">
        <f ca="1">IF($C32&lt;&gt;"",VLOOKUP($C32,'Monthly budget'!$E$8:$O$86,COLUMN()-3,FALSE),0)</f>
        <v>0</v>
      </c>
      <c r="H32" s="82">
        <f ca="1">IF($C32&lt;&gt;"",VLOOKUP($C32,'Monthly budget'!$E$8:$O$86,COLUMN()-3,FALSE),0)</f>
        <v>0</v>
      </c>
      <c r="I32" s="82">
        <f ca="1">IF($C32&lt;&gt;"",VLOOKUP($C32,'Monthly budget'!$E$8:$O$86,COLUMN()-3,FALSE),0)</f>
        <v>0</v>
      </c>
      <c r="J32" s="82">
        <f ca="1">IF($C32&lt;&gt;"",VLOOKUP($C32,'Monthly budget'!$E$8:$O$86,COLUMN()-3,FALSE),0)</f>
        <v>0</v>
      </c>
      <c r="K32" s="82">
        <f ca="1">IF($C32&lt;&gt;"",VLOOKUP($C32,'Monthly budget'!$E$8:$O$86,COLUMN()-3,FALSE),0)</f>
        <v>0</v>
      </c>
      <c r="L32" s="82">
        <f ca="1">IF($C32&lt;&gt;"",VLOOKUP($C32,'Monthly budget'!$E$8:$O$86,COLUMN()-3,FALSE),0)</f>
        <v>0</v>
      </c>
      <c r="M32" s="82">
        <f ca="1">IF($C32&lt;&gt;"",VLOOKUP($C32,'Monthly budget'!$E$8:$O$86,COLUMN()-3,FALSE),0)</f>
        <v>0</v>
      </c>
      <c r="N32" s="82">
        <f ca="1">IF($C32&lt;&gt;"",VLOOKUP($C32,'Monthly budget'!$E$8:$O$86,COLUMN()-3,FALSE),0)</f>
        <v>0</v>
      </c>
      <c r="O32" s="11"/>
    </row>
    <row r="33" spans="2:14" x14ac:dyDescent="0.25">
      <c r="B33" s="81" t="b">
        <v>0</v>
      </c>
      <c r="C33" s="89" t="str">
        <f ca="1"/>
        <v>Food &amp; Drinks</v>
      </c>
      <c r="D33" s="87">
        <f ca="1"/>
        <v>46081</v>
      </c>
      <c r="E33" s="83">
        <f ca="1">IF($C33&lt;&gt;"",VLOOKUP($C33,'Monthly budget'!$E$8:$O$86,COLUMN()-3,FALSE),0)</f>
        <v>0</v>
      </c>
      <c r="F33" s="82">
        <f ca="1">IF($C33&lt;&gt;"",VLOOKUP($C33,'Monthly budget'!$E$8:$O$86,COLUMN()-3,FALSE),0)</f>
        <v>-200</v>
      </c>
      <c r="G33" s="82">
        <f ca="1">IF($C33&lt;&gt;"",VLOOKUP($C33,'Monthly budget'!$E$8:$O$86,COLUMN()-3,FALSE),0)</f>
        <v>0</v>
      </c>
      <c r="H33" s="82">
        <f ca="1">IF($C33&lt;&gt;"",VLOOKUP($C33,'Monthly budget'!$E$8:$O$86,COLUMN()-3,FALSE),0)</f>
        <v>0</v>
      </c>
      <c r="I33" s="82">
        <f ca="1">IF($C33&lt;&gt;"",VLOOKUP($C33,'Monthly budget'!$E$8:$O$86,COLUMN()-3,FALSE),0)</f>
        <v>0</v>
      </c>
      <c r="J33" s="82">
        <f ca="1">IF($C33&lt;&gt;"",VLOOKUP($C33,'Monthly budget'!$E$8:$O$86,COLUMN()-3,FALSE),0)</f>
        <v>0</v>
      </c>
      <c r="K33" s="82">
        <f ca="1">IF($C33&lt;&gt;"",VLOOKUP($C33,'Monthly budget'!$E$8:$O$86,COLUMN()-3,FALSE),0)</f>
        <v>0</v>
      </c>
      <c r="L33" s="82">
        <f ca="1">IF($C33&lt;&gt;"",VLOOKUP($C33,'Monthly budget'!$E$8:$O$86,COLUMN()-3,FALSE),0)</f>
        <v>0</v>
      </c>
      <c r="M33" s="82">
        <f ca="1">IF($C33&lt;&gt;"",VLOOKUP($C33,'Monthly budget'!$E$8:$O$86,COLUMN()-3,FALSE),0)</f>
        <v>0</v>
      </c>
      <c r="N33" s="82">
        <f ca="1">IF($C33&lt;&gt;"",VLOOKUP($C33,'Monthly budget'!$E$8:$O$86,COLUMN()-3,FALSE),0)</f>
        <v>0</v>
      </c>
    </row>
    <row r="34" spans="2:14" x14ac:dyDescent="0.25">
      <c r="B34" s="81" t="b">
        <v>0</v>
      </c>
      <c r="C34" s="90" t="str">
        <f ca="1"/>
        <v>SDGE</v>
      </c>
      <c r="D34" s="87">
        <f ca="1"/>
        <v>46081</v>
      </c>
      <c r="E34" s="83">
        <f ca="1">IF($C34&lt;&gt;"",VLOOKUP($C34,'Monthly budget'!$E$8:$O$86,COLUMN()-3,FALSE),0)</f>
        <v>-84</v>
      </c>
      <c r="F34" s="82">
        <f ca="1">IF($C34&lt;&gt;"",VLOOKUP($C34,'Monthly budget'!$E$8:$O$86,COLUMN()-3,FALSE),0)</f>
        <v>0</v>
      </c>
      <c r="G34" s="82">
        <f ca="1">IF($C34&lt;&gt;"",VLOOKUP($C34,'Monthly budget'!$E$8:$O$86,COLUMN()-3,FALSE),0)</f>
        <v>0</v>
      </c>
      <c r="H34" s="82">
        <f ca="1">IF($C34&lt;&gt;"",VLOOKUP($C34,'Monthly budget'!$E$8:$O$86,COLUMN()-3,FALSE),0)</f>
        <v>0</v>
      </c>
      <c r="I34" s="82">
        <f ca="1">IF($C34&lt;&gt;"",VLOOKUP($C34,'Monthly budget'!$E$8:$O$86,COLUMN()-3,FALSE),0)</f>
        <v>0</v>
      </c>
      <c r="J34" s="82">
        <f ca="1">IF($C34&lt;&gt;"",VLOOKUP($C34,'Monthly budget'!$E$8:$O$86,COLUMN()-3,FALSE),0)</f>
        <v>0</v>
      </c>
      <c r="K34" s="82">
        <f ca="1">IF($C34&lt;&gt;"",VLOOKUP($C34,'Monthly budget'!$E$8:$O$86,COLUMN()-3,FALSE),0)</f>
        <v>0</v>
      </c>
      <c r="L34" s="82">
        <f ca="1">IF($C34&lt;&gt;"",VLOOKUP($C34,'Monthly budget'!$E$8:$O$86,COLUMN()-3,FALSE),0)</f>
        <v>0</v>
      </c>
      <c r="M34" s="82">
        <f ca="1">IF($C34&lt;&gt;"",VLOOKUP($C34,'Monthly budget'!$E$8:$O$86,COLUMN()-3,FALSE),0)</f>
        <v>0</v>
      </c>
      <c r="N34" s="82">
        <f ca="1">IF($C34&lt;&gt;"",VLOOKUP($C34,'Monthly budget'!$E$8:$O$86,COLUMN()-3,FALSE),0)</f>
        <v>0</v>
      </c>
    </row>
    <row r="35" spans="2:14" x14ac:dyDescent="0.25">
      <c r="B35" s="81" t="b">
        <v>0</v>
      </c>
      <c r="C35" s="90" t="str">
        <f ca="1"/>
        <v>Prime Ad-Free</v>
      </c>
      <c r="D35" s="87">
        <f ca="1"/>
        <v>46081</v>
      </c>
      <c r="E35" s="83">
        <f ca="1">IF($C35&lt;&gt;"",VLOOKUP($C35,'Monthly budget'!$E$8:$O$86,COLUMN()-3,FALSE),0)</f>
        <v>-2.99</v>
      </c>
      <c r="F35" s="82">
        <f ca="1">IF($C35&lt;&gt;"",VLOOKUP($C35,'Monthly budget'!$E$8:$O$86,COLUMN()-3,FALSE),0)</f>
        <v>0</v>
      </c>
      <c r="G35" s="82">
        <f ca="1">IF($C35&lt;&gt;"",VLOOKUP($C35,'Monthly budget'!$E$8:$O$86,COLUMN()-3,FALSE),0)</f>
        <v>0</v>
      </c>
      <c r="H35" s="82">
        <f ca="1">IF($C35&lt;&gt;"",VLOOKUP($C35,'Monthly budget'!$E$8:$O$86,COLUMN()-3,FALSE),0)</f>
        <v>0</v>
      </c>
      <c r="I35" s="82">
        <f ca="1">IF($C35&lt;&gt;"",VLOOKUP($C35,'Monthly budget'!$E$8:$O$86,COLUMN()-3,FALSE),0)</f>
        <v>0</v>
      </c>
      <c r="J35" s="82">
        <f ca="1">IF($C35&lt;&gt;"",VLOOKUP($C35,'Monthly budget'!$E$8:$O$86,COLUMN()-3,FALSE),0)</f>
        <v>0</v>
      </c>
      <c r="K35" s="82">
        <f ca="1">IF($C35&lt;&gt;"",VLOOKUP($C35,'Monthly budget'!$E$8:$O$86,COLUMN()-3,FALSE),0)</f>
        <v>0</v>
      </c>
      <c r="L35" s="82">
        <f ca="1">IF($C35&lt;&gt;"",VLOOKUP($C35,'Monthly budget'!$E$8:$O$86,COLUMN()-3,FALSE),0)</f>
        <v>0</v>
      </c>
      <c r="M35" s="82">
        <f ca="1">IF($C35&lt;&gt;"",VLOOKUP($C35,'Monthly budget'!$E$8:$O$86,COLUMN()-3,FALSE),0)</f>
        <v>0</v>
      </c>
      <c r="N35" s="82">
        <f ca="1">IF($C35&lt;&gt;"",VLOOKUP($C35,'Monthly budget'!$E$8:$O$86,COLUMN()-3,FALSE),0)</f>
        <v>0</v>
      </c>
    </row>
    <row r="36" spans="2:14" x14ac:dyDescent="0.25">
      <c r="B36" s="81" t="b">
        <v>0</v>
      </c>
      <c r="C36" s="90" t="str">
        <f ca="1"/>
        <v>Disability</v>
      </c>
      <c r="D36" s="87">
        <f ca="1"/>
        <v>46082</v>
      </c>
      <c r="E36" s="83">
        <f ca="1">IF($C36&lt;&gt;"",VLOOKUP($C36,'Monthly budget'!$E$8:$O$86,COLUMN()-3,FALSE),0)</f>
        <v>0</v>
      </c>
      <c r="F36" s="82">
        <f ca="1">IF($C36&lt;&gt;"",VLOOKUP($C36,'Monthly budget'!$E$8:$O$86,COLUMN()-3,FALSE),0)</f>
        <v>356.66</v>
      </c>
      <c r="G36" s="82">
        <f ca="1">IF($C36&lt;&gt;"",VLOOKUP($C36,'Monthly budget'!$E$8:$O$86,COLUMN()-3,FALSE),0)</f>
        <v>0</v>
      </c>
      <c r="H36" s="82">
        <f ca="1">IF($C36&lt;&gt;"",VLOOKUP($C36,'Monthly budget'!$E$8:$O$86,COLUMN()-3,FALSE),0)</f>
        <v>0</v>
      </c>
      <c r="I36" s="82">
        <f ca="1">IF($C36&lt;&gt;"",VLOOKUP($C36,'Monthly budget'!$E$8:$O$86,COLUMN()-3,FALSE),0)</f>
        <v>0</v>
      </c>
      <c r="J36" s="82">
        <f ca="1">IF($C36&lt;&gt;"",VLOOKUP($C36,'Monthly budget'!$E$8:$O$86,COLUMN()-3,FALSE),0)</f>
        <v>0</v>
      </c>
      <c r="K36" s="82">
        <f ca="1">IF($C36&lt;&gt;"",VLOOKUP($C36,'Monthly budget'!$E$8:$O$86,COLUMN()-3,FALSE),0)</f>
        <v>0</v>
      </c>
      <c r="L36" s="82">
        <f ca="1">IF($C36&lt;&gt;"",VLOOKUP($C36,'Monthly budget'!$E$8:$O$86,COLUMN()-3,FALSE),0)</f>
        <v>0</v>
      </c>
      <c r="M36" s="82">
        <f ca="1">IF($C36&lt;&gt;"",VLOOKUP($C36,'Monthly budget'!$E$8:$O$86,COLUMN()-3,FALSE),0)</f>
        <v>0</v>
      </c>
      <c r="N36" s="82">
        <f ca="1">IF($C36&lt;&gt;"",VLOOKUP($C36,'Monthly budget'!$E$8:$O$86,COLUMN()-3,FALSE),0)</f>
        <v>0</v>
      </c>
    </row>
    <row r="37" spans="2:14" x14ac:dyDescent="0.25">
      <c r="B37" s="81" t="b">
        <v>0</v>
      </c>
      <c r="C37" s="90" t="str">
        <f ca="1"/>
        <v>Kulo Rent</v>
      </c>
      <c r="D37" s="87">
        <f ca="1"/>
        <v>46082</v>
      </c>
      <c r="E37" s="83">
        <f ca="1">IF($C37&lt;&gt;"",VLOOKUP($C37,'Monthly budget'!$E$8:$O$86,COLUMN()-3,FALSE),0)</f>
        <v>-959</v>
      </c>
      <c r="F37" s="82">
        <f ca="1">IF($C37&lt;&gt;"",VLOOKUP($C37,'Monthly budget'!$E$8:$O$86,COLUMN()-3,FALSE),0)</f>
        <v>0</v>
      </c>
      <c r="G37" s="82">
        <f ca="1">IF($C37&lt;&gt;"",VLOOKUP($C37,'Monthly budget'!$E$8:$O$86,COLUMN()-3,FALSE),0)</f>
        <v>0</v>
      </c>
      <c r="H37" s="82">
        <f ca="1">IF($C37&lt;&gt;"",VLOOKUP($C37,'Monthly budget'!$E$8:$O$86,COLUMN()-3,FALSE),0)</f>
        <v>0</v>
      </c>
      <c r="I37" s="82">
        <f ca="1">IF($C37&lt;&gt;"",VLOOKUP($C37,'Monthly budget'!$E$8:$O$86,COLUMN()-3,FALSE),0)</f>
        <v>0</v>
      </c>
      <c r="J37" s="82">
        <f ca="1">IF($C37&lt;&gt;"",VLOOKUP($C37,'Monthly budget'!$E$8:$O$86,COLUMN()-3,FALSE),0)</f>
        <v>0</v>
      </c>
      <c r="K37" s="82">
        <f ca="1">IF($C37&lt;&gt;"",VLOOKUP($C37,'Monthly budget'!$E$8:$O$86,COLUMN()-3,FALSE),0)</f>
        <v>0</v>
      </c>
      <c r="L37" s="82">
        <f ca="1">IF($C37&lt;&gt;"",VLOOKUP($C37,'Monthly budget'!$E$8:$O$86,COLUMN()-3,FALSE),0)</f>
        <v>0</v>
      </c>
      <c r="M37" s="82">
        <f ca="1">IF($C37&lt;&gt;"",VLOOKUP($C37,'Monthly budget'!$E$8:$O$86,COLUMN()-3,FALSE),0)</f>
        <v>0</v>
      </c>
      <c r="N37" s="82">
        <f ca="1">IF($C37&lt;&gt;"",VLOOKUP($C37,'Monthly budget'!$E$8:$O$86,COLUMN()-3,FALSE),0)</f>
        <v>0</v>
      </c>
    </row>
    <row r="38" spans="2:14" x14ac:dyDescent="0.25">
      <c r="B38" s="81" t="b">
        <v>0</v>
      </c>
      <c r="C38" s="90" t="str">
        <f ca="1"/>
        <v>Rent</v>
      </c>
      <c r="D38" s="87">
        <f ca="1"/>
        <v>46082</v>
      </c>
      <c r="E38" s="83">
        <f ca="1">IF($C38&lt;&gt;"",VLOOKUP($C38,'Monthly budget'!$E$8:$O$86,COLUMN()-3,FALSE),0)</f>
        <v>-1277.97</v>
      </c>
      <c r="F38" s="82">
        <f ca="1">IF($C38&lt;&gt;"",VLOOKUP($C38,'Monthly budget'!$E$8:$O$86,COLUMN()-3,FALSE),0)</f>
        <v>0</v>
      </c>
      <c r="G38" s="82">
        <f ca="1">IF($C38&lt;&gt;"",VLOOKUP($C38,'Monthly budget'!$E$8:$O$86,COLUMN()-3,FALSE),0)</f>
        <v>0</v>
      </c>
      <c r="H38" s="82">
        <f ca="1">IF($C38&lt;&gt;"",VLOOKUP($C38,'Monthly budget'!$E$8:$O$86,COLUMN()-3,FALSE),0)</f>
        <v>0</v>
      </c>
      <c r="I38" s="82">
        <f ca="1">IF($C38&lt;&gt;"",VLOOKUP($C38,'Monthly budget'!$E$8:$O$86,COLUMN()-3,FALSE),0)</f>
        <v>0</v>
      </c>
      <c r="J38" s="82">
        <f ca="1">IF($C38&lt;&gt;"",VLOOKUP($C38,'Monthly budget'!$E$8:$O$86,COLUMN()-3,FALSE),0)</f>
        <v>0</v>
      </c>
      <c r="K38" s="82">
        <f ca="1">IF($C38&lt;&gt;"",VLOOKUP($C38,'Monthly budget'!$E$8:$O$86,COLUMN()-3,FALSE),0)</f>
        <v>0</v>
      </c>
      <c r="L38" s="82">
        <f ca="1">IF($C38&lt;&gt;"",VLOOKUP($C38,'Monthly budget'!$E$8:$O$86,COLUMN()-3,FALSE),0)</f>
        <v>0</v>
      </c>
      <c r="M38" s="82">
        <f ca="1">IF($C38&lt;&gt;"",VLOOKUP($C38,'Monthly budget'!$E$8:$O$86,COLUMN()-3,FALSE),0)</f>
        <v>0</v>
      </c>
      <c r="N38" s="82">
        <f ca="1">IF($C38&lt;&gt;"",VLOOKUP($C38,'Monthly budget'!$E$8:$O$86,COLUMN()-3,FALSE),0)</f>
        <v>0</v>
      </c>
    </row>
    <row r="39" spans="2:14" x14ac:dyDescent="0.25">
      <c r="B39" s="81" t="b">
        <v>0</v>
      </c>
      <c r="C39" s="90" t="str">
        <f ca="1"/>
        <v>Visa Platinum</v>
      </c>
      <c r="D39" s="87">
        <f ca="1"/>
        <v>46084</v>
      </c>
      <c r="E39" s="83">
        <f ca="1">IF($C39&lt;&gt;"",VLOOKUP($C39,'Monthly budget'!$E$8:$O$86,COLUMN()-3,FALSE),0)</f>
        <v>-229</v>
      </c>
      <c r="F39" s="82">
        <f ca="1">IF($C39&lt;&gt;"",VLOOKUP($C39,'Monthly budget'!$E$8:$O$86,COLUMN()-3,FALSE),0)</f>
        <v>0</v>
      </c>
      <c r="G39" s="82">
        <f ca="1">IF($C39&lt;&gt;"",VLOOKUP($C39,'Monthly budget'!$E$8:$O$86,COLUMN()-3,FALSE),0)</f>
        <v>0</v>
      </c>
      <c r="H39" s="82">
        <f ca="1">IF($C39&lt;&gt;"",VLOOKUP($C39,'Monthly budget'!$E$8:$O$86,COLUMN()-3,FALSE),0)</f>
        <v>0</v>
      </c>
      <c r="I39" s="82">
        <f ca="1">IF($C39&lt;&gt;"",VLOOKUP($C39,'Monthly budget'!$E$8:$O$86,COLUMN()-3,FALSE),0)</f>
        <v>0</v>
      </c>
      <c r="J39" s="82">
        <f ca="1">IF($C39&lt;&gt;"",VLOOKUP($C39,'Monthly budget'!$E$8:$O$86,COLUMN()-3,FALSE),0)</f>
        <v>311</v>
      </c>
      <c r="K39" s="82">
        <f ca="1">IF($C39&lt;&gt;"",VLOOKUP($C39,'Monthly budget'!$E$8:$O$86,COLUMN()-3,FALSE),0)</f>
        <v>0</v>
      </c>
      <c r="L39" s="82">
        <f ca="1">IF($C39&lt;&gt;"",VLOOKUP($C39,'Monthly budget'!$E$8:$O$86,COLUMN()-3,FALSE),0)</f>
        <v>0</v>
      </c>
      <c r="M39" s="82">
        <f ca="1">IF($C39&lt;&gt;"",VLOOKUP($C39,'Monthly budget'!$E$8:$O$86,COLUMN()-3,FALSE),0)</f>
        <v>0</v>
      </c>
      <c r="N39" s="82">
        <f ca="1">IF($C39&lt;&gt;"",VLOOKUP($C39,'Monthly budget'!$E$8:$O$86,COLUMN()-3,FALSE),0)</f>
        <v>0</v>
      </c>
    </row>
    <row r="40" spans="2:14" x14ac:dyDescent="0.25">
      <c r="B40" s="81" t="b">
        <v>0</v>
      </c>
      <c r="C40" s="90" t="str">
        <f ca="1"/>
        <v>Kulo Internet</v>
      </c>
      <c r="D40" s="87">
        <f ca="1"/>
        <v>46086</v>
      </c>
      <c r="E40" s="83">
        <f ca="1">IF($C40&lt;&gt;"",VLOOKUP($C40,'Monthly budget'!$E$8:$O$86,COLUMN()-3,FALSE),0)</f>
        <v>-28</v>
      </c>
      <c r="F40" s="82">
        <f ca="1">IF($C40&lt;&gt;"",VLOOKUP($C40,'Monthly budget'!$E$8:$O$86,COLUMN()-3,FALSE),0)</f>
        <v>0</v>
      </c>
      <c r="G40" s="82">
        <f ca="1">IF($C40&lt;&gt;"",VLOOKUP($C40,'Monthly budget'!$E$8:$O$86,COLUMN()-3,FALSE),0)</f>
        <v>0</v>
      </c>
      <c r="H40" s="82">
        <f ca="1">IF($C40&lt;&gt;"",VLOOKUP($C40,'Monthly budget'!$E$8:$O$86,COLUMN()-3,FALSE),0)</f>
        <v>0</v>
      </c>
      <c r="I40" s="82">
        <f ca="1">IF($C40&lt;&gt;"",VLOOKUP($C40,'Monthly budget'!$E$8:$O$86,COLUMN()-3,FALSE),0)</f>
        <v>0</v>
      </c>
      <c r="J40" s="82">
        <f ca="1">IF($C40&lt;&gt;"",VLOOKUP($C40,'Monthly budget'!$E$8:$O$86,COLUMN()-3,FALSE),0)</f>
        <v>0</v>
      </c>
      <c r="K40" s="82">
        <f ca="1">IF($C40&lt;&gt;"",VLOOKUP($C40,'Monthly budget'!$E$8:$O$86,COLUMN()-3,FALSE),0)</f>
        <v>0</v>
      </c>
      <c r="L40" s="82">
        <f ca="1">IF($C40&lt;&gt;"",VLOOKUP($C40,'Monthly budget'!$E$8:$O$86,COLUMN()-3,FALSE),0)</f>
        <v>0</v>
      </c>
      <c r="M40" s="82">
        <f ca="1">IF($C40&lt;&gt;"",VLOOKUP($C40,'Monthly budget'!$E$8:$O$86,COLUMN()-3,FALSE),0)</f>
        <v>0</v>
      </c>
      <c r="N40" s="82">
        <f ca="1">IF($C40&lt;&gt;"",VLOOKUP($C40,'Monthly budget'!$E$8:$O$86,COLUMN()-3,FALSE),0)</f>
        <v>0</v>
      </c>
    </row>
    <row r="41" spans="2:14" x14ac:dyDescent="0.25">
      <c r="B41" s="81" t="b">
        <v>0</v>
      </c>
      <c r="C41" s="90" t="str">
        <f ca="1"/>
        <v>Cese Phone</v>
      </c>
      <c r="D41" s="87">
        <f ca="1"/>
        <v>46086</v>
      </c>
      <c r="E41" s="83">
        <f ca="1">IF($C41&lt;&gt;"",VLOOKUP($C41,'Monthly budget'!$E$8:$O$86,COLUMN()-3,FALSE),0)</f>
        <v>-142</v>
      </c>
      <c r="F41" s="82">
        <f ca="1">IF($C41&lt;&gt;"",VLOOKUP($C41,'Monthly budget'!$E$8:$O$86,COLUMN()-3,FALSE),0)</f>
        <v>0</v>
      </c>
      <c r="G41" s="82">
        <f ca="1">IF($C41&lt;&gt;"",VLOOKUP($C41,'Monthly budget'!$E$8:$O$86,COLUMN()-3,FALSE),0)</f>
        <v>0</v>
      </c>
      <c r="H41" s="82">
        <f ca="1">IF($C41&lt;&gt;"",VLOOKUP($C41,'Monthly budget'!$E$8:$O$86,COLUMN()-3,FALSE),0)</f>
        <v>0</v>
      </c>
      <c r="I41" s="82">
        <f ca="1">IF($C41&lt;&gt;"",VLOOKUP($C41,'Monthly budget'!$E$8:$O$86,COLUMN()-3,FALSE),0)</f>
        <v>0</v>
      </c>
      <c r="J41" s="82">
        <f ca="1">IF($C41&lt;&gt;"",VLOOKUP($C41,'Monthly budget'!$E$8:$O$86,COLUMN()-3,FALSE),0)</f>
        <v>0</v>
      </c>
      <c r="K41" s="82">
        <f ca="1">IF($C41&lt;&gt;"",VLOOKUP($C41,'Monthly budget'!$E$8:$O$86,COLUMN()-3,FALSE),0)</f>
        <v>0</v>
      </c>
      <c r="L41" s="82">
        <f ca="1">IF($C41&lt;&gt;"",VLOOKUP($C41,'Monthly budget'!$E$8:$O$86,COLUMN()-3,FALSE),0)</f>
        <v>0</v>
      </c>
      <c r="M41" s="82">
        <f ca="1">IF($C41&lt;&gt;"",VLOOKUP($C41,'Monthly budget'!$E$8:$O$86,COLUMN()-3,FALSE),0)</f>
        <v>0</v>
      </c>
      <c r="N41" s="82">
        <f ca="1">IF($C41&lt;&gt;"",VLOOKUP($C41,'Monthly budget'!$E$8:$O$86,COLUMN()-3,FALSE),0)</f>
        <v>0</v>
      </c>
    </row>
    <row r="42" spans="2:14" x14ac:dyDescent="0.25">
      <c r="B42" s="81" t="b">
        <v>0</v>
      </c>
      <c r="C42" s="90" t="str">
        <f ca="1"/>
        <v>Phone</v>
      </c>
      <c r="D42" s="87">
        <f ca="1"/>
        <v>46086</v>
      </c>
      <c r="E42" s="83">
        <f ca="1">IF($C42&lt;&gt;"",VLOOKUP($C42,'Monthly budget'!$E$8:$O$86,COLUMN()-3,FALSE),0)</f>
        <v>-150.66999999999999</v>
      </c>
      <c r="F42" s="82">
        <f ca="1">IF($C42&lt;&gt;"",VLOOKUP($C42,'Monthly budget'!$E$8:$O$86,COLUMN()-3,FALSE),0)</f>
        <v>0</v>
      </c>
      <c r="G42" s="82">
        <f ca="1">IF($C42&lt;&gt;"",VLOOKUP($C42,'Monthly budget'!$E$8:$O$86,COLUMN()-3,FALSE),0)</f>
        <v>0</v>
      </c>
      <c r="H42" s="82">
        <f ca="1">IF($C42&lt;&gt;"",VLOOKUP($C42,'Monthly budget'!$E$8:$O$86,COLUMN()-3,FALSE),0)</f>
        <v>0</v>
      </c>
      <c r="I42" s="82">
        <f ca="1">IF($C42&lt;&gt;"",VLOOKUP($C42,'Monthly budget'!$E$8:$O$86,COLUMN()-3,FALSE),0)</f>
        <v>0</v>
      </c>
      <c r="J42" s="82">
        <f ca="1">IF($C42&lt;&gt;"",VLOOKUP($C42,'Monthly budget'!$E$8:$O$86,COLUMN()-3,FALSE),0)</f>
        <v>0</v>
      </c>
      <c r="K42" s="82">
        <f ca="1">IF($C42&lt;&gt;"",VLOOKUP($C42,'Monthly budget'!$E$8:$O$86,COLUMN()-3,FALSE),0)</f>
        <v>0</v>
      </c>
      <c r="L42" s="82">
        <f ca="1">IF($C42&lt;&gt;"",VLOOKUP($C42,'Monthly budget'!$E$8:$O$86,COLUMN()-3,FALSE),0)</f>
        <v>0</v>
      </c>
      <c r="M42" s="82">
        <f ca="1">IF($C42&lt;&gt;"",VLOOKUP($C42,'Monthly budget'!$E$8:$O$86,COLUMN()-3,FALSE),0)</f>
        <v>0</v>
      </c>
      <c r="N42" s="82">
        <f ca="1">IF($C42&lt;&gt;"",VLOOKUP($C42,'Monthly budget'!$E$8:$O$86,COLUMN()-3,FALSE),0)</f>
        <v>0</v>
      </c>
    </row>
    <row r="43" spans="2:14" x14ac:dyDescent="0.25">
      <c r="B43" s="81" t="b">
        <v>0</v>
      </c>
      <c r="C43" s="90" t="str">
        <f ca="1"/>
        <v>Sony</v>
      </c>
      <c r="D43" s="87">
        <f ca="1"/>
        <v>46089</v>
      </c>
      <c r="E43" s="83">
        <f ca="1">IF($C43&lt;&gt;"",VLOOKUP($C43,'Monthly budget'!$E$8:$O$86,COLUMN()-3,FALSE),0)</f>
        <v>-17.989999999999998</v>
      </c>
      <c r="F43" s="82">
        <f ca="1">IF($C43&lt;&gt;"",VLOOKUP($C43,'Monthly budget'!$E$8:$O$86,COLUMN()-3,FALSE),0)</f>
        <v>0</v>
      </c>
      <c r="G43" s="82">
        <f ca="1">IF($C43&lt;&gt;"",VLOOKUP($C43,'Monthly budget'!$E$8:$O$86,COLUMN()-3,FALSE),0)</f>
        <v>0</v>
      </c>
      <c r="H43" s="82">
        <f ca="1">IF($C43&lt;&gt;"",VLOOKUP($C43,'Monthly budget'!$E$8:$O$86,COLUMN()-3,FALSE),0)</f>
        <v>0</v>
      </c>
      <c r="I43" s="82">
        <f ca="1">IF($C43&lt;&gt;"",VLOOKUP($C43,'Monthly budget'!$E$8:$O$86,COLUMN()-3,FALSE),0)</f>
        <v>0</v>
      </c>
      <c r="J43" s="82">
        <f ca="1">IF($C43&lt;&gt;"",VLOOKUP($C43,'Monthly budget'!$E$8:$O$86,COLUMN()-3,FALSE),0)</f>
        <v>0</v>
      </c>
      <c r="K43" s="82">
        <f ca="1">IF($C43&lt;&gt;"",VLOOKUP($C43,'Monthly budget'!$E$8:$O$86,COLUMN()-3,FALSE),0)</f>
        <v>0</v>
      </c>
      <c r="L43" s="82">
        <f ca="1">IF($C43&lt;&gt;"",VLOOKUP($C43,'Monthly budget'!$E$8:$O$86,COLUMN()-3,FALSE),0)</f>
        <v>0</v>
      </c>
      <c r="M43" s="82">
        <f ca="1">IF($C43&lt;&gt;"",VLOOKUP($C43,'Monthly budget'!$E$8:$O$86,COLUMN()-3,FALSE),0)</f>
        <v>0</v>
      </c>
      <c r="N43" s="82">
        <f ca="1">IF($C43&lt;&gt;"",VLOOKUP($C43,'Monthly budget'!$E$8:$O$86,COLUMN()-3,FALSE),0)</f>
        <v>0</v>
      </c>
    </row>
    <row r="44" spans="2:14" x14ac:dyDescent="0.25">
      <c r="B44" s="81" t="b">
        <v>0</v>
      </c>
      <c r="C44" s="90" t="str">
        <f ca="1"/>
        <v>Phone Insurance</v>
      </c>
      <c r="D44" s="87">
        <f ca="1"/>
        <v>46089</v>
      </c>
      <c r="E44" s="83">
        <f ca="1">IF($C44&lt;&gt;"",VLOOKUP($C44,'Monthly budget'!$E$8:$O$86,COLUMN()-3,FALSE),0)</f>
        <v>-8</v>
      </c>
      <c r="F44" s="82">
        <f ca="1">IF($C44&lt;&gt;"",VLOOKUP($C44,'Monthly budget'!$E$8:$O$86,COLUMN()-3,FALSE),0)</f>
        <v>0</v>
      </c>
      <c r="G44" s="82">
        <f ca="1">IF($C44&lt;&gt;"",VLOOKUP($C44,'Monthly budget'!$E$8:$O$86,COLUMN()-3,FALSE),0)</f>
        <v>0</v>
      </c>
      <c r="H44" s="82">
        <f ca="1">IF($C44&lt;&gt;"",VLOOKUP($C44,'Monthly budget'!$E$8:$O$86,COLUMN()-3,FALSE),0)</f>
        <v>0</v>
      </c>
      <c r="I44" s="82">
        <f ca="1">IF($C44&lt;&gt;"",VLOOKUP($C44,'Monthly budget'!$E$8:$O$86,COLUMN()-3,FALSE),0)</f>
        <v>0</v>
      </c>
      <c r="J44" s="82">
        <f ca="1">IF($C44&lt;&gt;"",VLOOKUP($C44,'Monthly budget'!$E$8:$O$86,COLUMN()-3,FALSE),0)</f>
        <v>0</v>
      </c>
      <c r="K44" s="82">
        <f ca="1">IF($C44&lt;&gt;"",VLOOKUP($C44,'Monthly budget'!$E$8:$O$86,COLUMN()-3,FALSE),0)</f>
        <v>0</v>
      </c>
      <c r="L44" s="82">
        <f ca="1">IF($C44&lt;&gt;"",VLOOKUP($C44,'Monthly budget'!$E$8:$O$86,COLUMN()-3,FALSE),0)</f>
        <v>0</v>
      </c>
      <c r="M44" s="82">
        <f ca="1">IF($C44&lt;&gt;"",VLOOKUP($C44,'Monthly budget'!$E$8:$O$86,COLUMN()-3,FALSE),0)</f>
        <v>0</v>
      </c>
      <c r="N44" s="82">
        <f ca="1">IF($C44&lt;&gt;"",VLOOKUP($C44,'Monthly budget'!$E$8:$O$86,COLUMN()-3,FALSE),0)</f>
        <v>0</v>
      </c>
    </row>
    <row r="45" spans="2:14" x14ac:dyDescent="0.25">
      <c r="B45" s="81" t="b">
        <v>0</v>
      </c>
      <c r="C45" s="90" t="str">
        <f ca="1"/>
        <v>Amazon</v>
      </c>
      <c r="D45" s="87">
        <f ca="1"/>
        <v>46090</v>
      </c>
      <c r="E45" s="83">
        <f ca="1">IF($C45&lt;&gt;"",VLOOKUP($C45,'Monthly budget'!$E$8:$O$86,COLUMN()-3,FALSE),0)</f>
        <v>-16.149999999999999</v>
      </c>
      <c r="F45" s="82">
        <f ca="1">IF($C45&lt;&gt;"",VLOOKUP($C45,'Monthly budget'!$E$8:$O$86,COLUMN()-3,FALSE),0)</f>
        <v>0</v>
      </c>
      <c r="G45" s="82">
        <f ca="1">IF($C45&lt;&gt;"",VLOOKUP($C45,'Monthly budget'!$E$8:$O$86,COLUMN()-3,FALSE),0)</f>
        <v>0</v>
      </c>
      <c r="H45" s="82">
        <f ca="1">IF($C45&lt;&gt;"",VLOOKUP($C45,'Monthly budget'!$E$8:$O$86,COLUMN()-3,FALSE),0)</f>
        <v>0</v>
      </c>
      <c r="I45" s="82">
        <f ca="1">IF($C45&lt;&gt;"",VLOOKUP($C45,'Monthly budget'!$E$8:$O$86,COLUMN()-3,FALSE),0)</f>
        <v>0</v>
      </c>
      <c r="J45" s="82">
        <f ca="1">IF($C45&lt;&gt;"",VLOOKUP($C45,'Monthly budget'!$E$8:$O$86,COLUMN()-3,FALSE),0)</f>
        <v>0</v>
      </c>
      <c r="K45" s="82">
        <f ca="1">IF($C45&lt;&gt;"",VLOOKUP($C45,'Monthly budget'!$E$8:$O$86,COLUMN()-3,FALSE),0)</f>
        <v>0</v>
      </c>
      <c r="L45" s="82">
        <f ca="1">IF($C45&lt;&gt;"",VLOOKUP($C45,'Monthly budget'!$E$8:$O$86,COLUMN()-3,FALSE),0)</f>
        <v>0</v>
      </c>
      <c r="M45" s="82">
        <f ca="1">IF($C45&lt;&gt;"",VLOOKUP($C45,'Monthly budget'!$E$8:$O$86,COLUMN()-3,FALSE),0)</f>
        <v>0</v>
      </c>
      <c r="N45" s="82">
        <f ca="1">IF($C45&lt;&gt;"",VLOOKUP($C45,'Monthly budget'!$E$8:$O$86,COLUMN()-3,FALSE),0)</f>
        <v>0</v>
      </c>
    </row>
    <row r="46" spans="2:14" x14ac:dyDescent="0.25">
      <c r="B46" s="81" t="b">
        <v>0</v>
      </c>
      <c r="C46" s="90" t="str">
        <f ca="1"/>
        <v>Viso Go</v>
      </c>
      <c r="D46" s="87">
        <f ca="1"/>
        <v>46092</v>
      </c>
      <c r="E46" s="83">
        <f ca="1">IF($C46&lt;&gt;"",VLOOKUP($C46,'Monthly budget'!$E$8:$O$86,COLUMN()-3,FALSE),0)</f>
        <v>-275</v>
      </c>
      <c r="F46" s="82">
        <f ca="1">IF($C46&lt;&gt;"",VLOOKUP($C46,'Monthly budget'!$E$8:$O$86,COLUMN()-3,FALSE),0)</f>
        <v>0</v>
      </c>
      <c r="G46" s="82">
        <f ca="1">IF($C46&lt;&gt;"",VLOOKUP($C46,'Monthly budget'!$E$8:$O$86,COLUMN()-3,FALSE),0)</f>
        <v>0</v>
      </c>
      <c r="H46" s="82">
        <f ca="1">IF($C46&lt;&gt;"",VLOOKUP($C46,'Monthly budget'!$E$8:$O$86,COLUMN()-3,FALSE),0)</f>
        <v>0</v>
      </c>
      <c r="I46" s="82">
        <f ca="1">IF($C46&lt;&gt;"",VLOOKUP($C46,'Monthly budget'!$E$8:$O$86,COLUMN()-3,FALSE),0)</f>
        <v>0</v>
      </c>
      <c r="J46" s="82">
        <f ca="1">IF($C46&lt;&gt;"",VLOOKUP($C46,'Monthly budget'!$E$8:$O$86,COLUMN()-3,FALSE),0)</f>
        <v>0</v>
      </c>
      <c r="K46" s="82">
        <f ca="1">IF($C46&lt;&gt;"",VLOOKUP($C46,'Monthly budget'!$E$8:$O$86,COLUMN()-3,FALSE),0)</f>
        <v>146</v>
      </c>
      <c r="L46" s="82">
        <f ca="1">IF($C46&lt;&gt;"",VLOOKUP($C46,'Monthly budget'!$E$8:$O$86,COLUMN()-3,FALSE),0)</f>
        <v>0</v>
      </c>
      <c r="M46" s="82">
        <f ca="1">IF($C46&lt;&gt;"",VLOOKUP($C46,'Monthly budget'!$E$8:$O$86,COLUMN()-3,FALSE),0)</f>
        <v>0</v>
      </c>
      <c r="N46" s="82">
        <f ca="1">IF($C46&lt;&gt;"",VLOOKUP($C46,'Monthly budget'!$E$8:$O$86,COLUMN()-3,FALSE),0)</f>
        <v>0</v>
      </c>
    </row>
    <row r="47" spans="2:14" x14ac:dyDescent="0.25">
      <c r="B47" s="81" t="b">
        <v>0</v>
      </c>
      <c r="C47" s="90" t="str">
        <f ca="1"/>
        <v>Paycheck</v>
      </c>
      <c r="D47" s="87">
        <f ca="1"/>
        <v>46094</v>
      </c>
      <c r="E47" s="83">
        <f ca="1">IF($C47&lt;&gt;"",VLOOKUP($C47,'Monthly budget'!$E$8:$O$86,COLUMN()-3,FALSE),0)</f>
        <v>1140</v>
      </c>
      <c r="F47" s="82">
        <f ca="1">IF($C47&lt;&gt;"",VLOOKUP($C47,'Monthly budget'!$E$8:$O$86,COLUMN()-3,FALSE),0)</f>
        <v>460</v>
      </c>
      <c r="G47" s="82">
        <f ca="1">IF($C47&lt;&gt;"",VLOOKUP($C47,'Monthly budget'!$E$8:$O$86,COLUMN()-3,FALSE),0)</f>
        <v>0</v>
      </c>
      <c r="H47" s="82">
        <f ca="1">IF($C47&lt;&gt;"",VLOOKUP($C47,'Monthly budget'!$E$8:$O$86,COLUMN()-3,FALSE),0)</f>
        <v>0</v>
      </c>
      <c r="I47" s="82">
        <f ca="1">IF($C47&lt;&gt;"",VLOOKUP($C47,'Monthly budget'!$E$8:$O$86,COLUMN()-3,FALSE),0)</f>
        <v>0</v>
      </c>
      <c r="J47" s="82">
        <f ca="1">IF($C47&lt;&gt;"",VLOOKUP($C47,'Monthly budget'!$E$8:$O$86,COLUMN()-3,FALSE),0)</f>
        <v>0</v>
      </c>
      <c r="K47" s="82">
        <f ca="1">IF($C47&lt;&gt;"",VLOOKUP($C47,'Monthly budget'!$E$8:$O$86,COLUMN()-3,FALSE),0)</f>
        <v>0</v>
      </c>
      <c r="L47" s="82">
        <f ca="1">IF($C47&lt;&gt;"",VLOOKUP($C47,'Monthly budget'!$E$8:$O$86,COLUMN()-3,FALSE),0)</f>
        <v>0</v>
      </c>
      <c r="M47" s="82">
        <f ca="1">IF($C47&lt;&gt;"",VLOOKUP($C47,'Monthly budget'!$E$8:$O$86,COLUMN()-3,FALSE),0)</f>
        <v>0</v>
      </c>
      <c r="N47" s="82">
        <f ca="1">IF($C47&lt;&gt;"",VLOOKUP($C47,'Monthly budget'!$E$8:$O$86,COLUMN()-3,FALSE),0)</f>
        <v>0</v>
      </c>
    </row>
    <row r="48" spans="2:14" x14ac:dyDescent="0.25">
      <c r="B48" s="81" t="b">
        <v>0</v>
      </c>
      <c r="C48" s="90" t="str">
        <f ca="1"/>
        <v>Ameritas</v>
      </c>
      <c r="D48" s="87">
        <f ca="1"/>
        <v>46094</v>
      </c>
      <c r="E48" s="83">
        <f ca="1">IF($C48&lt;&gt;"",VLOOKUP($C48,'Monthly budget'!$E$8:$O$86,COLUMN()-3,FALSE),0)</f>
        <v>0</v>
      </c>
      <c r="F48" s="82">
        <f ca="1">IF($C48&lt;&gt;"",VLOOKUP($C48,'Monthly budget'!$E$8:$O$86,COLUMN()-3,FALSE),0)</f>
        <v>0</v>
      </c>
      <c r="G48" s="82">
        <f ca="1">IF($C48&lt;&gt;"",VLOOKUP($C48,'Monthly budget'!$E$8:$O$86,COLUMN()-3,FALSE),0)</f>
        <v>112</v>
      </c>
      <c r="H48" s="82">
        <f ca="1">IF($C48&lt;&gt;"",VLOOKUP($C48,'Monthly budget'!$E$8:$O$86,COLUMN()-3,FALSE),0)</f>
        <v>0</v>
      </c>
      <c r="I48" s="82">
        <f ca="1">IF($C48&lt;&gt;"",VLOOKUP($C48,'Monthly budget'!$E$8:$O$86,COLUMN()-3,FALSE),0)</f>
        <v>0</v>
      </c>
      <c r="J48" s="82">
        <f ca="1">IF($C48&lt;&gt;"",VLOOKUP($C48,'Monthly budget'!$E$8:$O$86,COLUMN()-3,FALSE),0)</f>
        <v>0</v>
      </c>
      <c r="K48" s="82">
        <f ca="1">IF($C48&lt;&gt;"",VLOOKUP($C48,'Monthly budget'!$E$8:$O$86,COLUMN()-3,FALSE),0)</f>
        <v>0</v>
      </c>
      <c r="L48" s="82">
        <f ca="1">IF($C48&lt;&gt;"",VLOOKUP($C48,'Monthly budget'!$E$8:$O$86,COLUMN()-3,FALSE),0)</f>
        <v>0</v>
      </c>
      <c r="M48" s="82">
        <f ca="1">IF($C48&lt;&gt;"",VLOOKUP($C48,'Monthly budget'!$E$8:$O$86,COLUMN()-3,FALSE),0)</f>
        <v>0</v>
      </c>
      <c r="N48" s="82">
        <f ca="1">IF($C48&lt;&gt;"",VLOOKUP($C48,'Monthly budget'!$E$8:$O$86,COLUMN()-3,FALSE),0)</f>
        <v>0</v>
      </c>
    </row>
    <row r="49" spans="2:14" x14ac:dyDescent="0.25">
      <c r="B49" s="81" t="b">
        <v>0</v>
      </c>
      <c r="C49" s="90" t="str">
        <f ca="1"/>
        <v>Groceries</v>
      </c>
      <c r="D49" s="87">
        <f ca="1"/>
        <v>46095</v>
      </c>
      <c r="E49" s="83">
        <f ca="1">IF($C49&lt;&gt;"",VLOOKUP($C49,'Monthly budget'!$E$8:$O$86,COLUMN()-3,FALSE),0)</f>
        <v>0</v>
      </c>
      <c r="F49" s="82">
        <f ca="1">IF($C49&lt;&gt;"",VLOOKUP($C49,'Monthly budget'!$E$8:$O$86,COLUMN()-3,FALSE),0)</f>
        <v>-200</v>
      </c>
      <c r="G49" s="82">
        <f ca="1">IF($C49&lt;&gt;"",VLOOKUP($C49,'Monthly budget'!$E$8:$O$86,COLUMN()-3,FALSE),0)</f>
        <v>0</v>
      </c>
      <c r="H49" s="82">
        <f ca="1">IF($C49&lt;&gt;"",VLOOKUP($C49,'Monthly budget'!$E$8:$O$86,COLUMN()-3,FALSE),0)</f>
        <v>0</v>
      </c>
      <c r="I49" s="82">
        <f ca="1">IF($C49&lt;&gt;"",VLOOKUP($C49,'Monthly budget'!$E$8:$O$86,COLUMN()-3,FALSE),0)</f>
        <v>0</v>
      </c>
      <c r="J49" s="82">
        <f ca="1">IF($C49&lt;&gt;"",VLOOKUP($C49,'Monthly budget'!$E$8:$O$86,COLUMN()-3,FALSE),0)</f>
        <v>0</v>
      </c>
      <c r="K49" s="82">
        <f ca="1">IF($C49&lt;&gt;"",VLOOKUP($C49,'Monthly budget'!$E$8:$O$86,COLUMN()-3,FALSE),0)</f>
        <v>0</v>
      </c>
      <c r="L49" s="82">
        <f ca="1">IF($C49&lt;&gt;"",VLOOKUP($C49,'Monthly budget'!$E$8:$O$86,COLUMN()-3,FALSE),0)</f>
        <v>0</v>
      </c>
      <c r="M49" s="82">
        <f ca="1">IF($C49&lt;&gt;"",VLOOKUP($C49,'Monthly budget'!$E$8:$O$86,COLUMN()-3,FALSE),0)</f>
        <v>0</v>
      </c>
      <c r="N49" s="82">
        <f ca="1">IF($C49&lt;&gt;"",VLOOKUP($C49,'Monthly budget'!$E$8:$O$86,COLUMN()-3,FALSE),0)</f>
        <v>0</v>
      </c>
    </row>
    <row r="50" spans="2:14" x14ac:dyDescent="0.25">
      <c r="B50" s="81" t="b">
        <v>0</v>
      </c>
      <c r="C50" s="90" t="str">
        <f ca="1"/>
        <v>Food &amp; Drinks</v>
      </c>
      <c r="D50" s="87">
        <f ca="1"/>
        <v>46095</v>
      </c>
      <c r="E50" s="83">
        <f ca="1">IF($C50&lt;&gt;"",VLOOKUP($C50,'Monthly budget'!$E$8:$O$86,COLUMN()-3,FALSE),0)</f>
        <v>0</v>
      </c>
      <c r="F50" s="82">
        <f ca="1">IF($C50&lt;&gt;"",VLOOKUP($C50,'Monthly budget'!$E$8:$O$86,COLUMN()-3,FALSE),0)</f>
        <v>-200</v>
      </c>
      <c r="G50" s="82">
        <f ca="1">IF($C50&lt;&gt;"",VLOOKUP($C50,'Monthly budget'!$E$8:$O$86,COLUMN()-3,FALSE),0)</f>
        <v>0</v>
      </c>
      <c r="H50" s="82">
        <f ca="1">IF($C50&lt;&gt;"",VLOOKUP($C50,'Monthly budget'!$E$8:$O$86,COLUMN()-3,FALSE),0)</f>
        <v>0</v>
      </c>
      <c r="I50" s="82">
        <f ca="1">IF($C50&lt;&gt;"",VLOOKUP($C50,'Monthly budget'!$E$8:$O$86,COLUMN()-3,FALSE),0)</f>
        <v>0</v>
      </c>
      <c r="J50" s="82">
        <f ca="1">IF($C50&lt;&gt;"",VLOOKUP($C50,'Monthly budget'!$E$8:$O$86,COLUMN()-3,FALSE),0)</f>
        <v>0</v>
      </c>
      <c r="K50" s="82">
        <f ca="1">IF($C50&lt;&gt;"",VLOOKUP($C50,'Monthly budget'!$E$8:$O$86,COLUMN()-3,FALSE),0)</f>
        <v>0</v>
      </c>
      <c r="L50" s="82">
        <f ca="1">IF($C50&lt;&gt;"",VLOOKUP($C50,'Monthly budget'!$E$8:$O$86,COLUMN()-3,FALSE),0)</f>
        <v>0</v>
      </c>
      <c r="M50" s="82">
        <f ca="1">IF($C50&lt;&gt;"",VLOOKUP($C50,'Monthly budget'!$E$8:$O$86,COLUMN()-3,FALSE),0)</f>
        <v>0</v>
      </c>
      <c r="N50" s="82">
        <f ca="1">IF($C50&lt;&gt;"",VLOOKUP($C50,'Monthly budget'!$E$8:$O$86,COLUMN()-3,FALSE),0)</f>
        <v>0</v>
      </c>
    </row>
    <row r="51" spans="2:14" x14ac:dyDescent="0.25">
      <c r="B51" s="81" t="b">
        <v>0</v>
      </c>
      <c r="C51" s="90" t="str">
        <f ca="1"/>
        <v>Motorcycle</v>
      </c>
      <c r="D51" s="87">
        <f ca="1"/>
        <v>46097</v>
      </c>
      <c r="E51" s="83">
        <f ca="1">IF($C51&lt;&gt;"",VLOOKUP($C51,'Monthly budget'!$E$8:$O$86,COLUMN()-3,FALSE),0)</f>
        <v>-150.38</v>
      </c>
      <c r="F51" s="82">
        <f ca="1">IF($C51&lt;&gt;"",VLOOKUP($C51,'Monthly budget'!$E$8:$O$86,COLUMN()-3,FALSE),0)</f>
        <v>0</v>
      </c>
      <c r="G51" s="82">
        <f ca="1">IF($C51&lt;&gt;"",VLOOKUP($C51,'Monthly budget'!$E$8:$O$86,COLUMN()-3,FALSE),0)</f>
        <v>0</v>
      </c>
      <c r="H51" s="82">
        <f ca="1">IF($C51&lt;&gt;"",VLOOKUP($C51,'Monthly budget'!$E$8:$O$86,COLUMN()-3,FALSE),0)</f>
        <v>0</v>
      </c>
      <c r="I51" s="82">
        <f ca="1">IF($C51&lt;&gt;"",VLOOKUP($C51,'Monthly budget'!$E$8:$O$86,COLUMN()-3,FALSE),0)</f>
        <v>0</v>
      </c>
      <c r="J51" s="82">
        <f ca="1">IF($C51&lt;&gt;"",VLOOKUP($C51,'Monthly budget'!$E$8:$O$86,COLUMN()-3,FALSE),0)</f>
        <v>0</v>
      </c>
      <c r="K51" s="82">
        <f ca="1">IF($C51&lt;&gt;"",VLOOKUP($C51,'Monthly budget'!$E$8:$O$86,COLUMN()-3,FALSE),0)</f>
        <v>0</v>
      </c>
      <c r="L51" s="82">
        <f ca="1">IF($C51&lt;&gt;"",VLOOKUP($C51,'Monthly budget'!$E$8:$O$86,COLUMN()-3,FALSE),0)</f>
        <v>0</v>
      </c>
      <c r="M51" s="82">
        <f ca="1">IF($C51&lt;&gt;"",VLOOKUP($C51,'Monthly budget'!$E$8:$O$86,COLUMN()-3,FALSE),0)</f>
        <v>0</v>
      </c>
      <c r="N51" s="82">
        <f ca="1">IF($C51&lt;&gt;"",VLOOKUP($C51,'Monthly budget'!$E$8:$O$86,COLUMN()-3,FALSE),0)</f>
        <v>0</v>
      </c>
    </row>
    <row r="52" spans="2:14" x14ac:dyDescent="0.25">
      <c r="B52" s="81" t="b">
        <v>0</v>
      </c>
      <c r="C52" s="90" t="str">
        <f ca="1"/>
        <v>Netflix</v>
      </c>
      <c r="D52" s="87">
        <f ca="1"/>
        <v>46101</v>
      </c>
      <c r="E52" s="83">
        <f ca="1">IF($C52&lt;&gt;"",VLOOKUP($C52,'Monthly budget'!$E$8:$O$86,COLUMN()-3,FALSE),0)</f>
        <v>-24.99</v>
      </c>
      <c r="F52" s="82">
        <f ca="1">IF($C52&lt;&gt;"",VLOOKUP($C52,'Monthly budget'!$E$8:$O$86,COLUMN()-3,FALSE),0)</f>
        <v>0</v>
      </c>
      <c r="G52" s="82">
        <f ca="1">IF($C52&lt;&gt;"",VLOOKUP($C52,'Monthly budget'!$E$8:$O$86,COLUMN()-3,FALSE),0)</f>
        <v>0</v>
      </c>
      <c r="H52" s="82">
        <f ca="1">IF($C52&lt;&gt;"",VLOOKUP($C52,'Monthly budget'!$E$8:$O$86,COLUMN()-3,FALSE),0)</f>
        <v>0</v>
      </c>
      <c r="I52" s="82">
        <f ca="1">IF($C52&lt;&gt;"",VLOOKUP($C52,'Monthly budget'!$E$8:$O$86,COLUMN()-3,FALSE),0)</f>
        <v>0</v>
      </c>
      <c r="J52" s="82">
        <f ca="1">IF($C52&lt;&gt;"",VLOOKUP($C52,'Monthly budget'!$E$8:$O$86,COLUMN()-3,FALSE),0)</f>
        <v>0</v>
      </c>
      <c r="K52" s="82">
        <f ca="1">IF($C52&lt;&gt;"",VLOOKUP($C52,'Monthly budget'!$E$8:$O$86,COLUMN()-3,FALSE),0)</f>
        <v>0</v>
      </c>
      <c r="L52" s="82">
        <f ca="1">IF($C52&lt;&gt;"",VLOOKUP($C52,'Monthly budget'!$E$8:$O$86,COLUMN()-3,FALSE),0)</f>
        <v>0</v>
      </c>
      <c r="M52" s="82">
        <f ca="1">IF($C52&lt;&gt;"",VLOOKUP($C52,'Monthly budget'!$E$8:$O$86,COLUMN()-3,FALSE),0)</f>
        <v>0</v>
      </c>
      <c r="N52" s="82">
        <f ca="1">IF($C52&lt;&gt;"",VLOOKUP($C52,'Monthly budget'!$E$8:$O$86,COLUMN()-3,FALSE),0)</f>
        <v>0</v>
      </c>
    </row>
    <row r="53" spans="2:14" x14ac:dyDescent="0.25">
      <c r="B53" s="81" t="b">
        <v>0</v>
      </c>
      <c r="C53" s="90" t="str">
        <f ca="1"/>
        <v>Renters</v>
      </c>
      <c r="D53" s="87">
        <f ca="1"/>
        <v>46102</v>
      </c>
      <c r="E53" s="83">
        <f ca="1">IF($C53&lt;&gt;"",VLOOKUP($C53,'Monthly budget'!$E$8:$O$86,COLUMN()-3,FALSE),0)</f>
        <v>-10.92</v>
      </c>
      <c r="F53" s="82">
        <f ca="1">IF($C53&lt;&gt;"",VLOOKUP($C53,'Monthly budget'!$E$8:$O$86,COLUMN()-3,FALSE),0)</f>
        <v>0</v>
      </c>
      <c r="G53" s="82">
        <f ca="1">IF($C53&lt;&gt;"",VLOOKUP($C53,'Monthly budget'!$E$8:$O$86,COLUMN()-3,FALSE),0)</f>
        <v>0</v>
      </c>
      <c r="H53" s="82">
        <f ca="1">IF($C53&lt;&gt;"",VLOOKUP($C53,'Monthly budget'!$E$8:$O$86,COLUMN()-3,FALSE),0)</f>
        <v>0</v>
      </c>
      <c r="I53" s="82">
        <f ca="1">IF($C53&lt;&gt;"",VLOOKUP($C53,'Monthly budget'!$E$8:$O$86,COLUMN()-3,FALSE),0)</f>
        <v>0</v>
      </c>
      <c r="J53" s="82">
        <f ca="1">IF($C53&lt;&gt;"",VLOOKUP($C53,'Monthly budget'!$E$8:$O$86,COLUMN()-3,FALSE),0)</f>
        <v>0</v>
      </c>
      <c r="K53" s="82">
        <f ca="1">IF($C53&lt;&gt;"",VLOOKUP($C53,'Monthly budget'!$E$8:$O$86,COLUMN()-3,FALSE),0)</f>
        <v>0</v>
      </c>
      <c r="L53" s="82">
        <f ca="1">IF($C53&lt;&gt;"",VLOOKUP($C53,'Monthly budget'!$E$8:$O$86,COLUMN()-3,FALSE),0)</f>
        <v>0</v>
      </c>
      <c r="M53" s="82">
        <f ca="1">IF($C53&lt;&gt;"",VLOOKUP($C53,'Monthly budget'!$E$8:$O$86,COLUMN()-3,FALSE),0)</f>
        <v>0</v>
      </c>
      <c r="N53" s="82">
        <f ca="1">IF($C53&lt;&gt;"",VLOOKUP($C53,'Monthly budget'!$E$8:$O$86,COLUMN()-3,FALSE),0)</f>
        <v>0</v>
      </c>
    </row>
    <row r="54" spans="2:14" x14ac:dyDescent="0.25">
      <c r="B54" s="81" t="b">
        <v>0</v>
      </c>
      <c r="C54" s="90" t="str">
        <f ca="1"/>
        <v>Cese Transfer</v>
      </c>
      <c r="D54" s="87">
        <f ca="1"/>
        <v>46106</v>
      </c>
      <c r="E54" s="83">
        <f ca="1">IF($C54&lt;&gt;"",VLOOKUP($C54,'Monthly budget'!$E$8:$O$86,COLUMN()-3,FALSE),0)</f>
        <v>142</v>
      </c>
      <c r="F54" s="82">
        <f ca="1">IF($C54&lt;&gt;"",VLOOKUP($C54,'Monthly budget'!$E$8:$O$86,COLUMN()-3,FALSE),0)</f>
        <v>0</v>
      </c>
      <c r="G54" s="82">
        <f ca="1">IF($C54&lt;&gt;"",VLOOKUP($C54,'Monthly budget'!$E$8:$O$86,COLUMN()-3,FALSE),0)</f>
        <v>0</v>
      </c>
      <c r="H54" s="82">
        <f ca="1">IF($C54&lt;&gt;"",VLOOKUP($C54,'Monthly budget'!$E$8:$O$86,COLUMN()-3,FALSE),0)</f>
        <v>0</v>
      </c>
      <c r="I54" s="82">
        <f ca="1">IF($C54&lt;&gt;"",VLOOKUP($C54,'Monthly budget'!$E$8:$O$86,COLUMN()-3,FALSE),0)</f>
        <v>0</v>
      </c>
      <c r="J54" s="82">
        <f ca="1">IF($C54&lt;&gt;"",VLOOKUP($C54,'Monthly budget'!$E$8:$O$86,COLUMN()-3,FALSE),0)</f>
        <v>0</v>
      </c>
      <c r="K54" s="82">
        <f ca="1">IF($C54&lt;&gt;"",VLOOKUP($C54,'Monthly budget'!$E$8:$O$86,COLUMN()-3,FALSE),0)</f>
        <v>0</v>
      </c>
      <c r="L54" s="82">
        <f ca="1">IF($C54&lt;&gt;"",VLOOKUP($C54,'Monthly budget'!$E$8:$O$86,COLUMN()-3,FALSE),0)</f>
        <v>0</v>
      </c>
      <c r="M54" s="82">
        <f ca="1">IF($C54&lt;&gt;"",VLOOKUP($C54,'Monthly budget'!$E$8:$O$86,COLUMN()-3,FALSE),0)</f>
        <v>0</v>
      </c>
      <c r="N54" s="82">
        <f ca="1">IF($C54&lt;&gt;"",VLOOKUP($C54,'Monthly budget'!$E$8:$O$86,COLUMN()-3,FALSE),0)</f>
        <v>0</v>
      </c>
    </row>
    <row r="55" spans="2:14" x14ac:dyDescent="0.25">
      <c r="B55" s="81" t="b">
        <v>0</v>
      </c>
      <c r="C55" s="90" t="str">
        <f ca="1"/>
        <v>Internet</v>
      </c>
      <c r="D55" s="87">
        <f ca="1"/>
        <v>46107</v>
      </c>
      <c r="E55" s="83">
        <f ca="1">IF($C55&lt;&gt;"",VLOOKUP($C55,'Monthly budget'!$E$8:$O$86,COLUMN()-3,FALSE),0)</f>
        <v>0</v>
      </c>
      <c r="F55" s="82">
        <f ca="1">IF($C55&lt;&gt;"",VLOOKUP($C55,'Monthly budget'!$E$8:$O$86,COLUMN()-3,FALSE),0)</f>
        <v>0</v>
      </c>
      <c r="G55" s="82">
        <f ca="1">IF($C55&lt;&gt;"",VLOOKUP($C55,'Monthly budget'!$E$8:$O$86,COLUMN()-3,FALSE),0)</f>
        <v>0</v>
      </c>
      <c r="H55" s="82">
        <f ca="1">IF($C55&lt;&gt;"",VLOOKUP($C55,'Monthly budget'!$E$8:$O$86,COLUMN()-3,FALSE),0)</f>
        <v>0</v>
      </c>
      <c r="I55" s="82">
        <f ca="1">IF($C55&lt;&gt;"",VLOOKUP($C55,'Monthly budget'!$E$8:$O$86,COLUMN()-3,FALSE),0)</f>
        <v>0</v>
      </c>
      <c r="J55" s="82">
        <f ca="1">IF($C55&lt;&gt;"",VLOOKUP($C55,'Monthly budget'!$E$8:$O$86,COLUMN()-3,FALSE),0)</f>
        <v>0</v>
      </c>
      <c r="K55" s="82">
        <f ca="1">IF($C55&lt;&gt;"",VLOOKUP($C55,'Monthly budget'!$E$8:$O$86,COLUMN()-3,FALSE),0)</f>
        <v>0</v>
      </c>
      <c r="L55" s="82">
        <f ca="1">IF($C55&lt;&gt;"",VLOOKUP($C55,'Monthly budget'!$E$8:$O$86,COLUMN()-3,FALSE),0)</f>
        <v>0</v>
      </c>
      <c r="M55" s="82">
        <f ca="1">IF($C55&lt;&gt;"",VLOOKUP($C55,'Monthly budget'!$E$8:$O$86,COLUMN()-3,FALSE),0)</f>
        <v>0</v>
      </c>
      <c r="N55" s="82">
        <f ca="1">IF($C55&lt;&gt;"",VLOOKUP($C55,'Monthly budget'!$E$8:$O$86,COLUMN()-3,FALSE),0)</f>
        <v>0</v>
      </c>
    </row>
    <row r="56" spans="2:14" x14ac:dyDescent="0.25">
      <c r="B56" s="81" t="b">
        <v>0</v>
      </c>
      <c r="C56" s="90" t="str">
        <f ca="1"/>
        <v>Windsurf</v>
      </c>
      <c r="D56" s="87">
        <f ca="1"/>
        <v>46107</v>
      </c>
      <c r="E56" s="83">
        <f ca="1">IF($C56&lt;&gt;"",VLOOKUP($C56,'Monthly budget'!$E$8:$O$86,COLUMN()-3,FALSE),0)</f>
        <v>-15</v>
      </c>
      <c r="F56" s="82">
        <f ca="1">IF($C56&lt;&gt;"",VLOOKUP($C56,'Monthly budget'!$E$8:$O$86,COLUMN()-3,FALSE),0)</f>
        <v>0</v>
      </c>
      <c r="G56" s="82">
        <f ca="1">IF($C56&lt;&gt;"",VLOOKUP($C56,'Monthly budget'!$E$8:$O$86,COLUMN()-3,FALSE),0)</f>
        <v>0</v>
      </c>
      <c r="H56" s="82">
        <f ca="1">IF($C56&lt;&gt;"",VLOOKUP($C56,'Monthly budget'!$E$8:$O$86,COLUMN()-3,FALSE),0)</f>
        <v>0</v>
      </c>
      <c r="I56" s="82">
        <f ca="1">IF($C56&lt;&gt;"",VLOOKUP($C56,'Monthly budget'!$E$8:$O$86,COLUMN()-3,FALSE),0)</f>
        <v>0</v>
      </c>
      <c r="J56" s="82">
        <f ca="1">IF($C56&lt;&gt;"",VLOOKUP($C56,'Monthly budget'!$E$8:$O$86,COLUMN()-3,FALSE),0)</f>
        <v>0</v>
      </c>
      <c r="K56" s="82">
        <f ca="1">IF($C56&lt;&gt;"",VLOOKUP($C56,'Monthly budget'!$E$8:$O$86,COLUMN()-3,FALSE),0)</f>
        <v>0</v>
      </c>
      <c r="L56" s="82">
        <f ca="1">IF($C56&lt;&gt;"",VLOOKUP($C56,'Monthly budget'!$E$8:$O$86,COLUMN()-3,FALSE),0)</f>
        <v>0</v>
      </c>
      <c r="M56" s="82">
        <f ca="1">IF($C56&lt;&gt;"",VLOOKUP($C56,'Monthly budget'!$E$8:$O$86,COLUMN()-3,FALSE),0)</f>
        <v>0</v>
      </c>
      <c r="N56" s="82">
        <f ca="1">IF($C56&lt;&gt;"",VLOOKUP($C56,'Monthly budget'!$E$8:$O$86,COLUMN()-3,FALSE),0)</f>
        <v>0</v>
      </c>
    </row>
    <row r="57" spans="2:14" x14ac:dyDescent="0.25">
      <c r="B57" s="81" t="b">
        <v>0</v>
      </c>
      <c r="C57" s="90" t="str">
        <f ca="1"/>
        <v>Paycheck</v>
      </c>
      <c r="D57" s="87">
        <f ca="1"/>
        <v>46108</v>
      </c>
      <c r="E57" s="83">
        <f ca="1">IF($C57&lt;&gt;"",VLOOKUP($C57,'Monthly budget'!$E$8:$O$86,COLUMN()-3,FALSE),0)</f>
        <v>1140</v>
      </c>
      <c r="F57" s="82">
        <f ca="1">IF($C57&lt;&gt;"",VLOOKUP($C57,'Monthly budget'!$E$8:$O$86,COLUMN()-3,FALSE),0)</f>
        <v>460</v>
      </c>
      <c r="G57" s="82">
        <f ca="1">IF($C57&lt;&gt;"",VLOOKUP($C57,'Monthly budget'!$E$8:$O$86,COLUMN()-3,FALSE),0)</f>
        <v>0</v>
      </c>
      <c r="H57" s="82">
        <f ca="1">IF($C57&lt;&gt;"",VLOOKUP($C57,'Monthly budget'!$E$8:$O$86,COLUMN()-3,FALSE),0)</f>
        <v>0</v>
      </c>
      <c r="I57" s="82">
        <f ca="1">IF($C57&lt;&gt;"",VLOOKUP($C57,'Monthly budget'!$E$8:$O$86,COLUMN()-3,FALSE),0)</f>
        <v>0</v>
      </c>
      <c r="J57" s="82">
        <f ca="1">IF($C57&lt;&gt;"",VLOOKUP($C57,'Monthly budget'!$E$8:$O$86,COLUMN()-3,FALSE),0)</f>
        <v>0</v>
      </c>
      <c r="K57" s="82">
        <f ca="1">IF($C57&lt;&gt;"",VLOOKUP($C57,'Monthly budget'!$E$8:$O$86,COLUMN()-3,FALSE),0)</f>
        <v>0</v>
      </c>
      <c r="L57" s="82">
        <f ca="1">IF($C57&lt;&gt;"",VLOOKUP($C57,'Monthly budget'!$E$8:$O$86,COLUMN()-3,FALSE),0)</f>
        <v>0</v>
      </c>
      <c r="M57" s="82">
        <f ca="1">IF($C57&lt;&gt;"",VLOOKUP($C57,'Monthly budget'!$E$8:$O$86,COLUMN()-3,FALSE),0)</f>
        <v>0</v>
      </c>
      <c r="N57" s="82">
        <f ca="1">IF($C57&lt;&gt;"",VLOOKUP($C57,'Monthly budget'!$E$8:$O$86,COLUMN()-3,FALSE),0)</f>
        <v>0</v>
      </c>
    </row>
    <row r="58" spans="2:14" x14ac:dyDescent="0.25">
      <c r="B58" s="81" t="b">
        <v>0</v>
      </c>
      <c r="C58" s="90" t="str">
        <f ca="1"/>
        <v>Ameritas</v>
      </c>
      <c r="D58" s="87">
        <f ca="1"/>
        <v>46108</v>
      </c>
      <c r="E58" s="83">
        <f ca="1">IF($C58&lt;&gt;"",VLOOKUP($C58,'Monthly budget'!$E$8:$O$86,COLUMN()-3,FALSE),0)</f>
        <v>0</v>
      </c>
      <c r="F58" s="82">
        <f ca="1">IF($C58&lt;&gt;"",VLOOKUP($C58,'Monthly budget'!$E$8:$O$86,COLUMN()-3,FALSE),0)</f>
        <v>0</v>
      </c>
      <c r="G58" s="82">
        <f ca="1">IF($C58&lt;&gt;"",VLOOKUP($C58,'Monthly budget'!$E$8:$O$86,COLUMN()-3,FALSE),0)</f>
        <v>112</v>
      </c>
      <c r="H58" s="82">
        <f ca="1">IF($C58&lt;&gt;"",VLOOKUP($C58,'Monthly budget'!$E$8:$O$86,COLUMN()-3,FALSE),0)</f>
        <v>0</v>
      </c>
      <c r="I58" s="82">
        <f ca="1">IF($C58&lt;&gt;"",VLOOKUP($C58,'Monthly budget'!$E$8:$O$86,COLUMN()-3,FALSE),0)</f>
        <v>0</v>
      </c>
      <c r="J58" s="82">
        <f ca="1">IF($C58&lt;&gt;"",VLOOKUP($C58,'Monthly budget'!$E$8:$O$86,COLUMN()-3,FALSE),0)</f>
        <v>0</v>
      </c>
      <c r="K58" s="82">
        <f ca="1">IF($C58&lt;&gt;"",VLOOKUP($C58,'Monthly budget'!$E$8:$O$86,COLUMN()-3,FALSE),0)</f>
        <v>0</v>
      </c>
      <c r="L58" s="82">
        <f ca="1">IF($C58&lt;&gt;"",VLOOKUP($C58,'Monthly budget'!$E$8:$O$86,COLUMN()-3,FALSE),0)</f>
        <v>0</v>
      </c>
      <c r="M58" s="82">
        <f ca="1">IF($C58&lt;&gt;"",VLOOKUP($C58,'Monthly budget'!$E$8:$O$86,COLUMN()-3,FALSE),0)</f>
        <v>0</v>
      </c>
      <c r="N58" s="82">
        <f ca="1">IF($C58&lt;&gt;"",VLOOKUP($C58,'Monthly budget'!$E$8:$O$86,COLUMN()-3,FALSE),0)</f>
        <v>0</v>
      </c>
    </row>
    <row r="59" spans="2:14" x14ac:dyDescent="0.25">
      <c r="B59" s="81" t="b">
        <v>0</v>
      </c>
      <c r="C59" s="90" t="str">
        <f ca="1"/>
        <v>Tidal</v>
      </c>
      <c r="D59" s="87">
        <f ca="1"/>
        <v>46108</v>
      </c>
      <c r="E59" s="83">
        <f ca="1">IF($C59&lt;&gt;"",VLOOKUP($C59,'Monthly budget'!$E$8:$O$86,COLUMN()-3,FALSE),0)</f>
        <v>-10.99</v>
      </c>
      <c r="F59" s="82">
        <f ca="1">IF($C59&lt;&gt;"",VLOOKUP($C59,'Monthly budget'!$E$8:$O$86,COLUMN()-3,FALSE),0)</f>
        <v>0</v>
      </c>
      <c r="G59" s="82">
        <f ca="1">IF($C59&lt;&gt;"",VLOOKUP($C59,'Monthly budget'!$E$8:$O$86,COLUMN()-3,FALSE),0)</f>
        <v>0</v>
      </c>
      <c r="H59" s="82">
        <f ca="1">IF($C59&lt;&gt;"",VLOOKUP($C59,'Monthly budget'!$E$8:$O$86,COLUMN()-3,FALSE),0)</f>
        <v>0</v>
      </c>
      <c r="I59" s="82">
        <f ca="1">IF($C59&lt;&gt;"",VLOOKUP($C59,'Monthly budget'!$E$8:$O$86,COLUMN()-3,FALSE),0)</f>
        <v>0</v>
      </c>
      <c r="J59" s="82">
        <f ca="1">IF($C59&lt;&gt;"",VLOOKUP($C59,'Monthly budget'!$E$8:$O$86,COLUMN()-3,FALSE),0)</f>
        <v>0</v>
      </c>
      <c r="K59" s="82">
        <f ca="1">IF($C59&lt;&gt;"",VLOOKUP($C59,'Monthly budget'!$E$8:$O$86,COLUMN()-3,FALSE),0)</f>
        <v>0</v>
      </c>
      <c r="L59" s="82">
        <f ca="1">IF($C59&lt;&gt;"",VLOOKUP($C59,'Monthly budget'!$E$8:$O$86,COLUMN()-3,FALSE),0)</f>
        <v>0</v>
      </c>
      <c r="M59" s="82">
        <f ca="1">IF($C59&lt;&gt;"",VLOOKUP($C59,'Monthly budget'!$E$8:$O$86,COLUMN()-3,FALSE),0)</f>
        <v>0</v>
      </c>
      <c r="N59" s="82">
        <f ca="1">IF($C59&lt;&gt;"",VLOOKUP($C59,'Monthly budget'!$E$8:$O$86,COLUMN()-3,FALSE),0)</f>
        <v>0</v>
      </c>
    </row>
    <row r="60" spans="2:14" x14ac:dyDescent="0.25">
      <c r="B60" s="81" t="b">
        <v>0</v>
      </c>
      <c r="C60" s="90" t="str">
        <f ca="1"/>
        <v>Costco Citi</v>
      </c>
      <c r="D60" s="87">
        <f ca="1"/>
        <v>46109</v>
      </c>
      <c r="E60" s="83">
        <f ca="1">IF($C60&lt;&gt;"",VLOOKUP($C60,'Monthly budget'!$E$8:$O$86,COLUMN()-3,FALSE),0)</f>
        <v>-140</v>
      </c>
      <c r="F60" s="82">
        <f ca="1">IF($C60&lt;&gt;"",VLOOKUP($C60,'Monthly budget'!$E$8:$O$86,COLUMN()-3,FALSE),0)</f>
        <v>0</v>
      </c>
      <c r="G60" s="82">
        <f ca="1">IF($C60&lt;&gt;"",VLOOKUP($C60,'Monthly budget'!$E$8:$O$86,COLUMN()-3,FALSE),0)</f>
        <v>0</v>
      </c>
      <c r="H60" s="82">
        <f ca="1">IF($C60&lt;&gt;"",VLOOKUP($C60,'Monthly budget'!$E$8:$O$86,COLUMN()-3,FALSE),0)</f>
        <v>0</v>
      </c>
      <c r="I60" s="82">
        <f ca="1">IF($C60&lt;&gt;"",VLOOKUP($C60,'Monthly budget'!$E$8:$O$86,COLUMN()-3,FALSE),0)</f>
        <v>0</v>
      </c>
      <c r="J60" s="82">
        <f ca="1">IF($C60&lt;&gt;"",VLOOKUP($C60,'Monthly budget'!$E$8:$O$86,COLUMN()-3,FALSE),0)</f>
        <v>0</v>
      </c>
      <c r="K60" s="82">
        <f ca="1">IF($C60&lt;&gt;"",VLOOKUP($C60,'Monthly budget'!$E$8:$O$86,COLUMN()-3,FALSE),0)</f>
        <v>0</v>
      </c>
      <c r="L60" s="82">
        <f ca="1">IF($C60&lt;&gt;"",VLOOKUP($C60,'Monthly budget'!$E$8:$O$86,COLUMN()-3,FALSE),0)</f>
        <v>0</v>
      </c>
      <c r="M60" s="82">
        <f ca="1">IF($C60&lt;&gt;"",VLOOKUP($C60,'Monthly budget'!$E$8:$O$86,COLUMN()-3,FALSE),0)</f>
        <v>0</v>
      </c>
      <c r="N60" s="82">
        <f ca="1">IF($C60&lt;&gt;"",VLOOKUP($C60,'Monthly budget'!$E$8:$O$86,COLUMN()-3,FALSE),0)</f>
        <v>140</v>
      </c>
    </row>
    <row r="61" spans="2:14" x14ac:dyDescent="0.25">
      <c r="B61" s="81" t="b">
        <v>0</v>
      </c>
      <c r="C61" s="90" t="str">
        <f ca="1"/>
        <v>Kulo Transfer</v>
      </c>
      <c r="D61" s="87">
        <f ca="1"/>
        <v>46109</v>
      </c>
      <c r="E61" s="83">
        <f ca="1">IF($C61&lt;&gt;"",VLOOKUP($C61,'Monthly budget'!$E$8:$O$86,COLUMN()-3,FALSE),0)</f>
        <v>1050</v>
      </c>
      <c r="F61" s="82">
        <f ca="1">IF($C61&lt;&gt;"",VLOOKUP($C61,'Monthly budget'!$E$8:$O$86,COLUMN()-3,FALSE),0)</f>
        <v>0</v>
      </c>
      <c r="G61" s="82">
        <f ca="1">IF($C61&lt;&gt;"",VLOOKUP($C61,'Monthly budget'!$E$8:$O$86,COLUMN()-3,FALSE),0)</f>
        <v>0</v>
      </c>
      <c r="H61" s="82">
        <f ca="1">IF($C61&lt;&gt;"",VLOOKUP($C61,'Monthly budget'!$E$8:$O$86,COLUMN()-3,FALSE),0)</f>
        <v>0</v>
      </c>
      <c r="I61" s="82">
        <f ca="1">IF($C61&lt;&gt;"",VLOOKUP($C61,'Monthly budget'!$E$8:$O$86,COLUMN()-3,FALSE),0)</f>
        <v>0</v>
      </c>
      <c r="J61" s="82">
        <f ca="1">IF($C61&lt;&gt;"",VLOOKUP($C61,'Monthly budget'!$E$8:$O$86,COLUMN()-3,FALSE),0)</f>
        <v>0</v>
      </c>
      <c r="K61" s="82">
        <f ca="1">IF($C61&lt;&gt;"",VLOOKUP($C61,'Monthly budget'!$E$8:$O$86,COLUMN()-3,FALSE),0)</f>
        <v>0</v>
      </c>
      <c r="L61" s="82">
        <f ca="1">IF($C61&lt;&gt;"",VLOOKUP($C61,'Monthly budget'!$E$8:$O$86,COLUMN()-3,FALSE),0)</f>
        <v>0</v>
      </c>
      <c r="M61" s="82">
        <f ca="1">IF($C61&lt;&gt;"",VLOOKUP($C61,'Monthly budget'!$E$8:$O$86,COLUMN()-3,FALSE),0)</f>
        <v>0</v>
      </c>
      <c r="N61" s="82">
        <f ca="1">IF($C61&lt;&gt;"",VLOOKUP($C61,'Monthly budget'!$E$8:$O$86,COLUMN()-3,FALSE),0)</f>
        <v>0</v>
      </c>
    </row>
    <row r="62" spans="2:14" x14ac:dyDescent="0.25">
      <c r="B62" s="81" t="b">
        <v>0</v>
      </c>
      <c r="C62" s="90" t="str">
        <f ca="1"/>
        <v>Kulo SDGE</v>
      </c>
      <c r="D62" s="87">
        <f ca="1"/>
        <v>46109</v>
      </c>
      <c r="E62" s="83">
        <f ca="1">IF($C62&lt;&gt;"",VLOOKUP($C62,'Monthly budget'!$E$8:$O$86,COLUMN()-3,FALSE),0)</f>
        <v>-82</v>
      </c>
      <c r="F62" s="82">
        <f ca="1">IF($C62&lt;&gt;"",VLOOKUP($C62,'Monthly budget'!$E$8:$O$86,COLUMN()-3,FALSE),0)</f>
        <v>0</v>
      </c>
      <c r="G62" s="82">
        <f ca="1">IF($C62&lt;&gt;"",VLOOKUP($C62,'Monthly budget'!$E$8:$O$86,COLUMN()-3,FALSE),0)</f>
        <v>0</v>
      </c>
      <c r="H62" s="82">
        <f ca="1">IF($C62&lt;&gt;"",VLOOKUP($C62,'Monthly budget'!$E$8:$O$86,COLUMN()-3,FALSE),0)</f>
        <v>0</v>
      </c>
      <c r="I62" s="82">
        <f ca="1">IF($C62&lt;&gt;"",VLOOKUP($C62,'Monthly budget'!$E$8:$O$86,COLUMN()-3,FALSE),0)</f>
        <v>0</v>
      </c>
      <c r="J62" s="82">
        <f ca="1">IF($C62&lt;&gt;"",VLOOKUP($C62,'Monthly budget'!$E$8:$O$86,COLUMN()-3,FALSE),0)</f>
        <v>0</v>
      </c>
      <c r="K62" s="82">
        <f ca="1">IF($C62&lt;&gt;"",VLOOKUP($C62,'Monthly budget'!$E$8:$O$86,COLUMN()-3,FALSE),0)</f>
        <v>0</v>
      </c>
      <c r="L62" s="82">
        <f ca="1">IF($C62&lt;&gt;"",VLOOKUP($C62,'Monthly budget'!$E$8:$O$86,COLUMN()-3,FALSE),0)</f>
        <v>0</v>
      </c>
      <c r="M62" s="82">
        <f ca="1">IF($C62&lt;&gt;"",VLOOKUP($C62,'Monthly budget'!$E$8:$O$86,COLUMN()-3,FALSE),0)</f>
        <v>0</v>
      </c>
      <c r="N62" s="82">
        <f ca="1">IF($C62&lt;&gt;"",VLOOKUP($C62,'Monthly budget'!$E$8:$O$86,COLUMN()-3,FALSE),0)</f>
        <v>0</v>
      </c>
    </row>
    <row r="63" spans="2:14" x14ac:dyDescent="0.25">
      <c r="B63" s="81" t="b">
        <v>0</v>
      </c>
      <c r="C63" s="90" t="str">
        <f ca="1"/>
        <v>Groceries</v>
      </c>
      <c r="D63" s="87">
        <f ca="1"/>
        <v>46109</v>
      </c>
      <c r="E63" s="83">
        <f ca="1">IF($C63&lt;&gt;"",VLOOKUP($C63,'Monthly budget'!$E$8:$O$86,COLUMN()-3,FALSE),0)</f>
        <v>0</v>
      </c>
      <c r="F63" s="82">
        <f ca="1">IF($C63&lt;&gt;"",VLOOKUP($C63,'Monthly budget'!$E$8:$O$86,COLUMN()-3,FALSE),0)</f>
        <v>-200</v>
      </c>
      <c r="G63" s="82">
        <f ca="1">IF($C63&lt;&gt;"",VLOOKUP($C63,'Monthly budget'!$E$8:$O$86,COLUMN()-3,FALSE),0)</f>
        <v>0</v>
      </c>
      <c r="H63" s="82">
        <f ca="1">IF($C63&lt;&gt;"",VLOOKUP($C63,'Monthly budget'!$E$8:$O$86,COLUMN()-3,FALSE),0)</f>
        <v>0</v>
      </c>
      <c r="I63" s="82">
        <f ca="1">IF($C63&lt;&gt;"",VLOOKUP($C63,'Monthly budget'!$E$8:$O$86,COLUMN()-3,FALSE),0)</f>
        <v>0</v>
      </c>
      <c r="J63" s="82">
        <f ca="1">IF($C63&lt;&gt;"",VLOOKUP($C63,'Monthly budget'!$E$8:$O$86,COLUMN()-3,FALSE),0)</f>
        <v>0</v>
      </c>
      <c r="K63" s="82">
        <f ca="1">IF($C63&lt;&gt;"",VLOOKUP($C63,'Monthly budget'!$E$8:$O$86,COLUMN()-3,FALSE),0)</f>
        <v>0</v>
      </c>
      <c r="L63" s="82">
        <f ca="1">IF($C63&lt;&gt;"",VLOOKUP($C63,'Monthly budget'!$E$8:$O$86,COLUMN()-3,FALSE),0)</f>
        <v>0</v>
      </c>
      <c r="M63" s="82">
        <f ca="1">IF($C63&lt;&gt;"",VLOOKUP($C63,'Monthly budget'!$E$8:$O$86,COLUMN()-3,FALSE),0)</f>
        <v>0</v>
      </c>
      <c r="N63" s="82">
        <f ca="1">IF($C63&lt;&gt;"",VLOOKUP($C63,'Monthly budget'!$E$8:$O$86,COLUMN()-3,FALSE),0)</f>
        <v>0</v>
      </c>
    </row>
    <row r="64" spans="2:14" x14ac:dyDescent="0.25">
      <c r="B64" s="81" t="b">
        <v>0</v>
      </c>
      <c r="C64" s="90" t="str">
        <f ca="1"/>
        <v>Food &amp; Drinks</v>
      </c>
      <c r="D64" s="87">
        <f ca="1"/>
        <v>46109</v>
      </c>
      <c r="E64" s="83">
        <f ca="1">IF($C64&lt;&gt;"",VLOOKUP($C64,'Monthly budget'!$E$8:$O$86,COLUMN()-3,FALSE),0)</f>
        <v>0</v>
      </c>
      <c r="F64" s="82">
        <f ca="1">IF($C64&lt;&gt;"",VLOOKUP($C64,'Monthly budget'!$E$8:$O$86,COLUMN()-3,FALSE),0)</f>
        <v>-200</v>
      </c>
      <c r="G64" s="82">
        <f ca="1">IF($C64&lt;&gt;"",VLOOKUP($C64,'Monthly budget'!$E$8:$O$86,COLUMN()-3,FALSE),0)</f>
        <v>0</v>
      </c>
      <c r="H64" s="82">
        <f ca="1">IF($C64&lt;&gt;"",VLOOKUP($C64,'Monthly budget'!$E$8:$O$86,COLUMN()-3,FALSE),0)</f>
        <v>0</v>
      </c>
      <c r="I64" s="82">
        <f ca="1">IF($C64&lt;&gt;"",VLOOKUP($C64,'Monthly budget'!$E$8:$O$86,COLUMN()-3,FALSE),0)</f>
        <v>0</v>
      </c>
      <c r="J64" s="82">
        <f ca="1">IF($C64&lt;&gt;"",VLOOKUP($C64,'Monthly budget'!$E$8:$O$86,COLUMN()-3,FALSE),0)</f>
        <v>0</v>
      </c>
      <c r="K64" s="82">
        <f ca="1">IF($C64&lt;&gt;"",VLOOKUP($C64,'Monthly budget'!$E$8:$O$86,COLUMN()-3,FALSE),0)</f>
        <v>0</v>
      </c>
      <c r="L64" s="82">
        <f ca="1">IF($C64&lt;&gt;"",VLOOKUP($C64,'Monthly budget'!$E$8:$O$86,COLUMN()-3,FALSE),0)</f>
        <v>0</v>
      </c>
      <c r="M64" s="82">
        <f ca="1">IF($C64&lt;&gt;"",VLOOKUP($C64,'Monthly budget'!$E$8:$O$86,COLUMN()-3,FALSE),0)</f>
        <v>0</v>
      </c>
      <c r="N64" s="82">
        <f ca="1">IF($C64&lt;&gt;"",VLOOKUP($C64,'Monthly budget'!$E$8:$O$86,COLUMN()-3,FALSE),0)</f>
        <v>0</v>
      </c>
    </row>
    <row r="65" spans="2:14" x14ac:dyDescent="0.25">
      <c r="B65" s="81" t="b">
        <v>0</v>
      </c>
      <c r="C65" s="90" t="str">
        <f ca="1"/>
        <v>SDGE</v>
      </c>
      <c r="D65" s="87">
        <f ca="1"/>
        <v>46109</v>
      </c>
      <c r="E65" s="83">
        <f ca="1">IF($C65&lt;&gt;"",VLOOKUP($C65,'Monthly budget'!$E$8:$O$86,COLUMN()-3,FALSE),0)</f>
        <v>-84</v>
      </c>
      <c r="F65" s="82">
        <f ca="1">IF($C65&lt;&gt;"",VLOOKUP($C65,'Monthly budget'!$E$8:$O$86,COLUMN()-3,FALSE),0)</f>
        <v>0</v>
      </c>
      <c r="G65" s="82">
        <f ca="1">IF($C65&lt;&gt;"",VLOOKUP($C65,'Monthly budget'!$E$8:$O$86,COLUMN()-3,FALSE),0)</f>
        <v>0</v>
      </c>
      <c r="H65" s="82">
        <f ca="1">IF($C65&lt;&gt;"",VLOOKUP($C65,'Monthly budget'!$E$8:$O$86,COLUMN()-3,FALSE),0)</f>
        <v>0</v>
      </c>
      <c r="I65" s="82">
        <f ca="1">IF($C65&lt;&gt;"",VLOOKUP($C65,'Monthly budget'!$E$8:$O$86,COLUMN()-3,FALSE),0)</f>
        <v>0</v>
      </c>
      <c r="J65" s="82">
        <f ca="1">IF($C65&lt;&gt;"",VLOOKUP($C65,'Monthly budget'!$E$8:$O$86,COLUMN()-3,FALSE),0)</f>
        <v>0</v>
      </c>
      <c r="K65" s="82">
        <f ca="1">IF($C65&lt;&gt;"",VLOOKUP($C65,'Monthly budget'!$E$8:$O$86,COLUMN()-3,FALSE),0)</f>
        <v>0</v>
      </c>
      <c r="L65" s="82">
        <f ca="1">IF($C65&lt;&gt;"",VLOOKUP($C65,'Monthly budget'!$E$8:$O$86,COLUMN()-3,FALSE),0)</f>
        <v>0</v>
      </c>
      <c r="M65" s="82">
        <f ca="1">IF($C65&lt;&gt;"",VLOOKUP($C65,'Monthly budget'!$E$8:$O$86,COLUMN()-3,FALSE),0)</f>
        <v>0</v>
      </c>
      <c r="N65" s="82">
        <f ca="1">IF($C65&lt;&gt;"",VLOOKUP($C65,'Monthly budget'!$E$8:$O$86,COLUMN()-3,FALSE),0)</f>
        <v>0</v>
      </c>
    </row>
    <row r="66" spans="2:14" x14ac:dyDescent="0.25">
      <c r="B66" s="81" t="b">
        <v>0</v>
      </c>
      <c r="C66" s="90" t="str">
        <f ca="1"/>
        <v>Prime Ad-Free</v>
      </c>
      <c r="D66" s="87">
        <f ca="1"/>
        <v>46109</v>
      </c>
      <c r="E66" s="83">
        <f ca="1">IF($C66&lt;&gt;"",VLOOKUP($C66,'Monthly budget'!$E$8:$O$86,COLUMN()-3,FALSE),0)</f>
        <v>-2.99</v>
      </c>
      <c r="F66" s="82">
        <f ca="1">IF($C66&lt;&gt;"",VLOOKUP($C66,'Monthly budget'!$E$8:$O$86,COLUMN()-3,FALSE),0)</f>
        <v>0</v>
      </c>
      <c r="G66" s="82">
        <f ca="1">IF($C66&lt;&gt;"",VLOOKUP($C66,'Monthly budget'!$E$8:$O$86,COLUMN()-3,FALSE),0)</f>
        <v>0</v>
      </c>
      <c r="H66" s="82">
        <f ca="1">IF($C66&lt;&gt;"",VLOOKUP($C66,'Monthly budget'!$E$8:$O$86,COLUMN()-3,FALSE),0)</f>
        <v>0</v>
      </c>
      <c r="I66" s="82">
        <f ca="1">IF($C66&lt;&gt;"",VLOOKUP($C66,'Monthly budget'!$E$8:$O$86,COLUMN()-3,FALSE),0)</f>
        <v>0</v>
      </c>
      <c r="J66" s="82">
        <f ca="1">IF($C66&lt;&gt;"",VLOOKUP($C66,'Monthly budget'!$E$8:$O$86,COLUMN()-3,FALSE),0)</f>
        <v>0</v>
      </c>
      <c r="K66" s="82">
        <f ca="1">IF($C66&lt;&gt;"",VLOOKUP($C66,'Monthly budget'!$E$8:$O$86,COLUMN()-3,FALSE),0)</f>
        <v>0</v>
      </c>
      <c r="L66" s="82">
        <f ca="1">IF($C66&lt;&gt;"",VLOOKUP($C66,'Monthly budget'!$E$8:$O$86,COLUMN()-3,FALSE),0)</f>
        <v>0</v>
      </c>
      <c r="M66" s="82">
        <f ca="1">IF($C66&lt;&gt;"",VLOOKUP($C66,'Monthly budget'!$E$8:$O$86,COLUMN()-3,FALSE),0)</f>
        <v>0</v>
      </c>
      <c r="N66" s="82">
        <f ca="1">IF($C66&lt;&gt;"",VLOOKUP($C66,'Monthly budget'!$E$8:$O$86,COLUMN()-3,FALSE),0)</f>
        <v>0</v>
      </c>
    </row>
    <row r="67" spans="2:14" x14ac:dyDescent="0.25">
      <c r="B67" s="81" t="b">
        <v>0</v>
      </c>
      <c r="C67" s="90" t="str">
        <f ca="1"/>
        <v>Disability</v>
      </c>
      <c r="D67" s="87">
        <f ca="1"/>
        <v>46113</v>
      </c>
      <c r="E67" s="83">
        <f ca="1">IF($C67&lt;&gt;"",VLOOKUP($C67,'Monthly budget'!$E$8:$O$86,COLUMN()-3,FALSE),0)</f>
        <v>0</v>
      </c>
      <c r="F67" s="82">
        <f ca="1">IF($C67&lt;&gt;"",VLOOKUP($C67,'Monthly budget'!$E$8:$O$86,COLUMN()-3,FALSE),0)</f>
        <v>356.66</v>
      </c>
      <c r="G67" s="82">
        <f ca="1">IF($C67&lt;&gt;"",VLOOKUP($C67,'Monthly budget'!$E$8:$O$86,COLUMN()-3,FALSE),0)</f>
        <v>0</v>
      </c>
      <c r="H67" s="82">
        <f ca="1">IF($C67&lt;&gt;"",VLOOKUP($C67,'Monthly budget'!$E$8:$O$86,COLUMN()-3,FALSE),0)</f>
        <v>0</v>
      </c>
      <c r="I67" s="82">
        <f ca="1">IF($C67&lt;&gt;"",VLOOKUP($C67,'Monthly budget'!$E$8:$O$86,COLUMN()-3,FALSE),0)</f>
        <v>0</v>
      </c>
      <c r="J67" s="82">
        <f ca="1">IF($C67&lt;&gt;"",VLOOKUP($C67,'Monthly budget'!$E$8:$O$86,COLUMN()-3,FALSE),0)</f>
        <v>0</v>
      </c>
      <c r="K67" s="82">
        <f ca="1">IF($C67&lt;&gt;"",VLOOKUP($C67,'Monthly budget'!$E$8:$O$86,COLUMN()-3,FALSE),0)</f>
        <v>0</v>
      </c>
      <c r="L67" s="82">
        <f ca="1">IF($C67&lt;&gt;"",VLOOKUP($C67,'Monthly budget'!$E$8:$O$86,COLUMN()-3,FALSE),0)</f>
        <v>0</v>
      </c>
      <c r="M67" s="82">
        <f ca="1">IF($C67&lt;&gt;"",VLOOKUP($C67,'Monthly budget'!$E$8:$O$86,COLUMN()-3,FALSE),0)</f>
        <v>0</v>
      </c>
      <c r="N67" s="82">
        <f ca="1">IF($C67&lt;&gt;"",VLOOKUP($C67,'Monthly budget'!$E$8:$O$86,COLUMN()-3,FALSE),0)</f>
        <v>0</v>
      </c>
    </row>
    <row r="68" spans="2:14" x14ac:dyDescent="0.25">
      <c r="B68" s="81" t="b">
        <v>0</v>
      </c>
      <c r="C68" s="90" t="str">
        <f ca="1"/>
        <v>Kulo Rent</v>
      </c>
      <c r="D68" s="87">
        <f ca="1"/>
        <v>46113</v>
      </c>
      <c r="E68" s="83">
        <f ca="1">IF($C68&lt;&gt;"",VLOOKUP($C68,'Monthly budget'!$E$8:$O$86,COLUMN()-3,FALSE),0)</f>
        <v>-959</v>
      </c>
      <c r="F68" s="82">
        <f ca="1">IF($C68&lt;&gt;"",VLOOKUP($C68,'Monthly budget'!$E$8:$O$86,COLUMN()-3,FALSE),0)</f>
        <v>0</v>
      </c>
      <c r="G68" s="82">
        <f ca="1">IF($C68&lt;&gt;"",VLOOKUP($C68,'Monthly budget'!$E$8:$O$86,COLUMN()-3,FALSE),0)</f>
        <v>0</v>
      </c>
      <c r="H68" s="82">
        <f ca="1">IF($C68&lt;&gt;"",VLOOKUP($C68,'Monthly budget'!$E$8:$O$86,COLUMN()-3,FALSE),0)</f>
        <v>0</v>
      </c>
      <c r="I68" s="82">
        <f ca="1">IF($C68&lt;&gt;"",VLOOKUP($C68,'Monthly budget'!$E$8:$O$86,COLUMN()-3,FALSE),0)</f>
        <v>0</v>
      </c>
      <c r="J68" s="82">
        <f ca="1">IF($C68&lt;&gt;"",VLOOKUP($C68,'Monthly budget'!$E$8:$O$86,COLUMN()-3,FALSE),0)</f>
        <v>0</v>
      </c>
      <c r="K68" s="82">
        <f ca="1">IF($C68&lt;&gt;"",VLOOKUP($C68,'Monthly budget'!$E$8:$O$86,COLUMN()-3,FALSE),0)</f>
        <v>0</v>
      </c>
      <c r="L68" s="82">
        <f ca="1">IF($C68&lt;&gt;"",VLOOKUP($C68,'Monthly budget'!$E$8:$O$86,COLUMN()-3,FALSE),0)</f>
        <v>0</v>
      </c>
      <c r="M68" s="82">
        <f ca="1">IF($C68&lt;&gt;"",VLOOKUP($C68,'Monthly budget'!$E$8:$O$86,COLUMN()-3,FALSE),0)</f>
        <v>0</v>
      </c>
      <c r="N68" s="82">
        <f ca="1">IF($C68&lt;&gt;"",VLOOKUP($C68,'Monthly budget'!$E$8:$O$86,COLUMN()-3,FALSE),0)</f>
        <v>0</v>
      </c>
    </row>
    <row r="69" spans="2:14" x14ac:dyDescent="0.25">
      <c r="B69" s="81" t="b">
        <v>0</v>
      </c>
      <c r="C69" s="90" t="str">
        <f ca="1"/>
        <v>Rent</v>
      </c>
      <c r="D69" s="87">
        <f ca="1"/>
        <v>46113</v>
      </c>
      <c r="E69" s="83">
        <f ca="1">IF($C69&lt;&gt;"",VLOOKUP($C69,'Monthly budget'!$E$8:$O$86,COLUMN()-3,FALSE),0)</f>
        <v>-1277.97</v>
      </c>
      <c r="F69" s="82">
        <f ca="1">IF($C69&lt;&gt;"",VLOOKUP($C69,'Monthly budget'!$E$8:$O$86,COLUMN()-3,FALSE),0)</f>
        <v>0</v>
      </c>
      <c r="G69" s="82">
        <f ca="1">IF($C69&lt;&gt;"",VLOOKUP($C69,'Monthly budget'!$E$8:$O$86,COLUMN()-3,FALSE),0)</f>
        <v>0</v>
      </c>
      <c r="H69" s="82">
        <f ca="1">IF($C69&lt;&gt;"",VLOOKUP($C69,'Monthly budget'!$E$8:$O$86,COLUMN()-3,FALSE),0)</f>
        <v>0</v>
      </c>
      <c r="I69" s="82">
        <f ca="1">IF($C69&lt;&gt;"",VLOOKUP($C69,'Monthly budget'!$E$8:$O$86,COLUMN()-3,FALSE),0)</f>
        <v>0</v>
      </c>
      <c r="J69" s="82">
        <f ca="1">IF($C69&lt;&gt;"",VLOOKUP($C69,'Monthly budget'!$E$8:$O$86,COLUMN()-3,FALSE),0)</f>
        <v>0</v>
      </c>
      <c r="K69" s="82">
        <f ca="1">IF($C69&lt;&gt;"",VLOOKUP($C69,'Monthly budget'!$E$8:$O$86,COLUMN()-3,FALSE),0)</f>
        <v>0</v>
      </c>
      <c r="L69" s="82">
        <f ca="1">IF($C69&lt;&gt;"",VLOOKUP($C69,'Monthly budget'!$E$8:$O$86,COLUMN()-3,FALSE),0)</f>
        <v>0</v>
      </c>
      <c r="M69" s="82">
        <f ca="1">IF($C69&lt;&gt;"",VLOOKUP($C69,'Monthly budget'!$E$8:$O$86,COLUMN()-3,FALSE),0)</f>
        <v>0</v>
      </c>
      <c r="N69" s="82">
        <f ca="1">IF($C69&lt;&gt;"",VLOOKUP($C69,'Monthly budget'!$E$8:$O$86,COLUMN()-3,FALSE),0)</f>
        <v>0</v>
      </c>
    </row>
    <row r="70" spans="2:14" x14ac:dyDescent="0.25">
      <c r="B70" s="81" t="b">
        <v>0</v>
      </c>
      <c r="C70" s="90" t="str">
        <f ca="1"/>
        <v>Visa Platinum</v>
      </c>
      <c r="D70" s="87">
        <f ca="1"/>
        <v>46115</v>
      </c>
      <c r="E70" s="83">
        <f ca="1">IF($C70&lt;&gt;"",VLOOKUP($C70,'Monthly budget'!$E$8:$O$86,COLUMN()-3,FALSE),0)</f>
        <v>-229</v>
      </c>
      <c r="F70" s="82">
        <f ca="1">IF($C70&lt;&gt;"",VLOOKUP($C70,'Monthly budget'!$E$8:$O$86,COLUMN()-3,FALSE),0)</f>
        <v>0</v>
      </c>
      <c r="G70" s="82">
        <f ca="1">IF($C70&lt;&gt;"",VLOOKUP($C70,'Monthly budget'!$E$8:$O$86,COLUMN()-3,FALSE),0)</f>
        <v>0</v>
      </c>
      <c r="H70" s="82">
        <f ca="1">IF($C70&lt;&gt;"",VLOOKUP($C70,'Monthly budget'!$E$8:$O$86,COLUMN()-3,FALSE),0)</f>
        <v>0</v>
      </c>
      <c r="I70" s="82">
        <f ca="1">IF($C70&lt;&gt;"",VLOOKUP($C70,'Monthly budget'!$E$8:$O$86,COLUMN()-3,FALSE),0)</f>
        <v>0</v>
      </c>
      <c r="J70" s="82">
        <f ca="1">IF($C70&lt;&gt;"",VLOOKUP($C70,'Monthly budget'!$E$8:$O$86,COLUMN()-3,FALSE),0)</f>
        <v>311</v>
      </c>
      <c r="K70" s="82">
        <f ca="1">IF($C70&lt;&gt;"",VLOOKUP($C70,'Monthly budget'!$E$8:$O$86,COLUMN()-3,FALSE),0)</f>
        <v>0</v>
      </c>
      <c r="L70" s="82">
        <f ca="1">IF($C70&lt;&gt;"",VLOOKUP($C70,'Monthly budget'!$E$8:$O$86,COLUMN()-3,FALSE),0)</f>
        <v>0</v>
      </c>
      <c r="M70" s="82">
        <f ca="1">IF($C70&lt;&gt;"",VLOOKUP($C70,'Monthly budget'!$E$8:$O$86,COLUMN()-3,FALSE),0)</f>
        <v>0</v>
      </c>
      <c r="N70" s="82">
        <f ca="1">IF($C70&lt;&gt;"",VLOOKUP($C70,'Monthly budget'!$E$8:$O$86,COLUMN()-3,FALSE),0)</f>
        <v>0</v>
      </c>
    </row>
    <row r="71" spans="2:14" x14ac:dyDescent="0.25">
      <c r="B71" s="81" t="b">
        <v>0</v>
      </c>
      <c r="C71" s="90" t="str">
        <f ca="1"/>
        <v>Kulo Internet</v>
      </c>
      <c r="D71" s="87">
        <f ca="1"/>
        <v>46117</v>
      </c>
      <c r="E71" s="83">
        <f ca="1">IF($C71&lt;&gt;"",VLOOKUP($C71,'Monthly budget'!$E$8:$O$86,COLUMN()-3,FALSE),0)</f>
        <v>-28</v>
      </c>
      <c r="F71" s="82">
        <f ca="1">IF($C71&lt;&gt;"",VLOOKUP($C71,'Monthly budget'!$E$8:$O$86,COLUMN()-3,FALSE),0)</f>
        <v>0</v>
      </c>
      <c r="G71" s="82">
        <f ca="1">IF($C71&lt;&gt;"",VLOOKUP($C71,'Monthly budget'!$E$8:$O$86,COLUMN()-3,FALSE),0)</f>
        <v>0</v>
      </c>
      <c r="H71" s="82">
        <f ca="1">IF($C71&lt;&gt;"",VLOOKUP($C71,'Monthly budget'!$E$8:$O$86,COLUMN()-3,FALSE),0)</f>
        <v>0</v>
      </c>
      <c r="I71" s="82">
        <f ca="1">IF($C71&lt;&gt;"",VLOOKUP($C71,'Monthly budget'!$E$8:$O$86,COLUMN()-3,FALSE),0)</f>
        <v>0</v>
      </c>
      <c r="J71" s="82">
        <f ca="1">IF($C71&lt;&gt;"",VLOOKUP($C71,'Monthly budget'!$E$8:$O$86,COLUMN()-3,FALSE),0)</f>
        <v>0</v>
      </c>
      <c r="K71" s="82">
        <f ca="1">IF($C71&lt;&gt;"",VLOOKUP($C71,'Monthly budget'!$E$8:$O$86,COLUMN()-3,FALSE),0)</f>
        <v>0</v>
      </c>
      <c r="L71" s="82">
        <f ca="1">IF($C71&lt;&gt;"",VLOOKUP($C71,'Monthly budget'!$E$8:$O$86,COLUMN()-3,FALSE),0)</f>
        <v>0</v>
      </c>
      <c r="M71" s="82">
        <f ca="1">IF($C71&lt;&gt;"",VLOOKUP($C71,'Monthly budget'!$E$8:$O$86,COLUMN()-3,FALSE),0)</f>
        <v>0</v>
      </c>
      <c r="N71" s="82">
        <f ca="1">IF($C71&lt;&gt;"",VLOOKUP($C71,'Monthly budget'!$E$8:$O$86,COLUMN()-3,FALSE),0)</f>
        <v>0</v>
      </c>
    </row>
    <row r="72" spans="2:14" x14ac:dyDescent="0.25">
      <c r="B72" s="81" t="b">
        <v>0</v>
      </c>
      <c r="C72" s="90" t="str">
        <f ca="1"/>
        <v>Cese Phone</v>
      </c>
      <c r="D72" s="87">
        <f ca="1"/>
        <v>46117</v>
      </c>
      <c r="E72" s="83">
        <f ca="1">IF($C72&lt;&gt;"",VLOOKUP($C72,'Monthly budget'!$E$8:$O$86,COLUMN()-3,FALSE),0)</f>
        <v>-142</v>
      </c>
      <c r="F72" s="82">
        <f ca="1">IF($C72&lt;&gt;"",VLOOKUP($C72,'Monthly budget'!$E$8:$O$86,COLUMN()-3,FALSE),0)</f>
        <v>0</v>
      </c>
      <c r="G72" s="82">
        <f ca="1">IF($C72&lt;&gt;"",VLOOKUP($C72,'Monthly budget'!$E$8:$O$86,COLUMN()-3,FALSE),0)</f>
        <v>0</v>
      </c>
      <c r="H72" s="82">
        <f ca="1">IF($C72&lt;&gt;"",VLOOKUP($C72,'Monthly budget'!$E$8:$O$86,COLUMN()-3,FALSE),0)</f>
        <v>0</v>
      </c>
      <c r="I72" s="82">
        <f ca="1">IF($C72&lt;&gt;"",VLOOKUP($C72,'Monthly budget'!$E$8:$O$86,COLUMN()-3,FALSE),0)</f>
        <v>0</v>
      </c>
      <c r="J72" s="82">
        <f ca="1">IF($C72&lt;&gt;"",VLOOKUP($C72,'Monthly budget'!$E$8:$O$86,COLUMN()-3,FALSE),0)</f>
        <v>0</v>
      </c>
      <c r="K72" s="82">
        <f ca="1">IF($C72&lt;&gt;"",VLOOKUP($C72,'Monthly budget'!$E$8:$O$86,COLUMN()-3,FALSE),0)</f>
        <v>0</v>
      </c>
      <c r="L72" s="82">
        <f ca="1">IF($C72&lt;&gt;"",VLOOKUP($C72,'Monthly budget'!$E$8:$O$86,COLUMN()-3,FALSE),0)</f>
        <v>0</v>
      </c>
      <c r="M72" s="82">
        <f ca="1">IF($C72&lt;&gt;"",VLOOKUP($C72,'Monthly budget'!$E$8:$O$86,COLUMN()-3,FALSE),0)</f>
        <v>0</v>
      </c>
      <c r="N72" s="82">
        <f ca="1">IF($C72&lt;&gt;"",VLOOKUP($C72,'Monthly budget'!$E$8:$O$86,COLUMN()-3,FALSE),0)</f>
        <v>0</v>
      </c>
    </row>
    <row r="73" spans="2:14" x14ac:dyDescent="0.25">
      <c r="B73" s="81" t="b">
        <v>0</v>
      </c>
      <c r="C73" s="90" t="str">
        <f ca="1"/>
        <v>Phone</v>
      </c>
      <c r="D73" s="87">
        <f ca="1"/>
        <v>46117</v>
      </c>
      <c r="E73" s="83">
        <f ca="1">IF($C73&lt;&gt;"",VLOOKUP($C73,'Monthly budget'!$E$8:$O$86,COLUMN()-3,FALSE),0)</f>
        <v>-150.66999999999999</v>
      </c>
      <c r="F73" s="82">
        <f ca="1">IF($C73&lt;&gt;"",VLOOKUP($C73,'Monthly budget'!$E$8:$O$86,COLUMN()-3,FALSE),0)</f>
        <v>0</v>
      </c>
      <c r="G73" s="82">
        <f ca="1">IF($C73&lt;&gt;"",VLOOKUP($C73,'Monthly budget'!$E$8:$O$86,COLUMN()-3,FALSE),0)</f>
        <v>0</v>
      </c>
      <c r="H73" s="82">
        <f ca="1">IF($C73&lt;&gt;"",VLOOKUP($C73,'Monthly budget'!$E$8:$O$86,COLUMN()-3,FALSE),0)</f>
        <v>0</v>
      </c>
      <c r="I73" s="82">
        <f ca="1">IF($C73&lt;&gt;"",VLOOKUP($C73,'Monthly budget'!$E$8:$O$86,COLUMN()-3,FALSE),0)</f>
        <v>0</v>
      </c>
      <c r="J73" s="82">
        <f ca="1">IF($C73&lt;&gt;"",VLOOKUP($C73,'Monthly budget'!$E$8:$O$86,COLUMN()-3,FALSE),0)</f>
        <v>0</v>
      </c>
      <c r="K73" s="82">
        <f ca="1">IF($C73&lt;&gt;"",VLOOKUP($C73,'Monthly budget'!$E$8:$O$86,COLUMN()-3,FALSE),0)</f>
        <v>0</v>
      </c>
      <c r="L73" s="82">
        <f ca="1">IF($C73&lt;&gt;"",VLOOKUP($C73,'Monthly budget'!$E$8:$O$86,COLUMN()-3,FALSE),0)</f>
        <v>0</v>
      </c>
      <c r="M73" s="82">
        <f ca="1">IF($C73&lt;&gt;"",VLOOKUP($C73,'Monthly budget'!$E$8:$O$86,COLUMN()-3,FALSE),0)</f>
        <v>0</v>
      </c>
      <c r="N73" s="82">
        <f ca="1">IF($C73&lt;&gt;"",VLOOKUP($C73,'Monthly budget'!$E$8:$O$86,COLUMN()-3,FALSE),0)</f>
        <v>0</v>
      </c>
    </row>
    <row r="74" spans="2:14" x14ac:dyDescent="0.25">
      <c r="B74" s="81" t="b">
        <v>0</v>
      </c>
      <c r="C74" s="90" t="str">
        <f ca="1"/>
        <v>Sony</v>
      </c>
      <c r="D74" s="87">
        <f ca="1"/>
        <v>46120</v>
      </c>
      <c r="E74" s="83">
        <f ca="1">IF($C74&lt;&gt;"",VLOOKUP($C74,'Monthly budget'!$E$8:$O$86,COLUMN()-3,FALSE),0)</f>
        <v>-17.989999999999998</v>
      </c>
      <c r="F74" s="82">
        <f ca="1">IF($C74&lt;&gt;"",VLOOKUP($C74,'Monthly budget'!$E$8:$O$86,COLUMN()-3,FALSE),0)</f>
        <v>0</v>
      </c>
      <c r="G74" s="82">
        <f ca="1">IF($C74&lt;&gt;"",VLOOKUP($C74,'Monthly budget'!$E$8:$O$86,COLUMN()-3,FALSE),0)</f>
        <v>0</v>
      </c>
      <c r="H74" s="82">
        <f ca="1">IF($C74&lt;&gt;"",VLOOKUP($C74,'Monthly budget'!$E$8:$O$86,COLUMN()-3,FALSE),0)</f>
        <v>0</v>
      </c>
      <c r="I74" s="82">
        <f ca="1">IF($C74&lt;&gt;"",VLOOKUP($C74,'Monthly budget'!$E$8:$O$86,COLUMN()-3,FALSE),0)</f>
        <v>0</v>
      </c>
      <c r="J74" s="82">
        <f ca="1">IF($C74&lt;&gt;"",VLOOKUP($C74,'Monthly budget'!$E$8:$O$86,COLUMN()-3,FALSE),0)</f>
        <v>0</v>
      </c>
      <c r="K74" s="82">
        <f ca="1">IF($C74&lt;&gt;"",VLOOKUP($C74,'Monthly budget'!$E$8:$O$86,COLUMN()-3,FALSE),0)</f>
        <v>0</v>
      </c>
      <c r="L74" s="82">
        <f ca="1">IF($C74&lt;&gt;"",VLOOKUP($C74,'Monthly budget'!$E$8:$O$86,COLUMN()-3,FALSE),0)</f>
        <v>0</v>
      </c>
      <c r="M74" s="82">
        <f ca="1">IF($C74&lt;&gt;"",VLOOKUP($C74,'Monthly budget'!$E$8:$O$86,COLUMN()-3,FALSE),0)</f>
        <v>0</v>
      </c>
      <c r="N74" s="82">
        <f ca="1">IF($C74&lt;&gt;"",VLOOKUP($C74,'Monthly budget'!$E$8:$O$86,COLUMN()-3,FALSE),0)</f>
        <v>0</v>
      </c>
    </row>
    <row r="75" spans="2:14" x14ac:dyDescent="0.25">
      <c r="B75" s="81" t="b">
        <v>0</v>
      </c>
      <c r="C75" s="90" t="str">
        <f ca="1"/>
        <v>Phone Insurance</v>
      </c>
      <c r="D75" s="87">
        <f ca="1"/>
        <v>46120</v>
      </c>
      <c r="E75" s="83">
        <f ca="1">IF($C75&lt;&gt;"",VLOOKUP($C75,'Monthly budget'!$E$8:$O$86,COLUMN()-3,FALSE),0)</f>
        <v>-8</v>
      </c>
      <c r="F75" s="82">
        <f ca="1">IF($C75&lt;&gt;"",VLOOKUP($C75,'Monthly budget'!$E$8:$O$86,COLUMN()-3,FALSE),0)</f>
        <v>0</v>
      </c>
      <c r="G75" s="82">
        <f ca="1">IF($C75&lt;&gt;"",VLOOKUP($C75,'Monthly budget'!$E$8:$O$86,COLUMN()-3,FALSE),0)</f>
        <v>0</v>
      </c>
      <c r="H75" s="82">
        <f ca="1">IF($C75&lt;&gt;"",VLOOKUP($C75,'Monthly budget'!$E$8:$O$86,COLUMN()-3,FALSE),0)</f>
        <v>0</v>
      </c>
      <c r="I75" s="82">
        <f ca="1">IF($C75&lt;&gt;"",VLOOKUP($C75,'Monthly budget'!$E$8:$O$86,COLUMN()-3,FALSE),0)</f>
        <v>0</v>
      </c>
      <c r="J75" s="82">
        <f ca="1">IF($C75&lt;&gt;"",VLOOKUP($C75,'Monthly budget'!$E$8:$O$86,COLUMN()-3,FALSE),0)</f>
        <v>0</v>
      </c>
      <c r="K75" s="82">
        <f ca="1">IF($C75&lt;&gt;"",VLOOKUP($C75,'Monthly budget'!$E$8:$O$86,COLUMN()-3,FALSE),0)</f>
        <v>0</v>
      </c>
      <c r="L75" s="82">
        <f ca="1">IF($C75&lt;&gt;"",VLOOKUP($C75,'Monthly budget'!$E$8:$O$86,COLUMN()-3,FALSE),0)</f>
        <v>0</v>
      </c>
      <c r="M75" s="82">
        <f ca="1">IF($C75&lt;&gt;"",VLOOKUP($C75,'Monthly budget'!$E$8:$O$86,COLUMN()-3,FALSE),0)</f>
        <v>0</v>
      </c>
      <c r="N75" s="82">
        <f ca="1">IF($C75&lt;&gt;"",VLOOKUP($C75,'Monthly budget'!$E$8:$O$86,COLUMN()-3,FALSE),0)</f>
        <v>0</v>
      </c>
    </row>
    <row r="76" spans="2:14" x14ac:dyDescent="0.25">
      <c r="B76" s="81" t="b">
        <v>0</v>
      </c>
      <c r="C76" s="90" t="str">
        <f ca="1"/>
        <v>Amazon</v>
      </c>
      <c r="D76" s="87">
        <f ca="1"/>
        <v>46121</v>
      </c>
      <c r="E76" s="83">
        <f ca="1">IF($C76&lt;&gt;"",VLOOKUP($C76,'Monthly budget'!$E$8:$O$86,COLUMN()-3,FALSE),0)</f>
        <v>-16.149999999999999</v>
      </c>
      <c r="F76" s="82">
        <f ca="1">IF($C76&lt;&gt;"",VLOOKUP($C76,'Monthly budget'!$E$8:$O$86,COLUMN()-3,FALSE),0)</f>
        <v>0</v>
      </c>
      <c r="G76" s="82">
        <f ca="1">IF($C76&lt;&gt;"",VLOOKUP($C76,'Monthly budget'!$E$8:$O$86,COLUMN()-3,FALSE),0)</f>
        <v>0</v>
      </c>
      <c r="H76" s="82">
        <f ca="1">IF($C76&lt;&gt;"",VLOOKUP($C76,'Monthly budget'!$E$8:$O$86,COLUMN()-3,FALSE),0)</f>
        <v>0</v>
      </c>
      <c r="I76" s="82">
        <f ca="1">IF($C76&lt;&gt;"",VLOOKUP($C76,'Monthly budget'!$E$8:$O$86,COLUMN()-3,FALSE),0)</f>
        <v>0</v>
      </c>
      <c r="J76" s="82">
        <f ca="1">IF($C76&lt;&gt;"",VLOOKUP($C76,'Monthly budget'!$E$8:$O$86,COLUMN()-3,FALSE),0)</f>
        <v>0</v>
      </c>
      <c r="K76" s="82">
        <f ca="1">IF($C76&lt;&gt;"",VLOOKUP($C76,'Monthly budget'!$E$8:$O$86,COLUMN()-3,FALSE),0)</f>
        <v>0</v>
      </c>
      <c r="L76" s="82">
        <f ca="1">IF($C76&lt;&gt;"",VLOOKUP($C76,'Monthly budget'!$E$8:$O$86,COLUMN()-3,FALSE),0)</f>
        <v>0</v>
      </c>
      <c r="M76" s="82">
        <f ca="1">IF($C76&lt;&gt;"",VLOOKUP($C76,'Monthly budget'!$E$8:$O$86,COLUMN()-3,FALSE),0)</f>
        <v>0</v>
      </c>
      <c r="N76" s="82">
        <f ca="1">IF($C76&lt;&gt;"",VLOOKUP($C76,'Monthly budget'!$E$8:$O$86,COLUMN()-3,FALSE),0)</f>
        <v>0</v>
      </c>
    </row>
    <row r="77" spans="2:14" x14ac:dyDescent="0.25">
      <c r="B77" s="81" t="b">
        <v>0</v>
      </c>
      <c r="C77" s="90" t="str">
        <f ca="1"/>
        <v>Paycheck</v>
      </c>
      <c r="D77" s="87">
        <f ca="1"/>
        <v>46122</v>
      </c>
      <c r="E77" s="83">
        <f ca="1">IF($C77&lt;&gt;"",VLOOKUP($C77,'Monthly budget'!$E$8:$O$86,COLUMN()-3,FALSE),0)</f>
        <v>1140</v>
      </c>
      <c r="F77" s="82">
        <f ca="1">IF($C77&lt;&gt;"",VLOOKUP($C77,'Monthly budget'!$E$8:$O$86,COLUMN()-3,FALSE),0)</f>
        <v>460</v>
      </c>
      <c r="G77" s="82">
        <f ca="1">IF($C77&lt;&gt;"",VLOOKUP($C77,'Monthly budget'!$E$8:$O$86,COLUMN()-3,FALSE),0)</f>
        <v>0</v>
      </c>
      <c r="H77" s="82">
        <f ca="1">IF($C77&lt;&gt;"",VLOOKUP($C77,'Monthly budget'!$E$8:$O$86,COLUMN()-3,FALSE),0)</f>
        <v>0</v>
      </c>
      <c r="I77" s="82">
        <f ca="1">IF($C77&lt;&gt;"",VLOOKUP($C77,'Monthly budget'!$E$8:$O$86,COLUMN()-3,FALSE),0)</f>
        <v>0</v>
      </c>
      <c r="J77" s="82">
        <f ca="1">IF($C77&lt;&gt;"",VLOOKUP($C77,'Monthly budget'!$E$8:$O$86,COLUMN()-3,FALSE),0)</f>
        <v>0</v>
      </c>
      <c r="K77" s="82">
        <f ca="1">IF($C77&lt;&gt;"",VLOOKUP($C77,'Monthly budget'!$E$8:$O$86,COLUMN()-3,FALSE),0)</f>
        <v>0</v>
      </c>
      <c r="L77" s="82">
        <f ca="1">IF($C77&lt;&gt;"",VLOOKUP($C77,'Monthly budget'!$E$8:$O$86,COLUMN()-3,FALSE),0)</f>
        <v>0</v>
      </c>
      <c r="M77" s="82">
        <f ca="1">IF($C77&lt;&gt;"",VLOOKUP($C77,'Monthly budget'!$E$8:$O$86,COLUMN()-3,FALSE),0)</f>
        <v>0</v>
      </c>
      <c r="N77" s="82">
        <f ca="1">IF($C77&lt;&gt;"",VLOOKUP($C77,'Monthly budget'!$E$8:$O$86,COLUMN()-3,FALSE),0)</f>
        <v>0</v>
      </c>
    </row>
    <row r="78" spans="2:14" x14ac:dyDescent="0.25">
      <c r="B78" s="81" t="b">
        <v>0</v>
      </c>
      <c r="C78" s="90" t="str">
        <f ca="1"/>
        <v>Ameritas</v>
      </c>
      <c r="D78" s="87">
        <f ca="1"/>
        <v>46122</v>
      </c>
      <c r="E78" s="83">
        <f ca="1">IF($C78&lt;&gt;"",VLOOKUP($C78,'Monthly budget'!$E$8:$O$86,COLUMN()-3,FALSE),0)</f>
        <v>0</v>
      </c>
      <c r="F78" s="82">
        <f ca="1">IF($C78&lt;&gt;"",VLOOKUP($C78,'Monthly budget'!$E$8:$O$86,COLUMN()-3,FALSE),0)</f>
        <v>0</v>
      </c>
      <c r="G78" s="82">
        <f ca="1">IF($C78&lt;&gt;"",VLOOKUP($C78,'Monthly budget'!$E$8:$O$86,COLUMN()-3,FALSE),0)</f>
        <v>112</v>
      </c>
      <c r="H78" s="82">
        <f ca="1">IF($C78&lt;&gt;"",VLOOKUP($C78,'Monthly budget'!$E$8:$O$86,COLUMN()-3,FALSE),0)</f>
        <v>0</v>
      </c>
      <c r="I78" s="82">
        <f ca="1">IF($C78&lt;&gt;"",VLOOKUP($C78,'Monthly budget'!$E$8:$O$86,COLUMN()-3,FALSE),0)</f>
        <v>0</v>
      </c>
      <c r="J78" s="82">
        <f ca="1">IF($C78&lt;&gt;"",VLOOKUP($C78,'Monthly budget'!$E$8:$O$86,COLUMN()-3,FALSE),0)</f>
        <v>0</v>
      </c>
      <c r="K78" s="82">
        <f ca="1">IF($C78&lt;&gt;"",VLOOKUP($C78,'Monthly budget'!$E$8:$O$86,COLUMN()-3,FALSE),0)</f>
        <v>0</v>
      </c>
      <c r="L78" s="82">
        <f ca="1">IF($C78&lt;&gt;"",VLOOKUP($C78,'Monthly budget'!$E$8:$O$86,COLUMN()-3,FALSE),0)</f>
        <v>0</v>
      </c>
      <c r="M78" s="82">
        <f ca="1">IF($C78&lt;&gt;"",VLOOKUP($C78,'Monthly budget'!$E$8:$O$86,COLUMN()-3,FALSE),0)</f>
        <v>0</v>
      </c>
      <c r="N78" s="82">
        <f ca="1">IF($C78&lt;&gt;"",VLOOKUP($C78,'Monthly budget'!$E$8:$O$86,COLUMN()-3,FALSE),0)</f>
        <v>0</v>
      </c>
    </row>
    <row r="79" spans="2:14" x14ac:dyDescent="0.25">
      <c r="B79" s="81" t="b">
        <v>0</v>
      </c>
      <c r="C79" s="90" t="str">
        <f ca="1"/>
        <v>Viso Go</v>
      </c>
      <c r="D79" s="87">
        <f ca="1"/>
        <v>46123</v>
      </c>
      <c r="E79" s="83">
        <f ca="1">IF($C79&lt;&gt;"",VLOOKUP($C79,'Monthly budget'!$E$8:$O$86,COLUMN()-3,FALSE),0)</f>
        <v>-275</v>
      </c>
      <c r="F79" s="82">
        <f ca="1">IF($C79&lt;&gt;"",VLOOKUP($C79,'Monthly budget'!$E$8:$O$86,COLUMN()-3,FALSE),0)</f>
        <v>0</v>
      </c>
      <c r="G79" s="82">
        <f ca="1">IF($C79&lt;&gt;"",VLOOKUP($C79,'Monthly budget'!$E$8:$O$86,COLUMN()-3,FALSE),0)</f>
        <v>0</v>
      </c>
      <c r="H79" s="82">
        <f ca="1">IF($C79&lt;&gt;"",VLOOKUP($C79,'Monthly budget'!$E$8:$O$86,COLUMN()-3,FALSE),0)</f>
        <v>0</v>
      </c>
      <c r="I79" s="82">
        <f ca="1">IF($C79&lt;&gt;"",VLOOKUP($C79,'Monthly budget'!$E$8:$O$86,COLUMN()-3,FALSE),0)</f>
        <v>0</v>
      </c>
      <c r="J79" s="82">
        <f ca="1">IF($C79&lt;&gt;"",VLOOKUP($C79,'Monthly budget'!$E$8:$O$86,COLUMN()-3,FALSE),0)</f>
        <v>0</v>
      </c>
      <c r="K79" s="82">
        <f ca="1">IF($C79&lt;&gt;"",VLOOKUP($C79,'Monthly budget'!$E$8:$O$86,COLUMN()-3,FALSE),0)</f>
        <v>146</v>
      </c>
      <c r="L79" s="82">
        <f ca="1">IF($C79&lt;&gt;"",VLOOKUP($C79,'Monthly budget'!$E$8:$O$86,COLUMN()-3,FALSE),0)</f>
        <v>0</v>
      </c>
      <c r="M79" s="82">
        <f ca="1">IF($C79&lt;&gt;"",VLOOKUP($C79,'Monthly budget'!$E$8:$O$86,COLUMN()-3,FALSE),0)</f>
        <v>0</v>
      </c>
      <c r="N79" s="82">
        <f ca="1">IF($C79&lt;&gt;"",VLOOKUP($C79,'Monthly budget'!$E$8:$O$86,COLUMN()-3,FALSE),0)</f>
        <v>0</v>
      </c>
    </row>
    <row r="80" spans="2:14" x14ac:dyDescent="0.25">
      <c r="B80" s="81" t="b">
        <v>0</v>
      </c>
      <c r="C80" s="90" t="str">
        <f ca="1"/>
        <v>Groceries</v>
      </c>
      <c r="D80" s="87">
        <f ca="1"/>
        <v>46123</v>
      </c>
      <c r="E80" s="83">
        <f ca="1">IF($C80&lt;&gt;"",VLOOKUP($C80,'Monthly budget'!$E$8:$O$86,COLUMN()-3,FALSE),0)</f>
        <v>0</v>
      </c>
      <c r="F80" s="82">
        <f ca="1">IF($C80&lt;&gt;"",VLOOKUP($C80,'Monthly budget'!$E$8:$O$86,COLUMN()-3,FALSE),0)</f>
        <v>-200</v>
      </c>
      <c r="G80" s="82">
        <f ca="1">IF($C80&lt;&gt;"",VLOOKUP($C80,'Monthly budget'!$E$8:$O$86,COLUMN()-3,FALSE),0)</f>
        <v>0</v>
      </c>
      <c r="H80" s="82">
        <f ca="1">IF($C80&lt;&gt;"",VLOOKUP($C80,'Monthly budget'!$E$8:$O$86,COLUMN()-3,FALSE),0)</f>
        <v>0</v>
      </c>
      <c r="I80" s="82">
        <f ca="1">IF($C80&lt;&gt;"",VLOOKUP($C80,'Monthly budget'!$E$8:$O$86,COLUMN()-3,FALSE),0)</f>
        <v>0</v>
      </c>
      <c r="J80" s="82">
        <f ca="1">IF($C80&lt;&gt;"",VLOOKUP($C80,'Monthly budget'!$E$8:$O$86,COLUMN()-3,FALSE),0)</f>
        <v>0</v>
      </c>
      <c r="K80" s="82">
        <f ca="1">IF($C80&lt;&gt;"",VLOOKUP($C80,'Monthly budget'!$E$8:$O$86,COLUMN()-3,FALSE),0)</f>
        <v>0</v>
      </c>
      <c r="L80" s="82">
        <f ca="1">IF($C80&lt;&gt;"",VLOOKUP($C80,'Monthly budget'!$E$8:$O$86,COLUMN()-3,FALSE),0)</f>
        <v>0</v>
      </c>
      <c r="M80" s="82">
        <f ca="1">IF($C80&lt;&gt;"",VLOOKUP($C80,'Monthly budget'!$E$8:$O$86,COLUMN()-3,FALSE),0)</f>
        <v>0</v>
      </c>
      <c r="N80" s="82">
        <f ca="1">IF($C80&lt;&gt;"",VLOOKUP($C80,'Monthly budget'!$E$8:$O$86,COLUMN()-3,FALSE),0)</f>
        <v>0</v>
      </c>
    </row>
    <row r="81" spans="2:14" x14ac:dyDescent="0.25">
      <c r="B81" s="81" t="b">
        <v>0</v>
      </c>
      <c r="C81" s="90" t="str">
        <f ca="1"/>
        <v>Food &amp; Drinks</v>
      </c>
      <c r="D81" s="87">
        <f ca="1"/>
        <v>46123</v>
      </c>
      <c r="E81" s="83">
        <f ca="1">IF($C81&lt;&gt;"",VLOOKUP($C81,'Monthly budget'!$E$8:$O$86,COLUMN()-3,FALSE),0)</f>
        <v>0</v>
      </c>
      <c r="F81" s="82">
        <f ca="1">IF($C81&lt;&gt;"",VLOOKUP($C81,'Monthly budget'!$E$8:$O$86,COLUMN()-3,FALSE),0)</f>
        <v>-200</v>
      </c>
      <c r="G81" s="82">
        <f ca="1">IF($C81&lt;&gt;"",VLOOKUP($C81,'Monthly budget'!$E$8:$O$86,COLUMN()-3,FALSE),0)</f>
        <v>0</v>
      </c>
      <c r="H81" s="82">
        <f ca="1">IF($C81&lt;&gt;"",VLOOKUP($C81,'Monthly budget'!$E$8:$O$86,COLUMN()-3,FALSE),0)</f>
        <v>0</v>
      </c>
      <c r="I81" s="82">
        <f ca="1">IF($C81&lt;&gt;"",VLOOKUP($C81,'Monthly budget'!$E$8:$O$86,COLUMN()-3,FALSE),0)</f>
        <v>0</v>
      </c>
      <c r="J81" s="82">
        <f ca="1">IF($C81&lt;&gt;"",VLOOKUP($C81,'Monthly budget'!$E$8:$O$86,COLUMN()-3,FALSE),0)</f>
        <v>0</v>
      </c>
      <c r="K81" s="82">
        <f ca="1">IF($C81&lt;&gt;"",VLOOKUP($C81,'Monthly budget'!$E$8:$O$86,COLUMN()-3,FALSE),0)</f>
        <v>0</v>
      </c>
      <c r="L81" s="82">
        <f ca="1">IF($C81&lt;&gt;"",VLOOKUP($C81,'Monthly budget'!$E$8:$O$86,COLUMN()-3,FALSE),0)</f>
        <v>0</v>
      </c>
      <c r="M81" s="82">
        <f ca="1">IF($C81&lt;&gt;"",VLOOKUP($C81,'Monthly budget'!$E$8:$O$86,COLUMN()-3,FALSE),0)</f>
        <v>0</v>
      </c>
      <c r="N81" s="82">
        <f ca="1">IF($C81&lt;&gt;"",VLOOKUP($C81,'Monthly budget'!$E$8:$O$86,COLUMN()-3,FALSE),0)</f>
        <v>0</v>
      </c>
    </row>
    <row r="82" spans="2:14" x14ac:dyDescent="0.25">
      <c r="B82" s="81" t="b">
        <v>0</v>
      </c>
      <c r="C82" s="90" t="str">
        <f ca="1"/>
        <v>Motorcycle</v>
      </c>
      <c r="D82" s="87">
        <f ca="1"/>
        <v>46128</v>
      </c>
      <c r="E82" s="83">
        <f ca="1">IF($C82&lt;&gt;"",VLOOKUP($C82,'Monthly budget'!$E$8:$O$86,COLUMN()-3,FALSE),0)</f>
        <v>-150.38</v>
      </c>
      <c r="F82" s="82">
        <f ca="1">IF($C82&lt;&gt;"",VLOOKUP($C82,'Monthly budget'!$E$8:$O$86,COLUMN()-3,FALSE),0)</f>
        <v>0</v>
      </c>
      <c r="G82" s="82">
        <f ca="1">IF($C82&lt;&gt;"",VLOOKUP($C82,'Monthly budget'!$E$8:$O$86,COLUMN()-3,FALSE),0)</f>
        <v>0</v>
      </c>
      <c r="H82" s="82">
        <f ca="1">IF($C82&lt;&gt;"",VLOOKUP($C82,'Monthly budget'!$E$8:$O$86,COLUMN()-3,FALSE),0)</f>
        <v>0</v>
      </c>
      <c r="I82" s="82">
        <f ca="1">IF($C82&lt;&gt;"",VLOOKUP($C82,'Monthly budget'!$E$8:$O$86,COLUMN()-3,FALSE),0)</f>
        <v>0</v>
      </c>
      <c r="J82" s="82">
        <f ca="1">IF($C82&lt;&gt;"",VLOOKUP($C82,'Monthly budget'!$E$8:$O$86,COLUMN()-3,FALSE),0)</f>
        <v>0</v>
      </c>
      <c r="K82" s="82">
        <f ca="1">IF($C82&lt;&gt;"",VLOOKUP($C82,'Monthly budget'!$E$8:$O$86,COLUMN()-3,FALSE),0)</f>
        <v>0</v>
      </c>
      <c r="L82" s="82">
        <f ca="1">IF($C82&lt;&gt;"",VLOOKUP($C82,'Monthly budget'!$E$8:$O$86,COLUMN()-3,FALSE),0)</f>
        <v>0</v>
      </c>
      <c r="M82" s="82">
        <f ca="1">IF($C82&lt;&gt;"",VLOOKUP($C82,'Monthly budget'!$E$8:$O$86,COLUMN()-3,FALSE),0)</f>
        <v>0</v>
      </c>
      <c r="N82" s="82">
        <f ca="1">IF($C82&lt;&gt;"",VLOOKUP($C82,'Monthly budget'!$E$8:$O$86,COLUMN()-3,FALSE),0)</f>
        <v>0</v>
      </c>
    </row>
    <row r="83" spans="2:14" x14ac:dyDescent="0.25">
      <c r="B83" s="81" t="b">
        <v>0</v>
      </c>
      <c r="C83" s="90" t="str">
        <f ca="1"/>
        <v>Netflix</v>
      </c>
      <c r="D83" s="87">
        <f ca="1"/>
        <v>46132</v>
      </c>
      <c r="E83" s="83">
        <f ca="1">IF($C83&lt;&gt;"",VLOOKUP($C83,'Monthly budget'!$E$8:$O$86,COLUMN()-3,FALSE),0)</f>
        <v>-24.99</v>
      </c>
      <c r="F83" s="82">
        <f ca="1">IF($C83&lt;&gt;"",VLOOKUP($C83,'Monthly budget'!$E$8:$O$86,COLUMN()-3,FALSE),0)</f>
        <v>0</v>
      </c>
      <c r="G83" s="82">
        <f ca="1">IF($C83&lt;&gt;"",VLOOKUP($C83,'Monthly budget'!$E$8:$O$86,COLUMN()-3,FALSE),0)</f>
        <v>0</v>
      </c>
      <c r="H83" s="82">
        <f ca="1">IF($C83&lt;&gt;"",VLOOKUP($C83,'Monthly budget'!$E$8:$O$86,COLUMN()-3,FALSE),0)</f>
        <v>0</v>
      </c>
      <c r="I83" s="82">
        <f ca="1">IF($C83&lt;&gt;"",VLOOKUP($C83,'Monthly budget'!$E$8:$O$86,COLUMN()-3,FALSE),0)</f>
        <v>0</v>
      </c>
      <c r="J83" s="82">
        <f ca="1">IF($C83&lt;&gt;"",VLOOKUP($C83,'Monthly budget'!$E$8:$O$86,COLUMN()-3,FALSE),0)</f>
        <v>0</v>
      </c>
      <c r="K83" s="82">
        <f ca="1">IF($C83&lt;&gt;"",VLOOKUP($C83,'Monthly budget'!$E$8:$O$86,COLUMN()-3,FALSE),0)</f>
        <v>0</v>
      </c>
      <c r="L83" s="82">
        <f ca="1">IF($C83&lt;&gt;"",VLOOKUP($C83,'Monthly budget'!$E$8:$O$86,COLUMN()-3,FALSE),0)</f>
        <v>0</v>
      </c>
      <c r="M83" s="82">
        <f ca="1">IF($C83&lt;&gt;"",VLOOKUP($C83,'Monthly budget'!$E$8:$O$86,COLUMN()-3,FALSE),0)</f>
        <v>0</v>
      </c>
      <c r="N83" s="82">
        <f ca="1">IF($C83&lt;&gt;"",VLOOKUP($C83,'Monthly budget'!$E$8:$O$86,COLUMN()-3,FALSE),0)</f>
        <v>0</v>
      </c>
    </row>
    <row r="84" spans="2:14" x14ac:dyDescent="0.25">
      <c r="B84" s="81" t="b">
        <v>0</v>
      </c>
      <c r="C84" s="90" t="str">
        <f ca="1"/>
        <v>Renters</v>
      </c>
      <c r="D84" s="87">
        <f ca="1"/>
        <v>46133</v>
      </c>
      <c r="E84" s="83">
        <f ca="1">IF($C84&lt;&gt;"",VLOOKUP($C84,'Monthly budget'!$E$8:$O$86,COLUMN()-3,FALSE),0)</f>
        <v>-10.92</v>
      </c>
      <c r="F84" s="82">
        <f ca="1">IF($C84&lt;&gt;"",VLOOKUP($C84,'Monthly budget'!$E$8:$O$86,COLUMN()-3,FALSE),0)</f>
        <v>0</v>
      </c>
      <c r="G84" s="82">
        <f ca="1">IF($C84&lt;&gt;"",VLOOKUP($C84,'Monthly budget'!$E$8:$O$86,COLUMN()-3,FALSE),0)</f>
        <v>0</v>
      </c>
      <c r="H84" s="82">
        <f ca="1">IF($C84&lt;&gt;"",VLOOKUP($C84,'Monthly budget'!$E$8:$O$86,COLUMN()-3,FALSE),0)</f>
        <v>0</v>
      </c>
      <c r="I84" s="82">
        <f ca="1">IF($C84&lt;&gt;"",VLOOKUP($C84,'Monthly budget'!$E$8:$O$86,COLUMN()-3,FALSE),0)</f>
        <v>0</v>
      </c>
      <c r="J84" s="82">
        <f ca="1">IF($C84&lt;&gt;"",VLOOKUP($C84,'Monthly budget'!$E$8:$O$86,COLUMN()-3,FALSE),0)</f>
        <v>0</v>
      </c>
      <c r="K84" s="82">
        <f ca="1">IF($C84&lt;&gt;"",VLOOKUP($C84,'Monthly budget'!$E$8:$O$86,COLUMN()-3,FALSE),0)</f>
        <v>0</v>
      </c>
      <c r="L84" s="82">
        <f ca="1">IF($C84&lt;&gt;"",VLOOKUP($C84,'Monthly budget'!$E$8:$O$86,COLUMN()-3,FALSE),0)</f>
        <v>0</v>
      </c>
      <c r="M84" s="82">
        <f ca="1">IF($C84&lt;&gt;"",VLOOKUP($C84,'Monthly budget'!$E$8:$O$86,COLUMN()-3,FALSE),0)</f>
        <v>0</v>
      </c>
      <c r="N84" s="82">
        <f ca="1">IF($C84&lt;&gt;"",VLOOKUP($C84,'Monthly budget'!$E$8:$O$86,COLUMN()-3,FALSE),0)</f>
        <v>0</v>
      </c>
    </row>
    <row r="85" spans="2:14" x14ac:dyDescent="0.25">
      <c r="B85" s="81" t="b">
        <v>0</v>
      </c>
      <c r="C85" s="90" t="str">
        <f ca="1"/>
        <v>Paycheck</v>
      </c>
      <c r="D85" s="87">
        <f ca="1"/>
        <v>46136</v>
      </c>
      <c r="E85" s="83">
        <f ca="1">IF($C85&lt;&gt;"",VLOOKUP($C85,'Monthly budget'!$E$8:$O$86,COLUMN()-3,FALSE),0)</f>
        <v>1140</v>
      </c>
      <c r="F85" s="82">
        <f ca="1">IF($C85&lt;&gt;"",VLOOKUP($C85,'Monthly budget'!$E$8:$O$86,COLUMN()-3,FALSE),0)</f>
        <v>460</v>
      </c>
      <c r="G85" s="82">
        <f ca="1">IF($C85&lt;&gt;"",VLOOKUP($C85,'Monthly budget'!$E$8:$O$86,COLUMN()-3,FALSE),0)</f>
        <v>0</v>
      </c>
      <c r="H85" s="82">
        <f ca="1">IF($C85&lt;&gt;"",VLOOKUP($C85,'Monthly budget'!$E$8:$O$86,COLUMN()-3,FALSE),0)</f>
        <v>0</v>
      </c>
      <c r="I85" s="82">
        <f ca="1">IF($C85&lt;&gt;"",VLOOKUP($C85,'Monthly budget'!$E$8:$O$86,COLUMN()-3,FALSE),0)</f>
        <v>0</v>
      </c>
      <c r="J85" s="82">
        <f ca="1">IF($C85&lt;&gt;"",VLOOKUP($C85,'Monthly budget'!$E$8:$O$86,COLUMN()-3,FALSE),0)</f>
        <v>0</v>
      </c>
      <c r="K85" s="82">
        <f ca="1">IF($C85&lt;&gt;"",VLOOKUP($C85,'Monthly budget'!$E$8:$O$86,COLUMN()-3,FALSE),0)</f>
        <v>0</v>
      </c>
      <c r="L85" s="82">
        <f ca="1">IF($C85&lt;&gt;"",VLOOKUP($C85,'Monthly budget'!$E$8:$O$86,COLUMN()-3,FALSE),0)</f>
        <v>0</v>
      </c>
      <c r="M85" s="82">
        <f ca="1">IF($C85&lt;&gt;"",VLOOKUP($C85,'Monthly budget'!$E$8:$O$86,COLUMN()-3,FALSE),0)</f>
        <v>0</v>
      </c>
      <c r="N85" s="82">
        <f ca="1">IF($C85&lt;&gt;"",VLOOKUP($C85,'Monthly budget'!$E$8:$O$86,COLUMN()-3,FALSE),0)</f>
        <v>0</v>
      </c>
    </row>
    <row r="86" spans="2:14" x14ac:dyDescent="0.25">
      <c r="B86" s="81" t="b">
        <v>0</v>
      </c>
      <c r="C86" s="90" t="str">
        <f ca="1"/>
        <v>Ameritas</v>
      </c>
      <c r="D86" s="87">
        <f ca="1"/>
        <v>46136</v>
      </c>
      <c r="E86" s="83">
        <f ca="1">IF($C86&lt;&gt;"",VLOOKUP($C86,'Monthly budget'!$E$8:$O$86,COLUMN()-3,FALSE),0)</f>
        <v>0</v>
      </c>
      <c r="F86" s="82">
        <f ca="1">IF($C86&lt;&gt;"",VLOOKUP($C86,'Monthly budget'!$E$8:$O$86,COLUMN()-3,FALSE),0)</f>
        <v>0</v>
      </c>
      <c r="G86" s="82">
        <f ca="1">IF($C86&lt;&gt;"",VLOOKUP($C86,'Monthly budget'!$E$8:$O$86,COLUMN()-3,FALSE),0)</f>
        <v>112</v>
      </c>
      <c r="H86" s="82">
        <f ca="1">IF($C86&lt;&gt;"",VLOOKUP($C86,'Monthly budget'!$E$8:$O$86,COLUMN()-3,FALSE),0)</f>
        <v>0</v>
      </c>
      <c r="I86" s="82">
        <f ca="1">IF($C86&lt;&gt;"",VLOOKUP($C86,'Monthly budget'!$E$8:$O$86,COLUMN()-3,FALSE),0)</f>
        <v>0</v>
      </c>
      <c r="J86" s="82">
        <f ca="1">IF($C86&lt;&gt;"",VLOOKUP($C86,'Monthly budget'!$E$8:$O$86,COLUMN()-3,FALSE),0)</f>
        <v>0</v>
      </c>
      <c r="K86" s="82">
        <f ca="1">IF($C86&lt;&gt;"",VLOOKUP($C86,'Monthly budget'!$E$8:$O$86,COLUMN()-3,FALSE),0)</f>
        <v>0</v>
      </c>
      <c r="L86" s="82">
        <f ca="1">IF($C86&lt;&gt;"",VLOOKUP($C86,'Monthly budget'!$E$8:$O$86,COLUMN()-3,FALSE),0)</f>
        <v>0</v>
      </c>
      <c r="M86" s="82">
        <f ca="1">IF($C86&lt;&gt;"",VLOOKUP($C86,'Monthly budget'!$E$8:$O$86,COLUMN()-3,FALSE),0)</f>
        <v>0</v>
      </c>
      <c r="N86" s="82">
        <f ca="1">IF($C86&lt;&gt;"",VLOOKUP($C86,'Monthly budget'!$E$8:$O$86,COLUMN()-3,FALSE),0)</f>
        <v>0</v>
      </c>
    </row>
    <row r="87" spans="2:14" x14ac:dyDescent="0.25">
      <c r="B87" s="81" t="b">
        <v>0</v>
      </c>
      <c r="C87" s="90" t="str">
        <f ca="1"/>
        <v>Cese Transfer</v>
      </c>
      <c r="D87" s="87">
        <f ca="1"/>
        <v>46137</v>
      </c>
      <c r="E87" s="83">
        <f ca="1">IF($C87&lt;&gt;"",VLOOKUP($C87,'Monthly budget'!$E$8:$O$86,COLUMN()-3,FALSE),0)</f>
        <v>142</v>
      </c>
      <c r="F87" s="82">
        <f ca="1">IF($C87&lt;&gt;"",VLOOKUP($C87,'Monthly budget'!$E$8:$O$86,COLUMN()-3,FALSE),0)</f>
        <v>0</v>
      </c>
      <c r="G87" s="82">
        <f ca="1">IF($C87&lt;&gt;"",VLOOKUP($C87,'Monthly budget'!$E$8:$O$86,COLUMN()-3,FALSE),0)</f>
        <v>0</v>
      </c>
      <c r="H87" s="82">
        <f ca="1">IF($C87&lt;&gt;"",VLOOKUP($C87,'Monthly budget'!$E$8:$O$86,COLUMN()-3,FALSE),0)</f>
        <v>0</v>
      </c>
      <c r="I87" s="82">
        <f ca="1">IF($C87&lt;&gt;"",VLOOKUP($C87,'Monthly budget'!$E$8:$O$86,COLUMN()-3,FALSE),0)</f>
        <v>0</v>
      </c>
      <c r="J87" s="82">
        <f ca="1">IF($C87&lt;&gt;"",VLOOKUP($C87,'Monthly budget'!$E$8:$O$86,COLUMN()-3,FALSE),0)</f>
        <v>0</v>
      </c>
      <c r="K87" s="82">
        <f ca="1">IF($C87&lt;&gt;"",VLOOKUP($C87,'Monthly budget'!$E$8:$O$86,COLUMN()-3,FALSE),0)</f>
        <v>0</v>
      </c>
      <c r="L87" s="82">
        <f ca="1">IF($C87&lt;&gt;"",VLOOKUP($C87,'Monthly budget'!$E$8:$O$86,COLUMN()-3,FALSE),0)</f>
        <v>0</v>
      </c>
      <c r="M87" s="82">
        <f ca="1">IF($C87&lt;&gt;"",VLOOKUP($C87,'Monthly budget'!$E$8:$O$86,COLUMN()-3,FALSE),0)</f>
        <v>0</v>
      </c>
      <c r="N87" s="82">
        <f ca="1">IF($C87&lt;&gt;"",VLOOKUP($C87,'Monthly budget'!$E$8:$O$86,COLUMN()-3,FALSE),0)</f>
        <v>0</v>
      </c>
    </row>
    <row r="88" spans="2:14" x14ac:dyDescent="0.25">
      <c r="B88" s="81" t="b">
        <v>0</v>
      </c>
      <c r="C88" s="90" t="str">
        <f ca="1"/>
        <v>Groceries</v>
      </c>
      <c r="D88" s="87">
        <f ca="1"/>
        <v>46137</v>
      </c>
      <c r="E88" s="83">
        <f ca="1">IF($C88&lt;&gt;"",VLOOKUP($C88,'Monthly budget'!$E$8:$O$86,COLUMN()-3,FALSE),0)</f>
        <v>0</v>
      </c>
      <c r="F88" s="82">
        <f ca="1">IF($C88&lt;&gt;"",VLOOKUP($C88,'Monthly budget'!$E$8:$O$86,COLUMN()-3,FALSE),0)</f>
        <v>-200</v>
      </c>
      <c r="G88" s="82">
        <f ca="1">IF($C88&lt;&gt;"",VLOOKUP($C88,'Monthly budget'!$E$8:$O$86,COLUMN()-3,FALSE),0)</f>
        <v>0</v>
      </c>
      <c r="H88" s="82">
        <f ca="1">IF($C88&lt;&gt;"",VLOOKUP($C88,'Monthly budget'!$E$8:$O$86,COLUMN()-3,FALSE),0)</f>
        <v>0</v>
      </c>
      <c r="I88" s="82">
        <f ca="1">IF($C88&lt;&gt;"",VLOOKUP($C88,'Monthly budget'!$E$8:$O$86,COLUMN()-3,FALSE),0)</f>
        <v>0</v>
      </c>
      <c r="J88" s="82">
        <f ca="1">IF($C88&lt;&gt;"",VLOOKUP($C88,'Monthly budget'!$E$8:$O$86,COLUMN()-3,FALSE),0)</f>
        <v>0</v>
      </c>
      <c r="K88" s="82">
        <f ca="1">IF($C88&lt;&gt;"",VLOOKUP($C88,'Monthly budget'!$E$8:$O$86,COLUMN()-3,FALSE),0)</f>
        <v>0</v>
      </c>
      <c r="L88" s="82">
        <f ca="1">IF($C88&lt;&gt;"",VLOOKUP($C88,'Monthly budget'!$E$8:$O$86,COLUMN()-3,FALSE),0)</f>
        <v>0</v>
      </c>
      <c r="M88" s="82">
        <f ca="1">IF($C88&lt;&gt;"",VLOOKUP($C88,'Monthly budget'!$E$8:$O$86,COLUMN()-3,FALSE),0)</f>
        <v>0</v>
      </c>
      <c r="N88" s="82">
        <f ca="1">IF($C88&lt;&gt;"",VLOOKUP($C88,'Monthly budget'!$E$8:$O$86,COLUMN()-3,FALSE),0)</f>
        <v>0</v>
      </c>
    </row>
    <row r="89" spans="2:14" x14ac:dyDescent="0.25">
      <c r="B89" s="81" t="b">
        <v>0</v>
      </c>
      <c r="C89" s="90" t="str">
        <f ca="1"/>
        <v>Food &amp; Drinks</v>
      </c>
      <c r="D89" s="87">
        <f ca="1"/>
        <v>46137</v>
      </c>
      <c r="E89" s="83">
        <f ca="1">IF($C89&lt;&gt;"",VLOOKUP($C89,'Monthly budget'!$E$8:$O$86,COLUMN()-3,FALSE),0)</f>
        <v>0</v>
      </c>
      <c r="F89" s="82">
        <f ca="1">IF($C89&lt;&gt;"",VLOOKUP($C89,'Monthly budget'!$E$8:$O$86,COLUMN()-3,FALSE),0)</f>
        <v>-200</v>
      </c>
      <c r="G89" s="82">
        <f ca="1">IF($C89&lt;&gt;"",VLOOKUP($C89,'Monthly budget'!$E$8:$O$86,COLUMN()-3,FALSE),0)</f>
        <v>0</v>
      </c>
      <c r="H89" s="82">
        <f ca="1">IF($C89&lt;&gt;"",VLOOKUP($C89,'Monthly budget'!$E$8:$O$86,COLUMN()-3,FALSE),0)</f>
        <v>0</v>
      </c>
      <c r="I89" s="82">
        <f ca="1">IF($C89&lt;&gt;"",VLOOKUP($C89,'Monthly budget'!$E$8:$O$86,COLUMN()-3,FALSE),0)</f>
        <v>0</v>
      </c>
      <c r="J89" s="82">
        <f ca="1">IF($C89&lt;&gt;"",VLOOKUP($C89,'Monthly budget'!$E$8:$O$86,COLUMN()-3,FALSE),0)</f>
        <v>0</v>
      </c>
      <c r="K89" s="82">
        <f ca="1">IF($C89&lt;&gt;"",VLOOKUP($C89,'Monthly budget'!$E$8:$O$86,COLUMN()-3,FALSE),0)</f>
        <v>0</v>
      </c>
      <c r="L89" s="82">
        <f ca="1">IF($C89&lt;&gt;"",VLOOKUP($C89,'Monthly budget'!$E$8:$O$86,COLUMN()-3,FALSE),0)</f>
        <v>0</v>
      </c>
      <c r="M89" s="82">
        <f ca="1">IF($C89&lt;&gt;"",VLOOKUP($C89,'Monthly budget'!$E$8:$O$86,COLUMN()-3,FALSE),0)</f>
        <v>0</v>
      </c>
      <c r="N89" s="82">
        <f ca="1">IF($C89&lt;&gt;"",VLOOKUP($C89,'Monthly budget'!$E$8:$O$86,COLUMN()-3,FALSE),0)</f>
        <v>0</v>
      </c>
    </row>
    <row r="90" spans="2:14" x14ac:dyDescent="0.25">
      <c r="B90" s="81" t="b">
        <v>0</v>
      </c>
      <c r="C90" s="90" t="str">
        <f ca="1"/>
        <v>Internet</v>
      </c>
      <c r="D90" s="87">
        <f ca="1"/>
        <v>46138</v>
      </c>
      <c r="E90" s="83">
        <f ca="1">IF($C90&lt;&gt;"",VLOOKUP($C90,'Monthly budget'!$E$8:$O$86,COLUMN()-3,FALSE),0)</f>
        <v>0</v>
      </c>
      <c r="F90" s="82">
        <f ca="1">IF($C90&lt;&gt;"",VLOOKUP($C90,'Monthly budget'!$E$8:$O$86,COLUMN()-3,FALSE),0)</f>
        <v>0</v>
      </c>
      <c r="G90" s="82">
        <f ca="1">IF($C90&lt;&gt;"",VLOOKUP($C90,'Monthly budget'!$E$8:$O$86,COLUMN()-3,FALSE),0)</f>
        <v>0</v>
      </c>
      <c r="H90" s="82">
        <f ca="1">IF($C90&lt;&gt;"",VLOOKUP($C90,'Monthly budget'!$E$8:$O$86,COLUMN()-3,FALSE),0)</f>
        <v>0</v>
      </c>
      <c r="I90" s="82">
        <f ca="1">IF($C90&lt;&gt;"",VLOOKUP($C90,'Monthly budget'!$E$8:$O$86,COLUMN()-3,FALSE),0)</f>
        <v>0</v>
      </c>
      <c r="J90" s="82">
        <f ca="1">IF($C90&lt;&gt;"",VLOOKUP($C90,'Monthly budget'!$E$8:$O$86,COLUMN()-3,FALSE),0)</f>
        <v>0</v>
      </c>
      <c r="K90" s="82">
        <f ca="1">IF($C90&lt;&gt;"",VLOOKUP($C90,'Monthly budget'!$E$8:$O$86,COLUMN()-3,FALSE),0)</f>
        <v>0</v>
      </c>
      <c r="L90" s="82">
        <f ca="1">IF($C90&lt;&gt;"",VLOOKUP($C90,'Monthly budget'!$E$8:$O$86,COLUMN()-3,FALSE),0)</f>
        <v>0</v>
      </c>
      <c r="M90" s="82">
        <f ca="1">IF($C90&lt;&gt;"",VLOOKUP($C90,'Monthly budget'!$E$8:$O$86,COLUMN()-3,FALSE),0)</f>
        <v>0</v>
      </c>
      <c r="N90" s="82">
        <f ca="1">IF($C90&lt;&gt;"",VLOOKUP($C90,'Monthly budget'!$E$8:$O$86,COLUMN()-3,FALSE),0)</f>
        <v>0</v>
      </c>
    </row>
    <row r="91" spans="2:14" x14ac:dyDescent="0.25">
      <c r="B91" s="81" t="b">
        <v>0</v>
      </c>
      <c r="C91" s="90" t="str">
        <f ca="1"/>
        <v>Windsurf</v>
      </c>
      <c r="D91" s="87">
        <f ca="1"/>
        <v>46138</v>
      </c>
      <c r="E91" s="83">
        <f ca="1">IF($C91&lt;&gt;"",VLOOKUP($C91,'Monthly budget'!$E$8:$O$86,COLUMN()-3,FALSE),0)</f>
        <v>-15</v>
      </c>
      <c r="F91" s="82">
        <f ca="1">IF($C91&lt;&gt;"",VLOOKUP($C91,'Monthly budget'!$E$8:$O$86,COLUMN()-3,FALSE),0)</f>
        <v>0</v>
      </c>
      <c r="G91" s="82">
        <f ca="1">IF($C91&lt;&gt;"",VLOOKUP($C91,'Monthly budget'!$E$8:$O$86,COLUMN()-3,FALSE),0)</f>
        <v>0</v>
      </c>
      <c r="H91" s="82">
        <f ca="1">IF($C91&lt;&gt;"",VLOOKUP($C91,'Monthly budget'!$E$8:$O$86,COLUMN()-3,FALSE),0)</f>
        <v>0</v>
      </c>
      <c r="I91" s="82">
        <f ca="1">IF($C91&lt;&gt;"",VLOOKUP($C91,'Monthly budget'!$E$8:$O$86,COLUMN()-3,FALSE),0)</f>
        <v>0</v>
      </c>
      <c r="J91" s="82">
        <f ca="1">IF($C91&lt;&gt;"",VLOOKUP($C91,'Monthly budget'!$E$8:$O$86,COLUMN()-3,FALSE),0)</f>
        <v>0</v>
      </c>
      <c r="K91" s="82">
        <f ca="1">IF($C91&lt;&gt;"",VLOOKUP($C91,'Monthly budget'!$E$8:$O$86,COLUMN()-3,FALSE),0)</f>
        <v>0</v>
      </c>
      <c r="L91" s="82">
        <f ca="1">IF($C91&lt;&gt;"",VLOOKUP($C91,'Monthly budget'!$E$8:$O$86,COLUMN()-3,FALSE),0)</f>
        <v>0</v>
      </c>
      <c r="M91" s="82">
        <f ca="1">IF($C91&lt;&gt;"",VLOOKUP($C91,'Monthly budget'!$E$8:$O$86,COLUMN()-3,FALSE),0)</f>
        <v>0</v>
      </c>
      <c r="N91" s="82">
        <f ca="1">IF($C91&lt;&gt;"",VLOOKUP($C91,'Monthly budget'!$E$8:$O$86,COLUMN()-3,FALSE),0)</f>
        <v>0</v>
      </c>
    </row>
    <row r="92" spans="2:14" x14ac:dyDescent="0.25">
      <c r="B92" s="81" t="b">
        <v>0</v>
      </c>
      <c r="C92" s="90" t="str">
        <f ca="1"/>
        <v>Tidal</v>
      </c>
      <c r="D92" s="87">
        <f ca="1"/>
        <v>46139</v>
      </c>
      <c r="E92" s="83">
        <f ca="1">IF($C92&lt;&gt;"",VLOOKUP($C92,'Monthly budget'!$E$8:$O$86,COLUMN()-3,FALSE),0)</f>
        <v>-10.99</v>
      </c>
      <c r="F92" s="82">
        <f ca="1">IF($C92&lt;&gt;"",VLOOKUP($C92,'Monthly budget'!$E$8:$O$86,COLUMN()-3,FALSE),0)</f>
        <v>0</v>
      </c>
      <c r="G92" s="82">
        <f ca="1">IF($C92&lt;&gt;"",VLOOKUP($C92,'Monthly budget'!$E$8:$O$86,COLUMN()-3,FALSE),0)</f>
        <v>0</v>
      </c>
      <c r="H92" s="82">
        <f ca="1">IF($C92&lt;&gt;"",VLOOKUP($C92,'Monthly budget'!$E$8:$O$86,COLUMN()-3,FALSE),0)</f>
        <v>0</v>
      </c>
      <c r="I92" s="82">
        <f ca="1">IF($C92&lt;&gt;"",VLOOKUP($C92,'Monthly budget'!$E$8:$O$86,COLUMN()-3,FALSE),0)</f>
        <v>0</v>
      </c>
      <c r="J92" s="82">
        <f ca="1">IF($C92&lt;&gt;"",VLOOKUP($C92,'Monthly budget'!$E$8:$O$86,COLUMN()-3,FALSE),0)</f>
        <v>0</v>
      </c>
      <c r="K92" s="82">
        <f ca="1">IF($C92&lt;&gt;"",VLOOKUP($C92,'Monthly budget'!$E$8:$O$86,COLUMN()-3,FALSE),0)</f>
        <v>0</v>
      </c>
      <c r="L92" s="82">
        <f ca="1">IF($C92&lt;&gt;"",VLOOKUP($C92,'Monthly budget'!$E$8:$O$86,COLUMN()-3,FALSE),0)</f>
        <v>0</v>
      </c>
      <c r="M92" s="82">
        <f ca="1">IF($C92&lt;&gt;"",VLOOKUP($C92,'Monthly budget'!$E$8:$O$86,COLUMN()-3,FALSE),0)</f>
        <v>0</v>
      </c>
      <c r="N92" s="82">
        <f ca="1">IF($C92&lt;&gt;"",VLOOKUP($C92,'Monthly budget'!$E$8:$O$86,COLUMN()-3,FALSE),0)</f>
        <v>0</v>
      </c>
    </row>
    <row r="93" spans="2:14" x14ac:dyDescent="0.25">
      <c r="B93" s="81" t="b">
        <v>0</v>
      </c>
      <c r="C93" s="90" t="str">
        <f ca="1"/>
        <v>Costco Citi</v>
      </c>
      <c r="D93" s="87">
        <f ca="1"/>
        <v>46140</v>
      </c>
      <c r="E93" s="83">
        <f ca="1">IF($C93&lt;&gt;"",VLOOKUP($C93,'Monthly budget'!$E$8:$O$86,COLUMN()-3,FALSE),0)</f>
        <v>-140</v>
      </c>
      <c r="F93" s="82">
        <f ca="1">IF($C93&lt;&gt;"",VLOOKUP($C93,'Monthly budget'!$E$8:$O$86,COLUMN()-3,FALSE),0)</f>
        <v>0</v>
      </c>
      <c r="G93" s="82">
        <f ca="1">IF($C93&lt;&gt;"",VLOOKUP($C93,'Monthly budget'!$E$8:$O$86,COLUMN()-3,FALSE),0)</f>
        <v>0</v>
      </c>
      <c r="H93" s="82">
        <f ca="1">IF($C93&lt;&gt;"",VLOOKUP($C93,'Monthly budget'!$E$8:$O$86,COLUMN()-3,FALSE),0)</f>
        <v>0</v>
      </c>
      <c r="I93" s="82">
        <f ca="1">IF($C93&lt;&gt;"",VLOOKUP($C93,'Monthly budget'!$E$8:$O$86,COLUMN()-3,FALSE),0)</f>
        <v>0</v>
      </c>
      <c r="J93" s="82">
        <f ca="1">IF($C93&lt;&gt;"",VLOOKUP($C93,'Monthly budget'!$E$8:$O$86,COLUMN()-3,FALSE),0)</f>
        <v>0</v>
      </c>
      <c r="K93" s="82">
        <f ca="1">IF($C93&lt;&gt;"",VLOOKUP($C93,'Monthly budget'!$E$8:$O$86,COLUMN()-3,FALSE),0)</f>
        <v>0</v>
      </c>
      <c r="L93" s="82">
        <f ca="1">IF($C93&lt;&gt;"",VLOOKUP($C93,'Monthly budget'!$E$8:$O$86,COLUMN()-3,FALSE),0)</f>
        <v>0</v>
      </c>
      <c r="M93" s="82">
        <f ca="1">IF($C93&lt;&gt;"",VLOOKUP($C93,'Monthly budget'!$E$8:$O$86,COLUMN()-3,FALSE),0)</f>
        <v>0</v>
      </c>
      <c r="N93" s="82">
        <f ca="1">IF($C93&lt;&gt;"",VLOOKUP($C93,'Monthly budget'!$E$8:$O$86,COLUMN()-3,FALSE),0)</f>
        <v>140</v>
      </c>
    </row>
    <row r="94" spans="2:14" x14ac:dyDescent="0.25">
      <c r="B94" s="81" t="b">
        <v>0</v>
      </c>
      <c r="C94" s="90" t="str">
        <f ca="1"/>
        <v>Kulo Transfer</v>
      </c>
      <c r="D94" s="87">
        <f ca="1"/>
        <v>46140</v>
      </c>
      <c r="E94" s="83">
        <f ca="1">IF($C94&lt;&gt;"",VLOOKUP($C94,'Monthly budget'!$E$8:$O$86,COLUMN()-3,FALSE),0)</f>
        <v>1050</v>
      </c>
      <c r="F94" s="82">
        <f ca="1">IF($C94&lt;&gt;"",VLOOKUP($C94,'Monthly budget'!$E$8:$O$86,COLUMN()-3,FALSE),0)</f>
        <v>0</v>
      </c>
      <c r="G94" s="82">
        <f ca="1">IF($C94&lt;&gt;"",VLOOKUP($C94,'Monthly budget'!$E$8:$O$86,COLUMN()-3,FALSE),0)</f>
        <v>0</v>
      </c>
      <c r="H94" s="82">
        <f ca="1">IF($C94&lt;&gt;"",VLOOKUP($C94,'Monthly budget'!$E$8:$O$86,COLUMN()-3,FALSE),0)</f>
        <v>0</v>
      </c>
      <c r="I94" s="82">
        <f ca="1">IF($C94&lt;&gt;"",VLOOKUP($C94,'Monthly budget'!$E$8:$O$86,COLUMN()-3,FALSE),0)</f>
        <v>0</v>
      </c>
      <c r="J94" s="82">
        <f ca="1">IF($C94&lt;&gt;"",VLOOKUP($C94,'Monthly budget'!$E$8:$O$86,COLUMN()-3,FALSE),0)</f>
        <v>0</v>
      </c>
      <c r="K94" s="82">
        <f ca="1">IF($C94&lt;&gt;"",VLOOKUP($C94,'Monthly budget'!$E$8:$O$86,COLUMN()-3,FALSE),0)</f>
        <v>0</v>
      </c>
      <c r="L94" s="82">
        <f ca="1">IF($C94&lt;&gt;"",VLOOKUP($C94,'Monthly budget'!$E$8:$O$86,COLUMN()-3,FALSE),0)</f>
        <v>0</v>
      </c>
      <c r="M94" s="82">
        <f ca="1">IF($C94&lt;&gt;"",VLOOKUP($C94,'Monthly budget'!$E$8:$O$86,COLUMN()-3,FALSE),0)</f>
        <v>0</v>
      </c>
      <c r="N94" s="82">
        <f ca="1">IF($C94&lt;&gt;"",VLOOKUP($C94,'Monthly budget'!$E$8:$O$86,COLUMN()-3,FALSE),0)</f>
        <v>0</v>
      </c>
    </row>
    <row r="95" spans="2:14" x14ac:dyDescent="0.25">
      <c r="B95" s="81" t="b">
        <v>0</v>
      </c>
      <c r="C95" s="90" t="str">
        <f ca="1"/>
        <v>Kulo SDGE</v>
      </c>
      <c r="D95" s="87">
        <f ca="1"/>
        <v>46140</v>
      </c>
      <c r="E95" s="83">
        <f ca="1">IF($C95&lt;&gt;"",VLOOKUP($C95,'Monthly budget'!$E$8:$O$86,COLUMN()-3,FALSE),0)</f>
        <v>-82</v>
      </c>
      <c r="F95" s="82">
        <f ca="1">IF($C95&lt;&gt;"",VLOOKUP($C95,'Monthly budget'!$E$8:$O$86,COLUMN()-3,FALSE),0)</f>
        <v>0</v>
      </c>
      <c r="G95" s="82">
        <f ca="1">IF($C95&lt;&gt;"",VLOOKUP($C95,'Monthly budget'!$E$8:$O$86,COLUMN()-3,FALSE),0)</f>
        <v>0</v>
      </c>
      <c r="H95" s="82">
        <f ca="1">IF($C95&lt;&gt;"",VLOOKUP($C95,'Monthly budget'!$E$8:$O$86,COLUMN()-3,FALSE),0)</f>
        <v>0</v>
      </c>
      <c r="I95" s="82">
        <f ca="1">IF($C95&lt;&gt;"",VLOOKUP($C95,'Monthly budget'!$E$8:$O$86,COLUMN()-3,FALSE),0)</f>
        <v>0</v>
      </c>
      <c r="J95" s="82">
        <f ca="1">IF($C95&lt;&gt;"",VLOOKUP($C95,'Monthly budget'!$E$8:$O$86,COLUMN()-3,FALSE),0)</f>
        <v>0</v>
      </c>
      <c r="K95" s="82">
        <f ca="1">IF($C95&lt;&gt;"",VLOOKUP($C95,'Monthly budget'!$E$8:$O$86,COLUMN()-3,FALSE),0)</f>
        <v>0</v>
      </c>
      <c r="L95" s="82">
        <f ca="1">IF($C95&lt;&gt;"",VLOOKUP($C95,'Monthly budget'!$E$8:$O$86,COLUMN()-3,FALSE),0)</f>
        <v>0</v>
      </c>
      <c r="M95" s="82">
        <f ca="1">IF($C95&lt;&gt;"",VLOOKUP($C95,'Monthly budget'!$E$8:$O$86,COLUMN()-3,FALSE),0)</f>
        <v>0</v>
      </c>
      <c r="N95" s="82">
        <f ca="1">IF($C95&lt;&gt;"",VLOOKUP($C95,'Monthly budget'!$E$8:$O$86,COLUMN()-3,FALSE),0)</f>
        <v>0</v>
      </c>
    </row>
    <row r="96" spans="2:14" x14ac:dyDescent="0.25">
      <c r="B96" s="81" t="b">
        <v>0</v>
      </c>
      <c r="C96" s="90" t="str">
        <f ca="1"/>
        <v>SDGE</v>
      </c>
      <c r="D96" s="87">
        <f ca="1"/>
        <v>46140</v>
      </c>
      <c r="E96" s="83">
        <f ca="1">IF($C96&lt;&gt;"",VLOOKUP($C96,'Monthly budget'!$E$8:$O$86,COLUMN()-3,FALSE),0)</f>
        <v>-84</v>
      </c>
      <c r="F96" s="82">
        <f ca="1">IF($C96&lt;&gt;"",VLOOKUP($C96,'Monthly budget'!$E$8:$O$86,COLUMN()-3,FALSE),0)</f>
        <v>0</v>
      </c>
      <c r="G96" s="82">
        <f ca="1">IF($C96&lt;&gt;"",VLOOKUP($C96,'Monthly budget'!$E$8:$O$86,COLUMN()-3,FALSE),0)</f>
        <v>0</v>
      </c>
      <c r="H96" s="82">
        <f ca="1">IF($C96&lt;&gt;"",VLOOKUP($C96,'Monthly budget'!$E$8:$O$86,COLUMN()-3,FALSE),0)</f>
        <v>0</v>
      </c>
      <c r="I96" s="82">
        <f ca="1">IF($C96&lt;&gt;"",VLOOKUP($C96,'Monthly budget'!$E$8:$O$86,COLUMN()-3,FALSE),0)</f>
        <v>0</v>
      </c>
      <c r="J96" s="82">
        <f ca="1">IF($C96&lt;&gt;"",VLOOKUP($C96,'Monthly budget'!$E$8:$O$86,COLUMN()-3,FALSE),0)</f>
        <v>0</v>
      </c>
      <c r="K96" s="82">
        <f ca="1">IF($C96&lt;&gt;"",VLOOKUP($C96,'Monthly budget'!$E$8:$O$86,COLUMN()-3,FALSE),0)</f>
        <v>0</v>
      </c>
      <c r="L96" s="82">
        <f ca="1">IF($C96&lt;&gt;"",VLOOKUP($C96,'Monthly budget'!$E$8:$O$86,COLUMN()-3,FALSE),0)</f>
        <v>0</v>
      </c>
      <c r="M96" s="82">
        <f ca="1">IF($C96&lt;&gt;"",VLOOKUP($C96,'Monthly budget'!$E$8:$O$86,COLUMN()-3,FALSE),0)</f>
        <v>0</v>
      </c>
      <c r="N96" s="82">
        <f ca="1">IF($C96&lt;&gt;"",VLOOKUP($C96,'Monthly budget'!$E$8:$O$86,COLUMN()-3,FALSE),0)</f>
        <v>0</v>
      </c>
    </row>
    <row r="97" spans="2:14" x14ac:dyDescent="0.25">
      <c r="B97" s="81" t="b">
        <v>0</v>
      </c>
      <c r="C97" s="90" t="str">
        <f ca="1"/>
        <v>Prime Ad-Free</v>
      </c>
      <c r="D97" s="87">
        <f ca="1"/>
        <v>46140</v>
      </c>
      <c r="E97" s="83">
        <f ca="1">IF($C97&lt;&gt;"",VLOOKUP($C97,'Monthly budget'!$E$8:$O$86,COLUMN()-3,FALSE),0)</f>
        <v>-2.99</v>
      </c>
      <c r="F97" s="82">
        <f ca="1">IF($C97&lt;&gt;"",VLOOKUP($C97,'Monthly budget'!$E$8:$O$86,COLUMN()-3,FALSE),0)</f>
        <v>0</v>
      </c>
      <c r="G97" s="82">
        <f ca="1">IF($C97&lt;&gt;"",VLOOKUP($C97,'Monthly budget'!$E$8:$O$86,COLUMN()-3,FALSE),0)</f>
        <v>0</v>
      </c>
      <c r="H97" s="82">
        <f ca="1">IF($C97&lt;&gt;"",VLOOKUP($C97,'Monthly budget'!$E$8:$O$86,COLUMN()-3,FALSE),0)</f>
        <v>0</v>
      </c>
      <c r="I97" s="82">
        <f ca="1">IF($C97&lt;&gt;"",VLOOKUP($C97,'Monthly budget'!$E$8:$O$86,COLUMN()-3,FALSE),0)</f>
        <v>0</v>
      </c>
      <c r="J97" s="82">
        <f ca="1">IF($C97&lt;&gt;"",VLOOKUP($C97,'Monthly budget'!$E$8:$O$86,COLUMN()-3,FALSE),0)</f>
        <v>0</v>
      </c>
      <c r="K97" s="82">
        <f ca="1">IF($C97&lt;&gt;"",VLOOKUP($C97,'Monthly budget'!$E$8:$O$86,COLUMN()-3,FALSE),0)</f>
        <v>0</v>
      </c>
      <c r="L97" s="82">
        <f ca="1">IF($C97&lt;&gt;"",VLOOKUP($C97,'Monthly budget'!$E$8:$O$86,COLUMN()-3,FALSE),0)</f>
        <v>0</v>
      </c>
      <c r="M97" s="82">
        <f ca="1">IF($C97&lt;&gt;"",VLOOKUP($C97,'Monthly budget'!$E$8:$O$86,COLUMN()-3,FALSE),0)</f>
        <v>0</v>
      </c>
      <c r="N97" s="82">
        <f ca="1">IF($C97&lt;&gt;"",VLOOKUP($C97,'Monthly budget'!$E$8:$O$86,COLUMN()-3,FALSE),0)</f>
        <v>0</v>
      </c>
    </row>
    <row r="98" spans="2:14" x14ac:dyDescent="0.25">
      <c r="B98" s="81" t="b">
        <v>0</v>
      </c>
      <c r="C98" s="90" t="str">
        <f ca="1"/>
        <v>Disability</v>
      </c>
      <c r="D98" s="87">
        <f ca="1"/>
        <v>46143</v>
      </c>
      <c r="E98" s="83">
        <f ca="1">IF($C98&lt;&gt;"",VLOOKUP($C98,'Monthly budget'!$E$8:$O$86,COLUMN()-3,FALSE),0)</f>
        <v>0</v>
      </c>
      <c r="F98" s="82">
        <f ca="1">IF($C98&lt;&gt;"",VLOOKUP($C98,'Monthly budget'!$E$8:$O$86,COLUMN()-3,FALSE),0)</f>
        <v>356.66</v>
      </c>
      <c r="G98" s="82">
        <f ca="1">IF($C98&lt;&gt;"",VLOOKUP($C98,'Monthly budget'!$E$8:$O$86,COLUMN()-3,FALSE),0)</f>
        <v>0</v>
      </c>
      <c r="H98" s="82">
        <f ca="1">IF($C98&lt;&gt;"",VLOOKUP($C98,'Monthly budget'!$E$8:$O$86,COLUMN()-3,FALSE),0)</f>
        <v>0</v>
      </c>
      <c r="I98" s="82">
        <f ca="1">IF($C98&lt;&gt;"",VLOOKUP($C98,'Monthly budget'!$E$8:$O$86,COLUMN()-3,FALSE),0)</f>
        <v>0</v>
      </c>
      <c r="J98" s="82">
        <f ca="1">IF($C98&lt;&gt;"",VLOOKUP($C98,'Monthly budget'!$E$8:$O$86,COLUMN()-3,FALSE),0)</f>
        <v>0</v>
      </c>
      <c r="K98" s="82">
        <f ca="1">IF($C98&lt;&gt;"",VLOOKUP($C98,'Monthly budget'!$E$8:$O$86,COLUMN()-3,FALSE),0)</f>
        <v>0</v>
      </c>
      <c r="L98" s="82">
        <f ca="1">IF($C98&lt;&gt;"",VLOOKUP($C98,'Monthly budget'!$E$8:$O$86,COLUMN()-3,FALSE),0)</f>
        <v>0</v>
      </c>
      <c r="M98" s="82">
        <f ca="1">IF($C98&lt;&gt;"",VLOOKUP($C98,'Monthly budget'!$E$8:$O$86,COLUMN()-3,FALSE),0)</f>
        <v>0</v>
      </c>
      <c r="N98" s="82">
        <f ca="1">IF($C98&lt;&gt;"",VLOOKUP($C98,'Monthly budget'!$E$8:$O$86,COLUMN()-3,FALSE),0)</f>
        <v>0</v>
      </c>
    </row>
    <row r="99" spans="2:14" x14ac:dyDescent="0.25">
      <c r="B99" s="81" t="b">
        <v>0</v>
      </c>
      <c r="C99" s="90" t="str">
        <f ca="1"/>
        <v>Kulo Rent</v>
      </c>
      <c r="D99" s="87">
        <f ca="1"/>
        <v>46143</v>
      </c>
      <c r="E99" s="83">
        <f ca="1">IF($C99&lt;&gt;"",VLOOKUP($C99,'Monthly budget'!$E$8:$O$86,COLUMN()-3,FALSE),0)</f>
        <v>-959</v>
      </c>
      <c r="F99" s="82">
        <f ca="1">IF($C99&lt;&gt;"",VLOOKUP($C99,'Monthly budget'!$E$8:$O$86,COLUMN()-3,FALSE),0)</f>
        <v>0</v>
      </c>
      <c r="G99" s="82">
        <f ca="1">IF($C99&lt;&gt;"",VLOOKUP($C99,'Monthly budget'!$E$8:$O$86,COLUMN()-3,FALSE),0)</f>
        <v>0</v>
      </c>
      <c r="H99" s="82">
        <f ca="1">IF($C99&lt;&gt;"",VLOOKUP($C99,'Monthly budget'!$E$8:$O$86,COLUMN()-3,FALSE),0)</f>
        <v>0</v>
      </c>
      <c r="I99" s="82">
        <f ca="1">IF($C99&lt;&gt;"",VLOOKUP($C99,'Monthly budget'!$E$8:$O$86,COLUMN()-3,FALSE),0)</f>
        <v>0</v>
      </c>
      <c r="J99" s="82">
        <f ca="1">IF($C99&lt;&gt;"",VLOOKUP($C99,'Monthly budget'!$E$8:$O$86,COLUMN()-3,FALSE),0)</f>
        <v>0</v>
      </c>
      <c r="K99" s="82">
        <f ca="1">IF($C99&lt;&gt;"",VLOOKUP($C99,'Monthly budget'!$E$8:$O$86,COLUMN()-3,FALSE),0)</f>
        <v>0</v>
      </c>
      <c r="L99" s="82">
        <f ca="1">IF($C99&lt;&gt;"",VLOOKUP($C99,'Monthly budget'!$E$8:$O$86,COLUMN()-3,FALSE),0)</f>
        <v>0</v>
      </c>
      <c r="M99" s="82">
        <f ca="1">IF($C99&lt;&gt;"",VLOOKUP($C99,'Monthly budget'!$E$8:$O$86,COLUMN()-3,FALSE),0)</f>
        <v>0</v>
      </c>
      <c r="N99" s="82">
        <f ca="1">IF($C99&lt;&gt;"",VLOOKUP($C99,'Monthly budget'!$E$8:$O$86,COLUMN()-3,FALSE),0)</f>
        <v>0</v>
      </c>
    </row>
    <row r="100" spans="2:14" x14ac:dyDescent="0.25">
      <c r="B100" s="81" t="b">
        <v>0</v>
      </c>
      <c r="C100" s="90" t="str">
        <f ca="1"/>
        <v>Rent</v>
      </c>
      <c r="D100" s="87">
        <f ca="1"/>
        <v>46143</v>
      </c>
      <c r="E100" s="83">
        <f ca="1">IF($C100&lt;&gt;"",VLOOKUP($C100,'Monthly budget'!$E$8:$O$86,COLUMN()-3,FALSE),0)</f>
        <v>-1277.97</v>
      </c>
      <c r="F100" s="82">
        <f ca="1">IF($C100&lt;&gt;"",VLOOKUP($C100,'Monthly budget'!$E$8:$O$86,COLUMN()-3,FALSE),0)</f>
        <v>0</v>
      </c>
      <c r="G100" s="82">
        <f ca="1">IF($C100&lt;&gt;"",VLOOKUP($C100,'Monthly budget'!$E$8:$O$86,COLUMN()-3,FALSE),0)</f>
        <v>0</v>
      </c>
      <c r="H100" s="82">
        <f ca="1">IF($C100&lt;&gt;"",VLOOKUP($C100,'Monthly budget'!$E$8:$O$86,COLUMN()-3,FALSE),0)</f>
        <v>0</v>
      </c>
      <c r="I100" s="82">
        <f ca="1">IF($C100&lt;&gt;"",VLOOKUP($C100,'Monthly budget'!$E$8:$O$86,COLUMN()-3,FALSE),0)</f>
        <v>0</v>
      </c>
      <c r="J100" s="82">
        <f ca="1">IF($C100&lt;&gt;"",VLOOKUP($C100,'Monthly budget'!$E$8:$O$86,COLUMN()-3,FALSE),0)</f>
        <v>0</v>
      </c>
      <c r="K100" s="82">
        <f ca="1">IF($C100&lt;&gt;"",VLOOKUP($C100,'Monthly budget'!$E$8:$O$86,COLUMN()-3,FALSE),0)</f>
        <v>0</v>
      </c>
      <c r="L100" s="82">
        <f ca="1">IF($C100&lt;&gt;"",VLOOKUP($C100,'Monthly budget'!$E$8:$O$86,COLUMN()-3,FALSE),0)</f>
        <v>0</v>
      </c>
      <c r="M100" s="82">
        <f ca="1">IF($C100&lt;&gt;"",VLOOKUP($C100,'Monthly budget'!$E$8:$O$86,COLUMN()-3,FALSE),0)</f>
        <v>0</v>
      </c>
      <c r="N100" s="82">
        <f ca="1">IF($C100&lt;&gt;"",VLOOKUP($C100,'Monthly budget'!$E$8:$O$86,COLUMN()-3,FALSE),0)</f>
        <v>0</v>
      </c>
    </row>
    <row r="101" spans="2:14" x14ac:dyDescent="0.25">
      <c r="B101" s="81" t="b">
        <v>0</v>
      </c>
      <c r="C101" s="90" t="str">
        <f ca="1"/>
        <v>Visa Platinum</v>
      </c>
      <c r="D101" s="87">
        <f ca="1"/>
        <v>46145</v>
      </c>
      <c r="E101" s="83">
        <f ca="1">IF($C101&lt;&gt;"",VLOOKUP($C101,'Monthly budget'!$E$8:$O$86,COLUMN()-3,FALSE),0)</f>
        <v>-229</v>
      </c>
      <c r="F101" s="82">
        <f ca="1">IF($C101&lt;&gt;"",VLOOKUP($C101,'Monthly budget'!$E$8:$O$86,COLUMN()-3,FALSE),0)</f>
        <v>0</v>
      </c>
      <c r="G101" s="82">
        <f ca="1">IF($C101&lt;&gt;"",VLOOKUP($C101,'Monthly budget'!$E$8:$O$86,COLUMN()-3,FALSE),0)</f>
        <v>0</v>
      </c>
      <c r="H101" s="82">
        <f ca="1">IF($C101&lt;&gt;"",VLOOKUP($C101,'Monthly budget'!$E$8:$O$86,COLUMN()-3,FALSE),0)</f>
        <v>0</v>
      </c>
      <c r="I101" s="82">
        <f ca="1">IF($C101&lt;&gt;"",VLOOKUP($C101,'Monthly budget'!$E$8:$O$86,COLUMN()-3,FALSE),0)</f>
        <v>0</v>
      </c>
      <c r="J101" s="82">
        <f ca="1">IF($C101&lt;&gt;"",VLOOKUP($C101,'Monthly budget'!$E$8:$O$86,COLUMN()-3,FALSE),0)</f>
        <v>311</v>
      </c>
      <c r="K101" s="82">
        <f ca="1">IF($C101&lt;&gt;"",VLOOKUP($C101,'Monthly budget'!$E$8:$O$86,COLUMN()-3,FALSE),0)</f>
        <v>0</v>
      </c>
      <c r="L101" s="82">
        <f ca="1">IF($C101&lt;&gt;"",VLOOKUP($C101,'Monthly budget'!$E$8:$O$86,COLUMN()-3,FALSE),0)</f>
        <v>0</v>
      </c>
      <c r="M101" s="82">
        <f ca="1">IF($C101&lt;&gt;"",VLOOKUP($C101,'Monthly budget'!$E$8:$O$86,COLUMN()-3,FALSE),0)</f>
        <v>0</v>
      </c>
      <c r="N101" s="82">
        <f ca="1">IF($C101&lt;&gt;"",VLOOKUP($C101,'Monthly budget'!$E$8:$O$86,COLUMN()-3,FALSE),0)</f>
        <v>0</v>
      </c>
    </row>
    <row r="102" spans="2:14" x14ac:dyDescent="0.25">
      <c r="B102" s="81" t="b">
        <v>0</v>
      </c>
      <c r="C102" s="90" t="str">
        <f ca="1"/>
        <v>Kulo Internet</v>
      </c>
      <c r="D102" s="87">
        <f ca="1"/>
        <v>46147</v>
      </c>
      <c r="E102" s="83">
        <f ca="1">IF($C102&lt;&gt;"",VLOOKUP($C102,'Monthly budget'!$E$8:$O$86,COLUMN()-3,FALSE),0)</f>
        <v>-28</v>
      </c>
      <c r="F102" s="82">
        <f ca="1">IF($C102&lt;&gt;"",VLOOKUP($C102,'Monthly budget'!$E$8:$O$86,COLUMN()-3,FALSE),0)</f>
        <v>0</v>
      </c>
      <c r="G102" s="82">
        <f ca="1">IF($C102&lt;&gt;"",VLOOKUP($C102,'Monthly budget'!$E$8:$O$86,COLUMN()-3,FALSE),0)</f>
        <v>0</v>
      </c>
      <c r="H102" s="82">
        <f ca="1">IF($C102&lt;&gt;"",VLOOKUP($C102,'Monthly budget'!$E$8:$O$86,COLUMN()-3,FALSE),0)</f>
        <v>0</v>
      </c>
      <c r="I102" s="82">
        <f ca="1">IF($C102&lt;&gt;"",VLOOKUP($C102,'Monthly budget'!$E$8:$O$86,COLUMN()-3,FALSE),0)</f>
        <v>0</v>
      </c>
      <c r="J102" s="82">
        <f ca="1">IF($C102&lt;&gt;"",VLOOKUP($C102,'Monthly budget'!$E$8:$O$86,COLUMN()-3,FALSE),0)</f>
        <v>0</v>
      </c>
      <c r="K102" s="82">
        <f ca="1">IF($C102&lt;&gt;"",VLOOKUP($C102,'Monthly budget'!$E$8:$O$86,COLUMN()-3,FALSE),0)</f>
        <v>0</v>
      </c>
      <c r="L102" s="82">
        <f ca="1">IF($C102&lt;&gt;"",VLOOKUP($C102,'Monthly budget'!$E$8:$O$86,COLUMN()-3,FALSE),0)</f>
        <v>0</v>
      </c>
      <c r="M102" s="82">
        <f ca="1">IF($C102&lt;&gt;"",VLOOKUP($C102,'Monthly budget'!$E$8:$O$86,COLUMN()-3,FALSE),0)</f>
        <v>0</v>
      </c>
      <c r="N102" s="82">
        <f ca="1">IF($C102&lt;&gt;"",VLOOKUP($C102,'Monthly budget'!$E$8:$O$86,COLUMN()-3,FALSE),0)</f>
        <v>0</v>
      </c>
    </row>
    <row r="103" spans="2:14" x14ac:dyDescent="0.25">
      <c r="B103" s="81" t="b">
        <v>0</v>
      </c>
      <c r="C103" s="90" t="str">
        <f ca="1"/>
        <v>Cese Phone</v>
      </c>
      <c r="D103" s="87">
        <f ca="1"/>
        <v>46147</v>
      </c>
      <c r="E103" s="83">
        <f ca="1">IF($C103&lt;&gt;"",VLOOKUP($C103,'Monthly budget'!$E$8:$O$86,COLUMN()-3,FALSE),0)</f>
        <v>-142</v>
      </c>
      <c r="F103" s="82">
        <f ca="1">IF($C103&lt;&gt;"",VLOOKUP($C103,'Monthly budget'!$E$8:$O$86,COLUMN()-3,FALSE),0)</f>
        <v>0</v>
      </c>
      <c r="G103" s="82">
        <f ca="1">IF($C103&lt;&gt;"",VLOOKUP($C103,'Monthly budget'!$E$8:$O$86,COLUMN()-3,FALSE),0)</f>
        <v>0</v>
      </c>
      <c r="H103" s="82">
        <f ca="1">IF($C103&lt;&gt;"",VLOOKUP($C103,'Monthly budget'!$E$8:$O$86,COLUMN()-3,FALSE),0)</f>
        <v>0</v>
      </c>
      <c r="I103" s="82">
        <f ca="1">IF($C103&lt;&gt;"",VLOOKUP($C103,'Monthly budget'!$E$8:$O$86,COLUMN()-3,FALSE),0)</f>
        <v>0</v>
      </c>
      <c r="J103" s="82">
        <f ca="1">IF($C103&lt;&gt;"",VLOOKUP($C103,'Monthly budget'!$E$8:$O$86,COLUMN()-3,FALSE),0)</f>
        <v>0</v>
      </c>
      <c r="K103" s="82">
        <f ca="1">IF($C103&lt;&gt;"",VLOOKUP($C103,'Monthly budget'!$E$8:$O$86,COLUMN()-3,FALSE),0)</f>
        <v>0</v>
      </c>
      <c r="L103" s="82">
        <f ca="1">IF($C103&lt;&gt;"",VLOOKUP($C103,'Monthly budget'!$E$8:$O$86,COLUMN()-3,FALSE),0)</f>
        <v>0</v>
      </c>
      <c r="M103" s="82">
        <f ca="1">IF($C103&lt;&gt;"",VLOOKUP($C103,'Monthly budget'!$E$8:$O$86,COLUMN()-3,FALSE),0)</f>
        <v>0</v>
      </c>
      <c r="N103" s="82">
        <f ca="1">IF($C103&lt;&gt;"",VLOOKUP($C103,'Monthly budget'!$E$8:$O$86,COLUMN()-3,FALSE),0)</f>
        <v>0</v>
      </c>
    </row>
    <row r="104" spans="2:14" x14ac:dyDescent="0.25">
      <c r="B104" s="81" t="b">
        <v>0</v>
      </c>
      <c r="C104" s="90" t="str">
        <f ca="1"/>
        <v>Phone</v>
      </c>
      <c r="D104" s="87">
        <f ca="1"/>
        <v>46147</v>
      </c>
      <c r="E104" s="83">
        <f ca="1">IF($C104&lt;&gt;"",VLOOKUP($C104,'Monthly budget'!$E$8:$O$86,COLUMN()-3,FALSE),0)</f>
        <v>-150.66999999999999</v>
      </c>
      <c r="F104" s="82">
        <f ca="1">IF($C104&lt;&gt;"",VLOOKUP($C104,'Monthly budget'!$E$8:$O$86,COLUMN()-3,FALSE),0)</f>
        <v>0</v>
      </c>
      <c r="G104" s="82">
        <f ca="1">IF($C104&lt;&gt;"",VLOOKUP($C104,'Monthly budget'!$E$8:$O$86,COLUMN()-3,FALSE),0)</f>
        <v>0</v>
      </c>
      <c r="H104" s="82">
        <f ca="1">IF($C104&lt;&gt;"",VLOOKUP($C104,'Monthly budget'!$E$8:$O$86,COLUMN()-3,FALSE),0)</f>
        <v>0</v>
      </c>
      <c r="I104" s="82">
        <f ca="1">IF($C104&lt;&gt;"",VLOOKUP($C104,'Monthly budget'!$E$8:$O$86,COLUMN()-3,FALSE),0)</f>
        <v>0</v>
      </c>
      <c r="J104" s="82">
        <f ca="1">IF($C104&lt;&gt;"",VLOOKUP($C104,'Monthly budget'!$E$8:$O$86,COLUMN()-3,FALSE),0)</f>
        <v>0</v>
      </c>
      <c r="K104" s="82">
        <f ca="1">IF($C104&lt;&gt;"",VLOOKUP($C104,'Monthly budget'!$E$8:$O$86,COLUMN()-3,FALSE),0)</f>
        <v>0</v>
      </c>
      <c r="L104" s="82">
        <f ca="1">IF($C104&lt;&gt;"",VLOOKUP($C104,'Monthly budget'!$E$8:$O$86,COLUMN()-3,FALSE),0)</f>
        <v>0</v>
      </c>
      <c r="M104" s="82">
        <f ca="1">IF($C104&lt;&gt;"",VLOOKUP($C104,'Monthly budget'!$E$8:$O$86,COLUMN()-3,FALSE),0)</f>
        <v>0</v>
      </c>
      <c r="N104" s="82">
        <f ca="1">IF($C104&lt;&gt;"",VLOOKUP($C104,'Monthly budget'!$E$8:$O$86,COLUMN()-3,FALSE),0)</f>
        <v>0</v>
      </c>
    </row>
    <row r="105" spans="2:14" x14ac:dyDescent="0.25">
      <c r="B105" s="81" t="b">
        <v>0</v>
      </c>
      <c r="C105" s="90" t="str">
        <f ca="1"/>
        <v>Paycheck</v>
      </c>
      <c r="D105" s="87">
        <f ca="1"/>
        <v>46150</v>
      </c>
      <c r="E105" s="83">
        <f ca="1">IF($C105&lt;&gt;"",VLOOKUP($C105,'Monthly budget'!$E$8:$O$86,COLUMN()-3,FALSE),0)</f>
        <v>1140</v>
      </c>
      <c r="F105" s="82">
        <f ca="1">IF($C105&lt;&gt;"",VLOOKUP($C105,'Monthly budget'!$E$8:$O$86,COLUMN()-3,FALSE),0)</f>
        <v>460</v>
      </c>
      <c r="G105" s="82">
        <f ca="1">IF($C105&lt;&gt;"",VLOOKUP($C105,'Monthly budget'!$E$8:$O$86,COLUMN()-3,FALSE),0)</f>
        <v>0</v>
      </c>
      <c r="H105" s="82">
        <f ca="1">IF($C105&lt;&gt;"",VLOOKUP($C105,'Monthly budget'!$E$8:$O$86,COLUMN()-3,FALSE),0)</f>
        <v>0</v>
      </c>
      <c r="I105" s="82">
        <f ca="1">IF($C105&lt;&gt;"",VLOOKUP($C105,'Monthly budget'!$E$8:$O$86,COLUMN()-3,FALSE),0)</f>
        <v>0</v>
      </c>
      <c r="J105" s="82">
        <f ca="1">IF($C105&lt;&gt;"",VLOOKUP($C105,'Monthly budget'!$E$8:$O$86,COLUMN()-3,FALSE),0)</f>
        <v>0</v>
      </c>
      <c r="K105" s="82">
        <f ca="1">IF($C105&lt;&gt;"",VLOOKUP($C105,'Monthly budget'!$E$8:$O$86,COLUMN()-3,FALSE),0)</f>
        <v>0</v>
      </c>
      <c r="L105" s="82">
        <f ca="1">IF($C105&lt;&gt;"",VLOOKUP($C105,'Monthly budget'!$E$8:$O$86,COLUMN()-3,FALSE),0)</f>
        <v>0</v>
      </c>
      <c r="M105" s="82">
        <f ca="1">IF($C105&lt;&gt;"",VLOOKUP($C105,'Monthly budget'!$E$8:$O$86,COLUMN()-3,FALSE),0)</f>
        <v>0</v>
      </c>
      <c r="N105" s="82">
        <f ca="1">IF($C105&lt;&gt;"",VLOOKUP($C105,'Monthly budget'!$E$8:$O$86,COLUMN()-3,FALSE),0)</f>
        <v>0</v>
      </c>
    </row>
    <row r="106" spans="2:14" x14ac:dyDescent="0.25">
      <c r="B106" s="81" t="b">
        <v>0</v>
      </c>
      <c r="C106" s="90" t="str">
        <f ca="1"/>
        <v>Ameritas</v>
      </c>
      <c r="D106" s="87">
        <f ca="1"/>
        <v>46150</v>
      </c>
      <c r="E106" s="83">
        <f ca="1">IF($C106&lt;&gt;"",VLOOKUP($C106,'Monthly budget'!$E$8:$O$86,COLUMN()-3,FALSE),0)</f>
        <v>0</v>
      </c>
      <c r="F106" s="82">
        <f ca="1">IF($C106&lt;&gt;"",VLOOKUP($C106,'Monthly budget'!$E$8:$O$86,COLUMN()-3,FALSE),0)</f>
        <v>0</v>
      </c>
      <c r="G106" s="82">
        <f ca="1">IF($C106&lt;&gt;"",VLOOKUP($C106,'Monthly budget'!$E$8:$O$86,COLUMN()-3,FALSE),0)</f>
        <v>112</v>
      </c>
      <c r="H106" s="82">
        <f ca="1">IF($C106&lt;&gt;"",VLOOKUP($C106,'Monthly budget'!$E$8:$O$86,COLUMN()-3,FALSE),0)</f>
        <v>0</v>
      </c>
      <c r="I106" s="82">
        <f ca="1">IF($C106&lt;&gt;"",VLOOKUP($C106,'Monthly budget'!$E$8:$O$86,COLUMN()-3,FALSE),0)</f>
        <v>0</v>
      </c>
      <c r="J106" s="82">
        <f ca="1">IF($C106&lt;&gt;"",VLOOKUP($C106,'Monthly budget'!$E$8:$O$86,COLUMN()-3,FALSE),0)</f>
        <v>0</v>
      </c>
      <c r="K106" s="82">
        <f ca="1">IF($C106&lt;&gt;"",VLOOKUP($C106,'Monthly budget'!$E$8:$O$86,COLUMN()-3,FALSE),0)</f>
        <v>0</v>
      </c>
      <c r="L106" s="82">
        <f ca="1">IF($C106&lt;&gt;"",VLOOKUP($C106,'Monthly budget'!$E$8:$O$86,COLUMN()-3,FALSE),0)</f>
        <v>0</v>
      </c>
      <c r="M106" s="82">
        <f ca="1">IF($C106&lt;&gt;"",VLOOKUP($C106,'Monthly budget'!$E$8:$O$86,COLUMN()-3,FALSE),0)</f>
        <v>0</v>
      </c>
      <c r="N106" s="82">
        <f ca="1">IF($C106&lt;&gt;"",VLOOKUP($C106,'Monthly budget'!$E$8:$O$86,COLUMN()-3,FALSE),0)</f>
        <v>0</v>
      </c>
    </row>
    <row r="107" spans="2:14" x14ac:dyDescent="0.25">
      <c r="B107" s="81" t="b">
        <v>0</v>
      </c>
      <c r="C107" s="90" t="str">
        <f ca="1"/>
        <v>Sony</v>
      </c>
      <c r="D107" s="87">
        <f ca="1"/>
        <v>46150</v>
      </c>
      <c r="E107" s="83">
        <f ca="1">IF($C107&lt;&gt;"",VLOOKUP($C107,'Monthly budget'!$E$8:$O$86,COLUMN()-3,FALSE),0)</f>
        <v>-17.989999999999998</v>
      </c>
      <c r="F107" s="82">
        <f ca="1">IF($C107&lt;&gt;"",VLOOKUP($C107,'Monthly budget'!$E$8:$O$86,COLUMN()-3,FALSE),0)</f>
        <v>0</v>
      </c>
      <c r="G107" s="82">
        <f ca="1">IF($C107&lt;&gt;"",VLOOKUP($C107,'Monthly budget'!$E$8:$O$86,COLUMN()-3,FALSE),0)</f>
        <v>0</v>
      </c>
      <c r="H107" s="82">
        <f ca="1">IF($C107&lt;&gt;"",VLOOKUP($C107,'Monthly budget'!$E$8:$O$86,COLUMN()-3,FALSE),0)</f>
        <v>0</v>
      </c>
      <c r="I107" s="82">
        <f ca="1">IF($C107&lt;&gt;"",VLOOKUP($C107,'Monthly budget'!$E$8:$O$86,COLUMN()-3,FALSE),0)</f>
        <v>0</v>
      </c>
      <c r="J107" s="82">
        <f ca="1">IF($C107&lt;&gt;"",VLOOKUP($C107,'Monthly budget'!$E$8:$O$86,COLUMN()-3,FALSE),0)</f>
        <v>0</v>
      </c>
      <c r="K107" s="82">
        <f ca="1">IF($C107&lt;&gt;"",VLOOKUP($C107,'Monthly budget'!$E$8:$O$86,COLUMN()-3,FALSE),0)</f>
        <v>0</v>
      </c>
      <c r="L107" s="82">
        <f ca="1">IF($C107&lt;&gt;"",VLOOKUP($C107,'Monthly budget'!$E$8:$O$86,COLUMN()-3,FALSE),0)</f>
        <v>0</v>
      </c>
      <c r="M107" s="82">
        <f ca="1">IF($C107&lt;&gt;"",VLOOKUP($C107,'Monthly budget'!$E$8:$O$86,COLUMN()-3,FALSE),0)</f>
        <v>0</v>
      </c>
      <c r="N107" s="82">
        <f ca="1">IF($C107&lt;&gt;"",VLOOKUP($C107,'Monthly budget'!$E$8:$O$86,COLUMN()-3,FALSE),0)</f>
        <v>0</v>
      </c>
    </row>
    <row r="108" spans="2:14" x14ac:dyDescent="0.25">
      <c r="B108" s="81" t="b">
        <v>0</v>
      </c>
      <c r="C108" s="90" t="str">
        <f ca="1"/>
        <v>Phone Insurance</v>
      </c>
      <c r="D108" s="87">
        <f ca="1"/>
        <v>46150</v>
      </c>
      <c r="E108" s="83">
        <f ca="1">IF($C108&lt;&gt;"",VLOOKUP($C108,'Monthly budget'!$E$8:$O$86,COLUMN()-3,FALSE),0)</f>
        <v>-8</v>
      </c>
      <c r="F108" s="82">
        <f ca="1">IF($C108&lt;&gt;"",VLOOKUP($C108,'Monthly budget'!$E$8:$O$86,COLUMN()-3,FALSE),0)</f>
        <v>0</v>
      </c>
      <c r="G108" s="82">
        <f ca="1">IF($C108&lt;&gt;"",VLOOKUP($C108,'Monthly budget'!$E$8:$O$86,COLUMN()-3,FALSE),0)</f>
        <v>0</v>
      </c>
      <c r="H108" s="82">
        <f ca="1">IF($C108&lt;&gt;"",VLOOKUP($C108,'Monthly budget'!$E$8:$O$86,COLUMN()-3,FALSE),0)</f>
        <v>0</v>
      </c>
      <c r="I108" s="82">
        <f ca="1">IF($C108&lt;&gt;"",VLOOKUP($C108,'Monthly budget'!$E$8:$O$86,COLUMN()-3,FALSE),0)</f>
        <v>0</v>
      </c>
      <c r="J108" s="82">
        <f ca="1">IF($C108&lt;&gt;"",VLOOKUP($C108,'Monthly budget'!$E$8:$O$86,COLUMN()-3,FALSE),0)</f>
        <v>0</v>
      </c>
      <c r="K108" s="82">
        <f ca="1">IF($C108&lt;&gt;"",VLOOKUP($C108,'Monthly budget'!$E$8:$O$86,COLUMN()-3,FALSE),0)</f>
        <v>0</v>
      </c>
      <c r="L108" s="82">
        <f ca="1">IF($C108&lt;&gt;"",VLOOKUP($C108,'Monthly budget'!$E$8:$O$86,COLUMN()-3,FALSE),0)</f>
        <v>0</v>
      </c>
      <c r="M108" s="82">
        <f ca="1">IF($C108&lt;&gt;"",VLOOKUP($C108,'Monthly budget'!$E$8:$O$86,COLUMN()-3,FALSE),0)</f>
        <v>0</v>
      </c>
      <c r="N108" s="82">
        <f ca="1">IF($C108&lt;&gt;"",VLOOKUP($C108,'Monthly budget'!$E$8:$O$86,COLUMN()-3,FALSE),0)</f>
        <v>0</v>
      </c>
    </row>
    <row r="109" spans="2:14" x14ac:dyDescent="0.25">
      <c r="B109" s="81" t="b">
        <v>0</v>
      </c>
      <c r="C109" s="90" t="str">
        <f ca="1"/>
        <v>Groceries</v>
      </c>
      <c r="D109" s="87">
        <f ca="1"/>
        <v>46151</v>
      </c>
      <c r="E109" s="83">
        <f ca="1">IF($C109&lt;&gt;"",VLOOKUP($C109,'Monthly budget'!$E$8:$O$86,COLUMN()-3,FALSE),0)</f>
        <v>0</v>
      </c>
      <c r="F109" s="82">
        <f ca="1">IF($C109&lt;&gt;"",VLOOKUP($C109,'Monthly budget'!$E$8:$O$86,COLUMN()-3,FALSE),0)</f>
        <v>-200</v>
      </c>
      <c r="G109" s="82">
        <f ca="1">IF($C109&lt;&gt;"",VLOOKUP($C109,'Monthly budget'!$E$8:$O$86,COLUMN()-3,FALSE),0)</f>
        <v>0</v>
      </c>
      <c r="H109" s="82">
        <f ca="1">IF($C109&lt;&gt;"",VLOOKUP($C109,'Monthly budget'!$E$8:$O$86,COLUMN()-3,FALSE),0)</f>
        <v>0</v>
      </c>
      <c r="I109" s="82">
        <f ca="1">IF($C109&lt;&gt;"",VLOOKUP($C109,'Monthly budget'!$E$8:$O$86,COLUMN()-3,FALSE),0)</f>
        <v>0</v>
      </c>
      <c r="J109" s="82">
        <f ca="1">IF($C109&lt;&gt;"",VLOOKUP($C109,'Monthly budget'!$E$8:$O$86,COLUMN()-3,FALSE),0)</f>
        <v>0</v>
      </c>
      <c r="K109" s="82">
        <f ca="1">IF($C109&lt;&gt;"",VLOOKUP($C109,'Monthly budget'!$E$8:$O$86,COLUMN()-3,FALSE),0)</f>
        <v>0</v>
      </c>
      <c r="L109" s="82">
        <f ca="1">IF($C109&lt;&gt;"",VLOOKUP($C109,'Monthly budget'!$E$8:$O$86,COLUMN()-3,FALSE),0)</f>
        <v>0</v>
      </c>
      <c r="M109" s="82">
        <f ca="1">IF($C109&lt;&gt;"",VLOOKUP($C109,'Monthly budget'!$E$8:$O$86,COLUMN()-3,FALSE),0)</f>
        <v>0</v>
      </c>
      <c r="N109" s="82">
        <f ca="1">IF($C109&lt;&gt;"",VLOOKUP($C109,'Monthly budget'!$E$8:$O$86,COLUMN()-3,FALSE),0)</f>
        <v>0</v>
      </c>
    </row>
    <row r="110" spans="2:14" x14ac:dyDescent="0.25">
      <c r="B110" s="81" t="b">
        <v>0</v>
      </c>
      <c r="C110" s="90" t="str">
        <f ca="1"/>
        <v>Food &amp; Drinks</v>
      </c>
      <c r="D110" s="87">
        <f ca="1"/>
        <v>46151</v>
      </c>
      <c r="E110" s="83">
        <f ca="1">IF($C110&lt;&gt;"",VLOOKUP($C110,'Monthly budget'!$E$8:$O$86,COLUMN()-3,FALSE),0)</f>
        <v>0</v>
      </c>
      <c r="F110" s="82">
        <f ca="1">IF($C110&lt;&gt;"",VLOOKUP($C110,'Monthly budget'!$E$8:$O$86,COLUMN()-3,FALSE),0)</f>
        <v>-200</v>
      </c>
      <c r="G110" s="82">
        <f ca="1">IF($C110&lt;&gt;"",VLOOKUP($C110,'Monthly budget'!$E$8:$O$86,COLUMN()-3,FALSE),0)</f>
        <v>0</v>
      </c>
      <c r="H110" s="82">
        <f ca="1">IF($C110&lt;&gt;"",VLOOKUP($C110,'Monthly budget'!$E$8:$O$86,COLUMN()-3,FALSE),0)</f>
        <v>0</v>
      </c>
      <c r="I110" s="82">
        <f ca="1">IF($C110&lt;&gt;"",VLOOKUP($C110,'Monthly budget'!$E$8:$O$86,COLUMN()-3,FALSE),0)</f>
        <v>0</v>
      </c>
      <c r="J110" s="82">
        <f ca="1">IF($C110&lt;&gt;"",VLOOKUP($C110,'Monthly budget'!$E$8:$O$86,COLUMN()-3,FALSE),0)</f>
        <v>0</v>
      </c>
      <c r="K110" s="82">
        <f ca="1">IF($C110&lt;&gt;"",VLOOKUP($C110,'Monthly budget'!$E$8:$O$86,COLUMN()-3,FALSE),0)</f>
        <v>0</v>
      </c>
      <c r="L110" s="82">
        <f ca="1">IF($C110&lt;&gt;"",VLOOKUP($C110,'Monthly budget'!$E$8:$O$86,COLUMN()-3,FALSE),0)</f>
        <v>0</v>
      </c>
      <c r="M110" s="82">
        <f ca="1">IF($C110&lt;&gt;"",VLOOKUP($C110,'Monthly budget'!$E$8:$O$86,COLUMN()-3,FALSE),0)</f>
        <v>0</v>
      </c>
      <c r="N110" s="82">
        <f ca="1">IF($C110&lt;&gt;"",VLOOKUP($C110,'Monthly budget'!$E$8:$O$86,COLUMN()-3,FALSE),0)</f>
        <v>0</v>
      </c>
    </row>
    <row r="111" spans="2:14" x14ac:dyDescent="0.25">
      <c r="B111" s="81" t="b">
        <v>0</v>
      </c>
      <c r="C111" s="90" t="str">
        <f ca="1"/>
        <v>Amazon</v>
      </c>
      <c r="D111" s="87">
        <f ca="1"/>
        <v>46151</v>
      </c>
      <c r="E111" s="83">
        <f ca="1">IF($C111&lt;&gt;"",VLOOKUP($C111,'Monthly budget'!$E$8:$O$86,COLUMN()-3,FALSE),0)</f>
        <v>-16.149999999999999</v>
      </c>
      <c r="F111" s="82">
        <f ca="1">IF($C111&lt;&gt;"",VLOOKUP($C111,'Monthly budget'!$E$8:$O$86,COLUMN()-3,FALSE),0)</f>
        <v>0</v>
      </c>
      <c r="G111" s="82">
        <f ca="1">IF($C111&lt;&gt;"",VLOOKUP($C111,'Monthly budget'!$E$8:$O$86,COLUMN()-3,FALSE),0)</f>
        <v>0</v>
      </c>
      <c r="H111" s="82">
        <f ca="1">IF($C111&lt;&gt;"",VLOOKUP($C111,'Monthly budget'!$E$8:$O$86,COLUMN()-3,FALSE),0)</f>
        <v>0</v>
      </c>
      <c r="I111" s="82">
        <f ca="1">IF($C111&lt;&gt;"",VLOOKUP($C111,'Monthly budget'!$E$8:$O$86,COLUMN()-3,FALSE),0)</f>
        <v>0</v>
      </c>
      <c r="J111" s="82">
        <f ca="1">IF($C111&lt;&gt;"",VLOOKUP($C111,'Monthly budget'!$E$8:$O$86,COLUMN()-3,FALSE),0)</f>
        <v>0</v>
      </c>
      <c r="K111" s="82">
        <f ca="1">IF($C111&lt;&gt;"",VLOOKUP($C111,'Monthly budget'!$E$8:$O$86,COLUMN()-3,FALSE),0)</f>
        <v>0</v>
      </c>
      <c r="L111" s="82">
        <f ca="1">IF($C111&lt;&gt;"",VLOOKUP($C111,'Monthly budget'!$E$8:$O$86,COLUMN()-3,FALSE),0)</f>
        <v>0</v>
      </c>
      <c r="M111" s="82">
        <f ca="1">IF($C111&lt;&gt;"",VLOOKUP($C111,'Monthly budget'!$E$8:$O$86,COLUMN()-3,FALSE),0)</f>
        <v>0</v>
      </c>
      <c r="N111" s="82">
        <f ca="1">IF($C111&lt;&gt;"",VLOOKUP($C111,'Monthly budget'!$E$8:$O$86,COLUMN()-3,FALSE),0)</f>
        <v>0</v>
      </c>
    </row>
    <row r="112" spans="2:14" x14ac:dyDescent="0.25">
      <c r="B112" s="81" t="b">
        <v>0</v>
      </c>
      <c r="C112" s="90" t="str">
        <f ca="1"/>
        <v>Viso Go</v>
      </c>
      <c r="D112" s="87">
        <f ca="1"/>
        <v>46153</v>
      </c>
      <c r="E112" s="83">
        <f ca="1">IF($C112&lt;&gt;"",VLOOKUP($C112,'Monthly budget'!$E$8:$O$86,COLUMN()-3,FALSE),0)</f>
        <v>-275</v>
      </c>
      <c r="F112" s="82">
        <f ca="1">IF($C112&lt;&gt;"",VLOOKUP($C112,'Monthly budget'!$E$8:$O$86,COLUMN()-3,FALSE),0)</f>
        <v>0</v>
      </c>
      <c r="G112" s="82">
        <f ca="1">IF($C112&lt;&gt;"",VLOOKUP($C112,'Monthly budget'!$E$8:$O$86,COLUMN()-3,FALSE),0)</f>
        <v>0</v>
      </c>
      <c r="H112" s="82">
        <f ca="1">IF($C112&lt;&gt;"",VLOOKUP($C112,'Monthly budget'!$E$8:$O$86,COLUMN()-3,FALSE),0)</f>
        <v>0</v>
      </c>
      <c r="I112" s="82">
        <f ca="1">IF($C112&lt;&gt;"",VLOOKUP($C112,'Monthly budget'!$E$8:$O$86,COLUMN()-3,FALSE),0)</f>
        <v>0</v>
      </c>
      <c r="J112" s="82">
        <f ca="1">IF($C112&lt;&gt;"",VLOOKUP($C112,'Monthly budget'!$E$8:$O$86,COLUMN()-3,FALSE),0)</f>
        <v>0</v>
      </c>
      <c r="K112" s="82">
        <f ca="1">IF($C112&lt;&gt;"",VLOOKUP($C112,'Monthly budget'!$E$8:$O$86,COLUMN()-3,FALSE),0)</f>
        <v>146</v>
      </c>
      <c r="L112" s="82">
        <f ca="1">IF($C112&lt;&gt;"",VLOOKUP($C112,'Monthly budget'!$E$8:$O$86,COLUMN()-3,FALSE),0)</f>
        <v>0</v>
      </c>
      <c r="M112" s="82">
        <f ca="1">IF($C112&lt;&gt;"",VLOOKUP($C112,'Monthly budget'!$E$8:$O$86,COLUMN()-3,FALSE),0)</f>
        <v>0</v>
      </c>
      <c r="N112" s="82">
        <f ca="1">IF($C112&lt;&gt;"",VLOOKUP($C112,'Monthly budget'!$E$8:$O$86,COLUMN()-3,FALSE),0)</f>
        <v>0</v>
      </c>
    </row>
    <row r="113" spans="2:14" x14ac:dyDescent="0.25">
      <c r="B113" s="81" t="b">
        <v>0</v>
      </c>
      <c r="C113" s="90" t="str">
        <f ca="1"/>
        <v>Motorcycle</v>
      </c>
      <c r="D113" s="87">
        <f ca="1"/>
        <v>46158</v>
      </c>
      <c r="E113" s="83">
        <f ca="1">IF($C113&lt;&gt;"",VLOOKUP($C113,'Monthly budget'!$E$8:$O$86,COLUMN()-3,FALSE),0)</f>
        <v>-150.38</v>
      </c>
      <c r="F113" s="82">
        <f ca="1">IF($C113&lt;&gt;"",VLOOKUP($C113,'Monthly budget'!$E$8:$O$86,COLUMN()-3,FALSE),0)</f>
        <v>0</v>
      </c>
      <c r="G113" s="82">
        <f ca="1">IF($C113&lt;&gt;"",VLOOKUP($C113,'Monthly budget'!$E$8:$O$86,COLUMN()-3,FALSE),0)</f>
        <v>0</v>
      </c>
      <c r="H113" s="82">
        <f ca="1">IF($C113&lt;&gt;"",VLOOKUP($C113,'Monthly budget'!$E$8:$O$86,COLUMN()-3,FALSE),0)</f>
        <v>0</v>
      </c>
      <c r="I113" s="82">
        <f ca="1">IF($C113&lt;&gt;"",VLOOKUP($C113,'Monthly budget'!$E$8:$O$86,COLUMN()-3,FALSE),0)</f>
        <v>0</v>
      </c>
      <c r="J113" s="82">
        <f ca="1">IF($C113&lt;&gt;"",VLOOKUP($C113,'Monthly budget'!$E$8:$O$86,COLUMN()-3,FALSE),0)</f>
        <v>0</v>
      </c>
      <c r="K113" s="82">
        <f ca="1">IF($C113&lt;&gt;"",VLOOKUP($C113,'Monthly budget'!$E$8:$O$86,COLUMN()-3,FALSE),0)</f>
        <v>0</v>
      </c>
      <c r="L113" s="82">
        <f ca="1">IF($C113&lt;&gt;"",VLOOKUP($C113,'Monthly budget'!$E$8:$O$86,COLUMN()-3,FALSE),0)</f>
        <v>0</v>
      </c>
      <c r="M113" s="82">
        <f ca="1">IF($C113&lt;&gt;"",VLOOKUP($C113,'Monthly budget'!$E$8:$O$86,COLUMN()-3,FALSE),0)</f>
        <v>0</v>
      </c>
      <c r="N113" s="82">
        <f ca="1">IF($C113&lt;&gt;"",VLOOKUP($C113,'Monthly budget'!$E$8:$O$86,COLUMN()-3,FALSE),0)</f>
        <v>0</v>
      </c>
    </row>
    <row r="114" spans="2:14" x14ac:dyDescent="0.25">
      <c r="B114" s="81" t="b">
        <v>0</v>
      </c>
      <c r="C114" s="90" t="str">
        <f ca="1"/>
        <v>Netflix</v>
      </c>
      <c r="D114" s="87">
        <f ca="1"/>
        <v>46162</v>
      </c>
      <c r="E114" s="83">
        <f ca="1">IF($C114&lt;&gt;"",VLOOKUP($C114,'Monthly budget'!$E$8:$O$86,COLUMN()-3,FALSE),0)</f>
        <v>-24.99</v>
      </c>
      <c r="F114" s="82">
        <f ca="1">IF($C114&lt;&gt;"",VLOOKUP($C114,'Monthly budget'!$E$8:$O$86,COLUMN()-3,FALSE),0)</f>
        <v>0</v>
      </c>
      <c r="G114" s="82">
        <f ca="1">IF($C114&lt;&gt;"",VLOOKUP($C114,'Monthly budget'!$E$8:$O$86,COLUMN()-3,FALSE),0)</f>
        <v>0</v>
      </c>
      <c r="H114" s="82">
        <f ca="1">IF($C114&lt;&gt;"",VLOOKUP($C114,'Monthly budget'!$E$8:$O$86,COLUMN()-3,FALSE),0)</f>
        <v>0</v>
      </c>
      <c r="I114" s="82">
        <f ca="1">IF($C114&lt;&gt;"",VLOOKUP($C114,'Monthly budget'!$E$8:$O$86,COLUMN()-3,FALSE),0)</f>
        <v>0</v>
      </c>
      <c r="J114" s="82">
        <f ca="1">IF($C114&lt;&gt;"",VLOOKUP($C114,'Monthly budget'!$E$8:$O$86,COLUMN()-3,FALSE),0)</f>
        <v>0</v>
      </c>
      <c r="K114" s="82">
        <f ca="1">IF($C114&lt;&gt;"",VLOOKUP($C114,'Monthly budget'!$E$8:$O$86,COLUMN()-3,FALSE),0)</f>
        <v>0</v>
      </c>
      <c r="L114" s="82">
        <f ca="1">IF($C114&lt;&gt;"",VLOOKUP($C114,'Monthly budget'!$E$8:$O$86,COLUMN()-3,FALSE),0)</f>
        <v>0</v>
      </c>
      <c r="M114" s="82">
        <f ca="1">IF($C114&lt;&gt;"",VLOOKUP($C114,'Monthly budget'!$E$8:$O$86,COLUMN()-3,FALSE),0)</f>
        <v>0</v>
      </c>
      <c r="N114" s="82">
        <f ca="1">IF($C114&lt;&gt;"",VLOOKUP($C114,'Monthly budget'!$E$8:$O$86,COLUMN()-3,FALSE),0)</f>
        <v>0</v>
      </c>
    </row>
    <row r="115" spans="2:14" x14ac:dyDescent="0.25">
      <c r="B115" s="81" t="b">
        <v>0</v>
      </c>
      <c r="C115" s="90" t="str">
        <f ca="1"/>
        <v>Renters</v>
      </c>
      <c r="D115" s="87">
        <f ca="1"/>
        <v>46163</v>
      </c>
      <c r="E115" s="83">
        <f ca="1">IF($C115&lt;&gt;"",VLOOKUP($C115,'Monthly budget'!$E$8:$O$86,COLUMN()-3,FALSE),0)</f>
        <v>-10.92</v>
      </c>
      <c r="F115" s="82">
        <f ca="1">IF($C115&lt;&gt;"",VLOOKUP($C115,'Monthly budget'!$E$8:$O$86,COLUMN()-3,FALSE),0)</f>
        <v>0</v>
      </c>
      <c r="G115" s="82">
        <f ca="1">IF($C115&lt;&gt;"",VLOOKUP($C115,'Monthly budget'!$E$8:$O$86,COLUMN()-3,FALSE),0)</f>
        <v>0</v>
      </c>
      <c r="H115" s="82">
        <f ca="1">IF($C115&lt;&gt;"",VLOOKUP($C115,'Monthly budget'!$E$8:$O$86,COLUMN()-3,FALSE),0)</f>
        <v>0</v>
      </c>
      <c r="I115" s="82">
        <f ca="1">IF($C115&lt;&gt;"",VLOOKUP($C115,'Monthly budget'!$E$8:$O$86,COLUMN()-3,FALSE),0)</f>
        <v>0</v>
      </c>
      <c r="J115" s="82">
        <f ca="1">IF($C115&lt;&gt;"",VLOOKUP($C115,'Monthly budget'!$E$8:$O$86,COLUMN()-3,FALSE),0)</f>
        <v>0</v>
      </c>
      <c r="K115" s="82">
        <f ca="1">IF($C115&lt;&gt;"",VLOOKUP($C115,'Monthly budget'!$E$8:$O$86,COLUMN()-3,FALSE),0)</f>
        <v>0</v>
      </c>
      <c r="L115" s="82">
        <f ca="1">IF($C115&lt;&gt;"",VLOOKUP($C115,'Monthly budget'!$E$8:$O$86,COLUMN()-3,FALSE),0)</f>
        <v>0</v>
      </c>
      <c r="M115" s="82">
        <f ca="1">IF($C115&lt;&gt;"",VLOOKUP($C115,'Monthly budget'!$E$8:$O$86,COLUMN()-3,FALSE),0)</f>
        <v>0</v>
      </c>
      <c r="N115" s="82">
        <f ca="1">IF($C115&lt;&gt;"",VLOOKUP($C115,'Monthly budget'!$E$8:$O$86,COLUMN()-3,FALSE),0)</f>
        <v>0</v>
      </c>
    </row>
    <row r="116" spans="2:14" x14ac:dyDescent="0.25">
      <c r="B116" s="81" t="b">
        <v>0</v>
      </c>
      <c r="C116" s="90" t="str">
        <f ca="1"/>
        <v>Paycheck</v>
      </c>
      <c r="D116" s="87">
        <f ca="1"/>
        <v>46164</v>
      </c>
      <c r="E116" s="83">
        <f ca="1">IF($C116&lt;&gt;"",VLOOKUP($C116,'Monthly budget'!$E$8:$O$86,COLUMN()-3,FALSE),0)</f>
        <v>1140</v>
      </c>
      <c r="F116" s="82">
        <f ca="1">IF($C116&lt;&gt;"",VLOOKUP($C116,'Monthly budget'!$E$8:$O$86,COLUMN()-3,FALSE),0)</f>
        <v>460</v>
      </c>
      <c r="G116" s="82">
        <f ca="1">IF($C116&lt;&gt;"",VLOOKUP($C116,'Monthly budget'!$E$8:$O$86,COLUMN()-3,FALSE),0)</f>
        <v>0</v>
      </c>
      <c r="H116" s="82">
        <f ca="1">IF($C116&lt;&gt;"",VLOOKUP($C116,'Monthly budget'!$E$8:$O$86,COLUMN()-3,FALSE),0)</f>
        <v>0</v>
      </c>
      <c r="I116" s="82">
        <f ca="1">IF($C116&lt;&gt;"",VLOOKUP($C116,'Monthly budget'!$E$8:$O$86,COLUMN()-3,FALSE),0)</f>
        <v>0</v>
      </c>
      <c r="J116" s="82">
        <f ca="1">IF($C116&lt;&gt;"",VLOOKUP($C116,'Monthly budget'!$E$8:$O$86,COLUMN()-3,FALSE),0)</f>
        <v>0</v>
      </c>
      <c r="K116" s="82">
        <f ca="1">IF($C116&lt;&gt;"",VLOOKUP($C116,'Monthly budget'!$E$8:$O$86,COLUMN()-3,FALSE),0)</f>
        <v>0</v>
      </c>
      <c r="L116" s="82">
        <f ca="1">IF($C116&lt;&gt;"",VLOOKUP($C116,'Monthly budget'!$E$8:$O$86,COLUMN()-3,FALSE),0)</f>
        <v>0</v>
      </c>
      <c r="M116" s="82">
        <f ca="1">IF($C116&lt;&gt;"",VLOOKUP($C116,'Monthly budget'!$E$8:$O$86,COLUMN()-3,FALSE),0)</f>
        <v>0</v>
      </c>
      <c r="N116" s="82">
        <f ca="1">IF($C116&lt;&gt;"",VLOOKUP($C116,'Monthly budget'!$E$8:$O$86,COLUMN()-3,FALSE),0)</f>
        <v>0</v>
      </c>
    </row>
    <row r="117" spans="2:14" x14ac:dyDescent="0.25">
      <c r="B117" s="81" t="b">
        <v>0</v>
      </c>
      <c r="C117" s="90" t="str">
        <f ca="1"/>
        <v>Ameritas</v>
      </c>
      <c r="D117" s="87">
        <f ca="1"/>
        <v>46164</v>
      </c>
      <c r="E117" s="83">
        <f ca="1">IF($C117&lt;&gt;"",VLOOKUP($C117,'Monthly budget'!$E$8:$O$86,COLUMN()-3,FALSE),0)</f>
        <v>0</v>
      </c>
      <c r="F117" s="82">
        <f ca="1">IF($C117&lt;&gt;"",VLOOKUP($C117,'Monthly budget'!$E$8:$O$86,COLUMN()-3,FALSE),0)</f>
        <v>0</v>
      </c>
      <c r="G117" s="82">
        <f ca="1">IF($C117&lt;&gt;"",VLOOKUP($C117,'Monthly budget'!$E$8:$O$86,COLUMN()-3,FALSE),0)</f>
        <v>112</v>
      </c>
      <c r="H117" s="82">
        <f ca="1">IF($C117&lt;&gt;"",VLOOKUP($C117,'Monthly budget'!$E$8:$O$86,COLUMN()-3,FALSE),0)</f>
        <v>0</v>
      </c>
      <c r="I117" s="82">
        <f ca="1">IF($C117&lt;&gt;"",VLOOKUP($C117,'Monthly budget'!$E$8:$O$86,COLUMN()-3,FALSE),0)</f>
        <v>0</v>
      </c>
      <c r="J117" s="82">
        <f ca="1">IF($C117&lt;&gt;"",VLOOKUP($C117,'Monthly budget'!$E$8:$O$86,COLUMN()-3,FALSE),0)</f>
        <v>0</v>
      </c>
      <c r="K117" s="82">
        <f ca="1">IF($C117&lt;&gt;"",VLOOKUP($C117,'Monthly budget'!$E$8:$O$86,COLUMN()-3,FALSE),0)</f>
        <v>0</v>
      </c>
      <c r="L117" s="82">
        <f ca="1">IF($C117&lt;&gt;"",VLOOKUP($C117,'Monthly budget'!$E$8:$O$86,COLUMN()-3,FALSE),0)</f>
        <v>0</v>
      </c>
      <c r="M117" s="82">
        <f ca="1">IF($C117&lt;&gt;"",VLOOKUP($C117,'Monthly budget'!$E$8:$O$86,COLUMN()-3,FALSE),0)</f>
        <v>0</v>
      </c>
      <c r="N117" s="82">
        <f ca="1">IF($C117&lt;&gt;"",VLOOKUP($C117,'Monthly budget'!$E$8:$O$86,COLUMN()-3,FALSE),0)</f>
        <v>0</v>
      </c>
    </row>
    <row r="118" spans="2:14" x14ac:dyDescent="0.25">
      <c r="B118" s="81" t="b">
        <v>0</v>
      </c>
      <c r="C118" s="90" t="str">
        <f ca="1"/>
        <v>Groceries</v>
      </c>
      <c r="D118" s="87">
        <f ca="1"/>
        <v>46165</v>
      </c>
      <c r="E118" s="83">
        <f ca="1">IF($C118&lt;&gt;"",VLOOKUP($C118,'Monthly budget'!$E$8:$O$86,COLUMN()-3,FALSE),0)</f>
        <v>0</v>
      </c>
      <c r="F118" s="82">
        <f ca="1">IF($C118&lt;&gt;"",VLOOKUP($C118,'Monthly budget'!$E$8:$O$86,COLUMN()-3,FALSE),0)</f>
        <v>-200</v>
      </c>
      <c r="G118" s="82">
        <f ca="1">IF($C118&lt;&gt;"",VLOOKUP($C118,'Monthly budget'!$E$8:$O$86,COLUMN()-3,FALSE),0)</f>
        <v>0</v>
      </c>
      <c r="H118" s="82">
        <f ca="1">IF($C118&lt;&gt;"",VLOOKUP($C118,'Monthly budget'!$E$8:$O$86,COLUMN()-3,FALSE),0)</f>
        <v>0</v>
      </c>
      <c r="I118" s="82">
        <f ca="1">IF($C118&lt;&gt;"",VLOOKUP($C118,'Monthly budget'!$E$8:$O$86,COLUMN()-3,FALSE),0)</f>
        <v>0</v>
      </c>
      <c r="J118" s="82">
        <f ca="1">IF($C118&lt;&gt;"",VLOOKUP($C118,'Monthly budget'!$E$8:$O$86,COLUMN()-3,FALSE),0)</f>
        <v>0</v>
      </c>
      <c r="K118" s="82">
        <f ca="1">IF($C118&lt;&gt;"",VLOOKUP($C118,'Monthly budget'!$E$8:$O$86,COLUMN()-3,FALSE),0)</f>
        <v>0</v>
      </c>
      <c r="L118" s="82">
        <f ca="1">IF($C118&lt;&gt;"",VLOOKUP($C118,'Monthly budget'!$E$8:$O$86,COLUMN()-3,FALSE),0)</f>
        <v>0</v>
      </c>
      <c r="M118" s="82">
        <f ca="1">IF($C118&lt;&gt;"",VLOOKUP($C118,'Monthly budget'!$E$8:$O$86,COLUMN()-3,FALSE),0)</f>
        <v>0</v>
      </c>
      <c r="N118" s="82">
        <f ca="1">IF($C118&lt;&gt;"",VLOOKUP($C118,'Monthly budget'!$E$8:$O$86,COLUMN()-3,FALSE),0)</f>
        <v>0</v>
      </c>
    </row>
    <row r="119" spans="2:14" x14ac:dyDescent="0.25">
      <c r="B119" s="81" t="b">
        <v>0</v>
      </c>
      <c r="C119" s="90" t="str">
        <f ca="1"/>
        <v>Food &amp; Drinks</v>
      </c>
      <c r="D119" s="87">
        <f ca="1"/>
        <v>46165</v>
      </c>
      <c r="E119" s="83">
        <f ca="1">IF($C119&lt;&gt;"",VLOOKUP($C119,'Monthly budget'!$E$8:$O$86,COLUMN()-3,FALSE),0)</f>
        <v>0</v>
      </c>
      <c r="F119" s="82">
        <f ca="1">IF($C119&lt;&gt;"",VLOOKUP($C119,'Monthly budget'!$E$8:$O$86,COLUMN()-3,FALSE),0)</f>
        <v>-200</v>
      </c>
      <c r="G119" s="82">
        <f ca="1">IF($C119&lt;&gt;"",VLOOKUP($C119,'Monthly budget'!$E$8:$O$86,COLUMN()-3,FALSE),0)</f>
        <v>0</v>
      </c>
      <c r="H119" s="82">
        <f ca="1">IF($C119&lt;&gt;"",VLOOKUP($C119,'Monthly budget'!$E$8:$O$86,COLUMN()-3,FALSE),0)</f>
        <v>0</v>
      </c>
      <c r="I119" s="82">
        <f ca="1">IF($C119&lt;&gt;"",VLOOKUP($C119,'Monthly budget'!$E$8:$O$86,COLUMN()-3,FALSE),0)</f>
        <v>0</v>
      </c>
      <c r="J119" s="82">
        <f ca="1">IF($C119&lt;&gt;"",VLOOKUP($C119,'Monthly budget'!$E$8:$O$86,COLUMN()-3,FALSE),0)</f>
        <v>0</v>
      </c>
      <c r="K119" s="82">
        <f ca="1">IF($C119&lt;&gt;"",VLOOKUP($C119,'Monthly budget'!$E$8:$O$86,COLUMN()-3,FALSE),0)</f>
        <v>0</v>
      </c>
      <c r="L119" s="82">
        <f ca="1">IF($C119&lt;&gt;"",VLOOKUP($C119,'Monthly budget'!$E$8:$O$86,COLUMN()-3,FALSE),0)</f>
        <v>0</v>
      </c>
      <c r="M119" s="82">
        <f ca="1">IF($C119&lt;&gt;"",VLOOKUP($C119,'Monthly budget'!$E$8:$O$86,COLUMN()-3,FALSE),0)</f>
        <v>0</v>
      </c>
      <c r="N119" s="82">
        <f ca="1">IF($C119&lt;&gt;"",VLOOKUP($C119,'Monthly budget'!$E$8:$O$86,COLUMN()-3,FALSE),0)</f>
        <v>0</v>
      </c>
    </row>
    <row r="120" spans="2:14" x14ac:dyDescent="0.25">
      <c r="B120" s="81" t="b">
        <v>0</v>
      </c>
      <c r="C120" s="90" t="str">
        <f ca="1"/>
        <v>Cese Transfer</v>
      </c>
      <c r="D120" s="87">
        <f ca="1"/>
        <v>46167</v>
      </c>
      <c r="E120" s="83">
        <f ca="1">IF($C120&lt;&gt;"",VLOOKUP($C120,'Monthly budget'!$E$8:$O$86,COLUMN()-3,FALSE),0)</f>
        <v>142</v>
      </c>
      <c r="F120" s="82">
        <f ca="1">IF($C120&lt;&gt;"",VLOOKUP($C120,'Monthly budget'!$E$8:$O$86,COLUMN()-3,FALSE),0)</f>
        <v>0</v>
      </c>
      <c r="G120" s="82">
        <f ca="1">IF($C120&lt;&gt;"",VLOOKUP($C120,'Monthly budget'!$E$8:$O$86,COLUMN()-3,FALSE),0)</f>
        <v>0</v>
      </c>
      <c r="H120" s="82">
        <f ca="1">IF($C120&lt;&gt;"",VLOOKUP($C120,'Monthly budget'!$E$8:$O$86,COLUMN()-3,FALSE),0)</f>
        <v>0</v>
      </c>
      <c r="I120" s="82">
        <f ca="1">IF($C120&lt;&gt;"",VLOOKUP($C120,'Monthly budget'!$E$8:$O$86,COLUMN()-3,FALSE),0)</f>
        <v>0</v>
      </c>
      <c r="J120" s="82">
        <f ca="1">IF($C120&lt;&gt;"",VLOOKUP($C120,'Monthly budget'!$E$8:$O$86,COLUMN()-3,FALSE),0)</f>
        <v>0</v>
      </c>
      <c r="K120" s="82">
        <f ca="1">IF($C120&lt;&gt;"",VLOOKUP($C120,'Monthly budget'!$E$8:$O$86,COLUMN()-3,FALSE),0)</f>
        <v>0</v>
      </c>
      <c r="L120" s="82">
        <f ca="1">IF($C120&lt;&gt;"",VLOOKUP($C120,'Monthly budget'!$E$8:$O$86,COLUMN()-3,FALSE),0)</f>
        <v>0</v>
      </c>
      <c r="M120" s="82">
        <f ca="1">IF($C120&lt;&gt;"",VLOOKUP($C120,'Monthly budget'!$E$8:$O$86,COLUMN()-3,FALSE),0)</f>
        <v>0</v>
      </c>
      <c r="N120" s="82">
        <f ca="1">IF($C120&lt;&gt;"",VLOOKUP($C120,'Monthly budget'!$E$8:$O$86,COLUMN()-3,FALSE),0)</f>
        <v>0</v>
      </c>
    </row>
    <row r="121" spans="2:14" x14ac:dyDescent="0.25">
      <c r="B121" s="81" t="b">
        <v>0</v>
      </c>
      <c r="C121" s="90" t="str">
        <f ca="1"/>
        <v>Internet</v>
      </c>
      <c r="D121" s="87">
        <f ca="1"/>
        <v>46168</v>
      </c>
      <c r="E121" s="83">
        <f ca="1">IF($C121&lt;&gt;"",VLOOKUP($C121,'Monthly budget'!$E$8:$O$86,COLUMN()-3,FALSE),0)</f>
        <v>0</v>
      </c>
      <c r="F121" s="82">
        <f ca="1">IF($C121&lt;&gt;"",VLOOKUP($C121,'Monthly budget'!$E$8:$O$86,COLUMN()-3,FALSE),0)</f>
        <v>0</v>
      </c>
      <c r="G121" s="82">
        <f ca="1">IF($C121&lt;&gt;"",VLOOKUP($C121,'Monthly budget'!$E$8:$O$86,COLUMN()-3,FALSE),0)</f>
        <v>0</v>
      </c>
      <c r="H121" s="82">
        <f ca="1">IF($C121&lt;&gt;"",VLOOKUP($C121,'Monthly budget'!$E$8:$O$86,COLUMN()-3,FALSE),0)</f>
        <v>0</v>
      </c>
      <c r="I121" s="82">
        <f ca="1">IF($C121&lt;&gt;"",VLOOKUP($C121,'Monthly budget'!$E$8:$O$86,COLUMN()-3,FALSE),0)</f>
        <v>0</v>
      </c>
      <c r="J121" s="82">
        <f ca="1">IF($C121&lt;&gt;"",VLOOKUP($C121,'Monthly budget'!$E$8:$O$86,COLUMN()-3,FALSE),0)</f>
        <v>0</v>
      </c>
      <c r="K121" s="82">
        <f ca="1">IF($C121&lt;&gt;"",VLOOKUP($C121,'Monthly budget'!$E$8:$O$86,COLUMN()-3,FALSE),0)</f>
        <v>0</v>
      </c>
      <c r="L121" s="82">
        <f ca="1">IF($C121&lt;&gt;"",VLOOKUP($C121,'Monthly budget'!$E$8:$O$86,COLUMN()-3,FALSE),0)</f>
        <v>0</v>
      </c>
      <c r="M121" s="82">
        <f ca="1">IF($C121&lt;&gt;"",VLOOKUP($C121,'Monthly budget'!$E$8:$O$86,COLUMN()-3,FALSE),0)</f>
        <v>0</v>
      </c>
      <c r="N121" s="82">
        <f ca="1">IF($C121&lt;&gt;"",VLOOKUP($C121,'Monthly budget'!$E$8:$O$86,COLUMN()-3,FALSE),0)</f>
        <v>0</v>
      </c>
    </row>
    <row r="122" spans="2:14" x14ac:dyDescent="0.25">
      <c r="B122" s="81" t="b">
        <v>0</v>
      </c>
      <c r="C122" s="90" t="str">
        <f ca="1"/>
        <v>Windsurf</v>
      </c>
      <c r="D122" s="87">
        <f ca="1"/>
        <v>46168</v>
      </c>
      <c r="E122" s="83">
        <f ca="1">IF($C122&lt;&gt;"",VLOOKUP($C122,'Monthly budget'!$E$8:$O$86,COLUMN()-3,FALSE),0)</f>
        <v>-15</v>
      </c>
      <c r="F122" s="82">
        <f ca="1">IF($C122&lt;&gt;"",VLOOKUP($C122,'Monthly budget'!$E$8:$O$86,COLUMN()-3,FALSE),0)</f>
        <v>0</v>
      </c>
      <c r="G122" s="82">
        <f ca="1">IF($C122&lt;&gt;"",VLOOKUP($C122,'Monthly budget'!$E$8:$O$86,COLUMN()-3,FALSE),0)</f>
        <v>0</v>
      </c>
      <c r="H122" s="82">
        <f ca="1">IF($C122&lt;&gt;"",VLOOKUP($C122,'Monthly budget'!$E$8:$O$86,COLUMN()-3,FALSE),0)</f>
        <v>0</v>
      </c>
      <c r="I122" s="82">
        <f ca="1">IF($C122&lt;&gt;"",VLOOKUP($C122,'Monthly budget'!$E$8:$O$86,COLUMN()-3,FALSE),0)</f>
        <v>0</v>
      </c>
      <c r="J122" s="82">
        <f ca="1">IF($C122&lt;&gt;"",VLOOKUP($C122,'Monthly budget'!$E$8:$O$86,COLUMN()-3,FALSE),0)</f>
        <v>0</v>
      </c>
      <c r="K122" s="82">
        <f ca="1">IF($C122&lt;&gt;"",VLOOKUP($C122,'Monthly budget'!$E$8:$O$86,COLUMN()-3,FALSE),0)</f>
        <v>0</v>
      </c>
      <c r="L122" s="82">
        <f ca="1">IF($C122&lt;&gt;"",VLOOKUP($C122,'Monthly budget'!$E$8:$O$86,COLUMN()-3,FALSE),0)</f>
        <v>0</v>
      </c>
      <c r="M122" s="82">
        <f ca="1">IF($C122&lt;&gt;"",VLOOKUP($C122,'Monthly budget'!$E$8:$O$86,COLUMN()-3,FALSE),0)</f>
        <v>0</v>
      </c>
      <c r="N122" s="82">
        <f ca="1">IF($C122&lt;&gt;"",VLOOKUP($C122,'Monthly budget'!$E$8:$O$86,COLUMN()-3,FALSE),0)</f>
        <v>0</v>
      </c>
    </row>
    <row r="123" spans="2:14" x14ac:dyDescent="0.25">
      <c r="B123" s="81" t="b">
        <v>0</v>
      </c>
      <c r="C123" s="90" t="str">
        <f ca="1"/>
        <v>Tidal</v>
      </c>
      <c r="D123" s="87">
        <f ca="1"/>
        <v>46169</v>
      </c>
      <c r="E123" s="83">
        <f ca="1">IF($C123&lt;&gt;"",VLOOKUP($C123,'Monthly budget'!$E$8:$O$86,COLUMN()-3,FALSE),0)</f>
        <v>-10.99</v>
      </c>
      <c r="F123" s="82">
        <f ca="1">IF($C123&lt;&gt;"",VLOOKUP($C123,'Monthly budget'!$E$8:$O$86,COLUMN()-3,FALSE),0)</f>
        <v>0</v>
      </c>
      <c r="G123" s="82">
        <f ca="1">IF($C123&lt;&gt;"",VLOOKUP($C123,'Monthly budget'!$E$8:$O$86,COLUMN()-3,FALSE),0)</f>
        <v>0</v>
      </c>
      <c r="H123" s="82">
        <f ca="1">IF($C123&lt;&gt;"",VLOOKUP($C123,'Monthly budget'!$E$8:$O$86,COLUMN()-3,FALSE),0)</f>
        <v>0</v>
      </c>
      <c r="I123" s="82">
        <f ca="1">IF($C123&lt;&gt;"",VLOOKUP($C123,'Monthly budget'!$E$8:$O$86,COLUMN()-3,FALSE),0)</f>
        <v>0</v>
      </c>
      <c r="J123" s="82">
        <f ca="1">IF($C123&lt;&gt;"",VLOOKUP($C123,'Monthly budget'!$E$8:$O$86,COLUMN()-3,FALSE),0)</f>
        <v>0</v>
      </c>
      <c r="K123" s="82">
        <f ca="1">IF($C123&lt;&gt;"",VLOOKUP($C123,'Monthly budget'!$E$8:$O$86,COLUMN()-3,FALSE),0)</f>
        <v>0</v>
      </c>
      <c r="L123" s="82">
        <f ca="1">IF($C123&lt;&gt;"",VLOOKUP($C123,'Monthly budget'!$E$8:$O$86,COLUMN()-3,FALSE),0)</f>
        <v>0</v>
      </c>
      <c r="M123" s="82">
        <f ca="1">IF($C123&lt;&gt;"",VLOOKUP($C123,'Monthly budget'!$E$8:$O$86,COLUMN()-3,FALSE),0)</f>
        <v>0</v>
      </c>
      <c r="N123" s="82">
        <f ca="1">IF($C123&lt;&gt;"",VLOOKUP($C123,'Monthly budget'!$E$8:$O$86,COLUMN()-3,FALSE),0)</f>
        <v>0</v>
      </c>
    </row>
    <row r="124" spans="2:14" x14ac:dyDescent="0.25">
      <c r="B124" s="81" t="b">
        <v>0</v>
      </c>
      <c r="C124" s="90" t="str">
        <f ca="1"/>
        <v>Costco Citi</v>
      </c>
      <c r="D124" s="87">
        <f ca="1"/>
        <v>46170</v>
      </c>
      <c r="E124" s="83">
        <f ca="1">IF($C124&lt;&gt;"",VLOOKUP($C124,'Monthly budget'!$E$8:$O$86,COLUMN()-3,FALSE),0)</f>
        <v>-140</v>
      </c>
      <c r="F124" s="82">
        <f ca="1">IF($C124&lt;&gt;"",VLOOKUP($C124,'Monthly budget'!$E$8:$O$86,COLUMN()-3,FALSE),0)</f>
        <v>0</v>
      </c>
      <c r="G124" s="82">
        <f ca="1">IF($C124&lt;&gt;"",VLOOKUP($C124,'Monthly budget'!$E$8:$O$86,COLUMN()-3,FALSE),0)</f>
        <v>0</v>
      </c>
      <c r="H124" s="82">
        <f ca="1">IF($C124&lt;&gt;"",VLOOKUP($C124,'Monthly budget'!$E$8:$O$86,COLUMN()-3,FALSE),0)</f>
        <v>0</v>
      </c>
      <c r="I124" s="82">
        <f ca="1">IF($C124&lt;&gt;"",VLOOKUP($C124,'Monthly budget'!$E$8:$O$86,COLUMN()-3,FALSE),0)</f>
        <v>0</v>
      </c>
      <c r="J124" s="82">
        <f ca="1">IF($C124&lt;&gt;"",VLOOKUP($C124,'Monthly budget'!$E$8:$O$86,COLUMN()-3,FALSE),0)</f>
        <v>0</v>
      </c>
      <c r="K124" s="82">
        <f ca="1">IF($C124&lt;&gt;"",VLOOKUP($C124,'Monthly budget'!$E$8:$O$86,COLUMN()-3,FALSE),0)</f>
        <v>0</v>
      </c>
      <c r="L124" s="82">
        <f ca="1">IF($C124&lt;&gt;"",VLOOKUP($C124,'Monthly budget'!$E$8:$O$86,COLUMN()-3,FALSE),0)</f>
        <v>0</v>
      </c>
      <c r="M124" s="82">
        <f ca="1">IF($C124&lt;&gt;"",VLOOKUP($C124,'Monthly budget'!$E$8:$O$86,COLUMN()-3,FALSE),0)</f>
        <v>0</v>
      </c>
      <c r="N124" s="82">
        <f ca="1">IF($C124&lt;&gt;"",VLOOKUP($C124,'Monthly budget'!$E$8:$O$86,COLUMN()-3,FALSE),0)</f>
        <v>140</v>
      </c>
    </row>
    <row r="125" spans="2:14" x14ac:dyDescent="0.25">
      <c r="B125" s="81" t="b">
        <v>0</v>
      </c>
      <c r="C125" s="90" t="str">
        <f ca="1"/>
        <v>Kulo Transfer</v>
      </c>
      <c r="D125" s="87">
        <f ca="1"/>
        <v>46170</v>
      </c>
      <c r="E125" s="83">
        <f ca="1">IF($C125&lt;&gt;"",VLOOKUP($C125,'Monthly budget'!$E$8:$O$86,COLUMN()-3,FALSE),0)</f>
        <v>1050</v>
      </c>
      <c r="F125" s="82">
        <f ca="1">IF($C125&lt;&gt;"",VLOOKUP($C125,'Monthly budget'!$E$8:$O$86,COLUMN()-3,FALSE),0)</f>
        <v>0</v>
      </c>
      <c r="G125" s="82">
        <f ca="1">IF($C125&lt;&gt;"",VLOOKUP($C125,'Monthly budget'!$E$8:$O$86,COLUMN()-3,FALSE),0)</f>
        <v>0</v>
      </c>
      <c r="H125" s="82">
        <f ca="1">IF($C125&lt;&gt;"",VLOOKUP($C125,'Monthly budget'!$E$8:$O$86,COLUMN()-3,FALSE),0)</f>
        <v>0</v>
      </c>
      <c r="I125" s="82">
        <f ca="1">IF($C125&lt;&gt;"",VLOOKUP($C125,'Monthly budget'!$E$8:$O$86,COLUMN()-3,FALSE),0)</f>
        <v>0</v>
      </c>
      <c r="J125" s="82">
        <f ca="1">IF($C125&lt;&gt;"",VLOOKUP($C125,'Monthly budget'!$E$8:$O$86,COLUMN()-3,FALSE),0)</f>
        <v>0</v>
      </c>
      <c r="K125" s="82">
        <f ca="1">IF($C125&lt;&gt;"",VLOOKUP($C125,'Monthly budget'!$E$8:$O$86,COLUMN()-3,FALSE),0)</f>
        <v>0</v>
      </c>
      <c r="L125" s="82">
        <f ca="1">IF($C125&lt;&gt;"",VLOOKUP($C125,'Monthly budget'!$E$8:$O$86,COLUMN()-3,FALSE),0)</f>
        <v>0</v>
      </c>
      <c r="M125" s="82">
        <f ca="1">IF($C125&lt;&gt;"",VLOOKUP($C125,'Monthly budget'!$E$8:$O$86,COLUMN()-3,FALSE),0)</f>
        <v>0</v>
      </c>
      <c r="N125" s="82">
        <f ca="1">IF($C125&lt;&gt;"",VLOOKUP($C125,'Monthly budget'!$E$8:$O$86,COLUMN()-3,FALSE),0)</f>
        <v>0</v>
      </c>
    </row>
    <row r="126" spans="2:14" x14ac:dyDescent="0.25">
      <c r="B126" s="81" t="b">
        <v>0</v>
      </c>
      <c r="C126" s="90" t="str">
        <f ca="1"/>
        <v>Kulo SDGE</v>
      </c>
      <c r="D126" s="87">
        <f ca="1"/>
        <v>46170</v>
      </c>
      <c r="E126" s="83">
        <f ca="1">IF($C126&lt;&gt;"",VLOOKUP($C126,'Monthly budget'!$E$8:$O$86,COLUMN()-3,FALSE),0)</f>
        <v>-82</v>
      </c>
      <c r="F126" s="82">
        <f ca="1">IF($C126&lt;&gt;"",VLOOKUP($C126,'Monthly budget'!$E$8:$O$86,COLUMN()-3,FALSE),0)</f>
        <v>0</v>
      </c>
      <c r="G126" s="82">
        <f ca="1">IF($C126&lt;&gt;"",VLOOKUP($C126,'Monthly budget'!$E$8:$O$86,COLUMN()-3,FALSE),0)</f>
        <v>0</v>
      </c>
      <c r="H126" s="82">
        <f ca="1">IF($C126&lt;&gt;"",VLOOKUP($C126,'Monthly budget'!$E$8:$O$86,COLUMN()-3,FALSE),0)</f>
        <v>0</v>
      </c>
      <c r="I126" s="82">
        <f ca="1">IF($C126&lt;&gt;"",VLOOKUP($C126,'Monthly budget'!$E$8:$O$86,COLUMN()-3,FALSE),0)</f>
        <v>0</v>
      </c>
      <c r="J126" s="82">
        <f ca="1">IF($C126&lt;&gt;"",VLOOKUP($C126,'Monthly budget'!$E$8:$O$86,COLUMN()-3,FALSE),0)</f>
        <v>0</v>
      </c>
      <c r="K126" s="82">
        <f ca="1">IF($C126&lt;&gt;"",VLOOKUP($C126,'Monthly budget'!$E$8:$O$86,COLUMN()-3,FALSE),0)</f>
        <v>0</v>
      </c>
      <c r="L126" s="82">
        <f ca="1">IF($C126&lt;&gt;"",VLOOKUP($C126,'Monthly budget'!$E$8:$O$86,COLUMN()-3,FALSE),0)</f>
        <v>0</v>
      </c>
      <c r="M126" s="82">
        <f ca="1">IF($C126&lt;&gt;"",VLOOKUP($C126,'Monthly budget'!$E$8:$O$86,COLUMN()-3,FALSE),0)</f>
        <v>0</v>
      </c>
      <c r="N126" s="82">
        <f ca="1">IF($C126&lt;&gt;"",VLOOKUP($C126,'Monthly budget'!$E$8:$O$86,COLUMN()-3,FALSE),0)</f>
        <v>0</v>
      </c>
    </row>
    <row r="127" spans="2:14" x14ac:dyDescent="0.25">
      <c r="B127" s="81" t="b">
        <v>0</v>
      </c>
      <c r="C127" s="90" t="str">
        <f ca="1"/>
        <v>SDGE</v>
      </c>
      <c r="D127" s="87">
        <f ca="1"/>
        <v>46170</v>
      </c>
      <c r="E127" s="83">
        <f ca="1">IF($C127&lt;&gt;"",VLOOKUP($C127,'Monthly budget'!$E$8:$O$86,COLUMN()-3,FALSE),0)</f>
        <v>-84</v>
      </c>
      <c r="F127" s="82">
        <f ca="1">IF($C127&lt;&gt;"",VLOOKUP($C127,'Monthly budget'!$E$8:$O$86,COLUMN()-3,FALSE),0)</f>
        <v>0</v>
      </c>
      <c r="G127" s="82">
        <f ca="1">IF($C127&lt;&gt;"",VLOOKUP($C127,'Monthly budget'!$E$8:$O$86,COLUMN()-3,FALSE),0)</f>
        <v>0</v>
      </c>
      <c r="H127" s="82">
        <f ca="1">IF($C127&lt;&gt;"",VLOOKUP($C127,'Monthly budget'!$E$8:$O$86,COLUMN()-3,FALSE),0)</f>
        <v>0</v>
      </c>
      <c r="I127" s="82">
        <f ca="1">IF($C127&lt;&gt;"",VLOOKUP($C127,'Monthly budget'!$E$8:$O$86,COLUMN()-3,FALSE),0)</f>
        <v>0</v>
      </c>
      <c r="J127" s="82">
        <f ca="1">IF($C127&lt;&gt;"",VLOOKUP($C127,'Monthly budget'!$E$8:$O$86,COLUMN()-3,FALSE),0)</f>
        <v>0</v>
      </c>
      <c r="K127" s="82">
        <f ca="1">IF($C127&lt;&gt;"",VLOOKUP($C127,'Monthly budget'!$E$8:$O$86,COLUMN()-3,FALSE),0)</f>
        <v>0</v>
      </c>
      <c r="L127" s="82">
        <f ca="1">IF($C127&lt;&gt;"",VLOOKUP($C127,'Monthly budget'!$E$8:$O$86,COLUMN()-3,FALSE),0)</f>
        <v>0</v>
      </c>
      <c r="M127" s="82">
        <f ca="1">IF($C127&lt;&gt;"",VLOOKUP($C127,'Monthly budget'!$E$8:$O$86,COLUMN()-3,FALSE),0)</f>
        <v>0</v>
      </c>
      <c r="N127" s="82">
        <f ca="1">IF($C127&lt;&gt;"",VLOOKUP($C127,'Monthly budget'!$E$8:$O$86,COLUMN()-3,FALSE),0)</f>
        <v>0</v>
      </c>
    </row>
    <row r="128" spans="2:14" x14ac:dyDescent="0.25">
      <c r="B128" s="81" t="b">
        <v>0</v>
      </c>
      <c r="C128" s="90" t="str">
        <f ca="1"/>
        <v>Prime Ad-Free</v>
      </c>
      <c r="D128" s="87">
        <f ca="1"/>
        <v>46170</v>
      </c>
      <c r="E128" s="83">
        <f ca="1">IF($C128&lt;&gt;"",VLOOKUP($C128,'Monthly budget'!$E$8:$O$86,COLUMN()-3,FALSE),0)</f>
        <v>-2.99</v>
      </c>
      <c r="F128" s="82">
        <f ca="1">IF($C128&lt;&gt;"",VLOOKUP($C128,'Monthly budget'!$E$8:$O$86,COLUMN()-3,FALSE),0)</f>
        <v>0</v>
      </c>
      <c r="G128" s="82">
        <f ca="1">IF($C128&lt;&gt;"",VLOOKUP($C128,'Monthly budget'!$E$8:$O$86,COLUMN()-3,FALSE),0)</f>
        <v>0</v>
      </c>
      <c r="H128" s="82">
        <f ca="1">IF($C128&lt;&gt;"",VLOOKUP($C128,'Monthly budget'!$E$8:$O$86,COLUMN()-3,FALSE),0)</f>
        <v>0</v>
      </c>
      <c r="I128" s="82">
        <f ca="1">IF($C128&lt;&gt;"",VLOOKUP($C128,'Monthly budget'!$E$8:$O$86,COLUMN()-3,FALSE),0)</f>
        <v>0</v>
      </c>
      <c r="J128" s="82">
        <f ca="1">IF($C128&lt;&gt;"",VLOOKUP($C128,'Monthly budget'!$E$8:$O$86,COLUMN()-3,FALSE),0)</f>
        <v>0</v>
      </c>
      <c r="K128" s="82">
        <f ca="1">IF($C128&lt;&gt;"",VLOOKUP($C128,'Monthly budget'!$E$8:$O$86,COLUMN()-3,FALSE),0)</f>
        <v>0</v>
      </c>
      <c r="L128" s="82">
        <f ca="1">IF($C128&lt;&gt;"",VLOOKUP($C128,'Monthly budget'!$E$8:$O$86,COLUMN()-3,FALSE),0)</f>
        <v>0</v>
      </c>
      <c r="M128" s="82">
        <f ca="1">IF($C128&lt;&gt;"",VLOOKUP($C128,'Monthly budget'!$E$8:$O$86,COLUMN()-3,FALSE),0)</f>
        <v>0</v>
      </c>
      <c r="N128" s="82">
        <f ca="1">IF($C128&lt;&gt;"",VLOOKUP($C128,'Monthly budget'!$E$8:$O$86,COLUMN()-3,FALSE),0)</f>
        <v>0</v>
      </c>
    </row>
    <row r="129" spans="2:14" x14ac:dyDescent="0.25">
      <c r="B129" s="81" t="b">
        <v>0</v>
      </c>
      <c r="C129" s="88" t="str">
        <f ca="1"/>
        <v>Disability</v>
      </c>
      <c r="D129" s="87">
        <f ca="1"/>
        <v>46174</v>
      </c>
      <c r="E129" s="83">
        <f ca="1">IF($C129&lt;&gt;"",VLOOKUP($C129,'Monthly budget'!$E$8:$O$86,COLUMN()-3,FALSE),0)</f>
        <v>0</v>
      </c>
      <c r="F129" s="82">
        <f ca="1">IF($C129&lt;&gt;"",VLOOKUP($C129,'Monthly budget'!$E$8:$O$86,COLUMN()-3,FALSE),0)</f>
        <v>356.66</v>
      </c>
      <c r="G129" s="82">
        <f ca="1">IF($C129&lt;&gt;"",VLOOKUP($C129,'Monthly budget'!$E$8:$O$86,COLUMN()-3,FALSE),0)</f>
        <v>0</v>
      </c>
      <c r="H129" s="82">
        <f ca="1">IF($C129&lt;&gt;"",VLOOKUP($C129,'Monthly budget'!$E$8:$O$86,COLUMN()-3,FALSE),0)</f>
        <v>0</v>
      </c>
      <c r="I129" s="82">
        <f ca="1">IF($C129&lt;&gt;"",VLOOKUP($C129,'Monthly budget'!$E$8:$O$86,COLUMN()-3,FALSE),0)</f>
        <v>0</v>
      </c>
      <c r="J129" s="82">
        <f ca="1">IF($C129&lt;&gt;"",VLOOKUP($C129,'Monthly budget'!$E$8:$O$86,COLUMN()-3,FALSE),0)</f>
        <v>0</v>
      </c>
      <c r="K129" s="82">
        <f ca="1">IF($C129&lt;&gt;"",VLOOKUP($C129,'Monthly budget'!$E$8:$O$86,COLUMN()-3,FALSE),0)</f>
        <v>0</v>
      </c>
      <c r="L129" s="82">
        <f ca="1">IF($C129&lt;&gt;"",VLOOKUP($C129,'Monthly budget'!$E$8:$O$86,COLUMN()-3,FALSE),0)</f>
        <v>0</v>
      </c>
      <c r="M129" s="82">
        <f ca="1">IF($C129&lt;&gt;"",VLOOKUP($C129,'Monthly budget'!$E$8:$O$86,COLUMN()-3,FALSE),0)</f>
        <v>0</v>
      </c>
      <c r="N129" s="82">
        <f ca="1">IF($C129&lt;&gt;"",VLOOKUP($C129,'Monthly budget'!$E$8:$O$86,COLUMN()-3,FALSE),0)</f>
        <v>0</v>
      </c>
    </row>
    <row r="130" spans="2:14" x14ac:dyDescent="0.25">
      <c r="B130" s="81" t="b">
        <v>0</v>
      </c>
      <c r="C130" s="88" t="str">
        <f ca="1"/>
        <v>Kulo Rent</v>
      </c>
      <c r="D130" s="87">
        <f ca="1"/>
        <v>46174</v>
      </c>
      <c r="E130" s="83">
        <f ca="1">IF($C130&lt;&gt;"",VLOOKUP($C130,'Monthly budget'!$E$8:$O$86,COLUMN()-3,FALSE),0)</f>
        <v>-959</v>
      </c>
      <c r="F130" s="82">
        <f ca="1">IF($C130&lt;&gt;"",VLOOKUP($C130,'Monthly budget'!$E$8:$O$86,COLUMN()-3,FALSE),0)</f>
        <v>0</v>
      </c>
      <c r="G130" s="82">
        <f ca="1">IF($C130&lt;&gt;"",VLOOKUP($C130,'Monthly budget'!$E$8:$O$86,COLUMN()-3,FALSE),0)</f>
        <v>0</v>
      </c>
      <c r="H130" s="82">
        <f ca="1">IF($C130&lt;&gt;"",VLOOKUP($C130,'Monthly budget'!$E$8:$O$86,COLUMN()-3,FALSE),0)</f>
        <v>0</v>
      </c>
      <c r="I130" s="82">
        <f ca="1">IF($C130&lt;&gt;"",VLOOKUP($C130,'Monthly budget'!$E$8:$O$86,COLUMN()-3,FALSE),0)</f>
        <v>0</v>
      </c>
      <c r="J130" s="82">
        <f ca="1">IF($C130&lt;&gt;"",VLOOKUP($C130,'Monthly budget'!$E$8:$O$86,COLUMN()-3,FALSE),0)</f>
        <v>0</v>
      </c>
      <c r="K130" s="82">
        <f ca="1">IF($C130&lt;&gt;"",VLOOKUP($C130,'Monthly budget'!$E$8:$O$86,COLUMN()-3,FALSE),0)</f>
        <v>0</v>
      </c>
      <c r="L130" s="82">
        <f ca="1">IF($C130&lt;&gt;"",VLOOKUP($C130,'Monthly budget'!$E$8:$O$86,COLUMN()-3,FALSE),0)</f>
        <v>0</v>
      </c>
      <c r="M130" s="82">
        <f ca="1">IF($C130&lt;&gt;"",VLOOKUP($C130,'Monthly budget'!$E$8:$O$86,COLUMN()-3,FALSE),0)</f>
        <v>0</v>
      </c>
      <c r="N130" s="82">
        <f ca="1">IF($C130&lt;&gt;"",VLOOKUP($C130,'Monthly budget'!$E$8:$O$86,COLUMN()-3,FALSE),0)</f>
        <v>0</v>
      </c>
    </row>
    <row r="131" spans="2:14" x14ac:dyDescent="0.25">
      <c r="B131" s="81" t="b">
        <v>0</v>
      </c>
      <c r="C131" s="88" t="str">
        <f ca="1"/>
        <v>Rent</v>
      </c>
      <c r="D131" s="87">
        <f ca="1"/>
        <v>46174</v>
      </c>
      <c r="E131" s="83">
        <f ca="1">IF($C131&lt;&gt;"",VLOOKUP($C131,'Monthly budget'!$E$8:$O$86,COLUMN()-3,FALSE),0)</f>
        <v>-1277.97</v>
      </c>
      <c r="F131" s="82">
        <f ca="1">IF($C131&lt;&gt;"",VLOOKUP($C131,'Monthly budget'!$E$8:$O$86,COLUMN()-3,FALSE),0)</f>
        <v>0</v>
      </c>
      <c r="G131" s="82">
        <f ca="1">IF($C131&lt;&gt;"",VLOOKUP($C131,'Monthly budget'!$E$8:$O$86,COLUMN()-3,FALSE),0)</f>
        <v>0</v>
      </c>
      <c r="H131" s="82">
        <f ca="1">IF($C131&lt;&gt;"",VLOOKUP($C131,'Monthly budget'!$E$8:$O$86,COLUMN()-3,FALSE),0)</f>
        <v>0</v>
      </c>
      <c r="I131" s="82">
        <f ca="1">IF($C131&lt;&gt;"",VLOOKUP($C131,'Monthly budget'!$E$8:$O$86,COLUMN()-3,FALSE),0)</f>
        <v>0</v>
      </c>
      <c r="J131" s="82">
        <f ca="1">IF($C131&lt;&gt;"",VLOOKUP($C131,'Monthly budget'!$E$8:$O$86,COLUMN()-3,FALSE),0)</f>
        <v>0</v>
      </c>
      <c r="K131" s="82">
        <f ca="1">IF($C131&lt;&gt;"",VLOOKUP($C131,'Monthly budget'!$E$8:$O$86,COLUMN()-3,FALSE),0)</f>
        <v>0</v>
      </c>
      <c r="L131" s="82">
        <f ca="1">IF($C131&lt;&gt;"",VLOOKUP($C131,'Monthly budget'!$E$8:$O$86,COLUMN()-3,FALSE),0)</f>
        <v>0</v>
      </c>
      <c r="M131" s="82">
        <f ca="1">IF($C131&lt;&gt;"",VLOOKUP($C131,'Monthly budget'!$E$8:$O$86,COLUMN()-3,FALSE),0)</f>
        <v>0</v>
      </c>
      <c r="N131" s="82">
        <f ca="1">IF($C131&lt;&gt;"",VLOOKUP($C131,'Monthly budget'!$E$8:$O$86,COLUMN()-3,FALSE),0)</f>
        <v>0</v>
      </c>
    </row>
    <row r="132" spans="2:14" x14ac:dyDescent="0.25">
      <c r="B132" s="81" t="b">
        <v>0</v>
      </c>
      <c r="C132" s="88" t="str">
        <f ca="1"/>
        <v>Visa Platinum</v>
      </c>
      <c r="D132" s="87">
        <f ca="1"/>
        <v>46176</v>
      </c>
      <c r="E132" s="83">
        <f ca="1">IF($C132&lt;&gt;"",VLOOKUP($C132,'Monthly budget'!$E$8:$O$86,COLUMN()-3,FALSE),0)</f>
        <v>-229</v>
      </c>
      <c r="F132" s="82">
        <f ca="1">IF($C132&lt;&gt;"",VLOOKUP($C132,'Monthly budget'!$E$8:$O$86,COLUMN()-3,FALSE),0)</f>
        <v>0</v>
      </c>
      <c r="G132" s="82">
        <f ca="1">IF($C132&lt;&gt;"",VLOOKUP($C132,'Monthly budget'!$E$8:$O$86,COLUMN()-3,FALSE),0)</f>
        <v>0</v>
      </c>
      <c r="H132" s="82">
        <f ca="1">IF($C132&lt;&gt;"",VLOOKUP($C132,'Monthly budget'!$E$8:$O$86,COLUMN()-3,FALSE),0)</f>
        <v>0</v>
      </c>
      <c r="I132" s="82">
        <f ca="1">IF($C132&lt;&gt;"",VLOOKUP($C132,'Monthly budget'!$E$8:$O$86,COLUMN()-3,FALSE),0)</f>
        <v>0</v>
      </c>
      <c r="J132" s="82">
        <f ca="1">IF($C132&lt;&gt;"",VLOOKUP($C132,'Monthly budget'!$E$8:$O$86,COLUMN()-3,FALSE),0)</f>
        <v>311</v>
      </c>
      <c r="K132" s="82">
        <f ca="1">IF($C132&lt;&gt;"",VLOOKUP($C132,'Monthly budget'!$E$8:$O$86,COLUMN()-3,FALSE),0)</f>
        <v>0</v>
      </c>
      <c r="L132" s="82">
        <f ca="1">IF($C132&lt;&gt;"",VLOOKUP($C132,'Monthly budget'!$E$8:$O$86,COLUMN()-3,FALSE),0)</f>
        <v>0</v>
      </c>
      <c r="M132" s="82">
        <f ca="1">IF($C132&lt;&gt;"",VLOOKUP($C132,'Monthly budget'!$E$8:$O$86,COLUMN()-3,FALSE),0)</f>
        <v>0</v>
      </c>
      <c r="N132" s="82">
        <f ca="1">IF($C132&lt;&gt;"",VLOOKUP($C132,'Monthly budget'!$E$8:$O$86,COLUMN()-3,FALSE),0)</f>
        <v>0</v>
      </c>
    </row>
    <row r="133" spans="2:14" x14ac:dyDescent="0.25">
      <c r="B133" s="81" t="b">
        <v>0</v>
      </c>
      <c r="C133" s="88" t="str">
        <f ca="1"/>
        <v>Paycheck</v>
      </c>
      <c r="D133" s="87">
        <f ca="1"/>
        <v>46178</v>
      </c>
      <c r="E133" s="83">
        <f ca="1">IF($C133&lt;&gt;"",VLOOKUP($C133,'Monthly budget'!$E$8:$O$86,COLUMN()-3,FALSE),0)</f>
        <v>1140</v>
      </c>
      <c r="F133" s="82">
        <f ca="1">IF($C133&lt;&gt;"",VLOOKUP($C133,'Monthly budget'!$E$8:$O$86,COLUMN()-3,FALSE),0)</f>
        <v>460</v>
      </c>
      <c r="G133" s="82">
        <f ca="1">IF($C133&lt;&gt;"",VLOOKUP($C133,'Monthly budget'!$E$8:$O$86,COLUMN()-3,FALSE),0)</f>
        <v>0</v>
      </c>
      <c r="H133" s="82">
        <f ca="1">IF($C133&lt;&gt;"",VLOOKUP($C133,'Monthly budget'!$E$8:$O$86,COLUMN()-3,FALSE),0)</f>
        <v>0</v>
      </c>
      <c r="I133" s="82">
        <f ca="1">IF($C133&lt;&gt;"",VLOOKUP($C133,'Monthly budget'!$E$8:$O$86,COLUMN()-3,FALSE),0)</f>
        <v>0</v>
      </c>
      <c r="J133" s="82">
        <f ca="1">IF($C133&lt;&gt;"",VLOOKUP($C133,'Monthly budget'!$E$8:$O$86,COLUMN()-3,FALSE),0)</f>
        <v>0</v>
      </c>
      <c r="K133" s="82">
        <f ca="1">IF($C133&lt;&gt;"",VLOOKUP($C133,'Monthly budget'!$E$8:$O$86,COLUMN()-3,FALSE),0)</f>
        <v>0</v>
      </c>
      <c r="L133" s="82">
        <f ca="1">IF($C133&lt;&gt;"",VLOOKUP($C133,'Monthly budget'!$E$8:$O$86,COLUMN()-3,FALSE),0)</f>
        <v>0</v>
      </c>
      <c r="M133" s="82">
        <f ca="1">IF($C133&lt;&gt;"",VLOOKUP($C133,'Monthly budget'!$E$8:$O$86,COLUMN()-3,FALSE),0)</f>
        <v>0</v>
      </c>
      <c r="N133" s="82">
        <f ca="1">IF($C133&lt;&gt;"",VLOOKUP($C133,'Monthly budget'!$E$8:$O$86,COLUMN()-3,FALSE),0)</f>
        <v>0</v>
      </c>
    </row>
    <row r="134" spans="2:14" x14ac:dyDescent="0.25">
      <c r="B134" s="81" t="b">
        <v>0</v>
      </c>
      <c r="C134" s="88" t="str">
        <f ca="1"/>
        <v>Ameritas</v>
      </c>
      <c r="D134" s="87">
        <f ca="1"/>
        <v>46178</v>
      </c>
      <c r="E134" s="83">
        <f ca="1">IF($C134&lt;&gt;"",VLOOKUP($C134,'Monthly budget'!$E$8:$O$86,COLUMN()-3,FALSE),0)</f>
        <v>0</v>
      </c>
      <c r="F134" s="82">
        <f ca="1">IF($C134&lt;&gt;"",VLOOKUP($C134,'Monthly budget'!$E$8:$O$86,COLUMN()-3,FALSE),0)</f>
        <v>0</v>
      </c>
      <c r="G134" s="82">
        <f ca="1">IF($C134&lt;&gt;"",VLOOKUP($C134,'Monthly budget'!$E$8:$O$86,COLUMN()-3,FALSE),0)</f>
        <v>112</v>
      </c>
      <c r="H134" s="82">
        <f ca="1">IF($C134&lt;&gt;"",VLOOKUP($C134,'Monthly budget'!$E$8:$O$86,COLUMN()-3,FALSE),0)</f>
        <v>0</v>
      </c>
      <c r="I134" s="82">
        <f ca="1">IF($C134&lt;&gt;"",VLOOKUP($C134,'Monthly budget'!$E$8:$O$86,COLUMN()-3,FALSE),0)</f>
        <v>0</v>
      </c>
      <c r="J134" s="82">
        <f ca="1">IF($C134&lt;&gt;"",VLOOKUP($C134,'Monthly budget'!$E$8:$O$86,COLUMN()-3,FALSE),0)</f>
        <v>0</v>
      </c>
      <c r="K134" s="82">
        <f ca="1">IF($C134&lt;&gt;"",VLOOKUP($C134,'Monthly budget'!$E$8:$O$86,COLUMN()-3,FALSE),0)</f>
        <v>0</v>
      </c>
      <c r="L134" s="82">
        <f ca="1">IF($C134&lt;&gt;"",VLOOKUP($C134,'Monthly budget'!$E$8:$O$86,COLUMN()-3,FALSE),0)</f>
        <v>0</v>
      </c>
      <c r="M134" s="82">
        <f ca="1">IF($C134&lt;&gt;"",VLOOKUP($C134,'Monthly budget'!$E$8:$O$86,COLUMN()-3,FALSE),0)</f>
        <v>0</v>
      </c>
      <c r="N134" s="82">
        <f ca="1">IF($C134&lt;&gt;"",VLOOKUP($C134,'Monthly budget'!$E$8:$O$86,COLUMN()-3,FALSE),0)</f>
        <v>0</v>
      </c>
    </row>
    <row r="135" spans="2:14" x14ac:dyDescent="0.25">
      <c r="B135" s="81" t="b">
        <v>0</v>
      </c>
      <c r="C135" s="88" t="str">
        <f ca="1"/>
        <v>Kulo Internet</v>
      </c>
      <c r="D135" s="87">
        <f ca="1"/>
        <v>46178</v>
      </c>
      <c r="E135" s="83">
        <f ca="1">IF($C135&lt;&gt;"",VLOOKUP($C135,'Monthly budget'!$E$8:$O$86,COLUMN()-3,FALSE),0)</f>
        <v>-28</v>
      </c>
      <c r="F135" s="82">
        <f ca="1">IF($C135&lt;&gt;"",VLOOKUP($C135,'Monthly budget'!$E$8:$O$86,COLUMN()-3,FALSE),0)</f>
        <v>0</v>
      </c>
      <c r="G135" s="82">
        <f ca="1">IF($C135&lt;&gt;"",VLOOKUP($C135,'Monthly budget'!$E$8:$O$86,COLUMN()-3,FALSE),0)</f>
        <v>0</v>
      </c>
      <c r="H135" s="82">
        <f ca="1">IF($C135&lt;&gt;"",VLOOKUP($C135,'Monthly budget'!$E$8:$O$86,COLUMN()-3,FALSE),0)</f>
        <v>0</v>
      </c>
      <c r="I135" s="82">
        <f ca="1">IF($C135&lt;&gt;"",VLOOKUP($C135,'Monthly budget'!$E$8:$O$86,COLUMN()-3,FALSE),0)</f>
        <v>0</v>
      </c>
      <c r="J135" s="82">
        <f ca="1">IF($C135&lt;&gt;"",VLOOKUP($C135,'Monthly budget'!$E$8:$O$86,COLUMN()-3,FALSE),0)</f>
        <v>0</v>
      </c>
      <c r="K135" s="82">
        <f ca="1">IF($C135&lt;&gt;"",VLOOKUP($C135,'Monthly budget'!$E$8:$O$86,COLUMN()-3,FALSE),0)</f>
        <v>0</v>
      </c>
      <c r="L135" s="82">
        <f ca="1">IF($C135&lt;&gt;"",VLOOKUP($C135,'Monthly budget'!$E$8:$O$86,COLUMN()-3,FALSE),0)</f>
        <v>0</v>
      </c>
      <c r="M135" s="82">
        <f ca="1">IF($C135&lt;&gt;"",VLOOKUP($C135,'Monthly budget'!$E$8:$O$86,COLUMN()-3,FALSE),0)</f>
        <v>0</v>
      </c>
      <c r="N135" s="82">
        <f ca="1">IF($C135&lt;&gt;"",VLOOKUP($C135,'Monthly budget'!$E$8:$O$86,COLUMN()-3,FALSE),0)</f>
        <v>0</v>
      </c>
    </row>
    <row r="136" spans="2:14" x14ac:dyDescent="0.25">
      <c r="B136" s="81" t="b">
        <v>0</v>
      </c>
      <c r="C136" s="88" t="str">
        <f ca="1"/>
        <v>Cese Phone</v>
      </c>
      <c r="D136" s="87">
        <f ca="1"/>
        <v>46178</v>
      </c>
      <c r="E136" s="83">
        <f ca="1">IF($C136&lt;&gt;"",VLOOKUP($C136,'Monthly budget'!$E$8:$O$86,COLUMN()-3,FALSE),0)</f>
        <v>-142</v>
      </c>
      <c r="F136" s="82">
        <f ca="1">IF($C136&lt;&gt;"",VLOOKUP($C136,'Monthly budget'!$E$8:$O$86,COLUMN()-3,FALSE),0)</f>
        <v>0</v>
      </c>
      <c r="G136" s="82">
        <f ca="1">IF($C136&lt;&gt;"",VLOOKUP($C136,'Monthly budget'!$E$8:$O$86,COLUMN()-3,FALSE),0)</f>
        <v>0</v>
      </c>
      <c r="H136" s="82">
        <f ca="1">IF($C136&lt;&gt;"",VLOOKUP($C136,'Monthly budget'!$E$8:$O$86,COLUMN()-3,FALSE),0)</f>
        <v>0</v>
      </c>
      <c r="I136" s="82">
        <f ca="1">IF($C136&lt;&gt;"",VLOOKUP($C136,'Monthly budget'!$E$8:$O$86,COLUMN()-3,FALSE),0)</f>
        <v>0</v>
      </c>
      <c r="J136" s="82">
        <f ca="1">IF($C136&lt;&gt;"",VLOOKUP($C136,'Monthly budget'!$E$8:$O$86,COLUMN()-3,FALSE),0)</f>
        <v>0</v>
      </c>
      <c r="K136" s="82">
        <f ca="1">IF($C136&lt;&gt;"",VLOOKUP($C136,'Monthly budget'!$E$8:$O$86,COLUMN()-3,FALSE),0)</f>
        <v>0</v>
      </c>
      <c r="L136" s="82">
        <f ca="1">IF($C136&lt;&gt;"",VLOOKUP($C136,'Monthly budget'!$E$8:$O$86,COLUMN()-3,FALSE),0)</f>
        <v>0</v>
      </c>
      <c r="M136" s="82">
        <f ca="1">IF($C136&lt;&gt;"",VLOOKUP($C136,'Monthly budget'!$E$8:$O$86,COLUMN()-3,FALSE),0)</f>
        <v>0</v>
      </c>
      <c r="N136" s="82">
        <f ca="1">IF($C136&lt;&gt;"",VLOOKUP($C136,'Monthly budget'!$E$8:$O$86,COLUMN()-3,FALSE),0)</f>
        <v>0</v>
      </c>
    </row>
    <row r="137" spans="2:14" x14ac:dyDescent="0.25">
      <c r="B137" s="81" t="b">
        <v>0</v>
      </c>
      <c r="C137" s="88" t="str">
        <f ca="1"/>
        <v>Phone</v>
      </c>
      <c r="D137" s="87">
        <f ca="1"/>
        <v>46178</v>
      </c>
      <c r="E137" s="83">
        <f ca="1">IF($C137&lt;&gt;"",VLOOKUP($C137,'Monthly budget'!$E$8:$O$86,COLUMN()-3,FALSE),0)</f>
        <v>-150.66999999999999</v>
      </c>
      <c r="F137" s="82">
        <f ca="1">IF($C137&lt;&gt;"",VLOOKUP($C137,'Monthly budget'!$E$8:$O$86,COLUMN()-3,FALSE),0)</f>
        <v>0</v>
      </c>
      <c r="G137" s="82">
        <f ca="1">IF($C137&lt;&gt;"",VLOOKUP($C137,'Monthly budget'!$E$8:$O$86,COLUMN()-3,FALSE),0)</f>
        <v>0</v>
      </c>
      <c r="H137" s="82">
        <f ca="1">IF($C137&lt;&gt;"",VLOOKUP($C137,'Monthly budget'!$E$8:$O$86,COLUMN()-3,FALSE),0)</f>
        <v>0</v>
      </c>
      <c r="I137" s="82">
        <f ca="1">IF($C137&lt;&gt;"",VLOOKUP($C137,'Monthly budget'!$E$8:$O$86,COLUMN()-3,FALSE),0)</f>
        <v>0</v>
      </c>
      <c r="J137" s="82">
        <f ca="1">IF($C137&lt;&gt;"",VLOOKUP($C137,'Monthly budget'!$E$8:$O$86,COLUMN()-3,FALSE),0)</f>
        <v>0</v>
      </c>
      <c r="K137" s="82">
        <f ca="1">IF($C137&lt;&gt;"",VLOOKUP($C137,'Monthly budget'!$E$8:$O$86,COLUMN()-3,FALSE),0)</f>
        <v>0</v>
      </c>
      <c r="L137" s="82">
        <f ca="1">IF($C137&lt;&gt;"",VLOOKUP($C137,'Monthly budget'!$E$8:$O$86,COLUMN()-3,FALSE),0)</f>
        <v>0</v>
      </c>
      <c r="M137" s="82">
        <f ca="1">IF($C137&lt;&gt;"",VLOOKUP($C137,'Monthly budget'!$E$8:$O$86,COLUMN()-3,FALSE),0)</f>
        <v>0</v>
      </c>
      <c r="N137" s="82">
        <f ca="1">IF($C137&lt;&gt;"",VLOOKUP($C137,'Monthly budget'!$E$8:$O$86,COLUMN()-3,FALSE),0)</f>
        <v>0</v>
      </c>
    </row>
    <row r="138" spans="2:14" x14ac:dyDescent="0.25">
      <c r="B138" s="81" t="b">
        <v>0</v>
      </c>
      <c r="C138" s="88" t="str">
        <f ca="1"/>
        <v>Groceries</v>
      </c>
      <c r="D138" s="87">
        <f ca="1"/>
        <v>46179</v>
      </c>
      <c r="E138" s="83">
        <f ca="1">IF($C138&lt;&gt;"",VLOOKUP($C138,'Monthly budget'!$E$8:$O$86,COLUMN()-3,FALSE),0)</f>
        <v>0</v>
      </c>
      <c r="F138" s="82">
        <f ca="1">IF($C138&lt;&gt;"",VLOOKUP($C138,'Monthly budget'!$E$8:$O$86,COLUMN()-3,FALSE),0)</f>
        <v>-200</v>
      </c>
      <c r="G138" s="82">
        <f ca="1">IF($C138&lt;&gt;"",VLOOKUP($C138,'Monthly budget'!$E$8:$O$86,COLUMN()-3,FALSE),0)</f>
        <v>0</v>
      </c>
      <c r="H138" s="82">
        <f ca="1">IF($C138&lt;&gt;"",VLOOKUP($C138,'Monthly budget'!$E$8:$O$86,COLUMN()-3,FALSE),0)</f>
        <v>0</v>
      </c>
      <c r="I138" s="82">
        <f ca="1">IF($C138&lt;&gt;"",VLOOKUP($C138,'Monthly budget'!$E$8:$O$86,COLUMN()-3,FALSE),0)</f>
        <v>0</v>
      </c>
      <c r="J138" s="82">
        <f ca="1">IF($C138&lt;&gt;"",VLOOKUP($C138,'Monthly budget'!$E$8:$O$86,COLUMN()-3,FALSE),0)</f>
        <v>0</v>
      </c>
      <c r="K138" s="82">
        <f ca="1">IF($C138&lt;&gt;"",VLOOKUP($C138,'Monthly budget'!$E$8:$O$86,COLUMN()-3,FALSE),0)</f>
        <v>0</v>
      </c>
      <c r="L138" s="82">
        <f ca="1">IF($C138&lt;&gt;"",VLOOKUP($C138,'Monthly budget'!$E$8:$O$86,COLUMN()-3,FALSE),0)</f>
        <v>0</v>
      </c>
      <c r="M138" s="82">
        <f ca="1">IF($C138&lt;&gt;"",VLOOKUP($C138,'Monthly budget'!$E$8:$O$86,COLUMN()-3,FALSE),0)</f>
        <v>0</v>
      </c>
      <c r="N138" s="82">
        <f ca="1">IF($C138&lt;&gt;"",VLOOKUP($C138,'Monthly budget'!$E$8:$O$86,COLUMN()-3,FALSE),0)</f>
        <v>0</v>
      </c>
    </row>
    <row r="139" spans="2:14" x14ac:dyDescent="0.25">
      <c r="B139" s="81" t="b">
        <v>0</v>
      </c>
      <c r="C139" s="88" t="str">
        <f ca="1"/>
        <v>Food &amp; Drinks</v>
      </c>
      <c r="D139" s="87">
        <f ca="1"/>
        <v>46179</v>
      </c>
      <c r="E139" s="83">
        <f ca="1">IF($C139&lt;&gt;"",VLOOKUP($C139,'Monthly budget'!$E$8:$O$86,COLUMN()-3,FALSE),0)</f>
        <v>0</v>
      </c>
      <c r="F139" s="82">
        <f ca="1">IF($C139&lt;&gt;"",VLOOKUP($C139,'Monthly budget'!$E$8:$O$86,COLUMN()-3,FALSE),0)</f>
        <v>-200</v>
      </c>
      <c r="G139" s="82">
        <f ca="1">IF($C139&lt;&gt;"",VLOOKUP($C139,'Monthly budget'!$E$8:$O$86,COLUMN()-3,FALSE),0)</f>
        <v>0</v>
      </c>
      <c r="H139" s="82">
        <f ca="1">IF($C139&lt;&gt;"",VLOOKUP($C139,'Monthly budget'!$E$8:$O$86,COLUMN()-3,FALSE),0)</f>
        <v>0</v>
      </c>
      <c r="I139" s="82">
        <f ca="1">IF($C139&lt;&gt;"",VLOOKUP($C139,'Monthly budget'!$E$8:$O$86,COLUMN()-3,FALSE),0)</f>
        <v>0</v>
      </c>
      <c r="J139" s="82">
        <f ca="1">IF($C139&lt;&gt;"",VLOOKUP($C139,'Monthly budget'!$E$8:$O$86,COLUMN()-3,FALSE),0)</f>
        <v>0</v>
      </c>
      <c r="K139" s="82">
        <f ca="1">IF($C139&lt;&gt;"",VLOOKUP($C139,'Monthly budget'!$E$8:$O$86,COLUMN()-3,FALSE),0)</f>
        <v>0</v>
      </c>
      <c r="L139" s="82">
        <f ca="1">IF($C139&lt;&gt;"",VLOOKUP($C139,'Monthly budget'!$E$8:$O$86,COLUMN()-3,FALSE),0)</f>
        <v>0</v>
      </c>
      <c r="M139" s="82">
        <f ca="1">IF($C139&lt;&gt;"",VLOOKUP($C139,'Monthly budget'!$E$8:$O$86,COLUMN()-3,FALSE),0)</f>
        <v>0</v>
      </c>
      <c r="N139" s="82">
        <f ca="1">IF($C139&lt;&gt;"",VLOOKUP($C139,'Monthly budget'!$E$8:$O$86,COLUMN()-3,FALSE),0)</f>
        <v>0</v>
      </c>
    </row>
    <row r="140" spans="2:14" x14ac:dyDescent="0.25">
      <c r="B140" s="81" t="b">
        <v>0</v>
      </c>
      <c r="C140" s="88" t="str">
        <f ca="1"/>
        <v>Sony</v>
      </c>
      <c r="D140" s="87">
        <f ca="1"/>
        <v>46181</v>
      </c>
      <c r="E140" s="83">
        <f ca="1">IF($C140&lt;&gt;"",VLOOKUP($C140,'Monthly budget'!$E$8:$O$86,COLUMN()-3,FALSE),0)</f>
        <v>-17.989999999999998</v>
      </c>
      <c r="F140" s="82">
        <f ca="1">IF($C140&lt;&gt;"",VLOOKUP($C140,'Monthly budget'!$E$8:$O$86,COLUMN()-3,FALSE),0)</f>
        <v>0</v>
      </c>
      <c r="G140" s="82">
        <f ca="1">IF($C140&lt;&gt;"",VLOOKUP($C140,'Monthly budget'!$E$8:$O$86,COLUMN()-3,FALSE),0)</f>
        <v>0</v>
      </c>
      <c r="H140" s="82">
        <f ca="1">IF($C140&lt;&gt;"",VLOOKUP($C140,'Monthly budget'!$E$8:$O$86,COLUMN()-3,FALSE),0)</f>
        <v>0</v>
      </c>
      <c r="I140" s="82">
        <f ca="1">IF($C140&lt;&gt;"",VLOOKUP($C140,'Monthly budget'!$E$8:$O$86,COLUMN()-3,FALSE),0)</f>
        <v>0</v>
      </c>
      <c r="J140" s="82">
        <f ca="1">IF($C140&lt;&gt;"",VLOOKUP($C140,'Monthly budget'!$E$8:$O$86,COLUMN()-3,FALSE),0)</f>
        <v>0</v>
      </c>
      <c r="K140" s="82">
        <f ca="1">IF($C140&lt;&gt;"",VLOOKUP($C140,'Monthly budget'!$E$8:$O$86,COLUMN()-3,FALSE),0)</f>
        <v>0</v>
      </c>
      <c r="L140" s="82">
        <f ca="1">IF($C140&lt;&gt;"",VLOOKUP($C140,'Monthly budget'!$E$8:$O$86,COLUMN()-3,FALSE),0)</f>
        <v>0</v>
      </c>
      <c r="M140" s="82">
        <f ca="1">IF($C140&lt;&gt;"",VLOOKUP($C140,'Monthly budget'!$E$8:$O$86,COLUMN()-3,FALSE),0)</f>
        <v>0</v>
      </c>
      <c r="N140" s="82">
        <f ca="1">IF($C140&lt;&gt;"",VLOOKUP($C140,'Monthly budget'!$E$8:$O$86,COLUMN()-3,FALSE),0)</f>
        <v>0</v>
      </c>
    </row>
    <row r="141" spans="2:14" x14ac:dyDescent="0.25">
      <c r="B141" s="81" t="b">
        <v>0</v>
      </c>
      <c r="C141" s="88" t="str">
        <f ca="1"/>
        <v>Phone Insurance</v>
      </c>
      <c r="D141" s="87">
        <f ca="1"/>
        <v>46181</v>
      </c>
      <c r="E141" s="83">
        <f ca="1">IF($C141&lt;&gt;"",VLOOKUP($C141,'Monthly budget'!$E$8:$O$86,COLUMN()-3,FALSE),0)</f>
        <v>-8</v>
      </c>
      <c r="F141" s="82">
        <f ca="1">IF($C141&lt;&gt;"",VLOOKUP($C141,'Monthly budget'!$E$8:$O$86,COLUMN()-3,FALSE),0)</f>
        <v>0</v>
      </c>
      <c r="G141" s="82">
        <f ca="1">IF($C141&lt;&gt;"",VLOOKUP($C141,'Monthly budget'!$E$8:$O$86,COLUMN()-3,FALSE),0)</f>
        <v>0</v>
      </c>
      <c r="H141" s="82">
        <f ca="1">IF($C141&lt;&gt;"",VLOOKUP($C141,'Monthly budget'!$E$8:$O$86,COLUMN()-3,FALSE),0)</f>
        <v>0</v>
      </c>
      <c r="I141" s="82">
        <f ca="1">IF($C141&lt;&gt;"",VLOOKUP($C141,'Monthly budget'!$E$8:$O$86,COLUMN()-3,FALSE),0)</f>
        <v>0</v>
      </c>
      <c r="J141" s="82">
        <f ca="1">IF($C141&lt;&gt;"",VLOOKUP($C141,'Monthly budget'!$E$8:$O$86,COLUMN()-3,FALSE),0)</f>
        <v>0</v>
      </c>
      <c r="K141" s="82">
        <f ca="1">IF($C141&lt;&gt;"",VLOOKUP($C141,'Monthly budget'!$E$8:$O$86,COLUMN()-3,FALSE),0)</f>
        <v>0</v>
      </c>
      <c r="L141" s="82">
        <f ca="1">IF($C141&lt;&gt;"",VLOOKUP($C141,'Monthly budget'!$E$8:$O$86,COLUMN()-3,FALSE),0)</f>
        <v>0</v>
      </c>
      <c r="M141" s="82">
        <f ca="1">IF($C141&lt;&gt;"",VLOOKUP($C141,'Monthly budget'!$E$8:$O$86,COLUMN()-3,FALSE),0)</f>
        <v>0</v>
      </c>
      <c r="N141" s="82">
        <f ca="1">IF($C141&lt;&gt;"",VLOOKUP($C141,'Monthly budget'!$E$8:$O$86,COLUMN()-3,FALSE),0)</f>
        <v>0</v>
      </c>
    </row>
    <row r="142" spans="2:14" x14ac:dyDescent="0.25">
      <c r="B142" s="81" t="b">
        <v>0</v>
      </c>
      <c r="C142" s="88" t="str">
        <f ca="1"/>
        <v>Amazon</v>
      </c>
      <c r="D142" s="87">
        <f ca="1"/>
        <v>46182</v>
      </c>
      <c r="E142" s="83">
        <f ca="1">IF($C142&lt;&gt;"",VLOOKUP($C142,'Monthly budget'!$E$8:$O$86,COLUMN()-3,FALSE),0)</f>
        <v>-16.149999999999999</v>
      </c>
      <c r="F142" s="82">
        <f ca="1">IF($C142&lt;&gt;"",VLOOKUP($C142,'Monthly budget'!$E$8:$O$86,COLUMN()-3,FALSE),0)</f>
        <v>0</v>
      </c>
      <c r="G142" s="82">
        <f ca="1">IF($C142&lt;&gt;"",VLOOKUP($C142,'Monthly budget'!$E$8:$O$86,COLUMN()-3,FALSE),0)</f>
        <v>0</v>
      </c>
      <c r="H142" s="82">
        <f ca="1">IF($C142&lt;&gt;"",VLOOKUP($C142,'Monthly budget'!$E$8:$O$86,COLUMN()-3,FALSE),0)</f>
        <v>0</v>
      </c>
      <c r="I142" s="82">
        <f ca="1">IF($C142&lt;&gt;"",VLOOKUP($C142,'Monthly budget'!$E$8:$O$86,COLUMN()-3,FALSE),0)</f>
        <v>0</v>
      </c>
      <c r="J142" s="82">
        <f ca="1">IF($C142&lt;&gt;"",VLOOKUP($C142,'Monthly budget'!$E$8:$O$86,COLUMN()-3,FALSE),0)</f>
        <v>0</v>
      </c>
      <c r="K142" s="82">
        <f ca="1">IF($C142&lt;&gt;"",VLOOKUP($C142,'Monthly budget'!$E$8:$O$86,COLUMN()-3,FALSE),0)</f>
        <v>0</v>
      </c>
      <c r="L142" s="82">
        <f ca="1">IF($C142&lt;&gt;"",VLOOKUP($C142,'Monthly budget'!$E$8:$O$86,COLUMN()-3,FALSE),0)</f>
        <v>0</v>
      </c>
      <c r="M142" s="82">
        <f ca="1">IF($C142&lt;&gt;"",VLOOKUP($C142,'Monthly budget'!$E$8:$O$86,COLUMN()-3,FALSE),0)</f>
        <v>0</v>
      </c>
      <c r="N142" s="82">
        <f ca="1">IF($C142&lt;&gt;"",VLOOKUP($C142,'Monthly budget'!$E$8:$O$86,COLUMN()-3,FALSE),0)</f>
        <v>0</v>
      </c>
    </row>
    <row r="143" spans="2:14" x14ac:dyDescent="0.25">
      <c r="B143" s="81" t="b">
        <v>0</v>
      </c>
      <c r="C143" s="88" t="str">
        <f ca="1"/>
        <v>Viso Go</v>
      </c>
      <c r="D143" s="87">
        <f ca="1"/>
        <v>46184</v>
      </c>
      <c r="E143" s="83">
        <f ca="1">IF($C143&lt;&gt;"",VLOOKUP($C143,'Monthly budget'!$E$8:$O$86,COLUMN()-3,FALSE),0)</f>
        <v>-275</v>
      </c>
      <c r="F143" s="82">
        <f ca="1">IF($C143&lt;&gt;"",VLOOKUP($C143,'Monthly budget'!$E$8:$O$86,COLUMN()-3,FALSE),0)</f>
        <v>0</v>
      </c>
      <c r="G143" s="82">
        <f ca="1">IF($C143&lt;&gt;"",VLOOKUP($C143,'Monthly budget'!$E$8:$O$86,COLUMN()-3,FALSE),0)</f>
        <v>0</v>
      </c>
      <c r="H143" s="82">
        <f ca="1">IF($C143&lt;&gt;"",VLOOKUP($C143,'Monthly budget'!$E$8:$O$86,COLUMN()-3,FALSE),0)</f>
        <v>0</v>
      </c>
      <c r="I143" s="82">
        <f ca="1">IF($C143&lt;&gt;"",VLOOKUP($C143,'Monthly budget'!$E$8:$O$86,COLUMN()-3,FALSE),0)</f>
        <v>0</v>
      </c>
      <c r="J143" s="82">
        <f ca="1">IF($C143&lt;&gt;"",VLOOKUP($C143,'Monthly budget'!$E$8:$O$86,COLUMN()-3,FALSE),0)</f>
        <v>0</v>
      </c>
      <c r="K143" s="82">
        <f ca="1">IF($C143&lt;&gt;"",VLOOKUP($C143,'Monthly budget'!$E$8:$O$86,COLUMN()-3,FALSE),0)</f>
        <v>146</v>
      </c>
      <c r="L143" s="82">
        <f ca="1">IF($C143&lt;&gt;"",VLOOKUP($C143,'Monthly budget'!$E$8:$O$86,COLUMN()-3,FALSE),0)</f>
        <v>0</v>
      </c>
      <c r="M143" s="82">
        <f ca="1">IF($C143&lt;&gt;"",VLOOKUP($C143,'Monthly budget'!$E$8:$O$86,COLUMN()-3,FALSE),0)</f>
        <v>0</v>
      </c>
      <c r="N143" s="82">
        <f ca="1">IF($C143&lt;&gt;"",VLOOKUP($C143,'Monthly budget'!$E$8:$O$86,COLUMN()-3,FALSE),0)</f>
        <v>0</v>
      </c>
    </row>
    <row r="144" spans="2:14" x14ac:dyDescent="0.25">
      <c r="B144" s="81" t="b">
        <v>0</v>
      </c>
      <c r="C144" s="88" t="str">
        <f ca="1"/>
        <v>Motorcycle</v>
      </c>
      <c r="D144" s="87">
        <f ca="1"/>
        <v>46189</v>
      </c>
      <c r="E144" s="83">
        <f ca="1">IF($C144&lt;&gt;"",VLOOKUP($C144,'Monthly budget'!$E$8:$O$86,COLUMN()-3,FALSE),0)</f>
        <v>-150.38</v>
      </c>
      <c r="F144" s="82">
        <f ca="1">IF($C144&lt;&gt;"",VLOOKUP($C144,'Monthly budget'!$E$8:$O$86,COLUMN()-3,FALSE),0)</f>
        <v>0</v>
      </c>
      <c r="G144" s="82">
        <f ca="1">IF($C144&lt;&gt;"",VLOOKUP($C144,'Monthly budget'!$E$8:$O$86,COLUMN()-3,FALSE),0)</f>
        <v>0</v>
      </c>
      <c r="H144" s="82">
        <f ca="1">IF($C144&lt;&gt;"",VLOOKUP($C144,'Monthly budget'!$E$8:$O$86,COLUMN()-3,FALSE),0)</f>
        <v>0</v>
      </c>
      <c r="I144" s="82">
        <f ca="1">IF($C144&lt;&gt;"",VLOOKUP($C144,'Monthly budget'!$E$8:$O$86,COLUMN()-3,FALSE),0)</f>
        <v>0</v>
      </c>
      <c r="J144" s="82">
        <f ca="1">IF($C144&lt;&gt;"",VLOOKUP($C144,'Monthly budget'!$E$8:$O$86,COLUMN()-3,FALSE),0)</f>
        <v>0</v>
      </c>
      <c r="K144" s="82">
        <f ca="1">IF($C144&lt;&gt;"",VLOOKUP($C144,'Monthly budget'!$E$8:$O$86,COLUMN()-3,FALSE),0)</f>
        <v>0</v>
      </c>
      <c r="L144" s="82">
        <f ca="1">IF($C144&lt;&gt;"",VLOOKUP($C144,'Monthly budget'!$E$8:$O$86,COLUMN()-3,FALSE),0)</f>
        <v>0</v>
      </c>
      <c r="M144" s="82">
        <f ca="1">IF($C144&lt;&gt;"",VLOOKUP($C144,'Monthly budget'!$E$8:$O$86,COLUMN()-3,FALSE),0)</f>
        <v>0</v>
      </c>
      <c r="N144" s="82">
        <f ca="1">IF($C144&lt;&gt;"",VLOOKUP($C144,'Monthly budget'!$E$8:$O$86,COLUMN()-3,FALSE),0)</f>
        <v>0</v>
      </c>
    </row>
    <row r="145" spans="2:14" x14ac:dyDescent="0.25">
      <c r="B145" s="81" t="b">
        <v>0</v>
      </c>
      <c r="C145" s="88" t="str">
        <f ca="1"/>
        <v>Paycheck</v>
      </c>
      <c r="D145" s="87">
        <f ca="1"/>
        <v>46192</v>
      </c>
      <c r="E145" s="83">
        <f ca="1">IF($C145&lt;&gt;"",VLOOKUP($C145,'Monthly budget'!$E$8:$O$86,COLUMN()-3,FALSE),0)</f>
        <v>1140</v>
      </c>
      <c r="F145" s="82">
        <f ca="1">IF($C145&lt;&gt;"",VLOOKUP($C145,'Monthly budget'!$E$8:$O$86,COLUMN()-3,FALSE),0)</f>
        <v>460</v>
      </c>
      <c r="G145" s="82">
        <f ca="1">IF($C145&lt;&gt;"",VLOOKUP($C145,'Monthly budget'!$E$8:$O$86,COLUMN()-3,FALSE),0)</f>
        <v>0</v>
      </c>
      <c r="H145" s="82">
        <f ca="1">IF($C145&lt;&gt;"",VLOOKUP($C145,'Monthly budget'!$E$8:$O$86,COLUMN()-3,FALSE),0)</f>
        <v>0</v>
      </c>
      <c r="I145" s="82">
        <f ca="1">IF($C145&lt;&gt;"",VLOOKUP($C145,'Monthly budget'!$E$8:$O$86,COLUMN()-3,FALSE),0)</f>
        <v>0</v>
      </c>
      <c r="J145" s="82">
        <f ca="1">IF($C145&lt;&gt;"",VLOOKUP($C145,'Monthly budget'!$E$8:$O$86,COLUMN()-3,FALSE),0)</f>
        <v>0</v>
      </c>
      <c r="K145" s="82">
        <f ca="1">IF($C145&lt;&gt;"",VLOOKUP($C145,'Monthly budget'!$E$8:$O$86,COLUMN()-3,FALSE),0)</f>
        <v>0</v>
      </c>
      <c r="L145" s="82">
        <f ca="1">IF($C145&lt;&gt;"",VLOOKUP($C145,'Monthly budget'!$E$8:$O$86,COLUMN()-3,FALSE),0)</f>
        <v>0</v>
      </c>
      <c r="M145" s="82">
        <f ca="1">IF($C145&lt;&gt;"",VLOOKUP($C145,'Monthly budget'!$E$8:$O$86,COLUMN()-3,FALSE),0)</f>
        <v>0</v>
      </c>
      <c r="N145" s="82">
        <f ca="1">IF($C145&lt;&gt;"",VLOOKUP($C145,'Monthly budget'!$E$8:$O$86,COLUMN()-3,FALSE),0)</f>
        <v>0</v>
      </c>
    </row>
    <row r="146" spans="2:14" x14ac:dyDescent="0.25">
      <c r="B146" s="81" t="b">
        <v>0</v>
      </c>
      <c r="C146" s="88" t="str">
        <f ca="1"/>
        <v>Ameritas</v>
      </c>
      <c r="D146" s="87">
        <f ca="1"/>
        <v>46192</v>
      </c>
      <c r="E146" s="83">
        <f ca="1">IF($C146&lt;&gt;"",VLOOKUP($C146,'Monthly budget'!$E$8:$O$86,COLUMN()-3,FALSE),0)</f>
        <v>0</v>
      </c>
      <c r="F146" s="82">
        <f ca="1">IF($C146&lt;&gt;"",VLOOKUP($C146,'Monthly budget'!$E$8:$O$86,COLUMN()-3,FALSE),0)</f>
        <v>0</v>
      </c>
      <c r="G146" s="82">
        <f ca="1">IF($C146&lt;&gt;"",VLOOKUP($C146,'Monthly budget'!$E$8:$O$86,COLUMN()-3,FALSE),0)</f>
        <v>112</v>
      </c>
      <c r="H146" s="82">
        <f ca="1">IF($C146&lt;&gt;"",VLOOKUP($C146,'Monthly budget'!$E$8:$O$86,COLUMN()-3,FALSE),0)</f>
        <v>0</v>
      </c>
      <c r="I146" s="82">
        <f ca="1">IF($C146&lt;&gt;"",VLOOKUP($C146,'Monthly budget'!$E$8:$O$86,COLUMN()-3,FALSE),0)</f>
        <v>0</v>
      </c>
      <c r="J146" s="82">
        <f ca="1">IF($C146&lt;&gt;"",VLOOKUP($C146,'Monthly budget'!$E$8:$O$86,COLUMN()-3,FALSE),0)</f>
        <v>0</v>
      </c>
      <c r="K146" s="82">
        <f ca="1">IF($C146&lt;&gt;"",VLOOKUP($C146,'Monthly budget'!$E$8:$O$86,COLUMN()-3,FALSE),0)</f>
        <v>0</v>
      </c>
      <c r="L146" s="82">
        <f ca="1">IF($C146&lt;&gt;"",VLOOKUP($C146,'Monthly budget'!$E$8:$O$86,COLUMN()-3,FALSE),0)</f>
        <v>0</v>
      </c>
      <c r="M146" s="82">
        <f ca="1">IF($C146&lt;&gt;"",VLOOKUP($C146,'Monthly budget'!$E$8:$O$86,COLUMN()-3,FALSE),0)</f>
        <v>0</v>
      </c>
      <c r="N146" s="82">
        <f ca="1">IF($C146&lt;&gt;"",VLOOKUP($C146,'Monthly budget'!$E$8:$O$86,COLUMN()-3,FALSE),0)</f>
        <v>0</v>
      </c>
    </row>
    <row r="147" spans="2:14" x14ac:dyDescent="0.25">
      <c r="B147" s="81" t="b">
        <v>0</v>
      </c>
      <c r="C147" s="88" t="str">
        <f ca="1"/>
        <v>Groceries</v>
      </c>
      <c r="D147" s="87">
        <f ca="1"/>
        <v>46193</v>
      </c>
      <c r="E147" s="83">
        <f ca="1">IF($C147&lt;&gt;"",VLOOKUP($C147,'Monthly budget'!$E$8:$O$86,COLUMN()-3,FALSE),0)</f>
        <v>0</v>
      </c>
      <c r="F147" s="82">
        <f ca="1">IF($C147&lt;&gt;"",VLOOKUP($C147,'Monthly budget'!$E$8:$O$86,COLUMN()-3,FALSE),0)</f>
        <v>-200</v>
      </c>
      <c r="G147" s="82">
        <f ca="1">IF($C147&lt;&gt;"",VLOOKUP($C147,'Monthly budget'!$E$8:$O$86,COLUMN()-3,FALSE),0)</f>
        <v>0</v>
      </c>
      <c r="H147" s="82">
        <f ca="1">IF($C147&lt;&gt;"",VLOOKUP($C147,'Monthly budget'!$E$8:$O$86,COLUMN()-3,FALSE),0)</f>
        <v>0</v>
      </c>
      <c r="I147" s="82">
        <f ca="1">IF($C147&lt;&gt;"",VLOOKUP($C147,'Monthly budget'!$E$8:$O$86,COLUMN()-3,FALSE),0)</f>
        <v>0</v>
      </c>
      <c r="J147" s="82">
        <f ca="1">IF($C147&lt;&gt;"",VLOOKUP($C147,'Monthly budget'!$E$8:$O$86,COLUMN()-3,FALSE),0)</f>
        <v>0</v>
      </c>
      <c r="K147" s="82">
        <f ca="1">IF($C147&lt;&gt;"",VLOOKUP($C147,'Monthly budget'!$E$8:$O$86,COLUMN()-3,FALSE),0)</f>
        <v>0</v>
      </c>
      <c r="L147" s="82">
        <f ca="1">IF($C147&lt;&gt;"",VLOOKUP($C147,'Monthly budget'!$E$8:$O$86,COLUMN()-3,FALSE),0)</f>
        <v>0</v>
      </c>
      <c r="M147" s="82">
        <f ca="1">IF($C147&lt;&gt;"",VLOOKUP($C147,'Monthly budget'!$E$8:$O$86,COLUMN()-3,FALSE),0)</f>
        <v>0</v>
      </c>
      <c r="N147" s="82">
        <f ca="1">IF($C147&lt;&gt;"",VLOOKUP($C147,'Monthly budget'!$E$8:$O$86,COLUMN()-3,FALSE),0)</f>
        <v>0</v>
      </c>
    </row>
    <row r="148" spans="2:14" x14ac:dyDescent="0.25">
      <c r="B148" s="81" t="b">
        <v>0</v>
      </c>
      <c r="C148" s="88" t="str">
        <f ca="1"/>
        <v>Food &amp; Drinks</v>
      </c>
      <c r="D148" s="87">
        <f ca="1"/>
        <v>46193</v>
      </c>
      <c r="E148" s="83">
        <f ca="1">IF($C148&lt;&gt;"",VLOOKUP($C148,'Monthly budget'!$E$8:$O$86,COLUMN()-3,FALSE),0)</f>
        <v>0</v>
      </c>
      <c r="F148" s="82">
        <f ca="1">IF($C148&lt;&gt;"",VLOOKUP($C148,'Monthly budget'!$E$8:$O$86,COLUMN()-3,FALSE),0)</f>
        <v>-200</v>
      </c>
      <c r="G148" s="82">
        <f ca="1">IF($C148&lt;&gt;"",VLOOKUP($C148,'Monthly budget'!$E$8:$O$86,COLUMN()-3,FALSE),0)</f>
        <v>0</v>
      </c>
      <c r="H148" s="82">
        <f ca="1">IF($C148&lt;&gt;"",VLOOKUP($C148,'Monthly budget'!$E$8:$O$86,COLUMN()-3,FALSE),0)</f>
        <v>0</v>
      </c>
      <c r="I148" s="82">
        <f ca="1">IF($C148&lt;&gt;"",VLOOKUP($C148,'Monthly budget'!$E$8:$O$86,COLUMN()-3,FALSE),0)</f>
        <v>0</v>
      </c>
      <c r="J148" s="82">
        <f ca="1">IF($C148&lt;&gt;"",VLOOKUP($C148,'Monthly budget'!$E$8:$O$86,COLUMN()-3,FALSE),0)</f>
        <v>0</v>
      </c>
      <c r="K148" s="82">
        <f ca="1">IF($C148&lt;&gt;"",VLOOKUP($C148,'Monthly budget'!$E$8:$O$86,COLUMN()-3,FALSE),0)</f>
        <v>0</v>
      </c>
      <c r="L148" s="82">
        <f ca="1">IF($C148&lt;&gt;"",VLOOKUP($C148,'Monthly budget'!$E$8:$O$86,COLUMN()-3,FALSE),0)</f>
        <v>0</v>
      </c>
      <c r="M148" s="82">
        <f ca="1">IF($C148&lt;&gt;"",VLOOKUP($C148,'Monthly budget'!$E$8:$O$86,COLUMN()-3,FALSE),0)</f>
        <v>0</v>
      </c>
      <c r="N148" s="82">
        <f ca="1">IF($C148&lt;&gt;"",VLOOKUP($C148,'Monthly budget'!$E$8:$O$86,COLUMN()-3,FALSE),0)</f>
        <v>0</v>
      </c>
    </row>
    <row r="149" spans="2:14" x14ac:dyDescent="0.25">
      <c r="B149" s="81" t="b">
        <v>0</v>
      </c>
      <c r="C149" s="88" t="str">
        <f ca="1"/>
        <v>Netflix</v>
      </c>
      <c r="D149" s="87">
        <f ca="1"/>
        <v>46193</v>
      </c>
      <c r="E149" s="83">
        <f ca="1">IF($C149&lt;&gt;"",VLOOKUP($C149,'Monthly budget'!$E$8:$O$86,COLUMN()-3,FALSE),0)</f>
        <v>-24.99</v>
      </c>
      <c r="F149" s="82">
        <f ca="1">IF($C149&lt;&gt;"",VLOOKUP($C149,'Monthly budget'!$E$8:$O$86,COLUMN()-3,FALSE),0)</f>
        <v>0</v>
      </c>
      <c r="G149" s="82">
        <f ca="1">IF($C149&lt;&gt;"",VLOOKUP($C149,'Monthly budget'!$E$8:$O$86,COLUMN()-3,FALSE),0)</f>
        <v>0</v>
      </c>
      <c r="H149" s="82">
        <f ca="1">IF($C149&lt;&gt;"",VLOOKUP($C149,'Monthly budget'!$E$8:$O$86,COLUMN()-3,FALSE),0)</f>
        <v>0</v>
      </c>
      <c r="I149" s="82">
        <f ca="1">IF($C149&lt;&gt;"",VLOOKUP($C149,'Monthly budget'!$E$8:$O$86,COLUMN()-3,FALSE),0)</f>
        <v>0</v>
      </c>
      <c r="J149" s="82">
        <f ca="1">IF($C149&lt;&gt;"",VLOOKUP($C149,'Monthly budget'!$E$8:$O$86,COLUMN()-3,FALSE),0)</f>
        <v>0</v>
      </c>
      <c r="K149" s="82">
        <f ca="1">IF($C149&lt;&gt;"",VLOOKUP($C149,'Monthly budget'!$E$8:$O$86,COLUMN()-3,FALSE),0)</f>
        <v>0</v>
      </c>
      <c r="L149" s="82">
        <f ca="1">IF($C149&lt;&gt;"",VLOOKUP($C149,'Monthly budget'!$E$8:$O$86,COLUMN()-3,FALSE),0)</f>
        <v>0</v>
      </c>
      <c r="M149" s="82">
        <f ca="1">IF($C149&lt;&gt;"",VLOOKUP($C149,'Monthly budget'!$E$8:$O$86,COLUMN()-3,FALSE),0)</f>
        <v>0</v>
      </c>
      <c r="N149" s="82">
        <f ca="1">IF($C149&lt;&gt;"",VLOOKUP($C149,'Monthly budget'!$E$8:$O$86,COLUMN()-3,FALSE),0)</f>
        <v>0</v>
      </c>
    </row>
    <row r="150" spans="2:14" x14ac:dyDescent="0.25">
      <c r="B150" s="81" t="b">
        <v>0</v>
      </c>
      <c r="C150" s="88" t="str">
        <f ca="1"/>
        <v>Renters</v>
      </c>
      <c r="D150" s="87">
        <f ca="1"/>
        <v>46194</v>
      </c>
      <c r="E150" s="83">
        <f ca="1">IF($C150&lt;&gt;"",VLOOKUP($C150,'Monthly budget'!$E$8:$O$86,COLUMN()-3,FALSE),0)</f>
        <v>-10.92</v>
      </c>
      <c r="F150" s="82">
        <f ca="1">IF($C150&lt;&gt;"",VLOOKUP($C150,'Monthly budget'!$E$8:$O$86,COLUMN()-3,FALSE),0)</f>
        <v>0</v>
      </c>
      <c r="G150" s="82">
        <f ca="1">IF($C150&lt;&gt;"",VLOOKUP($C150,'Monthly budget'!$E$8:$O$86,COLUMN()-3,FALSE),0)</f>
        <v>0</v>
      </c>
      <c r="H150" s="82">
        <f ca="1">IF($C150&lt;&gt;"",VLOOKUP($C150,'Monthly budget'!$E$8:$O$86,COLUMN()-3,FALSE),0)</f>
        <v>0</v>
      </c>
      <c r="I150" s="82">
        <f ca="1">IF($C150&lt;&gt;"",VLOOKUP($C150,'Monthly budget'!$E$8:$O$86,COLUMN()-3,FALSE),0)</f>
        <v>0</v>
      </c>
      <c r="J150" s="82">
        <f ca="1">IF($C150&lt;&gt;"",VLOOKUP($C150,'Monthly budget'!$E$8:$O$86,COLUMN()-3,FALSE),0)</f>
        <v>0</v>
      </c>
      <c r="K150" s="82">
        <f ca="1">IF($C150&lt;&gt;"",VLOOKUP($C150,'Monthly budget'!$E$8:$O$86,COLUMN()-3,FALSE),0)</f>
        <v>0</v>
      </c>
      <c r="L150" s="82">
        <f ca="1">IF($C150&lt;&gt;"",VLOOKUP($C150,'Monthly budget'!$E$8:$O$86,COLUMN()-3,FALSE),0)</f>
        <v>0</v>
      </c>
      <c r="M150" s="82">
        <f ca="1">IF($C150&lt;&gt;"",VLOOKUP($C150,'Monthly budget'!$E$8:$O$86,COLUMN()-3,FALSE),0)</f>
        <v>0</v>
      </c>
      <c r="N150" s="82">
        <f ca="1">IF($C150&lt;&gt;"",VLOOKUP($C150,'Monthly budget'!$E$8:$O$86,COLUMN()-3,FALSE),0)</f>
        <v>0</v>
      </c>
    </row>
    <row r="151" spans="2:14" x14ac:dyDescent="0.25">
      <c r="B151" s="81" t="b">
        <v>0</v>
      </c>
      <c r="C151" s="88" t="str">
        <f ca="1"/>
        <v>Sniffies</v>
      </c>
      <c r="D151" s="87">
        <f ca="1"/>
        <v>46194</v>
      </c>
      <c r="E151" s="83">
        <f ca="1">IF($C151&lt;&gt;"",VLOOKUP($C151,'Monthly budget'!$E$8:$O$86,COLUMN()-3,FALSE),0)</f>
        <v>-59.94</v>
      </c>
      <c r="F151" s="82">
        <f ca="1">IF($C151&lt;&gt;"",VLOOKUP($C151,'Monthly budget'!$E$8:$O$86,COLUMN()-3,FALSE),0)</f>
        <v>0</v>
      </c>
      <c r="G151" s="82">
        <f ca="1">IF($C151&lt;&gt;"",VLOOKUP($C151,'Monthly budget'!$E$8:$O$86,COLUMN()-3,FALSE),0)</f>
        <v>0</v>
      </c>
      <c r="H151" s="82">
        <f ca="1">IF($C151&lt;&gt;"",VLOOKUP($C151,'Monthly budget'!$E$8:$O$86,COLUMN()-3,FALSE),0)</f>
        <v>0</v>
      </c>
      <c r="I151" s="82">
        <f ca="1">IF($C151&lt;&gt;"",VLOOKUP($C151,'Monthly budget'!$E$8:$O$86,COLUMN()-3,FALSE),0)</f>
        <v>0</v>
      </c>
      <c r="J151" s="82">
        <f ca="1">IF($C151&lt;&gt;"",VLOOKUP($C151,'Monthly budget'!$E$8:$O$86,COLUMN()-3,FALSE),0)</f>
        <v>0</v>
      </c>
      <c r="K151" s="82">
        <f ca="1">IF($C151&lt;&gt;"",VLOOKUP($C151,'Monthly budget'!$E$8:$O$86,COLUMN()-3,FALSE),0)</f>
        <v>0</v>
      </c>
      <c r="L151" s="82">
        <f ca="1">IF($C151&lt;&gt;"",VLOOKUP($C151,'Monthly budget'!$E$8:$O$86,COLUMN()-3,FALSE),0)</f>
        <v>0</v>
      </c>
      <c r="M151" s="82">
        <f ca="1">IF($C151&lt;&gt;"",VLOOKUP($C151,'Monthly budget'!$E$8:$O$86,COLUMN()-3,FALSE),0)</f>
        <v>0</v>
      </c>
      <c r="N151" s="82">
        <f ca="1">IF($C151&lt;&gt;"",VLOOKUP($C151,'Monthly budget'!$E$8:$O$86,COLUMN()-3,FALSE),0)</f>
        <v>0</v>
      </c>
    </row>
    <row r="152" spans="2:14" x14ac:dyDescent="0.25">
      <c r="B152" s="81" t="b">
        <v>0</v>
      </c>
      <c r="C152" s="88" t="str">
        <f ca="1"/>
        <v>Cese Transfer</v>
      </c>
      <c r="D152" s="87">
        <f ca="1"/>
        <v>46198</v>
      </c>
      <c r="E152" s="83">
        <f ca="1">IF($C152&lt;&gt;"",VLOOKUP($C152,'Monthly budget'!$E$8:$O$86,COLUMN()-3,FALSE),0)</f>
        <v>142</v>
      </c>
      <c r="F152" s="82">
        <f ca="1">IF($C152&lt;&gt;"",VLOOKUP($C152,'Monthly budget'!$E$8:$O$86,COLUMN()-3,FALSE),0)</f>
        <v>0</v>
      </c>
      <c r="G152" s="82">
        <f ca="1">IF($C152&lt;&gt;"",VLOOKUP($C152,'Monthly budget'!$E$8:$O$86,COLUMN()-3,FALSE),0)</f>
        <v>0</v>
      </c>
      <c r="H152" s="82">
        <f ca="1">IF($C152&lt;&gt;"",VLOOKUP($C152,'Monthly budget'!$E$8:$O$86,COLUMN()-3,FALSE),0)</f>
        <v>0</v>
      </c>
      <c r="I152" s="82">
        <f ca="1">IF($C152&lt;&gt;"",VLOOKUP($C152,'Monthly budget'!$E$8:$O$86,COLUMN()-3,FALSE),0)</f>
        <v>0</v>
      </c>
      <c r="J152" s="82">
        <f ca="1">IF($C152&lt;&gt;"",VLOOKUP($C152,'Monthly budget'!$E$8:$O$86,COLUMN()-3,FALSE),0)</f>
        <v>0</v>
      </c>
      <c r="K152" s="82">
        <f ca="1">IF($C152&lt;&gt;"",VLOOKUP($C152,'Monthly budget'!$E$8:$O$86,COLUMN()-3,FALSE),0)</f>
        <v>0</v>
      </c>
      <c r="L152" s="82">
        <f ca="1">IF($C152&lt;&gt;"",VLOOKUP($C152,'Monthly budget'!$E$8:$O$86,COLUMN()-3,FALSE),0)</f>
        <v>0</v>
      </c>
      <c r="M152" s="82">
        <f ca="1">IF($C152&lt;&gt;"",VLOOKUP($C152,'Monthly budget'!$E$8:$O$86,COLUMN()-3,FALSE),0)</f>
        <v>0</v>
      </c>
      <c r="N152" s="82">
        <f ca="1">IF($C152&lt;&gt;"",VLOOKUP($C152,'Monthly budget'!$E$8:$O$86,COLUMN()-3,FALSE),0)</f>
        <v>0</v>
      </c>
    </row>
    <row r="153" spans="2:14" x14ac:dyDescent="0.25">
      <c r="B153" s="81" t="b">
        <v>0</v>
      </c>
      <c r="C153" s="88" t="str">
        <f ca="1"/>
        <v>Internet</v>
      </c>
      <c r="D153" s="87">
        <f ca="1"/>
        <v>46199</v>
      </c>
      <c r="E153" s="83">
        <f ca="1">IF($C153&lt;&gt;"",VLOOKUP($C153,'Monthly budget'!$E$8:$O$86,COLUMN()-3,FALSE),0)</f>
        <v>0</v>
      </c>
      <c r="F153" s="82">
        <f ca="1">IF($C153&lt;&gt;"",VLOOKUP($C153,'Monthly budget'!$E$8:$O$86,COLUMN()-3,FALSE),0)</f>
        <v>0</v>
      </c>
      <c r="G153" s="82">
        <f ca="1">IF($C153&lt;&gt;"",VLOOKUP($C153,'Monthly budget'!$E$8:$O$86,COLUMN()-3,FALSE),0)</f>
        <v>0</v>
      </c>
      <c r="H153" s="82">
        <f ca="1">IF($C153&lt;&gt;"",VLOOKUP($C153,'Monthly budget'!$E$8:$O$86,COLUMN()-3,FALSE),0)</f>
        <v>0</v>
      </c>
      <c r="I153" s="82">
        <f ca="1">IF($C153&lt;&gt;"",VLOOKUP($C153,'Monthly budget'!$E$8:$O$86,COLUMN()-3,FALSE),0)</f>
        <v>0</v>
      </c>
      <c r="J153" s="82">
        <f ca="1">IF($C153&lt;&gt;"",VLOOKUP($C153,'Monthly budget'!$E$8:$O$86,COLUMN()-3,FALSE),0)</f>
        <v>0</v>
      </c>
      <c r="K153" s="82">
        <f ca="1">IF($C153&lt;&gt;"",VLOOKUP($C153,'Monthly budget'!$E$8:$O$86,COLUMN()-3,FALSE),0)</f>
        <v>0</v>
      </c>
      <c r="L153" s="82">
        <f ca="1">IF($C153&lt;&gt;"",VLOOKUP($C153,'Monthly budget'!$E$8:$O$86,COLUMN()-3,FALSE),0)</f>
        <v>0</v>
      </c>
      <c r="M153" s="82">
        <f ca="1">IF($C153&lt;&gt;"",VLOOKUP($C153,'Monthly budget'!$E$8:$O$86,COLUMN()-3,FALSE),0)</f>
        <v>0</v>
      </c>
      <c r="N153" s="82">
        <f ca="1">IF($C153&lt;&gt;"",VLOOKUP($C153,'Monthly budget'!$E$8:$O$86,COLUMN()-3,FALSE),0)</f>
        <v>0</v>
      </c>
    </row>
    <row r="154" spans="2:14" x14ac:dyDescent="0.25">
      <c r="B154" s="81" t="b">
        <v>0</v>
      </c>
      <c r="C154" s="88" t="str">
        <f ca="1"/>
        <v>Windsurf</v>
      </c>
      <c r="D154" s="87">
        <f ca="1"/>
        <v>46199</v>
      </c>
      <c r="E154" s="83">
        <f ca="1">IF($C154&lt;&gt;"",VLOOKUP($C154,'Monthly budget'!$E$8:$O$86,COLUMN()-3,FALSE),0)</f>
        <v>-15</v>
      </c>
      <c r="F154" s="82">
        <f ca="1">IF($C154&lt;&gt;"",VLOOKUP($C154,'Monthly budget'!$E$8:$O$86,COLUMN()-3,FALSE),0)</f>
        <v>0</v>
      </c>
      <c r="G154" s="82">
        <f ca="1">IF($C154&lt;&gt;"",VLOOKUP($C154,'Monthly budget'!$E$8:$O$86,COLUMN()-3,FALSE),0)</f>
        <v>0</v>
      </c>
      <c r="H154" s="82">
        <f ca="1">IF($C154&lt;&gt;"",VLOOKUP($C154,'Monthly budget'!$E$8:$O$86,COLUMN()-3,FALSE),0)</f>
        <v>0</v>
      </c>
      <c r="I154" s="82">
        <f ca="1">IF($C154&lt;&gt;"",VLOOKUP($C154,'Monthly budget'!$E$8:$O$86,COLUMN()-3,FALSE),0)</f>
        <v>0</v>
      </c>
      <c r="J154" s="82">
        <f ca="1">IF($C154&lt;&gt;"",VLOOKUP($C154,'Monthly budget'!$E$8:$O$86,COLUMN()-3,FALSE),0)</f>
        <v>0</v>
      </c>
      <c r="K154" s="82">
        <f ca="1">IF($C154&lt;&gt;"",VLOOKUP($C154,'Monthly budget'!$E$8:$O$86,COLUMN()-3,FALSE),0)</f>
        <v>0</v>
      </c>
      <c r="L154" s="82">
        <f ca="1">IF($C154&lt;&gt;"",VLOOKUP($C154,'Monthly budget'!$E$8:$O$86,COLUMN()-3,FALSE),0)</f>
        <v>0</v>
      </c>
      <c r="M154" s="82">
        <f ca="1">IF($C154&lt;&gt;"",VLOOKUP($C154,'Monthly budget'!$E$8:$O$86,COLUMN()-3,FALSE),0)</f>
        <v>0</v>
      </c>
      <c r="N154" s="82">
        <f ca="1">IF($C154&lt;&gt;"",VLOOKUP($C154,'Monthly budget'!$E$8:$O$86,COLUMN()-3,FALSE),0)</f>
        <v>0</v>
      </c>
    </row>
    <row r="155" spans="2:14" x14ac:dyDescent="0.25">
      <c r="B155" s="81" t="b">
        <v>0</v>
      </c>
      <c r="C155" s="88" t="str">
        <f ca="1"/>
        <v>Tidal</v>
      </c>
      <c r="D155" s="87">
        <f ca="1"/>
        <v>46200</v>
      </c>
      <c r="E155" s="83">
        <f ca="1">IF($C155&lt;&gt;"",VLOOKUP($C155,'Monthly budget'!$E$8:$O$86,COLUMN()-3,FALSE),0)</f>
        <v>-10.99</v>
      </c>
      <c r="F155" s="82">
        <f ca="1">IF($C155&lt;&gt;"",VLOOKUP($C155,'Monthly budget'!$E$8:$O$86,COLUMN()-3,FALSE),0)</f>
        <v>0</v>
      </c>
      <c r="G155" s="82">
        <f ca="1">IF($C155&lt;&gt;"",VLOOKUP($C155,'Monthly budget'!$E$8:$O$86,COLUMN()-3,FALSE),0)</f>
        <v>0</v>
      </c>
      <c r="H155" s="82">
        <f ca="1">IF($C155&lt;&gt;"",VLOOKUP($C155,'Monthly budget'!$E$8:$O$86,COLUMN()-3,FALSE),0)</f>
        <v>0</v>
      </c>
      <c r="I155" s="82">
        <f ca="1">IF($C155&lt;&gt;"",VLOOKUP($C155,'Monthly budget'!$E$8:$O$86,COLUMN()-3,FALSE),0)</f>
        <v>0</v>
      </c>
      <c r="J155" s="82">
        <f ca="1">IF($C155&lt;&gt;"",VLOOKUP($C155,'Monthly budget'!$E$8:$O$86,COLUMN()-3,FALSE),0)</f>
        <v>0</v>
      </c>
      <c r="K155" s="82">
        <f ca="1">IF($C155&lt;&gt;"",VLOOKUP($C155,'Monthly budget'!$E$8:$O$86,COLUMN()-3,FALSE),0)</f>
        <v>0</v>
      </c>
      <c r="L155" s="82">
        <f ca="1">IF($C155&lt;&gt;"",VLOOKUP($C155,'Monthly budget'!$E$8:$O$86,COLUMN()-3,FALSE),0)</f>
        <v>0</v>
      </c>
      <c r="M155" s="82">
        <f ca="1">IF($C155&lt;&gt;"",VLOOKUP($C155,'Monthly budget'!$E$8:$O$86,COLUMN()-3,FALSE),0)</f>
        <v>0</v>
      </c>
      <c r="N155" s="82">
        <f ca="1">IF($C155&lt;&gt;"",VLOOKUP($C155,'Monthly budget'!$E$8:$O$86,COLUMN()-3,FALSE),0)</f>
        <v>0</v>
      </c>
    </row>
    <row r="156" spans="2:14" x14ac:dyDescent="0.25">
      <c r="B156" s="81" t="b">
        <v>0</v>
      </c>
      <c r="C156" s="88" t="str">
        <f ca="1"/>
        <v>Costco Citi</v>
      </c>
      <c r="D156" s="87">
        <f ca="1"/>
        <v>46201</v>
      </c>
      <c r="E156" s="83">
        <f ca="1">IF($C156&lt;&gt;"",VLOOKUP($C156,'Monthly budget'!$E$8:$O$86,COLUMN()-3,FALSE),0)</f>
        <v>-140</v>
      </c>
      <c r="F156" s="82">
        <f ca="1">IF($C156&lt;&gt;"",VLOOKUP($C156,'Monthly budget'!$E$8:$O$86,COLUMN()-3,FALSE),0)</f>
        <v>0</v>
      </c>
      <c r="G156" s="82">
        <f ca="1">IF($C156&lt;&gt;"",VLOOKUP($C156,'Monthly budget'!$E$8:$O$86,COLUMN()-3,FALSE),0)</f>
        <v>0</v>
      </c>
      <c r="H156" s="82">
        <f ca="1">IF($C156&lt;&gt;"",VLOOKUP($C156,'Monthly budget'!$E$8:$O$86,COLUMN()-3,FALSE),0)</f>
        <v>0</v>
      </c>
      <c r="I156" s="82">
        <f ca="1">IF($C156&lt;&gt;"",VLOOKUP($C156,'Monthly budget'!$E$8:$O$86,COLUMN()-3,FALSE),0)</f>
        <v>0</v>
      </c>
      <c r="J156" s="82">
        <f ca="1">IF($C156&lt;&gt;"",VLOOKUP($C156,'Monthly budget'!$E$8:$O$86,COLUMN()-3,FALSE),0)</f>
        <v>0</v>
      </c>
      <c r="K156" s="82">
        <f ca="1">IF($C156&lt;&gt;"",VLOOKUP($C156,'Monthly budget'!$E$8:$O$86,COLUMN()-3,FALSE),0)</f>
        <v>0</v>
      </c>
      <c r="L156" s="82">
        <f ca="1">IF($C156&lt;&gt;"",VLOOKUP($C156,'Monthly budget'!$E$8:$O$86,COLUMN()-3,FALSE),0)</f>
        <v>0</v>
      </c>
      <c r="M156" s="82">
        <f ca="1">IF($C156&lt;&gt;"",VLOOKUP($C156,'Monthly budget'!$E$8:$O$86,COLUMN()-3,FALSE),0)</f>
        <v>0</v>
      </c>
      <c r="N156" s="82">
        <f ca="1">IF($C156&lt;&gt;"",VLOOKUP($C156,'Monthly budget'!$E$8:$O$86,COLUMN()-3,FALSE),0)</f>
        <v>140</v>
      </c>
    </row>
    <row r="157" spans="2:14" x14ac:dyDescent="0.25">
      <c r="B157" s="81" t="b">
        <v>0</v>
      </c>
      <c r="C157" s="88" t="str">
        <f ca="1"/>
        <v>Kulo Transfer</v>
      </c>
      <c r="D157" s="87">
        <f ca="1"/>
        <v>46201</v>
      </c>
      <c r="E157" s="83">
        <f ca="1">IF($C157&lt;&gt;"",VLOOKUP($C157,'Monthly budget'!$E$8:$O$86,COLUMN()-3,FALSE),0)</f>
        <v>1050</v>
      </c>
      <c r="F157" s="82">
        <f ca="1">IF($C157&lt;&gt;"",VLOOKUP($C157,'Monthly budget'!$E$8:$O$86,COLUMN()-3,FALSE),0)</f>
        <v>0</v>
      </c>
      <c r="G157" s="82">
        <f ca="1">IF($C157&lt;&gt;"",VLOOKUP($C157,'Monthly budget'!$E$8:$O$86,COLUMN()-3,FALSE),0)</f>
        <v>0</v>
      </c>
      <c r="H157" s="82">
        <f ca="1">IF($C157&lt;&gt;"",VLOOKUP($C157,'Monthly budget'!$E$8:$O$86,COLUMN()-3,FALSE),0)</f>
        <v>0</v>
      </c>
      <c r="I157" s="82">
        <f ca="1">IF($C157&lt;&gt;"",VLOOKUP($C157,'Monthly budget'!$E$8:$O$86,COLUMN()-3,FALSE),0)</f>
        <v>0</v>
      </c>
      <c r="J157" s="82">
        <f ca="1">IF($C157&lt;&gt;"",VLOOKUP($C157,'Monthly budget'!$E$8:$O$86,COLUMN()-3,FALSE),0)</f>
        <v>0</v>
      </c>
      <c r="K157" s="82">
        <f ca="1">IF($C157&lt;&gt;"",VLOOKUP($C157,'Monthly budget'!$E$8:$O$86,COLUMN()-3,FALSE),0)</f>
        <v>0</v>
      </c>
      <c r="L157" s="82">
        <f ca="1">IF($C157&lt;&gt;"",VLOOKUP($C157,'Monthly budget'!$E$8:$O$86,COLUMN()-3,FALSE),0)</f>
        <v>0</v>
      </c>
      <c r="M157" s="82">
        <f ca="1">IF($C157&lt;&gt;"",VLOOKUP($C157,'Monthly budget'!$E$8:$O$86,COLUMN()-3,FALSE),0)</f>
        <v>0</v>
      </c>
      <c r="N157" s="82">
        <f ca="1">IF($C157&lt;&gt;"",VLOOKUP($C157,'Monthly budget'!$E$8:$O$86,COLUMN()-3,FALSE),0)</f>
        <v>0</v>
      </c>
    </row>
    <row r="158" spans="2:14" x14ac:dyDescent="0.25">
      <c r="B158" s="81" t="b">
        <v>0</v>
      </c>
      <c r="C158" s="88" t="str">
        <f ca="1"/>
        <v>Kulo SDGE</v>
      </c>
      <c r="D158" s="87">
        <f ca="1"/>
        <v>46201</v>
      </c>
      <c r="E158" s="83">
        <f ca="1">IF($C158&lt;&gt;"",VLOOKUP($C158,'Monthly budget'!$E$8:$O$86,COLUMN()-3,FALSE),0)</f>
        <v>-82</v>
      </c>
      <c r="F158" s="82">
        <f ca="1">IF($C158&lt;&gt;"",VLOOKUP($C158,'Monthly budget'!$E$8:$O$86,COLUMN()-3,FALSE),0)</f>
        <v>0</v>
      </c>
      <c r="G158" s="82">
        <f ca="1">IF($C158&lt;&gt;"",VLOOKUP($C158,'Monthly budget'!$E$8:$O$86,COLUMN()-3,FALSE),0)</f>
        <v>0</v>
      </c>
      <c r="H158" s="82">
        <f ca="1">IF($C158&lt;&gt;"",VLOOKUP($C158,'Monthly budget'!$E$8:$O$86,COLUMN()-3,FALSE),0)</f>
        <v>0</v>
      </c>
      <c r="I158" s="82">
        <f ca="1">IF($C158&lt;&gt;"",VLOOKUP($C158,'Monthly budget'!$E$8:$O$86,COLUMN()-3,FALSE),0)</f>
        <v>0</v>
      </c>
      <c r="J158" s="82">
        <f ca="1">IF($C158&lt;&gt;"",VLOOKUP($C158,'Monthly budget'!$E$8:$O$86,COLUMN()-3,FALSE),0)</f>
        <v>0</v>
      </c>
      <c r="K158" s="82">
        <f ca="1">IF($C158&lt;&gt;"",VLOOKUP($C158,'Monthly budget'!$E$8:$O$86,COLUMN()-3,FALSE),0)</f>
        <v>0</v>
      </c>
      <c r="L158" s="82">
        <f ca="1">IF($C158&lt;&gt;"",VLOOKUP($C158,'Monthly budget'!$E$8:$O$86,COLUMN()-3,FALSE),0)</f>
        <v>0</v>
      </c>
      <c r="M158" s="82">
        <f ca="1">IF($C158&lt;&gt;"",VLOOKUP($C158,'Monthly budget'!$E$8:$O$86,COLUMN()-3,FALSE),0)</f>
        <v>0</v>
      </c>
      <c r="N158" s="82">
        <f ca="1">IF($C158&lt;&gt;"",VLOOKUP($C158,'Monthly budget'!$E$8:$O$86,COLUMN()-3,FALSE),0)</f>
        <v>0</v>
      </c>
    </row>
    <row r="159" spans="2:14" x14ac:dyDescent="0.25">
      <c r="B159" s="81" t="b">
        <v>0</v>
      </c>
      <c r="C159" s="88" t="str">
        <f ca="1"/>
        <v>SDGE</v>
      </c>
      <c r="D159" s="87">
        <f ca="1"/>
        <v>46201</v>
      </c>
      <c r="E159" s="83">
        <f ca="1">IF($C159&lt;&gt;"",VLOOKUP($C159,'Monthly budget'!$E$8:$O$86,COLUMN()-3,FALSE),0)</f>
        <v>-84</v>
      </c>
      <c r="F159" s="82">
        <f ca="1">IF($C159&lt;&gt;"",VLOOKUP($C159,'Monthly budget'!$E$8:$O$86,COLUMN()-3,FALSE),0)</f>
        <v>0</v>
      </c>
      <c r="G159" s="82">
        <f ca="1">IF($C159&lt;&gt;"",VLOOKUP($C159,'Monthly budget'!$E$8:$O$86,COLUMN()-3,FALSE),0)</f>
        <v>0</v>
      </c>
      <c r="H159" s="82">
        <f ca="1">IF($C159&lt;&gt;"",VLOOKUP($C159,'Monthly budget'!$E$8:$O$86,COLUMN()-3,FALSE),0)</f>
        <v>0</v>
      </c>
      <c r="I159" s="82">
        <f ca="1">IF($C159&lt;&gt;"",VLOOKUP($C159,'Monthly budget'!$E$8:$O$86,COLUMN()-3,FALSE),0)</f>
        <v>0</v>
      </c>
      <c r="J159" s="82">
        <f ca="1">IF($C159&lt;&gt;"",VLOOKUP($C159,'Monthly budget'!$E$8:$O$86,COLUMN()-3,FALSE),0)</f>
        <v>0</v>
      </c>
      <c r="K159" s="82">
        <f ca="1">IF($C159&lt;&gt;"",VLOOKUP($C159,'Monthly budget'!$E$8:$O$86,COLUMN()-3,FALSE),0)</f>
        <v>0</v>
      </c>
      <c r="L159" s="82">
        <f ca="1">IF($C159&lt;&gt;"",VLOOKUP($C159,'Monthly budget'!$E$8:$O$86,COLUMN()-3,FALSE),0)</f>
        <v>0</v>
      </c>
      <c r="M159" s="82">
        <f ca="1">IF($C159&lt;&gt;"",VLOOKUP($C159,'Monthly budget'!$E$8:$O$86,COLUMN()-3,FALSE),0)</f>
        <v>0</v>
      </c>
      <c r="N159" s="82">
        <f ca="1">IF($C159&lt;&gt;"",VLOOKUP($C159,'Monthly budget'!$E$8:$O$86,COLUMN()-3,FALSE),0)</f>
        <v>0</v>
      </c>
    </row>
    <row r="160" spans="2:14" x14ac:dyDescent="0.25">
      <c r="B160" s="81" t="b">
        <v>0</v>
      </c>
      <c r="C160" s="88" t="str">
        <f ca="1"/>
        <v>Prime Ad-Free</v>
      </c>
      <c r="D160" s="87">
        <f ca="1"/>
        <v>46201</v>
      </c>
      <c r="E160" s="83">
        <f ca="1">IF($C160&lt;&gt;"",VLOOKUP($C160,'Monthly budget'!$E$8:$O$86,COLUMN()-3,FALSE),0)</f>
        <v>-2.99</v>
      </c>
      <c r="F160" s="82">
        <f ca="1">IF($C160&lt;&gt;"",VLOOKUP($C160,'Monthly budget'!$E$8:$O$86,COLUMN()-3,FALSE),0)</f>
        <v>0</v>
      </c>
      <c r="G160" s="82">
        <f ca="1">IF($C160&lt;&gt;"",VLOOKUP($C160,'Monthly budget'!$E$8:$O$86,COLUMN()-3,FALSE),0)</f>
        <v>0</v>
      </c>
      <c r="H160" s="82">
        <f ca="1">IF($C160&lt;&gt;"",VLOOKUP($C160,'Monthly budget'!$E$8:$O$86,COLUMN()-3,FALSE),0)</f>
        <v>0</v>
      </c>
      <c r="I160" s="82">
        <f ca="1">IF($C160&lt;&gt;"",VLOOKUP($C160,'Monthly budget'!$E$8:$O$86,COLUMN()-3,FALSE),0)</f>
        <v>0</v>
      </c>
      <c r="J160" s="82">
        <f ca="1">IF($C160&lt;&gt;"",VLOOKUP($C160,'Monthly budget'!$E$8:$O$86,COLUMN()-3,FALSE),0)</f>
        <v>0</v>
      </c>
      <c r="K160" s="82">
        <f ca="1">IF($C160&lt;&gt;"",VLOOKUP($C160,'Monthly budget'!$E$8:$O$86,COLUMN()-3,FALSE),0)</f>
        <v>0</v>
      </c>
      <c r="L160" s="82">
        <f ca="1">IF($C160&lt;&gt;"",VLOOKUP($C160,'Monthly budget'!$E$8:$O$86,COLUMN()-3,FALSE),0)</f>
        <v>0</v>
      </c>
      <c r="M160" s="82">
        <f ca="1">IF($C160&lt;&gt;"",VLOOKUP($C160,'Monthly budget'!$E$8:$O$86,COLUMN()-3,FALSE),0)</f>
        <v>0</v>
      </c>
      <c r="N160" s="82">
        <f ca="1">IF($C160&lt;&gt;"",VLOOKUP($C160,'Monthly budget'!$E$8:$O$86,COLUMN()-3,FALSE),0)</f>
        <v>0</v>
      </c>
    </row>
    <row r="161" spans="2:14" x14ac:dyDescent="0.25">
      <c r="B161" s="81" t="b">
        <v>0</v>
      </c>
      <c r="C161" s="88" t="str">
        <f ca="1"/>
        <v>Disability</v>
      </c>
      <c r="D161" s="87">
        <f ca="1"/>
        <v>46204</v>
      </c>
      <c r="E161" s="83">
        <f ca="1">IF($C161&lt;&gt;"",VLOOKUP($C161,'Monthly budget'!$E$8:$O$86,COLUMN()-3,FALSE),0)</f>
        <v>0</v>
      </c>
      <c r="F161" s="82">
        <f ca="1">IF($C161&lt;&gt;"",VLOOKUP($C161,'Monthly budget'!$E$8:$O$86,COLUMN()-3,FALSE),0)</f>
        <v>356.66</v>
      </c>
      <c r="G161" s="82">
        <f ca="1">IF($C161&lt;&gt;"",VLOOKUP($C161,'Monthly budget'!$E$8:$O$86,COLUMN()-3,FALSE),0)</f>
        <v>0</v>
      </c>
      <c r="H161" s="82">
        <f ca="1">IF($C161&lt;&gt;"",VLOOKUP($C161,'Monthly budget'!$E$8:$O$86,COLUMN()-3,FALSE),0)</f>
        <v>0</v>
      </c>
      <c r="I161" s="82">
        <f ca="1">IF($C161&lt;&gt;"",VLOOKUP($C161,'Monthly budget'!$E$8:$O$86,COLUMN()-3,FALSE),0)</f>
        <v>0</v>
      </c>
      <c r="J161" s="82">
        <f ca="1">IF($C161&lt;&gt;"",VLOOKUP($C161,'Monthly budget'!$E$8:$O$86,COLUMN()-3,FALSE),0)</f>
        <v>0</v>
      </c>
      <c r="K161" s="82">
        <f ca="1">IF($C161&lt;&gt;"",VLOOKUP($C161,'Monthly budget'!$E$8:$O$86,COLUMN()-3,FALSE),0)</f>
        <v>0</v>
      </c>
      <c r="L161" s="82">
        <f ca="1">IF($C161&lt;&gt;"",VLOOKUP($C161,'Monthly budget'!$E$8:$O$86,COLUMN()-3,FALSE),0)</f>
        <v>0</v>
      </c>
      <c r="M161" s="82">
        <f ca="1">IF($C161&lt;&gt;"",VLOOKUP($C161,'Monthly budget'!$E$8:$O$86,COLUMN()-3,FALSE),0)</f>
        <v>0</v>
      </c>
      <c r="N161" s="82">
        <f ca="1">IF($C161&lt;&gt;"",VLOOKUP($C161,'Monthly budget'!$E$8:$O$86,COLUMN()-3,FALSE),0)</f>
        <v>0</v>
      </c>
    </row>
    <row r="162" spans="2:14" x14ac:dyDescent="0.25">
      <c r="B162" s="81" t="b">
        <v>0</v>
      </c>
      <c r="C162" s="88" t="str">
        <f ca="1"/>
        <v>Kulo Rent</v>
      </c>
      <c r="D162" s="87">
        <f ca="1"/>
        <v>46204</v>
      </c>
      <c r="E162" s="83">
        <f ca="1">IF($C162&lt;&gt;"",VLOOKUP($C162,'Monthly budget'!$E$8:$O$86,COLUMN()-3,FALSE),0)</f>
        <v>-959</v>
      </c>
      <c r="F162" s="82">
        <f ca="1">IF($C162&lt;&gt;"",VLOOKUP($C162,'Monthly budget'!$E$8:$O$86,COLUMN()-3,FALSE),0)</f>
        <v>0</v>
      </c>
      <c r="G162" s="82">
        <f ca="1">IF($C162&lt;&gt;"",VLOOKUP($C162,'Monthly budget'!$E$8:$O$86,COLUMN()-3,FALSE),0)</f>
        <v>0</v>
      </c>
      <c r="H162" s="82">
        <f ca="1">IF($C162&lt;&gt;"",VLOOKUP($C162,'Monthly budget'!$E$8:$O$86,COLUMN()-3,FALSE),0)</f>
        <v>0</v>
      </c>
      <c r="I162" s="82">
        <f ca="1">IF($C162&lt;&gt;"",VLOOKUP($C162,'Monthly budget'!$E$8:$O$86,COLUMN()-3,FALSE),0)</f>
        <v>0</v>
      </c>
      <c r="J162" s="82">
        <f ca="1">IF($C162&lt;&gt;"",VLOOKUP($C162,'Monthly budget'!$E$8:$O$86,COLUMN()-3,FALSE),0)</f>
        <v>0</v>
      </c>
      <c r="K162" s="82">
        <f ca="1">IF($C162&lt;&gt;"",VLOOKUP($C162,'Monthly budget'!$E$8:$O$86,COLUMN()-3,FALSE),0)</f>
        <v>0</v>
      </c>
      <c r="L162" s="82">
        <f ca="1">IF($C162&lt;&gt;"",VLOOKUP($C162,'Monthly budget'!$E$8:$O$86,COLUMN()-3,FALSE),0)</f>
        <v>0</v>
      </c>
      <c r="M162" s="82">
        <f ca="1">IF($C162&lt;&gt;"",VLOOKUP($C162,'Monthly budget'!$E$8:$O$86,COLUMN()-3,FALSE),0)</f>
        <v>0</v>
      </c>
      <c r="N162" s="82">
        <f ca="1">IF($C162&lt;&gt;"",VLOOKUP($C162,'Monthly budget'!$E$8:$O$86,COLUMN()-3,FALSE),0)</f>
        <v>0</v>
      </c>
    </row>
    <row r="163" spans="2:14" x14ac:dyDescent="0.25">
      <c r="B163" s="81" t="b">
        <v>0</v>
      </c>
      <c r="C163" s="88" t="str">
        <f ca="1"/>
        <v>Rent</v>
      </c>
      <c r="D163" s="87">
        <f ca="1"/>
        <v>46204</v>
      </c>
      <c r="E163" s="83">
        <f ca="1">IF($C163&lt;&gt;"",VLOOKUP($C163,'Monthly budget'!$E$8:$O$86,COLUMN()-3,FALSE),0)</f>
        <v>-1277.97</v>
      </c>
      <c r="F163" s="82">
        <f ca="1">IF($C163&lt;&gt;"",VLOOKUP($C163,'Monthly budget'!$E$8:$O$86,COLUMN()-3,FALSE),0)</f>
        <v>0</v>
      </c>
      <c r="G163" s="82">
        <f ca="1">IF($C163&lt;&gt;"",VLOOKUP($C163,'Monthly budget'!$E$8:$O$86,COLUMN()-3,FALSE),0)</f>
        <v>0</v>
      </c>
      <c r="H163" s="82">
        <f ca="1">IF($C163&lt;&gt;"",VLOOKUP($C163,'Monthly budget'!$E$8:$O$86,COLUMN()-3,FALSE),0)</f>
        <v>0</v>
      </c>
      <c r="I163" s="82">
        <f ca="1">IF($C163&lt;&gt;"",VLOOKUP($C163,'Monthly budget'!$E$8:$O$86,COLUMN()-3,FALSE),0)</f>
        <v>0</v>
      </c>
      <c r="J163" s="82">
        <f ca="1">IF($C163&lt;&gt;"",VLOOKUP($C163,'Monthly budget'!$E$8:$O$86,COLUMN()-3,FALSE),0)</f>
        <v>0</v>
      </c>
      <c r="K163" s="82">
        <f ca="1">IF($C163&lt;&gt;"",VLOOKUP($C163,'Monthly budget'!$E$8:$O$86,COLUMN()-3,FALSE),0)</f>
        <v>0</v>
      </c>
      <c r="L163" s="82">
        <f ca="1">IF($C163&lt;&gt;"",VLOOKUP($C163,'Monthly budget'!$E$8:$O$86,COLUMN()-3,FALSE),0)</f>
        <v>0</v>
      </c>
      <c r="M163" s="82">
        <f ca="1">IF($C163&lt;&gt;"",VLOOKUP($C163,'Monthly budget'!$E$8:$O$86,COLUMN()-3,FALSE),0)</f>
        <v>0</v>
      </c>
      <c r="N163" s="82">
        <f ca="1">IF($C163&lt;&gt;"",VLOOKUP($C163,'Monthly budget'!$E$8:$O$86,COLUMN()-3,FALSE),0)</f>
        <v>0</v>
      </c>
    </row>
    <row r="164" spans="2:14" x14ac:dyDescent="0.25">
      <c r="B164" s="81" t="b">
        <v>0</v>
      </c>
      <c r="C164" s="88" t="str">
        <f ca="1"/>
        <v>Paycheck</v>
      </c>
      <c r="D164" s="87">
        <f ca="1"/>
        <v>46206</v>
      </c>
      <c r="E164" s="83">
        <f ca="1">IF($C164&lt;&gt;"",VLOOKUP($C164,'Monthly budget'!$E$8:$O$86,COLUMN()-3,FALSE),0)</f>
        <v>1140</v>
      </c>
      <c r="F164" s="82">
        <f ca="1">IF($C164&lt;&gt;"",VLOOKUP($C164,'Monthly budget'!$E$8:$O$86,COLUMN()-3,FALSE),0)</f>
        <v>460</v>
      </c>
      <c r="G164" s="82">
        <f ca="1">IF($C164&lt;&gt;"",VLOOKUP($C164,'Monthly budget'!$E$8:$O$86,COLUMN()-3,FALSE),0)</f>
        <v>0</v>
      </c>
      <c r="H164" s="82">
        <f ca="1">IF($C164&lt;&gt;"",VLOOKUP($C164,'Monthly budget'!$E$8:$O$86,COLUMN()-3,FALSE),0)</f>
        <v>0</v>
      </c>
      <c r="I164" s="82">
        <f ca="1">IF($C164&lt;&gt;"",VLOOKUP($C164,'Monthly budget'!$E$8:$O$86,COLUMN()-3,FALSE),0)</f>
        <v>0</v>
      </c>
      <c r="J164" s="82">
        <f ca="1">IF($C164&lt;&gt;"",VLOOKUP($C164,'Monthly budget'!$E$8:$O$86,COLUMN()-3,FALSE),0)</f>
        <v>0</v>
      </c>
      <c r="K164" s="82">
        <f ca="1">IF($C164&lt;&gt;"",VLOOKUP($C164,'Monthly budget'!$E$8:$O$86,COLUMN()-3,FALSE),0)</f>
        <v>0</v>
      </c>
      <c r="L164" s="82">
        <f ca="1">IF($C164&lt;&gt;"",VLOOKUP($C164,'Monthly budget'!$E$8:$O$86,COLUMN()-3,FALSE),0)</f>
        <v>0</v>
      </c>
      <c r="M164" s="82">
        <f ca="1">IF($C164&lt;&gt;"",VLOOKUP($C164,'Monthly budget'!$E$8:$O$86,COLUMN()-3,FALSE),0)</f>
        <v>0</v>
      </c>
      <c r="N164" s="82">
        <f ca="1">IF($C164&lt;&gt;"",VLOOKUP($C164,'Monthly budget'!$E$8:$O$86,COLUMN()-3,FALSE),0)</f>
        <v>0</v>
      </c>
    </row>
    <row r="165" spans="2:14" x14ac:dyDescent="0.25">
      <c r="B165" s="81" t="b">
        <v>0</v>
      </c>
      <c r="C165" s="88" t="str">
        <f ca="1"/>
        <v>Ameritas</v>
      </c>
      <c r="D165" s="87">
        <f ca="1"/>
        <v>46206</v>
      </c>
      <c r="E165" s="83">
        <f ca="1">IF($C165&lt;&gt;"",VLOOKUP($C165,'Monthly budget'!$E$8:$O$86,COLUMN()-3,FALSE),0)</f>
        <v>0</v>
      </c>
      <c r="F165" s="82">
        <f ca="1">IF($C165&lt;&gt;"",VLOOKUP($C165,'Monthly budget'!$E$8:$O$86,COLUMN()-3,FALSE),0)</f>
        <v>0</v>
      </c>
      <c r="G165" s="82">
        <f ca="1">IF($C165&lt;&gt;"",VLOOKUP($C165,'Monthly budget'!$E$8:$O$86,COLUMN()-3,FALSE),0)</f>
        <v>112</v>
      </c>
      <c r="H165" s="82">
        <f ca="1">IF($C165&lt;&gt;"",VLOOKUP($C165,'Monthly budget'!$E$8:$O$86,COLUMN()-3,FALSE),0)</f>
        <v>0</v>
      </c>
      <c r="I165" s="82">
        <f ca="1">IF($C165&lt;&gt;"",VLOOKUP($C165,'Monthly budget'!$E$8:$O$86,COLUMN()-3,FALSE),0)</f>
        <v>0</v>
      </c>
      <c r="J165" s="82">
        <f ca="1">IF($C165&lt;&gt;"",VLOOKUP($C165,'Monthly budget'!$E$8:$O$86,COLUMN()-3,FALSE),0)</f>
        <v>0</v>
      </c>
      <c r="K165" s="82">
        <f ca="1">IF($C165&lt;&gt;"",VLOOKUP($C165,'Monthly budget'!$E$8:$O$86,COLUMN()-3,FALSE),0)</f>
        <v>0</v>
      </c>
      <c r="L165" s="82">
        <f ca="1">IF($C165&lt;&gt;"",VLOOKUP($C165,'Monthly budget'!$E$8:$O$86,COLUMN()-3,FALSE),0)</f>
        <v>0</v>
      </c>
      <c r="M165" s="82">
        <f ca="1">IF($C165&lt;&gt;"",VLOOKUP($C165,'Monthly budget'!$E$8:$O$86,COLUMN()-3,FALSE),0)</f>
        <v>0</v>
      </c>
      <c r="N165" s="82">
        <f ca="1">IF($C165&lt;&gt;"",VLOOKUP($C165,'Monthly budget'!$E$8:$O$86,COLUMN()-3,FALSE),0)</f>
        <v>0</v>
      </c>
    </row>
    <row r="166" spans="2:14" x14ac:dyDescent="0.25">
      <c r="B166" s="81" t="b">
        <v>0</v>
      </c>
      <c r="C166" s="88" t="str">
        <f ca="1"/>
        <v>Visa Platinum</v>
      </c>
      <c r="D166" s="87">
        <f ca="1"/>
        <v>46206</v>
      </c>
      <c r="E166" s="83">
        <f ca="1">IF($C166&lt;&gt;"",VLOOKUP($C166,'Monthly budget'!$E$8:$O$86,COLUMN()-3,FALSE),0)</f>
        <v>-229</v>
      </c>
      <c r="F166" s="82">
        <f ca="1">IF($C166&lt;&gt;"",VLOOKUP($C166,'Monthly budget'!$E$8:$O$86,COLUMN()-3,FALSE),0)</f>
        <v>0</v>
      </c>
      <c r="G166" s="82">
        <f ca="1">IF($C166&lt;&gt;"",VLOOKUP($C166,'Monthly budget'!$E$8:$O$86,COLUMN()-3,FALSE),0)</f>
        <v>0</v>
      </c>
      <c r="H166" s="82">
        <f ca="1">IF($C166&lt;&gt;"",VLOOKUP($C166,'Monthly budget'!$E$8:$O$86,COLUMN()-3,FALSE),0)</f>
        <v>0</v>
      </c>
      <c r="I166" s="82">
        <f ca="1">IF($C166&lt;&gt;"",VLOOKUP($C166,'Monthly budget'!$E$8:$O$86,COLUMN()-3,FALSE),0)</f>
        <v>0</v>
      </c>
      <c r="J166" s="82">
        <f ca="1">IF($C166&lt;&gt;"",VLOOKUP($C166,'Monthly budget'!$E$8:$O$86,COLUMN()-3,FALSE),0)</f>
        <v>311</v>
      </c>
      <c r="K166" s="82">
        <f ca="1">IF($C166&lt;&gt;"",VLOOKUP($C166,'Monthly budget'!$E$8:$O$86,COLUMN()-3,FALSE),0)</f>
        <v>0</v>
      </c>
      <c r="L166" s="82">
        <f ca="1">IF($C166&lt;&gt;"",VLOOKUP($C166,'Monthly budget'!$E$8:$O$86,COLUMN()-3,FALSE),0)</f>
        <v>0</v>
      </c>
      <c r="M166" s="82">
        <f ca="1">IF($C166&lt;&gt;"",VLOOKUP($C166,'Monthly budget'!$E$8:$O$86,COLUMN()-3,FALSE),0)</f>
        <v>0</v>
      </c>
      <c r="N166" s="82">
        <f ca="1">IF($C166&lt;&gt;"",VLOOKUP($C166,'Monthly budget'!$E$8:$O$86,COLUMN()-3,FALSE),0)</f>
        <v>0</v>
      </c>
    </row>
    <row r="167" spans="2:14" x14ac:dyDescent="0.25">
      <c r="B167" s="81" t="b">
        <v>0</v>
      </c>
      <c r="C167" s="88" t="str">
        <f ca="1"/>
        <v>Groceries</v>
      </c>
      <c r="D167" s="87">
        <f ca="1"/>
        <v>46207</v>
      </c>
      <c r="E167" s="83">
        <f ca="1">IF($C167&lt;&gt;"",VLOOKUP($C167,'Monthly budget'!$E$8:$O$86,COLUMN()-3,FALSE),0)</f>
        <v>0</v>
      </c>
      <c r="F167" s="82">
        <f ca="1">IF($C167&lt;&gt;"",VLOOKUP($C167,'Monthly budget'!$E$8:$O$86,COLUMN()-3,FALSE),0)</f>
        <v>-200</v>
      </c>
      <c r="G167" s="82">
        <f ca="1">IF($C167&lt;&gt;"",VLOOKUP($C167,'Monthly budget'!$E$8:$O$86,COLUMN()-3,FALSE),0)</f>
        <v>0</v>
      </c>
      <c r="H167" s="82">
        <f ca="1">IF($C167&lt;&gt;"",VLOOKUP($C167,'Monthly budget'!$E$8:$O$86,COLUMN()-3,FALSE),0)</f>
        <v>0</v>
      </c>
      <c r="I167" s="82">
        <f ca="1">IF($C167&lt;&gt;"",VLOOKUP($C167,'Monthly budget'!$E$8:$O$86,COLUMN()-3,FALSE),0)</f>
        <v>0</v>
      </c>
      <c r="J167" s="82">
        <f ca="1">IF($C167&lt;&gt;"",VLOOKUP($C167,'Monthly budget'!$E$8:$O$86,COLUMN()-3,FALSE),0)</f>
        <v>0</v>
      </c>
      <c r="K167" s="82">
        <f ca="1">IF($C167&lt;&gt;"",VLOOKUP($C167,'Monthly budget'!$E$8:$O$86,COLUMN()-3,FALSE),0)</f>
        <v>0</v>
      </c>
      <c r="L167" s="82">
        <f ca="1">IF($C167&lt;&gt;"",VLOOKUP($C167,'Monthly budget'!$E$8:$O$86,COLUMN()-3,FALSE),0)</f>
        <v>0</v>
      </c>
      <c r="M167" s="82">
        <f ca="1">IF($C167&lt;&gt;"",VLOOKUP($C167,'Monthly budget'!$E$8:$O$86,COLUMN()-3,FALSE),0)</f>
        <v>0</v>
      </c>
      <c r="N167" s="82">
        <f ca="1">IF($C167&lt;&gt;"",VLOOKUP($C167,'Monthly budget'!$E$8:$O$86,COLUMN()-3,FALSE),0)</f>
        <v>0</v>
      </c>
    </row>
    <row r="168" spans="2:14" x14ac:dyDescent="0.25">
      <c r="B168" s="81" t="b">
        <v>0</v>
      </c>
      <c r="C168" s="88" t="str">
        <f ca="1"/>
        <v>Food &amp; Drinks</v>
      </c>
      <c r="D168" s="87">
        <f ca="1"/>
        <v>46207</v>
      </c>
      <c r="E168" s="83">
        <f ca="1">IF($C168&lt;&gt;"",VLOOKUP($C168,'Monthly budget'!$E$8:$O$86,COLUMN()-3,FALSE),0)</f>
        <v>0</v>
      </c>
      <c r="F168" s="82">
        <f ca="1">IF($C168&lt;&gt;"",VLOOKUP($C168,'Monthly budget'!$E$8:$O$86,COLUMN()-3,FALSE),0)</f>
        <v>-200</v>
      </c>
      <c r="G168" s="82">
        <f ca="1">IF($C168&lt;&gt;"",VLOOKUP($C168,'Monthly budget'!$E$8:$O$86,COLUMN()-3,FALSE),0)</f>
        <v>0</v>
      </c>
      <c r="H168" s="82">
        <f ca="1">IF($C168&lt;&gt;"",VLOOKUP($C168,'Monthly budget'!$E$8:$O$86,COLUMN()-3,FALSE),0)</f>
        <v>0</v>
      </c>
      <c r="I168" s="82">
        <f ca="1">IF($C168&lt;&gt;"",VLOOKUP($C168,'Monthly budget'!$E$8:$O$86,COLUMN()-3,FALSE),0)</f>
        <v>0</v>
      </c>
      <c r="J168" s="82">
        <f ca="1">IF($C168&lt;&gt;"",VLOOKUP($C168,'Monthly budget'!$E$8:$O$86,COLUMN()-3,FALSE),0)</f>
        <v>0</v>
      </c>
      <c r="K168" s="82">
        <f ca="1">IF($C168&lt;&gt;"",VLOOKUP($C168,'Monthly budget'!$E$8:$O$86,COLUMN()-3,FALSE),0)</f>
        <v>0</v>
      </c>
      <c r="L168" s="82">
        <f ca="1">IF($C168&lt;&gt;"",VLOOKUP($C168,'Monthly budget'!$E$8:$O$86,COLUMN()-3,FALSE),0)</f>
        <v>0</v>
      </c>
      <c r="M168" s="82">
        <f ca="1">IF($C168&lt;&gt;"",VLOOKUP($C168,'Monthly budget'!$E$8:$O$86,COLUMN()-3,FALSE),0)</f>
        <v>0</v>
      </c>
      <c r="N168" s="82">
        <f ca="1">IF($C168&lt;&gt;"",VLOOKUP($C168,'Monthly budget'!$E$8:$O$86,COLUMN()-3,FALSE),0)</f>
        <v>0</v>
      </c>
    </row>
    <row r="169" spans="2:14" x14ac:dyDescent="0.25">
      <c r="B169" s="81" t="b">
        <v>0</v>
      </c>
      <c r="C169" s="88" t="str">
        <f ca="1"/>
        <v>Kulo Internet</v>
      </c>
      <c r="D169" s="87">
        <f ca="1"/>
        <v>46208</v>
      </c>
      <c r="E169" s="83">
        <f ca="1">IF($C169&lt;&gt;"",VLOOKUP($C169,'Monthly budget'!$E$8:$O$86,COLUMN()-3,FALSE),0)</f>
        <v>-28</v>
      </c>
      <c r="F169" s="82">
        <f ca="1">IF($C169&lt;&gt;"",VLOOKUP($C169,'Monthly budget'!$E$8:$O$86,COLUMN()-3,FALSE),0)</f>
        <v>0</v>
      </c>
      <c r="G169" s="82">
        <f ca="1">IF($C169&lt;&gt;"",VLOOKUP($C169,'Monthly budget'!$E$8:$O$86,COLUMN()-3,FALSE),0)</f>
        <v>0</v>
      </c>
      <c r="H169" s="82">
        <f ca="1">IF($C169&lt;&gt;"",VLOOKUP($C169,'Monthly budget'!$E$8:$O$86,COLUMN()-3,FALSE),0)</f>
        <v>0</v>
      </c>
      <c r="I169" s="82">
        <f ca="1">IF($C169&lt;&gt;"",VLOOKUP($C169,'Monthly budget'!$E$8:$O$86,COLUMN()-3,FALSE),0)</f>
        <v>0</v>
      </c>
      <c r="J169" s="82">
        <f ca="1">IF($C169&lt;&gt;"",VLOOKUP($C169,'Monthly budget'!$E$8:$O$86,COLUMN()-3,FALSE),0)</f>
        <v>0</v>
      </c>
      <c r="K169" s="82">
        <f ca="1">IF($C169&lt;&gt;"",VLOOKUP($C169,'Monthly budget'!$E$8:$O$86,COLUMN()-3,FALSE),0)</f>
        <v>0</v>
      </c>
      <c r="L169" s="82">
        <f ca="1">IF($C169&lt;&gt;"",VLOOKUP($C169,'Monthly budget'!$E$8:$O$86,COLUMN()-3,FALSE),0)</f>
        <v>0</v>
      </c>
      <c r="M169" s="82">
        <f ca="1">IF($C169&lt;&gt;"",VLOOKUP($C169,'Monthly budget'!$E$8:$O$86,COLUMN()-3,FALSE),0)</f>
        <v>0</v>
      </c>
      <c r="N169" s="82">
        <f ca="1">IF($C169&lt;&gt;"",VLOOKUP($C169,'Monthly budget'!$E$8:$O$86,COLUMN()-3,FALSE),0)</f>
        <v>0</v>
      </c>
    </row>
    <row r="170" spans="2:14" x14ac:dyDescent="0.25">
      <c r="B170" s="81" t="b">
        <v>0</v>
      </c>
      <c r="C170" s="88" t="str">
        <f ca="1"/>
        <v>Cese Phone</v>
      </c>
      <c r="D170" s="87">
        <f ca="1"/>
        <v>46208</v>
      </c>
      <c r="E170" s="83">
        <f ca="1">IF($C170&lt;&gt;"",VLOOKUP($C170,'Monthly budget'!$E$8:$O$86,COLUMN()-3,FALSE),0)</f>
        <v>-142</v>
      </c>
      <c r="F170" s="82">
        <f ca="1">IF($C170&lt;&gt;"",VLOOKUP($C170,'Monthly budget'!$E$8:$O$86,COLUMN()-3,FALSE),0)</f>
        <v>0</v>
      </c>
      <c r="G170" s="82">
        <f ca="1">IF($C170&lt;&gt;"",VLOOKUP($C170,'Monthly budget'!$E$8:$O$86,COLUMN()-3,FALSE),0)</f>
        <v>0</v>
      </c>
      <c r="H170" s="82">
        <f ca="1">IF($C170&lt;&gt;"",VLOOKUP($C170,'Monthly budget'!$E$8:$O$86,COLUMN()-3,FALSE),0)</f>
        <v>0</v>
      </c>
      <c r="I170" s="82">
        <f ca="1">IF($C170&lt;&gt;"",VLOOKUP($C170,'Monthly budget'!$E$8:$O$86,COLUMN()-3,FALSE),0)</f>
        <v>0</v>
      </c>
      <c r="J170" s="82">
        <f ca="1">IF($C170&lt;&gt;"",VLOOKUP($C170,'Monthly budget'!$E$8:$O$86,COLUMN()-3,FALSE),0)</f>
        <v>0</v>
      </c>
      <c r="K170" s="82">
        <f ca="1">IF($C170&lt;&gt;"",VLOOKUP($C170,'Monthly budget'!$E$8:$O$86,COLUMN()-3,FALSE),0)</f>
        <v>0</v>
      </c>
      <c r="L170" s="82">
        <f ca="1">IF($C170&lt;&gt;"",VLOOKUP($C170,'Monthly budget'!$E$8:$O$86,COLUMN()-3,FALSE),0)</f>
        <v>0</v>
      </c>
      <c r="M170" s="82">
        <f ca="1">IF($C170&lt;&gt;"",VLOOKUP($C170,'Monthly budget'!$E$8:$O$86,COLUMN()-3,FALSE),0)</f>
        <v>0</v>
      </c>
      <c r="N170" s="82">
        <f ca="1">IF($C170&lt;&gt;"",VLOOKUP($C170,'Monthly budget'!$E$8:$O$86,COLUMN()-3,FALSE),0)</f>
        <v>0</v>
      </c>
    </row>
    <row r="171" spans="2:14" x14ac:dyDescent="0.25">
      <c r="B171" s="81" t="b">
        <v>0</v>
      </c>
      <c r="C171" s="88" t="str">
        <f ca="1"/>
        <v>Phone</v>
      </c>
      <c r="D171" s="87">
        <f ca="1"/>
        <v>46208</v>
      </c>
      <c r="E171" s="83">
        <f ca="1">IF($C171&lt;&gt;"",VLOOKUP($C171,'Monthly budget'!$E$8:$O$86,COLUMN()-3,FALSE),0)</f>
        <v>-150.66999999999999</v>
      </c>
      <c r="F171" s="82">
        <f ca="1">IF($C171&lt;&gt;"",VLOOKUP($C171,'Monthly budget'!$E$8:$O$86,COLUMN()-3,FALSE),0)</f>
        <v>0</v>
      </c>
      <c r="G171" s="82">
        <f ca="1">IF($C171&lt;&gt;"",VLOOKUP($C171,'Monthly budget'!$E$8:$O$86,COLUMN()-3,FALSE),0)</f>
        <v>0</v>
      </c>
      <c r="H171" s="82">
        <f ca="1">IF($C171&lt;&gt;"",VLOOKUP($C171,'Monthly budget'!$E$8:$O$86,COLUMN()-3,FALSE),0)</f>
        <v>0</v>
      </c>
      <c r="I171" s="82">
        <f ca="1">IF($C171&lt;&gt;"",VLOOKUP($C171,'Monthly budget'!$E$8:$O$86,COLUMN()-3,FALSE),0)</f>
        <v>0</v>
      </c>
      <c r="J171" s="82">
        <f ca="1">IF($C171&lt;&gt;"",VLOOKUP($C171,'Monthly budget'!$E$8:$O$86,COLUMN()-3,FALSE),0)</f>
        <v>0</v>
      </c>
      <c r="K171" s="82">
        <f ca="1">IF($C171&lt;&gt;"",VLOOKUP($C171,'Monthly budget'!$E$8:$O$86,COLUMN()-3,FALSE),0)</f>
        <v>0</v>
      </c>
      <c r="L171" s="82">
        <f ca="1">IF($C171&lt;&gt;"",VLOOKUP($C171,'Monthly budget'!$E$8:$O$86,COLUMN()-3,FALSE),0)</f>
        <v>0</v>
      </c>
      <c r="M171" s="82">
        <f ca="1">IF($C171&lt;&gt;"",VLOOKUP($C171,'Monthly budget'!$E$8:$O$86,COLUMN()-3,FALSE),0)</f>
        <v>0</v>
      </c>
      <c r="N171" s="82">
        <f ca="1">IF($C171&lt;&gt;"",VLOOKUP($C171,'Monthly budget'!$E$8:$O$86,COLUMN()-3,FALSE),0)</f>
        <v>0</v>
      </c>
    </row>
    <row r="172" spans="2:14" x14ac:dyDescent="0.25">
      <c r="B172" s="81" t="b">
        <v>0</v>
      </c>
      <c r="C172" s="88" t="str">
        <f ca="1"/>
        <v>Sony</v>
      </c>
      <c r="D172" s="87">
        <f ca="1"/>
        <v>46211</v>
      </c>
      <c r="E172" s="83">
        <f ca="1">IF($C172&lt;&gt;"",VLOOKUP($C172,'Monthly budget'!$E$8:$O$86,COLUMN()-3,FALSE),0)</f>
        <v>-17.989999999999998</v>
      </c>
      <c r="F172" s="82">
        <f ca="1">IF($C172&lt;&gt;"",VLOOKUP($C172,'Monthly budget'!$E$8:$O$86,COLUMN()-3,FALSE),0)</f>
        <v>0</v>
      </c>
      <c r="G172" s="82">
        <f ca="1">IF($C172&lt;&gt;"",VLOOKUP($C172,'Monthly budget'!$E$8:$O$86,COLUMN()-3,FALSE),0)</f>
        <v>0</v>
      </c>
      <c r="H172" s="82">
        <f ca="1">IF($C172&lt;&gt;"",VLOOKUP($C172,'Monthly budget'!$E$8:$O$86,COLUMN()-3,FALSE),0)</f>
        <v>0</v>
      </c>
      <c r="I172" s="82">
        <f ca="1">IF($C172&lt;&gt;"",VLOOKUP($C172,'Monthly budget'!$E$8:$O$86,COLUMN()-3,FALSE),0)</f>
        <v>0</v>
      </c>
      <c r="J172" s="82">
        <f ca="1">IF($C172&lt;&gt;"",VLOOKUP($C172,'Monthly budget'!$E$8:$O$86,COLUMN()-3,FALSE),0)</f>
        <v>0</v>
      </c>
      <c r="K172" s="82">
        <f ca="1">IF($C172&lt;&gt;"",VLOOKUP($C172,'Monthly budget'!$E$8:$O$86,COLUMN()-3,FALSE),0)</f>
        <v>0</v>
      </c>
      <c r="L172" s="82">
        <f ca="1">IF($C172&lt;&gt;"",VLOOKUP($C172,'Monthly budget'!$E$8:$O$86,COLUMN()-3,FALSE),0)</f>
        <v>0</v>
      </c>
      <c r="M172" s="82">
        <f ca="1">IF($C172&lt;&gt;"",VLOOKUP($C172,'Monthly budget'!$E$8:$O$86,COLUMN()-3,FALSE),0)</f>
        <v>0</v>
      </c>
      <c r="N172" s="82">
        <f ca="1">IF($C172&lt;&gt;"",VLOOKUP($C172,'Monthly budget'!$E$8:$O$86,COLUMN()-3,FALSE),0)</f>
        <v>0</v>
      </c>
    </row>
    <row r="173" spans="2:14" x14ac:dyDescent="0.25">
      <c r="B173" s="81" t="b">
        <v>0</v>
      </c>
      <c r="C173" s="88" t="str">
        <f ca="1"/>
        <v>Phone Insurance</v>
      </c>
      <c r="D173" s="87">
        <f ca="1"/>
        <v>46211</v>
      </c>
      <c r="E173" s="83">
        <f ca="1">IF($C173&lt;&gt;"",VLOOKUP($C173,'Monthly budget'!$E$8:$O$86,COLUMN()-3,FALSE),0)</f>
        <v>-8</v>
      </c>
      <c r="F173" s="82">
        <f ca="1">IF($C173&lt;&gt;"",VLOOKUP($C173,'Monthly budget'!$E$8:$O$86,COLUMN()-3,FALSE),0)</f>
        <v>0</v>
      </c>
      <c r="G173" s="82">
        <f ca="1">IF($C173&lt;&gt;"",VLOOKUP($C173,'Monthly budget'!$E$8:$O$86,COLUMN()-3,FALSE),0)</f>
        <v>0</v>
      </c>
      <c r="H173" s="82">
        <f ca="1">IF($C173&lt;&gt;"",VLOOKUP($C173,'Monthly budget'!$E$8:$O$86,COLUMN()-3,FALSE),0)</f>
        <v>0</v>
      </c>
      <c r="I173" s="82">
        <f ca="1">IF($C173&lt;&gt;"",VLOOKUP($C173,'Monthly budget'!$E$8:$O$86,COLUMN()-3,FALSE),0)</f>
        <v>0</v>
      </c>
      <c r="J173" s="82">
        <f ca="1">IF($C173&lt;&gt;"",VLOOKUP($C173,'Monthly budget'!$E$8:$O$86,COLUMN()-3,FALSE),0)</f>
        <v>0</v>
      </c>
      <c r="K173" s="82">
        <f ca="1">IF($C173&lt;&gt;"",VLOOKUP($C173,'Monthly budget'!$E$8:$O$86,COLUMN()-3,FALSE),0)</f>
        <v>0</v>
      </c>
      <c r="L173" s="82">
        <f ca="1">IF($C173&lt;&gt;"",VLOOKUP($C173,'Monthly budget'!$E$8:$O$86,COLUMN()-3,FALSE),0)</f>
        <v>0</v>
      </c>
      <c r="M173" s="82">
        <f ca="1">IF($C173&lt;&gt;"",VLOOKUP($C173,'Monthly budget'!$E$8:$O$86,COLUMN()-3,FALSE),0)</f>
        <v>0</v>
      </c>
      <c r="N173" s="82">
        <f ca="1">IF($C173&lt;&gt;"",VLOOKUP($C173,'Monthly budget'!$E$8:$O$86,COLUMN()-3,FALSE),0)</f>
        <v>0</v>
      </c>
    </row>
    <row r="174" spans="2:14" x14ac:dyDescent="0.25">
      <c r="B174" s="81" t="b">
        <v>0</v>
      </c>
      <c r="C174" s="88" t="str">
        <f ca="1"/>
        <v>Amazon</v>
      </c>
      <c r="D174" s="87">
        <f ca="1"/>
        <v>46212</v>
      </c>
      <c r="E174" s="83">
        <f ca="1">IF($C174&lt;&gt;"",VLOOKUP($C174,'Monthly budget'!$E$8:$O$86,COLUMN()-3,FALSE),0)</f>
        <v>-16.149999999999999</v>
      </c>
      <c r="F174" s="82">
        <f ca="1">IF($C174&lt;&gt;"",VLOOKUP($C174,'Monthly budget'!$E$8:$O$86,COLUMN()-3,FALSE),0)</f>
        <v>0</v>
      </c>
      <c r="G174" s="82">
        <f ca="1">IF($C174&lt;&gt;"",VLOOKUP($C174,'Monthly budget'!$E$8:$O$86,COLUMN()-3,FALSE),0)</f>
        <v>0</v>
      </c>
      <c r="H174" s="82">
        <f ca="1">IF($C174&lt;&gt;"",VLOOKUP($C174,'Monthly budget'!$E$8:$O$86,COLUMN()-3,FALSE),0)</f>
        <v>0</v>
      </c>
      <c r="I174" s="82">
        <f ca="1">IF($C174&lt;&gt;"",VLOOKUP($C174,'Monthly budget'!$E$8:$O$86,COLUMN()-3,FALSE),0)</f>
        <v>0</v>
      </c>
      <c r="J174" s="82">
        <f ca="1">IF($C174&lt;&gt;"",VLOOKUP($C174,'Monthly budget'!$E$8:$O$86,COLUMN()-3,FALSE),0)</f>
        <v>0</v>
      </c>
      <c r="K174" s="82">
        <f ca="1">IF($C174&lt;&gt;"",VLOOKUP($C174,'Monthly budget'!$E$8:$O$86,COLUMN()-3,FALSE),0)</f>
        <v>0</v>
      </c>
      <c r="L174" s="82">
        <f ca="1">IF($C174&lt;&gt;"",VLOOKUP($C174,'Monthly budget'!$E$8:$O$86,COLUMN()-3,FALSE),0)</f>
        <v>0</v>
      </c>
      <c r="M174" s="82">
        <f ca="1">IF($C174&lt;&gt;"",VLOOKUP($C174,'Monthly budget'!$E$8:$O$86,COLUMN()-3,FALSE),0)</f>
        <v>0</v>
      </c>
      <c r="N174" s="82">
        <f ca="1">IF($C174&lt;&gt;"",VLOOKUP($C174,'Monthly budget'!$E$8:$O$86,COLUMN()-3,FALSE),0)</f>
        <v>0</v>
      </c>
    </row>
    <row r="175" spans="2:14" x14ac:dyDescent="0.25">
      <c r="B175" s="81" t="b">
        <v>0</v>
      </c>
      <c r="C175" s="88" t="str">
        <f ca="1"/>
        <v>Viso Go</v>
      </c>
      <c r="D175" s="87">
        <f ca="1"/>
        <v>46214</v>
      </c>
      <c r="E175" s="83">
        <f ca="1">IF($C175&lt;&gt;"",VLOOKUP($C175,'Monthly budget'!$E$8:$O$86,COLUMN()-3,FALSE),0)</f>
        <v>-275</v>
      </c>
      <c r="F175" s="82">
        <f ca="1">IF($C175&lt;&gt;"",VLOOKUP($C175,'Monthly budget'!$E$8:$O$86,COLUMN()-3,FALSE),0)</f>
        <v>0</v>
      </c>
      <c r="G175" s="82">
        <f ca="1">IF($C175&lt;&gt;"",VLOOKUP($C175,'Monthly budget'!$E$8:$O$86,COLUMN()-3,FALSE),0)</f>
        <v>0</v>
      </c>
      <c r="H175" s="82">
        <f ca="1">IF($C175&lt;&gt;"",VLOOKUP($C175,'Monthly budget'!$E$8:$O$86,COLUMN()-3,FALSE),0)</f>
        <v>0</v>
      </c>
      <c r="I175" s="82">
        <f ca="1">IF($C175&lt;&gt;"",VLOOKUP($C175,'Monthly budget'!$E$8:$O$86,COLUMN()-3,FALSE),0)</f>
        <v>0</v>
      </c>
      <c r="J175" s="82">
        <f ca="1">IF($C175&lt;&gt;"",VLOOKUP($C175,'Monthly budget'!$E$8:$O$86,COLUMN()-3,FALSE),0)</f>
        <v>0</v>
      </c>
      <c r="K175" s="82">
        <f ca="1">IF($C175&lt;&gt;"",VLOOKUP($C175,'Monthly budget'!$E$8:$O$86,COLUMN()-3,FALSE),0)</f>
        <v>146</v>
      </c>
      <c r="L175" s="82">
        <f ca="1">IF($C175&lt;&gt;"",VLOOKUP($C175,'Monthly budget'!$E$8:$O$86,COLUMN()-3,FALSE),0)</f>
        <v>0</v>
      </c>
      <c r="M175" s="82">
        <f ca="1">IF($C175&lt;&gt;"",VLOOKUP($C175,'Monthly budget'!$E$8:$O$86,COLUMN()-3,FALSE),0)</f>
        <v>0</v>
      </c>
      <c r="N175" s="82">
        <f ca="1">IF($C175&lt;&gt;"",VLOOKUP($C175,'Monthly budget'!$E$8:$O$86,COLUMN()-3,FALSE),0)</f>
        <v>0</v>
      </c>
    </row>
    <row r="176" spans="2:14" x14ac:dyDescent="0.25">
      <c r="B176" s="81" t="b">
        <v>0</v>
      </c>
      <c r="C176" s="88" t="str">
        <f ca="1"/>
        <v>Motorcycle</v>
      </c>
      <c r="D176" s="87">
        <f ca="1"/>
        <v>46219</v>
      </c>
      <c r="E176" s="83">
        <f ca="1">IF($C176&lt;&gt;"",VLOOKUP($C176,'Monthly budget'!$E$8:$O$86,COLUMN()-3,FALSE),0)</f>
        <v>-150.38</v>
      </c>
      <c r="F176" s="82">
        <f ca="1">IF($C176&lt;&gt;"",VLOOKUP($C176,'Monthly budget'!$E$8:$O$86,COLUMN()-3,FALSE),0)</f>
        <v>0</v>
      </c>
      <c r="G176" s="82">
        <f ca="1">IF($C176&lt;&gt;"",VLOOKUP($C176,'Monthly budget'!$E$8:$O$86,COLUMN()-3,FALSE),0)</f>
        <v>0</v>
      </c>
      <c r="H176" s="82">
        <f ca="1">IF($C176&lt;&gt;"",VLOOKUP($C176,'Monthly budget'!$E$8:$O$86,COLUMN()-3,FALSE),0)</f>
        <v>0</v>
      </c>
      <c r="I176" s="82">
        <f ca="1">IF($C176&lt;&gt;"",VLOOKUP($C176,'Monthly budget'!$E$8:$O$86,COLUMN()-3,FALSE),0)</f>
        <v>0</v>
      </c>
      <c r="J176" s="82">
        <f ca="1">IF($C176&lt;&gt;"",VLOOKUP($C176,'Monthly budget'!$E$8:$O$86,COLUMN()-3,FALSE),0)</f>
        <v>0</v>
      </c>
      <c r="K176" s="82">
        <f ca="1">IF($C176&lt;&gt;"",VLOOKUP($C176,'Monthly budget'!$E$8:$O$86,COLUMN()-3,FALSE),0)</f>
        <v>0</v>
      </c>
      <c r="L176" s="82">
        <f ca="1">IF($C176&lt;&gt;"",VLOOKUP($C176,'Monthly budget'!$E$8:$O$86,COLUMN()-3,FALSE),0)</f>
        <v>0</v>
      </c>
      <c r="M176" s="82">
        <f ca="1">IF($C176&lt;&gt;"",VLOOKUP($C176,'Monthly budget'!$E$8:$O$86,COLUMN()-3,FALSE),0)</f>
        <v>0</v>
      </c>
      <c r="N176" s="82">
        <f ca="1">IF($C176&lt;&gt;"",VLOOKUP($C176,'Monthly budget'!$E$8:$O$86,COLUMN()-3,FALSE),0)</f>
        <v>0</v>
      </c>
    </row>
    <row r="177" spans="2:14" x14ac:dyDescent="0.25">
      <c r="B177" s="81" t="b">
        <v>0</v>
      </c>
      <c r="C177" s="88" t="str">
        <f ca="1"/>
        <v>Paycheck</v>
      </c>
      <c r="D177" s="87">
        <f ca="1"/>
        <v>46220</v>
      </c>
      <c r="E177" s="83">
        <f ca="1">IF($C177&lt;&gt;"",VLOOKUP($C177,'Monthly budget'!$E$8:$O$86,COLUMN()-3,FALSE),0)</f>
        <v>1140</v>
      </c>
      <c r="F177" s="82">
        <f ca="1">IF($C177&lt;&gt;"",VLOOKUP($C177,'Monthly budget'!$E$8:$O$86,COLUMN()-3,FALSE),0)</f>
        <v>460</v>
      </c>
      <c r="G177" s="82">
        <f ca="1">IF($C177&lt;&gt;"",VLOOKUP($C177,'Monthly budget'!$E$8:$O$86,COLUMN()-3,FALSE),0)</f>
        <v>0</v>
      </c>
      <c r="H177" s="82">
        <f ca="1">IF($C177&lt;&gt;"",VLOOKUP($C177,'Monthly budget'!$E$8:$O$86,COLUMN()-3,FALSE),0)</f>
        <v>0</v>
      </c>
      <c r="I177" s="82">
        <f ca="1">IF($C177&lt;&gt;"",VLOOKUP($C177,'Monthly budget'!$E$8:$O$86,COLUMN()-3,FALSE),0)</f>
        <v>0</v>
      </c>
      <c r="J177" s="82">
        <f ca="1">IF($C177&lt;&gt;"",VLOOKUP($C177,'Monthly budget'!$E$8:$O$86,COLUMN()-3,FALSE),0)</f>
        <v>0</v>
      </c>
      <c r="K177" s="82">
        <f ca="1">IF($C177&lt;&gt;"",VLOOKUP($C177,'Monthly budget'!$E$8:$O$86,COLUMN()-3,FALSE),0)</f>
        <v>0</v>
      </c>
      <c r="L177" s="82">
        <f ca="1">IF($C177&lt;&gt;"",VLOOKUP($C177,'Monthly budget'!$E$8:$O$86,COLUMN()-3,FALSE),0)</f>
        <v>0</v>
      </c>
      <c r="M177" s="82">
        <f ca="1">IF($C177&lt;&gt;"",VLOOKUP($C177,'Monthly budget'!$E$8:$O$86,COLUMN()-3,FALSE),0)</f>
        <v>0</v>
      </c>
      <c r="N177" s="82">
        <f ca="1">IF($C177&lt;&gt;"",VLOOKUP($C177,'Monthly budget'!$E$8:$O$86,COLUMN()-3,FALSE),0)</f>
        <v>0</v>
      </c>
    </row>
    <row r="178" spans="2:14" x14ac:dyDescent="0.25">
      <c r="B178" s="81" t="b">
        <v>0</v>
      </c>
      <c r="C178" s="88" t="str">
        <f ca="1"/>
        <v>Ameritas</v>
      </c>
      <c r="D178" s="87">
        <f ca="1"/>
        <v>46220</v>
      </c>
      <c r="E178" s="83">
        <f ca="1">IF($C178&lt;&gt;"",VLOOKUP($C178,'Monthly budget'!$E$8:$O$86,COLUMN()-3,FALSE),0)</f>
        <v>0</v>
      </c>
      <c r="F178" s="82">
        <f ca="1">IF($C178&lt;&gt;"",VLOOKUP($C178,'Monthly budget'!$E$8:$O$86,COLUMN()-3,FALSE),0)</f>
        <v>0</v>
      </c>
      <c r="G178" s="82">
        <f ca="1">IF($C178&lt;&gt;"",VLOOKUP($C178,'Monthly budget'!$E$8:$O$86,COLUMN()-3,FALSE),0)</f>
        <v>112</v>
      </c>
      <c r="H178" s="82">
        <f ca="1">IF($C178&lt;&gt;"",VLOOKUP($C178,'Monthly budget'!$E$8:$O$86,COLUMN()-3,FALSE),0)</f>
        <v>0</v>
      </c>
      <c r="I178" s="82">
        <f ca="1">IF($C178&lt;&gt;"",VLOOKUP($C178,'Monthly budget'!$E$8:$O$86,COLUMN()-3,FALSE),0)</f>
        <v>0</v>
      </c>
      <c r="J178" s="82">
        <f ca="1">IF($C178&lt;&gt;"",VLOOKUP($C178,'Monthly budget'!$E$8:$O$86,COLUMN()-3,FALSE),0)</f>
        <v>0</v>
      </c>
      <c r="K178" s="82">
        <f ca="1">IF($C178&lt;&gt;"",VLOOKUP($C178,'Monthly budget'!$E$8:$O$86,COLUMN()-3,FALSE),0)</f>
        <v>0</v>
      </c>
      <c r="L178" s="82">
        <f ca="1">IF($C178&lt;&gt;"",VLOOKUP($C178,'Monthly budget'!$E$8:$O$86,COLUMN()-3,FALSE),0)</f>
        <v>0</v>
      </c>
      <c r="M178" s="82">
        <f ca="1">IF($C178&lt;&gt;"",VLOOKUP($C178,'Monthly budget'!$E$8:$O$86,COLUMN()-3,FALSE),0)</f>
        <v>0</v>
      </c>
      <c r="N178" s="82">
        <f ca="1">IF($C178&lt;&gt;"",VLOOKUP($C178,'Monthly budget'!$E$8:$O$86,COLUMN()-3,FALSE),0)</f>
        <v>0</v>
      </c>
    </row>
    <row r="179" spans="2:14" x14ac:dyDescent="0.25">
      <c r="B179" s="81" t="b">
        <v>0</v>
      </c>
      <c r="C179" s="88" t="str">
        <f ca="1"/>
        <v>Groceries</v>
      </c>
      <c r="D179" s="87">
        <f ca="1"/>
        <v>46221</v>
      </c>
      <c r="E179" s="83">
        <f ca="1">IF($C179&lt;&gt;"",VLOOKUP($C179,'Monthly budget'!$E$8:$O$86,COLUMN()-3,FALSE),0)</f>
        <v>0</v>
      </c>
      <c r="F179" s="82">
        <f ca="1">IF($C179&lt;&gt;"",VLOOKUP($C179,'Monthly budget'!$E$8:$O$86,COLUMN()-3,FALSE),0)</f>
        <v>-200</v>
      </c>
      <c r="G179" s="82">
        <f ca="1">IF($C179&lt;&gt;"",VLOOKUP($C179,'Monthly budget'!$E$8:$O$86,COLUMN()-3,FALSE),0)</f>
        <v>0</v>
      </c>
      <c r="H179" s="82">
        <f ca="1">IF($C179&lt;&gt;"",VLOOKUP($C179,'Monthly budget'!$E$8:$O$86,COLUMN()-3,FALSE),0)</f>
        <v>0</v>
      </c>
      <c r="I179" s="82">
        <f ca="1">IF($C179&lt;&gt;"",VLOOKUP($C179,'Monthly budget'!$E$8:$O$86,COLUMN()-3,FALSE),0)</f>
        <v>0</v>
      </c>
      <c r="J179" s="82">
        <f ca="1">IF($C179&lt;&gt;"",VLOOKUP($C179,'Monthly budget'!$E$8:$O$86,COLUMN()-3,FALSE),0)</f>
        <v>0</v>
      </c>
      <c r="K179" s="82">
        <f ca="1">IF($C179&lt;&gt;"",VLOOKUP($C179,'Monthly budget'!$E$8:$O$86,COLUMN()-3,FALSE),0)</f>
        <v>0</v>
      </c>
      <c r="L179" s="82">
        <f ca="1">IF($C179&lt;&gt;"",VLOOKUP($C179,'Monthly budget'!$E$8:$O$86,COLUMN()-3,FALSE),0)</f>
        <v>0</v>
      </c>
      <c r="M179" s="82">
        <f ca="1">IF($C179&lt;&gt;"",VLOOKUP($C179,'Monthly budget'!$E$8:$O$86,COLUMN()-3,FALSE),0)</f>
        <v>0</v>
      </c>
      <c r="N179" s="82">
        <f ca="1">IF($C179&lt;&gt;"",VLOOKUP($C179,'Monthly budget'!$E$8:$O$86,COLUMN()-3,FALSE),0)</f>
        <v>0</v>
      </c>
    </row>
    <row r="180" spans="2:14" x14ac:dyDescent="0.25">
      <c r="B180" s="81" t="b">
        <v>0</v>
      </c>
      <c r="C180" s="88" t="str">
        <f ca="1"/>
        <v>Food &amp; Drinks</v>
      </c>
      <c r="D180" s="87">
        <f ca="1"/>
        <v>46221</v>
      </c>
      <c r="E180" s="83">
        <f ca="1">IF($C180&lt;&gt;"",VLOOKUP($C180,'Monthly budget'!$E$8:$O$86,COLUMN()-3,FALSE),0)</f>
        <v>0</v>
      </c>
      <c r="F180" s="82">
        <f ca="1">IF($C180&lt;&gt;"",VLOOKUP($C180,'Monthly budget'!$E$8:$O$86,COLUMN()-3,FALSE),0)</f>
        <v>-200</v>
      </c>
      <c r="G180" s="82">
        <f ca="1">IF($C180&lt;&gt;"",VLOOKUP($C180,'Monthly budget'!$E$8:$O$86,COLUMN()-3,FALSE),0)</f>
        <v>0</v>
      </c>
      <c r="H180" s="82">
        <f ca="1">IF($C180&lt;&gt;"",VLOOKUP($C180,'Monthly budget'!$E$8:$O$86,COLUMN()-3,FALSE),0)</f>
        <v>0</v>
      </c>
      <c r="I180" s="82">
        <f ca="1">IF($C180&lt;&gt;"",VLOOKUP($C180,'Monthly budget'!$E$8:$O$86,COLUMN()-3,FALSE),0)</f>
        <v>0</v>
      </c>
      <c r="J180" s="82">
        <f ca="1">IF($C180&lt;&gt;"",VLOOKUP($C180,'Monthly budget'!$E$8:$O$86,COLUMN()-3,FALSE),0)</f>
        <v>0</v>
      </c>
      <c r="K180" s="82">
        <f ca="1">IF($C180&lt;&gt;"",VLOOKUP($C180,'Monthly budget'!$E$8:$O$86,COLUMN()-3,FALSE),0)</f>
        <v>0</v>
      </c>
      <c r="L180" s="82">
        <f ca="1">IF($C180&lt;&gt;"",VLOOKUP($C180,'Monthly budget'!$E$8:$O$86,COLUMN()-3,FALSE),0)</f>
        <v>0</v>
      </c>
      <c r="M180" s="82">
        <f ca="1">IF($C180&lt;&gt;"",VLOOKUP($C180,'Monthly budget'!$E$8:$O$86,COLUMN()-3,FALSE),0)</f>
        <v>0</v>
      </c>
      <c r="N180" s="82">
        <f ca="1">IF($C180&lt;&gt;"",VLOOKUP($C180,'Monthly budget'!$E$8:$O$86,COLUMN()-3,FALSE),0)</f>
        <v>0</v>
      </c>
    </row>
    <row r="181" spans="2:14" x14ac:dyDescent="0.25">
      <c r="B181" s="81" t="b">
        <v>0</v>
      </c>
      <c r="C181" s="88" t="str">
        <f ca="1"/>
        <v>Netflix</v>
      </c>
      <c r="D181" s="87">
        <f ca="1"/>
        <v>46223</v>
      </c>
      <c r="E181" s="83">
        <f ca="1">IF($C181&lt;&gt;"",VLOOKUP($C181,'Monthly budget'!$E$8:$O$86,COLUMN()-3,FALSE),0)</f>
        <v>-24.99</v>
      </c>
      <c r="F181" s="82">
        <f ca="1">IF($C181&lt;&gt;"",VLOOKUP($C181,'Monthly budget'!$E$8:$O$86,COLUMN()-3,FALSE),0)</f>
        <v>0</v>
      </c>
      <c r="G181" s="82">
        <f ca="1">IF($C181&lt;&gt;"",VLOOKUP($C181,'Monthly budget'!$E$8:$O$86,COLUMN()-3,FALSE),0)</f>
        <v>0</v>
      </c>
      <c r="H181" s="82">
        <f ca="1">IF($C181&lt;&gt;"",VLOOKUP($C181,'Monthly budget'!$E$8:$O$86,COLUMN()-3,FALSE),0)</f>
        <v>0</v>
      </c>
      <c r="I181" s="82">
        <f ca="1">IF($C181&lt;&gt;"",VLOOKUP($C181,'Monthly budget'!$E$8:$O$86,COLUMN()-3,FALSE),0)</f>
        <v>0</v>
      </c>
      <c r="J181" s="82">
        <f ca="1">IF($C181&lt;&gt;"",VLOOKUP($C181,'Monthly budget'!$E$8:$O$86,COLUMN()-3,FALSE),0)</f>
        <v>0</v>
      </c>
      <c r="K181" s="82">
        <f ca="1">IF($C181&lt;&gt;"",VLOOKUP($C181,'Monthly budget'!$E$8:$O$86,COLUMN()-3,FALSE),0)</f>
        <v>0</v>
      </c>
      <c r="L181" s="82">
        <f ca="1">IF($C181&lt;&gt;"",VLOOKUP($C181,'Monthly budget'!$E$8:$O$86,COLUMN()-3,FALSE),0)</f>
        <v>0</v>
      </c>
      <c r="M181" s="82">
        <f ca="1">IF($C181&lt;&gt;"",VLOOKUP($C181,'Monthly budget'!$E$8:$O$86,COLUMN()-3,FALSE),0)</f>
        <v>0</v>
      </c>
      <c r="N181" s="82">
        <f ca="1">IF($C181&lt;&gt;"",VLOOKUP($C181,'Monthly budget'!$E$8:$O$86,COLUMN()-3,FALSE),0)</f>
        <v>0</v>
      </c>
    </row>
    <row r="182" spans="2:14" x14ac:dyDescent="0.25">
      <c r="B182" s="81" t="b">
        <v>0</v>
      </c>
      <c r="C182" s="88" t="str">
        <f ca="1"/>
        <v>Renters</v>
      </c>
      <c r="D182" s="87">
        <f ca="1"/>
        <v>46224</v>
      </c>
      <c r="E182" s="83">
        <f ca="1">IF($C182&lt;&gt;"",VLOOKUP($C182,'Monthly budget'!$E$8:$O$86,COLUMN()-3,FALSE),0)</f>
        <v>-10.92</v>
      </c>
      <c r="F182" s="82">
        <f ca="1">IF($C182&lt;&gt;"",VLOOKUP($C182,'Monthly budget'!$E$8:$O$86,COLUMN()-3,FALSE),0)</f>
        <v>0</v>
      </c>
      <c r="G182" s="82">
        <f ca="1">IF($C182&lt;&gt;"",VLOOKUP($C182,'Monthly budget'!$E$8:$O$86,COLUMN()-3,FALSE),0)</f>
        <v>0</v>
      </c>
      <c r="H182" s="82">
        <f ca="1">IF($C182&lt;&gt;"",VLOOKUP($C182,'Monthly budget'!$E$8:$O$86,COLUMN()-3,FALSE),0)</f>
        <v>0</v>
      </c>
      <c r="I182" s="82">
        <f ca="1">IF($C182&lt;&gt;"",VLOOKUP($C182,'Monthly budget'!$E$8:$O$86,COLUMN()-3,FALSE),0)</f>
        <v>0</v>
      </c>
      <c r="J182" s="82">
        <f ca="1">IF($C182&lt;&gt;"",VLOOKUP($C182,'Monthly budget'!$E$8:$O$86,COLUMN()-3,FALSE),0)</f>
        <v>0</v>
      </c>
      <c r="K182" s="82">
        <f ca="1">IF($C182&lt;&gt;"",VLOOKUP($C182,'Monthly budget'!$E$8:$O$86,COLUMN()-3,FALSE),0)</f>
        <v>0</v>
      </c>
      <c r="L182" s="82">
        <f ca="1">IF($C182&lt;&gt;"",VLOOKUP($C182,'Monthly budget'!$E$8:$O$86,COLUMN()-3,FALSE),0)</f>
        <v>0</v>
      </c>
      <c r="M182" s="82">
        <f ca="1">IF($C182&lt;&gt;"",VLOOKUP($C182,'Monthly budget'!$E$8:$O$86,COLUMN()-3,FALSE),0)</f>
        <v>0</v>
      </c>
      <c r="N182" s="82">
        <f ca="1">IF($C182&lt;&gt;"",VLOOKUP($C182,'Monthly budget'!$E$8:$O$86,COLUMN()-3,FALSE),0)</f>
        <v>0</v>
      </c>
    </row>
    <row r="183" spans="2:14" x14ac:dyDescent="0.25">
      <c r="B183" s="81" t="b">
        <v>0</v>
      </c>
      <c r="C183" s="88" t="str">
        <f ca="1"/>
        <v>Cese Transfer</v>
      </c>
      <c r="D183" s="87">
        <f ca="1"/>
        <v>46228</v>
      </c>
      <c r="E183" s="83">
        <f ca="1">IF($C183&lt;&gt;"",VLOOKUP($C183,'Monthly budget'!$E$8:$O$86,COLUMN()-3,FALSE),0)</f>
        <v>142</v>
      </c>
      <c r="F183" s="82">
        <f ca="1">IF($C183&lt;&gt;"",VLOOKUP($C183,'Monthly budget'!$E$8:$O$86,COLUMN()-3,FALSE),0)</f>
        <v>0</v>
      </c>
      <c r="G183" s="82">
        <f ca="1">IF($C183&lt;&gt;"",VLOOKUP($C183,'Monthly budget'!$E$8:$O$86,COLUMN()-3,FALSE),0)</f>
        <v>0</v>
      </c>
      <c r="H183" s="82">
        <f ca="1">IF($C183&lt;&gt;"",VLOOKUP($C183,'Monthly budget'!$E$8:$O$86,COLUMN()-3,FALSE),0)</f>
        <v>0</v>
      </c>
      <c r="I183" s="82">
        <f ca="1">IF($C183&lt;&gt;"",VLOOKUP($C183,'Monthly budget'!$E$8:$O$86,COLUMN()-3,FALSE),0)</f>
        <v>0</v>
      </c>
      <c r="J183" s="82">
        <f ca="1">IF($C183&lt;&gt;"",VLOOKUP($C183,'Monthly budget'!$E$8:$O$86,COLUMN()-3,FALSE),0)</f>
        <v>0</v>
      </c>
      <c r="K183" s="82">
        <f ca="1">IF($C183&lt;&gt;"",VLOOKUP($C183,'Monthly budget'!$E$8:$O$86,COLUMN()-3,FALSE),0)</f>
        <v>0</v>
      </c>
      <c r="L183" s="82">
        <f ca="1">IF($C183&lt;&gt;"",VLOOKUP($C183,'Monthly budget'!$E$8:$O$86,COLUMN()-3,FALSE),0)</f>
        <v>0</v>
      </c>
      <c r="M183" s="82">
        <f ca="1">IF($C183&lt;&gt;"",VLOOKUP($C183,'Monthly budget'!$E$8:$O$86,COLUMN()-3,FALSE),0)</f>
        <v>0</v>
      </c>
      <c r="N183" s="82">
        <f ca="1">IF($C183&lt;&gt;"",VLOOKUP($C183,'Monthly budget'!$E$8:$O$86,COLUMN()-3,FALSE),0)</f>
        <v>0</v>
      </c>
    </row>
    <row r="184" spans="2:14" x14ac:dyDescent="0.25">
      <c r="B184" s="81" t="b">
        <v>0</v>
      </c>
      <c r="C184" s="88" t="str">
        <f ca="1"/>
        <v>Internet</v>
      </c>
      <c r="D184" s="87">
        <f ca="1"/>
        <v>46229</v>
      </c>
      <c r="E184" s="83">
        <f ca="1">IF($C184&lt;&gt;"",VLOOKUP($C184,'Monthly budget'!$E$8:$O$86,COLUMN()-3,FALSE),0)</f>
        <v>0</v>
      </c>
      <c r="F184" s="82">
        <f ca="1">IF($C184&lt;&gt;"",VLOOKUP($C184,'Monthly budget'!$E$8:$O$86,COLUMN()-3,FALSE),0)</f>
        <v>0</v>
      </c>
      <c r="G184" s="82">
        <f ca="1">IF($C184&lt;&gt;"",VLOOKUP($C184,'Monthly budget'!$E$8:$O$86,COLUMN()-3,FALSE),0)</f>
        <v>0</v>
      </c>
      <c r="H184" s="82">
        <f ca="1">IF($C184&lt;&gt;"",VLOOKUP($C184,'Monthly budget'!$E$8:$O$86,COLUMN()-3,FALSE),0)</f>
        <v>0</v>
      </c>
      <c r="I184" s="82">
        <f ca="1">IF($C184&lt;&gt;"",VLOOKUP($C184,'Monthly budget'!$E$8:$O$86,COLUMN()-3,FALSE),0)</f>
        <v>0</v>
      </c>
      <c r="J184" s="82">
        <f ca="1">IF($C184&lt;&gt;"",VLOOKUP($C184,'Monthly budget'!$E$8:$O$86,COLUMN()-3,FALSE),0)</f>
        <v>0</v>
      </c>
      <c r="K184" s="82">
        <f ca="1">IF($C184&lt;&gt;"",VLOOKUP($C184,'Monthly budget'!$E$8:$O$86,COLUMN()-3,FALSE),0)</f>
        <v>0</v>
      </c>
      <c r="L184" s="82">
        <f ca="1">IF($C184&lt;&gt;"",VLOOKUP($C184,'Monthly budget'!$E$8:$O$86,COLUMN()-3,FALSE),0)</f>
        <v>0</v>
      </c>
      <c r="M184" s="82">
        <f ca="1">IF($C184&lt;&gt;"",VLOOKUP($C184,'Monthly budget'!$E$8:$O$86,COLUMN()-3,FALSE),0)</f>
        <v>0</v>
      </c>
      <c r="N184" s="82">
        <f ca="1">IF($C184&lt;&gt;"",VLOOKUP($C184,'Monthly budget'!$E$8:$O$86,COLUMN()-3,FALSE),0)</f>
        <v>0</v>
      </c>
    </row>
    <row r="185" spans="2:14" x14ac:dyDescent="0.25">
      <c r="B185" s="81" t="b">
        <v>0</v>
      </c>
      <c r="C185" s="88" t="str">
        <f ca="1"/>
        <v>Windsurf</v>
      </c>
      <c r="D185" s="87">
        <f ca="1"/>
        <v>46229</v>
      </c>
      <c r="E185" s="83">
        <f ca="1">IF($C185&lt;&gt;"",VLOOKUP($C185,'Monthly budget'!$E$8:$O$86,COLUMN()-3,FALSE),0)</f>
        <v>-15</v>
      </c>
      <c r="F185" s="82">
        <f ca="1">IF($C185&lt;&gt;"",VLOOKUP($C185,'Monthly budget'!$E$8:$O$86,COLUMN()-3,FALSE),0)</f>
        <v>0</v>
      </c>
      <c r="G185" s="82">
        <f ca="1">IF($C185&lt;&gt;"",VLOOKUP($C185,'Monthly budget'!$E$8:$O$86,COLUMN()-3,FALSE),0)</f>
        <v>0</v>
      </c>
      <c r="H185" s="82">
        <f ca="1">IF($C185&lt;&gt;"",VLOOKUP($C185,'Monthly budget'!$E$8:$O$86,COLUMN()-3,FALSE),0)</f>
        <v>0</v>
      </c>
      <c r="I185" s="82">
        <f ca="1">IF($C185&lt;&gt;"",VLOOKUP($C185,'Monthly budget'!$E$8:$O$86,COLUMN()-3,FALSE),0)</f>
        <v>0</v>
      </c>
      <c r="J185" s="82">
        <f ca="1">IF($C185&lt;&gt;"",VLOOKUP($C185,'Monthly budget'!$E$8:$O$86,COLUMN()-3,FALSE),0)</f>
        <v>0</v>
      </c>
      <c r="K185" s="82">
        <f ca="1">IF($C185&lt;&gt;"",VLOOKUP($C185,'Monthly budget'!$E$8:$O$86,COLUMN()-3,FALSE),0)</f>
        <v>0</v>
      </c>
      <c r="L185" s="82">
        <f ca="1">IF($C185&lt;&gt;"",VLOOKUP($C185,'Monthly budget'!$E$8:$O$86,COLUMN()-3,FALSE),0)</f>
        <v>0</v>
      </c>
      <c r="M185" s="82">
        <f ca="1">IF($C185&lt;&gt;"",VLOOKUP($C185,'Monthly budget'!$E$8:$O$86,COLUMN()-3,FALSE),0)</f>
        <v>0</v>
      </c>
      <c r="N185" s="82">
        <f ca="1">IF($C185&lt;&gt;"",VLOOKUP($C185,'Monthly budget'!$E$8:$O$86,COLUMN()-3,FALSE),0)</f>
        <v>0</v>
      </c>
    </row>
    <row r="186" spans="2:14" x14ac:dyDescent="0.25">
      <c r="B186" s="81" t="b">
        <v>0</v>
      </c>
      <c r="C186" s="88" t="str">
        <f ca="1"/>
        <v>Tidal</v>
      </c>
      <c r="D186" s="87">
        <f ca="1"/>
        <v>46230</v>
      </c>
      <c r="E186" s="83">
        <f ca="1">IF($C186&lt;&gt;"",VLOOKUP($C186,'Monthly budget'!$E$8:$O$86,COLUMN()-3,FALSE),0)</f>
        <v>-10.99</v>
      </c>
      <c r="F186" s="82">
        <f ca="1">IF($C186&lt;&gt;"",VLOOKUP($C186,'Monthly budget'!$E$8:$O$86,COLUMN()-3,FALSE),0)</f>
        <v>0</v>
      </c>
      <c r="G186" s="82">
        <f ca="1">IF($C186&lt;&gt;"",VLOOKUP($C186,'Monthly budget'!$E$8:$O$86,COLUMN()-3,FALSE),0)</f>
        <v>0</v>
      </c>
      <c r="H186" s="82">
        <f ca="1">IF($C186&lt;&gt;"",VLOOKUP($C186,'Monthly budget'!$E$8:$O$86,COLUMN()-3,FALSE),0)</f>
        <v>0</v>
      </c>
      <c r="I186" s="82">
        <f ca="1">IF($C186&lt;&gt;"",VLOOKUP($C186,'Monthly budget'!$E$8:$O$86,COLUMN()-3,FALSE),0)</f>
        <v>0</v>
      </c>
      <c r="J186" s="82">
        <f ca="1">IF($C186&lt;&gt;"",VLOOKUP($C186,'Monthly budget'!$E$8:$O$86,COLUMN()-3,FALSE),0)</f>
        <v>0</v>
      </c>
      <c r="K186" s="82">
        <f ca="1">IF($C186&lt;&gt;"",VLOOKUP($C186,'Monthly budget'!$E$8:$O$86,COLUMN()-3,FALSE),0)</f>
        <v>0</v>
      </c>
      <c r="L186" s="82">
        <f ca="1">IF($C186&lt;&gt;"",VLOOKUP($C186,'Monthly budget'!$E$8:$O$86,COLUMN()-3,FALSE),0)</f>
        <v>0</v>
      </c>
      <c r="M186" s="82">
        <f ca="1">IF($C186&lt;&gt;"",VLOOKUP($C186,'Monthly budget'!$E$8:$O$86,COLUMN()-3,FALSE),0)</f>
        <v>0</v>
      </c>
      <c r="N186" s="82">
        <f ca="1">IF($C186&lt;&gt;"",VLOOKUP($C186,'Monthly budget'!$E$8:$O$86,COLUMN()-3,FALSE),0)</f>
        <v>0</v>
      </c>
    </row>
    <row r="187" spans="2:14" x14ac:dyDescent="0.25">
      <c r="B187" s="81" t="b">
        <v>0</v>
      </c>
      <c r="C187" s="88" t="str">
        <f ca="1"/>
        <v>Costco Citi</v>
      </c>
      <c r="D187" s="87">
        <f ca="1"/>
        <v>46231</v>
      </c>
      <c r="E187" s="83">
        <f ca="1">IF($C187&lt;&gt;"",VLOOKUP($C187,'Monthly budget'!$E$8:$O$86,COLUMN()-3,FALSE),0)</f>
        <v>-140</v>
      </c>
      <c r="F187" s="82">
        <f ca="1">IF($C187&lt;&gt;"",VLOOKUP($C187,'Monthly budget'!$E$8:$O$86,COLUMN()-3,FALSE),0)</f>
        <v>0</v>
      </c>
      <c r="G187" s="82">
        <f ca="1">IF($C187&lt;&gt;"",VLOOKUP($C187,'Monthly budget'!$E$8:$O$86,COLUMN()-3,FALSE),0)</f>
        <v>0</v>
      </c>
      <c r="H187" s="82">
        <f ca="1">IF($C187&lt;&gt;"",VLOOKUP($C187,'Monthly budget'!$E$8:$O$86,COLUMN()-3,FALSE),0)</f>
        <v>0</v>
      </c>
      <c r="I187" s="82">
        <f ca="1">IF($C187&lt;&gt;"",VLOOKUP($C187,'Monthly budget'!$E$8:$O$86,COLUMN()-3,FALSE),0)</f>
        <v>0</v>
      </c>
      <c r="J187" s="82">
        <f ca="1">IF($C187&lt;&gt;"",VLOOKUP($C187,'Monthly budget'!$E$8:$O$86,COLUMN()-3,FALSE),0)</f>
        <v>0</v>
      </c>
      <c r="K187" s="82">
        <f ca="1">IF($C187&lt;&gt;"",VLOOKUP($C187,'Monthly budget'!$E$8:$O$86,COLUMN()-3,FALSE),0)</f>
        <v>0</v>
      </c>
      <c r="L187" s="82">
        <f ca="1">IF($C187&lt;&gt;"",VLOOKUP($C187,'Monthly budget'!$E$8:$O$86,COLUMN()-3,FALSE),0)</f>
        <v>0</v>
      </c>
      <c r="M187" s="82">
        <f ca="1">IF($C187&lt;&gt;"",VLOOKUP($C187,'Monthly budget'!$E$8:$O$86,COLUMN()-3,FALSE),0)</f>
        <v>0</v>
      </c>
      <c r="N187" s="82">
        <f ca="1">IF($C187&lt;&gt;"",VLOOKUP($C187,'Monthly budget'!$E$8:$O$86,COLUMN()-3,FALSE),0)</f>
        <v>140</v>
      </c>
    </row>
    <row r="188" spans="2:14" x14ac:dyDescent="0.25">
      <c r="B188" s="81" t="b">
        <v>0</v>
      </c>
      <c r="C188" s="88" t="str">
        <f ca="1"/>
        <v>Kulo Transfer</v>
      </c>
      <c r="D188" s="87">
        <f ca="1"/>
        <v>46231</v>
      </c>
      <c r="E188" s="83">
        <f ca="1">IF($C188&lt;&gt;"",VLOOKUP($C188,'Monthly budget'!$E$8:$O$86,COLUMN()-3,FALSE),0)</f>
        <v>1050</v>
      </c>
      <c r="F188" s="82">
        <f ca="1">IF($C188&lt;&gt;"",VLOOKUP($C188,'Monthly budget'!$E$8:$O$86,COLUMN()-3,FALSE),0)</f>
        <v>0</v>
      </c>
      <c r="G188" s="82">
        <f ca="1">IF($C188&lt;&gt;"",VLOOKUP($C188,'Monthly budget'!$E$8:$O$86,COLUMN()-3,FALSE),0)</f>
        <v>0</v>
      </c>
      <c r="H188" s="82">
        <f ca="1">IF($C188&lt;&gt;"",VLOOKUP($C188,'Monthly budget'!$E$8:$O$86,COLUMN()-3,FALSE),0)</f>
        <v>0</v>
      </c>
      <c r="I188" s="82">
        <f ca="1">IF($C188&lt;&gt;"",VLOOKUP($C188,'Monthly budget'!$E$8:$O$86,COLUMN()-3,FALSE),0)</f>
        <v>0</v>
      </c>
      <c r="J188" s="82">
        <f ca="1">IF($C188&lt;&gt;"",VLOOKUP($C188,'Monthly budget'!$E$8:$O$86,COLUMN()-3,FALSE),0)</f>
        <v>0</v>
      </c>
      <c r="K188" s="82">
        <f ca="1">IF($C188&lt;&gt;"",VLOOKUP($C188,'Monthly budget'!$E$8:$O$86,COLUMN()-3,FALSE),0)</f>
        <v>0</v>
      </c>
      <c r="L188" s="82">
        <f ca="1">IF($C188&lt;&gt;"",VLOOKUP($C188,'Monthly budget'!$E$8:$O$86,COLUMN()-3,FALSE),0)</f>
        <v>0</v>
      </c>
      <c r="M188" s="82">
        <f ca="1">IF($C188&lt;&gt;"",VLOOKUP($C188,'Monthly budget'!$E$8:$O$86,COLUMN()-3,FALSE),0)</f>
        <v>0</v>
      </c>
      <c r="N188" s="82">
        <f ca="1">IF($C188&lt;&gt;"",VLOOKUP($C188,'Monthly budget'!$E$8:$O$86,COLUMN()-3,FALSE),0)</f>
        <v>0</v>
      </c>
    </row>
    <row r="189" spans="2:14" x14ac:dyDescent="0.25">
      <c r="B189" s="81" t="b">
        <v>0</v>
      </c>
      <c r="C189" s="88" t="str">
        <f ca="1"/>
        <v>Kulo SDGE</v>
      </c>
      <c r="D189" s="87">
        <f ca="1"/>
        <v>46231</v>
      </c>
      <c r="E189" s="83">
        <f ca="1">IF($C189&lt;&gt;"",VLOOKUP($C189,'Monthly budget'!$E$8:$O$86,COLUMN()-3,FALSE),0)</f>
        <v>-82</v>
      </c>
      <c r="F189" s="82">
        <f ca="1">IF($C189&lt;&gt;"",VLOOKUP($C189,'Monthly budget'!$E$8:$O$86,COLUMN()-3,FALSE),0)</f>
        <v>0</v>
      </c>
      <c r="G189" s="82">
        <f ca="1">IF($C189&lt;&gt;"",VLOOKUP($C189,'Monthly budget'!$E$8:$O$86,COLUMN()-3,FALSE),0)</f>
        <v>0</v>
      </c>
      <c r="H189" s="82">
        <f ca="1">IF($C189&lt;&gt;"",VLOOKUP($C189,'Monthly budget'!$E$8:$O$86,COLUMN()-3,FALSE),0)</f>
        <v>0</v>
      </c>
      <c r="I189" s="82">
        <f ca="1">IF($C189&lt;&gt;"",VLOOKUP($C189,'Monthly budget'!$E$8:$O$86,COLUMN()-3,FALSE),0)</f>
        <v>0</v>
      </c>
      <c r="J189" s="82">
        <f ca="1">IF($C189&lt;&gt;"",VLOOKUP($C189,'Monthly budget'!$E$8:$O$86,COLUMN()-3,FALSE),0)</f>
        <v>0</v>
      </c>
      <c r="K189" s="82">
        <f ca="1">IF($C189&lt;&gt;"",VLOOKUP($C189,'Monthly budget'!$E$8:$O$86,COLUMN()-3,FALSE),0)</f>
        <v>0</v>
      </c>
      <c r="L189" s="82">
        <f ca="1">IF($C189&lt;&gt;"",VLOOKUP($C189,'Monthly budget'!$E$8:$O$86,COLUMN()-3,FALSE),0)</f>
        <v>0</v>
      </c>
      <c r="M189" s="82">
        <f ca="1">IF($C189&lt;&gt;"",VLOOKUP($C189,'Monthly budget'!$E$8:$O$86,COLUMN()-3,FALSE),0)</f>
        <v>0</v>
      </c>
      <c r="N189" s="82">
        <f ca="1">IF($C189&lt;&gt;"",VLOOKUP($C189,'Monthly budget'!$E$8:$O$86,COLUMN()-3,FALSE),0)</f>
        <v>0</v>
      </c>
    </row>
    <row r="190" spans="2:14" x14ac:dyDescent="0.25">
      <c r="B190" s="81" t="b">
        <v>0</v>
      </c>
      <c r="C190" s="88" t="str">
        <f ca="1"/>
        <v>SDGE</v>
      </c>
      <c r="D190" s="87">
        <f ca="1"/>
        <v>46231</v>
      </c>
      <c r="E190" s="83">
        <f ca="1">IF($C190&lt;&gt;"",VLOOKUP($C190,'Monthly budget'!$E$8:$O$86,COLUMN()-3,FALSE),0)</f>
        <v>-84</v>
      </c>
      <c r="F190" s="82">
        <f ca="1">IF($C190&lt;&gt;"",VLOOKUP($C190,'Monthly budget'!$E$8:$O$86,COLUMN()-3,FALSE),0)</f>
        <v>0</v>
      </c>
      <c r="G190" s="82">
        <f ca="1">IF($C190&lt;&gt;"",VLOOKUP($C190,'Monthly budget'!$E$8:$O$86,COLUMN()-3,FALSE),0)</f>
        <v>0</v>
      </c>
      <c r="H190" s="82">
        <f ca="1">IF($C190&lt;&gt;"",VLOOKUP($C190,'Monthly budget'!$E$8:$O$86,COLUMN()-3,FALSE),0)</f>
        <v>0</v>
      </c>
      <c r="I190" s="82">
        <f ca="1">IF($C190&lt;&gt;"",VLOOKUP($C190,'Monthly budget'!$E$8:$O$86,COLUMN()-3,FALSE),0)</f>
        <v>0</v>
      </c>
      <c r="J190" s="82">
        <f ca="1">IF($C190&lt;&gt;"",VLOOKUP($C190,'Monthly budget'!$E$8:$O$86,COLUMN()-3,FALSE),0)</f>
        <v>0</v>
      </c>
      <c r="K190" s="82">
        <f ca="1">IF($C190&lt;&gt;"",VLOOKUP($C190,'Monthly budget'!$E$8:$O$86,COLUMN()-3,FALSE),0)</f>
        <v>0</v>
      </c>
      <c r="L190" s="82">
        <f ca="1">IF($C190&lt;&gt;"",VLOOKUP($C190,'Monthly budget'!$E$8:$O$86,COLUMN()-3,FALSE),0)</f>
        <v>0</v>
      </c>
      <c r="M190" s="82">
        <f ca="1">IF($C190&lt;&gt;"",VLOOKUP($C190,'Monthly budget'!$E$8:$O$86,COLUMN()-3,FALSE),0)</f>
        <v>0</v>
      </c>
      <c r="N190" s="82">
        <f ca="1">IF($C190&lt;&gt;"",VLOOKUP($C190,'Monthly budget'!$E$8:$O$86,COLUMN()-3,FALSE),0)</f>
        <v>0</v>
      </c>
    </row>
    <row r="191" spans="2:14" x14ac:dyDescent="0.25">
      <c r="B191" s="81" t="b">
        <v>0</v>
      </c>
      <c r="C191" s="88" t="str">
        <f ca="1"/>
        <v>Prime Ad-Free</v>
      </c>
      <c r="D191" s="87">
        <f ca="1"/>
        <v>46231</v>
      </c>
      <c r="E191" s="83">
        <f ca="1">IF($C191&lt;&gt;"",VLOOKUP($C191,'Monthly budget'!$E$8:$O$86,COLUMN()-3,FALSE),0)</f>
        <v>-2.99</v>
      </c>
      <c r="F191" s="82">
        <f ca="1">IF($C191&lt;&gt;"",VLOOKUP($C191,'Monthly budget'!$E$8:$O$86,COLUMN()-3,FALSE),0)</f>
        <v>0</v>
      </c>
      <c r="G191" s="82">
        <f ca="1">IF($C191&lt;&gt;"",VLOOKUP($C191,'Monthly budget'!$E$8:$O$86,COLUMN()-3,FALSE),0)</f>
        <v>0</v>
      </c>
      <c r="H191" s="82">
        <f ca="1">IF($C191&lt;&gt;"",VLOOKUP($C191,'Monthly budget'!$E$8:$O$86,COLUMN()-3,FALSE),0)</f>
        <v>0</v>
      </c>
      <c r="I191" s="82">
        <f ca="1">IF($C191&lt;&gt;"",VLOOKUP($C191,'Monthly budget'!$E$8:$O$86,COLUMN()-3,FALSE),0)</f>
        <v>0</v>
      </c>
      <c r="J191" s="82">
        <f ca="1">IF($C191&lt;&gt;"",VLOOKUP($C191,'Monthly budget'!$E$8:$O$86,COLUMN()-3,FALSE),0)</f>
        <v>0</v>
      </c>
      <c r="K191" s="82">
        <f ca="1">IF($C191&lt;&gt;"",VLOOKUP($C191,'Monthly budget'!$E$8:$O$86,COLUMN()-3,FALSE),0)</f>
        <v>0</v>
      </c>
      <c r="L191" s="82">
        <f ca="1">IF($C191&lt;&gt;"",VLOOKUP($C191,'Monthly budget'!$E$8:$O$86,COLUMN()-3,FALSE),0)</f>
        <v>0</v>
      </c>
      <c r="M191" s="82">
        <f ca="1">IF($C191&lt;&gt;"",VLOOKUP($C191,'Monthly budget'!$E$8:$O$86,COLUMN()-3,FALSE),0)</f>
        <v>0</v>
      </c>
      <c r="N191" s="82">
        <f ca="1">IF($C191&lt;&gt;"",VLOOKUP($C191,'Monthly budget'!$E$8:$O$86,COLUMN()-3,FALSE),0)</f>
        <v>0</v>
      </c>
    </row>
    <row r="192" spans="2:14" x14ac:dyDescent="0.25">
      <c r="B192" s="81" t="b">
        <v>0</v>
      </c>
      <c r="C192" s="88" t="str">
        <f ca="1"/>
        <v>Paycheck</v>
      </c>
      <c r="D192" s="87">
        <f ca="1"/>
        <v>46234</v>
      </c>
      <c r="E192" s="83">
        <f ca="1">IF($C192&lt;&gt;"",VLOOKUP($C192,'Monthly budget'!$E$8:$O$86,COLUMN()-3,FALSE),0)</f>
        <v>1140</v>
      </c>
      <c r="F192" s="82">
        <f ca="1">IF($C192&lt;&gt;"",VLOOKUP($C192,'Monthly budget'!$E$8:$O$86,COLUMN()-3,FALSE),0)</f>
        <v>460</v>
      </c>
      <c r="G192" s="82">
        <f ca="1">IF($C192&lt;&gt;"",VLOOKUP($C192,'Monthly budget'!$E$8:$O$86,COLUMN()-3,FALSE),0)</f>
        <v>0</v>
      </c>
      <c r="H192" s="82">
        <f ca="1">IF($C192&lt;&gt;"",VLOOKUP($C192,'Monthly budget'!$E$8:$O$86,COLUMN()-3,FALSE),0)</f>
        <v>0</v>
      </c>
      <c r="I192" s="82">
        <f ca="1">IF($C192&lt;&gt;"",VLOOKUP($C192,'Monthly budget'!$E$8:$O$86,COLUMN()-3,FALSE),0)</f>
        <v>0</v>
      </c>
      <c r="J192" s="82">
        <f ca="1">IF($C192&lt;&gt;"",VLOOKUP($C192,'Monthly budget'!$E$8:$O$86,COLUMN()-3,FALSE),0)</f>
        <v>0</v>
      </c>
      <c r="K192" s="82">
        <f ca="1">IF($C192&lt;&gt;"",VLOOKUP($C192,'Monthly budget'!$E$8:$O$86,COLUMN()-3,FALSE),0)</f>
        <v>0</v>
      </c>
      <c r="L192" s="82">
        <f ca="1">IF($C192&lt;&gt;"",VLOOKUP($C192,'Monthly budget'!$E$8:$O$86,COLUMN()-3,FALSE),0)</f>
        <v>0</v>
      </c>
      <c r="M192" s="82">
        <f ca="1">IF($C192&lt;&gt;"",VLOOKUP($C192,'Monthly budget'!$E$8:$O$86,COLUMN()-3,FALSE),0)</f>
        <v>0</v>
      </c>
      <c r="N192" s="82">
        <f ca="1">IF($C192&lt;&gt;"",VLOOKUP($C192,'Monthly budget'!$E$8:$O$86,COLUMN()-3,FALSE),0)</f>
        <v>0</v>
      </c>
    </row>
    <row r="193" spans="2:14" x14ac:dyDescent="0.25">
      <c r="B193" s="81" t="b">
        <v>0</v>
      </c>
      <c r="C193" s="88" t="str">
        <f ca="1"/>
        <v>Ameritas</v>
      </c>
      <c r="D193" s="87">
        <f ca="1"/>
        <v>46234</v>
      </c>
      <c r="E193" s="83">
        <f ca="1">IF($C193&lt;&gt;"",VLOOKUP($C193,'Monthly budget'!$E$8:$O$86,COLUMN()-3,FALSE),0)</f>
        <v>0</v>
      </c>
      <c r="F193" s="82">
        <f ca="1">IF($C193&lt;&gt;"",VLOOKUP($C193,'Monthly budget'!$E$8:$O$86,COLUMN()-3,FALSE),0)</f>
        <v>0</v>
      </c>
      <c r="G193" s="82">
        <f ca="1">IF($C193&lt;&gt;"",VLOOKUP($C193,'Monthly budget'!$E$8:$O$86,COLUMN()-3,FALSE),0)</f>
        <v>112</v>
      </c>
      <c r="H193" s="82">
        <f ca="1">IF($C193&lt;&gt;"",VLOOKUP($C193,'Monthly budget'!$E$8:$O$86,COLUMN()-3,FALSE),0)</f>
        <v>0</v>
      </c>
      <c r="I193" s="82">
        <f ca="1">IF($C193&lt;&gt;"",VLOOKUP($C193,'Monthly budget'!$E$8:$O$86,COLUMN()-3,FALSE),0)</f>
        <v>0</v>
      </c>
      <c r="J193" s="82">
        <f ca="1">IF($C193&lt;&gt;"",VLOOKUP($C193,'Monthly budget'!$E$8:$O$86,COLUMN()-3,FALSE),0)</f>
        <v>0</v>
      </c>
      <c r="K193" s="82">
        <f ca="1">IF($C193&lt;&gt;"",VLOOKUP($C193,'Monthly budget'!$E$8:$O$86,COLUMN()-3,FALSE),0)</f>
        <v>0</v>
      </c>
      <c r="L193" s="82">
        <f ca="1">IF($C193&lt;&gt;"",VLOOKUP($C193,'Monthly budget'!$E$8:$O$86,COLUMN()-3,FALSE),0)</f>
        <v>0</v>
      </c>
      <c r="M193" s="82">
        <f ca="1">IF($C193&lt;&gt;"",VLOOKUP($C193,'Monthly budget'!$E$8:$O$86,COLUMN()-3,FALSE),0)</f>
        <v>0</v>
      </c>
      <c r="N193" s="82">
        <f ca="1">IF($C193&lt;&gt;"",VLOOKUP($C193,'Monthly budget'!$E$8:$O$86,COLUMN()-3,FALSE),0)</f>
        <v>0</v>
      </c>
    </row>
    <row r="194" spans="2:14" x14ac:dyDescent="0.25">
      <c r="B194" s="81" t="b">
        <v>0</v>
      </c>
      <c r="C194" s="88" t="str">
        <f ca="1"/>
        <v>Disability</v>
      </c>
      <c r="D194" s="87">
        <f ca="1"/>
        <v>46235</v>
      </c>
      <c r="E194" s="83">
        <f ca="1">IF($C194&lt;&gt;"",VLOOKUP($C194,'Monthly budget'!$E$8:$O$86,COLUMN()-3,FALSE),0)</f>
        <v>0</v>
      </c>
      <c r="F194" s="82">
        <f ca="1">IF($C194&lt;&gt;"",VLOOKUP($C194,'Monthly budget'!$E$8:$O$86,COLUMN()-3,FALSE),0)</f>
        <v>356.66</v>
      </c>
      <c r="G194" s="82">
        <f ca="1">IF($C194&lt;&gt;"",VLOOKUP($C194,'Monthly budget'!$E$8:$O$86,COLUMN()-3,FALSE),0)</f>
        <v>0</v>
      </c>
      <c r="H194" s="82">
        <f ca="1">IF($C194&lt;&gt;"",VLOOKUP($C194,'Monthly budget'!$E$8:$O$86,COLUMN()-3,FALSE),0)</f>
        <v>0</v>
      </c>
      <c r="I194" s="82">
        <f ca="1">IF($C194&lt;&gt;"",VLOOKUP($C194,'Monthly budget'!$E$8:$O$86,COLUMN()-3,FALSE),0)</f>
        <v>0</v>
      </c>
      <c r="J194" s="82">
        <f ca="1">IF($C194&lt;&gt;"",VLOOKUP($C194,'Monthly budget'!$E$8:$O$86,COLUMN()-3,FALSE),0)</f>
        <v>0</v>
      </c>
      <c r="K194" s="82">
        <f ca="1">IF($C194&lt;&gt;"",VLOOKUP($C194,'Monthly budget'!$E$8:$O$86,COLUMN()-3,FALSE),0)</f>
        <v>0</v>
      </c>
      <c r="L194" s="82">
        <f ca="1">IF($C194&lt;&gt;"",VLOOKUP($C194,'Monthly budget'!$E$8:$O$86,COLUMN()-3,FALSE),0)</f>
        <v>0</v>
      </c>
      <c r="M194" s="82">
        <f ca="1">IF($C194&lt;&gt;"",VLOOKUP($C194,'Monthly budget'!$E$8:$O$86,COLUMN()-3,FALSE),0)</f>
        <v>0</v>
      </c>
      <c r="N194" s="82">
        <f ca="1">IF($C194&lt;&gt;"",VLOOKUP($C194,'Monthly budget'!$E$8:$O$86,COLUMN()-3,FALSE),0)</f>
        <v>0</v>
      </c>
    </row>
    <row r="195" spans="2:14" x14ac:dyDescent="0.25">
      <c r="B195" s="81" t="b">
        <v>0</v>
      </c>
      <c r="C195" s="88" t="str">
        <f ca="1"/>
        <v>Kulo Rent</v>
      </c>
      <c r="D195" s="87">
        <f ca="1"/>
        <v>46235</v>
      </c>
      <c r="E195" s="83">
        <f ca="1">IF($C195&lt;&gt;"",VLOOKUP($C195,'Monthly budget'!$E$8:$O$86,COLUMN()-3,FALSE),0)</f>
        <v>-959</v>
      </c>
      <c r="F195" s="82">
        <f ca="1">IF($C195&lt;&gt;"",VLOOKUP($C195,'Monthly budget'!$E$8:$O$86,COLUMN()-3,FALSE),0)</f>
        <v>0</v>
      </c>
      <c r="G195" s="82">
        <f ca="1">IF($C195&lt;&gt;"",VLOOKUP($C195,'Monthly budget'!$E$8:$O$86,COLUMN()-3,FALSE),0)</f>
        <v>0</v>
      </c>
      <c r="H195" s="82">
        <f ca="1">IF($C195&lt;&gt;"",VLOOKUP($C195,'Monthly budget'!$E$8:$O$86,COLUMN()-3,FALSE),0)</f>
        <v>0</v>
      </c>
      <c r="I195" s="82">
        <f ca="1">IF($C195&lt;&gt;"",VLOOKUP($C195,'Monthly budget'!$E$8:$O$86,COLUMN()-3,FALSE),0)</f>
        <v>0</v>
      </c>
      <c r="J195" s="82">
        <f ca="1">IF($C195&lt;&gt;"",VLOOKUP($C195,'Monthly budget'!$E$8:$O$86,COLUMN()-3,FALSE),0)</f>
        <v>0</v>
      </c>
      <c r="K195" s="82">
        <f ca="1">IF($C195&lt;&gt;"",VLOOKUP($C195,'Monthly budget'!$E$8:$O$86,COLUMN()-3,FALSE),0)</f>
        <v>0</v>
      </c>
      <c r="L195" s="82">
        <f ca="1">IF($C195&lt;&gt;"",VLOOKUP($C195,'Monthly budget'!$E$8:$O$86,COLUMN()-3,FALSE),0)</f>
        <v>0</v>
      </c>
      <c r="M195" s="82">
        <f ca="1">IF($C195&lt;&gt;"",VLOOKUP($C195,'Monthly budget'!$E$8:$O$86,COLUMN()-3,FALSE),0)</f>
        <v>0</v>
      </c>
      <c r="N195" s="82">
        <f ca="1">IF($C195&lt;&gt;"",VLOOKUP($C195,'Monthly budget'!$E$8:$O$86,COLUMN()-3,FALSE),0)</f>
        <v>0</v>
      </c>
    </row>
    <row r="196" spans="2:14" x14ac:dyDescent="0.25">
      <c r="B196" s="81" t="b">
        <v>0</v>
      </c>
      <c r="C196" s="88" t="str">
        <f ca="1"/>
        <v>Rent</v>
      </c>
      <c r="D196" s="87">
        <f ca="1"/>
        <v>46235</v>
      </c>
      <c r="E196" s="83">
        <f ca="1">IF($C196&lt;&gt;"",VLOOKUP($C196,'Monthly budget'!$E$8:$O$86,COLUMN()-3,FALSE),0)</f>
        <v>-1277.97</v>
      </c>
      <c r="F196" s="82">
        <f ca="1">IF($C196&lt;&gt;"",VLOOKUP($C196,'Monthly budget'!$E$8:$O$86,COLUMN()-3,FALSE),0)</f>
        <v>0</v>
      </c>
      <c r="G196" s="82">
        <f ca="1">IF($C196&lt;&gt;"",VLOOKUP($C196,'Monthly budget'!$E$8:$O$86,COLUMN()-3,FALSE),0)</f>
        <v>0</v>
      </c>
      <c r="H196" s="82">
        <f ca="1">IF($C196&lt;&gt;"",VLOOKUP($C196,'Monthly budget'!$E$8:$O$86,COLUMN()-3,FALSE),0)</f>
        <v>0</v>
      </c>
      <c r="I196" s="82">
        <f ca="1">IF($C196&lt;&gt;"",VLOOKUP($C196,'Monthly budget'!$E$8:$O$86,COLUMN()-3,FALSE),0)</f>
        <v>0</v>
      </c>
      <c r="J196" s="82">
        <f ca="1">IF($C196&lt;&gt;"",VLOOKUP($C196,'Monthly budget'!$E$8:$O$86,COLUMN()-3,FALSE),0)</f>
        <v>0</v>
      </c>
      <c r="K196" s="82">
        <f ca="1">IF($C196&lt;&gt;"",VLOOKUP($C196,'Monthly budget'!$E$8:$O$86,COLUMN()-3,FALSE),0)</f>
        <v>0</v>
      </c>
      <c r="L196" s="82">
        <f ca="1">IF($C196&lt;&gt;"",VLOOKUP($C196,'Monthly budget'!$E$8:$O$86,COLUMN()-3,FALSE),0)</f>
        <v>0</v>
      </c>
      <c r="M196" s="82">
        <f ca="1">IF($C196&lt;&gt;"",VLOOKUP($C196,'Monthly budget'!$E$8:$O$86,COLUMN()-3,FALSE),0)</f>
        <v>0</v>
      </c>
      <c r="N196" s="82">
        <f ca="1">IF($C196&lt;&gt;"",VLOOKUP($C196,'Monthly budget'!$E$8:$O$86,COLUMN()-3,FALSE),0)</f>
        <v>0</v>
      </c>
    </row>
    <row r="197" spans="2:14" x14ac:dyDescent="0.25">
      <c r="B197" s="81" t="b">
        <v>0</v>
      </c>
      <c r="C197" s="88" t="str">
        <f ca="1"/>
        <v>Groceries</v>
      </c>
      <c r="D197" s="87">
        <f ca="1"/>
        <v>46235</v>
      </c>
      <c r="E197" s="83">
        <f ca="1">IF($C197&lt;&gt;"",VLOOKUP($C197,'Monthly budget'!$E$8:$O$86,COLUMN()-3,FALSE),0)</f>
        <v>0</v>
      </c>
      <c r="F197" s="82">
        <f ca="1">IF($C197&lt;&gt;"",VLOOKUP($C197,'Monthly budget'!$E$8:$O$86,COLUMN()-3,FALSE),0)</f>
        <v>-200</v>
      </c>
      <c r="G197" s="82">
        <f ca="1">IF($C197&lt;&gt;"",VLOOKUP($C197,'Monthly budget'!$E$8:$O$86,COLUMN()-3,FALSE),0)</f>
        <v>0</v>
      </c>
      <c r="H197" s="82">
        <f ca="1">IF($C197&lt;&gt;"",VLOOKUP($C197,'Monthly budget'!$E$8:$O$86,COLUMN()-3,FALSE),0)</f>
        <v>0</v>
      </c>
      <c r="I197" s="82">
        <f ca="1">IF($C197&lt;&gt;"",VLOOKUP($C197,'Monthly budget'!$E$8:$O$86,COLUMN()-3,FALSE),0)</f>
        <v>0</v>
      </c>
      <c r="J197" s="82">
        <f ca="1">IF($C197&lt;&gt;"",VLOOKUP($C197,'Monthly budget'!$E$8:$O$86,COLUMN()-3,FALSE),0)</f>
        <v>0</v>
      </c>
      <c r="K197" s="82">
        <f ca="1">IF($C197&lt;&gt;"",VLOOKUP($C197,'Monthly budget'!$E$8:$O$86,COLUMN()-3,FALSE),0)</f>
        <v>0</v>
      </c>
      <c r="L197" s="82">
        <f ca="1">IF($C197&lt;&gt;"",VLOOKUP($C197,'Monthly budget'!$E$8:$O$86,COLUMN()-3,FALSE),0)</f>
        <v>0</v>
      </c>
      <c r="M197" s="82">
        <f ca="1">IF($C197&lt;&gt;"",VLOOKUP($C197,'Monthly budget'!$E$8:$O$86,COLUMN()-3,FALSE),0)</f>
        <v>0</v>
      </c>
      <c r="N197" s="82">
        <f ca="1">IF($C197&lt;&gt;"",VLOOKUP($C197,'Monthly budget'!$E$8:$O$86,COLUMN()-3,FALSE),0)</f>
        <v>0</v>
      </c>
    </row>
    <row r="198" spans="2:14" x14ac:dyDescent="0.25">
      <c r="B198" s="81" t="b">
        <v>0</v>
      </c>
      <c r="C198" s="88" t="str">
        <f ca="1"/>
        <v>Food &amp; Drinks</v>
      </c>
      <c r="D198" s="87">
        <f ca="1"/>
        <v>46235</v>
      </c>
      <c r="E198" s="83">
        <f ca="1">IF($C198&lt;&gt;"",VLOOKUP($C198,'Monthly budget'!$E$8:$O$86,COLUMN()-3,FALSE),0)</f>
        <v>0</v>
      </c>
      <c r="F198" s="82">
        <f ca="1">IF($C198&lt;&gt;"",VLOOKUP($C198,'Monthly budget'!$E$8:$O$86,COLUMN()-3,FALSE),0)</f>
        <v>-200</v>
      </c>
      <c r="G198" s="82">
        <f ca="1">IF($C198&lt;&gt;"",VLOOKUP($C198,'Monthly budget'!$E$8:$O$86,COLUMN()-3,FALSE),0)</f>
        <v>0</v>
      </c>
      <c r="H198" s="82">
        <f ca="1">IF($C198&lt;&gt;"",VLOOKUP($C198,'Monthly budget'!$E$8:$O$86,COLUMN()-3,FALSE),0)</f>
        <v>0</v>
      </c>
      <c r="I198" s="82">
        <f ca="1">IF($C198&lt;&gt;"",VLOOKUP($C198,'Monthly budget'!$E$8:$O$86,COLUMN()-3,FALSE),0)</f>
        <v>0</v>
      </c>
      <c r="J198" s="82">
        <f ca="1">IF($C198&lt;&gt;"",VLOOKUP($C198,'Monthly budget'!$E$8:$O$86,COLUMN()-3,FALSE),0)</f>
        <v>0</v>
      </c>
      <c r="K198" s="82">
        <f ca="1">IF($C198&lt;&gt;"",VLOOKUP($C198,'Monthly budget'!$E$8:$O$86,COLUMN()-3,FALSE),0)</f>
        <v>0</v>
      </c>
      <c r="L198" s="82">
        <f ca="1">IF($C198&lt;&gt;"",VLOOKUP($C198,'Monthly budget'!$E$8:$O$86,COLUMN()-3,FALSE),0)</f>
        <v>0</v>
      </c>
      <c r="M198" s="82">
        <f ca="1">IF($C198&lt;&gt;"",VLOOKUP($C198,'Monthly budget'!$E$8:$O$86,COLUMN()-3,FALSE),0)</f>
        <v>0</v>
      </c>
      <c r="N198" s="82">
        <f ca="1">IF($C198&lt;&gt;"",VLOOKUP($C198,'Monthly budget'!$E$8:$O$86,COLUMN()-3,FALSE),0)</f>
        <v>0</v>
      </c>
    </row>
    <row r="199" spans="2:14" x14ac:dyDescent="0.25">
      <c r="B199" s="81" t="b">
        <v>0</v>
      </c>
      <c r="C199" s="88" t="str">
        <f ca="1"/>
        <v>Visa Platinum</v>
      </c>
      <c r="D199" s="87">
        <f ca="1"/>
        <v>46237</v>
      </c>
      <c r="E199" s="83">
        <f ca="1">IF($C199&lt;&gt;"",VLOOKUP($C199,'Monthly budget'!$E$8:$O$86,COLUMN()-3,FALSE),0)</f>
        <v>-229</v>
      </c>
      <c r="F199" s="82">
        <f ca="1">IF($C199&lt;&gt;"",VLOOKUP($C199,'Monthly budget'!$E$8:$O$86,COLUMN()-3,FALSE),0)</f>
        <v>0</v>
      </c>
      <c r="G199" s="82">
        <f ca="1">IF($C199&lt;&gt;"",VLOOKUP($C199,'Monthly budget'!$E$8:$O$86,COLUMN()-3,FALSE),0)</f>
        <v>0</v>
      </c>
      <c r="H199" s="82">
        <f ca="1">IF($C199&lt;&gt;"",VLOOKUP($C199,'Monthly budget'!$E$8:$O$86,COLUMN()-3,FALSE),0)</f>
        <v>0</v>
      </c>
      <c r="I199" s="82">
        <f ca="1">IF($C199&lt;&gt;"",VLOOKUP($C199,'Monthly budget'!$E$8:$O$86,COLUMN()-3,FALSE),0)</f>
        <v>0</v>
      </c>
      <c r="J199" s="82">
        <f ca="1">IF($C199&lt;&gt;"",VLOOKUP($C199,'Monthly budget'!$E$8:$O$86,COLUMN()-3,FALSE),0)</f>
        <v>311</v>
      </c>
      <c r="K199" s="82">
        <f ca="1">IF($C199&lt;&gt;"",VLOOKUP($C199,'Monthly budget'!$E$8:$O$86,COLUMN()-3,FALSE),0)</f>
        <v>0</v>
      </c>
      <c r="L199" s="82">
        <f ca="1">IF($C199&lt;&gt;"",VLOOKUP($C199,'Monthly budget'!$E$8:$O$86,COLUMN()-3,FALSE),0)</f>
        <v>0</v>
      </c>
      <c r="M199" s="82">
        <f ca="1">IF($C199&lt;&gt;"",VLOOKUP($C199,'Monthly budget'!$E$8:$O$86,COLUMN()-3,FALSE),0)</f>
        <v>0</v>
      </c>
      <c r="N199" s="82">
        <f ca="1">IF($C199&lt;&gt;"",VLOOKUP($C199,'Monthly budget'!$E$8:$O$86,COLUMN()-3,FALSE),0)</f>
        <v>0</v>
      </c>
    </row>
    <row r="200" spans="2:14" x14ac:dyDescent="0.25">
      <c r="B200" s="81" t="b">
        <v>0</v>
      </c>
      <c r="C200" s="88" t="str">
        <f ca="1"/>
        <v>Kulo Internet</v>
      </c>
      <c r="D200" s="87">
        <f ca="1"/>
        <v>46239</v>
      </c>
      <c r="E200" s="83">
        <f ca="1">IF($C200&lt;&gt;"",VLOOKUP($C200,'Monthly budget'!$E$8:$O$86,COLUMN()-3,FALSE),0)</f>
        <v>-28</v>
      </c>
      <c r="F200" s="82">
        <f ca="1">IF($C200&lt;&gt;"",VLOOKUP($C200,'Monthly budget'!$E$8:$O$86,COLUMN()-3,FALSE),0)</f>
        <v>0</v>
      </c>
      <c r="G200" s="82">
        <f ca="1">IF($C200&lt;&gt;"",VLOOKUP($C200,'Monthly budget'!$E$8:$O$86,COLUMN()-3,FALSE),0)</f>
        <v>0</v>
      </c>
      <c r="H200" s="82">
        <f ca="1">IF($C200&lt;&gt;"",VLOOKUP($C200,'Monthly budget'!$E$8:$O$86,COLUMN()-3,FALSE),0)</f>
        <v>0</v>
      </c>
      <c r="I200" s="82">
        <f ca="1">IF($C200&lt;&gt;"",VLOOKUP($C200,'Monthly budget'!$E$8:$O$86,COLUMN()-3,FALSE),0)</f>
        <v>0</v>
      </c>
      <c r="J200" s="82">
        <f ca="1">IF($C200&lt;&gt;"",VLOOKUP($C200,'Monthly budget'!$E$8:$O$86,COLUMN()-3,FALSE),0)</f>
        <v>0</v>
      </c>
      <c r="K200" s="82">
        <f ca="1">IF($C200&lt;&gt;"",VLOOKUP($C200,'Monthly budget'!$E$8:$O$86,COLUMN()-3,FALSE),0)</f>
        <v>0</v>
      </c>
      <c r="L200" s="82">
        <f ca="1">IF($C200&lt;&gt;"",VLOOKUP($C200,'Monthly budget'!$E$8:$O$86,COLUMN()-3,FALSE),0)</f>
        <v>0</v>
      </c>
      <c r="M200" s="82">
        <f ca="1">IF($C200&lt;&gt;"",VLOOKUP($C200,'Monthly budget'!$E$8:$O$86,COLUMN()-3,FALSE),0)</f>
        <v>0</v>
      </c>
      <c r="N200" s="82">
        <f ca="1">IF($C200&lt;&gt;"",VLOOKUP($C200,'Monthly budget'!$E$8:$O$86,COLUMN()-3,FALSE),0)</f>
        <v>0</v>
      </c>
    </row>
    <row r="201" spans="2:14" x14ac:dyDescent="0.25">
      <c r="B201" s="81" t="b">
        <v>0</v>
      </c>
      <c r="C201" s="88" t="str">
        <f ca="1"/>
        <v>Cese Phone</v>
      </c>
      <c r="D201" s="87">
        <f ca="1"/>
        <v>46239</v>
      </c>
      <c r="E201" s="83">
        <f ca="1">IF($C201&lt;&gt;"",VLOOKUP($C201,'Monthly budget'!$E$8:$O$86,COLUMN()-3,FALSE),0)</f>
        <v>-142</v>
      </c>
      <c r="F201" s="82">
        <f ca="1">IF($C201&lt;&gt;"",VLOOKUP($C201,'Monthly budget'!$E$8:$O$86,COLUMN()-3,FALSE),0)</f>
        <v>0</v>
      </c>
      <c r="G201" s="82">
        <f ca="1">IF($C201&lt;&gt;"",VLOOKUP($C201,'Monthly budget'!$E$8:$O$86,COLUMN()-3,FALSE),0)</f>
        <v>0</v>
      </c>
      <c r="H201" s="82">
        <f ca="1">IF($C201&lt;&gt;"",VLOOKUP($C201,'Monthly budget'!$E$8:$O$86,COLUMN()-3,FALSE),0)</f>
        <v>0</v>
      </c>
      <c r="I201" s="82">
        <f ca="1">IF($C201&lt;&gt;"",VLOOKUP($C201,'Monthly budget'!$E$8:$O$86,COLUMN()-3,FALSE),0)</f>
        <v>0</v>
      </c>
      <c r="J201" s="82">
        <f ca="1">IF($C201&lt;&gt;"",VLOOKUP($C201,'Monthly budget'!$E$8:$O$86,COLUMN()-3,FALSE),0)</f>
        <v>0</v>
      </c>
      <c r="K201" s="82">
        <f ca="1">IF($C201&lt;&gt;"",VLOOKUP($C201,'Monthly budget'!$E$8:$O$86,COLUMN()-3,FALSE),0)</f>
        <v>0</v>
      </c>
      <c r="L201" s="82">
        <f ca="1">IF($C201&lt;&gt;"",VLOOKUP($C201,'Monthly budget'!$E$8:$O$86,COLUMN()-3,FALSE),0)</f>
        <v>0</v>
      </c>
      <c r="M201" s="82">
        <f ca="1">IF($C201&lt;&gt;"",VLOOKUP($C201,'Monthly budget'!$E$8:$O$86,COLUMN()-3,FALSE),0)</f>
        <v>0</v>
      </c>
      <c r="N201" s="82">
        <f ca="1">IF($C201&lt;&gt;"",VLOOKUP($C201,'Monthly budget'!$E$8:$O$86,COLUMN()-3,FALSE),0)</f>
        <v>0</v>
      </c>
    </row>
    <row r="202" spans="2:14" x14ac:dyDescent="0.25">
      <c r="B202" s="81" t="b">
        <v>0</v>
      </c>
      <c r="C202" s="88" t="str">
        <f ca="1"/>
        <v>Phone</v>
      </c>
      <c r="D202" s="87">
        <f ca="1"/>
        <v>46239</v>
      </c>
      <c r="E202" s="83">
        <f ca="1">IF($C202&lt;&gt;"",VLOOKUP($C202,'Monthly budget'!$E$8:$O$86,COLUMN()-3,FALSE),0)</f>
        <v>-150.66999999999999</v>
      </c>
      <c r="F202" s="82">
        <f ca="1">IF($C202&lt;&gt;"",VLOOKUP($C202,'Monthly budget'!$E$8:$O$86,COLUMN()-3,FALSE),0)</f>
        <v>0</v>
      </c>
      <c r="G202" s="82">
        <f ca="1">IF($C202&lt;&gt;"",VLOOKUP($C202,'Monthly budget'!$E$8:$O$86,COLUMN()-3,FALSE),0)</f>
        <v>0</v>
      </c>
      <c r="H202" s="82">
        <f ca="1">IF($C202&lt;&gt;"",VLOOKUP($C202,'Monthly budget'!$E$8:$O$86,COLUMN()-3,FALSE),0)</f>
        <v>0</v>
      </c>
      <c r="I202" s="82">
        <f ca="1">IF($C202&lt;&gt;"",VLOOKUP($C202,'Monthly budget'!$E$8:$O$86,COLUMN()-3,FALSE),0)</f>
        <v>0</v>
      </c>
      <c r="J202" s="82">
        <f ca="1">IF($C202&lt;&gt;"",VLOOKUP($C202,'Monthly budget'!$E$8:$O$86,COLUMN()-3,FALSE),0)</f>
        <v>0</v>
      </c>
      <c r="K202" s="82">
        <f ca="1">IF($C202&lt;&gt;"",VLOOKUP($C202,'Monthly budget'!$E$8:$O$86,COLUMN()-3,FALSE),0)</f>
        <v>0</v>
      </c>
      <c r="L202" s="82">
        <f ca="1">IF($C202&lt;&gt;"",VLOOKUP($C202,'Monthly budget'!$E$8:$O$86,COLUMN()-3,FALSE),0)</f>
        <v>0</v>
      </c>
      <c r="M202" s="82">
        <f ca="1">IF($C202&lt;&gt;"",VLOOKUP($C202,'Monthly budget'!$E$8:$O$86,COLUMN()-3,FALSE),0)</f>
        <v>0</v>
      </c>
      <c r="N202" s="82">
        <f ca="1">IF($C202&lt;&gt;"",VLOOKUP($C202,'Monthly budget'!$E$8:$O$86,COLUMN()-3,FALSE),0)</f>
        <v>0</v>
      </c>
    </row>
    <row r="203" spans="2:14" x14ac:dyDescent="0.25">
      <c r="B203" s="81" t="b">
        <v>0</v>
      </c>
      <c r="C203" s="88" t="str">
        <f ca="1"/>
        <v>Sony</v>
      </c>
      <c r="D203" s="87">
        <f ca="1"/>
        <v>46242</v>
      </c>
      <c r="E203" s="83">
        <f ca="1">IF($C203&lt;&gt;"",VLOOKUP($C203,'Monthly budget'!$E$8:$O$86,COLUMN()-3,FALSE),0)</f>
        <v>-17.989999999999998</v>
      </c>
      <c r="F203" s="82">
        <f ca="1">IF($C203&lt;&gt;"",VLOOKUP($C203,'Monthly budget'!$E$8:$O$86,COLUMN()-3,FALSE),0)</f>
        <v>0</v>
      </c>
      <c r="G203" s="82">
        <f ca="1">IF($C203&lt;&gt;"",VLOOKUP($C203,'Monthly budget'!$E$8:$O$86,COLUMN()-3,FALSE),0)</f>
        <v>0</v>
      </c>
      <c r="H203" s="82">
        <f ca="1">IF($C203&lt;&gt;"",VLOOKUP($C203,'Monthly budget'!$E$8:$O$86,COLUMN()-3,FALSE),0)</f>
        <v>0</v>
      </c>
      <c r="I203" s="82">
        <f ca="1">IF($C203&lt;&gt;"",VLOOKUP($C203,'Monthly budget'!$E$8:$O$86,COLUMN()-3,FALSE),0)</f>
        <v>0</v>
      </c>
      <c r="J203" s="82">
        <f ca="1">IF($C203&lt;&gt;"",VLOOKUP($C203,'Monthly budget'!$E$8:$O$86,COLUMN()-3,FALSE),0)</f>
        <v>0</v>
      </c>
      <c r="K203" s="82">
        <f ca="1">IF($C203&lt;&gt;"",VLOOKUP($C203,'Monthly budget'!$E$8:$O$86,COLUMN()-3,FALSE),0)</f>
        <v>0</v>
      </c>
      <c r="L203" s="82">
        <f ca="1">IF($C203&lt;&gt;"",VLOOKUP($C203,'Monthly budget'!$E$8:$O$86,COLUMN()-3,FALSE),0)</f>
        <v>0</v>
      </c>
      <c r="M203" s="82">
        <f ca="1">IF($C203&lt;&gt;"",VLOOKUP($C203,'Monthly budget'!$E$8:$O$86,COLUMN()-3,FALSE),0)</f>
        <v>0</v>
      </c>
      <c r="N203" s="82">
        <f ca="1">IF($C203&lt;&gt;"",VLOOKUP($C203,'Monthly budget'!$E$8:$O$86,COLUMN()-3,FALSE),0)</f>
        <v>0</v>
      </c>
    </row>
    <row r="204" spans="2:14" x14ac:dyDescent="0.25">
      <c r="B204" s="81" t="b">
        <v>0</v>
      </c>
      <c r="C204" s="88" t="str">
        <f ca="1"/>
        <v>Phone Insurance</v>
      </c>
      <c r="D204" s="87">
        <f ca="1"/>
        <v>46242</v>
      </c>
      <c r="E204" s="83">
        <f ca="1">IF($C204&lt;&gt;"",VLOOKUP($C204,'Monthly budget'!$E$8:$O$86,COLUMN()-3,FALSE),0)</f>
        <v>-8</v>
      </c>
      <c r="F204" s="82">
        <f ca="1">IF($C204&lt;&gt;"",VLOOKUP($C204,'Monthly budget'!$E$8:$O$86,COLUMN()-3,FALSE),0)</f>
        <v>0</v>
      </c>
      <c r="G204" s="82">
        <f ca="1">IF($C204&lt;&gt;"",VLOOKUP($C204,'Monthly budget'!$E$8:$O$86,COLUMN()-3,FALSE),0)</f>
        <v>0</v>
      </c>
      <c r="H204" s="82">
        <f ca="1">IF($C204&lt;&gt;"",VLOOKUP($C204,'Monthly budget'!$E$8:$O$86,COLUMN()-3,FALSE),0)</f>
        <v>0</v>
      </c>
      <c r="I204" s="82">
        <f ca="1">IF($C204&lt;&gt;"",VLOOKUP($C204,'Monthly budget'!$E$8:$O$86,COLUMN()-3,FALSE),0)</f>
        <v>0</v>
      </c>
      <c r="J204" s="82">
        <f ca="1">IF($C204&lt;&gt;"",VLOOKUP($C204,'Monthly budget'!$E$8:$O$86,COLUMN()-3,FALSE),0)</f>
        <v>0</v>
      </c>
      <c r="K204" s="82">
        <f ca="1">IF($C204&lt;&gt;"",VLOOKUP($C204,'Monthly budget'!$E$8:$O$86,COLUMN()-3,FALSE),0)</f>
        <v>0</v>
      </c>
      <c r="L204" s="82">
        <f ca="1">IF($C204&lt;&gt;"",VLOOKUP($C204,'Monthly budget'!$E$8:$O$86,COLUMN()-3,FALSE),0)</f>
        <v>0</v>
      </c>
      <c r="M204" s="82">
        <f ca="1">IF($C204&lt;&gt;"",VLOOKUP($C204,'Monthly budget'!$E$8:$O$86,COLUMN()-3,FALSE),0)</f>
        <v>0</v>
      </c>
      <c r="N204" s="82">
        <f ca="1">IF($C204&lt;&gt;"",VLOOKUP($C204,'Monthly budget'!$E$8:$O$86,COLUMN()-3,FALSE),0)</f>
        <v>0</v>
      </c>
    </row>
    <row r="205" spans="2:14" x14ac:dyDescent="0.25">
      <c r="B205" s="81" t="b">
        <v>0</v>
      </c>
      <c r="C205" s="88" t="str">
        <f ca="1"/>
        <v>Amazon</v>
      </c>
      <c r="D205" s="87">
        <f ca="1"/>
        <v>46243</v>
      </c>
      <c r="E205" s="83">
        <f ca="1">IF($C205&lt;&gt;"",VLOOKUP($C205,'Monthly budget'!$E$8:$O$86,COLUMN()-3,FALSE),0)</f>
        <v>-16.149999999999999</v>
      </c>
      <c r="F205" s="82">
        <f ca="1">IF($C205&lt;&gt;"",VLOOKUP($C205,'Monthly budget'!$E$8:$O$86,COLUMN()-3,FALSE),0)</f>
        <v>0</v>
      </c>
      <c r="G205" s="82">
        <f ca="1">IF($C205&lt;&gt;"",VLOOKUP($C205,'Monthly budget'!$E$8:$O$86,COLUMN()-3,FALSE),0)</f>
        <v>0</v>
      </c>
      <c r="H205" s="82">
        <f ca="1">IF($C205&lt;&gt;"",VLOOKUP($C205,'Monthly budget'!$E$8:$O$86,COLUMN()-3,FALSE),0)</f>
        <v>0</v>
      </c>
      <c r="I205" s="82">
        <f ca="1">IF($C205&lt;&gt;"",VLOOKUP($C205,'Monthly budget'!$E$8:$O$86,COLUMN()-3,FALSE),0)</f>
        <v>0</v>
      </c>
      <c r="J205" s="82">
        <f ca="1">IF($C205&lt;&gt;"",VLOOKUP($C205,'Monthly budget'!$E$8:$O$86,COLUMN()-3,FALSE),0)</f>
        <v>0</v>
      </c>
      <c r="K205" s="82">
        <f ca="1">IF($C205&lt;&gt;"",VLOOKUP($C205,'Monthly budget'!$E$8:$O$86,COLUMN()-3,FALSE),0)</f>
        <v>0</v>
      </c>
      <c r="L205" s="82">
        <f ca="1">IF($C205&lt;&gt;"",VLOOKUP($C205,'Monthly budget'!$E$8:$O$86,COLUMN()-3,FALSE),0)</f>
        <v>0</v>
      </c>
      <c r="M205" s="82">
        <f ca="1">IF($C205&lt;&gt;"",VLOOKUP($C205,'Monthly budget'!$E$8:$O$86,COLUMN()-3,FALSE),0)</f>
        <v>0</v>
      </c>
      <c r="N205" s="82">
        <f ca="1">IF($C205&lt;&gt;"",VLOOKUP($C205,'Monthly budget'!$E$8:$O$86,COLUMN()-3,FALSE),0)</f>
        <v>0</v>
      </c>
    </row>
    <row r="206" spans="2:14" x14ac:dyDescent="0.25">
      <c r="B206" s="81" t="b">
        <v>0</v>
      </c>
      <c r="C206" s="88" t="str">
        <f ca="1"/>
        <v>Viso Go</v>
      </c>
      <c r="D206" s="87">
        <f ca="1"/>
        <v>46245</v>
      </c>
      <c r="E206" s="83">
        <f ca="1">IF($C206&lt;&gt;"",VLOOKUP($C206,'Monthly budget'!$E$8:$O$86,COLUMN()-3,FALSE),0)</f>
        <v>-275</v>
      </c>
      <c r="F206" s="82">
        <f ca="1">IF($C206&lt;&gt;"",VLOOKUP($C206,'Monthly budget'!$E$8:$O$86,COLUMN()-3,FALSE),0)</f>
        <v>0</v>
      </c>
      <c r="G206" s="82">
        <f ca="1">IF($C206&lt;&gt;"",VLOOKUP($C206,'Monthly budget'!$E$8:$O$86,COLUMN()-3,FALSE),0)</f>
        <v>0</v>
      </c>
      <c r="H206" s="82">
        <f ca="1">IF($C206&lt;&gt;"",VLOOKUP($C206,'Monthly budget'!$E$8:$O$86,COLUMN()-3,FALSE),0)</f>
        <v>0</v>
      </c>
      <c r="I206" s="82">
        <f ca="1">IF($C206&lt;&gt;"",VLOOKUP($C206,'Monthly budget'!$E$8:$O$86,COLUMN()-3,FALSE),0)</f>
        <v>0</v>
      </c>
      <c r="J206" s="82">
        <f ca="1">IF($C206&lt;&gt;"",VLOOKUP($C206,'Monthly budget'!$E$8:$O$86,COLUMN()-3,FALSE),0)</f>
        <v>0</v>
      </c>
      <c r="K206" s="82">
        <f ca="1">IF($C206&lt;&gt;"",VLOOKUP($C206,'Monthly budget'!$E$8:$O$86,COLUMN()-3,FALSE),0)</f>
        <v>146</v>
      </c>
      <c r="L206" s="82">
        <f ca="1">IF($C206&lt;&gt;"",VLOOKUP($C206,'Monthly budget'!$E$8:$O$86,COLUMN()-3,FALSE),0)</f>
        <v>0</v>
      </c>
      <c r="M206" s="82">
        <f ca="1">IF($C206&lt;&gt;"",VLOOKUP($C206,'Monthly budget'!$E$8:$O$86,COLUMN()-3,FALSE),0)</f>
        <v>0</v>
      </c>
      <c r="N206" s="82">
        <f ca="1">IF($C206&lt;&gt;"",VLOOKUP($C206,'Monthly budget'!$E$8:$O$86,COLUMN()-3,FALSE),0)</f>
        <v>0</v>
      </c>
    </row>
    <row r="207" spans="2:14" x14ac:dyDescent="0.25">
      <c r="B207" s="81" t="b">
        <v>0</v>
      </c>
      <c r="C207" s="88" t="str">
        <f ca="1"/>
        <v>Paycheck</v>
      </c>
      <c r="D207" s="87">
        <f ca="1"/>
        <v>46248</v>
      </c>
      <c r="E207" s="83">
        <f ca="1">IF($C207&lt;&gt;"",VLOOKUP($C207,'Monthly budget'!$E$8:$O$86,COLUMN()-3,FALSE),0)</f>
        <v>1140</v>
      </c>
      <c r="F207" s="82">
        <f ca="1">IF($C207&lt;&gt;"",VLOOKUP($C207,'Monthly budget'!$E$8:$O$86,COLUMN()-3,FALSE),0)</f>
        <v>460</v>
      </c>
      <c r="G207" s="82">
        <f ca="1">IF($C207&lt;&gt;"",VLOOKUP($C207,'Monthly budget'!$E$8:$O$86,COLUMN()-3,FALSE),0)</f>
        <v>0</v>
      </c>
      <c r="H207" s="82">
        <f ca="1">IF($C207&lt;&gt;"",VLOOKUP($C207,'Monthly budget'!$E$8:$O$86,COLUMN()-3,FALSE),0)</f>
        <v>0</v>
      </c>
      <c r="I207" s="82">
        <f ca="1">IF($C207&lt;&gt;"",VLOOKUP($C207,'Monthly budget'!$E$8:$O$86,COLUMN()-3,FALSE),0)</f>
        <v>0</v>
      </c>
      <c r="J207" s="82">
        <f ca="1">IF($C207&lt;&gt;"",VLOOKUP($C207,'Monthly budget'!$E$8:$O$86,COLUMN()-3,FALSE),0)</f>
        <v>0</v>
      </c>
      <c r="K207" s="82">
        <f ca="1">IF($C207&lt;&gt;"",VLOOKUP($C207,'Monthly budget'!$E$8:$O$86,COLUMN()-3,FALSE),0)</f>
        <v>0</v>
      </c>
      <c r="L207" s="82">
        <f ca="1">IF($C207&lt;&gt;"",VLOOKUP($C207,'Monthly budget'!$E$8:$O$86,COLUMN()-3,FALSE),0)</f>
        <v>0</v>
      </c>
      <c r="M207" s="82">
        <f ca="1">IF($C207&lt;&gt;"",VLOOKUP($C207,'Monthly budget'!$E$8:$O$86,COLUMN()-3,FALSE),0)</f>
        <v>0</v>
      </c>
      <c r="N207" s="82">
        <f ca="1">IF($C207&lt;&gt;"",VLOOKUP($C207,'Monthly budget'!$E$8:$O$86,COLUMN()-3,FALSE),0)</f>
        <v>0</v>
      </c>
    </row>
    <row r="208" spans="2:14" x14ac:dyDescent="0.25">
      <c r="B208" s="81" t="b">
        <v>0</v>
      </c>
      <c r="C208" s="88" t="str">
        <f ca="1"/>
        <v>Ameritas</v>
      </c>
      <c r="D208" s="87">
        <f ca="1"/>
        <v>46248</v>
      </c>
      <c r="E208" s="83">
        <f ca="1">IF($C208&lt;&gt;"",VLOOKUP($C208,'Monthly budget'!$E$8:$O$86,COLUMN()-3,FALSE),0)</f>
        <v>0</v>
      </c>
      <c r="F208" s="82">
        <f ca="1">IF($C208&lt;&gt;"",VLOOKUP($C208,'Monthly budget'!$E$8:$O$86,COLUMN()-3,FALSE),0)</f>
        <v>0</v>
      </c>
      <c r="G208" s="82">
        <f ca="1">IF($C208&lt;&gt;"",VLOOKUP($C208,'Monthly budget'!$E$8:$O$86,COLUMN()-3,FALSE),0)</f>
        <v>112</v>
      </c>
      <c r="H208" s="82">
        <f ca="1">IF($C208&lt;&gt;"",VLOOKUP($C208,'Monthly budget'!$E$8:$O$86,COLUMN()-3,FALSE),0)</f>
        <v>0</v>
      </c>
      <c r="I208" s="82">
        <f ca="1">IF($C208&lt;&gt;"",VLOOKUP($C208,'Monthly budget'!$E$8:$O$86,COLUMN()-3,FALSE),0)</f>
        <v>0</v>
      </c>
      <c r="J208" s="82">
        <f ca="1">IF($C208&lt;&gt;"",VLOOKUP($C208,'Monthly budget'!$E$8:$O$86,COLUMN()-3,FALSE),0)</f>
        <v>0</v>
      </c>
      <c r="K208" s="82">
        <f ca="1">IF($C208&lt;&gt;"",VLOOKUP($C208,'Monthly budget'!$E$8:$O$86,COLUMN()-3,FALSE),0)</f>
        <v>0</v>
      </c>
      <c r="L208" s="82">
        <f ca="1">IF($C208&lt;&gt;"",VLOOKUP($C208,'Monthly budget'!$E$8:$O$86,COLUMN()-3,FALSE),0)</f>
        <v>0</v>
      </c>
      <c r="M208" s="82">
        <f ca="1">IF($C208&lt;&gt;"",VLOOKUP($C208,'Monthly budget'!$E$8:$O$86,COLUMN()-3,FALSE),0)</f>
        <v>0</v>
      </c>
      <c r="N208" s="82">
        <f ca="1">IF($C208&lt;&gt;"",VLOOKUP($C208,'Monthly budget'!$E$8:$O$86,COLUMN()-3,FALSE),0)</f>
        <v>0</v>
      </c>
    </row>
    <row r="209" spans="2:14" x14ac:dyDescent="0.25">
      <c r="B209" s="81" t="b">
        <v>0</v>
      </c>
      <c r="C209" s="88" t="str">
        <f ca="1"/>
        <v>Groceries</v>
      </c>
      <c r="D209" s="87">
        <f ca="1"/>
        <v>46249</v>
      </c>
      <c r="E209" s="83">
        <f ca="1">IF($C209&lt;&gt;"",VLOOKUP($C209,'Monthly budget'!$E$8:$O$86,COLUMN()-3,FALSE),0)</f>
        <v>0</v>
      </c>
      <c r="F209" s="82">
        <f ca="1">IF($C209&lt;&gt;"",VLOOKUP($C209,'Monthly budget'!$E$8:$O$86,COLUMN()-3,FALSE),0)</f>
        <v>-200</v>
      </c>
      <c r="G209" s="82">
        <f ca="1">IF($C209&lt;&gt;"",VLOOKUP($C209,'Monthly budget'!$E$8:$O$86,COLUMN()-3,FALSE),0)</f>
        <v>0</v>
      </c>
      <c r="H209" s="82">
        <f ca="1">IF($C209&lt;&gt;"",VLOOKUP($C209,'Monthly budget'!$E$8:$O$86,COLUMN()-3,FALSE),0)</f>
        <v>0</v>
      </c>
      <c r="I209" s="82">
        <f ca="1">IF($C209&lt;&gt;"",VLOOKUP($C209,'Monthly budget'!$E$8:$O$86,COLUMN()-3,FALSE),0)</f>
        <v>0</v>
      </c>
      <c r="J209" s="82">
        <f ca="1">IF($C209&lt;&gt;"",VLOOKUP($C209,'Monthly budget'!$E$8:$O$86,COLUMN()-3,FALSE),0)</f>
        <v>0</v>
      </c>
      <c r="K209" s="82">
        <f ca="1">IF($C209&lt;&gt;"",VLOOKUP($C209,'Monthly budget'!$E$8:$O$86,COLUMN()-3,FALSE),0)</f>
        <v>0</v>
      </c>
      <c r="L209" s="82">
        <f ca="1">IF($C209&lt;&gt;"",VLOOKUP($C209,'Monthly budget'!$E$8:$O$86,COLUMN()-3,FALSE),0)</f>
        <v>0</v>
      </c>
      <c r="M209" s="82">
        <f ca="1">IF($C209&lt;&gt;"",VLOOKUP($C209,'Monthly budget'!$E$8:$O$86,COLUMN()-3,FALSE),0)</f>
        <v>0</v>
      </c>
      <c r="N209" s="82">
        <f ca="1">IF($C209&lt;&gt;"",VLOOKUP($C209,'Monthly budget'!$E$8:$O$86,COLUMN()-3,FALSE),0)</f>
        <v>0</v>
      </c>
    </row>
    <row r="210" spans="2:14" x14ac:dyDescent="0.25">
      <c r="B210" s="81" t="b">
        <v>0</v>
      </c>
      <c r="C210" s="88" t="str">
        <f ca="1"/>
        <v>Food &amp; Drinks</v>
      </c>
      <c r="D210" s="87">
        <f ca="1"/>
        <v>46249</v>
      </c>
      <c r="E210" s="83">
        <f ca="1">IF($C210&lt;&gt;"",VLOOKUP($C210,'Monthly budget'!$E$8:$O$86,COLUMN()-3,FALSE),0)</f>
        <v>0</v>
      </c>
      <c r="F210" s="82">
        <f ca="1">IF($C210&lt;&gt;"",VLOOKUP($C210,'Monthly budget'!$E$8:$O$86,COLUMN()-3,FALSE),0)</f>
        <v>-200</v>
      </c>
      <c r="G210" s="82">
        <f ca="1">IF($C210&lt;&gt;"",VLOOKUP($C210,'Monthly budget'!$E$8:$O$86,COLUMN()-3,FALSE),0)</f>
        <v>0</v>
      </c>
      <c r="H210" s="82">
        <f ca="1">IF($C210&lt;&gt;"",VLOOKUP($C210,'Monthly budget'!$E$8:$O$86,COLUMN()-3,FALSE),0)</f>
        <v>0</v>
      </c>
      <c r="I210" s="82">
        <f ca="1">IF($C210&lt;&gt;"",VLOOKUP($C210,'Monthly budget'!$E$8:$O$86,COLUMN()-3,FALSE),0)</f>
        <v>0</v>
      </c>
      <c r="J210" s="82">
        <f ca="1">IF($C210&lt;&gt;"",VLOOKUP($C210,'Monthly budget'!$E$8:$O$86,COLUMN()-3,FALSE),0)</f>
        <v>0</v>
      </c>
      <c r="K210" s="82">
        <f ca="1">IF($C210&lt;&gt;"",VLOOKUP($C210,'Monthly budget'!$E$8:$O$86,COLUMN()-3,FALSE),0)</f>
        <v>0</v>
      </c>
      <c r="L210" s="82">
        <f ca="1">IF($C210&lt;&gt;"",VLOOKUP($C210,'Monthly budget'!$E$8:$O$86,COLUMN()-3,FALSE),0)</f>
        <v>0</v>
      </c>
      <c r="M210" s="82">
        <f ca="1">IF($C210&lt;&gt;"",VLOOKUP($C210,'Monthly budget'!$E$8:$O$86,COLUMN()-3,FALSE),0)</f>
        <v>0</v>
      </c>
      <c r="N210" s="82">
        <f ca="1">IF($C210&lt;&gt;"",VLOOKUP($C210,'Monthly budget'!$E$8:$O$86,COLUMN()-3,FALSE),0)</f>
        <v>0</v>
      </c>
    </row>
    <row r="211" spans="2:14" x14ac:dyDescent="0.25">
      <c r="B211" s="81" t="b">
        <v>0</v>
      </c>
      <c r="C211" s="88" t="str">
        <f ca="1"/>
        <v>Motorcycle</v>
      </c>
      <c r="D211" s="87">
        <f ca="1"/>
        <v>46250</v>
      </c>
      <c r="E211" s="83">
        <f ca="1">IF($C211&lt;&gt;"",VLOOKUP($C211,'Monthly budget'!$E$8:$O$86,COLUMN()-3,FALSE),0)</f>
        <v>-150.38</v>
      </c>
      <c r="F211" s="82">
        <f ca="1">IF($C211&lt;&gt;"",VLOOKUP($C211,'Monthly budget'!$E$8:$O$86,COLUMN()-3,FALSE),0)</f>
        <v>0</v>
      </c>
      <c r="G211" s="82">
        <f ca="1">IF($C211&lt;&gt;"",VLOOKUP($C211,'Monthly budget'!$E$8:$O$86,COLUMN()-3,FALSE),0)</f>
        <v>0</v>
      </c>
      <c r="H211" s="82">
        <f ca="1">IF($C211&lt;&gt;"",VLOOKUP($C211,'Monthly budget'!$E$8:$O$86,COLUMN()-3,FALSE),0)</f>
        <v>0</v>
      </c>
      <c r="I211" s="82">
        <f ca="1">IF($C211&lt;&gt;"",VLOOKUP($C211,'Monthly budget'!$E$8:$O$86,COLUMN()-3,FALSE),0)</f>
        <v>0</v>
      </c>
      <c r="J211" s="82">
        <f ca="1">IF($C211&lt;&gt;"",VLOOKUP($C211,'Monthly budget'!$E$8:$O$86,COLUMN()-3,FALSE),0)</f>
        <v>0</v>
      </c>
      <c r="K211" s="82">
        <f ca="1">IF($C211&lt;&gt;"",VLOOKUP($C211,'Monthly budget'!$E$8:$O$86,COLUMN()-3,FALSE),0)</f>
        <v>0</v>
      </c>
      <c r="L211" s="82">
        <f ca="1">IF($C211&lt;&gt;"",VLOOKUP($C211,'Monthly budget'!$E$8:$O$86,COLUMN()-3,FALSE),0)</f>
        <v>0</v>
      </c>
      <c r="M211" s="82">
        <f ca="1">IF($C211&lt;&gt;"",VLOOKUP($C211,'Monthly budget'!$E$8:$O$86,COLUMN()-3,FALSE),0)</f>
        <v>0</v>
      </c>
      <c r="N211" s="82">
        <f ca="1">IF($C211&lt;&gt;"",VLOOKUP($C211,'Monthly budget'!$E$8:$O$86,COLUMN()-3,FALSE),0)</f>
        <v>0</v>
      </c>
    </row>
    <row r="212" spans="2:14" x14ac:dyDescent="0.25">
      <c r="B212" s="81" t="b">
        <v>0</v>
      </c>
      <c r="C212" s="88" t="str">
        <f ca="1"/>
        <v>Netflix</v>
      </c>
      <c r="D212" s="87">
        <f ca="1"/>
        <v>46254</v>
      </c>
      <c r="E212" s="83">
        <f ca="1">IF($C212&lt;&gt;"",VLOOKUP($C212,'Monthly budget'!$E$8:$O$86,COLUMN()-3,FALSE),0)</f>
        <v>-24.99</v>
      </c>
      <c r="F212" s="82">
        <f ca="1">IF($C212&lt;&gt;"",VLOOKUP($C212,'Monthly budget'!$E$8:$O$86,COLUMN()-3,FALSE),0)</f>
        <v>0</v>
      </c>
      <c r="G212" s="82">
        <f ca="1">IF($C212&lt;&gt;"",VLOOKUP($C212,'Monthly budget'!$E$8:$O$86,COLUMN()-3,FALSE),0)</f>
        <v>0</v>
      </c>
      <c r="H212" s="82">
        <f ca="1">IF($C212&lt;&gt;"",VLOOKUP($C212,'Monthly budget'!$E$8:$O$86,COLUMN()-3,FALSE),0)</f>
        <v>0</v>
      </c>
      <c r="I212" s="82">
        <f ca="1">IF($C212&lt;&gt;"",VLOOKUP($C212,'Monthly budget'!$E$8:$O$86,COLUMN()-3,FALSE),0)</f>
        <v>0</v>
      </c>
      <c r="J212" s="82">
        <f ca="1">IF($C212&lt;&gt;"",VLOOKUP($C212,'Monthly budget'!$E$8:$O$86,COLUMN()-3,FALSE),0)</f>
        <v>0</v>
      </c>
      <c r="K212" s="82">
        <f ca="1">IF($C212&lt;&gt;"",VLOOKUP($C212,'Monthly budget'!$E$8:$O$86,COLUMN()-3,FALSE),0)</f>
        <v>0</v>
      </c>
      <c r="L212" s="82">
        <f ca="1">IF($C212&lt;&gt;"",VLOOKUP($C212,'Monthly budget'!$E$8:$O$86,COLUMN()-3,FALSE),0)</f>
        <v>0</v>
      </c>
      <c r="M212" s="82">
        <f ca="1">IF($C212&lt;&gt;"",VLOOKUP($C212,'Monthly budget'!$E$8:$O$86,COLUMN()-3,FALSE),0)</f>
        <v>0</v>
      </c>
      <c r="N212" s="82">
        <f ca="1">IF($C212&lt;&gt;"",VLOOKUP($C212,'Monthly budget'!$E$8:$O$86,COLUMN()-3,FALSE),0)</f>
        <v>0</v>
      </c>
    </row>
    <row r="213" spans="2:14" x14ac:dyDescent="0.25">
      <c r="B213" s="81" t="b">
        <v>0</v>
      </c>
      <c r="C213" s="88" t="str">
        <f ca="1"/>
        <v>Renters</v>
      </c>
      <c r="D213" s="87">
        <f ca="1"/>
        <v>46255</v>
      </c>
      <c r="E213" s="83">
        <f ca="1">IF($C213&lt;&gt;"",VLOOKUP($C213,'Monthly budget'!$E$8:$O$86,COLUMN()-3,FALSE),0)</f>
        <v>-10.92</v>
      </c>
      <c r="F213" s="82">
        <f ca="1">IF($C213&lt;&gt;"",VLOOKUP($C213,'Monthly budget'!$E$8:$O$86,COLUMN()-3,FALSE),0)</f>
        <v>0</v>
      </c>
      <c r="G213" s="82">
        <f ca="1">IF($C213&lt;&gt;"",VLOOKUP($C213,'Monthly budget'!$E$8:$O$86,COLUMN()-3,FALSE),0)</f>
        <v>0</v>
      </c>
      <c r="H213" s="82">
        <f ca="1">IF($C213&lt;&gt;"",VLOOKUP($C213,'Monthly budget'!$E$8:$O$86,COLUMN()-3,FALSE),0)</f>
        <v>0</v>
      </c>
      <c r="I213" s="82">
        <f ca="1">IF($C213&lt;&gt;"",VLOOKUP($C213,'Monthly budget'!$E$8:$O$86,COLUMN()-3,FALSE),0)</f>
        <v>0</v>
      </c>
      <c r="J213" s="82">
        <f ca="1">IF($C213&lt;&gt;"",VLOOKUP($C213,'Monthly budget'!$E$8:$O$86,COLUMN()-3,FALSE),0)</f>
        <v>0</v>
      </c>
      <c r="K213" s="82">
        <f ca="1">IF($C213&lt;&gt;"",VLOOKUP($C213,'Monthly budget'!$E$8:$O$86,COLUMN()-3,FALSE),0)</f>
        <v>0</v>
      </c>
      <c r="L213" s="82">
        <f ca="1">IF($C213&lt;&gt;"",VLOOKUP($C213,'Monthly budget'!$E$8:$O$86,COLUMN()-3,FALSE),0)</f>
        <v>0</v>
      </c>
      <c r="M213" s="82">
        <f ca="1">IF($C213&lt;&gt;"",VLOOKUP($C213,'Monthly budget'!$E$8:$O$86,COLUMN()-3,FALSE),0)</f>
        <v>0</v>
      </c>
      <c r="N213" s="82">
        <f ca="1">IF($C213&lt;&gt;"",VLOOKUP($C213,'Monthly budget'!$E$8:$O$86,COLUMN()-3,FALSE),0)</f>
        <v>0</v>
      </c>
    </row>
    <row r="214" spans="2:14" x14ac:dyDescent="0.25">
      <c r="B214" s="81" t="b">
        <v>0</v>
      </c>
      <c r="C214" s="88" t="str">
        <f ca="1"/>
        <v>Cese Transfer</v>
      </c>
      <c r="D214" s="87">
        <f ca="1"/>
        <v>46259</v>
      </c>
      <c r="E214" s="83">
        <f ca="1">IF($C214&lt;&gt;"",VLOOKUP($C214,'Monthly budget'!$E$8:$O$86,COLUMN()-3,FALSE),0)</f>
        <v>142</v>
      </c>
      <c r="F214" s="82">
        <f ca="1">IF($C214&lt;&gt;"",VLOOKUP($C214,'Monthly budget'!$E$8:$O$86,COLUMN()-3,FALSE),0)</f>
        <v>0</v>
      </c>
      <c r="G214" s="82">
        <f ca="1">IF($C214&lt;&gt;"",VLOOKUP($C214,'Monthly budget'!$E$8:$O$86,COLUMN()-3,FALSE),0)</f>
        <v>0</v>
      </c>
      <c r="H214" s="82">
        <f ca="1">IF($C214&lt;&gt;"",VLOOKUP($C214,'Monthly budget'!$E$8:$O$86,COLUMN()-3,FALSE),0)</f>
        <v>0</v>
      </c>
      <c r="I214" s="82">
        <f ca="1">IF($C214&lt;&gt;"",VLOOKUP($C214,'Monthly budget'!$E$8:$O$86,COLUMN()-3,FALSE),0)</f>
        <v>0</v>
      </c>
      <c r="J214" s="82">
        <f ca="1">IF($C214&lt;&gt;"",VLOOKUP($C214,'Monthly budget'!$E$8:$O$86,COLUMN()-3,FALSE),0)</f>
        <v>0</v>
      </c>
      <c r="K214" s="82">
        <f ca="1">IF($C214&lt;&gt;"",VLOOKUP($C214,'Monthly budget'!$E$8:$O$86,COLUMN()-3,FALSE),0)</f>
        <v>0</v>
      </c>
      <c r="L214" s="82">
        <f ca="1">IF($C214&lt;&gt;"",VLOOKUP($C214,'Monthly budget'!$E$8:$O$86,COLUMN()-3,FALSE),0)</f>
        <v>0</v>
      </c>
      <c r="M214" s="82">
        <f ca="1">IF($C214&lt;&gt;"",VLOOKUP($C214,'Monthly budget'!$E$8:$O$86,COLUMN()-3,FALSE),0)</f>
        <v>0</v>
      </c>
      <c r="N214" s="82">
        <f ca="1">IF($C214&lt;&gt;"",VLOOKUP($C214,'Monthly budget'!$E$8:$O$86,COLUMN()-3,FALSE),0)</f>
        <v>0</v>
      </c>
    </row>
    <row r="215" spans="2:14" x14ac:dyDescent="0.25">
      <c r="B215" s="81" t="b">
        <v>0</v>
      </c>
      <c r="C215" s="88" t="str">
        <f ca="1"/>
        <v>Internet</v>
      </c>
      <c r="D215" s="87">
        <f ca="1"/>
        <v>46260</v>
      </c>
      <c r="E215" s="83">
        <f ca="1">IF($C215&lt;&gt;"",VLOOKUP($C215,'Monthly budget'!$E$8:$O$86,COLUMN()-3,FALSE),0)</f>
        <v>0</v>
      </c>
      <c r="F215" s="82">
        <f ca="1">IF($C215&lt;&gt;"",VLOOKUP($C215,'Monthly budget'!$E$8:$O$86,COLUMN()-3,FALSE),0)</f>
        <v>0</v>
      </c>
      <c r="G215" s="82">
        <f ca="1">IF($C215&lt;&gt;"",VLOOKUP($C215,'Monthly budget'!$E$8:$O$86,COLUMN()-3,FALSE),0)</f>
        <v>0</v>
      </c>
      <c r="H215" s="82">
        <f ca="1">IF($C215&lt;&gt;"",VLOOKUP($C215,'Monthly budget'!$E$8:$O$86,COLUMN()-3,FALSE),0)</f>
        <v>0</v>
      </c>
      <c r="I215" s="82">
        <f ca="1">IF($C215&lt;&gt;"",VLOOKUP($C215,'Monthly budget'!$E$8:$O$86,COLUMN()-3,FALSE),0)</f>
        <v>0</v>
      </c>
      <c r="J215" s="82">
        <f ca="1">IF($C215&lt;&gt;"",VLOOKUP($C215,'Monthly budget'!$E$8:$O$86,COLUMN()-3,FALSE),0)</f>
        <v>0</v>
      </c>
      <c r="K215" s="82">
        <f ca="1">IF($C215&lt;&gt;"",VLOOKUP($C215,'Monthly budget'!$E$8:$O$86,COLUMN()-3,FALSE),0)</f>
        <v>0</v>
      </c>
      <c r="L215" s="82">
        <f ca="1">IF($C215&lt;&gt;"",VLOOKUP($C215,'Monthly budget'!$E$8:$O$86,COLUMN()-3,FALSE),0)</f>
        <v>0</v>
      </c>
      <c r="M215" s="82">
        <f ca="1">IF($C215&lt;&gt;"",VLOOKUP($C215,'Monthly budget'!$E$8:$O$86,COLUMN()-3,FALSE),0)</f>
        <v>0</v>
      </c>
      <c r="N215" s="82">
        <f ca="1">IF($C215&lt;&gt;"",VLOOKUP($C215,'Monthly budget'!$E$8:$O$86,COLUMN()-3,FALSE),0)</f>
        <v>0</v>
      </c>
    </row>
    <row r="216" spans="2:14" x14ac:dyDescent="0.25">
      <c r="B216" s="81" t="b">
        <v>0</v>
      </c>
      <c r="C216" s="88" t="str">
        <f ca="1"/>
        <v>Windsurf</v>
      </c>
      <c r="D216" s="87">
        <f ca="1"/>
        <v>46260</v>
      </c>
      <c r="E216" s="83">
        <f ca="1">IF($C216&lt;&gt;"",VLOOKUP($C216,'Monthly budget'!$E$8:$O$86,COLUMN()-3,FALSE),0)</f>
        <v>-15</v>
      </c>
      <c r="F216" s="82">
        <f ca="1">IF($C216&lt;&gt;"",VLOOKUP($C216,'Monthly budget'!$E$8:$O$86,COLUMN()-3,FALSE),0)</f>
        <v>0</v>
      </c>
      <c r="G216" s="82">
        <f ca="1">IF($C216&lt;&gt;"",VLOOKUP($C216,'Monthly budget'!$E$8:$O$86,COLUMN()-3,FALSE),0)</f>
        <v>0</v>
      </c>
      <c r="H216" s="82">
        <f ca="1">IF($C216&lt;&gt;"",VLOOKUP($C216,'Monthly budget'!$E$8:$O$86,COLUMN()-3,FALSE),0)</f>
        <v>0</v>
      </c>
      <c r="I216" s="82">
        <f ca="1">IF($C216&lt;&gt;"",VLOOKUP($C216,'Monthly budget'!$E$8:$O$86,COLUMN()-3,FALSE),0)</f>
        <v>0</v>
      </c>
      <c r="J216" s="82">
        <f ca="1">IF($C216&lt;&gt;"",VLOOKUP($C216,'Monthly budget'!$E$8:$O$86,COLUMN()-3,FALSE),0)</f>
        <v>0</v>
      </c>
      <c r="K216" s="82">
        <f ca="1">IF($C216&lt;&gt;"",VLOOKUP($C216,'Monthly budget'!$E$8:$O$86,COLUMN()-3,FALSE),0)</f>
        <v>0</v>
      </c>
      <c r="L216" s="82">
        <f ca="1">IF($C216&lt;&gt;"",VLOOKUP($C216,'Monthly budget'!$E$8:$O$86,COLUMN()-3,FALSE),0)</f>
        <v>0</v>
      </c>
      <c r="M216" s="82">
        <f ca="1">IF($C216&lt;&gt;"",VLOOKUP($C216,'Monthly budget'!$E$8:$O$86,COLUMN()-3,FALSE),0)</f>
        <v>0</v>
      </c>
      <c r="N216" s="82">
        <f ca="1">IF($C216&lt;&gt;"",VLOOKUP($C216,'Monthly budget'!$E$8:$O$86,COLUMN()-3,FALSE),0)</f>
        <v>0</v>
      </c>
    </row>
    <row r="217" spans="2:14" x14ac:dyDescent="0.25">
      <c r="B217" s="81" t="b">
        <v>0</v>
      </c>
      <c r="C217" s="88" t="str">
        <f ca="1"/>
        <v>Tidal</v>
      </c>
      <c r="D217" s="87">
        <f ca="1"/>
        <v>46261</v>
      </c>
      <c r="E217" s="83">
        <f ca="1">IF($C217&lt;&gt;"",VLOOKUP($C217,'Monthly budget'!$E$8:$O$86,COLUMN()-3,FALSE),0)</f>
        <v>-10.99</v>
      </c>
      <c r="F217" s="82">
        <f ca="1">IF($C217&lt;&gt;"",VLOOKUP($C217,'Monthly budget'!$E$8:$O$86,COLUMN()-3,FALSE),0)</f>
        <v>0</v>
      </c>
      <c r="G217" s="82">
        <f ca="1">IF($C217&lt;&gt;"",VLOOKUP($C217,'Monthly budget'!$E$8:$O$86,COLUMN()-3,FALSE),0)</f>
        <v>0</v>
      </c>
      <c r="H217" s="82">
        <f ca="1">IF($C217&lt;&gt;"",VLOOKUP($C217,'Monthly budget'!$E$8:$O$86,COLUMN()-3,FALSE),0)</f>
        <v>0</v>
      </c>
      <c r="I217" s="82">
        <f ca="1">IF($C217&lt;&gt;"",VLOOKUP($C217,'Monthly budget'!$E$8:$O$86,COLUMN()-3,FALSE),0)</f>
        <v>0</v>
      </c>
      <c r="J217" s="82">
        <f ca="1">IF($C217&lt;&gt;"",VLOOKUP($C217,'Monthly budget'!$E$8:$O$86,COLUMN()-3,FALSE),0)</f>
        <v>0</v>
      </c>
      <c r="K217" s="82">
        <f ca="1">IF($C217&lt;&gt;"",VLOOKUP($C217,'Monthly budget'!$E$8:$O$86,COLUMN()-3,FALSE),0)</f>
        <v>0</v>
      </c>
      <c r="L217" s="82">
        <f ca="1">IF($C217&lt;&gt;"",VLOOKUP($C217,'Monthly budget'!$E$8:$O$86,COLUMN()-3,FALSE),0)</f>
        <v>0</v>
      </c>
      <c r="M217" s="82">
        <f ca="1">IF($C217&lt;&gt;"",VLOOKUP($C217,'Monthly budget'!$E$8:$O$86,COLUMN()-3,FALSE),0)</f>
        <v>0</v>
      </c>
      <c r="N217" s="82">
        <f ca="1">IF($C217&lt;&gt;"",VLOOKUP($C217,'Monthly budget'!$E$8:$O$86,COLUMN()-3,FALSE),0)</f>
        <v>0</v>
      </c>
    </row>
    <row r="218" spans="2:14" x14ac:dyDescent="0.25">
      <c r="B218" s="81" t="b">
        <v>0</v>
      </c>
      <c r="C218" s="88" t="str">
        <f ca="1"/>
        <v>Paycheck</v>
      </c>
      <c r="D218" s="87">
        <f ca="1"/>
        <v>46262</v>
      </c>
      <c r="E218" s="83">
        <f ca="1">IF($C218&lt;&gt;"",VLOOKUP($C218,'Monthly budget'!$E$8:$O$86,COLUMN()-3,FALSE),0)</f>
        <v>1140</v>
      </c>
      <c r="F218" s="82">
        <f ca="1">IF($C218&lt;&gt;"",VLOOKUP($C218,'Monthly budget'!$E$8:$O$86,COLUMN()-3,FALSE),0)</f>
        <v>460</v>
      </c>
      <c r="G218" s="82">
        <f ca="1">IF($C218&lt;&gt;"",VLOOKUP($C218,'Monthly budget'!$E$8:$O$86,COLUMN()-3,FALSE),0)</f>
        <v>0</v>
      </c>
      <c r="H218" s="82">
        <f ca="1">IF($C218&lt;&gt;"",VLOOKUP($C218,'Monthly budget'!$E$8:$O$86,COLUMN()-3,FALSE),0)</f>
        <v>0</v>
      </c>
      <c r="I218" s="82">
        <f ca="1">IF($C218&lt;&gt;"",VLOOKUP($C218,'Monthly budget'!$E$8:$O$86,COLUMN()-3,FALSE),0)</f>
        <v>0</v>
      </c>
      <c r="J218" s="82">
        <f ca="1">IF($C218&lt;&gt;"",VLOOKUP($C218,'Monthly budget'!$E$8:$O$86,COLUMN()-3,FALSE),0)</f>
        <v>0</v>
      </c>
      <c r="K218" s="82">
        <f ca="1">IF($C218&lt;&gt;"",VLOOKUP($C218,'Monthly budget'!$E$8:$O$86,COLUMN()-3,FALSE),0)</f>
        <v>0</v>
      </c>
      <c r="L218" s="82">
        <f ca="1">IF($C218&lt;&gt;"",VLOOKUP($C218,'Monthly budget'!$E$8:$O$86,COLUMN()-3,FALSE),0)</f>
        <v>0</v>
      </c>
      <c r="M218" s="82">
        <f ca="1">IF($C218&lt;&gt;"",VLOOKUP($C218,'Monthly budget'!$E$8:$O$86,COLUMN()-3,FALSE),0)</f>
        <v>0</v>
      </c>
      <c r="N218" s="82">
        <f ca="1">IF($C218&lt;&gt;"",VLOOKUP($C218,'Monthly budget'!$E$8:$O$86,COLUMN()-3,FALSE),0)</f>
        <v>0</v>
      </c>
    </row>
    <row r="219" spans="2:14" x14ac:dyDescent="0.25">
      <c r="B219" s="81" t="b">
        <v>0</v>
      </c>
      <c r="C219" s="88" t="str">
        <f ca="1"/>
        <v>Ameritas</v>
      </c>
      <c r="D219" s="87">
        <f ca="1"/>
        <v>46262</v>
      </c>
      <c r="E219" s="83">
        <f ca="1">IF($C219&lt;&gt;"",VLOOKUP($C219,'Monthly budget'!$E$8:$O$86,COLUMN()-3,FALSE),0)</f>
        <v>0</v>
      </c>
      <c r="F219" s="82">
        <f ca="1">IF($C219&lt;&gt;"",VLOOKUP($C219,'Monthly budget'!$E$8:$O$86,COLUMN()-3,FALSE),0)</f>
        <v>0</v>
      </c>
      <c r="G219" s="82">
        <f ca="1">IF($C219&lt;&gt;"",VLOOKUP($C219,'Monthly budget'!$E$8:$O$86,COLUMN()-3,FALSE),0)</f>
        <v>112</v>
      </c>
      <c r="H219" s="82">
        <f ca="1">IF($C219&lt;&gt;"",VLOOKUP($C219,'Monthly budget'!$E$8:$O$86,COLUMN()-3,FALSE),0)</f>
        <v>0</v>
      </c>
      <c r="I219" s="82">
        <f ca="1">IF($C219&lt;&gt;"",VLOOKUP($C219,'Monthly budget'!$E$8:$O$86,COLUMN()-3,FALSE),0)</f>
        <v>0</v>
      </c>
      <c r="J219" s="82">
        <f ca="1">IF($C219&lt;&gt;"",VLOOKUP($C219,'Monthly budget'!$E$8:$O$86,COLUMN()-3,FALSE),0)</f>
        <v>0</v>
      </c>
      <c r="K219" s="82">
        <f ca="1">IF($C219&lt;&gt;"",VLOOKUP($C219,'Monthly budget'!$E$8:$O$86,COLUMN()-3,FALSE),0)</f>
        <v>0</v>
      </c>
      <c r="L219" s="82">
        <f ca="1">IF($C219&lt;&gt;"",VLOOKUP($C219,'Monthly budget'!$E$8:$O$86,COLUMN()-3,FALSE),0)</f>
        <v>0</v>
      </c>
      <c r="M219" s="82">
        <f ca="1">IF($C219&lt;&gt;"",VLOOKUP($C219,'Monthly budget'!$E$8:$O$86,COLUMN()-3,FALSE),0)</f>
        <v>0</v>
      </c>
      <c r="N219" s="82">
        <f ca="1">IF($C219&lt;&gt;"",VLOOKUP($C219,'Monthly budget'!$E$8:$O$86,COLUMN()-3,FALSE),0)</f>
        <v>0</v>
      </c>
    </row>
    <row r="220" spans="2:14" x14ac:dyDescent="0.25">
      <c r="B220" s="81" t="b">
        <v>0</v>
      </c>
      <c r="C220" s="88" t="str">
        <f ca="1"/>
        <v>Costco Citi</v>
      </c>
      <c r="D220" s="87">
        <f ca="1"/>
        <v>46262</v>
      </c>
      <c r="E220" s="83">
        <f ca="1">IF($C220&lt;&gt;"",VLOOKUP($C220,'Monthly budget'!$E$8:$O$86,COLUMN()-3,FALSE),0)</f>
        <v>-140</v>
      </c>
      <c r="F220" s="82">
        <f ca="1">IF($C220&lt;&gt;"",VLOOKUP($C220,'Monthly budget'!$E$8:$O$86,COLUMN()-3,FALSE),0)</f>
        <v>0</v>
      </c>
      <c r="G220" s="82">
        <f ca="1">IF($C220&lt;&gt;"",VLOOKUP($C220,'Monthly budget'!$E$8:$O$86,COLUMN()-3,FALSE),0)</f>
        <v>0</v>
      </c>
      <c r="H220" s="82">
        <f ca="1">IF($C220&lt;&gt;"",VLOOKUP($C220,'Monthly budget'!$E$8:$O$86,COLUMN()-3,FALSE),0)</f>
        <v>0</v>
      </c>
      <c r="I220" s="82">
        <f ca="1">IF($C220&lt;&gt;"",VLOOKUP($C220,'Monthly budget'!$E$8:$O$86,COLUMN()-3,FALSE),0)</f>
        <v>0</v>
      </c>
      <c r="J220" s="82">
        <f ca="1">IF($C220&lt;&gt;"",VLOOKUP($C220,'Monthly budget'!$E$8:$O$86,COLUMN()-3,FALSE),0)</f>
        <v>0</v>
      </c>
      <c r="K220" s="82">
        <f ca="1">IF($C220&lt;&gt;"",VLOOKUP($C220,'Monthly budget'!$E$8:$O$86,COLUMN()-3,FALSE),0)</f>
        <v>0</v>
      </c>
      <c r="L220" s="82">
        <f ca="1">IF($C220&lt;&gt;"",VLOOKUP($C220,'Monthly budget'!$E$8:$O$86,COLUMN()-3,FALSE),0)</f>
        <v>0</v>
      </c>
      <c r="M220" s="82">
        <f ca="1">IF($C220&lt;&gt;"",VLOOKUP($C220,'Monthly budget'!$E$8:$O$86,COLUMN()-3,FALSE),0)</f>
        <v>0</v>
      </c>
      <c r="N220" s="82">
        <f ca="1">IF($C220&lt;&gt;"",VLOOKUP($C220,'Monthly budget'!$E$8:$O$86,COLUMN()-3,FALSE),0)</f>
        <v>140</v>
      </c>
    </row>
    <row r="221" spans="2:14" x14ac:dyDescent="0.25">
      <c r="B221" s="81" t="b">
        <v>0</v>
      </c>
      <c r="C221" s="88" t="str">
        <f ca="1"/>
        <v>Kulo Transfer</v>
      </c>
      <c r="D221" s="87">
        <f ca="1"/>
        <v>46262</v>
      </c>
      <c r="E221" s="83">
        <f ca="1">IF($C221&lt;&gt;"",VLOOKUP($C221,'Monthly budget'!$E$8:$O$86,COLUMN()-3,FALSE),0)</f>
        <v>1050</v>
      </c>
      <c r="F221" s="82">
        <f ca="1">IF($C221&lt;&gt;"",VLOOKUP($C221,'Monthly budget'!$E$8:$O$86,COLUMN()-3,FALSE),0)</f>
        <v>0</v>
      </c>
      <c r="G221" s="82">
        <f ca="1">IF($C221&lt;&gt;"",VLOOKUP($C221,'Monthly budget'!$E$8:$O$86,COLUMN()-3,FALSE),0)</f>
        <v>0</v>
      </c>
      <c r="H221" s="82">
        <f ca="1">IF($C221&lt;&gt;"",VLOOKUP($C221,'Monthly budget'!$E$8:$O$86,COLUMN()-3,FALSE),0)</f>
        <v>0</v>
      </c>
      <c r="I221" s="82">
        <f ca="1">IF($C221&lt;&gt;"",VLOOKUP($C221,'Monthly budget'!$E$8:$O$86,COLUMN()-3,FALSE),0)</f>
        <v>0</v>
      </c>
      <c r="J221" s="82">
        <f ca="1">IF($C221&lt;&gt;"",VLOOKUP($C221,'Monthly budget'!$E$8:$O$86,COLUMN()-3,FALSE),0)</f>
        <v>0</v>
      </c>
      <c r="K221" s="82">
        <f ca="1">IF($C221&lt;&gt;"",VLOOKUP($C221,'Monthly budget'!$E$8:$O$86,COLUMN()-3,FALSE),0)</f>
        <v>0</v>
      </c>
      <c r="L221" s="82">
        <f ca="1">IF($C221&lt;&gt;"",VLOOKUP($C221,'Monthly budget'!$E$8:$O$86,COLUMN()-3,FALSE),0)</f>
        <v>0</v>
      </c>
      <c r="M221" s="82">
        <f ca="1">IF($C221&lt;&gt;"",VLOOKUP($C221,'Monthly budget'!$E$8:$O$86,COLUMN()-3,FALSE),0)</f>
        <v>0</v>
      </c>
      <c r="N221" s="82">
        <f ca="1">IF($C221&lt;&gt;"",VLOOKUP($C221,'Monthly budget'!$E$8:$O$86,COLUMN()-3,FALSE),0)</f>
        <v>0</v>
      </c>
    </row>
    <row r="222" spans="2:14" x14ac:dyDescent="0.25">
      <c r="B222" s="81" t="b">
        <v>0</v>
      </c>
      <c r="C222" s="88" t="str">
        <f ca="1"/>
        <v>Kulo SDGE</v>
      </c>
      <c r="D222" s="87">
        <f ca="1"/>
        <v>46262</v>
      </c>
      <c r="E222" s="83">
        <f ca="1">IF($C222&lt;&gt;"",VLOOKUP($C222,'Monthly budget'!$E$8:$O$86,COLUMN()-3,FALSE),0)</f>
        <v>-82</v>
      </c>
      <c r="F222" s="82">
        <f ca="1">IF($C222&lt;&gt;"",VLOOKUP($C222,'Monthly budget'!$E$8:$O$86,COLUMN()-3,FALSE),0)</f>
        <v>0</v>
      </c>
      <c r="G222" s="82">
        <f ca="1">IF($C222&lt;&gt;"",VLOOKUP($C222,'Monthly budget'!$E$8:$O$86,COLUMN()-3,FALSE),0)</f>
        <v>0</v>
      </c>
      <c r="H222" s="82">
        <f ca="1">IF($C222&lt;&gt;"",VLOOKUP($C222,'Monthly budget'!$E$8:$O$86,COLUMN()-3,FALSE),0)</f>
        <v>0</v>
      </c>
      <c r="I222" s="82">
        <f ca="1">IF($C222&lt;&gt;"",VLOOKUP($C222,'Monthly budget'!$E$8:$O$86,COLUMN()-3,FALSE),0)</f>
        <v>0</v>
      </c>
      <c r="J222" s="82">
        <f ca="1">IF($C222&lt;&gt;"",VLOOKUP($C222,'Monthly budget'!$E$8:$O$86,COLUMN()-3,FALSE),0)</f>
        <v>0</v>
      </c>
      <c r="K222" s="82">
        <f ca="1">IF($C222&lt;&gt;"",VLOOKUP($C222,'Monthly budget'!$E$8:$O$86,COLUMN()-3,FALSE),0)</f>
        <v>0</v>
      </c>
      <c r="L222" s="82">
        <f ca="1">IF($C222&lt;&gt;"",VLOOKUP($C222,'Monthly budget'!$E$8:$O$86,COLUMN()-3,FALSE),0)</f>
        <v>0</v>
      </c>
      <c r="M222" s="82">
        <f ca="1">IF($C222&lt;&gt;"",VLOOKUP($C222,'Monthly budget'!$E$8:$O$86,COLUMN()-3,FALSE),0)</f>
        <v>0</v>
      </c>
      <c r="N222" s="82">
        <f ca="1">IF($C222&lt;&gt;"",VLOOKUP($C222,'Monthly budget'!$E$8:$O$86,COLUMN()-3,FALSE),0)</f>
        <v>0</v>
      </c>
    </row>
    <row r="223" spans="2:14" x14ac:dyDescent="0.25">
      <c r="B223" s="81" t="b">
        <v>0</v>
      </c>
      <c r="C223" s="88" t="str">
        <f ca="1"/>
        <v>SDGE</v>
      </c>
      <c r="D223" s="87">
        <f ca="1"/>
        <v>46262</v>
      </c>
      <c r="E223" s="83">
        <f ca="1">IF($C223&lt;&gt;"",VLOOKUP($C223,'Monthly budget'!$E$8:$O$86,COLUMN()-3,FALSE),0)</f>
        <v>-84</v>
      </c>
      <c r="F223" s="82">
        <f ca="1">IF($C223&lt;&gt;"",VLOOKUP($C223,'Monthly budget'!$E$8:$O$86,COLUMN()-3,FALSE),0)</f>
        <v>0</v>
      </c>
      <c r="G223" s="82">
        <f ca="1">IF($C223&lt;&gt;"",VLOOKUP($C223,'Monthly budget'!$E$8:$O$86,COLUMN()-3,FALSE),0)</f>
        <v>0</v>
      </c>
      <c r="H223" s="82">
        <f ca="1">IF($C223&lt;&gt;"",VLOOKUP($C223,'Monthly budget'!$E$8:$O$86,COLUMN()-3,FALSE),0)</f>
        <v>0</v>
      </c>
      <c r="I223" s="82">
        <f ca="1">IF($C223&lt;&gt;"",VLOOKUP($C223,'Monthly budget'!$E$8:$O$86,COLUMN()-3,FALSE),0)</f>
        <v>0</v>
      </c>
      <c r="J223" s="82">
        <f ca="1">IF($C223&lt;&gt;"",VLOOKUP($C223,'Monthly budget'!$E$8:$O$86,COLUMN()-3,FALSE),0)</f>
        <v>0</v>
      </c>
      <c r="K223" s="82">
        <f ca="1">IF($C223&lt;&gt;"",VLOOKUP($C223,'Monthly budget'!$E$8:$O$86,COLUMN()-3,FALSE),0)</f>
        <v>0</v>
      </c>
      <c r="L223" s="82">
        <f ca="1">IF($C223&lt;&gt;"",VLOOKUP($C223,'Monthly budget'!$E$8:$O$86,COLUMN()-3,FALSE),0)</f>
        <v>0</v>
      </c>
      <c r="M223" s="82">
        <f ca="1">IF($C223&lt;&gt;"",VLOOKUP($C223,'Monthly budget'!$E$8:$O$86,COLUMN()-3,FALSE),0)</f>
        <v>0</v>
      </c>
      <c r="N223" s="82">
        <f ca="1">IF($C223&lt;&gt;"",VLOOKUP($C223,'Monthly budget'!$E$8:$O$86,COLUMN()-3,FALSE),0)</f>
        <v>0</v>
      </c>
    </row>
    <row r="224" spans="2:14" x14ac:dyDescent="0.25">
      <c r="B224" s="81" t="b">
        <v>0</v>
      </c>
      <c r="C224" s="88" t="str">
        <f ca="1"/>
        <v>Prime Ad-Free</v>
      </c>
      <c r="D224" s="87">
        <f ca="1"/>
        <v>46262</v>
      </c>
      <c r="E224" s="83">
        <f ca="1">IF($C224&lt;&gt;"",VLOOKUP($C224,'Monthly budget'!$E$8:$O$86,COLUMN()-3,FALSE),0)</f>
        <v>-2.99</v>
      </c>
      <c r="F224" s="82">
        <f ca="1">IF($C224&lt;&gt;"",VLOOKUP($C224,'Monthly budget'!$E$8:$O$86,COLUMN()-3,FALSE),0)</f>
        <v>0</v>
      </c>
      <c r="G224" s="82">
        <f ca="1">IF($C224&lt;&gt;"",VLOOKUP($C224,'Monthly budget'!$E$8:$O$86,COLUMN()-3,FALSE),0)</f>
        <v>0</v>
      </c>
      <c r="H224" s="82">
        <f ca="1">IF($C224&lt;&gt;"",VLOOKUP($C224,'Monthly budget'!$E$8:$O$86,COLUMN()-3,FALSE),0)</f>
        <v>0</v>
      </c>
      <c r="I224" s="82">
        <f ca="1">IF($C224&lt;&gt;"",VLOOKUP($C224,'Monthly budget'!$E$8:$O$86,COLUMN()-3,FALSE),0)</f>
        <v>0</v>
      </c>
      <c r="J224" s="82">
        <f ca="1">IF($C224&lt;&gt;"",VLOOKUP($C224,'Monthly budget'!$E$8:$O$86,COLUMN()-3,FALSE),0)</f>
        <v>0</v>
      </c>
      <c r="K224" s="82">
        <f ca="1">IF($C224&lt;&gt;"",VLOOKUP($C224,'Monthly budget'!$E$8:$O$86,COLUMN()-3,FALSE),0)</f>
        <v>0</v>
      </c>
      <c r="L224" s="82">
        <f ca="1">IF($C224&lt;&gt;"",VLOOKUP($C224,'Monthly budget'!$E$8:$O$86,COLUMN()-3,FALSE),0)</f>
        <v>0</v>
      </c>
      <c r="M224" s="82">
        <f ca="1">IF($C224&lt;&gt;"",VLOOKUP($C224,'Monthly budget'!$E$8:$O$86,COLUMN()-3,FALSE),0)</f>
        <v>0</v>
      </c>
      <c r="N224" s="82">
        <f ca="1">IF($C224&lt;&gt;"",VLOOKUP($C224,'Monthly budget'!$E$8:$O$86,COLUMN()-3,FALSE),0)</f>
        <v>0</v>
      </c>
    </row>
    <row r="225" spans="2:14" x14ac:dyDescent="0.25">
      <c r="B225" s="81" t="b">
        <v>0</v>
      </c>
      <c r="C225" s="88" t="str">
        <f ca="1"/>
        <v>Groceries</v>
      </c>
      <c r="D225" s="87">
        <f ca="1"/>
        <v>46263</v>
      </c>
      <c r="E225" s="83">
        <f ca="1">IF($C225&lt;&gt;"",VLOOKUP($C225,'Monthly budget'!$E$8:$O$86,COLUMN()-3,FALSE),0)</f>
        <v>0</v>
      </c>
      <c r="F225" s="82">
        <f ca="1">IF($C225&lt;&gt;"",VLOOKUP($C225,'Monthly budget'!$E$8:$O$86,COLUMN()-3,FALSE),0)</f>
        <v>-200</v>
      </c>
      <c r="G225" s="82">
        <f ca="1">IF($C225&lt;&gt;"",VLOOKUP($C225,'Monthly budget'!$E$8:$O$86,COLUMN()-3,FALSE),0)</f>
        <v>0</v>
      </c>
      <c r="H225" s="82">
        <f ca="1">IF($C225&lt;&gt;"",VLOOKUP($C225,'Monthly budget'!$E$8:$O$86,COLUMN()-3,FALSE),0)</f>
        <v>0</v>
      </c>
      <c r="I225" s="82">
        <f ca="1">IF($C225&lt;&gt;"",VLOOKUP($C225,'Monthly budget'!$E$8:$O$86,COLUMN()-3,FALSE),0)</f>
        <v>0</v>
      </c>
      <c r="J225" s="82">
        <f ca="1">IF($C225&lt;&gt;"",VLOOKUP($C225,'Monthly budget'!$E$8:$O$86,COLUMN()-3,FALSE),0)</f>
        <v>0</v>
      </c>
      <c r="K225" s="82">
        <f ca="1">IF($C225&lt;&gt;"",VLOOKUP($C225,'Monthly budget'!$E$8:$O$86,COLUMN()-3,FALSE),0)</f>
        <v>0</v>
      </c>
      <c r="L225" s="82">
        <f ca="1">IF($C225&lt;&gt;"",VLOOKUP($C225,'Monthly budget'!$E$8:$O$86,COLUMN()-3,FALSE),0)</f>
        <v>0</v>
      </c>
      <c r="M225" s="82">
        <f ca="1">IF($C225&lt;&gt;"",VLOOKUP($C225,'Monthly budget'!$E$8:$O$86,COLUMN()-3,FALSE),0)</f>
        <v>0</v>
      </c>
      <c r="N225" s="82">
        <f ca="1">IF($C225&lt;&gt;"",VLOOKUP($C225,'Monthly budget'!$E$8:$O$86,COLUMN()-3,FALSE),0)</f>
        <v>0</v>
      </c>
    </row>
    <row r="226" spans="2:14" x14ac:dyDescent="0.25">
      <c r="B226" s="81" t="b">
        <v>0</v>
      </c>
      <c r="C226" s="88" t="str">
        <f ca="1"/>
        <v>Food &amp; Drinks</v>
      </c>
      <c r="D226" s="87">
        <f ca="1"/>
        <v>46263</v>
      </c>
      <c r="E226" s="83">
        <f ca="1">IF($C226&lt;&gt;"",VLOOKUP($C226,'Monthly budget'!$E$8:$O$86,COLUMN()-3,FALSE),0)</f>
        <v>0</v>
      </c>
      <c r="F226" s="82">
        <f ca="1">IF($C226&lt;&gt;"",VLOOKUP($C226,'Monthly budget'!$E$8:$O$86,COLUMN()-3,FALSE),0)</f>
        <v>-200</v>
      </c>
      <c r="G226" s="82">
        <f ca="1">IF($C226&lt;&gt;"",VLOOKUP($C226,'Monthly budget'!$E$8:$O$86,COLUMN()-3,FALSE),0)</f>
        <v>0</v>
      </c>
      <c r="H226" s="82">
        <f ca="1">IF($C226&lt;&gt;"",VLOOKUP($C226,'Monthly budget'!$E$8:$O$86,COLUMN()-3,FALSE),0)</f>
        <v>0</v>
      </c>
      <c r="I226" s="82">
        <f ca="1">IF($C226&lt;&gt;"",VLOOKUP($C226,'Monthly budget'!$E$8:$O$86,COLUMN()-3,FALSE),0)</f>
        <v>0</v>
      </c>
      <c r="J226" s="82">
        <f ca="1">IF($C226&lt;&gt;"",VLOOKUP($C226,'Monthly budget'!$E$8:$O$86,COLUMN()-3,FALSE),0)</f>
        <v>0</v>
      </c>
      <c r="K226" s="82">
        <f ca="1">IF($C226&lt;&gt;"",VLOOKUP($C226,'Monthly budget'!$E$8:$O$86,COLUMN()-3,FALSE),0)</f>
        <v>0</v>
      </c>
      <c r="L226" s="82">
        <f ca="1">IF($C226&lt;&gt;"",VLOOKUP($C226,'Monthly budget'!$E$8:$O$86,COLUMN()-3,FALSE),0)</f>
        <v>0</v>
      </c>
      <c r="M226" s="82">
        <f ca="1">IF($C226&lt;&gt;"",VLOOKUP($C226,'Monthly budget'!$E$8:$O$86,COLUMN()-3,FALSE),0)</f>
        <v>0</v>
      </c>
      <c r="N226" s="82">
        <f ca="1">IF($C226&lt;&gt;"",VLOOKUP($C226,'Monthly budget'!$E$8:$O$86,COLUMN()-3,FALSE),0)</f>
        <v>0</v>
      </c>
    </row>
    <row r="227" spans="2:14" x14ac:dyDescent="0.25">
      <c r="B227" s="81" t="b">
        <v>0</v>
      </c>
      <c r="C227" s="88" t="str">
        <f ca="1"/>
        <v>Disability</v>
      </c>
      <c r="D227" s="87">
        <f ca="1"/>
        <v>46266</v>
      </c>
      <c r="E227" s="83">
        <f ca="1">IF($C227&lt;&gt;"",VLOOKUP($C227,'Monthly budget'!$E$8:$O$86,COLUMN()-3,FALSE),0)</f>
        <v>0</v>
      </c>
      <c r="F227" s="82">
        <f ca="1">IF($C227&lt;&gt;"",VLOOKUP($C227,'Monthly budget'!$E$8:$O$86,COLUMN()-3,FALSE),0)</f>
        <v>356.66</v>
      </c>
      <c r="G227" s="82">
        <f ca="1">IF($C227&lt;&gt;"",VLOOKUP($C227,'Monthly budget'!$E$8:$O$86,COLUMN()-3,FALSE),0)</f>
        <v>0</v>
      </c>
      <c r="H227" s="82">
        <f ca="1">IF($C227&lt;&gt;"",VLOOKUP($C227,'Monthly budget'!$E$8:$O$86,COLUMN()-3,FALSE),0)</f>
        <v>0</v>
      </c>
      <c r="I227" s="82">
        <f ca="1">IF($C227&lt;&gt;"",VLOOKUP($C227,'Monthly budget'!$E$8:$O$86,COLUMN()-3,FALSE),0)</f>
        <v>0</v>
      </c>
      <c r="J227" s="82">
        <f ca="1">IF($C227&lt;&gt;"",VLOOKUP($C227,'Monthly budget'!$E$8:$O$86,COLUMN()-3,FALSE),0)</f>
        <v>0</v>
      </c>
      <c r="K227" s="82">
        <f ca="1">IF($C227&lt;&gt;"",VLOOKUP($C227,'Monthly budget'!$E$8:$O$86,COLUMN()-3,FALSE),0)</f>
        <v>0</v>
      </c>
      <c r="L227" s="82">
        <f ca="1">IF($C227&lt;&gt;"",VLOOKUP($C227,'Monthly budget'!$E$8:$O$86,COLUMN()-3,FALSE),0)</f>
        <v>0</v>
      </c>
      <c r="M227" s="82">
        <f ca="1">IF($C227&lt;&gt;"",VLOOKUP($C227,'Monthly budget'!$E$8:$O$86,COLUMN()-3,FALSE),0)</f>
        <v>0</v>
      </c>
      <c r="N227" s="82">
        <f ca="1">IF($C227&lt;&gt;"",VLOOKUP($C227,'Monthly budget'!$E$8:$O$86,COLUMN()-3,FALSE),0)</f>
        <v>0</v>
      </c>
    </row>
    <row r="228" spans="2:14" x14ac:dyDescent="0.25">
      <c r="B228" s="81" t="b">
        <v>0</v>
      </c>
      <c r="C228" s="88" t="str">
        <f ca="1"/>
        <v>Kulo Rent</v>
      </c>
      <c r="D228" s="87">
        <f ca="1"/>
        <v>46266</v>
      </c>
      <c r="E228" s="83">
        <f ca="1">IF($C228&lt;&gt;"",VLOOKUP($C228,'Monthly budget'!$E$8:$O$86,COLUMN()-3,FALSE),0)</f>
        <v>-959</v>
      </c>
      <c r="F228" s="82">
        <f ca="1">IF($C228&lt;&gt;"",VLOOKUP($C228,'Monthly budget'!$E$8:$O$86,COLUMN()-3,FALSE),0)</f>
        <v>0</v>
      </c>
      <c r="G228" s="82">
        <f ca="1">IF($C228&lt;&gt;"",VLOOKUP($C228,'Monthly budget'!$E$8:$O$86,COLUMN()-3,FALSE),0)</f>
        <v>0</v>
      </c>
      <c r="H228" s="82">
        <f ca="1">IF($C228&lt;&gt;"",VLOOKUP($C228,'Monthly budget'!$E$8:$O$86,COLUMN()-3,FALSE),0)</f>
        <v>0</v>
      </c>
      <c r="I228" s="82">
        <f ca="1">IF($C228&lt;&gt;"",VLOOKUP($C228,'Monthly budget'!$E$8:$O$86,COLUMN()-3,FALSE),0)</f>
        <v>0</v>
      </c>
      <c r="J228" s="82">
        <f ca="1">IF($C228&lt;&gt;"",VLOOKUP($C228,'Monthly budget'!$E$8:$O$86,COLUMN()-3,FALSE),0)</f>
        <v>0</v>
      </c>
      <c r="K228" s="82">
        <f ca="1">IF($C228&lt;&gt;"",VLOOKUP($C228,'Monthly budget'!$E$8:$O$86,COLUMN()-3,FALSE),0)</f>
        <v>0</v>
      </c>
      <c r="L228" s="82">
        <f ca="1">IF($C228&lt;&gt;"",VLOOKUP($C228,'Monthly budget'!$E$8:$O$86,COLUMN()-3,FALSE),0)</f>
        <v>0</v>
      </c>
      <c r="M228" s="82">
        <f ca="1">IF($C228&lt;&gt;"",VLOOKUP($C228,'Monthly budget'!$E$8:$O$86,COLUMN()-3,FALSE),0)</f>
        <v>0</v>
      </c>
      <c r="N228" s="82">
        <f ca="1">IF($C228&lt;&gt;"",VLOOKUP($C228,'Monthly budget'!$E$8:$O$86,COLUMN()-3,FALSE),0)</f>
        <v>0</v>
      </c>
    </row>
    <row r="229" spans="2:14" x14ac:dyDescent="0.25">
      <c r="B229" s="81" t="b">
        <v>0</v>
      </c>
      <c r="C229" s="88" t="str">
        <f ca="1"/>
        <v>Rent</v>
      </c>
      <c r="D229" s="87">
        <f ca="1"/>
        <v>46266</v>
      </c>
      <c r="E229" s="83">
        <f ca="1">IF($C229&lt;&gt;"",VLOOKUP($C229,'Monthly budget'!$E$8:$O$86,COLUMN()-3,FALSE),0)</f>
        <v>-1277.97</v>
      </c>
      <c r="F229" s="82">
        <f ca="1">IF($C229&lt;&gt;"",VLOOKUP($C229,'Monthly budget'!$E$8:$O$86,COLUMN()-3,FALSE),0)</f>
        <v>0</v>
      </c>
      <c r="G229" s="82">
        <f ca="1">IF($C229&lt;&gt;"",VLOOKUP($C229,'Monthly budget'!$E$8:$O$86,COLUMN()-3,FALSE),0)</f>
        <v>0</v>
      </c>
      <c r="H229" s="82">
        <f ca="1">IF($C229&lt;&gt;"",VLOOKUP($C229,'Monthly budget'!$E$8:$O$86,COLUMN()-3,FALSE),0)</f>
        <v>0</v>
      </c>
      <c r="I229" s="82">
        <f ca="1">IF($C229&lt;&gt;"",VLOOKUP($C229,'Monthly budget'!$E$8:$O$86,COLUMN()-3,FALSE),0)</f>
        <v>0</v>
      </c>
      <c r="J229" s="82">
        <f ca="1">IF($C229&lt;&gt;"",VLOOKUP($C229,'Monthly budget'!$E$8:$O$86,COLUMN()-3,FALSE),0)</f>
        <v>0</v>
      </c>
      <c r="K229" s="82">
        <f ca="1">IF($C229&lt;&gt;"",VLOOKUP($C229,'Monthly budget'!$E$8:$O$86,COLUMN()-3,FALSE),0)</f>
        <v>0</v>
      </c>
      <c r="L229" s="82">
        <f ca="1">IF($C229&lt;&gt;"",VLOOKUP($C229,'Monthly budget'!$E$8:$O$86,COLUMN()-3,FALSE),0)</f>
        <v>0</v>
      </c>
      <c r="M229" s="82">
        <f ca="1">IF($C229&lt;&gt;"",VLOOKUP($C229,'Monthly budget'!$E$8:$O$86,COLUMN()-3,FALSE),0)</f>
        <v>0</v>
      </c>
      <c r="N229" s="82">
        <f ca="1">IF($C229&lt;&gt;"",VLOOKUP($C229,'Monthly budget'!$E$8:$O$86,COLUMN()-3,FALSE),0)</f>
        <v>0</v>
      </c>
    </row>
    <row r="230" spans="2:14" x14ac:dyDescent="0.25">
      <c r="B230" s="81" t="b">
        <v>0</v>
      </c>
      <c r="C230" s="88" t="str">
        <f ca="1"/>
        <v>Visa Platinum</v>
      </c>
      <c r="D230" s="87">
        <f ca="1"/>
        <v>46268</v>
      </c>
      <c r="E230" s="83">
        <f ca="1">IF($C230&lt;&gt;"",VLOOKUP($C230,'Monthly budget'!$E$8:$O$86,COLUMN()-3,FALSE),0)</f>
        <v>-229</v>
      </c>
      <c r="F230" s="82">
        <f ca="1">IF($C230&lt;&gt;"",VLOOKUP($C230,'Monthly budget'!$E$8:$O$86,COLUMN()-3,FALSE),0)</f>
        <v>0</v>
      </c>
      <c r="G230" s="82">
        <f ca="1">IF($C230&lt;&gt;"",VLOOKUP($C230,'Monthly budget'!$E$8:$O$86,COLUMN()-3,FALSE),0)</f>
        <v>0</v>
      </c>
      <c r="H230" s="82">
        <f ca="1">IF($C230&lt;&gt;"",VLOOKUP($C230,'Monthly budget'!$E$8:$O$86,COLUMN()-3,FALSE),0)</f>
        <v>0</v>
      </c>
      <c r="I230" s="82">
        <f ca="1">IF($C230&lt;&gt;"",VLOOKUP($C230,'Monthly budget'!$E$8:$O$86,COLUMN()-3,FALSE),0)</f>
        <v>0</v>
      </c>
      <c r="J230" s="82">
        <f ca="1">IF($C230&lt;&gt;"",VLOOKUP($C230,'Monthly budget'!$E$8:$O$86,COLUMN()-3,FALSE),0)</f>
        <v>311</v>
      </c>
      <c r="K230" s="82">
        <f ca="1">IF($C230&lt;&gt;"",VLOOKUP($C230,'Monthly budget'!$E$8:$O$86,COLUMN()-3,FALSE),0)</f>
        <v>0</v>
      </c>
      <c r="L230" s="82">
        <f ca="1">IF($C230&lt;&gt;"",VLOOKUP($C230,'Monthly budget'!$E$8:$O$86,COLUMN()-3,FALSE),0)</f>
        <v>0</v>
      </c>
      <c r="M230" s="82">
        <f ca="1">IF($C230&lt;&gt;"",VLOOKUP($C230,'Monthly budget'!$E$8:$O$86,COLUMN()-3,FALSE),0)</f>
        <v>0</v>
      </c>
      <c r="N230" s="82">
        <f ca="1">IF($C230&lt;&gt;"",VLOOKUP($C230,'Monthly budget'!$E$8:$O$86,COLUMN()-3,FALSE),0)</f>
        <v>0</v>
      </c>
    </row>
    <row r="231" spans="2:14" x14ac:dyDescent="0.25">
      <c r="B231" s="81" t="b">
        <v>0</v>
      </c>
      <c r="C231" s="88" t="str">
        <f ca="1"/>
        <v>Kulo Internet</v>
      </c>
      <c r="D231" s="87">
        <f ca="1"/>
        <v>46270</v>
      </c>
      <c r="E231" s="83">
        <f ca="1">IF($C231&lt;&gt;"",VLOOKUP($C231,'Monthly budget'!$E$8:$O$86,COLUMN()-3,FALSE),0)</f>
        <v>-28</v>
      </c>
      <c r="F231" s="82">
        <f ca="1">IF($C231&lt;&gt;"",VLOOKUP($C231,'Monthly budget'!$E$8:$O$86,COLUMN()-3,FALSE),0)</f>
        <v>0</v>
      </c>
      <c r="G231" s="82">
        <f ca="1">IF($C231&lt;&gt;"",VLOOKUP($C231,'Monthly budget'!$E$8:$O$86,COLUMN()-3,FALSE),0)</f>
        <v>0</v>
      </c>
      <c r="H231" s="82">
        <f ca="1">IF($C231&lt;&gt;"",VLOOKUP($C231,'Monthly budget'!$E$8:$O$86,COLUMN()-3,FALSE),0)</f>
        <v>0</v>
      </c>
      <c r="I231" s="82">
        <f ca="1">IF($C231&lt;&gt;"",VLOOKUP($C231,'Monthly budget'!$E$8:$O$86,COLUMN()-3,FALSE),0)</f>
        <v>0</v>
      </c>
      <c r="J231" s="82">
        <f ca="1">IF($C231&lt;&gt;"",VLOOKUP($C231,'Monthly budget'!$E$8:$O$86,COLUMN()-3,FALSE),0)</f>
        <v>0</v>
      </c>
      <c r="K231" s="82">
        <f ca="1">IF($C231&lt;&gt;"",VLOOKUP($C231,'Monthly budget'!$E$8:$O$86,COLUMN()-3,FALSE),0)</f>
        <v>0</v>
      </c>
      <c r="L231" s="82">
        <f ca="1">IF($C231&lt;&gt;"",VLOOKUP($C231,'Monthly budget'!$E$8:$O$86,COLUMN()-3,FALSE),0)</f>
        <v>0</v>
      </c>
      <c r="M231" s="82">
        <f ca="1">IF($C231&lt;&gt;"",VLOOKUP($C231,'Monthly budget'!$E$8:$O$86,COLUMN()-3,FALSE),0)</f>
        <v>0</v>
      </c>
      <c r="N231" s="82">
        <f ca="1">IF($C231&lt;&gt;"",VLOOKUP($C231,'Monthly budget'!$E$8:$O$86,COLUMN()-3,FALSE),0)</f>
        <v>0</v>
      </c>
    </row>
    <row r="232" spans="2:14" x14ac:dyDescent="0.25">
      <c r="B232" s="81" t="b">
        <v>0</v>
      </c>
      <c r="C232" s="88" t="str">
        <f ca="1"/>
        <v>Cese Phone</v>
      </c>
      <c r="D232" s="87">
        <f ca="1"/>
        <v>46270</v>
      </c>
      <c r="E232" s="83">
        <f ca="1">IF($C232&lt;&gt;"",VLOOKUP($C232,'Monthly budget'!$E$8:$O$86,COLUMN()-3,FALSE),0)</f>
        <v>-142</v>
      </c>
      <c r="F232" s="82">
        <f ca="1">IF($C232&lt;&gt;"",VLOOKUP($C232,'Monthly budget'!$E$8:$O$86,COLUMN()-3,FALSE),0)</f>
        <v>0</v>
      </c>
      <c r="G232" s="82">
        <f ca="1">IF($C232&lt;&gt;"",VLOOKUP($C232,'Monthly budget'!$E$8:$O$86,COLUMN()-3,FALSE),0)</f>
        <v>0</v>
      </c>
      <c r="H232" s="82">
        <f ca="1">IF($C232&lt;&gt;"",VLOOKUP($C232,'Monthly budget'!$E$8:$O$86,COLUMN()-3,FALSE),0)</f>
        <v>0</v>
      </c>
      <c r="I232" s="82">
        <f ca="1">IF($C232&lt;&gt;"",VLOOKUP($C232,'Monthly budget'!$E$8:$O$86,COLUMN()-3,FALSE),0)</f>
        <v>0</v>
      </c>
      <c r="J232" s="82">
        <f ca="1">IF($C232&lt;&gt;"",VLOOKUP($C232,'Monthly budget'!$E$8:$O$86,COLUMN()-3,FALSE),0)</f>
        <v>0</v>
      </c>
      <c r="K232" s="82">
        <f ca="1">IF($C232&lt;&gt;"",VLOOKUP($C232,'Monthly budget'!$E$8:$O$86,COLUMN()-3,FALSE),0)</f>
        <v>0</v>
      </c>
      <c r="L232" s="82">
        <f ca="1">IF($C232&lt;&gt;"",VLOOKUP($C232,'Monthly budget'!$E$8:$O$86,COLUMN()-3,FALSE),0)</f>
        <v>0</v>
      </c>
      <c r="M232" s="82">
        <f ca="1">IF($C232&lt;&gt;"",VLOOKUP($C232,'Monthly budget'!$E$8:$O$86,COLUMN()-3,FALSE),0)</f>
        <v>0</v>
      </c>
      <c r="N232" s="82">
        <f ca="1">IF($C232&lt;&gt;"",VLOOKUP($C232,'Monthly budget'!$E$8:$O$86,COLUMN()-3,FALSE),0)</f>
        <v>0</v>
      </c>
    </row>
    <row r="233" spans="2:14" x14ac:dyDescent="0.25">
      <c r="B233" s="81" t="b">
        <v>0</v>
      </c>
      <c r="C233" s="88" t="str">
        <f ca="1"/>
        <v>Phone</v>
      </c>
      <c r="D233" s="87">
        <f ca="1"/>
        <v>46270</v>
      </c>
      <c r="E233" s="83">
        <f ca="1">IF($C233&lt;&gt;"",VLOOKUP($C233,'Monthly budget'!$E$8:$O$86,COLUMN()-3,FALSE),0)</f>
        <v>-150.66999999999999</v>
      </c>
      <c r="F233" s="82">
        <f ca="1">IF($C233&lt;&gt;"",VLOOKUP($C233,'Monthly budget'!$E$8:$O$86,COLUMN()-3,FALSE),0)</f>
        <v>0</v>
      </c>
      <c r="G233" s="82">
        <f ca="1">IF($C233&lt;&gt;"",VLOOKUP($C233,'Monthly budget'!$E$8:$O$86,COLUMN()-3,FALSE),0)</f>
        <v>0</v>
      </c>
      <c r="H233" s="82">
        <f ca="1">IF($C233&lt;&gt;"",VLOOKUP($C233,'Monthly budget'!$E$8:$O$86,COLUMN()-3,FALSE),0)</f>
        <v>0</v>
      </c>
      <c r="I233" s="82">
        <f ca="1">IF($C233&lt;&gt;"",VLOOKUP($C233,'Monthly budget'!$E$8:$O$86,COLUMN()-3,FALSE),0)</f>
        <v>0</v>
      </c>
      <c r="J233" s="82">
        <f ca="1">IF($C233&lt;&gt;"",VLOOKUP($C233,'Monthly budget'!$E$8:$O$86,COLUMN()-3,FALSE),0)</f>
        <v>0</v>
      </c>
      <c r="K233" s="82">
        <f ca="1">IF($C233&lt;&gt;"",VLOOKUP($C233,'Monthly budget'!$E$8:$O$86,COLUMN()-3,FALSE),0)</f>
        <v>0</v>
      </c>
      <c r="L233" s="82">
        <f ca="1">IF($C233&lt;&gt;"",VLOOKUP($C233,'Monthly budget'!$E$8:$O$86,COLUMN()-3,FALSE),0)</f>
        <v>0</v>
      </c>
      <c r="M233" s="82">
        <f ca="1">IF($C233&lt;&gt;"",VLOOKUP($C233,'Monthly budget'!$E$8:$O$86,COLUMN()-3,FALSE),0)</f>
        <v>0</v>
      </c>
      <c r="N233" s="82">
        <f ca="1">IF($C233&lt;&gt;"",VLOOKUP($C233,'Monthly budget'!$E$8:$O$86,COLUMN()-3,FALSE),0)</f>
        <v>0</v>
      </c>
    </row>
    <row r="234" spans="2:14" x14ac:dyDescent="0.25">
      <c r="B234" s="81" t="b">
        <v>0</v>
      </c>
      <c r="C234" s="88" t="str">
        <f ca="1"/>
        <v>Sony</v>
      </c>
      <c r="D234" s="87">
        <f ca="1"/>
        <v>46273</v>
      </c>
      <c r="E234" s="83">
        <f ca="1">IF($C234&lt;&gt;"",VLOOKUP($C234,'Monthly budget'!$E$8:$O$86,COLUMN()-3,FALSE),0)</f>
        <v>-17.989999999999998</v>
      </c>
      <c r="F234" s="82">
        <f ca="1">IF($C234&lt;&gt;"",VLOOKUP($C234,'Monthly budget'!$E$8:$O$86,COLUMN()-3,FALSE),0)</f>
        <v>0</v>
      </c>
      <c r="G234" s="82">
        <f ca="1">IF($C234&lt;&gt;"",VLOOKUP($C234,'Monthly budget'!$E$8:$O$86,COLUMN()-3,FALSE),0)</f>
        <v>0</v>
      </c>
      <c r="H234" s="82">
        <f ca="1">IF($C234&lt;&gt;"",VLOOKUP($C234,'Monthly budget'!$E$8:$O$86,COLUMN()-3,FALSE),0)</f>
        <v>0</v>
      </c>
      <c r="I234" s="82">
        <f ca="1">IF($C234&lt;&gt;"",VLOOKUP($C234,'Monthly budget'!$E$8:$O$86,COLUMN()-3,FALSE),0)</f>
        <v>0</v>
      </c>
      <c r="J234" s="82">
        <f ca="1">IF($C234&lt;&gt;"",VLOOKUP($C234,'Monthly budget'!$E$8:$O$86,COLUMN()-3,FALSE),0)</f>
        <v>0</v>
      </c>
      <c r="K234" s="82">
        <f ca="1">IF($C234&lt;&gt;"",VLOOKUP($C234,'Monthly budget'!$E$8:$O$86,COLUMN()-3,FALSE),0)</f>
        <v>0</v>
      </c>
      <c r="L234" s="82">
        <f ca="1">IF($C234&lt;&gt;"",VLOOKUP($C234,'Monthly budget'!$E$8:$O$86,COLUMN()-3,FALSE),0)</f>
        <v>0</v>
      </c>
      <c r="M234" s="82">
        <f ca="1">IF($C234&lt;&gt;"",VLOOKUP($C234,'Monthly budget'!$E$8:$O$86,COLUMN()-3,FALSE),0)</f>
        <v>0</v>
      </c>
      <c r="N234" s="82">
        <f ca="1">IF($C234&lt;&gt;"",VLOOKUP($C234,'Monthly budget'!$E$8:$O$86,COLUMN()-3,FALSE),0)</f>
        <v>0</v>
      </c>
    </row>
    <row r="235" spans="2:14" x14ac:dyDescent="0.25">
      <c r="B235" s="81" t="b">
        <v>0</v>
      </c>
      <c r="C235" s="88" t="str">
        <f ca="1"/>
        <v>Phone Insurance</v>
      </c>
      <c r="D235" s="87">
        <f ca="1"/>
        <v>46273</v>
      </c>
      <c r="E235" s="83">
        <f ca="1">IF($C235&lt;&gt;"",VLOOKUP($C235,'Monthly budget'!$E$8:$O$86,COLUMN()-3,FALSE),0)</f>
        <v>-8</v>
      </c>
      <c r="F235" s="82">
        <f ca="1">IF($C235&lt;&gt;"",VLOOKUP($C235,'Monthly budget'!$E$8:$O$86,COLUMN()-3,FALSE),0)</f>
        <v>0</v>
      </c>
      <c r="G235" s="82">
        <f ca="1">IF($C235&lt;&gt;"",VLOOKUP($C235,'Monthly budget'!$E$8:$O$86,COLUMN()-3,FALSE),0)</f>
        <v>0</v>
      </c>
      <c r="H235" s="82">
        <f ca="1">IF($C235&lt;&gt;"",VLOOKUP($C235,'Monthly budget'!$E$8:$O$86,COLUMN()-3,FALSE),0)</f>
        <v>0</v>
      </c>
      <c r="I235" s="82">
        <f ca="1">IF($C235&lt;&gt;"",VLOOKUP($C235,'Monthly budget'!$E$8:$O$86,COLUMN()-3,FALSE),0)</f>
        <v>0</v>
      </c>
      <c r="J235" s="82">
        <f ca="1">IF($C235&lt;&gt;"",VLOOKUP($C235,'Monthly budget'!$E$8:$O$86,COLUMN()-3,FALSE),0)</f>
        <v>0</v>
      </c>
      <c r="K235" s="82">
        <f ca="1">IF($C235&lt;&gt;"",VLOOKUP($C235,'Monthly budget'!$E$8:$O$86,COLUMN()-3,FALSE),0)</f>
        <v>0</v>
      </c>
      <c r="L235" s="82">
        <f ca="1">IF($C235&lt;&gt;"",VLOOKUP($C235,'Monthly budget'!$E$8:$O$86,COLUMN()-3,FALSE),0)</f>
        <v>0</v>
      </c>
      <c r="M235" s="82">
        <f ca="1">IF($C235&lt;&gt;"",VLOOKUP($C235,'Monthly budget'!$E$8:$O$86,COLUMN()-3,FALSE),0)</f>
        <v>0</v>
      </c>
      <c r="N235" s="82">
        <f ca="1">IF($C235&lt;&gt;"",VLOOKUP($C235,'Monthly budget'!$E$8:$O$86,COLUMN()-3,FALSE),0)</f>
        <v>0</v>
      </c>
    </row>
    <row r="236" spans="2:14" x14ac:dyDescent="0.25">
      <c r="B236" s="81" t="b">
        <v>0</v>
      </c>
      <c r="C236" s="88" t="str">
        <f ca="1"/>
        <v>Amazon</v>
      </c>
      <c r="D236" s="87">
        <f ca="1"/>
        <v>46274</v>
      </c>
      <c r="E236" s="83">
        <f ca="1">IF($C236&lt;&gt;"",VLOOKUP($C236,'Monthly budget'!$E$8:$O$86,COLUMN()-3,FALSE),0)</f>
        <v>-16.149999999999999</v>
      </c>
      <c r="F236" s="82">
        <f ca="1">IF($C236&lt;&gt;"",VLOOKUP($C236,'Monthly budget'!$E$8:$O$86,COLUMN()-3,FALSE),0)</f>
        <v>0</v>
      </c>
      <c r="G236" s="82">
        <f ca="1">IF($C236&lt;&gt;"",VLOOKUP($C236,'Monthly budget'!$E$8:$O$86,COLUMN()-3,FALSE),0)</f>
        <v>0</v>
      </c>
      <c r="H236" s="82">
        <f ca="1">IF($C236&lt;&gt;"",VLOOKUP($C236,'Monthly budget'!$E$8:$O$86,COLUMN()-3,FALSE),0)</f>
        <v>0</v>
      </c>
      <c r="I236" s="82">
        <f ca="1">IF($C236&lt;&gt;"",VLOOKUP($C236,'Monthly budget'!$E$8:$O$86,COLUMN()-3,FALSE),0)</f>
        <v>0</v>
      </c>
      <c r="J236" s="82">
        <f ca="1">IF($C236&lt;&gt;"",VLOOKUP($C236,'Monthly budget'!$E$8:$O$86,COLUMN()-3,FALSE),0)</f>
        <v>0</v>
      </c>
      <c r="K236" s="82">
        <f ca="1">IF($C236&lt;&gt;"",VLOOKUP($C236,'Monthly budget'!$E$8:$O$86,COLUMN()-3,FALSE),0)</f>
        <v>0</v>
      </c>
      <c r="L236" s="82">
        <f ca="1">IF($C236&lt;&gt;"",VLOOKUP($C236,'Monthly budget'!$E$8:$O$86,COLUMN()-3,FALSE),0)</f>
        <v>0</v>
      </c>
      <c r="M236" s="82">
        <f ca="1">IF($C236&lt;&gt;"",VLOOKUP($C236,'Monthly budget'!$E$8:$O$86,COLUMN()-3,FALSE),0)</f>
        <v>0</v>
      </c>
      <c r="N236" s="82">
        <f ca="1">IF($C236&lt;&gt;"",VLOOKUP($C236,'Monthly budget'!$E$8:$O$86,COLUMN()-3,FALSE),0)</f>
        <v>0</v>
      </c>
    </row>
    <row r="237" spans="2:14" x14ac:dyDescent="0.25">
      <c r="B237" s="81" t="b">
        <v>0</v>
      </c>
      <c r="C237" s="88" t="str">
        <f ca="1"/>
        <v>Paycheck</v>
      </c>
      <c r="D237" s="87">
        <f ca="1"/>
        <v>46276</v>
      </c>
      <c r="E237" s="83">
        <f ca="1">IF($C237&lt;&gt;"",VLOOKUP($C237,'Monthly budget'!$E$8:$O$86,COLUMN()-3,FALSE),0)</f>
        <v>1140</v>
      </c>
      <c r="F237" s="82">
        <f ca="1">IF($C237&lt;&gt;"",VLOOKUP($C237,'Monthly budget'!$E$8:$O$86,COLUMN()-3,FALSE),0)</f>
        <v>460</v>
      </c>
      <c r="G237" s="82">
        <f ca="1">IF($C237&lt;&gt;"",VLOOKUP($C237,'Monthly budget'!$E$8:$O$86,COLUMN()-3,FALSE),0)</f>
        <v>0</v>
      </c>
      <c r="H237" s="82">
        <f ca="1">IF($C237&lt;&gt;"",VLOOKUP($C237,'Monthly budget'!$E$8:$O$86,COLUMN()-3,FALSE),0)</f>
        <v>0</v>
      </c>
      <c r="I237" s="82">
        <f ca="1">IF($C237&lt;&gt;"",VLOOKUP($C237,'Monthly budget'!$E$8:$O$86,COLUMN()-3,FALSE),0)</f>
        <v>0</v>
      </c>
      <c r="J237" s="82">
        <f ca="1">IF($C237&lt;&gt;"",VLOOKUP($C237,'Monthly budget'!$E$8:$O$86,COLUMN()-3,FALSE),0)</f>
        <v>0</v>
      </c>
      <c r="K237" s="82">
        <f ca="1">IF($C237&lt;&gt;"",VLOOKUP($C237,'Monthly budget'!$E$8:$O$86,COLUMN()-3,FALSE),0)</f>
        <v>0</v>
      </c>
      <c r="L237" s="82">
        <f ca="1">IF($C237&lt;&gt;"",VLOOKUP($C237,'Monthly budget'!$E$8:$O$86,COLUMN()-3,FALSE),0)</f>
        <v>0</v>
      </c>
      <c r="M237" s="82">
        <f ca="1">IF($C237&lt;&gt;"",VLOOKUP($C237,'Monthly budget'!$E$8:$O$86,COLUMN()-3,FALSE),0)</f>
        <v>0</v>
      </c>
      <c r="N237" s="82">
        <f ca="1">IF($C237&lt;&gt;"",VLOOKUP($C237,'Monthly budget'!$E$8:$O$86,COLUMN()-3,FALSE),0)</f>
        <v>0</v>
      </c>
    </row>
    <row r="238" spans="2:14" x14ac:dyDescent="0.25">
      <c r="B238" s="81" t="b">
        <v>0</v>
      </c>
      <c r="C238" s="88" t="str">
        <f ca="1"/>
        <v>Ameritas</v>
      </c>
      <c r="D238" s="87">
        <f ca="1"/>
        <v>46276</v>
      </c>
      <c r="E238" s="83">
        <f ca="1">IF($C238&lt;&gt;"",VLOOKUP($C238,'Monthly budget'!$E$8:$O$86,COLUMN()-3,FALSE),0)</f>
        <v>0</v>
      </c>
      <c r="F238" s="82">
        <f ca="1">IF($C238&lt;&gt;"",VLOOKUP($C238,'Monthly budget'!$E$8:$O$86,COLUMN()-3,FALSE),0)</f>
        <v>0</v>
      </c>
      <c r="G238" s="82">
        <f ca="1">IF($C238&lt;&gt;"",VLOOKUP($C238,'Monthly budget'!$E$8:$O$86,COLUMN()-3,FALSE),0)</f>
        <v>112</v>
      </c>
      <c r="H238" s="82">
        <f ca="1">IF($C238&lt;&gt;"",VLOOKUP($C238,'Monthly budget'!$E$8:$O$86,COLUMN()-3,FALSE),0)</f>
        <v>0</v>
      </c>
      <c r="I238" s="82">
        <f ca="1">IF($C238&lt;&gt;"",VLOOKUP($C238,'Monthly budget'!$E$8:$O$86,COLUMN()-3,FALSE),0)</f>
        <v>0</v>
      </c>
      <c r="J238" s="82">
        <f ca="1">IF($C238&lt;&gt;"",VLOOKUP($C238,'Monthly budget'!$E$8:$O$86,COLUMN()-3,FALSE),0)</f>
        <v>0</v>
      </c>
      <c r="K238" s="82">
        <f ca="1">IF($C238&lt;&gt;"",VLOOKUP($C238,'Monthly budget'!$E$8:$O$86,COLUMN()-3,FALSE),0)</f>
        <v>0</v>
      </c>
      <c r="L238" s="82">
        <f ca="1">IF($C238&lt;&gt;"",VLOOKUP($C238,'Monthly budget'!$E$8:$O$86,COLUMN()-3,FALSE),0)</f>
        <v>0</v>
      </c>
      <c r="M238" s="82">
        <f ca="1">IF($C238&lt;&gt;"",VLOOKUP($C238,'Monthly budget'!$E$8:$O$86,COLUMN()-3,FALSE),0)</f>
        <v>0</v>
      </c>
      <c r="N238" s="82">
        <f ca="1">IF($C238&lt;&gt;"",VLOOKUP($C238,'Monthly budget'!$E$8:$O$86,COLUMN()-3,FALSE),0)</f>
        <v>0</v>
      </c>
    </row>
    <row r="239" spans="2:14" x14ac:dyDescent="0.25">
      <c r="B239" s="81" t="b">
        <v>0</v>
      </c>
      <c r="C239" s="88" t="str">
        <f ca="1"/>
        <v>Viso Go</v>
      </c>
      <c r="D239" s="87">
        <f ca="1"/>
        <v>46276</v>
      </c>
      <c r="E239" s="83">
        <f ca="1">IF($C239&lt;&gt;"",VLOOKUP($C239,'Monthly budget'!$E$8:$O$86,COLUMN()-3,FALSE),0)</f>
        <v>-275</v>
      </c>
      <c r="F239" s="82">
        <f ca="1">IF($C239&lt;&gt;"",VLOOKUP($C239,'Monthly budget'!$E$8:$O$86,COLUMN()-3,FALSE),0)</f>
        <v>0</v>
      </c>
      <c r="G239" s="82">
        <f ca="1">IF($C239&lt;&gt;"",VLOOKUP($C239,'Monthly budget'!$E$8:$O$86,COLUMN()-3,FALSE),0)</f>
        <v>0</v>
      </c>
      <c r="H239" s="82">
        <f ca="1">IF($C239&lt;&gt;"",VLOOKUP($C239,'Monthly budget'!$E$8:$O$86,COLUMN()-3,FALSE),0)</f>
        <v>0</v>
      </c>
      <c r="I239" s="82">
        <f ca="1">IF($C239&lt;&gt;"",VLOOKUP($C239,'Monthly budget'!$E$8:$O$86,COLUMN()-3,FALSE),0)</f>
        <v>0</v>
      </c>
      <c r="J239" s="82">
        <f ca="1">IF($C239&lt;&gt;"",VLOOKUP($C239,'Monthly budget'!$E$8:$O$86,COLUMN()-3,FALSE),0)</f>
        <v>0</v>
      </c>
      <c r="K239" s="82">
        <f ca="1">IF($C239&lt;&gt;"",VLOOKUP($C239,'Monthly budget'!$E$8:$O$86,COLUMN()-3,FALSE),0)</f>
        <v>146</v>
      </c>
      <c r="L239" s="82">
        <f ca="1">IF($C239&lt;&gt;"",VLOOKUP($C239,'Monthly budget'!$E$8:$O$86,COLUMN()-3,FALSE),0)</f>
        <v>0</v>
      </c>
      <c r="M239" s="82">
        <f ca="1">IF($C239&lt;&gt;"",VLOOKUP($C239,'Monthly budget'!$E$8:$O$86,COLUMN()-3,FALSE),0)</f>
        <v>0</v>
      </c>
      <c r="N239" s="82">
        <f ca="1">IF($C239&lt;&gt;"",VLOOKUP($C239,'Monthly budget'!$E$8:$O$86,COLUMN()-3,FALSE),0)</f>
        <v>0</v>
      </c>
    </row>
    <row r="240" spans="2:14" x14ac:dyDescent="0.25">
      <c r="B240" s="81" t="b">
        <v>0</v>
      </c>
      <c r="C240" s="88" t="str">
        <f ca="1"/>
        <v>Groceries</v>
      </c>
      <c r="D240" s="87">
        <f ca="1"/>
        <v>46277</v>
      </c>
      <c r="E240" s="83">
        <f ca="1">IF($C240&lt;&gt;"",VLOOKUP($C240,'Monthly budget'!$E$8:$O$86,COLUMN()-3,FALSE),0)</f>
        <v>0</v>
      </c>
      <c r="F240" s="82">
        <f ca="1">IF($C240&lt;&gt;"",VLOOKUP($C240,'Monthly budget'!$E$8:$O$86,COLUMN()-3,FALSE),0)</f>
        <v>-200</v>
      </c>
      <c r="G240" s="82">
        <f ca="1">IF($C240&lt;&gt;"",VLOOKUP($C240,'Monthly budget'!$E$8:$O$86,COLUMN()-3,FALSE),0)</f>
        <v>0</v>
      </c>
      <c r="H240" s="82">
        <f ca="1">IF($C240&lt;&gt;"",VLOOKUP($C240,'Monthly budget'!$E$8:$O$86,COLUMN()-3,FALSE),0)</f>
        <v>0</v>
      </c>
      <c r="I240" s="82">
        <f ca="1">IF($C240&lt;&gt;"",VLOOKUP($C240,'Monthly budget'!$E$8:$O$86,COLUMN()-3,FALSE),0)</f>
        <v>0</v>
      </c>
      <c r="J240" s="82">
        <f ca="1">IF($C240&lt;&gt;"",VLOOKUP($C240,'Monthly budget'!$E$8:$O$86,COLUMN()-3,FALSE),0)</f>
        <v>0</v>
      </c>
      <c r="K240" s="82">
        <f ca="1">IF($C240&lt;&gt;"",VLOOKUP($C240,'Monthly budget'!$E$8:$O$86,COLUMN()-3,FALSE),0)</f>
        <v>0</v>
      </c>
      <c r="L240" s="82">
        <f ca="1">IF($C240&lt;&gt;"",VLOOKUP($C240,'Monthly budget'!$E$8:$O$86,COLUMN()-3,FALSE),0)</f>
        <v>0</v>
      </c>
      <c r="M240" s="82">
        <f ca="1">IF($C240&lt;&gt;"",VLOOKUP($C240,'Monthly budget'!$E$8:$O$86,COLUMN()-3,FALSE),0)</f>
        <v>0</v>
      </c>
      <c r="N240" s="82">
        <f ca="1">IF($C240&lt;&gt;"",VLOOKUP($C240,'Monthly budget'!$E$8:$O$86,COLUMN()-3,FALSE),0)</f>
        <v>0</v>
      </c>
    </row>
    <row r="241" spans="2:14" x14ac:dyDescent="0.25">
      <c r="B241" s="81" t="b">
        <v>0</v>
      </c>
      <c r="C241" s="88" t="str">
        <f ca="1"/>
        <v>Food &amp; Drinks</v>
      </c>
      <c r="D241" s="87">
        <f ca="1"/>
        <v>46277</v>
      </c>
      <c r="E241" s="83">
        <f ca="1">IF($C241&lt;&gt;"",VLOOKUP($C241,'Monthly budget'!$E$8:$O$86,COLUMN()-3,FALSE),0)</f>
        <v>0</v>
      </c>
      <c r="F241" s="82">
        <f ca="1">IF($C241&lt;&gt;"",VLOOKUP($C241,'Monthly budget'!$E$8:$O$86,COLUMN()-3,FALSE),0)</f>
        <v>-200</v>
      </c>
      <c r="G241" s="82">
        <f ca="1">IF($C241&lt;&gt;"",VLOOKUP($C241,'Monthly budget'!$E$8:$O$86,COLUMN()-3,FALSE),0)</f>
        <v>0</v>
      </c>
      <c r="H241" s="82">
        <f ca="1">IF($C241&lt;&gt;"",VLOOKUP($C241,'Monthly budget'!$E$8:$O$86,COLUMN()-3,FALSE),0)</f>
        <v>0</v>
      </c>
      <c r="I241" s="82">
        <f ca="1">IF($C241&lt;&gt;"",VLOOKUP($C241,'Monthly budget'!$E$8:$O$86,COLUMN()-3,FALSE),0)</f>
        <v>0</v>
      </c>
      <c r="J241" s="82">
        <f ca="1">IF($C241&lt;&gt;"",VLOOKUP($C241,'Monthly budget'!$E$8:$O$86,COLUMN()-3,FALSE),0)</f>
        <v>0</v>
      </c>
      <c r="K241" s="82">
        <f ca="1">IF($C241&lt;&gt;"",VLOOKUP($C241,'Monthly budget'!$E$8:$O$86,COLUMN()-3,FALSE),0)</f>
        <v>0</v>
      </c>
      <c r="L241" s="82">
        <f ca="1">IF($C241&lt;&gt;"",VLOOKUP($C241,'Monthly budget'!$E$8:$O$86,COLUMN()-3,FALSE),0)</f>
        <v>0</v>
      </c>
      <c r="M241" s="82">
        <f ca="1">IF($C241&lt;&gt;"",VLOOKUP($C241,'Monthly budget'!$E$8:$O$86,COLUMN()-3,FALSE),0)</f>
        <v>0</v>
      </c>
      <c r="N241" s="82">
        <f ca="1">IF($C241&lt;&gt;"",VLOOKUP($C241,'Monthly budget'!$E$8:$O$86,COLUMN()-3,FALSE),0)</f>
        <v>0</v>
      </c>
    </row>
    <row r="242" spans="2:14" x14ac:dyDescent="0.25">
      <c r="B242" s="81" t="b">
        <v>0</v>
      </c>
      <c r="C242" s="88" t="str">
        <f ca="1"/>
        <v>Motorcycle</v>
      </c>
      <c r="D242" s="87">
        <f ca="1"/>
        <v>46281</v>
      </c>
      <c r="E242" s="83">
        <f ca="1">IF($C242&lt;&gt;"",VLOOKUP($C242,'Monthly budget'!$E$8:$O$86,COLUMN()-3,FALSE),0)</f>
        <v>-150.38</v>
      </c>
      <c r="F242" s="82">
        <f ca="1">IF($C242&lt;&gt;"",VLOOKUP($C242,'Monthly budget'!$E$8:$O$86,COLUMN()-3,FALSE),0)</f>
        <v>0</v>
      </c>
      <c r="G242" s="82">
        <f ca="1">IF($C242&lt;&gt;"",VLOOKUP($C242,'Monthly budget'!$E$8:$O$86,COLUMN()-3,FALSE),0)</f>
        <v>0</v>
      </c>
      <c r="H242" s="82">
        <f ca="1">IF($C242&lt;&gt;"",VLOOKUP($C242,'Monthly budget'!$E$8:$O$86,COLUMN()-3,FALSE),0)</f>
        <v>0</v>
      </c>
      <c r="I242" s="82">
        <f ca="1">IF($C242&lt;&gt;"",VLOOKUP($C242,'Monthly budget'!$E$8:$O$86,COLUMN()-3,FALSE),0)</f>
        <v>0</v>
      </c>
      <c r="J242" s="82">
        <f ca="1">IF($C242&lt;&gt;"",VLOOKUP($C242,'Monthly budget'!$E$8:$O$86,COLUMN()-3,FALSE),0)</f>
        <v>0</v>
      </c>
      <c r="K242" s="82">
        <f ca="1">IF($C242&lt;&gt;"",VLOOKUP($C242,'Monthly budget'!$E$8:$O$86,COLUMN()-3,FALSE),0)</f>
        <v>0</v>
      </c>
      <c r="L242" s="82">
        <f ca="1">IF($C242&lt;&gt;"",VLOOKUP($C242,'Monthly budget'!$E$8:$O$86,COLUMN()-3,FALSE),0)</f>
        <v>0</v>
      </c>
      <c r="M242" s="82">
        <f ca="1">IF($C242&lt;&gt;"",VLOOKUP($C242,'Monthly budget'!$E$8:$O$86,COLUMN()-3,FALSE),0)</f>
        <v>0</v>
      </c>
      <c r="N242" s="82">
        <f ca="1">IF($C242&lt;&gt;"",VLOOKUP($C242,'Monthly budget'!$E$8:$O$86,COLUMN()-3,FALSE),0)</f>
        <v>0</v>
      </c>
    </row>
    <row r="243" spans="2:14" x14ac:dyDescent="0.25">
      <c r="B243" s="81" t="b">
        <v>0</v>
      </c>
      <c r="C243" s="88" t="str">
        <f ca="1"/>
        <v>Netflix</v>
      </c>
      <c r="D243" s="87">
        <f ca="1"/>
        <v>46285</v>
      </c>
      <c r="E243" s="83">
        <f ca="1">IF($C243&lt;&gt;"",VLOOKUP($C243,'Monthly budget'!$E$8:$O$86,COLUMN()-3,FALSE),0)</f>
        <v>-24.99</v>
      </c>
      <c r="F243" s="82">
        <f ca="1">IF($C243&lt;&gt;"",VLOOKUP($C243,'Monthly budget'!$E$8:$O$86,COLUMN()-3,FALSE),0)</f>
        <v>0</v>
      </c>
      <c r="G243" s="82">
        <f ca="1">IF($C243&lt;&gt;"",VLOOKUP($C243,'Monthly budget'!$E$8:$O$86,COLUMN()-3,FALSE),0)</f>
        <v>0</v>
      </c>
      <c r="H243" s="82">
        <f ca="1">IF($C243&lt;&gt;"",VLOOKUP($C243,'Monthly budget'!$E$8:$O$86,COLUMN()-3,FALSE),0)</f>
        <v>0</v>
      </c>
      <c r="I243" s="82">
        <f ca="1">IF($C243&lt;&gt;"",VLOOKUP($C243,'Monthly budget'!$E$8:$O$86,COLUMN()-3,FALSE),0)</f>
        <v>0</v>
      </c>
      <c r="J243" s="82">
        <f ca="1">IF($C243&lt;&gt;"",VLOOKUP($C243,'Monthly budget'!$E$8:$O$86,COLUMN()-3,FALSE),0)</f>
        <v>0</v>
      </c>
      <c r="K243" s="82">
        <f ca="1">IF($C243&lt;&gt;"",VLOOKUP($C243,'Monthly budget'!$E$8:$O$86,COLUMN()-3,FALSE),0)</f>
        <v>0</v>
      </c>
      <c r="L243" s="82">
        <f ca="1">IF($C243&lt;&gt;"",VLOOKUP($C243,'Monthly budget'!$E$8:$O$86,COLUMN()-3,FALSE),0)</f>
        <v>0</v>
      </c>
      <c r="M243" s="82">
        <f ca="1">IF($C243&lt;&gt;"",VLOOKUP($C243,'Monthly budget'!$E$8:$O$86,COLUMN()-3,FALSE),0)</f>
        <v>0</v>
      </c>
      <c r="N243" s="82">
        <f ca="1">IF($C243&lt;&gt;"",VLOOKUP($C243,'Monthly budget'!$E$8:$O$86,COLUMN()-3,FALSE),0)</f>
        <v>0</v>
      </c>
    </row>
    <row r="244" spans="2:14" x14ac:dyDescent="0.25">
      <c r="B244" s="81" t="b">
        <v>0</v>
      </c>
      <c r="C244" s="88" t="str">
        <f ca="1"/>
        <v>Renters</v>
      </c>
      <c r="D244" s="87">
        <f ca="1"/>
        <v>46286</v>
      </c>
      <c r="E244" s="83">
        <f ca="1">IF($C244&lt;&gt;"",VLOOKUP($C244,'Monthly budget'!$E$8:$O$86,COLUMN()-3,FALSE),0)</f>
        <v>-10.92</v>
      </c>
      <c r="F244" s="82">
        <f ca="1">IF($C244&lt;&gt;"",VLOOKUP($C244,'Monthly budget'!$E$8:$O$86,COLUMN()-3,FALSE),0)</f>
        <v>0</v>
      </c>
      <c r="G244" s="82">
        <f ca="1">IF($C244&lt;&gt;"",VLOOKUP($C244,'Monthly budget'!$E$8:$O$86,COLUMN()-3,FALSE),0)</f>
        <v>0</v>
      </c>
      <c r="H244" s="82">
        <f ca="1">IF($C244&lt;&gt;"",VLOOKUP($C244,'Monthly budget'!$E$8:$O$86,COLUMN()-3,FALSE),0)</f>
        <v>0</v>
      </c>
      <c r="I244" s="82">
        <f ca="1">IF($C244&lt;&gt;"",VLOOKUP($C244,'Monthly budget'!$E$8:$O$86,COLUMN()-3,FALSE),0)</f>
        <v>0</v>
      </c>
      <c r="J244" s="82">
        <f ca="1">IF($C244&lt;&gt;"",VLOOKUP($C244,'Monthly budget'!$E$8:$O$86,COLUMN()-3,FALSE),0)</f>
        <v>0</v>
      </c>
      <c r="K244" s="82">
        <f ca="1">IF($C244&lt;&gt;"",VLOOKUP($C244,'Monthly budget'!$E$8:$O$86,COLUMN()-3,FALSE),0)</f>
        <v>0</v>
      </c>
      <c r="L244" s="82">
        <f ca="1">IF($C244&lt;&gt;"",VLOOKUP($C244,'Monthly budget'!$E$8:$O$86,COLUMN()-3,FALSE),0)</f>
        <v>0</v>
      </c>
      <c r="M244" s="82">
        <f ca="1">IF($C244&lt;&gt;"",VLOOKUP($C244,'Monthly budget'!$E$8:$O$86,COLUMN()-3,FALSE),0)</f>
        <v>0</v>
      </c>
      <c r="N244" s="82">
        <f ca="1">IF($C244&lt;&gt;"",VLOOKUP($C244,'Monthly budget'!$E$8:$O$86,COLUMN()-3,FALSE),0)</f>
        <v>0</v>
      </c>
    </row>
    <row r="245" spans="2:14" x14ac:dyDescent="0.25">
      <c r="B245" s="81" t="b">
        <v>0</v>
      </c>
      <c r="C245" s="88" t="str">
        <f ca="1"/>
        <v>Paycheck</v>
      </c>
      <c r="D245" s="87">
        <f ca="1"/>
        <v>46290</v>
      </c>
      <c r="E245" s="83">
        <f ca="1">IF($C245&lt;&gt;"",VLOOKUP($C245,'Monthly budget'!$E$8:$O$86,COLUMN()-3,FALSE),0)</f>
        <v>1140</v>
      </c>
      <c r="F245" s="82">
        <f ca="1">IF($C245&lt;&gt;"",VLOOKUP($C245,'Monthly budget'!$E$8:$O$86,COLUMN()-3,FALSE),0)</f>
        <v>460</v>
      </c>
      <c r="G245" s="82">
        <f ca="1">IF($C245&lt;&gt;"",VLOOKUP($C245,'Monthly budget'!$E$8:$O$86,COLUMN()-3,FALSE),0)</f>
        <v>0</v>
      </c>
      <c r="H245" s="82">
        <f ca="1">IF($C245&lt;&gt;"",VLOOKUP($C245,'Monthly budget'!$E$8:$O$86,COLUMN()-3,FALSE),0)</f>
        <v>0</v>
      </c>
      <c r="I245" s="82">
        <f ca="1">IF($C245&lt;&gt;"",VLOOKUP($C245,'Monthly budget'!$E$8:$O$86,COLUMN()-3,FALSE),0)</f>
        <v>0</v>
      </c>
      <c r="J245" s="82">
        <f ca="1">IF($C245&lt;&gt;"",VLOOKUP($C245,'Monthly budget'!$E$8:$O$86,COLUMN()-3,FALSE),0)</f>
        <v>0</v>
      </c>
      <c r="K245" s="82">
        <f ca="1">IF($C245&lt;&gt;"",VLOOKUP($C245,'Monthly budget'!$E$8:$O$86,COLUMN()-3,FALSE),0)</f>
        <v>0</v>
      </c>
      <c r="L245" s="82">
        <f ca="1">IF($C245&lt;&gt;"",VLOOKUP($C245,'Monthly budget'!$E$8:$O$86,COLUMN()-3,FALSE),0)</f>
        <v>0</v>
      </c>
      <c r="M245" s="82">
        <f ca="1">IF($C245&lt;&gt;"",VLOOKUP($C245,'Monthly budget'!$E$8:$O$86,COLUMN()-3,FALSE),0)</f>
        <v>0</v>
      </c>
      <c r="N245" s="82">
        <f ca="1">IF($C245&lt;&gt;"",VLOOKUP($C245,'Monthly budget'!$E$8:$O$86,COLUMN()-3,FALSE),0)</f>
        <v>0</v>
      </c>
    </row>
    <row r="246" spans="2:14" x14ac:dyDescent="0.25">
      <c r="B246" s="81" t="b">
        <v>0</v>
      </c>
      <c r="C246" s="88" t="str">
        <f ca="1"/>
        <v>Ameritas</v>
      </c>
      <c r="D246" s="87">
        <f ca="1"/>
        <v>46290</v>
      </c>
      <c r="E246" s="83">
        <f ca="1">IF($C246&lt;&gt;"",VLOOKUP($C246,'Monthly budget'!$E$8:$O$86,COLUMN()-3,FALSE),0)</f>
        <v>0</v>
      </c>
      <c r="F246" s="82">
        <f ca="1">IF($C246&lt;&gt;"",VLOOKUP($C246,'Monthly budget'!$E$8:$O$86,COLUMN()-3,FALSE),0)</f>
        <v>0</v>
      </c>
      <c r="G246" s="82">
        <f ca="1">IF($C246&lt;&gt;"",VLOOKUP($C246,'Monthly budget'!$E$8:$O$86,COLUMN()-3,FALSE),0)</f>
        <v>112</v>
      </c>
      <c r="H246" s="82">
        <f ca="1">IF($C246&lt;&gt;"",VLOOKUP($C246,'Monthly budget'!$E$8:$O$86,COLUMN()-3,FALSE),0)</f>
        <v>0</v>
      </c>
      <c r="I246" s="82">
        <f ca="1">IF($C246&lt;&gt;"",VLOOKUP($C246,'Monthly budget'!$E$8:$O$86,COLUMN()-3,FALSE),0)</f>
        <v>0</v>
      </c>
      <c r="J246" s="82">
        <f ca="1">IF($C246&lt;&gt;"",VLOOKUP($C246,'Monthly budget'!$E$8:$O$86,COLUMN()-3,FALSE),0)</f>
        <v>0</v>
      </c>
      <c r="K246" s="82">
        <f ca="1">IF($C246&lt;&gt;"",VLOOKUP($C246,'Monthly budget'!$E$8:$O$86,COLUMN()-3,FALSE),0)</f>
        <v>0</v>
      </c>
      <c r="L246" s="82">
        <f ca="1">IF($C246&lt;&gt;"",VLOOKUP($C246,'Monthly budget'!$E$8:$O$86,COLUMN()-3,FALSE),0)</f>
        <v>0</v>
      </c>
      <c r="M246" s="82">
        <f ca="1">IF($C246&lt;&gt;"",VLOOKUP($C246,'Monthly budget'!$E$8:$O$86,COLUMN()-3,FALSE),0)</f>
        <v>0</v>
      </c>
      <c r="N246" s="82">
        <f ca="1">IF($C246&lt;&gt;"",VLOOKUP($C246,'Monthly budget'!$E$8:$O$86,COLUMN()-3,FALSE),0)</f>
        <v>0</v>
      </c>
    </row>
    <row r="247" spans="2:14" x14ac:dyDescent="0.25">
      <c r="B247" s="81" t="b">
        <v>0</v>
      </c>
      <c r="C247" s="88" t="str">
        <f ca="1"/>
        <v>Cese Transfer</v>
      </c>
      <c r="D247" s="87">
        <f ca="1"/>
        <v>46290</v>
      </c>
      <c r="E247" s="83">
        <f ca="1">IF($C247&lt;&gt;"",VLOOKUP($C247,'Monthly budget'!$E$8:$O$86,COLUMN()-3,FALSE),0)</f>
        <v>142</v>
      </c>
      <c r="F247" s="82">
        <f ca="1">IF($C247&lt;&gt;"",VLOOKUP($C247,'Monthly budget'!$E$8:$O$86,COLUMN()-3,FALSE),0)</f>
        <v>0</v>
      </c>
      <c r="G247" s="82">
        <f ca="1">IF($C247&lt;&gt;"",VLOOKUP($C247,'Monthly budget'!$E$8:$O$86,COLUMN()-3,FALSE),0)</f>
        <v>0</v>
      </c>
      <c r="H247" s="82">
        <f ca="1">IF($C247&lt;&gt;"",VLOOKUP($C247,'Monthly budget'!$E$8:$O$86,COLUMN()-3,FALSE),0)</f>
        <v>0</v>
      </c>
      <c r="I247" s="82">
        <f ca="1">IF($C247&lt;&gt;"",VLOOKUP($C247,'Monthly budget'!$E$8:$O$86,COLUMN()-3,FALSE),0)</f>
        <v>0</v>
      </c>
      <c r="J247" s="82">
        <f ca="1">IF($C247&lt;&gt;"",VLOOKUP($C247,'Monthly budget'!$E$8:$O$86,COLUMN()-3,FALSE),0)</f>
        <v>0</v>
      </c>
      <c r="K247" s="82">
        <f ca="1">IF($C247&lt;&gt;"",VLOOKUP($C247,'Monthly budget'!$E$8:$O$86,COLUMN()-3,FALSE),0)</f>
        <v>0</v>
      </c>
      <c r="L247" s="82">
        <f ca="1">IF($C247&lt;&gt;"",VLOOKUP($C247,'Monthly budget'!$E$8:$O$86,COLUMN()-3,FALSE),0)</f>
        <v>0</v>
      </c>
      <c r="M247" s="82">
        <f ca="1">IF($C247&lt;&gt;"",VLOOKUP($C247,'Monthly budget'!$E$8:$O$86,COLUMN()-3,FALSE),0)</f>
        <v>0</v>
      </c>
      <c r="N247" s="82">
        <f ca="1">IF($C247&lt;&gt;"",VLOOKUP($C247,'Monthly budget'!$E$8:$O$86,COLUMN()-3,FALSE),0)</f>
        <v>0</v>
      </c>
    </row>
    <row r="248" spans="2:14" x14ac:dyDescent="0.25">
      <c r="B248" s="81" t="b">
        <v>0</v>
      </c>
      <c r="C248" s="88" t="str">
        <f ca="1"/>
        <v>Groceries</v>
      </c>
      <c r="D248" s="87">
        <f ca="1"/>
        <v>46291</v>
      </c>
      <c r="E248" s="83">
        <f ca="1">IF($C248&lt;&gt;"",VLOOKUP($C248,'Monthly budget'!$E$8:$O$86,COLUMN()-3,FALSE),0)</f>
        <v>0</v>
      </c>
      <c r="F248" s="82">
        <f ca="1">IF($C248&lt;&gt;"",VLOOKUP($C248,'Monthly budget'!$E$8:$O$86,COLUMN()-3,FALSE),0)</f>
        <v>-200</v>
      </c>
      <c r="G248" s="82">
        <f ca="1">IF($C248&lt;&gt;"",VLOOKUP($C248,'Monthly budget'!$E$8:$O$86,COLUMN()-3,FALSE),0)</f>
        <v>0</v>
      </c>
      <c r="H248" s="82">
        <f ca="1">IF($C248&lt;&gt;"",VLOOKUP($C248,'Monthly budget'!$E$8:$O$86,COLUMN()-3,FALSE),0)</f>
        <v>0</v>
      </c>
      <c r="I248" s="82">
        <f ca="1">IF($C248&lt;&gt;"",VLOOKUP($C248,'Monthly budget'!$E$8:$O$86,COLUMN()-3,FALSE),0)</f>
        <v>0</v>
      </c>
      <c r="J248" s="82">
        <f ca="1">IF($C248&lt;&gt;"",VLOOKUP($C248,'Monthly budget'!$E$8:$O$86,COLUMN()-3,FALSE),0)</f>
        <v>0</v>
      </c>
      <c r="K248" s="82">
        <f ca="1">IF($C248&lt;&gt;"",VLOOKUP($C248,'Monthly budget'!$E$8:$O$86,COLUMN()-3,FALSE),0)</f>
        <v>0</v>
      </c>
      <c r="L248" s="82">
        <f ca="1">IF($C248&lt;&gt;"",VLOOKUP($C248,'Monthly budget'!$E$8:$O$86,COLUMN()-3,FALSE),0)</f>
        <v>0</v>
      </c>
      <c r="M248" s="82">
        <f ca="1">IF($C248&lt;&gt;"",VLOOKUP($C248,'Monthly budget'!$E$8:$O$86,COLUMN()-3,FALSE),0)</f>
        <v>0</v>
      </c>
      <c r="N248" s="82">
        <f ca="1">IF($C248&lt;&gt;"",VLOOKUP($C248,'Monthly budget'!$E$8:$O$86,COLUMN()-3,FALSE),0)</f>
        <v>0</v>
      </c>
    </row>
    <row r="249" spans="2:14" x14ac:dyDescent="0.25">
      <c r="B249" s="81" t="b">
        <v>0</v>
      </c>
      <c r="C249" s="88" t="str">
        <f ca="1"/>
        <v>Food &amp; Drinks</v>
      </c>
      <c r="D249" s="87">
        <f ca="1"/>
        <v>46291</v>
      </c>
      <c r="E249" s="83">
        <f ca="1">IF($C249&lt;&gt;"",VLOOKUP($C249,'Monthly budget'!$E$8:$O$86,COLUMN()-3,FALSE),0)</f>
        <v>0</v>
      </c>
      <c r="F249" s="82">
        <f ca="1">IF($C249&lt;&gt;"",VLOOKUP($C249,'Monthly budget'!$E$8:$O$86,COLUMN()-3,FALSE),0)</f>
        <v>-200</v>
      </c>
      <c r="G249" s="82">
        <f ca="1">IF($C249&lt;&gt;"",VLOOKUP($C249,'Monthly budget'!$E$8:$O$86,COLUMN()-3,FALSE),0)</f>
        <v>0</v>
      </c>
      <c r="H249" s="82">
        <f ca="1">IF($C249&lt;&gt;"",VLOOKUP($C249,'Monthly budget'!$E$8:$O$86,COLUMN()-3,FALSE),0)</f>
        <v>0</v>
      </c>
      <c r="I249" s="82">
        <f ca="1">IF($C249&lt;&gt;"",VLOOKUP($C249,'Monthly budget'!$E$8:$O$86,COLUMN()-3,FALSE),0)</f>
        <v>0</v>
      </c>
      <c r="J249" s="82">
        <f ca="1">IF($C249&lt;&gt;"",VLOOKUP($C249,'Monthly budget'!$E$8:$O$86,COLUMN()-3,FALSE),0)</f>
        <v>0</v>
      </c>
      <c r="K249" s="82">
        <f ca="1">IF($C249&lt;&gt;"",VLOOKUP($C249,'Monthly budget'!$E$8:$O$86,COLUMN()-3,FALSE),0)</f>
        <v>0</v>
      </c>
      <c r="L249" s="82">
        <f ca="1">IF($C249&lt;&gt;"",VLOOKUP($C249,'Monthly budget'!$E$8:$O$86,COLUMN()-3,FALSE),0)</f>
        <v>0</v>
      </c>
      <c r="M249" s="82">
        <f ca="1">IF($C249&lt;&gt;"",VLOOKUP($C249,'Monthly budget'!$E$8:$O$86,COLUMN()-3,FALSE),0)</f>
        <v>0</v>
      </c>
      <c r="N249" s="82">
        <f ca="1">IF($C249&lt;&gt;"",VLOOKUP($C249,'Monthly budget'!$E$8:$O$86,COLUMN()-3,FALSE),0)</f>
        <v>0</v>
      </c>
    </row>
    <row r="250" spans="2:14" x14ac:dyDescent="0.25">
      <c r="B250" s="81" t="b">
        <v>0</v>
      </c>
      <c r="C250" s="88" t="str">
        <f ca="1"/>
        <v>Internet</v>
      </c>
      <c r="D250" s="87">
        <f ca="1"/>
        <v>46291</v>
      </c>
      <c r="E250" s="83">
        <f ca="1">IF($C250&lt;&gt;"",VLOOKUP($C250,'Monthly budget'!$E$8:$O$86,COLUMN()-3,FALSE),0)</f>
        <v>0</v>
      </c>
      <c r="F250" s="82">
        <f ca="1">IF($C250&lt;&gt;"",VLOOKUP($C250,'Monthly budget'!$E$8:$O$86,COLUMN()-3,FALSE),0)</f>
        <v>0</v>
      </c>
      <c r="G250" s="82">
        <f ca="1">IF($C250&lt;&gt;"",VLOOKUP($C250,'Monthly budget'!$E$8:$O$86,COLUMN()-3,FALSE),0)</f>
        <v>0</v>
      </c>
      <c r="H250" s="82">
        <f ca="1">IF($C250&lt;&gt;"",VLOOKUP($C250,'Monthly budget'!$E$8:$O$86,COLUMN()-3,FALSE),0)</f>
        <v>0</v>
      </c>
      <c r="I250" s="82">
        <f ca="1">IF($C250&lt;&gt;"",VLOOKUP($C250,'Monthly budget'!$E$8:$O$86,COLUMN()-3,FALSE),0)</f>
        <v>0</v>
      </c>
      <c r="J250" s="82">
        <f ca="1">IF($C250&lt;&gt;"",VLOOKUP($C250,'Monthly budget'!$E$8:$O$86,COLUMN()-3,FALSE),0)</f>
        <v>0</v>
      </c>
      <c r="K250" s="82">
        <f ca="1">IF($C250&lt;&gt;"",VLOOKUP($C250,'Monthly budget'!$E$8:$O$86,COLUMN()-3,FALSE),0)</f>
        <v>0</v>
      </c>
      <c r="L250" s="82">
        <f ca="1">IF($C250&lt;&gt;"",VLOOKUP($C250,'Monthly budget'!$E$8:$O$86,COLUMN()-3,FALSE),0)</f>
        <v>0</v>
      </c>
      <c r="M250" s="82">
        <f ca="1">IF($C250&lt;&gt;"",VLOOKUP($C250,'Monthly budget'!$E$8:$O$86,COLUMN()-3,FALSE),0)</f>
        <v>0</v>
      </c>
      <c r="N250" s="82">
        <f ca="1">IF($C250&lt;&gt;"",VLOOKUP($C250,'Monthly budget'!$E$8:$O$86,COLUMN()-3,FALSE),0)</f>
        <v>0</v>
      </c>
    </row>
    <row r="251" spans="2:14" x14ac:dyDescent="0.25">
      <c r="B251" s="81" t="b">
        <v>0</v>
      </c>
      <c r="C251" s="88" t="str">
        <f ca="1"/>
        <v>Windsurf</v>
      </c>
      <c r="D251" s="87">
        <f ca="1"/>
        <v>46291</v>
      </c>
      <c r="E251" s="83">
        <f ca="1">IF($C251&lt;&gt;"",VLOOKUP($C251,'Monthly budget'!$E$8:$O$86,COLUMN()-3,FALSE),0)</f>
        <v>-15</v>
      </c>
      <c r="F251" s="82">
        <f ca="1">IF($C251&lt;&gt;"",VLOOKUP($C251,'Monthly budget'!$E$8:$O$86,COLUMN()-3,FALSE),0)</f>
        <v>0</v>
      </c>
      <c r="G251" s="82">
        <f ca="1">IF($C251&lt;&gt;"",VLOOKUP($C251,'Monthly budget'!$E$8:$O$86,COLUMN()-3,FALSE),0)</f>
        <v>0</v>
      </c>
      <c r="H251" s="82">
        <f ca="1">IF($C251&lt;&gt;"",VLOOKUP($C251,'Monthly budget'!$E$8:$O$86,COLUMN()-3,FALSE),0)</f>
        <v>0</v>
      </c>
      <c r="I251" s="82">
        <f ca="1">IF($C251&lt;&gt;"",VLOOKUP($C251,'Monthly budget'!$E$8:$O$86,COLUMN()-3,FALSE),0)</f>
        <v>0</v>
      </c>
      <c r="J251" s="82">
        <f ca="1">IF($C251&lt;&gt;"",VLOOKUP($C251,'Monthly budget'!$E$8:$O$86,COLUMN()-3,FALSE),0)</f>
        <v>0</v>
      </c>
      <c r="K251" s="82">
        <f ca="1">IF($C251&lt;&gt;"",VLOOKUP($C251,'Monthly budget'!$E$8:$O$86,COLUMN()-3,FALSE),0)</f>
        <v>0</v>
      </c>
      <c r="L251" s="82">
        <f ca="1">IF($C251&lt;&gt;"",VLOOKUP($C251,'Monthly budget'!$E$8:$O$86,COLUMN()-3,FALSE),0)</f>
        <v>0</v>
      </c>
      <c r="M251" s="82">
        <f ca="1">IF($C251&lt;&gt;"",VLOOKUP($C251,'Monthly budget'!$E$8:$O$86,COLUMN()-3,FALSE),0)</f>
        <v>0</v>
      </c>
      <c r="N251" s="82">
        <f ca="1">IF($C251&lt;&gt;"",VLOOKUP($C251,'Monthly budget'!$E$8:$O$86,COLUMN()-3,FALSE),0)</f>
        <v>0</v>
      </c>
    </row>
    <row r="252" spans="2:14" x14ac:dyDescent="0.25">
      <c r="B252" s="81" t="b">
        <v>0</v>
      </c>
      <c r="C252" s="88" t="str">
        <f ca="1"/>
        <v>Tidal</v>
      </c>
      <c r="D252" s="87">
        <f ca="1"/>
        <v>46292</v>
      </c>
      <c r="E252" s="83">
        <f ca="1">IF($C252&lt;&gt;"",VLOOKUP($C252,'Monthly budget'!$E$8:$O$86,COLUMN()-3,FALSE),0)</f>
        <v>-10.99</v>
      </c>
      <c r="F252" s="82">
        <f ca="1">IF($C252&lt;&gt;"",VLOOKUP($C252,'Monthly budget'!$E$8:$O$86,COLUMN()-3,FALSE),0)</f>
        <v>0</v>
      </c>
      <c r="G252" s="82">
        <f ca="1">IF($C252&lt;&gt;"",VLOOKUP($C252,'Monthly budget'!$E$8:$O$86,COLUMN()-3,FALSE),0)</f>
        <v>0</v>
      </c>
      <c r="H252" s="82">
        <f ca="1">IF($C252&lt;&gt;"",VLOOKUP($C252,'Monthly budget'!$E$8:$O$86,COLUMN()-3,FALSE),0)</f>
        <v>0</v>
      </c>
      <c r="I252" s="82">
        <f ca="1">IF($C252&lt;&gt;"",VLOOKUP($C252,'Monthly budget'!$E$8:$O$86,COLUMN()-3,FALSE),0)</f>
        <v>0</v>
      </c>
      <c r="J252" s="82">
        <f ca="1">IF($C252&lt;&gt;"",VLOOKUP($C252,'Monthly budget'!$E$8:$O$86,COLUMN()-3,FALSE),0)</f>
        <v>0</v>
      </c>
      <c r="K252" s="82">
        <f ca="1">IF($C252&lt;&gt;"",VLOOKUP($C252,'Monthly budget'!$E$8:$O$86,COLUMN()-3,FALSE),0)</f>
        <v>0</v>
      </c>
      <c r="L252" s="82">
        <f ca="1">IF($C252&lt;&gt;"",VLOOKUP($C252,'Monthly budget'!$E$8:$O$86,COLUMN()-3,FALSE),0)</f>
        <v>0</v>
      </c>
      <c r="M252" s="82">
        <f ca="1">IF($C252&lt;&gt;"",VLOOKUP($C252,'Monthly budget'!$E$8:$O$86,COLUMN()-3,FALSE),0)</f>
        <v>0</v>
      </c>
      <c r="N252" s="82">
        <f ca="1">IF($C252&lt;&gt;"",VLOOKUP($C252,'Monthly budget'!$E$8:$O$86,COLUMN()-3,FALSE),0)</f>
        <v>0</v>
      </c>
    </row>
    <row r="253" spans="2:14" x14ac:dyDescent="0.25">
      <c r="B253" s="81" t="b">
        <v>0</v>
      </c>
      <c r="C253" s="88" t="str">
        <f ca="1"/>
        <v>Costco Citi</v>
      </c>
      <c r="D253" s="87">
        <f ca="1"/>
        <v>46293</v>
      </c>
      <c r="E253" s="83">
        <f ca="1">IF($C253&lt;&gt;"",VLOOKUP($C253,'Monthly budget'!$E$8:$O$86,COLUMN()-3,FALSE),0)</f>
        <v>-140</v>
      </c>
      <c r="F253" s="82">
        <f ca="1">IF($C253&lt;&gt;"",VLOOKUP($C253,'Monthly budget'!$E$8:$O$86,COLUMN()-3,FALSE),0)</f>
        <v>0</v>
      </c>
      <c r="G253" s="82">
        <f ca="1">IF($C253&lt;&gt;"",VLOOKUP($C253,'Monthly budget'!$E$8:$O$86,COLUMN()-3,FALSE),0)</f>
        <v>0</v>
      </c>
      <c r="H253" s="82">
        <f ca="1">IF($C253&lt;&gt;"",VLOOKUP($C253,'Monthly budget'!$E$8:$O$86,COLUMN()-3,FALSE),0)</f>
        <v>0</v>
      </c>
      <c r="I253" s="82">
        <f ca="1">IF($C253&lt;&gt;"",VLOOKUP($C253,'Monthly budget'!$E$8:$O$86,COLUMN()-3,FALSE),0)</f>
        <v>0</v>
      </c>
      <c r="J253" s="82">
        <f ca="1">IF($C253&lt;&gt;"",VLOOKUP($C253,'Monthly budget'!$E$8:$O$86,COLUMN()-3,FALSE),0)</f>
        <v>0</v>
      </c>
      <c r="K253" s="82">
        <f ca="1">IF($C253&lt;&gt;"",VLOOKUP($C253,'Monthly budget'!$E$8:$O$86,COLUMN()-3,FALSE),0)</f>
        <v>0</v>
      </c>
      <c r="L253" s="82">
        <f ca="1">IF($C253&lt;&gt;"",VLOOKUP($C253,'Monthly budget'!$E$8:$O$86,COLUMN()-3,FALSE),0)</f>
        <v>0</v>
      </c>
      <c r="M253" s="82">
        <f ca="1">IF($C253&lt;&gt;"",VLOOKUP($C253,'Monthly budget'!$E$8:$O$86,COLUMN()-3,FALSE),0)</f>
        <v>0</v>
      </c>
      <c r="N253" s="82">
        <f ca="1">IF($C253&lt;&gt;"",VLOOKUP($C253,'Monthly budget'!$E$8:$O$86,COLUMN()-3,FALSE),0)</f>
        <v>140</v>
      </c>
    </row>
    <row r="254" spans="2:14" x14ac:dyDescent="0.25">
      <c r="B254" s="81" t="b">
        <v>0</v>
      </c>
      <c r="C254" s="88" t="str">
        <f ca="1"/>
        <v>Kulo Transfer</v>
      </c>
      <c r="D254" s="87">
        <f ca="1"/>
        <v>46293</v>
      </c>
      <c r="E254" s="83">
        <f ca="1">IF($C254&lt;&gt;"",VLOOKUP($C254,'Monthly budget'!$E$8:$O$86,COLUMN()-3,FALSE),0)</f>
        <v>1050</v>
      </c>
      <c r="F254" s="82">
        <f ca="1">IF($C254&lt;&gt;"",VLOOKUP($C254,'Monthly budget'!$E$8:$O$86,COLUMN()-3,FALSE),0)</f>
        <v>0</v>
      </c>
      <c r="G254" s="82">
        <f ca="1">IF($C254&lt;&gt;"",VLOOKUP($C254,'Monthly budget'!$E$8:$O$86,COLUMN()-3,FALSE),0)</f>
        <v>0</v>
      </c>
      <c r="H254" s="82">
        <f ca="1">IF($C254&lt;&gt;"",VLOOKUP($C254,'Monthly budget'!$E$8:$O$86,COLUMN()-3,FALSE),0)</f>
        <v>0</v>
      </c>
      <c r="I254" s="82">
        <f ca="1">IF($C254&lt;&gt;"",VLOOKUP($C254,'Monthly budget'!$E$8:$O$86,COLUMN()-3,FALSE),0)</f>
        <v>0</v>
      </c>
      <c r="J254" s="82">
        <f ca="1">IF($C254&lt;&gt;"",VLOOKUP($C254,'Monthly budget'!$E$8:$O$86,COLUMN()-3,FALSE),0)</f>
        <v>0</v>
      </c>
      <c r="K254" s="82">
        <f ca="1">IF($C254&lt;&gt;"",VLOOKUP($C254,'Monthly budget'!$E$8:$O$86,COLUMN()-3,FALSE),0)</f>
        <v>0</v>
      </c>
      <c r="L254" s="82">
        <f ca="1">IF($C254&lt;&gt;"",VLOOKUP($C254,'Monthly budget'!$E$8:$O$86,COLUMN()-3,FALSE),0)</f>
        <v>0</v>
      </c>
      <c r="M254" s="82">
        <f ca="1">IF($C254&lt;&gt;"",VLOOKUP($C254,'Monthly budget'!$E$8:$O$86,COLUMN()-3,FALSE),0)</f>
        <v>0</v>
      </c>
      <c r="N254" s="82">
        <f ca="1">IF($C254&lt;&gt;"",VLOOKUP($C254,'Monthly budget'!$E$8:$O$86,COLUMN()-3,FALSE),0)</f>
        <v>0</v>
      </c>
    </row>
    <row r="255" spans="2:14" x14ac:dyDescent="0.25">
      <c r="B255" s="81" t="b">
        <v>0</v>
      </c>
      <c r="C255" s="88" t="str">
        <f ca="1"/>
        <v>Kulo SDGE</v>
      </c>
      <c r="D255" s="87">
        <f ca="1"/>
        <v>46293</v>
      </c>
      <c r="E255" s="83">
        <f ca="1">IF($C255&lt;&gt;"",VLOOKUP($C255,'Monthly budget'!$E$8:$O$86,COLUMN()-3,FALSE),0)</f>
        <v>-82</v>
      </c>
      <c r="F255" s="82">
        <f ca="1">IF($C255&lt;&gt;"",VLOOKUP($C255,'Monthly budget'!$E$8:$O$86,COLUMN()-3,FALSE),0)</f>
        <v>0</v>
      </c>
      <c r="G255" s="82">
        <f ca="1">IF($C255&lt;&gt;"",VLOOKUP($C255,'Monthly budget'!$E$8:$O$86,COLUMN()-3,FALSE),0)</f>
        <v>0</v>
      </c>
      <c r="H255" s="82">
        <f ca="1">IF($C255&lt;&gt;"",VLOOKUP($C255,'Monthly budget'!$E$8:$O$86,COLUMN()-3,FALSE),0)</f>
        <v>0</v>
      </c>
      <c r="I255" s="82">
        <f ca="1">IF($C255&lt;&gt;"",VLOOKUP($C255,'Monthly budget'!$E$8:$O$86,COLUMN()-3,FALSE),0)</f>
        <v>0</v>
      </c>
      <c r="J255" s="82">
        <f ca="1">IF($C255&lt;&gt;"",VLOOKUP($C255,'Monthly budget'!$E$8:$O$86,COLUMN()-3,FALSE),0)</f>
        <v>0</v>
      </c>
      <c r="K255" s="82">
        <f ca="1">IF($C255&lt;&gt;"",VLOOKUP($C255,'Monthly budget'!$E$8:$O$86,COLUMN()-3,FALSE),0)</f>
        <v>0</v>
      </c>
      <c r="L255" s="82">
        <f ca="1">IF($C255&lt;&gt;"",VLOOKUP($C255,'Monthly budget'!$E$8:$O$86,COLUMN()-3,FALSE),0)</f>
        <v>0</v>
      </c>
      <c r="M255" s="82">
        <f ca="1">IF($C255&lt;&gt;"",VLOOKUP($C255,'Monthly budget'!$E$8:$O$86,COLUMN()-3,FALSE),0)</f>
        <v>0</v>
      </c>
      <c r="N255" s="82">
        <f ca="1">IF($C255&lt;&gt;"",VLOOKUP($C255,'Monthly budget'!$E$8:$O$86,COLUMN()-3,FALSE),0)</f>
        <v>0</v>
      </c>
    </row>
    <row r="256" spans="2:14" x14ac:dyDescent="0.25">
      <c r="B256" s="81" t="b">
        <v>0</v>
      </c>
      <c r="C256" s="88" t="str">
        <f ca="1"/>
        <v>SDGE</v>
      </c>
      <c r="D256" s="87">
        <f ca="1"/>
        <v>46293</v>
      </c>
      <c r="E256" s="83">
        <f ca="1">IF($C256&lt;&gt;"",VLOOKUP($C256,'Monthly budget'!$E$8:$O$86,COLUMN()-3,FALSE),0)</f>
        <v>-84</v>
      </c>
      <c r="F256" s="82">
        <f ca="1">IF($C256&lt;&gt;"",VLOOKUP($C256,'Monthly budget'!$E$8:$O$86,COLUMN()-3,FALSE),0)</f>
        <v>0</v>
      </c>
      <c r="G256" s="82">
        <f ca="1">IF($C256&lt;&gt;"",VLOOKUP($C256,'Monthly budget'!$E$8:$O$86,COLUMN()-3,FALSE),0)</f>
        <v>0</v>
      </c>
      <c r="H256" s="82">
        <f ca="1">IF($C256&lt;&gt;"",VLOOKUP($C256,'Monthly budget'!$E$8:$O$86,COLUMN()-3,FALSE),0)</f>
        <v>0</v>
      </c>
      <c r="I256" s="82">
        <f ca="1">IF($C256&lt;&gt;"",VLOOKUP($C256,'Monthly budget'!$E$8:$O$86,COLUMN()-3,FALSE),0)</f>
        <v>0</v>
      </c>
      <c r="J256" s="82">
        <f ca="1">IF($C256&lt;&gt;"",VLOOKUP($C256,'Monthly budget'!$E$8:$O$86,COLUMN()-3,FALSE),0)</f>
        <v>0</v>
      </c>
      <c r="K256" s="82">
        <f ca="1">IF($C256&lt;&gt;"",VLOOKUP($C256,'Monthly budget'!$E$8:$O$86,COLUMN()-3,FALSE),0)</f>
        <v>0</v>
      </c>
      <c r="L256" s="82">
        <f ca="1">IF($C256&lt;&gt;"",VLOOKUP($C256,'Monthly budget'!$E$8:$O$86,COLUMN()-3,FALSE),0)</f>
        <v>0</v>
      </c>
      <c r="M256" s="82">
        <f ca="1">IF($C256&lt;&gt;"",VLOOKUP($C256,'Monthly budget'!$E$8:$O$86,COLUMN()-3,FALSE),0)</f>
        <v>0</v>
      </c>
      <c r="N256" s="82">
        <f ca="1">IF($C256&lt;&gt;"",VLOOKUP($C256,'Monthly budget'!$E$8:$O$86,COLUMN()-3,FALSE),0)</f>
        <v>0</v>
      </c>
    </row>
    <row r="257" spans="2:14" x14ac:dyDescent="0.25">
      <c r="B257" s="81" t="b">
        <v>0</v>
      </c>
      <c r="C257" s="88" t="str">
        <f ca="1"/>
        <v>Prime Ad-Free</v>
      </c>
      <c r="D257" s="87">
        <f ca="1"/>
        <v>46293</v>
      </c>
      <c r="E257" s="83">
        <f ca="1">IF($C257&lt;&gt;"",VLOOKUP($C257,'Monthly budget'!$E$8:$O$86,COLUMN()-3,FALSE),0)</f>
        <v>-2.99</v>
      </c>
      <c r="F257" s="82">
        <f ca="1">IF($C257&lt;&gt;"",VLOOKUP($C257,'Monthly budget'!$E$8:$O$86,COLUMN()-3,FALSE),0)</f>
        <v>0</v>
      </c>
      <c r="G257" s="82">
        <f ca="1">IF($C257&lt;&gt;"",VLOOKUP($C257,'Monthly budget'!$E$8:$O$86,COLUMN()-3,FALSE),0)</f>
        <v>0</v>
      </c>
      <c r="H257" s="82">
        <f ca="1">IF($C257&lt;&gt;"",VLOOKUP($C257,'Monthly budget'!$E$8:$O$86,COLUMN()-3,FALSE),0)</f>
        <v>0</v>
      </c>
      <c r="I257" s="82">
        <f ca="1">IF($C257&lt;&gt;"",VLOOKUP($C257,'Monthly budget'!$E$8:$O$86,COLUMN()-3,FALSE),0)</f>
        <v>0</v>
      </c>
      <c r="J257" s="82">
        <f ca="1">IF($C257&lt;&gt;"",VLOOKUP($C257,'Monthly budget'!$E$8:$O$86,COLUMN()-3,FALSE),0)</f>
        <v>0</v>
      </c>
      <c r="K257" s="82">
        <f ca="1">IF($C257&lt;&gt;"",VLOOKUP($C257,'Monthly budget'!$E$8:$O$86,COLUMN()-3,FALSE),0)</f>
        <v>0</v>
      </c>
      <c r="L257" s="82">
        <f ca="1">IF($C257&lt;&gt;"",VLOOKUP($C257,'Monthly budget'!$E$8:$O$86,COLUMN()-3,FALSE),0)</f>
        <v>0</v>
      </c>
      <c r="M257" s="82">
        <f ca="1">IF($C257&lt;&gt;"",VLOOKUP($C257,'Monthly budget'!$E$8:$O$86,COLUMN()-3,FALSE),0)</f>
        <v>0</v>
      </c>
      <c r="N257" s="82">
        <f ca="1">IF($C257&lt;&gt;"",VLOOKUP($C257,'Monthly budget'!$E$8:$O$86,COLUMN()-3,FALSE),0)</f>
        <v>0</v>
      </c>
    </row>
    <row r="258" spans="2:14" x14ac:dyDescent="0.25">
      <c r="B258" s="81" t="b">
        <v>0</v>
      </c>
      <c r="C258" s="88" t="str">
        <f ca="1"/>
        <v>Disability</v>
      </c>
      <c r="D258" s="87">
        <f ca="1"/>
        <v>46296</v>
      </c>
      <c r="E258" s="83">
        <f ca="1">IF($C258&lt;&gt;"",VLOOKUP($C258,'Monthly budget'!$E$8:$O$86,COLUMN()-3,FALSE),0)</f>
        <v>0</v>
      </c>
      <c r="F258" s="82">
        <f ca="1">IF($C258&lt;&gt;"",VLOOKUP($C258,'Monthly budget'!$E$8:$O$86,COLUMN()-3,FALSE),0)</f>
        <v>356.66</v>
      </c>
      <c r="G258" s="82">
        <f ca="1">IF($C258&lt;&gt;"",VLOOKUP($C258,'Monthly budget'!$E$8:$O$86,COLUMN()-3,FALSE),0)</f>
        <v>0</v>
      </c>
      <c r="H258" s="82">
        <f ca="1">IF($C258&lt;&gt;"",VLOOKUP($C258,'Monthly budget'!$E$8:$O$86,COLUMN()-3,FALSE),0)</f>
        <v>0</v>
      </c>
      <c r="I258" s="82">
        <f ca="1">IF($C258&lt;&gt;"",VLOOKUP($C258,'Monthly budget'!$E$8:$O$86,COLUMN()-3,FALSE),0)</f>
        <v>0</v>
      </c>
      <c r="J258" s="82">
        <f ca="1">IF($C258&lt;&gt;"",VLOOKUP($C258,'Monthly budget'!$E$8:$O$86,COLUMN()-3,FALSE),0)</f>
        <v>0</v>
      </c>
      <c r="K258" s="82">
        <f ca="1">IF($C258&lt;&gt;"",VLOOKUP($C258,'Monthly budget'!$E$8:$O$86,COLUMN()-3,FALSE),0)</f>
        <v>0</v>
      </c>
      <c r="L258" s="82">
        <f ca="1">IF($C258&lt;&gt;"",VLOOKUP($C258,'Monthly budget'!$E$8:$O$86,COLUMN()-3,FALSE),0)</f>
        <v>0</v>
      </c>
      <c r="M258" s="82">
        <f ca="1">IF($C258&lt;&gt;"",VLOOKUP($C258,'Monthly budget'!$E$8:$O$86,COLUMN()-3,FALSE),0)</f>
        <v>0</v>
      </c>
      <c r="N258" s="82">
        <f ca="1">IF($C258&lt;&gt;"",VLOOKUP($C258,'Monthly budget'!$E$8:$O$86,COLUMN()-3,FALSE),0)</f>
        <v>0</v>
      </c>
    </row>
    <row r="259" spans="2:14" x14ac:dyDescent="0.25">
      <c r="B259" s="81" t="b">
        <v>0</v>
      </c>
      <c r="C259" s="88" t="str">
        <f ca="1"/>
        <v>Kulo Rent</v>
      </c>
      <c r="D259" s="87">
        <f ca="1"/>
        <v>46296</v>
      </c>
      <c r="E259" s="83">
        <f ca="1">IF($C259&lt;&gt;"",VLOOKUP($C259,'Monthly budget'!$E$8:$O$86,COLUMN()-3,FALSE),0)</f>
        <v>-959</v>
      </c>
      <c r="F259" s="82">
        <f ca="1">IF($C259&lt;&gt;"",VLOOKUP($C259,'Monthly budget'!$E$8:$O$86,COLUMN()-3,FALSE),0)</f>
        <v>0</v>
      </c>
      <c r="G259" s="82">
        <f ca="1">IF($C259&lt;&gt;"",VLOOKUP($C259,'Monthly budget'!$E$8:$O$86,COLUMN()-3,FALSE),0)</f>
        <v>0</v>
      </c>
      <c r="H259" s="82">
        <f ca="1">IF($C259&lt;&gt;"",VLOOKUP($C259,'Monthly budget'!$E$8:$O$86,COLUMN()-3,FALSE),0)</f>
        <v>0</v>
      </c>
      <c r="I259" s="82">
        <f ca="1">IF($C259&lt;&gt;"",VLOOKUP($C259,'Monthly budget'!$E$8:$O$86,COLUMN()-3,FALSE),0)</f>
        <v>0</v>
      </c>
      <c r="J259" s="82">
        <f ca="1">IF($C259&lt;&gt;"",VLOOKUP($C259,'Monthly budget'!$E$8:$O$86,COLUMN()-3,FALSE),0)</f>
        <v>0</v>
      </c>
      <c r="K259" s="82">
        <f ca="1">IF($C259&lt;&gt;"",VLOOKUP($C259,'Monthly budget'!$E$8:$O$86,COLUMN()-3,FALSE),0)</f>
        <v>0</v>
      </c>
      <c r="L259" s="82">
        <f ca="1">IF($C259&lt;&gt;"",VLOOKUP($C259,'Monthly budget'!$E$8:$O$86,COLUMN()-3,FALSE),0)</f>
        <v>0</v>
      </c>
      <c r="M259" s="82">
        <f ca="1">IF($C259&lt;&gt;"",VLOOKUP($C259,'Monthly budget'!$E$8:$O$86,COLUMN()-3,FALSE),0)</f>
        <v>0</v>
      </c>
      <c r="N259" s="82">
        <f ca="1">IF($C259&lt;&gt;"",VLOOKUP($C259,'Monthly budget'!$E$8:$O$86,COLUMN()-3,FALSE),0)</f>
        <v>0</v>
      </c>
    </row>
    <row r="260" spans="2:14" x14ac:dyDescent="0.25">
      <c r="B260" s="81" t="b">
        <v>0</v>
      </c>
      <c r="C260" s="88" t="str">
        <f ca="1"/>
        <v>Rent</v>
      </c>
      <c r="D260" s="87">
        <f ca="1"/>
        <v>46296</v>
      </c>
      <c r="E260" s="83">
        <f ca="1">IF($C260&lt;&gt;"",VLOOKUP($C260,'Monthly budget'!$E$8:$O$86,COLUMN()-3,FALSE),0)</f>
        <v>-1277.97</v>
      </c>
      <c r="F260" s="82">
        <f ca="1">IF($C260&lt;&gt;"",VLOOKUP($C260,'Monthly budget'!$E$8:$O$86,COLUMN()-3,FALSE),0)</f>
        <v>0</v>
      </c>
      <c r="G260" s="82">
        <f ca="1">IF($C260&lt;&gt;"",VLOOKUP($C260,'Monthly budget'!$E$8:$O$86,COLUMN()-3,FALSE),0)</f>
        <v>0</v>
      </c>
      <c r="H260" s="82">
        <f ca="1">IF($C260&lt;&gt;"",VLOOKUP($C260,'Monthly budget'!$E$8:$O$86,COLUMN()-3,FALSE),0)</f>
        <v>0</v>
      </c>
      <c r="I260" s="82">
        <f ca="1">IF($C260&lt;&gt;"",VLOOKUP($C260,'Monthly budget'!$E$8:$O$86,COLUMN()-3,FALSE),0)</f>
        <v>0</v>
      </c>
      <c r="J260" s="82">
        <f ca="1">IF($C260&lt;&gt;"",VLOOKUP($C260,'Monthly budget'!$E$8:$O$86,COLUMN()-3,FALSE),0)</f>
        <v>0</v>
      </c>
      <c r="K260" s="82">
        <f ca="1">IF($C260&lt;&gt;"",VLOOKUP($C260,'Monthly budget'!$E$8:$O$86,COLUMN()-3,FALSE),0)</f>
        <v>0</v>
      </c>
      <c r="L260" s="82">
        <f ca="1">IF($C260&lt;&gt;"",VLOOKUP($C260,'Monthly budget'!$E$8:$O$86,COLUMN()-3,FALSE),0)</f>
        <v>0</v>
      </c>
      <c r="M260" s="82">
        <f ca="1">IF($C260&lt;&gt;"",VLOOKUP($C260,'Monthly budget'!$E$8:$O$86,COLUMN()-3,FALSE),0)</f>
        <v>0</v>
      </c>
      <c r="N260" s="82">
        <f ca="1">IF($C260&lt;&gt;"",VLOOKUP($C260,'Monthly budget'!$E$8:$O$86,COLUMN()-3,FALSE),0)</f>
        <v>0</v>
      </c>
    </row>
    <row r="261" spans="2:14" x14ac:dyDescent="0.25">
      <c r="B261" s="81" t="b">
        <v>0</v>
      </c>
      <c r="C261" s="88" t="str">
        <f ca="1"/>
        <v>Visa Platinum</v>
      </c>
      <c r="D261" s="87">
        <f ca="1"/>
        <v>46298</v>
      </c>
      <c r="E261" s="83">
        <f ca="1">IF($C261&lt;&gt;"",VLOOKUP($C261,'Monthly budget'!$E$8:$O$86,COLUMN()-3,FALSE),0)</f>
        <v>-229</v>
      </c>
      <c r="F261" s="82">
        <f ca="1">IF($C261&lt;&gt;"",VLOOKUP($C261,'Monthly budget'!$E$8:$O$86,COLUMN()-3,FALSE),0)</f>
        <v>0</v>
      </c>
      <c r="G261" s="82">
        <f ca="1">IF($C261&lt;&gt;"",VLOOKUP($C261,'Monthly budget'!$E$8:$O$86,COLUMN()-3,FALSE),0)</f>
        <v>0</v>
      </c>
      <c r="H261" s="82">
        <f ca="1">IF($C261&lt;&gt;"",VLOOKUP($C261,'Monthly budget'!$E$8:$O$86,COLUMN()-3,FALSE),0)</f>
        <v>0</v>
      </c>
      <c r="I261" s="82">
        <f ca="1">IF($C261&lt;&gt;"",VLOOKUP($C261,'Monthly budget'!$E$8:$O$86,COLUMN()-3,FALSE),0)</f>
        <v>0</v>
      </c>
      <c r="J261" s="82">
        <f ca="1">IF($C261&lt;&gt;"",VLOOKUP($C261,'Monthly budget'!$E$8:$O$86,COLUMN()-3,FALSE),0)</f>
        <v>311</v>
      </c>
      <c r="K261" s="82">
        <f ca="1">IF($C261&lt;&gt;"",VLOOKUP($C261,'Monthly budget'!$E$8:$O$86,COLUMN()-3,FALSE),0)</f>
        <v>0</v>
      </c>
      <c r="L261" s="82">
        <f ca="1">IF($C261&lt;&gt;"",VLOOKUP($C261,'Monthly budget'!$E$8:$O$86,COLUMN()-3,FALSE),0)</f>
        <v>0</v>
      </c>
      <c r="M261" s="82">
        <f ca="1">IF($C261&lt;&gt;"",VLOOKUP($C261,'Monthly budget'!$E$8:$O$86,COLUMN()-3,FALSE),0)</f>
        <v>0</v>
      </c>
      <c r="N261" s="82">
        <f ca="1">IF($C261&lt;&gt;"",VLOOKUP($C261,'Monthly budget'!$E$8:$O$86,COLUMN()-3,FALSE),0)</f>
        <v>0</v>
      </c>
    </row>
    <row r="262" spans="2:14" x14ac:dyDescent="0.25">
      <c r="B262" s="81" t="b">
        <v>0</v>
      </c>
      <c r="C262" s="88" t="str">
        <f ca="1"/>
        <v>Kulo Internet</v>
      </c>
      <c r="D262" s="87">
        <f ca="1"/>
        <v>46300</v>
      </c>
      <c r="E262" s="83">
        <f ca="1">IF($C262&lt;&gt;"",VLOOKUP($C262,'Monthly budget'!$E$8:$O$86,COLUMN()-3,FALSE),0)</f>
        <v>-28</v>
      </c>
      <c r="F262" s="82">
        <f ca="1">IF($C262&lt;&gt;"",VLOOKUP($C262,'Monthly budget'!$E$8:$O$86,COLUMN()-3,FALSE),0)</f>
        <v>0</v>
      </c>
      <c r="G262" s="82">
        <f ca="1">IF($C262&lt;&gt;"",VLOOKUP($C262,'Monthly budget'!$E$8:$O$86,COLUMN()-3,FALSE),0)</f>
        <v>0</v>
      </c>
      <c r="H262" s="82">
        <f ca="1">IF($C262&lt;&gt;"",VLOOKUP($C262,'Monthly budget'!$E$8:$O$86,COLUMN()-3,FALSE),0)</f>
        <v>0</v>
      </c>
      <c r="I262" s="82">
        <f ca="1">IF($C262&lt;&gt;"",VLOOKUP($C262,'Monthly budget'!$E$8:$O$86,COLUMN()-3,FALSE),0)</f>
        <v>0</v>
      </c>
      <c r="J262" s="82">
        <f ca="1">IF($C262&lt;&gt;"",VLOOKUP($C262,'Monthly budget'!$E$8:$O$86,COLUMN()-3,FALSE),0)</f>
        <v>0</v>
      </c>
      <c r="K262" s="82">
        <f ca="1">IF($C262&lt;&gt;"",VLOOKUP($C262,'Monthly budget'!$E$8:$O$86,COLUMN()-3,FALSE),0)</f>
        <v>0</v>
      </c>
      <c r="L262" s="82">
        <f ca="1">IF($C262&lt;&gt;"",VLOOKUP($C262,'Monthly budget'!$E$8:$O$86,COLUMN()-3,FALSE),0)</f>
        <v>0</v>
      </c>
      <c r="M262" s="82">
        <f ca="1">IF($C262&lt;&gt;"",VLOOKUP($C262,'Monthly budget'!$E$8:$O$86,COLUMN()-3,FALSE),0)</f>
        <v>0</v>
      </c>
      <c r="N262" s="82">
        <f ca="1">IF($C262&lt;&gt;"",VLOOKUP($C262,'Monthly budget'!$E$8:$O$86,COLUMN()-3,FALSE),0)</f>
        <v>0</v>
      </c>
    </row>
    <row r="263" spans="2:14" x14ac:dyDescent="0.25">
      <c r="B263" s="81" t="b">
        <v>0</v>
      </c>
      <c r="C263" s="88" t="str">
        <f ca="1"/>
        <v>Cese Phone</v>
      </c>
      <c r="D263" s="87">
        <f ca="1"/>
        <v>46300</v>
      </c>
      <c r="E263" s="83">
        <f ca="1">IF($C263&lt;&gt;"",VLOOKUP($C263,'Monthly budget'!$E$8:$O$86,COLUMN()-3,FALSE),0)</f>
        <v>-142</v>
      </c>
      <c r="F263" s="82">
        <f ca="1">IF($C263&lt;&gt;"",VLOOKUP($C263,'Monthly budget'!$E$8:$O$86,COLUMN()-3,FALSE),0)</f>
        <v>0</v>
      </c>
      <c r="G263" s="82">
        <f ca="1">IF($C263&lt;&gt;"",VLOOKUP($C263,'Monthly budget'!$E$8:$O$86,COLUMN()-3,FALSE),0)</f>
        <v>0</v>
      </c>
      <c r="H263" s="82">
        <f ca="1">IF($C263&lt;&gt;"",VLOOKUP($C263,'Monthly budget'!$E$8:$O$86,COLUMN()-3,FALSE),0)</f>
        <v>0</v>
      </c>
      <c r="I263" s="82">
        <f ca="1">IF($C263&lt;&gt;"",VLOOKUP($C263,'Monthly budget'!$E$8:$O$86,COLUMN()-3,FALSE),0)</f>
        <v>0</v>
      </c>
      <c r="J263" s="82">
        <f ca="1">IF($C263&lt;&gt;"",VLOOKUP($C263,'Monthly budget'!$E$8:$O$86,COLUMN()-3,FALSE),0)</f>
        <v>0</v>
      </c>
      <c r="K263" s="82">
        <f ca="1">IF($C263&lt;&gt;"",VLOOKUP($C263,'Monthly budget'!$E$8:$O$86,COLUMN()-3,FALSE),0)</f>
        <v>0</v>
      </c>
      <c r="L263" s="82">
        <f ca="1">IF($C263&lt;&gt;"",VLOOKUP($C263,'Monthly budget'!$E$8:$O$86,COLUMN()-3,FALSE),0)</f>
        <v>0</v>
      </c>
      <c r="M263" s="82">
        <f ca="1">IF($C263&lt;&gt;"",VLOOKUP($C263,'Monthly budget'!$E$8:$O$86,COLUMN()-3,FALSE),0)</f>
        <v>0</v>
      </c>
      <c r="N263" s="82">
        <f ca="1">IF($C263&lt;&gt;"",VLOOKUP($C263,'Monthly budget'!$E$8:$O$86,COLUMN()-3,FALSE),0)</f>
        <v>0</v>
      </c>
    </row>
    <row r="264" spans="2:14" x14ac:dyDescent="0.25">
      <c r="B264" s="81" t="b">
        <v>0</v>
      </c>
      <c r="C264" s="88" t="str">
        <f ca="1"/>
        <v>Phone</v>
      </c>
      <c r="D264" s="87">
        <f ca="1"/>
        <v>46300</v>
      </c>
      <c r="E264" s="83">
        <f ca="1">IF($C264&lt;&gt;"",VLOOKUP($C264,'Monthly budget'!$E$8:$O$86,COLUMN()-3,FALSE),0)</f>
        <v>-150.66999999999999</v>
      </c>
      <c r="F264" s="82">
        <f ca="1">IF($C264&lt;&gt;"",VLOOKUP($C264,'Monthly budget'!$E$8:$O$86,COLUMN()-3,FALSE),0)</f>
        <v>0</v>
      </c>
      <c r="G264" s="82">
        <f ca="1">IF($C264&lt;&gt;"",VLOOKUP($C264,'Monthly budget'!$E$8:$O$86,COLUMN()-3,FALSE),0)</f>
        <v>0</v>
      </c>
      <c r="H264" s="82">
        <f ca="1">IF($C264&lt;&gt;"",VLOOKUP($C264,'Monthly budget'!$E$8:$O$86,COLUMN()-3,FALSE),0)</f>
        <v>0</v>
      </c>
      <c r="I264" s="82">
        <f ca="1">IF($C264&lt;&gt;"",VLOOKUP($C264,'Monthly budget'!$E$8:$O$86,COLUMN()-3,FALSE),0)</f>
        <v>0</v>
      </c>
      <c r="J264" s="82">
        <f ca="1">IF($C264&lt;&gt;"",VLOOKUP($C264,'Monthly budget'!$E$8:$O$86,COLUMN()-3,FALSE),0)</f>
        <v>0</v>
      </c>
      <c r="K264" s="82">
        <f ca="1">IF($C264&lt;&gt;"",VLOOKUP($C264,'Monthly budget'!$E$8:$O$86,COLUMN()-3,FALSE),0)</f>
        <v>0</v>
      </c>
      <c r="L264" s="82">
        <f ca="1">IF($C264&lt;&gt;"",VLOOKUP($C264,'Monthly budget'!$E$8:$O$86,COLUMN()-3,FALSE),0)</f>
        <v>0</v>
      </c>
      <c r="M264" s="82">
        <f ca="1">IF($C264&lt;&gt;"",VLOOKUP($C264,'Monthly budget'!$E$8:$O$86,COLUMN()-3,FALSE),0)</f>
        <v>0</v>
      </c>
      <c r="N264" s="82">
        <f ca="1">IF($C264&lt;&gt;"",VLOOKUP($C264,'Monthly budget'!$E$8:$O$86,COLUMN()-3,FALSE),0)</f>
        <v>0</v>
      </c>
    </row>
    <row r="265" spans="2:14" x14ac:dyDescent="0.25">
      <c r="B265" s="81" t="b">
        <v>0</v>
      </c>
      <c r="C265" s="88" t="str">
        <f ca="1"/>
        <v>Sony</v>
      </c>
      <c r="D265" s="87">
        <f ca="1"/>
        <v>46303</v>
      </c>
      <c r="E265" s="83">
        <f ca="1">IF($C265&lt;&gt;"",VLOOKUP($C265,'Monthly budget'!$E$8:$O$86,COLUMN()-3,FALSE),0)</f>
        <v>-17.989999999999998</v>
      </c>
      <c r="F265" s="82">
        <f ca="1">IF($C265&lt;&gt;"",VLOOKUP($C265,'Monthly budget'!$E$8:$O$86,COLUMN()-3,FALSE),0)</f>
        <v>0</v>
      </c>
      <c r="G265" s="82">
        <f ca="1">IF($C265&lt;&gt;"",VLOOKUP($C265,'Monthly budget'!$E$8:$O$86,COLUMN()-3,FALSE),0)</f>
        <v>0</v>
      </c>
      <c r="H265" s="82">
        <f ca="1">IF($C265&lt;&gt;"",VLOOKUP($C265,'Monthly budget'!$E$8:$O$86,COLUMN()-3,FALSE),0)</f>
        <v>0</v>
      </c>
      <c r="I265" s="82">
        <f ca="1">IF($C265&lt;&gt;"",VLOOKUP($C265,'Monthly budget'!$E$8:$O$86,COLUMN()-3,FALSE),0)</f>
        <v>0</v>
      </c>
      <c r="J265" s="82">
        <f ca="1">IF($C265&lt;&gt;"",VLOOKUP($C265,'Monthly budget'!$E$8:$O$86,COLUMN()-3,FALSE),0)</f>
        <v>0</v>
      </c>
      <c r="K265" s="82">
        <f ca="1">IF($C265&lt;&gt;"",VLOOKUP($C265,'Monthly budget'!$E$8:$O$86,COLUMN()-3,FALSE),0)</f>
        <v>0</v>
      </c>
      <c r="L265" s="82">
        <f ca="1">IF($C265&lt;&gt;"",VLOOKUP($C265,'Monthly budget'!$E$8:$O$86,COLUMN()-3,FALSE),0)</f>
        <v>0</v>
      </c>
      <c r="M265" s="82">
        <f ca="1">IF($C265&lt;&gt;"",VLOOKUP($C265,'Monthly budget'!$E$8:$O$86,COLUMN()-3,FALSE),0)</f>
        <v>0</v>
      </c>
      <c r="N265" s="82">
        <f ca="1">IF($C265&lt;&gt;"",VLOOKUP($C265,'Monthly budget'!$E$8:$O$86,COLUMN()-3,FALSE),0)</f>
        <v>0</v>
      </c>
    </row>
    <row r="266" spans="2:14" x14ac:dyDescent="0.25">
      <c r="B266" s="81" t="b">
        <v>0</v>
      </c>
      <c r="C266" s="88" t="str">
        <f ca="1"/>
        <v>Phone Insurance</v>
      </c>
      <c r="D266" s="87">
        <f ca="1"/>
        <v>46303</v>
      </c>
      <c r="E266" s="83">
        <f ca="1">IF($C266&lt;&gt;"",VLOOKUP($C266,'Monthly budget'!$E$8:$O$86,COLUMN()-3,FALSE),0)</f>
        <v>-8</v>
      </c>
      <c r="F266" s="82">
        <f ca="1">IF($C266&lt;&gt;"",VLOOKUP($C266,'Monthly budget'!$E$8:$O$86,COLUMN()-3,FALSE),0)</f>
        <v>0</v>
      </c>
      <c r="G266" s="82">
        <f ca="1">IF($C266&lt;&gt;"",VLOOKUP($C266,'Monthly budget'!$E$8:$O$86,COLUMN()-3,FALSE),0)</f>
        <v>0</v>
      </c>
      <c r="H266" s="82">
        <f ca="1">IF($C266&lt;&gt;"",VLOOKUP($C266,'Monthly budget'!$E$8:$O$86,COLUMN()-3,FALSE),0)</f>
        <v>0</v>
      </c>
      <c r="I266" s="82">
        <f ca="1">IF($C266&lt;&gt;"",VLOOKUP($C266,'Monthly budget'!$E$8:$O$86,COLUMN()-3,FALSE),0)</f>
        <v>0</v>
      </c>
      <c r="J266" s="82">
        <f ca="1">IF($C266&lt;&gt;"",VLOOKUP($C266,'Monthly budget'!$E$8:$O$86,COLUMN()-3,FALSE),0)</f>
        <v>0</v>
      </c>
      <c r="K266" s="82">
        <f ca="1">IF($C266&lt;&gt;"",VLOOKUP($C266,'Monthly budget'!$E$8:$O$86,COLUMN()-3,FALSE),0)</f>
        <v>0</v>
      </c>
      <c r="L266" s="82">
        <f ca="1">IF($C266&lt;&gt;"",VLOOKUP($C266,'Monthly budget'!$E$8:$O$86,COLUMN()-3,FALSE),0)</f>
        <v>0</v>
      </c>
      <c r="M266" s="82">
        <f ca="1">IF($C266&lt;&gt;"",VLOOKUP($C266,'Monthly budget'!$E$8:$O$86,COLUMN()-3,FALSE),0)</f>
        <v>0</v>
      </c>
      <c r="N266" s="82">
        <f ca="1">IF($C266&lt;&gt;"",VLOOKUP($C266,'Monthly budget'!$E$8:$O$86,COLUMN()-3,FALSE),0)</f>
        <v>0</v>
      </c>
    </row>
    <row r="267" spans="2:14" x14ac:dyDescent="0.25">
      <c r="B267" s="81" t="b">
        <v>0</v>
      </c>
      <c r="C267" s="88" t="str">
        <f ca="1"/>
        <v>Paycheck</v>
      </c>
      <c r="D267" s="87">
        <f ca="1"/>
        <v>46304</v>
      </c>
      <c r="E267" s="83">
        <f ca="1">IF($C267&lt;&gt;"",VLOOKUP($C267,'Monthly budget'!$E$8:$O$86,COLUMN()-3,FALSE),0)</f>
        <v>1140</v>
      </c>
      <c r="F267" s="82">
        <f ca="1">IF($C267&lt;&gt;"",VLOOKUP($C267,'Monthly budget'!$E$8:$O$86,COLUMN()-3,FALSE),0)</f>
        <v>460</v>
      </c>
      <c r="G267" s="82">
        <f ca="1">IF($C267&lt;&gt;"",VLOOKUP($C267,'Monthly budget'!$E$8:$O$86,COLUMN()-3,FALSE),0)</f>
        <v>0</v>
      </c>
      <c r="H267" s="82">
        <f ca="1">IF($C267&lt;&gt;"",VLOOKUP($C267,'Monthly budget'!$E$8:$O$86,COLUMN()-3,FALSE),0)</f>
        <v>0</v>
      </c>
      <c r="I267" s="82">
        <f ca="1">IF($C267&lt;&gt;"",VLOOKUP($C267,'Monthly budget'!$E$8:$O$86,COLUMN()-3,FALSE),0)</f>
        <v>0</v>
      </c>
      <c r="J267" s="82">
        <f ca="1">IF($C267&lt;&gt;"",VLOOKUP($C267,'Monthly budget'!$E$8:$O$86,COLUMN()-3,FALSE),0)</f>
        <v>0</v>
      </c>
      <c r="K267" s="82">
        <f ca="1">IF($C267&lt;&gt;"",VLOOKUP($C267,'Monthly budget'!$E$8:$O$86,COLUMN()-3,FALSE),0)</f>
        <v>0</v>
      </c>
      <c r="L267" s="82">
        <f ca="1">IF($C267&lt;&gt;"",VLOOKUP($C267,'Monthly budget'!$E$8:$O$86,COLUMN()-3,FALSE),0)</f>
        <v>0</v>
      </c>
      <c r="M267" s="82">
        <f ca="1">IF($C267&lt;&gt;"",VLOOKUP($C267,'Monthly budget'!$E$8:$O$86,COLUMN()-3,FALSE),0)</f>
        <v>0</v>
      </c>
      <c r="N267" s="82">
        <f ca="1">IF($C267&lt;&gt;"",VLOOKUP($C267,'Monthly budget'!$E$8:$O$86,COLUMN()-3,FALSE),0)</f>
        <v>0</v>
      </c>
    </row>
    <row r="268" spans="2:14" x14ac:dyDescent="0.25">
      <c r="B268" s="81" t="b">
        <v>0</v>
      </c>
      <c r="C268" s="88" t="str">
        <f ca="1"/>
        <v>Ameritas</v>
      </c>
      <c r="D268" s="87">
        <f ca="1"/>
        <v>46304</v>
      </c>
      <c r="E268" s="83">
        <f ca="1">IF($C268&lt;&gt;"",VLOOKUP($C268,'Monthly budget'!$E$8:$O$86,COLUMN()-3,FALSE),0)</f>
        <v>0</v>
      </c>
      <c r="F268" s="82">
        <f ca="1">IF($C268&lt;&gt;"",VLOOKUP($C268,'Monthly budget'!$E$8:$O$86,COLUMN()-3,FALSE),0)</f>
        <v>0</v>
      </c>
      <c r="G268" s="82">
        <f ca="1">IF($C268&lt;&gt;"",VLOOKUP($C268,'Monthly budget'!$E$8:$O$86,COLUMN()-3,FALSE),0)</f>
        <v>112</v>
      </c>
      <c r="H268" s="82">
        <f ca="1">IF($C268&lt;&gt;"",VLOOKUP($C268,'Monthly budget'!$E$8:$O$86,COLUMN()-3,FALSE),0)</f>
        <v>0</v>
      </c>
      <c r="I268" s="82">
        <f ca="1">IF($C268&lt;&gt;"",VLOOKUP($C268,'Monthly budget'!$E$8:$O$86,COLUMN()-3,FALSE),0)</f>
        <v>0</v>
      </c>
      <c r="J268" s="82">
        <f ca="1">IF($C268&lt;&gt;"",VLOOKUP($C268,'Monthly budget'!$E$8:$O$86,COLUMN()-3,FALSE),0)</f>
        <v>0</v>
      </c>
      <c r="K268" s="82">
        <f ca="1">IF($C268&lt;&gt;"",VLOOKUP($C268,'Monthly budget'!$E$8:$O$86,COLUMN()-3,FALSE),0)</f>
        <v>0</v>
      </c>
      <c r="L268" s="82">
        <f ca="1">IF($C268&lt;&gt;"",VLOOKUP($C268,'Monthly budget'!$E$8:$O$86,COLUMN()-3,FALSE),0)</f>
        <v>0</v>
      </c>
      <c r="M268" s="82">
        <f ca="1">IF($C268&lt;&gt;"",VLOOKUP($C268,'Monthly budget'!$E$8:$O$86,COLUMN()-3,FALSE),0)</f>
        <v>0</v>
      </c>
      <c r="N268" s="82">
        <f ca="1">IF($C268&lt;&gt;"",VLOOKUP($C268,'Monthly budget'!$E$8:$O$86,COLUMN()-3,FALSE),0)</f>
        <v>0</v>
      </c>
    </row>
    <row r="269" spans="2:14" x14ac:dyDescent="0.25">
      <c r="B269" s="81" t="b">
        <v>0</v>
      </c>
      <c r="C269" s="88" t="str">
        <f ca="1"/>
        <v>Amazon</v>
      </c>
      <c r="D269" s="87">
        <f ca="1"/>
        <v>46304</v>
      </c>
      <c r="E269" s="83">
        <f ca="1">IF($C269&lt;&gt;"",VLOOKUP($C269,'Monthly budget'!$E$8:$O$86,COLUMN()-3,FALSE),0)</f>
        <v>-16.149999999999999</v>
      </c>
      <c r="F269" s="82">
        <f ca="1">IF($C269&lt;&gt;"",VLOOKUP($C269,'Monthly budget'!$E$8:$O$86,COLUMN()-3,FALSE),0)</f>
        <v>0</v>
      </c>
      <c r="G269" s="82">
        <f ca="1">IF($C269&lt;&gt;"",VLOOKUP($C269,'Monthly budget'!$E$8:$O$86,COLUMN()-3,FALSE),0)</f>
        <v>0</v>
      </c>
      <c r="H269" s="82">
        <f ca="1">IF($C269&lt;&gt;"",VLOOKUP($C269,'Monthly budget'!$E$8:$O$86,COLUMN()-3,FALSE),0)</f>
        <v>0</v>
      </c>
      <c r="I269" s="82">
        <f ca="1">IF($C269&lt;&gt;"",VLOOKUP($C269,'Monthly budget'!$E$8:$O$86,COLUMN()-3,FALSE),0)</f>
        <v>0</v>
      </c>
      <c r="J269" s="82">
        <f ca="1">IF($C269&lt;&gt;"",VLOOKUP($C269,'Monthly budget'!$E$8:$O$86,COLUMN()-3,FALSE),0)</f>
        <v>0</v>
      </c>
      <c r="K269" s="82">
        <f ca="1">IF($C269&lt;&gt;"",VLOOKUP($C269,'Monthly budget'!$E$8:$O$86,COLUMN()-3,FALSE),0)</f>
        <v>0</v>
      </c>
      <c r="L269" s="82">
        <f ca="1">IF($C269&lt;&gt;"",VLOOKUP($C269,'Monthly budget'!$E$8:$O$86,COLUMN()-3,FALSE),0)</f>
        <v>0</v>
      </c>
      <c r="M269" s="82">
        <f ca="1">IF($C269&lt;&gt;"",VLOOKUP($C269,'Monthly budget'!$E$8:$O$86,COLUMN()-3,FALSE),0)</f>
        <v>0</v>
      </c>
      <c r="N269" s="82">
        <f ca="1">IF($C269&lt;&gt;"",VLOOKUP($C269,'Monthly budget'!$E$8:$O$86,COLUMN()-3,FALSE),0)</f>
        <v>0</v>
      </c>
    </row>
    <row r="270" spans="2:14" x14ac:dyDescent="0.25">
      <c r="B270" s="81" t="b">
        <v>0</v>
      </c>
      <c r="C270" s="88" t="str">
        <f ca="1"/>
        <v>Groceries</v>
      </c>
      <c r="D270" s="87">
        <f ca="1"/>
        <v>46305</v>
      </c>
      <c r="E270" s="83">
        <f ca="1">IF($C270&lt;&gt;"",VLOOKUP($C270,'Monthly budget'!$E$8:$O$86,COLUMN()-3,FALSE),0)</f>
        <v>0</v>
      </c>
      <c r="F270" s="82">
        <f ca="1">IF($C270&lt;&gt;"",VLOOKUP($C270,'Monthly budget'!$E$8:$O$86,COLUMN()-3,FALSE),0)</f>
        <v>-200</v>
      </c>
      <c r="G270" s="82">
        <f ca="1">IF($C270&lt;&gt;"",VLOOKUP($C270,'Monthly budget'!$E$8:$O$86,COLUMN()-3,FALSE),0)</f>
        <v>0</v>
      </c>
      <c r="H270" s="82">
        <f ca="1">IF($C270&lt;&gt;"",VLOOKUP($C270,'Monthly budget'!$E$8:$O$86,COLUMN()-3,FALSE),0)</f>
        <v>0</v>
      </c>
      <c r="I270" s="82">
        <f ca="1">IF($C270&lt;&gt;"",VLOOKUP($C270,'Monthly budget'!$E$8:$O$86,COLUMN()-3,FALSE),0)</f>
        <v>0</v>
      </c>
      <c r="J270" s="82">
        <f ca="1">IF($C270&lt;&gt;"",VLOOKUP($C270,'Monthly budget'!$E$8:$O$86,COLUMN()-3,FALSE),0)</f>
        <v>0</v>
      </c>
      <c r="K270" s="82">
        <f ca="1">IF($C270&lt;&gt;"",VLOOKUP($C270,'Monthly budget'!$E$8:$O$86,COLUMN()-3,FALSE),0)</f>
        <v>0</v>
      </c>
      <c r="L270" s="82">
        <f ca="1">IF($C270&lt;&gt;"",VLOOKUP($C270,'Monthly budget'!$E$8:$O$86,COLUMN()-3,FALSE),0)</f>
        <v>0</v>
      </c>
      <c r="M270" s="82">
        <f ca="1">IF($C270&lt;&gt;"",VLOOKUP($C270,'Monthly budget'!$E$8:$O$86,COLUMN()-3,FALSE),0)</f>
        <v>0</v>
      </c>
      <c r="N270" s="82">
        <f ca="1">IF($C270&lt;&gt;"",VLOOKUP($C270,'Monthly budget'!$E$8:$O$86,COLUMN()-3,FALSE),0)</f>
        <v>0</v>
      </c>
    </row>
    <row r="271" spans="2:14" x14ac:dyDescent="0.25">
      <c r="B271" s="81" t="b">
        <v>0</v>
      </c>
      <c r="C271" s="88" t="str">
        <f ca="1"/>
        <v>Food &amp; Drinks</v>
      </c>
      <c r="D271" s="87">
        <f ca="1"/>
        <v>46305</v>
      </c>
      <c r="E271" s="83">
        <f ca="1">IF($C271&lt;&gt;"",VLOOKUP($C271,'Monthly budget'!$E$8:$O$86,COLUMN()-3,FALSE),0)</f>
        <v>0</v>
      </c>
      <c r="F271" s="82">
        <f ca="1">IF($C271&lt;&gt;"",VLOOKUP($C271,'Monthly budget'!$E$8:$O$86,COLUMN()-3,FALSE),0)</f>
        <v>-200</v>
      </c>
      <c r="G271" s="82">
        <f ca="1">IF($C271&lt;&gt;"",VLOOKUP($C271,'Monthly budget'!$E$8:$O$86,COLUMN()-3,FALSE),0)</f>
        <v>0</v>
      </c>
      <c r="H271" s="82">
        <f ca="1">IF($C271&lt;&gt;"",VLOOKUP($C271,'Monthly budget'!$E$8:$O$86,COLUMN()-3,FALSE),0)</f>
        <v>0</v>
      </c>
      <c r="I271" s="82">
        <f ca="1">IF($C271&lt;&gt;"",VLOOKUP($C271,'Monthly budget'!$E$8:$O$86,COLUMN()-3,FALSE),0)</f>
        <v>0</v>
      </c>
      <c r="J271" s="82">
        <f ca="1">IF($C271&lt;&gt;"",VLOOKUP($C271,'Monthly budget'!$E$8:$O$86,COLUMN()-3,FALSE),0)</f>
        <v>0</v>
      </c>
      <c r="K271" s="82">
        <f ca="1">IF($C271&lt;&gt;"",VLOOKUP($C271,'Monthly budget'!$E$8:$O$86,COLUMN()-3,FALSE),0)</f>
        <v>0</v>
      </c>
      <c r="L271" s="82">
        <f ca="1">IF($C271&lt;&gt;"",VLOOKUP($C271,'Monthly budget'!$E$8:$O$86,COLUMN()-3,FALSE),0)</f>
        <v>0</v>
      </c>
      <c r="M271" s="82">
        <f ca="1">IF($C271&lt;&gt;"",VLOOKUP($C271,'Monthly budget'!$E$8:$O$86,COLUMN()-3,FALSE),0)</f>
        <v>0</v>
      </c>
      <c r="N271" s="82">
        <f ca="1">IF($C271&lt;&gt;"",VLOOKUP($C271,'Monthly budget'!$E$8:$O$86,COLUMN()-3,FALSE),0)</f>
        <v>0</v>
      </c>
    </row>
    <row r="272" spans="2:14" x14ac:dyDescent="0.25">
      <c r="B272" s="81" t="b">
        <v>0</v>
      </c>
      <c r="C272" s="88" t="str">
        <f ca="1"/>
        <v>Viso Go</v>
      </c>
      <c r="D272" s="87">
        <f ca="1"/>
        <v>46306</v>
      </c>
      <c r="E272" s="83">
        <f ca="1">IF($C272&lt;&gt;"",VLOOKUP($C272,'Monthly budget'!$E$8:$O$86,COLUMN()-3,FALSE),0)</f>
        <v>-275</v>
      </c>
      <c r="F272" s="82">
        <f ca="1">IF($C272&lt;&gt;"",VLOOKUP($C272,'Monthly budget'!$E$8:$O$86,COLUMN()-3,FALSE),0)</f>
        <v>0</v>
      </c>
      <c r="G272" s="82">
        <f ca="1">IF($C272&lt;&gt;"",VLOOKUP($C272,'Monthly budget'!$E$8:$O$86,COLUMN()-3,FALSE),0)</f>
        <v>0</v>
      </c>
      <c r="H272" s="82">
        <f ca="1">IF($C272&lt;&gt;"",VLOOKUP($C272,'Monthly budget'!$E$8:$O$86,COLUMN()-3,FALSE),0)</f>
        <v>0</v>
      </c>
      <c r="I272" s="82">
        <f ca="1">IF($C272&lt;&gt;"",VLOOKUP($C272,'Monthly budget'!$E$8:$O$86,COLUMN()-3,FALSE),0)</f>
        <v>0</v>
      </c>
      <c r="J272" s="82">
        <f ca="1">IF($C272&lt;&gt;"",VLOOKUP($C272,'Monthly budget'!$E$8:$O$86,COLUMN()-3,FALSE),0)</f>
        <v>0</v>
      </c>
      <c r="K272" s="82">
        <f ca="1">IF($C272&lt;&gt;"",VLOOKUP($C272,'Monthly budget'!$E$8:$O$86,COLUMN()-3,FALSE),0)</f>
        <v>146</v>
      </c>
      <c r="L272" s="82">
        <f ca="1">IF($C272&lt;&gt;"",VLOOKUP($C272,'Monthly budget'!$E$8:$O$86,COLUMN()-3,FALSE),0)</f>
        <v>0</v>
      </c>
      <c r="M272" s="82">
        <f ca="1">IF($C272&lt;&gt;"",VLOOKUP($C272,'Monthly budget'!$E$8:$O$86,COLUMN()-3,FALSE),0)</f>
        <v>0</v>
      </c>
      <c r="N272" s="82">
        <f ca="1">IF($C272&lt;&gt;"",VLOOKUP($C272,'Monthly budget'!$E$8:$O$86,COLUMN()-3,FALSE),0)</f>
        <v>0</v>
      </c>
    </row>
    <row r="273" spans="2:14" x14ac:dyDescent="0.25">
      <c r="B273" s="81" t="b">
        <v>0</v>
      </c>
      <c r="C273" s="88" t="str">
        <f ca="1"/>
        <v>Motorcycle</v>
      </c>
      <c r="D273" s="87">
        <f ca="1"/>
        <v>46311</v>
      </c>
      <c r="E273" s="83">
        <f ca="1">IF($C273&lt;&gt;"",VLOOKUP($C273,'Monthly budget'!$E$8:$O$86,COLUMN()-3,FALSE),0)</f>
        <v>-150.38</v>
      </c>
      <c r="F273" s="82">
        <f ca="1">IF($C273&lt;&gt;"",VLOOKUP($C273,'Monthly budget'!$E$8:$O$86,COLUMN()-3,FALSE),0)</f>
        <v>0</v>
      </c>
      <c r="G273" s="82">
        <f ca="1">IF($C273&lt;&gt;"",VLOOKUP($C273,'Monthly budget'!$E$8:$O$86,COLUMN()-3,FALSE),0)</f>
        <v>0</v>
      </c>
      <c r="H273" s="82">
        <f ca="1">IF($C273&lt;&gt;"",VLOOKUP($C273,'Monthly budget'!$E$8:$O$86,COLUMN()-3,FALSE),0)</f>
        <v>0</v>
      </c>
      <c r="I273" s="82">
        <f ca="1">IF($C273&lt;&gt;"",VLOOKUP($C273,'Monthly budget'!$E$8:$O$86,COLUMN()-3,FALSE),0)</f>
        <v>0</v>
      </c>
      <c r="J273" s="82">
        <f ca="1">IF($C273&lt;&gt;"",VLOOKUP($C273,'Monthly budget'!$E$8:$O$86,COLUMN()-3,FALSE),0)</f>
        <v>0</v>
      </c>
      <c r="K273" s="82">
        <f ca="1">IF($C273&lt;&gt;"",VLOOKUP($C273,'Monthly budget'!$E$8:$O$86,COLUMN()-3,FALSE),0)</f>
        <v>0</v>
      </c>
      <c r="L273" s="82">
        <f ca="1">IF($C273&lt;&gt;"",VLOOKUP($C273,'Monthly budget'!$E$8:$O$86,COLUMN()-3,FALSE),0)</f>
        <v>0</v>
      </c>
      <c r="M273" s="82">
        <f ca="1">IF($C273&lt;&gt;"",VLOOKUP($C273,'Monthly budget'!$E$8:$O$86,COLUMN()-3,FALSE),0)</f>
        <v>0</v>
      </c>
      <c r="N273" s="82">
        <f ca="1">IF($C273&lt;&gt;"",VLOOKUP($C273,'Monthly budget'!$E$8:$O$86,COLUMN()-3,FALSE),0)</f>
        <v>0</v>
      </c>
    </row>
    <row r="274" spans="2:14" x14ac:dyDescent="0.25">
      <c r="B274" s="81" t="b">
        <v>0</v>
      </c>
      <c r="C274" s="88" t="str">
        <f ca="1"/>
        <v>Netflix</v>
      </c>
      <c r="D274" s="87">
        <f ca="1"/>
        <v>46315</v>
      </c>
      <c r="E274" s="83">
        <f ca="1">IF($C274&lt;&gt;"",VLOOKUP($C274,'Monthly budget'!$E$8:$O$86,COLUMN()-3,FALSE),0)</f>
        <v>-24.99</v>
      </c>
      <c r="F274" s="82">
        <f ca="1">IF($C274&lt;&gt;"",VLOOKUP($C274,'Monthly budget'!$E$8:$O$86,COLUMN()-3,FALSE),0)</f>
        <v>0</v>
      </c>
      <c r="G274" s="82">
        <f ca="1">IF($C274&lt;&gt;"",VLOOKUP($C274,'Monthly budget'!$E$8:$O$86,COLUMN()-3,FALSE),0)</f>
        <v>0</v>
      </c>
      <c r="H274" s="82">
        <f ca="1">IF($C274&lt;&gt;"",VLOOKUP($C274,'Monthly budget'!$E$8:$O$86,COLUMN()-3,FALSE),0)</f>
        <v>0</v>
      </c>
      <c r="I274" s="82">
        <f ca="1">IF($C274&lt;&gt;"",VLOOKUP($C274,'Monthly budget'!$E$8:$O$86,COLUMN()-3,FALSE),0)</f>
        <v>0</v>
      </c>
      <c r="J274" s="82">
        <f ca="1">IF($C274&lt;&gt;"",VLOOKUP($C274,'Monthly budget'!$E$8:$O$86,COLUMN()-3,FALSE),0)</f>
        <v>0</v>
      </c>
      <c r="K274" s="82">
        <f ca="1">IF($C274&lt;&gt;"",VLOOKUP($C274,'Monthly budget'!$E$8:$O$86,COLUMN()-3,FALSE),0)</f>
        <v>0</v>
      </c>
      <c r="L274" s="82">
        <f ca="1">IF($C274&lt;&gt;"",VLOOKUP($C274,'Monthly budget'!$E$8:$O$86,COLUMN()-3,FALSE),0)</f>
        <v>0</v>
      </c>
      <c r="M274" s="82">
        <f ca="1">IF($C274&lt;&gt;"",VLOOKUP($C274,'Monthly budget'!$E$8:$O$86,COLUMN()-3,FALSE),0)</f>
        <v>0</v>
      </c>
      <c r="N274" s="82">
        <f ca="1">IF($C274&lt;&gt;"",VLOOKUP($C274,'Monthly budget'!$E$8:$O$86,COLUMN()-3,FALSE),0)</f>
        <v>0</v>
      </c>
    </row>
    <row r="275" spans="2:14" x14ac:dyDescent="0.25">
      <c r="B275" s="81" t="b">
        <v>0</v>
      </c>
      <c r="C275" s="88" t="str">
        <f ca="1"/>
        <v>Renters</v>
      </c>
      <c r="D275" s="87">
        <f ca="1"/>
        <v>46316</v>
      </c>
      <c r="E275" s="83">
        <f ca="1">IF($C275&lt;&gt;"",VLOOKUP($C275,'Monthly budget'!$E$8:$O$86,COLUMN()-3,FALSE),0)</f>
        <v>-10.92</v>
      </c>
      <c r="F275" s="82">
        <f ca="1">IF($C275&lt;&gt;"",VLOOKUP($C275,'Monthly budget'!$E$8:$O$86,COLUMN()-3,FALSE),0)</f>
        <v>0</v>
      </c>
      <c r="G275" s="82">
        <f ca="1">IF($C275&lt;&gt;"",VLOOKUP($C275,'Monthly budget'!$E$8:$O$86,COLUMN()-3,FALSE),0)</f>
        <v>0</v>
      </c>
      <c r="H275" s="82">
        <f ca="1">IF($C275&lt;&gt;"",VLOOKUP($C275,'Monthly budget'!$E$8:$O$86,COLUMN()-3,FALSE),0)</f>
        <v>0</v>
      </c>
      <c r="I275" s="82">
        <f ca="1">IF($C275&lt;&gt;"",VLOOKUP($C275,'Monthly budget'!$E$8:$O$86,COLUMN()-3,FALSE),0)</f>
        <v>0</v>
      </c>
      <c r="J275" s="82">
        <f ca="1">IF($C275&lt;&gt;"",VLOOKUP($C275,'Monthly budget'!$E$8:$O$86,COLUMN()-3,FALSE),0)</f>
        <v>0</v>
      </c>
      <c r="K275" s="82">
        <f ca="1">IF($C275&lt;&gt;"",VLOOKUP($C275,'Monthly budget'!$E$8:$O$86,COLUMN()-3,FALSE),0)</f>
        <v>0</v>
      </c>
      <c r="L275" s="82">
        <f ca="1">IF($C275&lt;&gt;"",VLOOKUP($C275,'Monthly budget'!$E$8:$O$86,COLUMN()-3,FALSE),0)</f>
        <v>0</v>
      </c>
      <c r="M275" s="82">
        <f ca="1">IF($C275&lt;&gt;"",VLOOKUP($C275,'Monthly budget'!$E$8:$O$86,COLUMN()-3,FALSE),0)</f>
        <v>0</v>
      </c>
      <c r="N275" s="82">
        <f ca="1">IF($C275&lt;&gt;"",VLOOKUP($C275,'Monthly budget'!$E$8:$O$86,COLUMN()-3,FALSE),0)</f>
        <v>0</v>
      </c>
    </row>
    <row r="276" spans="2:14" x14ac:dyDescent="0.25">
      <c r="B276" s="81" t="b">
        <v>0</v>
      </c>
      <c r="C276" s="88" t="str">
        <f ca="1"/>
        <v>Paycheck</v>
      </c>
      <c r="D276" s="87">
        <f ca="1"/>
        <v>46318</v>
      </c>
      <c r="E276" s="83">
        <f ca="1">IF($C276&lt;&gt;"",VLOOKUP($C276,'Monthly budget'!$E$8:$O$86,COLUMN()-3,FALSE),0)</f>
        <v>1140</v>
      </c>
      <c r="F276" s="82">
        <f ca="1">IF($C276&lt;&gt;"",VLOOKUP($C276,'Monthly budget'!$E$8:$O$86,COLUMN()-3,FALSE),0)</f>
        <v>460</v>
      </c>
      <c r="G276" s="82">
        <f ca="1">IF($C276&lt;&gt;"",VLOOKUP($C276,'Monthly budget'!$E$8:$O$86,COLUMN()-3,FALSE),0)</f>
        <v>0</v>
      </c>
      <c r="H276" s="82">
        <f ca="1">IF($C276&lt;&gt;"",VLOOKUP($C276,'Monthly budget'!$E$8:$O$86,COLUMN()-3,FALSE),0)</f>
        <v>0</v>
      </c>
      <c r="I276" s="82">
        <f ca="1">IF($C276&lt;&gt;"",VLOOKUP($C276,'Monthly budget'!$E$8:$O$86,COLUMN()-3,FALSE),0)</f>
        <v>0</v>
      </c>
      <c r="J276" s="82">
        <f ca="1">IF($C276&lt;&gt;"",VLOOKUP($C276,'Monthly budget'!$E$8:$O$86,COLUMN()-3,FALSE),0)</f>
        <v>0</v>
      </c>
      <c r="K276" s="82">
        <f ca="1">IF($C276&lt;&gt;"",VLOOKUP($C276,'Monthly budget'!$E$8:$O$86,COLUMN()-3,FALSE),0)</f>
        <v>0</v>
      </c>
      <c r="L276" s="82">
        <f ca="1">IF($C276&lt;&gt;"",VLOOKUP($C276,'Monthly budget'!$E$8:$O$86,COLUMN()-3,FALSE),0)</f>
        <v>0</v>
      </c>
      <c r="M276" s="82">
        <f ca="1">IF($C276&lt;&gt;"",VLOOKUP($C276,'Monthly budget'!$E$8:$O$86,COLUMN()-3,FALSE),0)</f>
        <v>0</v>
      </c>
      <c r="N276" s="82">
        <f ca="1">IF($C276&lt;&gt;"",VLOOKUP($C276,'Monthly budget'!$E$8:$O$86,COLUMN()-3,FALSE),0)</f>
        <v>0</v>
      </c>
    </row>
    <row r="277" spans="2:14" x14ac:dyDescent="0.25">
      <c r="B277" s="81" t="b">
        <v>0</v>
      </c>
      <c r="C277" s="88" t="str">
        <f ca="1"/>
        <v>Ameritas</v>
      </c>
      <c r="D277" s="87">
        <f ca="1"/>
        <v>46318</v>
      </c>
      <c r="E277" s="83">
        <f ca="1">IF($C277&lt;&gt;"",VLOOKUP($C277,'Monthly budget'!$E$8:$O$86,COLUMN()-3,FALSE),0)</f>
        <v>0</v>
      </c>
      <c r="F277" s="82">
        <f ca="1">IF($C277&lt;&gt;"",VLOOKUP($C277,'Monthly budget'!$E$8:$O$86,COLUMN()-3,FALSE),0)</f>
        <v>0</v>
      </c>
      <c r="G277" s="82">
        <f ca="1">IF($C277&lt;&gt;"",VLOOKUP($C277,'Monthly budget'!$E$8:$O$86,COLUMN()-3,FALSE),0)</f>
        <v>112</v>
      </c>
      <c r="H277" s="82">
        <f ca="1">IF($C277&lt;&gt;"",VLOOKUP($C277,'Monthly budget'!$E$8:$O$86,COLUMN()-3,FALSE),0)</f>
        <v>0</v>
      </c>
      <c r="I277" s="82">
        <f ca="1">IF($C277&lt;&gt;"",VLOOKUP($C277,'Monthly budget'!$E$8:$O$86,COLUMN()-3,FALSE),0)</f>
        <v>0</v>
      </c>
      <c r="J277" s="82">
        <f ca="1">IF($C277&lt;&gt;"",VLOOKUP($C277,'Monthly budget'!$E$8:$O$86,COLUMN()-3,FALSE),0)</f>
        <v>0</v>
      </c>
      <c r="K277" s="82">
        <f ca="1">IF($C277&lt;&gt;"",VLOOKUP($C277,'Monthly budget'!$E$8:$O$86,COLUMN()-3,FALSE),0)</f>
        <v>0</v>
      </c>
      <c r="L277" s="82">
        <f ca="1">IF($C277&lt;&gt;"",VLOOKUP($C277,'Monthly budget'!$E$8:$O$86,COLUMN()-3,FALSE),0)</f>
        <v>0</v>
      </c>
      <c r="M277" s="82">
        <f ca="1">IF($C277&lt;&gt;"",VLOOKUP($C277,'Monthly budget'!$E$8:$O$86,COLUMN()-3,FALSE),0)</f>
        <v>0</v>
      </c>
      <c r="N277" s="82">
        <f ca="1">IF($C277&lt;&gt;"",VLOOKUP($C277,'Monthly budget'!$E$8:$O$86,COLUMN()-3,FALSE),0)</f>
        <v>0</v>
      </c>
    </row>
    <row r="278" spans="2:14" x14ac:dyDescent="0.25">
      <c r="B278" s="81" t="b">
        <v>0</v>
      </c>
      <c r="C278" s="88" t="str">
        <f ca="1"/>
        <v>Groceries</v>
      </c>
      <c r="D278" s="87">
        <f ca="1"/>
        <v>46319</v>
      </c>
      <c r="E278" s="83">
        <f ca="1">IF($C278&lt;&gt;"",VLOOKUP($C278,'Monthly budget'!$E$8:$O$86,COLUMN()-3,FALSE),0)</f>
        <v>0</v>
      </c>
      <c r="F278" s="82">
        <f ca="1">IF($C278&lt;&gt;"",VLOOKUP($C278,'Monthly budget'!$E$8:$O$86,COLUMN()-3,FALSE),0)</f>
        <v>-200</v>
      </c>
      <c r="G278" s="82">
        <f ca="1">IF($C278&lt;&gt;"",VLOOKUP($C278,'Monthly budget'!$E$8:$O$86,COLUMN()-3,FALSE),0)</f>
        <v>0</v>
      </c>
      <c r="H278" s="82">
        <f ca="1">IF($C278&lt;&gt;"",VLOOKUP($C278,'Monthly budget'!$E$8:$O$86,COLUMN()-3,FALSE),0)</f>
        <v>0</v>
      </c>
      <c r="I278" s="82">
        <f ca="1">IF($C278&lt;&gt;"",VLOOKUP($C278,'Monthly budget'!$E$8:$O$86,COLUMN()-3,FALSE),0)</f>
        <v>0</v>
      </c>
      <c r="J278" s="82">
        <f ca="1">IF($C278&lt;&gt;"",VLOOKUP($C278,'Monthly budget'!$E$8:$O$86,COLUMN()-3,FALSE),0)</f>
        <v>0</v>
      </c>
      <c r="K278" s="82">
        <f ca="1">IF($C278&lt;&gt;"",VLOOKUP($C278,'Monthly budget'!$E$8:$O$86,COLUMN()-3,FALSE),0)</f>
        <v>0</v>
      </c>
      <c r="L278" s="82">
        <f ca="1">IF($C278&lt;&gt;"",VLOOKUP($C278,'Monthly budget'!$E$8:$O$86,COLUMN()-3,FALSE),0)</f>
        <v>0</v>
      </c>
      <c r="M278" s="82">
        <f ca="1">IF($C278&lt;&gt;"",VLOOKUP($C278,'Monthly budget'!$E$8:$O$86,COLUMN()-3,FALSE),0)</f>
        <v>0</v>
      </c>
      <c r="N278" s="82">
        <f ca="1">IF($C278&lt;&gt;"",VLOOKUP($C278,'Monthly budget'!$E$8:$O$86,COLUMN()-3,FALSE),0)</f>
        <v>0</v>
      </c>
    </row>
    <row r="279" spans="2:14" x14ac:dyDescent="0.25">
      <c r="B279" s="81" t="b">
        <v>0</v>
      </c>
      <c r="C279" s="88" t="str">
        <f ca="1"/>
        <v>Food &amp; Drinks</v>
      </c>
      <c r="D279" s="87">
        <f ca="1"/>
        <v>46319</v>
      </c>
      <c r="E279" s="83">
        <f ca="1">IF($C279&lt;&gt;"",VLOOKUP($C279,'Monthly budget'!$E$8:$O$86,COLUMN()-3,FALSE),0)</f>
        <v>0</v>
      </c>
      <c r="F279" s="82">
        <f ca="1">IF($C279&lt;&gt;"",VLOOKUP($C279,'Monthly budget'!$E$8:$O$86,COLUMN()-3,FALSE),0)</f>
        <v>-200</v>
      </c>
      <c r="G279" s="82">
        <f ca="1">IF($C279&lt;&gt;"",VLOOKUP($C279,'Monthly budget'!$E$8:$O$86,COLUMN()-3,FALSE),0)</f>
        <v>0</v>
      </c>
      <c r="H279" s="82">
        <f ca="1">IF($C279&lt;&gt;"",VLOOKUP($C279,'Monthly budget'!$E$8:$O$86,COLUMN()-3,FALSE),0)</f>
        <v>0</v>
      </c>
      <c r="I279" s="82">
        <f ca="1">IF($C279&lt;&gt;"",VLOOKUP($C279,'Monthly budget'!$E$8:$O$86,COLUMN()-3,FALSE),0)</f>
        <v>0</v>
      </c>
      <c r="J279" s="82">
        <f ca="1">IF($C279&lt;&gt;"",VLOOKUP($C279,'Monthly budget'!$E$8:$O$86,COLUMN()-3,FALSE),0)</f>
        <v>0</v>
      </c>
      <c r="K279" s="82">
        <f ca="1">IF($C279&lt;&gt;"",VLOOKUP($C279,'Monthly budget'!$E$8:$O$86,COLUMN()-3,FALSE),0)</f>
        <v>0</v>
      </c>
      <c r="L279" s="82">
        <f ca="1">IF($C279&lt;&gt;"",VLOOKUP($C279,'Monthly budget'!$E$8:$O$86,COLUMN()-3,FALSE),0)</f>
        <v>0</v>
      </c>
      <c r="M279" s="82">
        <f ca="1">IF($C279&lt;&gt;"",VLOOKUP($C279,'Monthly budget'!$E$8:$O$86,COLUMN()-3,FALSE),0)</f>
        <v>0</v>
      </c>
      <c r="N279" s="82">
        <f ca="1">IF($C279&lt;&gt;"",VLOOKUP($C279,'Monthly budget'!$E$8:$O$86,COLUMN()-3,FALSE),0)</f>
        <v>0</v>
      </c>
    </row>
    <row r="280" spans="2:14" x14ac:dyDescent="0.25">
      <c r="B280" s="81" t="b">
        <v>0</v>
      </c>
      <c r="C280" s="88" t="str">
        <f ca="1"/>
        <v>Cese Transfer</v>
      </c>
      <c r="D280" s="87">
        <f ca="1"/>
        <v>46320</v>
      </c>
      <c r="E280" s="83">
        <f ca="1">IF($C280&lt;&gt;"",VLOOKUP($C280,'Monthly budget'!$E$8:$O$86,COLUMN()-3,FALSE),0)</f>
        <v>142</v>
      </c>
      <c r="F280" s="82">
        <f ca="1">IF($C280&lt;&gt;"",VLOOKUP($C280,'Monthly budget'!$E$8:$O$86,COLUMN()-3,FALSE),0)</f>
        <v>0</v>
      </c>
      <c r="G280" s="82">
        <f ca="1">IF($C280&lt;&gt;"",VLOOKUP($C280,'Monthly budget'!$E$8:$O$86,COLUMN()-3,FALSE),0)</f>
        <v>0</v>
      </c>
      <c r="H280" s="82">
        <f ca="1">IF($C280&lt;&gt;"",VLOOKUP($C280,'Monthly budget'!$E$8:$O$86,COLUMN()-3,FALSE),0)</f>
        <v>0</v>
      </c>
      <c r="I280" s="82">
        <f ca="1">IF($C280&lt;&gt;"",VLOOKUP($C280,'Monthly budget'!$E$8:$O$86,COLUMN()-3,FALSE),0)</f>
        <v>0</v>
      </c>
      <c r="J280" s="82">
        <f ca="1">IF($C280&lt;&gt;"",VLOOKUP($C280,'Monthly budget'!$E$8:$O$86,COLUMN()-3,FALSE),0)</f>
        <v>0</v>
      </c>
      <c r="K280" s="82">
        <f ca="1">IF($C280&lt;&gt;"",VLOOKUP($C280,'Monthly budget'!$E$8:$O$86,COLUMN()-3,FALSE),0)</f>
        <v>0</v>
      </c>
      <c r="L280" s="82">
        <f ca="1">IF($C280&lt;&gt;"",VLOOKUP($C280,'Monthly budget'!$E$8:$O$86,COLUMN()-3,FALSE),0)</f>
        <v>0</v>
      </c>
      <c r="M280" s="82">
        <f ca="1">IF($C280&lt;&gt;"",VLOOKUP($C280,'Monthly budget'!$E$8:$O$86,COLUMN()-3,FALSE),0)</f>
        <v>0</v>
      </c>
      <c r="N280" s="82">
        <f ca="1">IF($C280&lt;&gt;"",VLOOKUP($C280,'Monthly budget'!$E$8:$O$86,COLUMN()-3,FALSE),0)</f>
        <v>0</v>
      </c>
    </row>
    <row r="281" spans="2:14" x14ac:dyDescent="0.25">
      <c r="B281" s="81" t="b">
        <v>0</v>
      </c>
      <c r="C281" s="88" t="str">
        <f ca="1"/>
        <v>Internet</v>
      </c>
      <c r="D281" s="87">
        <f ca="1"/>
        <v>46321</v>
      </c>
      <c r="E281" s="83">
        <f ca="1">IF($C281&lt;&gt;"",VLOOKUP($C281,'Monthly budget'!$E$8:$O$86,COLUMN()-3,FALSE),0)</f>
        <v>0</v>
      </c>
      <c r="F281" s="82">
        <f ca="1">IF($C281&lt;&gt;"",VLOOKUP($C281,'Monthly budget'!$E$8:$O$86,COLUMN()-3,FALSE),0)</f>
        <v>0</v>
      </c>
      <c r="G281" s="82">
        <f ca="1">IF($C281&lt;&gt;"",VLOOKUP($C281,'Monthly budget'!$E$8:$O$86,COLUMN()-3,FALSE),0)</f>
        <v>0</v>
      </c>
      <c r="H281" s="82">
        <f ca="1">IF($C281&lt;&gt;"",VLOOKUP($C281,'Monthly budget'!$E$8:$O$86,COLUMN()-3,FALSE),0)</f>
        <v>0</v>
      </c>
      <c r="I281" s="82">
        <f ca="1">IF($C281&lt;&gt;"",VLOOKUP($C281,'Monthly budget'!$E$8:$O$86,COLUMN()-3,FALSE),0)</f>
        <v>0</v>
      </c>
      <c r="J281" s="82">
        <f ca="1">IF($C281&lt;&gt;"",VLOOKUP($C281,'Monthly budget'!$E$8:$O$86,COLUMN()-3,FALSE),0)</f>
        <v>0</v>
      </c>
      <c r="K281" s="82">
        <f ca="1">IF($C281&lt;&gt;"",VLOOKUP($C281,'Monthly budget'!$E$8:$O$86,COLUMN()-3,FALSE),0)</f>
        <v>0</v>
      </c>
      <c r="L281" s="82">
        <f ca="1">IF($C281&lt;&gt;"",VLOOKUP($C281,'Monthly budget'!$E$8:$O$86,COLUMN()-3,FALSE),0)</f>
        <v>0</v>
      </c>
      <c r="M281" s="82">
        <f ca="1">IF($C281&lt;&gt;"",VLOOKUP($C281,'Monthly budget'!$E$8:$O$86,COLUMN()-3,FALSE),0)</f>
        <v>0</v>
      </c>
      <c r="N281" s="82">
        <f ca="1">IF($C281&lt;&gt;"",VLOOKUP($C281,'Monthly budget'!$E$8:$O$86,COLUMN()-3,FALSE),0)</f>
        <v>0</v>
      </c>
    </row>
    <row r="282" spans="2:14" x14ac:dyDescent="0.25">
      <c r="B282" s="81" t="b">
        <v>0</v>
      </c>
      <c r="C282" s="88" t="str">
        <f ca="1"/>
        <v>Windsurf</v>
      </c>
      <c r="D282" s="87">
        <f ca="1"/>
        <v>46321</v>
      </c>
      <c r="E282" s="83">
        <f ca="1">IF($C282&lt;&gt;"",VLOOKUP($C282,'Monthly budget'!$E$8:$O$86,COLUMN()-3,FALSE),0)</f>
        <v>-15</v>
      </c>
      <c r="F282" s="82">
        <f ca="1">IF($C282&lt;&gt;"",VLOOKUP($C282,'Monthly budget'!$E$8:$O$86,COLUMN()-3,FALSE),0)</f>
        <v>0</v>
      </c>
      <c r="G282" s="82">
        <f ca="1">IF($C282&lt;&gt;"",VLOOKUP($C282,'Monthly budget'!$E$8:$O$86,COLUMN()-3,FALSE),0)</f>
        <v>0</v>
      </c>
      <c r="H282" s="82">
        <f ca="1">IF($C282&lt;&gt;"",VLOOKUP($C282,'Monthly budget'!$E$8:$O$86,COLUMN()-3,FALSE),0)</f>
        <v>0</v>
      </c>
      <c r="I282" s="82">
        <f ca="1">IF($C282&lt;&gt;"",VLOOKUP($C282,'Monthly budget'!$E$8:$O$86,COLUMN()-3,FALSE),0)</f>
        <v>0</v>
      </c>
      <c r="J282" s="82">
        <f ca="1">IF($C282&lt;&gt;"",VLOOKUP($C282,'Monthly budget'!$E$8:$O$86,COLUMN()-3,FALSE),0)</f>
        <v>0</v>
      </c>
      <c r="K282" s="82">
        <f ca="1">IF($C282&lt;&gt;"",VLOOKUP($C282,'Monthly budget'!$E$8:$O$86,COLUMN()-3,FALSE),0)</f>
        <v>0</v>
      </c>
      <c r="L282" s="82">
        <f ca="1">IF($C282&lt;&gt;"",VLOOKUP($C282,'Monthly budget'!$E$8:$O$86,COLUMN()-3,FALSE),0)</f>
        <v>0</v>
      </c>
      <c r="M282" s="82">
        <f ca="1">IF($C282&lt;&gt;"",VLOOKUP($C282,'Monthly budget'!$E$8:$O$86,COLUMN()-3,FALSE),0)</f>
        <v>0</v>
      </c>
      <c r="N282" s="82">
        <f ca="1">IF($C282&lt;&gt;"",VLOOKUP($C282,'Monthly budget'!$E$8:$O$86,COLUMN()-3,FALSE),0)</f>
        <v>0</v>
      </c>
    </row>
    <row r="283" spans="2:14" x14ac:dyDescent="0.25">
      <c r="B283" s="81" t="b">
        <v>0</v>
      </c>
      <c r="C283" s="88" t="str">
        <f ca="1"/>
        <v>Tidal</v>
      </c>
      <c r="D283" s="87">
        <f ca="1"/>
        <v>46322</v>
      </c>
      <c r="E283" s="83">
        <f ca="1">IF($C283&lt;&gt;"",VLOOKUP($C283,'Monthly budget'!$E$8:$O$86,COLUMN()-3,FALSE),0)</f>
        <v>-10.99</v>
      </c>
      <c r="F283" s="82">
        <f ca="1">IF($C283&lt;&gt;"",VLOOKUP($C283,'Monthly budget'!$E$8:$O$86,COLUMN()-3,FALSE),0)</f>
        <v>0</v>
      </c>
      <c r="G283" s="82">
        <f ca="1">IF($C283&lt;&gt;"",VLOOKUP($C283,'Monthly budget'!$E$8:$O$86,COLUMN()-3,FALSE),0)</f>
        <v>0</v>
      </c>
      <c r="H283" s="82">
        <f ca="1">IF($C283&lt;&gt;"",VLOOKUP($C283,'Monthly budget'!$E$8:$O$86,COLUMN()-3,FALSE),0)</f>
        <v>0</v>
      </c>
      <c r="I283" s="82">
        <f ca="1">IF($C283&lt;&gt;"",VLOOKUP($C283,'Monthly budget'!$E$8:$O$86,COLUMN()-3,FALSE),0)</f>
        <v>0</v>
      </c>
      <c r="J283" s="82">
        <f ca="1">IF($C283&lt;&gt;"",VLOOKUP($C283,'Monthly budget'!$E$8:$O$86,COLUMN()-3,FALSE),0)</f>
        <v>0</v>
      </c>
      <c r="K283" s="82">
        <f ca="1">IF($C283&lt;&gt;"",VLOOKUP($C283,'Monthly budget'!$E$8:$O$86,COLUMN()-3,FALSE),0)</f>
        <v>0</v>
      </c>
      <c r="L283" s="82">
        <f ca="1">IF($C283&lt;&gt;"",VLOOKUP($C283,'Monthly budget'!$E$8:$O$86,COLUMN()-3,FALSE),0)</f>
        <v>0</v>
      </c>
      <c r="M283" s="82">
        <f ca="1">IF($C283&lt;&gt;"",VLOOKUP($C283,'Monthly budget'!$E$8:$O$86,COLUMN()-3,FALSE),0)</f>
        <v>0</v>
      </c>
      <c r="N283" s="82">
        <f ca="1">IF($C283&lt;&gt;"",VLOOKUP($C283,'Monthly budget'!$E$8:$O$86,COLUMN()-3,FALSE),0)</f>
        <v>0</v>
      </c>
    </row>
    <row r="284" spans="2:14" x14ac:dyDescent="0.25">
      <c r="B284" s="81" t="b">
        <v>0</v>
      </c>
      <c r="C284" s="88" t="str">
        <f ca="1"/>
        <v>Costco Citi</v>
      </c>
      <c r="D284" s="87">
        <f ca="1"/>
        <v>46323</v>
      </c>
      <c r="E284" s="83">
        <f ca="1">IF($C284&lt;&gt;"",VLOOKUP($C284,'Monthly budget'!$E$8:$O$86,COLUMN()-3,FALSE),0)</f>
        <v>-140</v>
      </c>
      <c r="F284" s="82">
        <f ca="1">IF($C284&lt;&gt;"",VLOOKUP($C284,'Monthly budget'!$E$8:$O$86,COLUMN()-3,FALSE),0)</f>
        <v>0</v>
      </c>
      <c r="G284" s="82">
        <f ca="1">IF($C284&lt;&gt;"",VLOOKUP($C284,'Monthly budget'!$E$8:$O$86,COLUMN()-3,FALSE),0)</f>
        <v>0</v>
      </c>
      <c r="H284" s="82">
        <f ca="1">IF($C284&lt;&gt;"",VLOOKUP($C284,'Monthly budget'!$E$8:$O$86,COLUMN()-3,FALSE),0)</f>
        <v>0</v>
      </c>
      <c r="I284" s="82">
        <f ca="1">IF($C284&lt;&gt;"",VLOOKUP($C284,'Monthly budget'!$E$8:$O$86,COLUMN()-3,FALSE),0)</f>
        <v>0</v>
      </c>
      <c r="J284" s="82">
        <f ca="1">IF($C284&lt;&gt;"",VLOOKUP($C284,'Monthly budget'!$E$8:$O$86,COLUMN()-3,FALSE),0)</f>
        <v>0</v>
      </c>
      <c r="K284" s="82">
        <f ca="1">IF($C284&lt;&gt;"",VLOOKUP($C284,'Monthly budget'!$E$8:$O$86,COLUMN()-3,FALSE),0)</f>
        <v>0</v>
      </c>
      <c r="L284" s="82">
        <f ca="1">IF($C284&lt;&gt;"",VLOOKUP($C284,'Monthly budget'!$E$8:$O$86,COLUMN()-3,FALSE),0)</f>
        <v>0</v>
      </c>
      <c r="M284" s="82">
        <f ca="1">IF($C284&lt;&gt;"",VLOOKUP($C284,'Monthly budget'!$E$8:$O$86,COLUMN()-3,FALSE),0)</f>
        <v>0</v>
      </c>
      <c r="N284" s="82">
        <f ca="1">IF($C284&lt;&gt;"",VLOOKUP($C284,'Monthly budget'!$E$8:$O$86,COLUMN()-3,FALSE),0)</f>
        <v>140</v>
      </c>
    </row>
    <row r="285" spans="2:14" x14ac:dyDescent="0.25">
      <c r="B285" s="81" t="b">
        <v>0</v>
      </c>
      <c r="C285" s="88" t="str">
        <f ca="1"/>
        <v>Kulo Transfer</v>
      </c>
      <c r="D285" s="87">
        <f ca="1"/>
        <v>46323</v>
      </c>
      <c r="E285" s="83">
        <f ca="1">IF($C285&lt;&gt;"",VLOOKUP($C285,'Monthly budget'!$E$8:$O$86,COLUMN()-3,FALSE),0)</f>
        <v>1050</v>
      </c>
      <c r="F285" s="82">
        <f ca="1">IF($C285&lt;&gt;"",VLOOKUP($C285,'Monthly budget'!$E$8:$O$86,COLUMN()-3,FALSE),0)</f>
        <v>0</v>
      </c>
      <c r="G285" s="82">
        <f ca="1">IF($C285&lt;&gt;"",VLOOKUP($C285,'Monthly budget'!$E$8:$O$86,COLUMN()-3,FALSE),0)</f>
        <v>0</v>
      </c>
      <c r="H285" s="82">
        <f ca="1">IF($C285&lt;&gt;"",VLOOKUP($C285,'Monthly budget'!$E$8:$O$86,COLUMN()-3,FALSE),0)</f>
        <v>0</v>
      </c>
      <c r="I285" s="82">
        <f ca="1">IF($C285&lt;&gt;"",VLOOKUP($C285,'Monthly budget'!$E$8:$O$86,COLUMN()-3,FALSE),0)</f>
        <v>0</v>
      </c>
      <c r="J285" s="82">
        <f ca="1">IF($C285&lt;&gt;"",VLOOKUP($C285,'Monthly budget'!$E$8:$O$86,COLUMN()-3,FALSE),0)</f>
        <v>0</v>
      </c>
      <c r="K285" s="82">
        <f ca="1">IF($C285&lt;&gt;"",VLOOKUP($C285,'Monthly budget'!$E$8:$O$86,COLUMN()-3,FALSE),0)</f>
        <v>0</v>
      </c>
      <c r="L285" s="82">
        <f ca="1">IF($C285&lt;&gt;"",VLOOKUP($C285,'Monthly budget'!$E$8:$O$86,COLUMN()-3,FALSE),0)</f>
        <v>0</v>
      </c>
      <c r="M285" s="82">
        <f ca="1">IF($C285&lt;&gt;"",VLOOKUP($C285,'Monthly budget'!$E$8:$O$86,COLUMN()-3,FALSE),0)</f>
        <v>0</v>
      </c>
      <c r="N285" s="82">
        <f ca="1">IF($C285&lt;&gt;"",VLOOKUP($C285,'Monthly budget'!$E$8:$O$86,COLUMN()-3,FALSE),0)</f>
        <v>0</v>
      </c>
    </row>
    <row r="286" spans="2:14" x14ac:dyDescent="0.25">
      <c r="B286" s="81" t="b">
        <v>0</v>
      </c>
      <c r="C286" s="88" t="str">
        <f ca="1"/>
        <v>Kulo SDGE</v>
      </c>
      <c r="D286" s="87">
        <f ca="1"/>
        <v>46323</v>
      </c>
      <c r="E286" s="83">
        <f ca="1">IF($C286&lt;&gt;"",VLOOKUP($C286,'Monthly budget'!$E$8:$O$86,COLUMN()-3,FALSE),0)</f>
        <v>-82</v>
      </c>
      <c r="F286" s="82">
        <f ca="1">IF($C286&lt;&gt;"",VLOOKUP($C286,'Monthly budget'!$E$8:$O$86,COLUMN()-3,FALSE),0)</f>
        <v>0</v>
      </c>
      <c r="G286" s="82">
        <f ca="1">IF($C286&lt;&gt;"",VLOOKUP($C286,'Monthly budget'!$E$8:$O$86,COLUMN()-3,FALSE),0)</f>
        <v>0</v>
      </c>
      <c r="H286" s="82">
        <f ca="1">IF($C286&lt;&gt;"",VLOOKUP($C286,'Monthly budget'!$E$8:$O$86,COLUMN()-3,FALSE),0)</f>
        <v>0</v>
      </c>
      <c r="I286" s="82">
        <f ca="1">IF($C286&lt;&gt;"",VLOOKUP($C286,'Monthly budget'!$E$8:$O$86,COLUMN()-3,FALSE),0)</f>
        <v>0</v>
      </c>
      <c r="J286" s="82">
        <f ca="1">IF($C286&lt;&gt;"",VLOOKUP($C286,'Monthly budget'!$E$8:$O$86,COLUMN()-3,FALSE),0)</f>
        <v>0</v>
      </c>
      <c r="K286" s="82">
        <f ca="1">IF($C286&lt;&gt;"",VLOOKUP($C286,'Monthly budget'!$E$8:$O$86,COLUMN()-3,FALSE),0)</f>
        <v>0</v>
      </c>
      <c r="L286" s="82">
        <f ca="1">IF($C286&lt;&gt;"",VLOOKUP($C286,'Monthly budget'!$E$8:$O$86,COLUMN()-3,FALSE),0)</f>
        <v>0</v>
      </c>
      <c r="M286" s="82">
        <f ca="1">IF($C286&lt;&gt;"",VLOOKUP($C286,'Monthly budget'!$E$8:$O$86,COLUMN()-3,FALSE),0)</f>
        <v>0</v>
      </c>
      <c r="N286" s="82">
        <f ca="1">IF($C286&lt;&gt;"",VLOOKUP($C286,'Monthly budget'!$E$8:$O$86,COLUMN()-3,FALSE),0)</f>
        <v>0</v>
      </c>
    </row>
    <row r="287" spans="2:14" x14ac:dyDescent="0.25">
      <c r="B287" s="81" t="b">
        <v>0</v>
      </c>
      <c r="C287" s="88" t="str">
        <f ca="1"/>
        <v>SDGE</v>
      </c>
      <c r="D287" s="87">
        <f ca="1"/>
        <v>46323</v>
      </c>
      <c r="E287" s="83">
        <f ca="1">IF($C287&lt;&gt;"",VLOOKUP($C287,'Monthly budget'!$E$8:$O$86,COLUMN()-3,FALSE),0)</f>
        <v>-84</v>
      </c>
      <c r="F287" s="82">
        <f ca="1">IF($C287&lt;&gt;"",VLOOKUP($C287,'Monthly budget'!$E$8:$O$86,COLUMN()-3,FALSE),0)</f>
        <v>0</v>
      </c>
      <c r="G287" s="82">
        <f ca="1">IF($C287&lt;&gt;"",VLOOKUP($C287,'Monthly budget'!$E$8:$O$86,COLUMN()-3,FALSE),0)</f>
        <v>0</v>
      </c>
      <c r="H287" s="82">
        <f ca="1">IF($C287&lt;&gt;"",VLOOKUP($C287,'Monthly budget'!$E$8:$O$86,COLUMN()-3,FALSE),0)</f>
        <v>0</v>
      </c>
      <c r="I287" s="82">
        <f ca="1">IF($C287&lt;&gt;"",VLOOKUP($C287,'Monthly budget'!$E$8:$O$86,COLUMN()-3,FALSE),0)</f>
        <v>0</v>
      </c>
      <c r="J287" s="82">
        <f ca="1">IF($C287&lt;&gt;"",VLOOKUP($C287,'Monthly budget'!$E$8:$O$86,COLUMN()-3,FALSE),0)</f>
        <v>0</v>
      </c>
      <c r="K287" s="82">
        <f ca="1">IF($C287&lt;&gt;"",VLOOKUP($C287,'Monthly budget'!$E$8:$O$86,COLUMN()-3,FALSE),0)</f>
        <v>0</v>
      </c>
      <c r="L287" s="82">
        <f ca="1">IF($C287&lt;&gt;"",VLOOKUP($C287,'Monthly budget'!$E$8:$O$86,COLUMN()-3,FALSE),0)</f>
        <v>0</v>
      </c>
      <c r="M287" s="82">
        <f ca="1">IF($C287&lt;&gt;"",VLOOKUP($C287,'Monthly budget'!$E$8:$O$86,COLUMN()-3,FALSE),0)</f>
        <v>0</v>
      </c>
      <c r="N287" s="82">
        <f ca="1">IF($C287&lt;&gt;"",VLOOKUP($C287,'Monthly budget'!$E$8:$O$86,COLUMN()-3,FALSE),0)</f>
        <v>0</v>
      </c>
    </row>
    <row r="288" spans="2:14" x14ac:dyDescent="0.25">
      <c r="B288" s="81" t="b">
        <v>0</v>
      </c>
      <c r="C288" s="88" t="str">
        <f ca="1"/>
        <v>Prime Ad-Free</v>
      </c>
      <c r="D288" s="87">
        <f ca="1"/>
        <v>46323</v>
      </c>
      <c r="E288" s="83">
        <f ca="1">IF($C288&lt;&gt;"",VLOOKUP($C288,'Monthly budget'!$E$8:$O$86,COLUMN()-3,FALSE),0)</f>
        <v>-2.99</v>
      </c>
      <c r="F288" s="82">
        <f ca="1">IF($C288&lt;&gt;"",VLOOKUP($C288,'Monthly budget'!$E$8:$O$86,COLUMN()-3,FALSE),0)</f>
        <v>0</v>
      </c>
      <c r="G288" s="82">
        <f ca="1">IF($C288&lt;&gt;"",VLOOKUP($C288,'Monthly budget'!$E$8:$O$86,COLUMN()-3,FALSE),0)</f>
        <v>0</v>
      </c>
      <c r="H288" s="82">
        <f ca="1">IF($C288&lt;&gt;"",VLOOKUP($C288,'Monthly budget'!$E$8:$O$86,COLUMN()-3,FALSE),0)</f>
        <v>0</v>
      </c>
      <c r="I288" s="82">
        <f ca="1">IF($C288&lt;&gt;"",VLOOKUP($C288,'Monthly budget'!$E$8:$O$86,COLUMN()-3,FALSE),0)</f>
        <v>0</v>
      </c>
      <c r="J288" s="82">
        <f ca="1">IF($C288&lt;&gt;"",VLOOKUP($C288,'Monthly budget'!$E$8:$O$86,COLUMN()-3,FALSE),0)</f>
        <v>0</v>
      </c>
      <c r="K288" s="82">
        <f ca="1">IF($C288&lt;&gt;"",VLOOKUP($C288,'Monthly budget'!$E$8:$O$86,COLUMN()-3,FALSE),0)</f>
        <v>0</v>
      </c>
      <c r="L288" s="82">
        <f ca="1">IF($C288&lt;&gt;"",VLOOKUP($C288,'Monthly budget'!$E$8:$O$86,COLUMN()-3,FALSE),0)</f>
        <v>0</v>
      </c>
      <c r="M288" s="82">
        <f ca="1">IF($C288&lt;&gt;"",VLOOKUP($C288,'Monthly budget'!$E$8:$O$86,COLUMN()-3,FALSE),0)</f>
        <v>0</v>
      </c>
      <c r="N288" s="82">
        <f ca="1">IF($C288&lt;&gt;"",VLOOKUP($C288,'Monthly budget'!$E$8:$O$86,COLUMN()-3,FALSE),0)</f>
        <v>0</v>
      </c>
    </row>
    <row r="289" spans="2:14" x14ac:dyDescent="0.25">
      <c r="B289" s="81" t="b">
        <v>0</v>
      </c>
      <c r="C289" s="88" t="str">
        <f ca="1"/>
        <v>Disability</v>
      </c>
      <c r="D289" s="87">
        <f ca="1"/>
        <v>46327</v>
      </c>
      <c r="E289" s="83">
        <f ca="1">IF($C289&lt;&gt;"",VLOOKUP($C289,'Monthly budget'!$E$8:$O$86,COLUMN()-3,FALSE),0)</f>
        <v>0</v>
      </c>
      <c r="F289" s="82">
        <f ca="1">IF($C289&lt;&gt;"",VLOOKUP($C289,'Monthly budget'!$E$8:$O$86,COLUMN()-3,FALSE),0)</f>
        <v>356.66</v>
      </c>
      <c r="G289" s="82">
        <f ca="1">IF($C289&lt;&gt;"",VLOOKUP($C289,'Monthly budget'!$E$8:$O$86,COLUMN()-3,FALSE),0)</f>
        <v>0</v>
      </c>
      <c r="H289" s="82">
        <f ca="1">IF($C289&lt;&gt;"",VLOOKUP($C289,'Monthly budget'!$E$8:$O$86,COLUMN()-3,FALSE),0)</f>
        <v>0</v>
      </c>
      <c r="I289" s="82">
        <f ca="1">IF($C289&lt;&gt;"",VLOOKUP($C289,'Monthly budget'!$E$8:$O$86,COLUMN()-3,FALSE),0)</f>
        <v>0</v>
      </c>
      <c r="J289" s="82">
        <f ca="1">IF($C289&lt;&gt;"",VLOOKUP($C289,'Monthly budget'!$E$8:$O$86,COLUMN()-3,FALSE),0)</f>
        <v>0</v>
      </c>
      <c r="K289" s="82">
        <f ca="1">IF($C289&lt;&gt;"",VLOOKUP($C289,'Monthly budget'!$E$8:$O$86,COLUMN()-3,FALSE),0)</f>
        <v>0</v>
      </c>
      <c r="L289" s="82">
        <f ca="1">IF($C289&lt;&gt;"",VLOOKUP($C289,'Monthly budget'!$E$8:$O$86,COLUMN()-3,FALSE),0)</f>
        <v>0</v>
      </c>
      <c r="M289" s="82">
        <f ca="1">IF($C289&lt;&gt;"",VLOOKUP($C289,'Monthly budget'!$E$8:$O$86,COLUMN()-3,FALSE),0)</f>
        <v>0</v>
      </c>
      <c r="N289" s="82">
        <f ca="1">IF($C289&lt;&gt;"",VLOOKUP($C289,'Monthly budget'!$E$8:$O$86,COLUMN()-3,FALSE),0)</f>
        <v>0</v>
      </c>
    </row>
    <row r="290" spans="2:14" x14ac:dyDescent="0.25">
      <c r="B290" s="81" t="b">
        <v>0</v>
      </c>
      <c r="C290" s="88" t="str">
        <f ca="1"/>
        <v>Kulo Rent</v>
      </c>
      <c r="D290" s="87">
        <f ca="1"/>
        <v>46327</v>
      </c>
      <c r="E290" s="83">
        <f ca="1">IF($C290&lt;&gt;"",VLOOKUP($C290,'Monthly budget'!$E$8:$O$86,COLUMN()-3,FALSE),0)</f>
        <v>-959</v>
      </c>
      <c r="F290" s="82">
        <f ca="1">IF($C290&lt;&gt;"",VLOOKUP($C290,'Monthly budget'!$E$8:$O$86,COLUMN()-3,FALSE),0)</f>
        <v>0</v>
      </c>
      <c r="G290" s="82">
        <f ca="1">IF($C290&lt;&gt;"",VLOOKUP($C290,'Monthly budget'!$E$8:$O$86,COLUMN()-3,FALSE),0)</f>
        <v>0</v>
      </c>
      <c r="H290" s="82">
        <f ca="1">IF($C290&lt;&gt;"",VLOOKUP($C290,'Monthly budget'!$E$8:$O$86,COLUMN()-3,FALSE),0)</f>
        <v>0</v>
      </c>
      <c r="I290" s="82">
        <f ca="1">IF($C290&lt;&gt;"",VLOOKUP($C290,'Monthly budget'!$E$8:$O$86,COLUMN()-3,FALSE),0)</f>
        <v>0</v>
      </c>
      <c r="J290" s="82">
        <f ca="1">IF($C290&lt;&gt;"",VLOOKUP($C290,'Monthly budget'!$E$8:$O$86,COLUMN()-3,FALSE),0)</f>
        <v>0</v>
      </c>
      <c r="K290" s="82">
        <f ca="1">IF($C290&lt;&gt;"",VLOOKUP($C290,'Monthly budget'!$E$8:$O$86,COLUMN()-3,FALSE),0)</f>
        <v>0</v>
      </c>
      <c r="L290" s="82">
        <f ca="1">IF($C290&lt;&gt;"",VLOOKUP($C290,'Monthly budget'!$E$8:$O$86,COLUMN()-3,FALSE),0)</f>
        <v>0</v>
      </c>
      <c r="M290" s="82">
        <f ca="1">IF($C290&lt;&gt;"",VLOOKUP($C290,'Monthly budget'!$E$8:$O$86,COLUMN()-3,FALSE),0)</f>
        <v>0</v>
      </c>
      <c r="N290" s="82">
        <f ca="1">IF($C290&lt;&gt;"",VLOOKUP($C290,'Monthly budget'!$E$8:$O$86,COLUMN()-3,FALSE),0)</f>
        <v>0</v>
      </c>
    </row>
    <row r="291" spans="2:14" x14ac:dyDescent="0.25">
      <c r="B291" s="81" t="b">
        <v>0</v>
      </c>
      <c r="C291" s="88" t="str">
        <f ca="1"/>
        <v>Rent</v>
      </c>
      <c r="D291" s="87">
        <f ca="1"/>
        <v>46327</v>
      </c>
      <c r="E291" s="83">
        <f ca="1">IF($C291&lt;&gt;"",VLOOKUP($C291,'Monthly budget'!$E$8:$O$86,COLUMN()-3,FALSE),0)</f>
        <v>-1277.97</v>
      </c>
      <c r="F291" s="82">
        <f ca="1">IF($C291&lt;&gt;"",VLOOKUP($C291,'Monthly budget'!$E$8:$O$86,COLUMN()-3,FALSE),0)</f>
        <v>0</v>
      </c>
      <c r="G291" s="82">
        <f ca="1">IF($C291&lt;&gt;"",VLOOKUP($C291,'Monthly budget'!$E$8:$O$86,COLUMN()-3,FALSE),0)</f>
        <v>0</v>
      </c>
      <c r="H291" s="82">
        <f ca="1">IF($C291&lt;&gt;"",VLOOKUP($C291,'Monthly budget'!$E$8:$O$86,COLUMN()-3,FALSE),0)</f>
        <v>0</v>
      </c>
      <c r="I291" s="82">
        <f ca="1">IF($C291&lt;&gt;"",VLOOKUP($C291,'Monthly budget'!$E$8:$O$86,COLUMN()-3,FALSE),0)</f>
        <v>0</v>
      </c>
      <c r="J291" s="82">
        <f ca="1">IF($C291&lt;&gt;"",VLOOKUP($C291,'Monthly budget'!$E$8:$O$86,COLUMN()-3,FALSE),0)</f>
        <v>0</v>
      </c>
      <c r="K291" s="82">
        <f ca="1">IF($C291&lt;&gt;"",VLOOKUP($C291,'Monthly budget'!$E$8:$O$86,COLUMN()-3,FALSE),0)</f>
        <v>0</v>
      </c>
      <c r="L291" s="82">
        <f ca="1">IF($C291&lt;&gt;"",VLOOKUP($C291,'Monthly budget'!$E$8:$O$86,COLUMN()-3,FALSE),0)</f>
        <v>0</v>
      </c>
      <c r="M291" s="82">
        <f ca="1">IF($C291&lt;&gt;"",VLOOKUP($C291,'Monthly budget'!$E$8:$O$86,COLUMN()-3,FALSE),0)</f>
        <v>0</v>
      </c>
      <c r="N291" s="82">
        <f ca="1">IF($C291&lt;&gt;"",VLOOKUP($C291,'Monthly budget'!$E$8:$O$86,COLUMN()-3,FALSE),0)</f>
        <v>0</v>
      </c>
    </row>
    <row r="292" spans="2:14" x14ac:dyDescent="0.25">
      <c r="B292" s="81" t="b">
        <v>0</v>
      </c>
      <c r="C292" s="88" t="str">
        <f ca="1"/>
        <v>Visa Platinum</v>
      </c>
      <c r="D292" s="87">
        <f ca="1"/>
        <v>46329</v>
      </c>
      <c r="E292" s="83">
        <f ca="1">IF($C292&lt;&gt;"",VLOOKUP($C292,'Monthly budget'!$E$8:$O$86,COLUMN()-3,FALSE),0)</f>
        <v>-229</v>
      </c>
      <c r="F292" s="82">
        <f ca="1">IF($C292&lt;&gt;"",VLOOKUP($C292,'Monthly budget'!$E$8:$O$86,COLUMN()-3,FALSE),0)</f>
        <v>0</v>
      </c>
      <c r="G292" s="82">
        <f ca="1">IF($C292&lt;&gt;"",VLOOKUP($C292,'Monthly budget'!$E$8:$O$86,COLUMN()-3,FALSE),0)</f>
        <v>0</v>
      </c>
      <c r="H292" s="82">
        <f ca="1">IF($C292&lt;&gt;"",VLOOKUP($C292,'Monthly budget'!$E$8:$O$86,COLUMN()-3,FALSE),0)</f>
        <v>0</v>
      </c>
      <c r="I292" s="82">
        <f ca="1">IF($C292&lt;&gt;"",VLOOKUP($C292,'Monthly budget'!$E$8:$O$86,COLUMN()-3,FALSE),0)</f>
        <v>0</v>
      </c>
      <c r="J292" s="82">
        <f ca="1">IF($C292&lt;&gt;"",VLOOKUP($C292,'Monthly budget'!$E$8:$O$86,COLUMN()-3,FALSE),0)</f>
        <v>311</v>
      </c>
      <c r="K292" s="82">
        <f ca="1">IF($C292&lt;&gt;"",VLOOKUP($C292,'Monthly budget'!$E$8:$O$86,COLUMN()-3,FALSE),0)</f>
        <v>0</v>
      </c>
      <c r="L292" s="82">
        <f ca="1">IF($C292&lt;&gt;"",VLOOKUP($C292,'Monthly budget'!$E$8:$O$86,COLUMN()-3,FALSE),0)</f>
        <v>0</v>
      </c>
      <c r="M292" s="82">
        <f ca="1">IF($C292&lt;&gt;"",VLOOKUP($C292,'Monthly budget'!$E$8:$O$86,COLUMN()-3,FALSE),0)</f>
        <v>0</v>
      </c>
      <c r="N292" s="82">
        <f ca="1">IF($C292&lt;&gt;"",VLOOKUP($C292,'Monthly budget'!$E$8:$O$86,COLUMN()-3,FALSE),0)</f>
        <v>0</v>
      </c>
    </row>
    <row r="293" spans="2:14" x14ac:dyDescent="0.25">
      <c r="B293" s="81" t="b">
        <v>0</v>
      </c>
      <c r="C293" s="88" t="str">
        <f ca="1"/>
        <v>Kulo Internet</v>
      </c>
      <c r="D293" s="87">
        <f ca="1"/>
        <v>46331</v>
      </c>
      <c r="E293" s="83">
        <f ca="1">IF($C293&lt;&gt;"",VLOOKUP($C293,'Monthly budget'!$E$8:$O$86,COLUMN()-3,FALSE),0)</f>
        <v>-28</v>
      </c>
      <c r="F293" s="82">
        <f ca="1">IF($C293&lt;&gt;"",VLOOKUP($C293,'Monthly budget'!$E$8:$O$86,COLUMN()-3,FALSE),0)</f>
        <v>0</v>
      </c>
      <c r="G293" s="82">
        <f ca="1">IF($C293&lt;&gt;"",VLOOKUP($C293,'Monthly budget'!$E$8:$O$86,COLUMN()-3,FALSE),0)</f>
        <v>0</v>
      </c>
      <c r="H293" s="82">
        <f ca="1">IF($C293&lt;&gt;"",VLOOKUP($C293,'Monthly budget'!$E$8:$O$86,COLUMN()-3,FALSE),0)</f>
        <v>0</v>
      </c>
      <c r="I293" s="82">
        <f ca="1">IF($C293&lt;&gt;"",VLOOKUP($C293,'Monthly budget'!$E$8:$O$86,COLUMN()-3,FALSE),0)</f>
        <v>0</v>
      </c>
      <c r="J293" s="82">
        <f ca="1">IF($C293&lt;&gt;"",VLOOKUP($C293,'Monthly budget'!$E$8:$O$86,COLUMN()-3,FALSE),0)</f>
        <v>0</v>
      </c>
      <c r="K293" s="82">
        <f ca="1">IF($C293&lt;&gt;"",VLOOKUP($C293,'Monthly budget'!$E$8:$O$86,COLUMN()-3,FALSE),0)</f>
        <v>0</v>
      </c>
      <c r="L293" s="82">
        <f ca="1">IF($C293&lt;&gt;"",VLOOKUP($C293,'Monthly budget'!$E$8:$O$86,COLUMN()-3,FALSE),0)</f>
        <v>0</v>
      </c>
      <c r="M293" s="82">
        <f ca="1">IF($C293&lt;&gt;"",VLOOKUP($C293,'Monthly budget'!$E$8:$O$86,COLUMN()-3,FALSE),0)</f>
        <v>0</v>
      </c>
      <c r="N293" s="82">
        <f ca="1">IF($C293&lt;&gt;"",VLOOKUP($C293,'Monthly budget'!$E$8:$O$86,COLUMN()-3,FALSE),0)</f>
        <v>0</v>
      </c>
    </row>
    <row r="294" spans="2:14" x14ac:dyDescent="0.25">
      <c r="B294" s="81" t="b">
        <v>0</v>
      </c>
      <c r="C294" s="88" t="str">
        <f ca="1"/>
        <v>Cese Phone</v>
      </c>
      <c r="D294" s="87">
        <f ca="1"/>
        <v>46331</v>
      </c>
      <c r="E294" s="83">
        <f ca="1">IF($C294&lt;&gt;"",VLOOKUP($C294,'Monthly budget'!$E$8:$O$86,COLUMN()-3,FALSE),0)</f>
        <v>-142</v>
      </c>
      <c r="F294" s="82">
        <f ca="1">IF($C294&lt;&gt;"",VLOOKUP($C294,'Monthly budget'!$E$8:$O$86,COLUMN()-3,FALSE),0)</f>
        <v>0</v>
      </c>
      <c r="G294" s="82">
        <f ca="1">IF($C294&lt;&gt;"",VLOOKUP($C294,'Monthly budget'!$E$8:$O$86,COLUMN()-3,FALSE),0)</f>
        <v>0</v>
      </c>
      <c r="H294" s="82">
        <f ca="1">IF($C294&lt;&gt;"",VLOOKUP($C294,'Monthly budget'!$E$8:$O$86,COLUMN()-3,FALSE),0)</f>
        <v>0</v>
      </c>
      <c r="I294" s="82">
        <f ca="1">IF($C294&lt;&gt;"",VLOOKUP($C294,'Monthly budget'!$E$8:$O$86,COLUMN()-3,FALSE),0)</f>
        <v>0</v>
      </c>
      <c r="J294" s="82">
        <f ca="1">IF($C294&lt;&gt;"",VLOOKUP($C294,'Monthly budget'!$E$8:$O$86,COLUMN()-3,FALSE),0)</f>
        <v>0</v>
      </c>
      <c r="K294" s="82">
        <f ca="1">IF($C294&lt;&gt;"",VLOOKUP($C294,'Monthly budget'!$E$8:$O$86,COLUMN()-3,FALSE),0)</f>
        <v>0</v>
      </c>
      <c r="L294" s="82">
        <f ca="1">IF($C294&lt;&gt;"",VLOOKUP($C294,'Monthly budget'!$E$8:$O$86,COLUMN()-3,FALSE),0)</f>
        <v>0</v>
      </c>
      <c r="M294" s="82">
        <f ca="1">IF($C294&lt;&gt;"",VLOOKUP($C294,'Monthly budget'!$E$8:$O$86,COLUMN()-3,FALSE),0)</f>
        <v>0</v>
      </c>
      <c r="N294" s="82">
        <f ca="1">IF($C294&lt;&gt;"",VLOOKUP($C294,'Monthly budget'!$E$8:$O$86,COLUMN()-3,FALSE),0)</f>
        <v>0</v>
      </c>
    </row>
    <row r="295" spans="2:14" x14ac:dyDescent="0.25">
      <c r="B295" s="81" t="b">
        <v>0</v>
      </c>
      <c r="C295" s="88" t="str">
        <f ca="1"/>
        <v>Phone</v>
      </c>
      <c r="D295" s="87">
        <f ca="1"/>
        <v>46331</v>
      </c>
      <c r="E295" s="83">
        <f ca="1">IF($C295&lt;&gt;"",VLOOKUP($C295,'Monthly budget'!$E$8:$O$86,COLUMN()-3,FALSE),0)</f>
        <v>-150.66999999999999</v>
      </c>
      <c r="F295" s="82">
        <f ca="1">IF($C295&lt;&gt;"",VLOOKUP($C295,'Monthly budget'!$E$8:$O$86,COLUMN()-3,FALSE),0)</f>
        <v>0</v>
      </c>
      <c r="G295" s="82">
        <f ca="1">IF($C295&lt;&gt;"",VLOOKUP($C295,'Monthly budget'!$E$8:$O$86,COLUMN()-3,FALSE),0)</f>
        <v>0</v>
      </c>
      <c r="H295" s="82">
        <f ca="1">IF($C295&lt;&gt;"",VLOOKUP($C295,'Monthly budget'!$E$8:$O$86,COLUMN()-3,FALSE),0)</f>
        <v>0</v>
      </c>
      <c r="I295" s="82">
        <f ca="1">IF($C295&lt;&gt;"",VLOOKUP($C295,'Monthly budget'!$E$8:$O$86,COLUMN()-3,FALSE),0)</f>
        <v>0</v>
      </c>
      <c r="J295" s="82">
        <f ca="1">IF($C295&lt;&gt;"",VLOOKUP($C295,'Monthly budget'!$E$8:$O$86,COLUMN()-3,FALSE),0)</f>
        <v>0</v>
      </c>
      <c r="K295" s="82">
        <f ca="1">IF($C295&lt;&gt;"",VLOOKUP($C295,'Monthly budget'!$E$8:$O$86,COLUMN()-3,FALSE),0)</f>
        <v>0</v>
      </c>
      <c r="L295" s="82">
        <f ca="1">IF($C295&lt;&gt;"",VLOOKUP($C295,'Monthly budget'!$E$8:$O$86,COLUMN()-3,FALSE),0)</f>
        <v>0</v>
      </c>
      <c r="M295" s="82">
        <f ca="1">IF($C295&lt;&gt;"",VLOOKUP($C295,'Monthly budget'!$E$8:$O$86,COLUMN()-3,FALSE),0)</f>
        <v>0</v>
      </c>
      <c r="N295" s="82">
        <f ca="1">IF($C295&lt;&gt;"",VLOOKUP($C295,'Monthly budget'!$E$8:$O$86,COLUMN()-3,FALSE),0)</f>
        <v>0</v>
      </c>
    </row>
    <row r="296" spans="2:14" x14ac:dyDescent="0.25">
      <c r="B296" s="81" t="b">
        <v>0</v>
      </c>
      <c r="C296" s="88" t="str">
        <f ca="1"/>
        <v>Paycheck</v>
      </c>
      <c r="D296" s="87">
        <f ca="1"/>
        <v>46332</v>
      </c>
      <c r="E296" s="83">
        <f ca="1">IF($C296&lt;&gt;"",VLOOKUP($C296,'Monthly budget'!$E$8:$O$86,COLUMN()-3,FALSE),0)</f>
        <v>1140</v>
      </c>
      <c r="F296" s="82">
        <f ca="1">IF($C296&lt;&gt;"",VLOOKUP($C296,'Monthly budget'!$E$8:$O$86,COLUMN()-3,FALSE),0)</f>
        <v>460</v>
      </c>
      <c r="G296" s="82">
        <f ca="1">IF($C296&lt;&gt;"",VLOOKUP($C296,'Monthly budget'!$E$8:$O$86,COLUMN()-3,FALSE),0)</f>
        <v>0</v>
      </c>
      <c r="H296" s="82">
        <f ca="1">IF($C296&lt;&gt;"",VLOOKUP($C296,'Monthly budget'!$E$8:$O$86,COLUMN()-3,FALSE),0)</f>
        <v>0</v>
      </c>
      <c r="I296" s="82">
        <f ca="1">IF($C296&lt;&gt;"",VLOOKUP($C296,'Monthly budget'!$E$8:$O$86,COLUMN()-3,FALSE),0)</f>
        <v>0</v>
      </c>
      <c r="J296" s="82">
        <f ca="1">IF($C296&lt;&gt;"",VLOOKUP($C296,'Monthly budget'!$E$8:$O$86,COLUMN()-3,FALSE),0)</f>
        <v>0</v>
      </c>
      <c r="K296" s="82">
        <f ca="1">IF($C296&lt;&gt;"",VLOOKUP($C296,'Monthly budget'!$E$8:$O$86,COLUMN()-3,FALSE),0)</f>
        <v>0</v>
      </c>
      <c r="L296" s="82">
        <f ca="1">IF($C296&lt;&gt;"",VLOOKUP($C296,'Monthly budget'!$E$8:$O$86,COLUMN()-3,FALSE),0)</f>
        <v>0</v>
      </c>
      <c r="M296" s="82">
        <f ca="1">IF($C296&lt;&gt;"",VLOOKUP($C296,'Monthly budget'!$E$8:$O$86,COLUMN()-3,FALSE),0)</f>
        <v>0</v>
      </c>
      <c r="N296" s="82">
        <f ca="1">IF($C296&lt;&gt;"",VLOOKUP($C296,'Monthly budget'!$E$8:$O$86,COLUMN()-3,FALSE),0)</f>
        <v>0</v>
      </c>
    </row>
    <row r="297" spans="2:14" x14ac:dyDescent="0.25">
      <c r="B297" s="81" t="b">
        <v>0</v>
      </c>
      <c r="C297" s="88" t="str">
        <f ca="1"/>
        <v>Ameritas</v>
      </c>
      <c r="D297" s="87">
        <f ca="1"/>
        <v>46332</v>
      </c>
      <c r="E297" s="83">
        <f ca="1">IF($C297&lt;&gt;"",VLOOKUP($C297,'Monthly budget'!$E$8:$O$86,COLUMN()-3,FALSE),0)</f>
        <v>0</v>
      </c>
      <c r="F297" s="82">
        <f ca="1">IF($C297&lt;&gt;"",VLOOKUP($C297,'Monthly budget'!$E$8:$O$86,COLUMN()-3,FALSE),0)</f>
        <v>0</v>
      </c>
      <c r="G297" s="82">
        <f ca="1">IF($C297&lt;&gt;"",VLOOKUP($C297,'Monthly budget'!$E$8:$O$86,COLUMN()-3,FALSE),0)</f>
        <v>112</v>
      </c>
      <c r="H297" s="82">
        <f ca="1">IF($C297&lt;&gt;"",VLOOKUP($C297,'Monthly budget'!$E$8:$O$86,COLUMN()-3,FALSE),0)</f>
        <v>0</v>
      </c>
      <c r="I297" s="82">
        <f ca="1">IF($C297&lt;&gt;"",VLOOKUP($C297,'Monthly budget'!$E$8:$O$86,COLUMN()-3,FALSE),0)</f>
        <v>0</v>
      </c>
      <c r="J297" s="82">
        <f ca="1">IF($C297&lt;&gt;"",VLOOKUP($C297,'Monthly budget'!$E$8:$O$86,COLUMN()-3,FALSE),0)</f>
        <v>0</v>
      </c>
      <c r="K297" s="82">
        <f ca="1">IF($C297&lt;&gt;"",VLOOKUP($C297,'Monthly budget'!$E$8:$O$86,COLUMN()-3,FALSE),0)</f>
        <v>0</v>
      </c>
      <c r="L297" s="82">
        <f ca="1">IF($C297&lt;&gt;"",VLOOKUP($C297,'Monthly budget'!$E$8:$O$86,COLUMN()-3,FALSE),0)</f>
        <v>0</v>
      </c>
      <c r="M297" s="82">
        <f ca="1">IF($C297&lt;&gt;"",VLOOKUP($C297,'Monthly budget'!$E$8:$O$86,COLUMN()-3,FALSE),0)</f>
        <v>0</v>
      </c>
      <c r="N297" s="82">
        <f ca="1">IF($C297&lt;&gt;"",VLOOKUP($C297,'Monthly budget'!$E$8:$O$86,COLUMN()-3,FALSE),0)</f>
        <v>0</v>
      </c>
    </row>
    <row r="298" spans="2:14" x14ac:dyDescent="0.25">
      <c r="B298" s="81" t="b">
        <v>0</v>
      </c>
      <c r="C298" s="88" t="str">
        <f ca="1"/>
        <v>Groceries</v>
      </c>
      <c r="D298" s="87">
        <f ca="1"/>
        <v>46333</v>
      </c>
      <c r="E298" s="83">
        <f ca="1">IF($C298&lt;&gt;"",VLOOKUP($C298,'Monthly budget'!$E$8:$O$86,COLUMN()-3,FALSE),0)</f>
        <v>0</v>
      </c>
      <c r="F298" s="82">
        <f ca="1">IF($C298&lt;&gt;"",VLOOKUP($C298,'Monthly budget'!$E$8:$O$86,COLUMN()-3,FALSE),0)</f>
        <v>-200</v>
      </c>
      <c r="G298" s="82">
        <f ca="1">IF($C298&lt;&gt;"",VLOOKUP($C298,'Monthly budget'!$E$8:$O$86,COLUMN()-3,FALSE),0)</f>
        <v>0</v>
      </c>
      <c r="H298" s="82">
        <f ca="1">IF($C298&lt;&gt;"",VLOOKUP($C298,'Monthly budget'!$E$8:$O$86,COLUMN()-3,FALSE),0)</f>
        <v>0</v>
      </c>
      <c r="I298" s="82">
        <f ca="1">IF($C298&lt;&gt;"",VLOOKUP($C298,'Monthly budget'!$E$8:$O$86,COLUMN()-3,FALSE),0)</f>
        <v>0</v>
      </c>
      <c r="J298" s="82">
        <f ca="1">IF($C298&lt;&gt;"",VLOOKUP($C298,'Monthly budget'!$E$8:$O$86,COLUMN()-3,FALSE),0)</f>
        <v>0</v>
      </c>
      <c r="K298" s="82">
        <f ca="1">IF($C298&lt;&gt;"",VLOOKUP($C298,'Monthly budget'!$E$8:$O$86,COLUMN()-3,FALSE),0)</f>
        <v>0</v>
      </c>
      <c r="L298" s="82">
        <f ca="1">IF($C298&lt;&gt;"",VLOOKUP($C298,'Monthly budget'!$E$8:$O$86,COLUMN()-3,FALSE),0)</f>
        <v>0</v>
      </c>
      <c r="M298" s="82">
        <f ca="1">IF($C298&lt;&gt;"",VLOOKUP($C298,'Monthly budget'!$E$8:$O$86,COLUMN()-3,FALSE),0)</f>
        <v>0</v>
      </c>
      <c r="N298" s="82">
        <f ca="1">IF($C298&lt;&gt;"",VLOOKUP($C298,'Monthly budget'!$E$8:$O$86,COLUMN()-3,FALSE),0)</f>
        <v>0</v>
      </c>
    </row>
    <row r="299" spans="2:14" x14ac:dyDescent="0.25">
      <c r="B299" s="81" t="b">
        <v>0</v>
      </c>
      <c r="C299" s="88" t="str">
        <f ca="1"/>
        <v>Food &amp; Drinks</v>
      </c>
      <c r="D299" s="87">
        <f ca="1"/>
        <v>46333</v>
      </c>
      <c r="E299" s="83">
        <f ca="1">IF($C299&lt;&gt;"",VLOOKUP($C299,'Monthly budget'!$E$8:$O$86,COLUMN()-3,FALSE),0)</f>
        <v>0</v>
      </c>
      <c r="F299" s="82">
        <f ca="1">IF($C299&lt;&gt;"",VLOOKUP($C299,'Monthly budget'!$E$8:$O$86,COLUMN()-3,FALSE),0)</f>
        <v>-200</v>
      </c>
      <c r="G299" s="82">
        <f ca="1">IF($C299&lt;&gt;"",VLOOKUP($C299,'Monthly budget'!$E$8:$O$86,COLUMN()-3,FALSE),0)</f>
        <v>0</v>
      </c>
      <c r="H299" s="82">
        <f ca="1">IF($C299&lt;&gt;"",VLOOKUP($C299,'Monthly budget'!$E$8:$O$86,COLUMN()-3,FALSE),0)</f>
        <v>0</v>
      </c>
      <c r="I299" s="82">
        <f ca="1">IF($C299&lt;&gt;"",VLOOKUP($C299,'Monthly budget'!$E$8:$O$86,COLUMN()-3,FALSE),0)</f>
        <v>0</v>
      </c>
      <c r="J299" s="82">
        <f ca="1">IF($C299&lt;&gt;"",VLOOKUP($C299,'Monthly budget'!$E$8:$O$86,COLUMN()-3,FALSE),0)</f>
        <v>0</v>
      </c>
      <c r="K299" s="82">
        <f ca="1">IF($C299&lt;&gt;"",VLOOKUP($C299,'Monthly budget'!$E$8:$O$86,COLUMN()-3,FALSE),0)</f>
        <v>0</v>
      </c>
      <c r="L299" s="82">
        <f ca="1">IF($C299&lt;&gt;"",VLOOKUP($C299,'Monthly budget'!$E$8:$O$86,COLUMN()-3,FALSE),0)</f>
        <v>0</v>
      </c>
      <c r="M299" s="82">
        <f ca="1">IF($C299&lt;&gt;"",VLOOKUP($C299,'Monthly budget'!$E$8:$O$86,COLUMN()-3,FALSE),0)</f>
        <v>0</v>
      </c>
      <c r="N299" s="82">
        <f ca="1">IF($C299&lt;&gt;"",VLOOKUP($C299,'Monthly budget'!$E$8:$O$86,COLUMN()-3,FALSE),0)</f>
        <v>0</v>
      </c>
    </row>
    <row r="300" spans="2:14" x14ac:dyDescent="0.25">
      <c r="B300" s="81" t="b">
        <v>0</v>
      </c>
      <c r="C300" s="88" t="str">
        <f ca="1"/>
        <v>Sony</v>
      </c>
      <c r="D300" s="87">
        <f ca="1"/>
        <v>46334</v>
      </c>
      <c r="E300" s="83">
        <f ca="1">IF($C300&lt;&gt;"",VLOOKUP($C300,'Monthly budget'!$E$8:$O$86,COLUMN()-3,FALSE),0)</f>
        <v>-17.989999999999998</v>
      </c>
      <c r="F300" s="82">
        <f ca="1">IF($C300&lt;&gt;"",VLOOKUP($C300,'Monthly budget'!$E$8:$O$86,COLUMN()-3,FALSE),0)</f>
        <v>0</v>
      </c>
      <c r="G300" s="82">
        <f ca="1">IF($C300&lt;&gt;"",VLOOKUP($C300,'Monthly budget'!$E$8:$O$86,COLUMN()-3,FALSE),0)</f>
        <v>0</v>
      </c>
      <c r="H300" s="82">
        <f ca="1">IF($C300&lt;&gt;"",VLOOKUP($C300,'Monthly budget'!$E$8:$O$86,COLUMN()-3,FALSE),0)</f>
        <v>0</v>
      </c>
      <c r="I300" s="82">
        <f ca="1">IF($C300&lt;&gt;"",VLOOKUP($C300,'Monthly budget'!$E$8:$O$86,COLUMN()-3,FALSE),0)</f>
        <v>0</v>
      </c>
      <c r="J300" s="82">
        <f ca="1">IF($C300&lt;&gt;"",VLOOKUP($C300,'Monthly budget'!$E$8:$O$86,COLUMN()-3,FALSE),0)</f>
        <v>0</v>
      </c>
      <c r="K300" s="82">
        <f ca="1">IF($C300&lt;&gt;"",VLOOKUP($C300,'Monthly budget'!$E$8:$O$86,COLUMN()-3,FALSE),0)</f>
        <v>0</v>
      </c>
      <c r="L300" s="82">
        <f ca="1">IF($C300&lt;&gt;"",VLOOKUP($C300,'Monthly budget'!$E$8:$O$86,COLUMN()-3,FALSE),0)</f>
        <v>0</v>
      </c>
      <c r="M300" s="82">
        <f ca="1">IF($C300&lt;&gt;"",VLOOKUP($C300,'Monthly budget'!$E$8:$O$86,COLUMN()-3,FALSE),0)</f>
        <v>0</v>
      </c>
      <c r="N300" s="82">
        <f ca="1">IF($C300&lt;&gt;"",VLOOKUP($C300,'Monthly budget'!$E$8:$O$86,COLUMN()-3,FALSE),0)</f>
        <v>0</v>
      </c>
    </row>
    <row r="301" spans="2:14" x14ac:dyDescent="0.25">
      <c r="B301" s="81" t="b">
        <v>0</v>
      </c>
      <c r="C301" s="88" t="str">
        <f ca="1"/>
        <v>Bike Insurance</v>
      </c>
      <c r="D301" s="87">
        <f ca="1"/>
        <v>46334</v>
      </c>
      <c r="E301" s="83">
        <f ca="1">IF($C301&lt;&gt;"",VLOOKUP($C301,'Monthly budget'!$E$8:$O$86,COLUMN()-3,FALSE),0)</f>
        <v>-324.05</v>
      </c>
      <c r="F301" s="82">
        <f ca="1">IF($C301&lt;&gt;"",VLOOKUP($C301,'Monthly budget'!$E$8:$O$86,COLUMN()-3,FALSE),0)</f>
        <v>0</v>
      </c>
      <c r="G301" s="82">
        <f ca="1">IF($C301&lt;&gt;"",VLOOKUP($C301,'Monthly budget'!$E$8:$O$86,COLUMN()-3,FALSE),0)</f>
        <v>0</v>
      </c>
      <c r="H301" s="82">
        <f ca="1">IF($C301&lt;&gt;"",VLOOKUP($C301,'Monthly budget'!$E$8:$O$86,COLUMN()-3,FALSE),0)</f>
        <v>0</v>
      </c>
      <c r="I301" s="82">
        <f ca="1">IF($C301&lt;&gt;"",VLOOKUP($C301,'Monthly budget'!$E$8:$O$86,COLUMN()-3,FALSE),0)</f>
        <v>0</v>
      </c>
      <c r="J301" s="82">
        <f ca="1">IF($C301&lt;&gt;"",VLOOKUP($C301,'Monthly budget'!$E$8:$O$86,COLUMN()-3,FALSE),0)</f>
        <v>0</v>
      </c>
      <c r="K301" s="82">
        <f ca="1">IF($C301&lt;&gt;"",VLOOKUP($C301,'Monthly budget'!$E$8:$O$86,COLUMN()-3,FALSE),0)</f>
        <v>0</v>
      </c>
      <c r="L301" s="82">
        <f ca="1">IF($C301&lt;&gt;"",VLOOKUP($C301,'Monthly budget'!$E$8:$O$86,COLUMN()-3,FALSE),0)</f>
        <v>0</v>
      </c>
      <c r="M301" s="82">
        <f ca="1">IF($C301&lt;&gt;"",VLOOKUP($C301,'Monthly budget'!$E$8:$O$86,COLUMN()-3,FALSE),0)</f>
        <v>0</v>
      </c>
      <c r="N301" s="82">
        <f ca="1">IF($C301&lt;&gt;"",VLOOKUP($C301,'Monthly budget'!$E$8:$O$86,COLUMN()-3,FALSE),0)</f>
        <v>0</v>
      </c>
    </row>
    <row r="302" spans="2:14" x14ac:dyDescent="0.25">
      <c r="B302" s="81" t="b">
        <v>0</v>
      </c>
      <c r="C302" s="88" t="str">
        <f ca="1"/>
        <v>Phone Insurance</v>
      </c>
      <c r="D302" s="87">
        <f ca="1"/>
        <v>46334</v>
      </c>
      <c r="E302" s="83">
        <f ca="1">IF($C302&lt;&gt;"",VLOOKUP($C302,'Monthly budget'!$E$8:$O$86,COLUMN()-3,FALSE),0)</f>
        <v>-8</v>
      </c>
      <c r="F302" s="82">
        <f ca="1">IF($C302&lt;&gt;"",VLOOKUP($C302,'Monthly budget'!$E$8:$O$86,COLUMN()-3,FALSE),0)</f>
        <v>0</v>
      </c>
      <c r="G302" s="82">
        <f ca="1">IF($C302&lt;&gt;"",VLOOKUP($C302,'Monthly budget'!$E$8:$O$86,COLUMN()-3,FALSE),0)</f>
        <v>0</v>
      </c>
      <c r="H302" s="82">
        <f ca="1">IF($C302&lt;&gt;"",VLOOKUP($C302,'Monthly budget'!$E$8:$O$86,COLUMN()-3,FALSE),0)</f>
        <v>0</v>
      </c>
      <c r="I302" s="82">
        <f ca="1">IF($C302&lt;&gt;"",VLOOKUP($C302,'Monthly budget'!$E$8:$O$86,COLUMN()-3,FALSE),0)</f>
        <v>0</v>
      </c>
      <c r="J302" s="82">
        <f ca="1">IF($C302&lt;&gt;"",VLOOKUP($C302,'Monthly budget'!$E$8:$O$86,COLUMN()-3,FALSE),0)</f>
        <v>0</v>
      </c>
      <c r="K302" s="82">
        <f ca="1">IF($C302&lt;&gt;"",VLOOKUP($C302,'Monthly budget'!$E$8:$O$86,COLUMN()-3,FALSE),0)</f>
        <v>0</v>
      </c>
      <c r="L302" s="82">
        <f ca="1">IF($C302&lt;&gt;"",VLOOKUP($C302,'Monthly budget'!$E$8:$O$86,COLUMN()-3,FALSE),0)</f>
        <v>0</v>
      </c>
      <c r="M302" s="82">
        <f ca="1">IF($C302&lt;&gt;"",VLOOKUP($C302,'Monthly budget'!$E$8:$O$86,COLUMN()-3,FALSE),0)</f>
        <v>0</v>
      </c>
      <c r="N302" s="82">
        <f ca="1">IF($C302&lt;&gt;"",VLOOKUP($C302,'Monthly budget'!$E$8:$O$86,COLUMN()-3,FALSE),0)</f>
        <v>0</v>
      </c>
    </row>
    <row r="303" spans="2:14" x14ac:dyDescent="0.25">
      <c r="B303" s="81" t="b">
        <v>0</v>
      </c>
      <c r="C303" s="88" t="str">
        <f ca="1"/>
        <v>Amazon</v>
      </c>
      <c r="D303" s="87">
        <f ca="1"/>
        <v>46335</v>
      </c>
      <c r="E303" s="83">
        <f ca="1">IF($C303&lt;&gt;"",VLOOKUP($C303,'Monthly budget'!$E$8:$O$86,COLUMN()-3,FALSE),0)</f>
        <v>-16.149999999999999</v>
      </c>
      <c r="F303" s="82">
        <f ca="1">IF($C303&lt;&gt;"",VLOOKUP($C303,'Monthly budget'!$E$8:$O$86,COLUMN()-3,FALSE),0)</f>
        <v>0</v>
      </c>
      <c r="G303" s="82">
        <f ca="1">IF($C303&lt;&gt;"",VLOOKUP($C303,'Monthly budget'!$E$8:$O$86,COLUMN()-3,FALSE),0)</f>
        <v>0</v>
      </c>
      <c r="H303" s="82">
        <f ca="1">IF($C303&lt;&gt;"",VLOOKUP($C303,'Monthly budget'!$E$8:$O$86,COLUMN()-3,FALSE),0)</f>
        <v>0</v>
      </c>
      <c r="I303" s="82">
        <f ca="1">IF($C303&lt;&gt;"",VLOOKUP($C303,'Monthly budget'!$E$8:$O$86,COLUMN()-3,FALSE),0)</f>
        <v>0</v>
      </c>
      <c r="J303" s="82">
        <f ca="1">IF($C303&lt;&gt;"",VLOOKUP($C303,'Monthly budget'!$E$8:$O$86,COLUMN()-3,FALSE),0)</f>
        <v>0</v>
      </c>
      <c r="K303" s="82">
        <f ca="1">IF($C303&lt;&gt;"",VLOOKUP($C303,'Monthly budget'!$E$8:$O$86,COLUMN()-3,FALSE),0)</f>
        <v>0</v>
      </c>
      <c r="L303" s="82">
        <f ca="1">IF($C303&lt;&gt;"",VLOOKUP($C303,'Monthly budget'!$E$8:$O$86,COLUMN()-3,FALSE),0)</f>
        <v>0</v>
      </c>
      <c r="M303" s="82">
        <f ca="1">IF($C303&lt;&gt;"",VLOOKUP($C303,'Monthly budget'!$E$8:$O$86,COLUMN()-3,FALSE),0)</f>
        <v>0</v>
      </c>
      <c r="N303" s="82">
        <f ca="1">IF($C303&lt;&gt;"",VLOOKUP($C303,'Monthly budget'!$E$8:$O$86,COLUMN()-3,FALSE),0)</f>
        <v>0</v>
      </c>
    </row>
    <row r="304" spans="2:14" x14ac:dyDescent="0.25">
      <c r="B304" s="81" t="b">
        <v>0</v>
      </c>
      <c r="C304" s="88" t="str">
        <f ca="1"/>
        <v>Viso Go</v>
      </c>
      <c r="D304" s="87">
        <f ca="1"/>
        <v>46337</v>
      </c>
      <c r="E304" s="83">
        <f ca="1">IF($C304&lt;&gt;"",VLOOKUP($C304,'Monthly budget'!$E$8:$O$86,COLUMN()-3,FALSE),0)</f>
        <v>-275</v>
      </c>
      <c r="F304" s="82">
        <f ca="1">IF($C304&lt;&gt;"",VLOOKUP($C304,'Monthly budget'!$E$8:$O$86,COLUMN()-3,FALSE),0)</f>
        <v>0</v>
      </c>
      <c r="G304" s="82">
        <f ca="1">IF($C304&lt;&gt;"",VLOOKUP($C304,'Monthly budget'!$E$8:$O$86,COLUMN()-3,FALSE),0)</f>
        <v>0</v>
      </c>
      <c r="H304" s="82">
        <f ca="1">IF($C304&lt;&gt;"",VLOOKUP($C304,'Monthly budget'!$E$8:$O$86,COLUMN()-3,FALSE),0)</f>
        <v>0</v>
      </c>
      <c r="I304" s="82">
        <f ca="1">IF($C304&lt;&gt;"",VLOOKUP($C304,'Monthly budget'!$E$8:$O$86,COLUMN()-3,FALSE),0)</f>
        <v>0</v>
      </c>
      <c r="J304" s="82">
        <f ca="1">IF($C304&lt;&gt;"",VLOOKUP($C304,'Monthly budget'!$E$8:$O$86,COLUMN()-3,FALSE),0)</f>
        <v>0</v>
      </c>
      <c r="K304" s="82">
        <f ca="1">IF($C304&lt;&gt;"",VLOOKUP($C304,'Monthly budget'!$E$8:$O$86,COLUMN()-3,FALSE),0)</f>
        <v>146</v>
      </c>
      <c r="L304" s="82">
        <f ca="1">IF($C304&lt;&gt;"",VLOOKUP($C304,'Monthly budget'!$E$8:$O$86,COLUMN()-3,FALSE),0)</f>
        <v>0</v>
      </c>
      <c r="M304" s="82">
        <f ca="1">IF($C304&lt;&gt;"",VLOOKUP($C304,'Monthly budget'!$E$8:$O$86,COLUMN()-3,FALSE),0)</f>
        <v>0</v>
      </c>
      <c r="N304" s="82">
        <f ca="1">IF($C304&lt;&gt;"",VLOOKUP($C304,'Monthly budget'!$E$8:$O$86,COLUMN()-3,FALSE),0)</f>
        <v>0</v>
      </c>
    </row>
    <row r="305" spans="2:14" x14ac:dyDescent="0.25">
      <c r="B305" s="81" t="b">
        <v>0</v>
      </c>
      <c r="C305" s="88" t="str">
        <f ca="1"/>
        <v>Motorcycle</v>
      </c>
      <c r="D305" s="87">
        <f ca="1"/>
        <v>46342</v>
      </c>
      <c r="E305" s="83">
        <f ca="1">IF($C305&lt;&gt;"",VLOOKUP($C305,'Monthly budget'!$E$8:$O$86,COLUMN()-3,FALSE),0)</f>
        <v>-150.38</v>
      </c>
      <c r="F305" s="82">
        <f ca="1">IF($C305&lt;&gt;"",VLOOKUP($C305,'Monthly budget'!$E$8:$O$86,COLUMN()-3,FALSE),0)</f>
        <v>0</v>
      </c>
      <c r="G305" s="82">
        <f ca="1">IF($C305&lt;&gt;"",VLOOKUP($C305,'Monthly budget'!$E$8:$O$86,COLUMN()-3,FALSE),0)</f>
        <v>0</v>
      </c>
      <c r="H305" s="82">
        <f ca="1">IF($C305&lt;&gt;"",VLOOKUP($C305,'Monthly budget'!$E$8:$O$86,COLUMN()-3,FALSE),0)</f>
        <v>0</v>
      </c>
      <c r="I305" s="82">
        <f ca="1">IF($C305&lt;&gt;"",VLOOKUP($C305,'Monthly budget'!$E$8:$O$86,COLUMN()-3,FALSE),0)</f>
        <v>0</v>
      </c>
      <c r="J305" s="82">
        <f ca="1">IF($C305&lt;&gt;"",VLOOKUP($C305,'Monthly budget'!$E$8:$O$86,COLUMN()-3,FALSE),0)</f>
        <v>0</v>
      </c>
      <c r="K305" s="82">
        <f ca="1">IF($C305&lt;&gt;"",VLOOKUP($C305,'Monthly budget'!$E$8:$O$86,COLUMN()-3,FALSE),0)</f>
        <v>0</v>
      </c>
      <c r="L305" s="82">
        <f ca="1">IF($C305&lt;&gt;"",VLOOKUP($C305,'Monthly budget'!$E$8:$O$86,COLUMN()-3,FALSE),0)</f>
        <v>0</v>
      </c>
      <c r="M305" s="82">
        <f ca="1">IF($C305&lt;&gt;"",VLOOKUP($C305,'Monthly budget'!$E$8:$O$86,COLUMN()-3,FALSE),0)</f>
        <v>0</v>
      </c>
      <c r="N305" s="82">
        <f ca="1">IF($C305&lt;&gt;"",VLOOKUP($C305,'Monthly budget'!$E$8:$O$86,COLUMN()-3,FALSE),0)</f>
        <v>0</v>
      </c>
    </row>
    <row r="306" spans="2:14" x14ac:dyDescent="0.25">
      <c r="B306" s="81" t="b">
        <v>0</v>
      </c>
      <c r="C306" s="88" t="str">
        <f ca="1"/>
        <v>Paycheck</v>
      </c>
      <c r="D306" s="87">
        <f ca="1"/>
        <v>46346</v>
      </c>
      <c r="E306" s="83">
        <f ca="1">IF($C306&lt;&gt;"",VLOOKUP($C306,'Monthly budget'!$E$8:$O$86,COLUMN()-3,FALSE),0)</f>
        <v>1140</v>
      </c>
      <c r="F306" s="82">
        <f ca="1">IF($C306&lt;&gt;"",VLOOKUP($C306,'Monthly budget'!$E$8:$O$86,COLUMN()-3,FALSE),0)</f>
        <v>460</v>
      </c>
      <c r="G306" s="82">
        <f ca="1">IF($C306&lt;&gt;"",VLOOKUP($C306,'Monthly budget'!$E$8:$O$86,COLUMN()-3,FALSE),0)</f>
        <v>0</v>
      </c>
      <c r="H306" s="82">
        <f ca="1">IF($C306&lt;&gt;"",VLOOKUP($C306,'Monthly budget'!$E$8:$O$86,COLUMN()-3,FALSE),0)</f>
        <v>0</v>
      </c>
      <c r="I306" s="82">
        <f ca="1">IF($C306&lt;&gt;"",VLOOKUP($C306,'Monthly budget'!$E$8:$O$86,COLUMN()-3,FALSE),0)</f>
        <v>0</v>
      </c>
      <c r="J306" s="82">
        <f ca="1">IF($C306&lt;&gt;"",VLOOKUP($C306,'Monthly budget'!$E$8:$O$86,COLUMN()-3,FALSE),0)</f>
        <v>0</v>
      </c>
      <c r="K306" s="82">
        <f ca="1">IF($C306&lt;&gt;"",VLOOKUP($C306,'Monthly budget'!$E$8:$O$86,COLUMN()-3,FALSE),0)</f>
        <v>0</v>
      </c>
      <c r="L306" s="82">
        <f ca="1">IF($C306&lt;&gt;"",VLOOKUP($C306,'Monthly budget'!$E$8:$O$86,COLUMN()-3,FALSE),0)</f>
        <v>0</v>
      </c>
      <c r="M306" s="82">
        <f ca="1">IF($C306&lt;&gt;"",VLOOKUP($C306,'Monthly budget'!$E$8:$O$86,COLUMN()-3,FALSE),0)</f>
        <v>0</v>
      </c>
      <c r="N306" s="82">
        <f ca="1">IF($C306&lt;&gt;"",VLOOKUP($C306,'Monthly budget'!$E$8:$O$86,COLUMN()-3,FALSE),0)</f>
        <v>0</v>
      </c>
    </row>
    <row r="307" spans="2:14" x14ac:dyDescent="0.25">
      <c r="B307" s="81" t="b">
        <v>0</v>
      </c>
      <c r="C307" s="88" t="str">
        <f ca="1"/>
        <v>Ameritas</v>
      </c>
      <c r="D307" s="87">
        <f ca="1"/>
        <v>46346</v>
      </c>
      <c r="E307" s="83">
        <f ca="1">IF($C307&lt;&gt;"",VLOOKUP($C307,'Monthly budget'!$E$8:$O$86,COLUMN()-3,FALSE),0)</f>
        <v>0</v>
      </c>
      <c r="F307" s="82">
        <f ca="1">IF($C307&lt;&gt;"",VLOOKUP($C307,'Monthly budget'!$E$8:$O$86,COLUMN()-3,FALSE),0)</f>
        <v>0</v>
      </c>
      <c r="G307" s="82">
        <f ca="1">IF($C307&lt;&gt;"",VLOOKUP($C307,'Monthly budget'!$E$8:$O$86,COLUMN()-3,FALSE),0)</f>
        <v>112</v>
      </c>
      <c r="H307" s="82">
        <f ca="1">IF($C307&lt;&gt;"",VLOOKUP($C307,'Monthly budget'!$E$8:$O$86,COLUMN()-3,FALSE),0)</f>
        <v>0</v>
      </c>
      <c r="I307" s="82">
        <f ca="1">IF($C307&lt;&gt;"",VLOOKUP($C307,'Monthly budget'!$E$8:$O$86,COLUMN()-3,FALSE),0)</f>
        <v>0</v>
      </c>
      <c r="J307" s="82">
        <f ca="1">IF($C307&lt;&gt;"",VLOOKUP($C307,'Monthly budget'!$E$8:$O$86,COLUMN()-3,FALSE),0)</f>
        <v>0</v>
      </c>
      <c r="K307" s="82">
        <f ca="1">IF($C307&lt;&gt;"",VLOOKUP($C307,'Monthly budget'!$E$8:$O$86,COLUMN()-3,FALSE),0)</f>
        <v>0</v>
      </c>
      <c r="L307" s="82">
        <f ca="1">IF($C307&lt;&gt;"",VLOOKUP($C307,'Monthly budget'!$E$8:$O$86,COLUMN()-3,FALSE),0)</f>
        <v>0</v>
      </c>
      <c r="M307" s="82">
        <f ca="1">IF($C307&lt;&gt;"",VLOOKUP($C307,'Monthly budget'!$E$8:$O$86,COLUMN()-3,FALSE),0)</f>
        <v>0</v>
      </c>
      <c r="N307" s="82">
        <f ca="1">IF($C307&lt;&gt;"",VLOOKUP($C307,'Monthly budget'!$E$8:$O$86,COLUMN()-3,FALSE),0)</f>
        <v>0</v>
      </c>
    </row>
    <row r="308" spans="2:14" x14ac:dyDescent="0.25">
      <c r="B308" s="81" t="b">
        <v>0</v>
      </c>
      <c r="C308" s="88" t="str">
        <f ca="1"/>
        <v>Netflix</v>
      </c>
      <c r="D308" s="87">
        <f ca="1"/>
        <v>46346</v>
      </c>
      <c r="E308" s="83">
        <f ca="1">IF($C308&lt;&gt;"",VLOOKUP($C308,'Monthly budget'!$E$8:$O$86,COLUMN()-3,FALSE),0)</f>
        <v>-24.99</v>
      </c>
      <c r="F308" s="82">
        <f ca="1">IF($C308&lt;&gt;"",VLOOKUP($C308,'Monthly budget'!$E$8:$O$86,COLUMN()-3,FALSE),0)</f>
        <v>0</v>
      </c>
      <c r="G308" s="82">
        <f ca="1">IF($C308&lt;&gt;"",VLOOKUP($C308,'Monthly budget'!$E$8:$O$86,COLUMN()-3,FALSE),0)</f>
        <v>0</v>
      </c>
      <c r="H308" s="82">
        <f ca="1">IF($C308&lt;&gt;"",VLOOKUP($C308,'Monthly budget'!$E$8:$O$86,COLUMN()-3,FALSE),0)</f>
        <v>0</v>
      </c>
      <c r="I308" s="82">
        <f ca="1">IF($C308&lt;&gt;"",VLOOKUP($C308,'Monthly budget'!$E$8:$O$86,COLUMN()-3,FALSE),0)</f>
        <v>0</v>
      </c>
      <c r="J308" s="82">
        <f ca="1">IF($C308&lt;&gt;"",VLOOKUP($C308,'Monthly budget'!$E$8:$O$86,COLUMN()-3,FALSE),0)</f>
        <v>0</v>
      </c>
      <c r="K308" s="82">
        <f ca="1">IF($C308&lt;&gt;"",VLOOKUP($C308,'Monthly budget'!$E$8:$O$86,COLUMN()-3,FALSE),0)</f>
        <v>0</v>
      </c>
      <c r="L308" s="82">
        <f ca="1">IF($C308&lt;&gt;"",VLOOKUP($C308,'Monthly budget'!$E$8:$O$86,COLUMN()-3,FALSE),0)</f>
        <v>0</v>
      </c>
      <c r="M308" s="82">
        <f ca="1">IF($C308&lt;&gt;"",VLOOKUP($C308,'Monthly budget'!$E$8:$O$86,COLUMN()-3,FALSE),0)</f>
        <v>0</v>
      </c>
      <c r="N308" s="82">
        <f ca="1">IF($C308&lt;&gt;"",VLOOKUP($C308,'Monthly budget'!$E$8:$O$86,COLUMN()-3,FALSE),0)</f>
        <v>0</v>
      </c>
    </row>
    <row r="309" spans="2:14" x14ac:dyDescent="0.25">
      <c r="B309" s="81" t="b">
        <v>0</v>
      </c>
      <c r="C309" s="88" t="str">
        <f ca="1"/>
        <v>Groceries</v>
      </c>
      <c r="D309" s="87">
        <f ca="1"/>
        <v>46347</v>
      </c>
      <c r="E309" s="83">
        <f ca="1">IF($C309&lt;&gt;"",VLOOKUP($C309,'Monthly budget'!$E$8:$O$86,COLUMN()-3,FALSE),0)</f>
        <v>0</v>
      </c>
      <c r="F309" s="82">
        <f ca="1">IF($C309&lt;&gt;"",VLOOKUP($C309,'Monthly budget'!$E$8:$O$86,COLUMN()-3,FALSE),0)</f>
        <v>-200</v>
      </c>
      <c r="G309" s="82">
        <f ca="1">IF($C309&lt;&gt;"",VLOOKUP($C309,'Monthly budget'!$E$8:$O$86,COLUMN()-3,FALSE),0)</f>
        <v>0</v>
      </c>
      <c r="H309" s="82">
        <f ca="1">IF($C309&lt;&gt;"",VLOOKUP($C309,'Monthly budget'!$E$8:$O$86,COLUMN()-3,FALSE),0)</f>
        <v>0</v>
      </c>
      <c r="I309" s="82">
        <f ca="1">IF($C309&lt;&gt;"",VLOOKUP($C309,'Monthly budget'!$E$8:$O$86,COLUMN()-3,FALSE),0)</f>
        <v>0</v>
      </c>
      <c r="J309" s="82">
        <f ca="1">IF($C309&lt;&gt;"",VLOOKUP($C309,'Monthly budget'!$E$8:$O$86,COLUMN()-3,FALSE),0)</f>
        <v>0</v>
      </c>
      <c r="K309" s="82">
        <f ca="1">IF($C309&lt;&gt;"",VLOOKUP($C309,'Monthly budget'!$E$8:$O$86,COLUMN()-3,FALSE),0)</f>
        <v>0</v>
      </c>
      <c r="L309" s="82">
        <f ca="1">IF($C309&lt;&gt;"",VLOOKUP($C309,'Monthly budget'!$E$8:$O$86,COLUMN()-3,FALSE),0)</f>
        <v>0</v>
      </c>
      <c r="M309" s="82">
        <f ca="1">IF($C309&lt;&gt;"",VLOOKUP($C309,'Monthly budget'!$E$8:$O$86,COLUMN()-3,FALSE),0)</f>
        <v>0</v>
      </c>
      <c r="N309" s="82">
        <f ca="1">IF($C309&lt;&gt;"",VLOOKUP($C309,'Monthly budget'!$E$8:$O$86,COLUMN()-3,FALSE),0)</f>
        <v>0</v>
      </c>
    </row>
    <row r="310" spans="2:14" x14ac:dyDescent="0.25">
      <c r="B310" s="81" t="b">
        <v>0</v>
      </c>
      <c r="C310" s="88" t="str">
        <f ca="1"/>
        <v>Food &amp; Drinks</v>
      </c>
      <c r="D310" s="87">
        <f ca="1"/>
        <v>46347</v>
      </c>
      <c r="E310" s="83">
        <f ca="1">IF($C310&lt;&gt;"",VLOOKUP($C310,'Monthly budget'!$E$8:$O$86,COLUMN()-3,FALSE),0)</f>
        <v>0</v>
      </c>
      <c r="F310" s="82">
        <f ca="1">IF($C310&lt;&gt;"",VLOOKUP($C310,'Monthly budget'!$E$8:$O$86,COLUMN()-3,FALSE),0)</f>
        <v>-200</v>
      </c>
      <c r="G310" s="82">
        <f ca="1">IF($C310&lt;&gt;"",VLOOKUP($C310,'Monthly budget'!$E$8:$O$86,COLUMN()-3,FALSE),0)</f>
        <v>0</v>
      </c>
      <c r="H310" s="82">
        <f ca="1">IF($C310&lt;&gt;"",VLOOKUP($C310,'Monthly budget'!$E$8:$O$86,COLUMN()-3,FALSE),0)</f>
        <v>0</v>
      </c>
      <c r="I310" s="82">
        <f ca="1">IF($C310&lt;&gt;"",VLOOKUP($C310,'Monthly budget'!$E$8:$O$86,COLUMN()-3,FALSE),0)</f>
        <v>0</v>
      </c>
      <c r="J310" s="82">
        <f ca="1">IF($C310&lt;&gt;"",VLOOKUP($C310,'Monthly budget'!$E$8:$O$86,COLUMN()-3,FALSE),0)</f>
        <v>0</v>
      </c>
      <c r="K310" s="82">
        <f ca="1">IF($C310&lt;&gt;"",VLOOKUP($C310,'Monthly budget'!$E$8:$O$86,COLUMN()-3,FALSE),0)</f>
        <v>0</v>
      </c>
      <c r="L310" s="82">
        <f ca="1">IF($C310&lt;&gt;"",VLOOKUP($C310,'Monthly budget'!$E$8:$O$86,COLUMN()-3,FALSE),0)</f>
        <v>0</v>
      </c>
      <c r="M310" s="82">
        <f ca="1">IF($C310&lt;&gt;"",VLOOKUP($C310,'Monthly budget'!$E$8:$O$86,COLUMN()-3,FALSE),0)</f>
        <v>0</v>
      </c>
      <c r="N310" s="82">
        <f ca="1">IF($C310&lt;&gt;"",VLOOKUP($C310,'Monthly budget'!$E$8:$O$86,COLUMN()-3,FALSE),0)</f>
        <v>0</v>
      </c>
    </row>
    <row r="311" spans="2:14" x14ac:dyDescent="0.25">
      <c r="B311" s="81" t="b">
        <v>0</v>
      </c>
      <c r="C311" s="88" t="str">
        <f ca="1"/>
        <v>Renters</v>
      </c>
      <c r="D311" s="87">
        <f ca="1"/>
        <v>46347</v>
      </c>
      <c r="E311" s="83">
        <f ca="1">IF($C311&lt;&gt;"",VLOOKUP($C311,'Monthly budget'!$E$8:$O$86,COLUMN()-3,FALSE),0)</f>
        <v>-10.92</v>
      </c>
      <c r="F311" s="82">
        <f ca="1">IF($C311&lt;&gt;"",VLOOKUP($C311,'Monthly budget'!$E$8:$O$86,COLUMN()-3,FALSE),0)</f>
        <v>0</v>
      </c>
      <c r="G311" s="82">
        <f ca="1">IF($C311&lt;&gt;"",VLOOKUP($C311,'Monthly budget'!$E$8:$O$86,COLUMN()-3,FALSE),0)</f>
        <v>0</v>
      </c>
      <c r="H311" s="82">
        <f ca="1">IF($C311&lt;&gt;"",VLOOKUP($C311,'Monthly budget'!$E$8:$O$86,COLUMN()-3,FALSE),0)</f>
        <v>0</v>
      </c>
      <c r="I311" s="82">
        <f ca="1">IF($C311&lt;&gt;"",VLOOKUP($C311,'Monthly budget'!$E$8:$O$86,COLUMN()-3,FALSE),0)</f>
        <v>0</v>
      </c>
      <c r="J311" s="82">
        <f ca="1">IF($C311&lt;&gt;"",VLOOKUP($C311,'Monthly budget'!$E$8:$O$86,COLUMN()-3,FALSE),0)</f>
        <v>0</v>
      </c>
      <c r="K311" s="82">
        <f ca="1">IF($C311&lt;&gt;"",VLOOKUP($C311,'Monthly budget'!$E$8:$O$86,COLUMN()-3,FALSE),0)</f>
        <v>0</v>
      </c>
      <c r="L311" s="82">
        <f ca="1">IF($C311&lt;&gt;"",VLOOKUP($C311,'Monthly budget'!$E$8:$O$86,COLUMN()-3,FALSE),0)</f>
        <v>0</v>
      </c>
      <c r="M311" s="82">
        <f ca="1">IF($C311&lt;&gt;"",VLOOKUP($C311,'Monthly budget'!$E$8:$O$86,COLUMN()-3,FALSE),0)</f>
        <v>0</v>
      </c>
      <c r="N311" s="82">
        <f ca="1">IF($C311&lt;&gt;"",VLOOKUP($C311,'Monthly budget'!$E$8:$O$86,COLUMN()-3,FALSE),0)</f>
        <v>0</v>
      </c>
    </row>
    <row r="312" spans="2:14" x14ac:dyDescent="0.25">
      <c r="B312" s="81" t="b">
        <v>0</v>
      </c>
      <c r="C312" s="88" t="str">
        <f ca="1"/>
        <v>Cese Transfer</v>
      </c>
      <c r="D312" s="87">
        <f ca="1"/>
        <v>46351</v>
      </c>
      <c r="E312" s="83">
        <f ca="1">IF($C312&lt;&gt;"",VLOOKUP($C312,'Monthly budget'!$E$8:$O$86,COLUMN()-3,FALSE),0)</f>
        <v>142</v>
      </c>
      <c r="F312" s="82">
        <f ca="1">IF($C312&lt;&gt;"",VLOOKUP($C312,'Monthly budget'!$E$8:$O$86,COLUMN()-3,FALSE),0)</f>
        <v>0</v>
      </c>
      <c r="G312" s="82">
        <f ca="1">IF($C312&lt;&gt;"",VLOOKUP($C312,'Monthly budget'!$E$8:$O$86,COLUMN()-3,FALSE),0)</f>
        <v>0</v>
      </c>
      <c r="H312" s="82">
        <f ca="1">IF($C312&lt;&gt;"",VLOOKUP($C312,'Monthly budget'!$E$8:$O$86,COLUMN()-3,FALSE),0)</f>
        <v>0</v>
      </c>
      <c r="I312" s="82">
        <f ca="1">IF($C312&lt;&gt;"",VLOOKUP($C312,'Monthly budget'!$E$8:$O$86,COLUMN()-3,FALSE),0)</f>
        <v>0</v>
      </c>
      <c r="J312" s="82">
        <f ca="1">IF($C312&lt;&gt;"",VLOOKUP($C312,'Monthly budget'!$E$8:$O$86,COLUMN()-3,FALSE),0)</f>
        <v>0</v>
      </c>
      <c r="K312" s="82">
        <f ca="1">IF($C312&lt;&gt;"",VLOOKUP($C312,'Monthly budget'!$E$8:$O$86,COLUMN()-3,FALSE),0)</f>
        <v>0</v>
      </c>
      <c r="L312" s="82">
        <f ca="1">IF($C312&lt;&gt;"",VLOOKUP($C312,'Monthly budget'!$E$8:$O$86,COLUMN()-3,FALSE),0)</f>
        <v>0</v>
      </c>
      <c r="M312" s="82">
        <f ca="1">IF($C312&lt;&gt;"",VLOOKUP($C312,'Monthly budget'!$E$8:$O$86,COLUMN()-3,FALSE),0)</f>
        <v>0</v>
      </c>
      <c r="N312" s="82">
        <f ca="1">IF($C312&lt;&gt;"",VLOOKUP($C312,'Monthly budget'!$E$8:$O$86,COLUMN()-3,FALSE),0)</f>
        <v>0</v>
      </c>
    </row>
    <row r="313" spans="2:14" x14ac:dyDescent="0.25">
      <c r="B313" s="81" t="b">
        <v>0</v>
      </c>
      <c r="C313" s="88" t="str">
        <f ca="1"/>
        <v>Internet</v>
      </c>
      <c r="D313" s="87">
        <f ca="1"/>
        <v>46352</v>
      </c>
      <c r="E313" s="83">
        <f ca="1">IF($C313&lt;&gt;"",VLOOKUP($C313,'Monthly budget'!$E$8:$O$86,COLUMN()-3,FALSE),0)</f>
        <v>0</v>
      </c>
      <c r="F313" s="82">
        <f ca="1">IF($C313&lt;&gt;"",VLOOKUP($C313,'Monthly budget'!$E$8:$O$86,COLUMN()-3,FALSE),0)</f>
        <v>0</v>
      </c>
      <c r="G313" s="82">
        <f ca="1">IF($C313&lt;&gt;"",VLOOKUP($C313,'Monthly budget'!$E$8:$O$86,COLUMN()-3,FALSE),0)</f>
        <v>0</v>
      </c>
      <c r="H313" s="82">
        <f ca="1">IF($C313&lt;&gt;"",VLOOKUP($C313,'Monthly budget'!$E$8:$O$86,COLUMN()-3,FALSE),0)</f>
        <v>0</v>
      </c>
      <c r="I313" s="82">
        <f ca="1">IF($C313&lt;&gt;"",VLOOKUP($C313,'Monthly budget'!$E$8:$O$86,COLUMN()-3,FALSE),0)</f>
        <v>0</v>
      </c>
      <c r="J313" s="82">
        <f ca="1">IF($C313&lt;&gt;"",VLOOKUP($C313,'Monthly budget'!$E$8:$O$86,COLUMN()-3,FALSE),0)</f>
        <v>0</v>
      </c>
      <c r="K313" s="82">
        <f ca="1">IF($C313&lt;&gt;"",VLOOKUP($C313,'Monthly budget'!$E$8:$O$86,COLUMN()-3,FALSE),0)</f>
        <v>0</v>
      </c>
      <c r="L313" s="82">
        <f ca="1">IF($C313&lt;&gt;"",VLOOKUP($C313,'Monthly budget'!$E$8:$O$86,COLUMN()-3,FALSE),0)</f>
        <v>0</v>
      </c>
      <c r="M313" s="82">
        <f ca="1">IF($C313&lt;&gt;"",VLOOKUP($C313,'Monthly budget'!$E$8:$O$86,COLUMN()-3,FALSE),0)</f>
        <v>0</v>
      </c>
      <c r="N313" s="82">
        <f ca="1">IF($C313&lt;&gt;"",VLOOKUP($C313,'Monthly budget'!$E$8:$O$86,COLUMN()-3,FALSE),0)</f>
        <v>0</v>
      </c>
    </row>
    <row r="314" spans="2:14" x14ac:dyDescent="0.25">
      <c r="B314" s="81" t="b">
        <v>0</v>
      </c>
      <c r="C314" s="88" t="str">
        <f ca="1"/>
        <v>Windsurf</v>
      </c>
      <c r="D314" s="87">
        <f ca="1"/>
        <v>46352</v>
      </c>
      <c r="E314" s="83">
        <f ca="1">IF($C314&lt;&gt;"",VLOOKUP($C314,'Monthly budget'!$E$8:$O$86,COLUMN()-3,FALSE),0)</f>
        <v>-15</v>
      </c>
      <c r="F314" s="82">
        <f ca="1">IF($C314&lt;&gt;"",VLOOKUP($C314,'Monthly budget'!$E$8:$O$86,COLUMN()-3,FALSE),0)</f>
        <v>0</v>
      </c>
      <c r="G314" s="82">
        <f ca="1">IF($C314&lt;&gt;"",VLOOKUP($C314,'Monthly budget'!$E$8:$O$86,COLUMN()-3,FALSE),0)</f>
        <v>0</v>
      </c>
      <c r="H314" s="82">
        <f ca="1">IF($C314&lt;&gt;"",VLOOKUP($C314,'Monthly budget'!$E$8:$O$86,COLUMN()-3,FALSE),0)</f>
        <v>0</v>
      </c>
      <c r="I314" s="82">
        <f ca="1">IF($C314&lt;&gt;"",VLOOKUP($C314,'Monthly budget'!$E$8:$O$86,COLUMN()-3,FALSE),0)</f>
        <v>0</v>
      </c>
      <c r="J314" s="82">
        <f ca="1">IF($C314&lt;&gt;"",VLOOKUP($C314,'Monthly budget'!$E$8:$O$86,COLUMN()-3,FALSE),0)</f>
        <v>0</v>
      </c>
      <c r="K314" s="82">
        <f ca="1">IF($C314&lt;&gt;"",VLOOKUP($C314,'Monthly budget'!$E$8:$O$86,COLUMN()-3,FALSE),0)</f>
        <v>0</v>
      </c>
      <c r="L314" s="82">
        <f ca="1">IF($C314&lt;&gt;"",VLOOKUP($C314,'Monthly budget'!$E$8:$O$86,COLUMN()-3,FALSE),0)</f>
        <v>0</v>
      </c>
      <c r="M314" s="82">
        <f ca="1">IF($C314&lt;&gt;"",VLOOKUP($C314,'Monthly budget'!$E$8:$O$86,COLUMN()-3,FALSE),0)</f>
        <v>0</v>
      </c>
      <c r="N314" s="82">
        <f ca="1">IF($C314&lt;&gt;"",VLOOKUP($C314,'Monthly budget'!$E$8:$O$86,COLUMN()-3,FALSE),0)</f>
        <v>0</v>
      </c>
    </row>
    <row r="315" spans="2:14" x14ac:dyDescent="0.25">
      <c r="B315" s="81" t="b">
        <v>0</v>
      </c>
      <c r="C315" s="88" t="str">
        <f ca="1"/>
        <v>Tidal</v>
      </c>
      <c r="D315" s="87">
        <f ca="1"/>
        <v>46353</v>
      </c>
      <c r="E315" s="83">
        <f ca="1">IF($C315&lt;&gt;"",VLOOKUP($C315,'Monthly budget'!$E$8:$O$86,COLUMN()-3,FALSE),0)</f>
        <v>-10.99</v>
      </c>
      <c r="F315" s="82">
        <f ca="1">IF($C315&lt;&gt;"",VLOOKUP($C315,'Monthly budget'!$E$8:$O$86,COLUMN()-3,FALSE),0)</f>
        <v>0</v>
      </c>
      <c r="G315" s="82">
        <f ca="1">IF($C315&lt;&gt;"",VLOOKUP($C315,'Monthly budget'!$E$8:$O$86,COLUMN()-3,FALSE),0)</f>
        <v>0</v>
      </c>
      <c r="H315" s="82">
        <f ca="1">IF($C315&lt;&gt;"",VLOOKUP($C315,'Monthly budget'!$E$8:$O$86,COLUMN()-3,FALSE),0)</f>
        <v>0</v>
      </c>
      <c r="I315" s="82">
        <f ca="1">IF($C315&lt;&gt;"",VLOOKUP($C315,'Monthly budget'!$E$8:$O$86,COLUMN()-3,FALSE),0)</f>
        <v>0</v>
      </c>
      <c r="J315" s="82">
        <f ca="1">IF($C315&lt;&gt;"",VLOOKUP($C315,'Monthly budget'!$E$8:$O$86,COLUMN()-3,FALSE),0)</f>
        <v>0</v>
      </c>
      <c r="K315" s="82">
        <f ca="1">IF($C315&lt;&gt;"",VLOOKUP($C315,'Monthly budget'!$E$8:$O$86,COLUMN()-3,FALSE),0)</f>
        <v>0</v>
      </c>
      <c r="L315" s="82">
        <f ca="1">IF($C315&lt;&gt;"",VLOOKUP($C315,'Monthly budget'!$E$8:$O$86,COLUMN()-3,FALSE),0)</f>
        <v>0</v>
      </c>
      <c r="M315" s="82">
        <f ca="1">IF($C315&lt;&gt;"",VLOOKUP($C315,'Monthly budget'!$E$8:$O$86,COLUMN()-3,FALSE),0)</f>
        <v>0</v>
      </c>
      <c r="N315" s="82">
        <f ca="1">IF($C315&lt;&gt;"",VLOOKUP($C315,'Monthly budget'!$E$8:$O$86,COLUMN()-3,FALSE),0)</f>
        <v>0</v>
      </c>
    </row>
    <row r="316" spans="2:14" x14ac:dyDescent="0.25">
      <c r="B316" s="81" t="b">
        <v>0</v>
      </c>
      <c r="C316" s="88" t="str">
        <f ca="1"/>
        <v>Costco Citi</v>
      </c>
      <c r="D316" s="87">
        <f ca="1"/>
        <v>46354</v>
      </c>
      <c r="E316" s="83">
        <f ca="1">IF($C316&lt;&gt;"",VLOOKUP($C316,'Monthly budget'!$E$8:$O$86,COLUMN()-3,FALSE),0)</f>
        <v>-140</v>
      </c>
      <c r="F316" s="82">
        <f ca="1">IF($C316&lt;&gt;"",VLOOKUP($C316,'Monthly budget'!$E$8:$O$86,COLUMN()-3,FALSE),0)</f>
        <v>0</v>
      </c>
      <c r="G316" s="82">
        <f ca="1">IF($C316&lt;&gt;"",VLOOKUP($C316,'Monthly budget'!$E$8:$O$86,COLUMN()-3,FALSE),0)</f>
        <v>0</v>
      </c>
      <c r="H316" s="82">
        <f ca="1">IF($C316&lt;&gt;"",VLOOKUP($C316,'Monthly budget'!$E$8:$O$86,COLUMN()-3,FALSE),0)</f>
        <v>0</v>
      </c>
      <c r="I316" s="82">
        <f ca="1">IF($C316&lt;&gt;"",VLOOKUP($C316,'Monthly budget'!$E$8:$O$86,COLUMN()-3,FALSE),0)</f>
        <v>0</v>
      </c>
      <c r="J316" s="82">
        <f ca="1">IF($C316&lt;&gt;"",VLOOKUP($C316,'Monthly budget'!$E$8:$O$86,COLUMN()-3,FALSE),0)</f>
        <v>0</v>
      </c>
      <c r="K316" s="82">
        <f ca="1">IF($C316&lt;&gt;"",VLOOKUP($C316,'Monthly budget'!$E$8:$O$86,COLUMN()-3,FALSE),0)</f>
        <v>0</v>
      </c>
      <c r="L316" s="82">
        <f ca="1">IF($C316&lt;&gt;"",VLOOKUP($C316,'Monthly budget'!$E$8:$O$86,COLUMN()-3,FALSE),0)</f>
        <v>0</v>
      </c>
      <c r="M316" s="82">
        <f ca="1">IF($C316&lt;&gt;"",VLOOKUP($C316,'Monthly budget'!$E$8:$O$86,COLUMN()-3,FALSE),0)</f>
        <v>0</v>
      </c>
      <c r="N316" s="82">
        <f ca="1">IF($C316&lt;&gt;"",VLOOKUP($C316,'Monthly budget'!$E$8:$O$86,COLUMN()-3,FALSE),0)</f>
        <v>140</v>
      </c>
    </row>
    <row r="317" spans="2:14" x14ac:dyDescent="0.25">
      <c r="B317" s="81" t="b">
        <v>0</v>
      </c>
      <c r="C317" s="88" t="str">
        <f ca="1"/>
        <v>Kulo Transfer</v>
      </c>
      <c r="D317" s="87">
        <f ca="1"/>
        <v>46354</v>
      </c>
      <c r="E317" s="83">
        <f ca="1">IF($C317&lt;&gt;"",VLOOKUP($C317,'Monthly budget'!$E$8:$O$86,COLUMN()-3,FALSE),0)</f>
        <v>1050</v>
      </c>
      <c r="F317" s="82">
        <f ca="1">IF($C317&lt;&gt;"",VLOOKUP($C317,'Monthly budget'!$E$8:$O$86,COLUMN()-3,FALSE),0)</f>
        <v>0</v>
      </c>
      <c r="G317" s="82">
        <f ca="1">IF($C317&lt;&gt;"",VLOOKUP($C317,'Monthly budget'!$E$8:$O$86,COLUMN()-3,FALSE),0)</f>
        <v>0</v>
      </c>
      <c r="H317" s="82">
        <f ca="1">IF($C317&lt;&gt;"",VLOOKUP($C317,'Monthly budget'!$E$8:$O$86,COLUMN()-3,FALSE),0)</f>
        <v>0</v>
      </c>
      <c r="I317" s="82">
        <f ca="1">IF($C317&lt;&gt;"",VLOOKUP($C317,'Monthly budget'!$E$8:$O$86,COLUMN()-3,FALSE),0)</f>
        <v>0</v>
      </c>
      <c r="J317" s="82">
        <f ca="1">IF($C317&lt;&gt;"",VLOOKUP($C317,'Monthly budget'!$E$8:$O$86,COLUMN()-3,FALSE),0)</f>
        <v>0</v>
      </c>
      <c r="K317" s="82">
        <f ca="1">IF($C317&lt;&gt;"",VLOOKUP($C317,'Monthly budget'!$E$8:$O$86,COLUMN()-3,FALSE),0)</f>
        <v>0</v>
      </c>
      <c r="L317" s="82">
        <f ca="1">IF($C317&lt;&gt;"",VLOOKUP($C317,'Monthly budget'!$E$8:$O$86,COLUMN()-3,FALSE),0)</f>
        <v>0</v>
      </c>
      <c r="M317" s="82">
        <f ca="1">IF($C317&lt;&gt;"",VLOOKUP($C317,'Monthly budget'!$E$8:$O$86,COLUMN()-3,FALSE),0)</f>
        <v>0</v>
      </c>
      <c r="N317" s="82">
        <f ca="1">IF($C317&lt;&gt;"",VLOOKUP($C317,'Monthly budget'!$E$8:$O$86,COLUMN()-3,FALSE),0)</f>
        <v>0</v>
      </c>
    </row>
    <row r="318" spans="2:14" x14ac:dyDescent="0.25">
      <c r="B318" s="81" t="b">
        <v>0</v>
      </c>
      <c r="C318" s="88" t="str">
        <f ca="1"/>
        <v>Kulo SDGE</v>
      </c>
      <c r="D318" s="87">
        <f ca="1"/>
        <v>46354</v>
      </c>
      <c r="E318" s="83">
        <f ca="1">IF($C318&lt;&gt;"",VLOOKUP($C318,'Monthly budget'!$E$8:$O$86,COLUMN()-3,FALSE),0)</f>
        <v>-82</v>
      </c>
      <c r="F318" s="82">
        <f ca="1">IF($C318&lt;&gt;"",VLOOKUP($C318,'Monthly budget'!$E$8:$O$86,COLUMN()-3,FALSE),0)</f>
        <v>0</v>
      </c>
      <c r="G318" s="82">
        <f ca="1">IF($C318&lt;&gt;"",VLOOKUP($C318,'Monthly budget'!$E$8:$O$86,COLUMN()-3,FALSE),0)</f>
        <v>0</v>
      </c>
      <c r="H318" s="82">
        <f ca="1">IF($C318&lt;&gt;"",VLOOKUP($C318,'Monthly budget'!$E$8:$O$86,COLUMN()-3,FALSE),0)</f>
        <v>0</v>
      </c>
      <c r="I318" s="82">
        <f ca="1">IF($C318&lt;&gt;"",VLOOKUP($C318,'Monthly budget'!$E$8:$O$86,COLUMN()-3,FALSE),0)</f>
        <v>0</v>
      </c>
      <c r="J318" s="82">
        <f ca="1">IF($C318&lt;&gt;"",VLOOKUP($C318,'Monthly budget'!$E$8:$O$86,COLUMN()-3,FALSE),0)</f>
        <v>0</v>
      </c>
      <c r="K318" s="82">
        <f ca="1">IF($C318&lt;&gt;"",VLOOKUP($C318,'Monthly budget'!$E$8:$O$86,COLUMN()-3,FALSE),0)</f>
        <v>0</v>
      </c>
      <c r="L318" s="82">
        <f ca="1">IF($C318&lt;&gt;"",VLOOKUP($C318,'Monthly budget'!$E$8:$O$86,COLUMN()-3,FALSE),0)</f>
        <v>0</v>
      </c>
      <c r="M318" s="82">
        <f ca="1">IF($C318&lt;&gt;"",VLOOKUP($C318,'Monthly budget'!$E$8:$O$86,COLUMN()-3,FALSE),0)</f>
        <v>0</v>
      </c>
      <c r="N318" s="82">
        <f ca="1">IF($C318&lt;&gt;"",VLOOKUP($C318,'Monthly budget'!$E$8:$O$86,COLUMN()-3,FALSE),0)</f>
        <v>0</v>
      </c>
    </row>
    <row r="319" spans="2:14" x14ac:dyDescent="0.25">
      <c r="B319" s="81" t="b">
        <v>0</v>
      </c>
      <c r="C319" s="88" t="str">
        <f ca="1"/>
        <v>SDGE</v>
      </c>
      <c r="D319" s="87">
        <f ca="1"/>
        <v>46354</v>
      </c>
      <c r="E319" s="83">
        <f ca="1">IF($C319&lt;&gt;"",VLOOKUP($C319,'Monthly budget'!$E$8:$O$86,COLUMN()-3,FALSE),0)</f>
        <v>-84</v>
      </c>
      <c r="F319" s="82">
        <f ca="1">IF($C319&lt;&gt;"",VLOOKUP($C319,'Monthly budget'!$E$8:$O$86,COLUMN()-3,FALSE),0)</f>
        <v>0</v>
      </c>
      <c r="G319" s="82">
        <f ca="1">IF($C319&lt;&gt;"",VLOOKUP($C319,'Monthly budget'!$E$8:$O$86,COLUMN()-3,FALSE),0)</f>
        <v>0</v>
      </c>
      <c r="H319" s="82">
        <f ca="1">IF($C319&lt;&gt;"",VLOOKUP($C319,'Monthly budget'!$E$8:$O$86,COLUMN()-3,FALSE),0)</f>
        <v>0</v>
      </c>
      <c r="I319" s="82">
        <f ca="1">IF($C319&lt;&gt;"",VLOOKUP($C319,'Monthly budget'!$E$8:$O$86,COLUMN()-3,FALSE),0)</f>
        <v>0</v>
      </c>
      <c r="J319" s="82">
        <f ca="1">IF($C319&lt;&gt;"",VLOOKUP($C319,'Monthly budget'!$E$8:$O$86,COLUMN()-3,FALSE),0)</f>
        <v>0</v>
      </c>
      <c r="K319" s="82">
        <f ca="1">IF($C319&lt;&gt;"",VLOOKUP($C319,'Monthly budget'!$E$8:$O$86,COLUMN()-3,FALSE),0)</f>
        <v>0</v>
      </c>
      <c r="L319" s="82">
        <f ca="1">IF($C319&lt;&gt;"",VLOOKUP($C319,'Monthly budget'!$E$8:$O$86,COLUMN()-3,FALSE),0)</f>
        <v>0</v>
      </c>
      <c r="M319" s="82">
        <f ca="1">IF($C319&lt;&gt;"",VLOOKUP($C319,'Monthly budget'!$E$8:$O$86,COLUMN()-3,FALSE),0)</f>
        <v>0</v>
      </c>
      <c r="N319" s="82">
        <f ca="1">IF($C319&lt;&gt;"",VLOOKUP($C319,'Monthly budget'!$E$8:$O$86,COLUMN()-3,FALSE),0)</f>
        <v>0</v>
      </c>
    </row>
    <row r="320" spans="2:14" x14ac:dyDescent="0.25">
      <c r="B320" s="81" t="b">
        <v>0</v>
      </c>
      <c r="C320" s="88" t="str">
        <f ca="1"/>
        <v>Prime Ad-Free</v>
      </c>
      <c r="D320" s="87">
        <f ca="1"/>
        <v>46354</v>
      </c>
      <c r="E320" s="83">
        <f ca="1">IF($C320&lt;&gt;"",VLOOKUP($C320,'Monthly budget'!$E$8:$O$86,COLUMN()-3,FALSE),0)</f>
        <v>-2.99</v>
      </c>
      <c r="F320" s="82">
        <f ca="1">IF($C320&lt;&gt;"",VLOOKUP($C320,'Monthly budget'!$E$8:$O$86,COLUMN()-3,FALSE),0)</f>
        <v>0</v>
      </c>
      <c r="G320" s="82">
        <f ca="1">IF($C320&lt;&gt;"",VLOOKUP($C320,'Monthly budget'!$E$8:$O$86,COLUMN()-3,FALSE),0)</f>
        <v>0</v>
      </c>
      <c r="H320" s="82">
        <f ca="1">IF($C320&lt;&gt;"",VLOOKUP($C320,'Monthly budget'!$E$8:$O$86,COLUMN()-3,FALSE),0)</f>
        <v>0</v>
      </c>
      <c r="I320" s="82">
        <f ca="1">IF($C320&lt;&gt;"",VLOOKUP($C320,'Monthly budget'!$E$8:$O$86,COLUMN()-3,FALSE),0)</f>
        <v>0</v>
      </c>
      <c r="J320" s="82">
        <f ca="1">IF($C320&lt;&gt;"",VLOOKUP($C320,'Monthly budget'!$E$8:$O$86,COLUMN()-3,FALSE),0)</f>
        <v>0</v>
      </c>
      <c r="K320" s="82">
        <f ca="1">IF($C320&lt;&gt;"",VLOOKUP($C320,'Monthly budget'!$E$8:$O$86,COLUMN()-3,FALSE),0)</f>
        <v>0</v>
      </c>
      <c r="L320" s="82">
        <f ca="1">IF($C320&lt;&gt;"",VLOOKUP($C320,'Monthly budget'!$E$8:$O$86,COLUMN()-3,FALSE),0)</f>
        <v>0</v>
      </c>
      <c r="M320" s="82">
        <f ca="1">IF($C320&lt;&gt;"",VLOOKUP($C320,'Monthly budget'!$E$8:$O$86,COLUMN()-3,FALSE),0)</f>
        <v>0</v>
      </c>
      <c r="N320" s="82">
        <f ca="1">IF($C320&lt;&gt;"",VLOOKUP($C320,'Monthly budget'!$E$8:$O$86,COLUMN()-3,FALSE),0)</f>
        <v>0</v>
      </c>
    </row>
    <row r="321" spans="2:14" x14ac:dyDescent="0.25">
      <c r="B321" s="81" t="b">
        <v>0</v>
      </c>
      <c r="C321" s="88" t="str">
        <f ca="1"/>
        <v>Disability</v>
      </c>
      <c r="D321" s="87">
        <f ca="1"/>
        <v>46357</v>
      </c>
      <c r="E321" s="83">
        <f ca="1">IF($C321&lt;&gt;"",VLOOKUP($C321,'Monthly budget'!$E$8:$O$86,COLUMN()-3,FALSE),0)</f>
        <v>0</v>
      </c>
      <c r="F321" s="82">
        <f ca="1">IF($C321&lt;&gt;"",VLOOKUP($C321,'Monthly budget'!$E$8:$O$86,COLUMN()-3,FALSE),0)</f>
        <v>356.66</v>
      </c>
      <c r="G321" s="82">
        <f ca="1">IF($C321&lt;&gt;"",VLOOKUP($C321,'Monthly budget'!$E$8:$O$86,COLUMN()-3,FALSE),0)</f>
        <v>0</v>
      </c>
      <c r="H321" s="82">
        <f ca="1">IF($C321&lt;&gt;"",VLOOKUP($C321,'Monthly budget'!$E$8:$O$86,COLUMN()-3,FALSE),0)</f>
        <v>0</v>
      </c>
      <c r="I321" s="82">
        <f ca="1">IF($C321&lt;&gt;"",VLOOKUP($C321,'Monthly budget'!$E$8:$O$86,COLUMN()-3,FALSE),0)</f>
        <v>0</v>
      </c>
      <c r="J321" s="82">
        <f ca="1">IF($C321&lt;&gt;"",VLOOKUP($C321,'Monthly budget'!$E$8:$O$86,COLUMN()-3,FALSE),0)</f>
        <v>0</v>
      </c>
      <c r="K321" s="82">
        <f ca="1">IF($C321&lt;&gt;"",VLOOKUP($C321,'Monthly budget'!$E$8:$O$86,COLUMN()-3,FALSE),0)</f>
        <v>0</v>
      </c>
      <c r="L321" s="82">
        <f ca="1">IF($C321&lt;&gt;"",VLOOKUP($C321,'Monthly budget'!$E$8:$O$86,COLUMN()-3,FALSE),0)</f>
        <v>0</v>
      </c>
      <c r="M321" s="82">
        <f ca="1">IF($C321&lt;&gt;"",VLOOKUP($C321,'Monthly budget'!$E$8:$O$86,COLUMN()-3,FALSE),0)</f>
        <v>0</v>
      </c>
      <c r="N321" s="82">
        <f ca="1">IF($C321&lt;&gt;"",VLOOKUP($C321,'Monthly budget'!$E$8:$O$86,COLUMN()-3,FALSE),0)</f>
        <v>0</v>
      </c>
    </row>
    <row r="322" spans="2:14" x14ac:dyDescent="0.25">
      <c r="B322" s="81" t="b">
        <v>0</v>
      </c>
      <c r="C322" s="88" t="str">
        <f ca="1"/>
        <v>Kulo Rent</v>
      </c>
      <c r="D322" s="87">
        <f ca="1"/>
        <v>46357</v>
      </c>
      <c r="E322" s="83">
        <f ca="1">IF($C322&lt;&gt;"",VLOOKUP($C322,'Monthly budget'!$E$8:$O$86,COLUMN()-3,FALSE),0)</f>
        <v>-959</v>
      </c>
      <c r="F322" s="82">
        <f ca="1">IF($C322&lt;&gt;"",VLOOKUP($C322,'Monthly budget'!$E$8:$O$86,COLUMN()-3,FALSE),0)</f>
        <v>0</v>
      </c>
      <c r="G322" s="82">
        <f ca="1">IF($C322&lt;&gt;"",VLOOKUP($C322,'Monthly budget'!$E$8:$O$86,COLUMN()-3,FALSE),0)</f>
        <v>0</v>
      </c>
      <c r="H322" s="82">
        <f ca="1">IF($C322&lt;&gt;"",VLOOKUP($C322,'Monthly budget'!$E$8:$O$86,COLUMN()-3,FALSE),0)</f>
        <v>0</v>
      </c>
      <c r="I322" s="82">
        <f ca="1">IF($C322&lt;&gt;"",VLOOKUP($C322,'Monthly budget'!$E$8:$O$86,COLUMN()-3,FALSE),0)</f>
        <v>0</v>
      </c>
      <c r="J322" s="82">
        <f ca="1">IF($C322&lt;&gt;"",VLOOKUP($C322,'Monthly budget'!$E$8:$O$86,COLUMN()-3,FALSE),0)</f>
        <v>0</v>
      </c>
      <c r="K322" s="82">
        <f ca="1">IF($C322&lt;&gt;"",VLOOKUP($C322,'Monthly budget'!$E$8:$O$86,COLUMN()-3,FALSE),0)</f>
        <v>0</v>
      </c>
      <c r="L322" s="82">
        <f ca="1">IF($C322&lt;&gt;"",VLOOKUP($C322,'Monthly budget'!$E$8:$O$86,COLUMN()-3,FALSE),0)</f>
        <v>0</v>
      </c>
      <c r="M322" s="82">
        <f ca="1">IF($C322&lt;&gt;"",VLOOKUP($C322,'Monthly budget'!$E$8:$O$86,COLUMN()-3,FALSE),0)</f>
        <v>0</v>
      </c>
      <c r="N322" s="82">
        <f ca="1">IF($C322&lt;&gt;"",VLOOKUP($C322,'Monthly budget'!$E$8:$O$86,COLUMN()-3,FALSE),0)</f>
        <v>0</v>
      </c>
    </row>
    <row r="323" spans="2:14" x14ac:dyDescent="0.25">
      <c r="B323" s="81" t="b">
        <v>0</v>
      </c>
      <c r="C323" s="88" t="str">
        <f ca="1"/>
        <v>Rent</v>
      </c>
      <c r="D323" s="87">
        <f ca="1"/>
        <v>46357</v>
      </c>
      <c r="E323" s="83">
        <f ca="1">IF($C323&lt;&gt;"",VLOOKUP($C323,'Monthly budget'!$E$8:$O$86,COLUMN()-3,FALSE),0)</f>
        <v>-1277.97</v>
      </c>
      <c r="F323" s="82">
        <f ca="1">IF($C323&lt;&gt;"",VLOOKUP($C323,'Monthly budget'!$E$8:$O$86,COLUMN()-3,FALSE),0)</f>
        <v>0</v>
      </c>
      <c r="G323" s="82">
        <f ca="1">IF($C323&lt;&gt;"",VLOOKUP($C323,'Monthly budget'!$E$8:$O$86,COLUMN()-3,FALSE),0)</f>
        <v>0</v>
      </c>
      <c r="H323" s="82">
        <f ca="1">IF($C323&lt;&gt;"",VLOOKUP($C323,'Monthly budget'!$E$8:$O$86,COLUMN()-3,FALSE),0)</f>
        <v>0</v>
      </c>
      <c r="I323" s="82">
        <f ca="1">IF($C323&lt;&gt;"",VLOOKUP($C323,'Monthly budget'!$E$8:$O$86,COLUMN()-3,FALSE),0)</f>
        <v>0</v>
      </c>
      <c r="J323" s="82">
        <f ca="1">IF($C323&lt;&gt;"",VLOOKUP($C323,'Monthly budget'!$E$8:$O$86,COLUMN()-3,FALSE),0)</f>
        <v>0</v>
      </c>
      <c r="K323" s="82">
        <f ca="1">IF($C323&lt;&gt;"",VLOOKUP($C323,'Monthly budget'!$E$8:$O$86,COLUMN()-3,FALSE),0)</f>
        <v>0</v>
      </c>
      <c r="L323" s="82">
        <f ca="1">IF($C323&lt;&gt;"",VLOOKUP($C323,'Monthly budget'!$E$8:$O$86,COLUMN()-3,FALSE),0)</f>
        <v>0</v>
      </c>
      <c r="M323" s="82">
        <f ca="1">IF($C323&lt;&gt;"",VLOOKUP($C323,'Monthly budget'!$E$8:$O$86,COLUMN()-3,FALSE),0)</f>
        <v>0</v>
      </c>
      <c r="N323" s="82">
        <f ca="1">IF($C323&lt;&gt;"",VLOOKUP($C323,'Monthly budget'!$E$8:$O$86,COLUMN()-3,FALSE),0)</f>
        <v>0</v>
      </c>
    </row>
    <row r="324" spans="2:14" x14ac:dyDescent="0.25">
      <c r="B324" s="81" t="b">
        <v>0</v>
      </c>
      <c r="C324" s="88" t="str">
        <f ca="1"/>
        <v>Visa Platinum</v>
      </c>
      <c r="D324" s="87">
        <f ca="1"/>
        <v>46359</v>
      </c>
      <c r="E324" s="83">
        <f ca="1">IF($C324&lt;&gt;"",VLOOKUP($C324,'Monthly budget'!$E$8:$O$86,COLUMN()-3,FALSE),0)</f>
        <v>-229</v>
      </c>
      <c r="F324" s="82">
        <f ca="1">IF($C324&lt;&gt;"",VLOOKUP($C324,'Monthly budget'!$E$8:$O$86,COLUMN()-3,FALSE),0)</f>
        <v>0</v>
      </c>
      <c r="G324" s="82">
        <f ca="1">IF($C324&lt;&gt;"",VLOOKUP($C324,'Monthly budget'!$E$8:$O$86,COLUMN()-3,FALSE),0)</f>
        <v>0</v>
      </c>
      <c r="H324" s="82">
        <f ca="1">IF($C324&lt;&gt;"",VLOOKUP($C324,'Monthly budget'!$E$8:$O$86,COLUMN()-3,FALSE),0)</f>
        <v>0</v>
      </c>
      <c r="I324" s="82">
        <f ca="1">IF($C324&lt;&gt;"",VLOOKUP($C324,'Monthly budget'!$E$8:$O$86,COLUMN()-3,FALSE),0)</f>
        <v>0</v>
      </c>
      <c r="J324" s="82">
        <f ca="1">IF($C324&lt;&gt;"",VLOOKUP($C324,'Monthly budget'!$E$8:$O$86,COLUMN()-3,FALSE),0)</f>
        <v>311</v>
      </c>
      <c r="K324" s="82">
        <f ca="1">IF($C324&lt;&gt;"",VLOOKUP($C324,'Monthly budget'!$E$8:$O$86,COLUMN()-3,FALSE),0)</f>
        <v>0</v>
      </c>
      <c r="L324" s="82">
        <f ca="1">IF($C324&lt;&gt;"",VLOOKUP($C324,'Monthly budget'!$E$8:$O$86,COLUMN()-3,FALSE),0)</f>
        <v>0</v>
      </c>
      <c r="M324" s="82">
        <f ca="1">IF($C324&lt;&gt;"",VLOOKUP($C324,'Monthly budget'!$E$8:$O$86,COLUMN()-3,FALSE),0)</f>
        <v>0</v>
      </c>
      <c r="N324" s="82">
        <f ca="1">IF($C324&lt;&gt;"",VLOOKUP($C324,'Monthly budget'!$E$8:$O$86,COLUMN()-3,FALSE),0)</f>
        <v>0</v>
      </c>
    </row>
    <row r="325" spans="2:14" x14ac:dyDescent="0.25">
      <c r="B325" s="81" t="b">
        <v>0</v>
      </c>
      <c r="C325" s="88" t="str">
        <f ca="1"/>
        <v>Paycheck</v>
      </c>
      <c r="D325" s="87">
        <f ca="1"/>
        <v>46360</v>
      </c>
      <c r="E325" s="83">
        <f ca="1">IF($C325&lt;&gt;"",VLOOKUP($C325,'Monthly budget'!$E$8:$O$86,COLUMN()-3,FALSE),0)</f>
        <v>1140</v>
      </c>
      <c r="F325" s="82">
        <f ca="1">IF($C325&lt;&gt;"",VLOOKUP($C325,'Monthly budget'!$E$8:$O$86,COLUMN()-3,FALSE),0)</f>
        <v>460</v>
      </c>
      <c r="G325" s="82">
        <f ca="1">IF($C325&lt;&gt;"",VLOOKUP($C325,'Monthly budget'!$E$8:$O$86,COLUMN()-3,FALSE),0)</f>
        <v>0</v>
      </c>
      <c r="H325" s="82">
        <f ca="1">IF($C325&lt;&gt;"",VLOOKUP($C325,'Monthly budget'!$E$8:$O$86,COLUMN()-3,FALSE),0)</f>
        <v>0</v>
      </c>
      <c r="I325" s="82">
        <f ca="1">IF($C325&lt;&gt;"",VLOOKUP($C325,'Monthly budget'!$E$8:$O$86,COLUMN()-3,FALSE),0)</f>
        <v>0</v>
      </c>
      <c r="J325" s="82">
        <f ca="1">IF($C325&lt;&gt;"",VLOOKUP($C325,'Monthly budget'!$E$8:$O$86,COLUMN()-3,FALSE),0)</f>
        <v>0</v>
      </c>
      <c r="K325" s="82">
        <f ca="1">IF($C325&lt;&gt;"",VLOOKUP($C325,'Monthly budget'!$E$8:$O$86,COLUMN()-3,FALSE),0)</f>
        <v>0</v>
      </c>
      <c r="L325" s="82">
        <f ca="1">IF($C325&lt;&gt;"",VLOOKUP($C325,'Monthly budget'!$E$8:$O$86,COLUMN()-3,FALSE),0)</f>
        <v>0</v>
      </c>
      <c r="M325" s="82">
        <f ca="1">IF($C325&lt;&gt;"",VLOOKUP($C325,'Monthly budget'!$E$8:$O$86,COLUMN()-3,FALSE),0)</f>
        <v>0</v>
      </c>
      <c r="N325" s="82">
        <f ca="1">IF($C325&lt;&gt;"",VLOOKUP($C325,'Monthly budget'!$E$8:$O$86,COLUMN()-3,FALSE),0)</f>
        <v>0</v>
      </c>
    </row>
    <row r="326" spans="2:14" x14ac:dyDescent="0.25">
      <c r="B326" s="81" t="b">
        <v>0</v>
      </c>
      <c r="C326" s="88" t="str">
        <f ca="1"/>
        <v>Ameritas</v>
      </c>
      <c r="D326" s="87">
        <f ca="1"/>
        <v>46360</v>
      </c>
      <c r="E326" s="83">
        <f ca="1">IF($C326&lt;&gt;"",VLOOKUP($C326,'Monthly budget'!$E$8:$O$86,COLUMN()-3,FALSE),0)</f>
        <v>0</v>
      </c>
      <c r="F326" s="82">
        <f ca="1">IF($C326&lt;&gt;"",VLOOKUP($C326,'Monthly budget'!$E$8:$O$86,COLUMN()-3,FALSE),0)</f>
        <v>0</v>
      </c>
      <c r="G326" s="82">
        <f ca="1">IF($C326&lt;&gt;"",VLOOKUP($C326,'Monthly budget'!$E$8:$O$86,COLUMN()-3,FALSE),0)</f>
        <v>112</v>
      </c>
      <c r="H326" s="82">
        <f ca="1">IF($C326&lt;&gt;"",VLOOKUP($C326,'Monthly budget'!$E$8:$O$86,COLUMN()-3,FALSE),0)</f>
        <v>0</v>
      </c>
      <c r="I326" s="82">
        <f ca="1">IF($C326&lt;&gt;"",VLOOKUP($C326,'Monthly budget'!$E$8:$O$86,COLUMN()-3,FALSE),0)</f>
        <v>0</v>
      </c>
      <c r="J326" s="82">
        <f ca="1">IF($C326&lt;&gt;"",VLOOKUP($C326,'Monthly budget'!$E$8:$O$86,COLUMN()-3,FALSE),0)</f>
        <v>0</v>
      </c>
      <c r="K326" s="82">
        <f ca="1">IF($C326&lt;&gt;"",VLOOKUP($C326,'Monthly budget'!$E$8:$O$86,COLUMN()-3,FALSE),0)</f>
        <v>0</v>
      </c>
      <c r="L326" s="82">
        <f ca="1">IF($C326&lt;&gt;"",VLOOKUP($C326,'Monthly budget'!$E$8:$O$86,COLUMN()-3,FALSE),0)</f>
        <v>0</v>
      </c>
      <c r="M326" s="82">
        <f ca="1">IF($C326&lt;&gt;"",VLOOKUP($C326,'Monthly budget'!$E$8:$O$86,COLUMN()-3,FALSE),0)</f>
        <v>0</v>
      </c>
      <c r="N326" s="82">
        <f ca="1">IF($C326&lt;&gt;"",VLOOKUP($C326,'Monthly budget'!$E$8:$O$86,COLUMN()-3,FALSE),0)</f>
        <v>0</v>
      </c>
    </row>
    <row r="327" spans="2:14" x14ac:dyDescent="0.25">
      <c r="B327" s="81" t="b">
        <v>0</v>
      </c>
      <c r="C327" s="88" t="str">
        <f ca="1"/>
        <v>Kulo Internet</v>
      </c>
      <c r="D327" s="87">
        <f ca="1"/>
        <v>46361</v>
      </c>
      <c r="E327" s="83">
        <f ca="1">IF($C327&lt;&gt;"",VLOOKUP($C327,'Monthly budget'!$E$8:$O$86,COLUMN()-3,FALSE),0)</f>
        <v>-28</v>
      </c>
      <c r="F327" s="82">
        <f ca="1">IF($C327&lt;&gt;"",VLOOKUP($C327,'Monthly budget'!$E$8:$O$86,COLUMN()-3,FALSE),0)</f>
        <v>0</v>
      </c>
      <c r="G327" s="82">
        <f ca="1">IF($C327&lt;&gt;"",VLOOKUP($C327,'Monthly budget'!$E$8:$O$86,COLUMN()-3,FALSE),0)</f>
        <v>0</v>
      </c>
      <c r="H327" s="82">
        <f ca="1">IF($C327&lt;&gt;"",VLOOKUP($C327,'Monthly budget'!$E$8:$O$86,COLUMN()-3,FALSE),0)</f>
        <v>0</v>
      </c>
      <c r="I327" s="82">
        <f ca="1">IF($C327&lt;&gt;"",VLOOKUP($C327,'Monthly budget'!$E$8:$O$86,COLUMN()-3,FALSE),0)</f>
        <v>0</v>
      </c>
      <c r="J327" s="82">
        <f ca="1">IF($C327&lt;&gt;"",VLOOKUP($C327,'Monthly budget'!$E$8:$O$86,COLUMN()-3,FALSE),0)</f>
        <v>0</v>
      </c>
      <c r="K327" s="82">
        <f ca="1">IF($C327&lt;&gt;"",VLOOKUP($C327,'Monthly budget'!$E$8:$O$86,COLUMN()-3,FALSE),0)</f>
        <v>0</v>
      </c>
      <c r="L327" s="82">
        <f ca="1">IF($C327&lt;&gt;"",VLOOKUP($C327,'Monthly budget'!$E$8:$O$86,COLUMN()-3,FALSE),0)</f>
        <v>0</v>
      </c>
      <c r="M327" s="82">
        <f ca="1">IF($C327&lt;&gt;"",VLOOKUP($C327,'Monthly budget'!$E$8:$O$86,COLUMN()-3,FALSE),0)</f>
        <v>0</v>
      </c>
      <c r="N327" s="82">
        <f ca="1">IF($C327&lt;&gt;"",VLOOKUP($C327,'Monthly budget'!$E$8:$O$86,COLUMN()-3,FALSE),0)</f>
        <v>0</v>
      </c>
    </row>
    <row r="328" spans="2:14" x14ac:dyDescent="0.25">
      <c r="B328" s="81" t="b">
        <v>0</v>
      </c>
      <c r="C328" s="88" t="str">
        <f ca="1"/>
        <v>Cese Phone</v>
      </c>
      <c r="D328" s="87">
        <f ca="1"/>
        <v>46361</v>
      </c>
      <c r="E328" s="83">
        <f ca="1">IF($C328&lt;&gt;"",VLOOKUP($C328,'Monthly budget'!$E$8:$O$86,COLUMN()-3,FALSE),0)</f>
        <v>-142</v>
      </c>
      <c r="F328" s="82">
        <f ca="1">IF($C328&lt;&gt;"",VLOOKUP($C328,'Monthly budget'!$E$8:$O$86,COLUMN()-3,FALSE),0)</f>
        <v>0</v>
      </c>
      <c r="G328" s="82">
        <f ca="1">IF($C328&lt;&gt;"",VLOOKUP($C328,'Monthly budget'!$E$8:$O$86,COLUMN()-3,FALSE),0)</f>
        <v>0</v>
      </c>
      <c r="H328" s="82">
        <f ca="1">IF($C328&lt;&gt;"",VLOOKUP($C328,'Monthly budget'!$E$8:$O$86,COLUMN()-3,FALSE),0)</f>
        <v>0</v>
      </c>
      <c r="I328" s="82">
        <f ca="1">IF($C328&lt;&gt;"",VLOOKUP($C328,'Monthly budget'!$E$8:$O$86,COLUMN()-3,FALSE),0)</f>
        <v>0</v>
      </c>
      <c r="J328" s="82">
        <f ca="1">IF($C328&lt;&gt;"",VLOOKUP($C328,'Monthly budget'!$E$8:$O$86,COLUMN()-3,FALSE),0)</f>
        <v>0</v>
      </c>
      <c r="K328" s="82">
        <f ca="1">IF($C328&lt;&gt;"",VLOOKUP($C328,'Monthly budget'!$E$8:$O$86,COLUMN()-3,FALSE),0)</f>
        <v>0</v>
      </c>
      <c r="L328" s="82">
        <f ca="1">IF($C328&lt;&gt;"",VLOOKUP($C328,'Monthly budget'!$E$8:$O$86,COLUMN()-3,FALSE),0)</f>
        <v>0</v>
      </c>
      <c r="M328" s="82">
        <f ca="1">IF($C328&lt;&gt;"",VLOOKUP($C328,'Monthly budget'!$E$8:$O$86,COLUMN()-3,FALSE),0)</f>
        <v>0</v>
      </c>
      <c r="N328" s="82">
        <f ca="1">IF($C328&lt;&gt;"",VLOOKUP($C328,'Monthly budget'!$E$8:$O$86,COLUMN()-3,FALSE),0)</f>
        <v>0</v>
      </c>
    </row>
    <row r="329" spans="2:14" x14ac:dyDescent="0.25">
      <c r="B329" s="81" t="b">
        <v>0</v>
      </c>
      <c r="C329" s="88" t="str">
        <f ca="1"/>
        <v>Groceries</v>
      </c>
      <c r="D329" s="87">
        <f ca="1"/>
        <v>46361</v>
      </c>
      <c r="E329" s="83">
        <f ca="1">IF($C329&lt;&gt;"",VLOOKUP($C329,'Monthly budget'!$E$8:$O$86,COLUMN()-3,FALSE),0)</f>
        <v>0</v>
      </c>
      <c r="F329" s="82">
        <f ca="1">IF($C329&lt;&gt;"",VLOOKUP($C329,'Monthly budget'!$E$8:$O$86,COLUMN()-3,FALSE),0)</f>
        <v>-200</v>
      </c>
      <c r="G329" s="82">
        <f ca="1">IF($C329&lt;&gt;"",VLOOKUP($C329,'Monthly budget'!$E$8:$O$86,COLUMN()-3,FALSE),0)</f>
        <v>0</v>
      </c>
      <c r="H329" s="82">
        <f ca="1">IF($C329&lt;&gt;"",VLOOKUP($C329,'Monthly budget'!$E$8:$O$86,COLUMN()-3,FALSE),0)</f>
        <v>0</v>
      </c>
      <c r="I329" s="82">
        <f ca="1">IF($C329&lt;&gt;"",VLOOKUP($C329,'Monthly budget'!$E$8:$O$86,COLUMN()-3,FALSE),0)</f>
        <v>0</v>
      </c>
      <c r="J329" s="82">
        <f ca="1">IF($C329&lt;&gt;"",VLOOKUP($C329,'Monthly budget'!$E$8:$O$86,COLUMN()-3,FALSE),0)</f>
        <v>0</v>
      </c>
      <c r="K329" s="82">
        <f ca="1">IF($C329&lt;&gt;"",VLOOKUP($C329,'Monthly budget'!$E$8:$O$86,COLUMN()-3,FALSE),0)</f>
        <v>0</v>
      </c>
      <c r="L329" s="82">
        <f ca="1">IF($C329&lt;&gt;"",VLOOKUP($C329,'Monthly budget'!$E$8:$O$86,COLUMN()-3,FALSE),0)</f>
        <v>0</v>
      </c>
      <c r="M329" s="82">
        <f ca="1">IF($C329&lt;&gt;"",VLOOKUP($C329,'Monthly budget'!$E$8:$O$86,COLUMN()-3,FALSE),0)</f>
        <v>0</v>
      </c>
      <c r="N329" s="82">
        <f ca="1">IF($C329&lt;&gt;"",VLOOKUP($C329,'Monthly budget'!$E$8:$O$86,COLUMN()-3,FALSE),0)</f>
        <v>0</v>
      </c>
    </row>
    <row r="330" spans="2:14" x14ac:dyDescent="0.25">
      <c r="B330" s="81" t="b">
        <v>0</v>
      </c>
      <c r="C330" s="88" t="str">
        <f ca="1"/>
        <v>Food &amp; Drinks</v>
      </c>
      <c r="D330" s="87">
        <f ca="1"/>
        <v>46361</v>
      </c>
      <c r="E330" s="83">
        <f ca="1">IF($C330&lt;&gt;"",VLOOKUP($C330,'Monthly budget'!$E$8:$O$86,COLUMN()-3,FALSE),0)</f>
        <v>0</v>
      </c>
      <c r="F330" s="82">
        <f ca="1">IF($C330&lt;&gt;"",VLOOKUP($C330,'Monthly budget'!$E$8:$O$86,COLUMN()-3,FALSE),0)</f>
        <v>-200</v>
      </c>
      <c r="G330" s="82">
        <f ca="1">IF($C330&lt;&gt;"",VLOOKUP($C330,'Monthly budget'!$E$8:$O$86,COLUMN()-3,FALSE),0)</f>
        <v>0</v>
      </c>
      <c r="H330" s="82">
        <f ca="1">IF($C330&lt;&gt;"",VLOOKUP($C330,'Monthly budget'!$E$8:$O$86,COLUMN()-3,FALSE),0)</f>
        <v>0</v>
      </c>
      <c r="I330" s="82">
        <f ca="1">IF($C330&lt;&gt;"",VLOOKUP($C330,'Monthly budget'!$E$8:$O$86,COLUMN()-3,FALSE),0)</f>
        <v>0</v>
      </c>
      <c r="J330" s="82">
        <f ca="1">IF($C330&lt;&gt;"",VLOOKUP($C330,'Monthly budget'!$E$8:$O$86,COLUMN()-3,FALSE),0)</f>
        <v>0</v>
      </c>
      <c r="K330" s="82">
        <f ca="1">IF($C330&lt;&gt;"",VLOOKUP($C330,'Monthly budget'!$E$8:$O$86,COLUMN()-3,FALSE),0)</f>
        <v>0</v>
      </c>
      <c r="L330" s="82">
        <f ca="1">IF($C330&lt;&gt;"",VLOOKUP($C330,'Monthly budget'!$E$8:$O$86,COLUMN()-3,FALSE),0)</f>
        <v>0</v>
      </c>
      <c r="M330" s="82">
        <f ca="1">IF($C330&lt;&gt;"",VLOOKUP($C330,'Monthly budget'!$E$8:$O$86,COLUMN()-3,FALSE),0)</f>
        <v>0</v>
      </c>
      <c r="N330" s="82">
        <f ca="1">IF($C330&lt;&gt;"",VLOOKUP($C330,'Monthly budget'!$E$8:$O$86,COLUMN()-3,FALSE),0)</f>
        <v>0</v>
      </c>
    </row>
    <row r="331" spans="2:14" x14ac:dyDescent="0.25">
      <c r="B331" s="81" t="b">
        <v>0</v>
      </c>
      <c r="C331" s="88" t="str">
        <f ca="1"/>
        <v>Phone</v>
      </c>
      <c r="D331" s="87">
        <f ca="1"/>
        <v>46361</v>
      </c>
      <c r="E331" s="83">
        <f ca="1">IF($C331&lt;&gt;"",VLOOKUP($C331,'Monthly budget'!$E$8:$O$86,COLUMN()-3,FALSE),0)</f>
        <v>-150.66999999999999</v>
      </c>
      <c r="F331" s="82">
        <f ca="1">IF($C331&lt;&gt;"",VLOOKUP($C331,'Monthly budget'!$E$8:$O$86,COLUMN()-3,FALSE),0)</f>
        <v>0</v>
      </c>
      <c r="G331" s="82">
        <f ca="1">IF($C331&lt;&gt;"",VLOOKUP($C331,'Monthly budget'!$E$8:$O$86,COLUMN()-3,FALSE),0)</f>
        <v>0</v>
      </c>
      <c r="H331" s="82">
        <f ca="1">IF($C331&lt;&gt;"",VLOOKUP($C331,'Monthly budget'!$E$8:$O$86,COLUMN()-3,FALSE),0)</f>
        <v>0</v>
      </c>
      <c r="I331" s="82">
        <f ca="1">IF($C331&lt;&gt;"",VLOOKUP($C331,'Monthly budget'!$E$8:$O$86,COLUMN()-3,FALSE),0)</f>
        <v>0</v>
      </c>
      <c r="J331" s="82">
        <f ca="1">IF($C331&lt;&gt;"",VLOOKUP($C331,'Monthly budget'!$E$8:$O$86,COLUMN()-3,FALSE),0)</f>
        <v>0</v>
      </c>
      <c r="K331" s="82">
        <f ca="1">IF($C331&lt;&gt;"",VLOOKUP($C331,'Monthly budget'!$E$8:$O$86,COLUMN()-3,FALSE),0)</f>
        <v>0</v>
      </c>
      <c r="L331" s="82">
        <f ca="1">IF($C331&lt;&gt;"",VLOOKUP($C331,'Monthly budget'!$E$8:$O$86,COLUMN()-3,FALSE),0)</f>
        <v>0</v>
      </c>
      <c r="M331" s="82">
        <f ca="1">IF($C331&lt;&gt;"",VLOOKUP($C331,'Monthly budget'!$E$8:$O$86,COLUMN()-3,FALSE),0)</f>
        <v>0</v>
      </c>
      <c r="N331" s="82">
        <f ca="1">IF($C331&lt;&gt;"",VLOOKUP($C331,'Monthly budget'!$E$8:$O$86,COLUMN()-3,FALSE),0)</f>
        <v>0</v>
      </c>
    </row>
    <row r="332" spans="2:14" x14ac:dyDescent="0.25">
      <c r="B332" s="81" t="b">
        <v>0</v>
      </c>
      <c r="C332" s="88" t="str">
        <f ca="1"/>
        <v>Sony</v>
      </c>
      <c r="D332" s="87">
        <f ca="1"/>
        <v>46364</v>
      </c>
      <c r="E332" s="83">
        <f ca="1">IF($C332&lt;&gt;"",VLOOKUP($C332,'Monthly budget'!$E$8:$O$86,COLUMN()-3,FALSE),0)</f>
        <v>-17.989999999999998</v>
      </c>
      <c r="F332" s="82">
        <f ca="1">IF($C332&lt;&gt;"",VLOOKUP($C332,'Monthly budget'!$E$8:$O$86,COLUMN()-3,FALSE),0)</f>
        <v>0</v>
      </c>
      <c r="G332" s="82">
        <f ca="1">IF($C332&lt;&gt;"",VLOOKUP($C332,'Monthly budget'!$E$8:$O$86,COLUMN()-3,FALSE),0)</f>
        <v>0</v>
      </c>
      <c r="H332" s="82">
        <f ca="1">IF($C332&lt;&gt;"",VLOOKUP($C332,'Monthly budget'!$E$8:$O$86,COLUMN()-3,FALSE),0)</f>
        <v>0</v>
      </c>
      <c r="I332" s="82">
        <f ca="1">IF($C332&lt;&gt;"",VLOOKUP($C332,'Monthly budget'!$E$8:$O$86,COLUMN()-3,FALSE),0)</f>
        <v>0</v>
      </c>
      <c r="J332" s="82">
        <f ca="1">IF($C332&lt;&gt;"",VLOOKUP($C332,'Monthly budget'!$E$8:$O$86,COLUMN()-3,FALSE),0)</f>
        <v>0</v>
      </c>
      <c r="K332" s="82">
        <f ca="1">IF($C332&lt;&gt;"",VLOOKUP($C332,'Monthly budget'!$E$8:$O$86,COLUMN()-3,FALSE),0)</f>
        <v>0</v>
      </c>
      <c r="L332" s="82">
        <f ca="1">IF($C332&lt;&gt;"",VLOOKUP($C332,'Monthly budget'!$E$8:$O$86,COLUMN()-3,FALSE),0)</f>
        <v>0</v>
      </c>
      <c r="M332" s="82">
        <f ca="1">IF($C332&lt;&gt;"",VLOOKUP($C332,'Monthly budget'!$E$8:$O$86,COLUMN()-3,FALSE),0)</f>
        <v>0</v>
      </c>
      <c r="N332" s="82">
        <f ca="1">IF($C332&lt;&gt;"",VLOOKUP($C332,'Monthly budget'!$E$8:$O$86,COLUMN()-3,FALSE),0)</f>
        <v>0</v>
      </c>
    </row>
    <row r="333" spans="2:14" x14ac:dyDescent="0.25">
      <c r="B333" s="81" t="b">
        <v>0</v>
      </c>
      <c r="C333" s="88" t="str">
        <f ca="1"/>
        <v>Phone Insurance</v>
      </c>
      <c r="D333" s="87">
        <f ca="1"/>
        <v>46364</v>
      </c>
      <c r="E333" s="83">
        <f ca="1">IF($C333&lt;&gt;"",VLOOKUP($C333,'Monthly budget'!$E$8:$O$86,COLUMN()-3,FALSE),0)</f>
        <v>-8</v>
      </c>
      <c r="F333" s="82">
        <f ca="1">IF($C333&lt;&gt;"",VLOOKUP($C333,'Monthly budget'!$E$8:$O$86,COLUMN()-3,FALSE),0)</f>
        <v>0</v>
      </c>
      <c r="G333" s="82">
        <f ca="1">IF($C333&lt;&gt;"",VLOOKUP($C333,'Monthly budget'!$E$8:$O$86,COLUMN()-3,FALSE),0)</f>
        <v>0</v>
      </c>
      <c r="H333" s="82">
        <f ca="1">IF($C333&lt;&gt;"",VLOOKUP($C333,'Monthly budget'!$E$8:$O$86,COLUMN()-3,FALSE),0)</f>
        <v>0</v>
      </c>
      <c r="I333" s="82">
        <f ca="1">IF($C333&lt;&gt;"",VLOOKUP($C333,'Monthly budget'!$E$8:$O$86,COLUMN()-3,FALSE),0)</f>
        <v>0</v>
      </c>
      <c r="J333" s="82">
        <f ca="1">IF($C333&lt;&gt;"",VLOOKUP($C333,'Monthly budget'!$E$8:$O$86,COLUMN()-3,FALSE),0)</f>
        <v>0</v>
      </c>
      <c r="K333" s="82">
        <f ca="1">IF($C333&lt;&gt;"",VLOOKUP($C333,'Monthly budget'!$E$8:$O$86,COLUMN()-3,FALSE),0)</f>
        <v>0</v>
      </c>
      <c r="L333" s="82">
        <f ca="1">IF($C333&lt;&gt;"",VLOOKUP($C333,'Monthly budget'!$E$8:$O$86,COLUMN()-3,FALSE),0)</f>
        <v>0</v>
      </c>
      <c r="M333" s="82">
        <f ca="1">IF($C333&lt;&gt;"",VLOOKUP($C333,'Monthly budget'!$E$8:$O$86,COLUMN()-3,FALSE),0)</f>
        <v>0</v>
      </c>
      <c r="N333" s="82">
        <f ca="1">IF($C333&lt;&gt;"",VLOOKUP($C333,'Monthly budget'!$E$8:$O$86,COLUMN()-3,FALSE),0)</f>
        <v>0</v>
      </c>
    </row>
    <row r="334" spans="2:14" x14ac:dyDescent="0.25">
      <c r="B334" s="81" t="b">
        <v>0</v>
      </c>
      <c r="C334" s="88" t="str">
        <f ca="1"/>
        <v>Amazon</v>
      </c>
      <c r="D334" s="87">
        <f ca="1"/>
        <v>46365</v>
      </c>
      <c r="E334" s="83">
        <f ca="1">IF($C334&lt;&gt;"",VLOOKUP($C334,'Monthly budget'!$E$8:$O$86,COLUMN()-3,FALSE),0)</f>
        <v>-16.149999999999999</v>
      </c>
      <c r="F334" s="82">
        <f ca="1">IF($C334&lt;&gt;"",VLOOKUP($C334,'Monthly budget'!$E$8:$O$86,COLUMN()-3,FALSE),0)</f>
        <v>0</v>
      </c>
      <c r="G334" s="82">
        <f ca="1">IF($C334&lt;&gt;"",VLOOKUP($C334,'Monthly budget'!$E$8:$O$86,COLUMN()-3,FALSE),0)</f>
        <v>0</v>
      </c>
      <c r="H334" s="82">
        <f ca="1">IF($C334&lt;&gt;"",VLOOKUP($C334,'Monthly budget'!$E$8:$O$86,COLUMN()-3,FALSE),0)</f>
        <v>0</v>
      </c>
      <c r="I334" s="82">
        <f ca="1">IF($C334&lt;&gt;"",VLOOKUP($C334,'Monthly budget'!$E$8:$O$86,COLUMN()-3,FALSE),0)</f>
        <v>0</v>
      </c>
      <c r="J334" s="82">
        <f ca="1">IF($C334&lt;&gt;"",VLOOKUP($C334,'Monthly budget'!$E$8:$O$86,COLUMN()-3,FALSE),0)</f>
        <v>0</v>
      </c>
      <c r="K334" s="82">
        <f ca="1">IF($C334&lt;&gt;"",VLOOKUP($C334,'Monthly budget'!$E$8:$O$86,COLUMN()-3,FALSE),0)</f>
        <v>0</v>
      </c>
      <c r="L334" s="82">
        <f ca="1">IF($C334&lt;&gt;"",VLOOKUP($C334,'Monthly budget'!$E$8:$O$86,COLUMN()-3,FALSE),0)</f>
        <v>0</v>
      </c>
      <c r="M334" s="82">
        <f ca="1">IF($C334&lt;&gt;"",VLOOKUP($C334,'Monthly budget'!$E$8:$O$86,COLUMN()-3,FALSE),0)</f>
        <v>0</v>
      </c>
      <c r="N334" s="82">
        <f ca="1">IF($C334&lt;&gt;"",VLOOKUP($C334,'Monthly budget'!$E$8:$O$86,COLUMN()-3,FALSE),0)</f>
        <v>0</v>
      </c>
    </row>
    <row r="335" spans="2:14" x14ac:dyDescent="0.25">
      <c r="B335" s="81" t="b">
        <v>0</v>
      </c>
      <c r="C335" s="88" t="str">
        <f ca="1"/>
        <v>Viso Go</v>
      </c>
      <c r="D335" s="87">
        <f ca="1"/>
        <v>46367</v>
      </c>
      <c r="E335" s="83">
        <f ca="1">IF($C335&lt;&gt;"",VLOOKUP($C335,'Monthly budget'!$E$8:$O$86,COLUMN()-3,FALSE),0)</f>
        <v>-275</v>
      </c>
      <c r="F335" s="82">
        <f ca="1">IF($C335&lt;&gt;"",VLOOKUP($C335,'Monthly budget'!$E$8:$O$86,COLUMN()-3,FALSE),0)</f>
        <v>0</v>
      </c>
      <c r="G335" s="82">
        <f ca="1">IF($C335&lt;&gt;"",VLOOKUP($C335,'Monthly budget'!$E$8:$O$86,COLUMN()-3,FALSE),0)</f>
        <v>0</v>
      </c>
      <c r="H335" s="82">
        <f ca="1">IF($C335&lt;&gt;"",VLOOKUP($C335,'Monthly budget'!$E$8:$O$86,COLUMN()-3,FALSE),0)</f>
        <v>0</v>
      </c>
      <c r="I335" s="82">
        <f ca="1">IF($C335&lt;&gt;"",VLOOKUP($C335,'Monthly budget'!$E$8:$O$86,COLUMN()-3,FALSE),0)</f>
        <v>0</v>
      </c>
      <c r="J335" s="82">
        <f ca="1">IF($C335&lt;&gt;"",VLOOKUP($C335,'Monthly budget'!$E$8:$O$86,COLUMN()-3,FALSE),0)</f>
        <v>0</v>
      </c>
      <c r="K335" s="82">
        <f ca="1">IF($C335&lt;&gt;"",VLOOKUP($C335,'Monthly budget'!$E$8:$O$86,COLUMN()-3,FALSE),0)</f>
        <v>146</v>
      </c>
      <c r="L335" s="82">
        <f ca="1">IF($C335&lt;&gt;"",VLOOKUP($C335,'Monthly budget'!$E$8:$O$86,COLUMN()-3,FALSE),0)</f>
        <v>0</v>
      </c>
      <c r="M335" s="82">
        <f ca="1">IF($C335&lt;&gt;"",VLOOKUP($C335,'Monthly budget'!$E$8:$O$86,COLUMN()-3,FALSE),0)</f>
        <v>0</v>
      </c>
      <c r="N335" s="82">
        <f ca="1">IF($C335&lt;&gt;"",VLOOKUP($C335,'Monthly budget'!$E$8:$O$86,COLUMN()-3,FALSE),0)</f>
        <v>0</v>
      </c>
    </row>
    <row r="336" spans="2:14" x14ac:dyDescent="0.25">
      <c r="B336" s="81" t="b">
        <v>0</v>
      </c>
      <c r="C336" s="88" t="str">
        <f ca="1"/>
        <v>Motorcycle</v>
      </c>
      <c r="D336" s="87">
        <f ca="1"/>
        <v>46372</v>
      </c>
      <c r="E336" s="83">
        <f ca="1">IF($C336&lt;&gt;"",VLOOKUP($C336,'Monthly budget'!$E$8:$O$86,COLUMN()-3,FALSE),0)</f>
        <v>-150.38</v>
      </c>
      <c r="F336" s="82">
        <f ca="1">IF($C336&lt;&gt;"",VLOOKUP($C336,'Monthly budget'!$E$8:$O$86,COLUMN()-3,FALSE),0)</f>
        <v>0</v>
      </c>
      <c r="G336" s="82">
        <f ca="1">IF($C336&lt;&gt;"",VLOOKUP($C336,'Monthly budget'!$E$8:$O$86,COLUMN()-3,FALSE),0)</f>
        <v>0</v>
      </c>
      <c r="H336" s="82">
        <f ca="1">IF($C336&lt;&gt;"",VLOOKUP($C336,'Monthly budget'!$E$8:$O$86,COLUMN()-3,FALSE),0)</f>
        <v>0</v>
      </c>
      <c r="I336" s="82">
        <f ca="1">IF($C336&lt;&gt;"",VLOOKUP($C336,'Monthly budget'!$E$8:$O$86,COLUMN()-3,FALSE),0)</f>
        <v>0</v>
      </c>
      <c r="J336" s="82">
        <f ca="1">IF($C336&lt;&gt;"",VLOOKUP($C336,'Monthly budget'!$E$8:$O$86,COLUMN()-3,FALSE),0)</f>
        <v>0</v>
      </c>
      <c r="K336" s="82">
        <f ca="1">IF($C336&lt;&gt;"",VLOOKUP($C336,'Monthly budget'!$E$8:$O$86,COLUMN()-3,FALSE),0)</f>
        <v>0</v>
      </c>
      <c r="L336" s="82">
        <f ca="1">IF($C336&lt;&gt;"",VLOOKUP($C336,'Monthly budget'!$E$8:$O$86,COLUMN()-3,FALSE),0)</f>
        <v>0</v>
      </c>
      <c r="M336" s="82">
        <f ca="1">IF($C336&lt;&gt;"",VLOOKUP($C336,'Monthly budget'!$E$8:$O$86,COLUMN()-3,FALSE),0)</f>
        <v>0</v>
      </c>
      <c r="N336" s="82">
        <f ca="1">IF($C336&lt;&gt;"",VLOOKUP($C336,'Monthly budget'!$E$8:$O$86,COLUMN()-3,FALSE),0)</f>
        <v>0</v>
      </c>
    </row>
    <row r="337" spans="2:14" x14ac:dyDescent="0.25">
      <c r="B337" s="81" t="b">
        <v>0</v>
      </c>
      <c r="C337" s="88" t="str">
        <f ca="1"/>
        <v>Paycheck</v>
      </c>
      <c r="D337" s="87">
        <f ca="1"/>
        <v>46374</v>
      </c>
      <c r="E337" s="83">
        <f ca="1">IF($C337&lt;&gt;"",VLOOKUP($C337,'Monthly budget'!$E$8:$O$86,COLUMN()-3,FALSE),0)</f>
        <v>1140</v>
      </c>
      <c r="F337" s="82">
        <f ca="1">IF($C337&lt;&gt;"",VLOOKUP($C337,'Monthly budget'!$E$8:$O$86,COLUMN()-3,FALSE),0)</f>
        <v>460</v>
      </c>
      <c r="G337" s="82">
        <f ca="1">IF($C337&lt;&gt;"",VLOOKUP($C337,'Monthly budget'!$E$8:$O$86,COLUMN()-3,FALSE),0)</f>
        <v>0</v>
      </c>
      <c r="H337" s="82">
        <f ca="1">IF($C337&lt;&gt;"",VLOOKUP($C337,'Monthly budget'!$E$8:$O$86,COLUMN()-3,FALSE),0)</f>
        <v>0</v>
      </c>
      <c r="I337" s="82">
        <f ca="1">IF($C337&lt;&gt;"",VLOOKUP($C337,'Monthly budget'!$E$8:$O$86,COLUMN()-3,FALSE),0)</f>
        <v>0</v>
      </c>
      <c r="J337" s="82">
        <f ca="1">IF($C337&lt;&gt;"",VLOOKUP($C337,'Monthly budget'!$E$8:$O$86,COLUMN()-3,FALSE),0)</f>
        <v>0</v>
      </c>
      <c r="K337" s="82">
        <f ca="1">IF($C337&lt;&gt;"",VLOOKUP($C337,'Monthly budget'!$E$8:$O$86,COLUMN()-3,FALSE),0)</f>
        <v>0</v>
      </c>
      <c r="L337" s="82">
        <f ca="1">IF($C337&lt;&gt;"",VLOOKUP($C337,'Monthly budget'!$E$8:$O$86,COLUMN()-3,FALSE),0)</f>
        <v>0</v>
      </c>
      <c r="M337" s="82">
        <f ca="1">IF($C337&lt;&gt;"",VLOOKUP($C337,'Monthly budget'!$E$8:$O$86,COLUMN()-3,FALSE),0)</f>
        <v>0</v>
      </c>
      <c r="N337" s="82">
        <f ca="1">IF($C337&lt;&gt;"",VLOOKUP($C337,'Monthly budget'!$E$8:$O$86,COLUMN()-3,FALSE),0)</f>
        <v>0</v>
      </c>
    </row>
    <row r="338" spans="2:14" x14ac:dyDescent="0.25">
      <c r="B338" s="81" t="b">
        <v>0</v>
      </c>
      <c r="C338" s="88" t="str">
        <f ca="1"/>
        <v>Ameritas</v>
      </c>
      <c r="D338" s="87">
        <f ca="1"/>
        <v>46374</v>
      </c>
      <c r="E338" s="83">
        <f ca="1">IF($C338&lt;&gt;"",VLOOKUP($C338,'Monthly budget'!$E$8:$O$86,COLUMN()-3,FALSE),0)</f>
        <v>0</v>
      </c>
      <c r="F338" s="82">
        <f ca="1">IF($C338&lt;&gt;"",VLOOKUP($C338,'Monthly budget'!$E$8:$O$86,COLUMN()-3,FALSE),0)</f>
        <v>0</v>
      </c>
      <c r="G338" s="82">
        <f ca="1">IF($C338&lt;&gt;"",VLOOKUP($C338,'Monthly budget'!$E$8:$O$86,COLUMN()-3,FALSE),0)</f>
        <v>112</v>
      </c>
      <c r="H338" s="82">
        <f ca="1">IF($C338&lt;&gt;"",VLOOKUP($C338,'Monthly budget'!$E$8:$O$86,COLUMN()-3,FALSE),0)</f>
        <v>0</v>
      </c>
      <c r="I338" s="82">
        <f ca="1">IF($C338&lt;&gt;"",VLOOKUP($C338,'Monthly budget'!$E$8:$O$86,COLUMN()-3,FALSE),0)</f>
        <v>0</v>
      </c>
      <c r="J338" s="82">
        <f ca="1">IF($C338&lt;&gt;"",VLOOKUP($C338,'Monthly budget'!$E$8:$O$86,COLUMN()-3,FALSE),0)</f>
        <v>0</v>
      </c>
      <c r="K338" s="82">
        <f ca="1">IF($C338&lt;&gt;"",VLOOKUP($C338,'Monthly budget'!$E$8:$O$86,COLUMN()-3,FALSE),0)</f>
        <v>0</v>
      </c>
      <c r="L338" s="82">
        <f ca="1">IF($C338&lt;&gt;"",VLOOKUP($C338,'Monthly budget'!$E$8:$O$86,COLUMN()-3,FALSE),0)</f>
        <v>0</v>
      </c>
      <c r="M338" s="82">
        <f ca="1">IF($C338&lt;&gt;"",VLOOKUP($C338,'Monthly budget'!$E$8:$O$86,COLUMN()-3,FALSE),0)</f>
        <v>0</v>
      </c>
      <c r="N338" s="82">
        <f ca="1">IF($C338&lt;&gt;"",VLOOKUP($C338,'Monthly budget'!$E$8:$O$86,COLUMN()-3,FALSE),0)</f>
        <v>0</v>
      </c>
    </row>
    <row r="339" spans="2:14" x14ac:dyDescent="0.25">
      <c r="B339" s="81" t="b">
        <v>0</v>
      </c>
      <c r="C339" s="88" t="str">
        <f ca="1"/>
        <v>Groceries</v>
      </c>
      <c r="D339" s="87">
        <f ca="1"/>
        <v>46375</v>
      </c>
      <c r="E339" s="83">
        <f ca="1">IF($C339&lt;&gt;"",VLOOKUP($C339,'Monthly budget'!$E$8:$O$86,COLUMN()-3,FALSE),0)</f>
        <v>0</v>
      </c>
      <c r="F339" s="82">
        <f ca="1">IF($C339&lt;&gt;"",VLOOKUP($C339,'Monthly budget'!$E$8:$O$86,COLUMN()-3,FALSE),0)</f>
        <v>-200</v>
      </c>
      <c r="G339" s="82">
        <f ca="1">IF($C339&lt;&gt;"",VLOOKUP($C339,'Monthly budget'!$E$8:$O$86,COLUMN()-3,FALSE),0)</f>
        <v>0</v>
      </c>
      <c r="H339" s="82">
        <f ca="1">IF($C339&lt;&gt;"",VLOOKUP($C339,'Monthly budget'!$E$8:$O$86,COLUMN()-3,FALSE),0)</f>
        <v>0</v>
      </c>
      <c r="I339" s="82">
        <f ca="1">IF($C339&lt;&gt;"",VLOOKUP($C339,'Monthly budget'!$E$8:$O$86,COLUMN()-3,FALSE),0)</f>
        <v>0</v>
      </c>
      <c r="J339" s="82">
        <f ca="1">IF($C339&lt;&gt;"",VLOOKUP($C339,'Monthly budget'!$E$8:$O$86,COLUMN()-3,FALSE),0)</f>
        <v>0</v>
      </c>
      <c r="K339" s="82">
        <f ca="1">IF($C339&lt;&gt;"",VLOOKUP($C339,'Monthly budget'!$E$8:$O$86,COLUMN()-3,FALSE),0)</f>
        <v>0</v>
      </c>
      <c r="L339" s="82">
        <f ca="1">IF($C339&lt;&gt;"",VLOOKUP($C339,'Monthly budget'!$E$8:$O$86,COLUMN()-3,FALSE),0)</f>
        <v>0</v>
      </c>
      <c r="M339" s="82">
        <f ca="1">IF($C339&lt;&gt;"",VLOOKUP($C339,'Monthly budget'!$E$8:$O$86,COLUMN()-3,FALSE),0)</f>
        <v>0</v>
      </c>
      <c r="N339" s="82">
        <f ca="1">IF($C339&lt;&gt;"",VLOOKUP($C339,'Monthly budget'!$E$8:$O$86,COLUMN()-3,FALSE),0)</f>
        <v>0</v>
      </c>
    </row>
    <row r="340" spans="2:14" x14ac:dyDescent="0.25">
      <c r="B340" s="81" t="b">
        <v>0</v>
      </c>
      <c r="C340" s="88" t="str">
        <f ca="1"/>
        <v>Food &amp; Drinks</v>
      </c>
      <c r="D340" s="87">
        <f ca="1"/>
        <v>46375</v>
      </c>
      <c r="E340" s="83">
        <f ca="1">IF($C340&lt;&gt;"",VLOOKUP($C340,'Monthly budget'!$E$8:$O$86,COLUMN()-3,FALSE),0)</f>
        <v>0</v>
      </c>
      <c r="F340" s="82">
        <f ca="1">IF($C340&lt;&gt;"",VLOOKUP($C340,'Monthly budget'!$E$8:$O$86,COLUMN()-3,FALSE),0)</f>
        <v>-200</v>
      </c>
      <c r="G340" s="82">
        <f ca="1">IF($C340&lt;&gt;"",VLOOKUP($C340,'Monthly budget'!$E$8:$O$86,COLUMN()-3,FALSE),0)</f>
        <v>0</v>
      </c>
      <c r="H340" s="82">
        <f ca="1">IF($C340&lt;&gt;"",VLOOKUP($C340,'Monthly budget'!$E$8:$O$86,COLUMN()-3,FALSE),0)</f>
        <v>0</v>
      </c>
      <c r="I340" s="82">
        <f ca="1">IF($C340&lt;&gt;"",VLOOKUP($C340,'Monthly budget'!$E$8:$O$86,COLUMN()-3,FALSE),0)</f>
        <v>0</v>
      </c>
      <c r="J340" s="82">
        <f ca="1">IF($C340&lt;&gt;"",VLOOKUP($C340,'Monthly budget'!$E$8:$O$86,COLUMN()-3,FALSE),0)</f>
        <v>0</v>
      </c>
      <c r="K340" s="82">
        <f ca="1">IF($C340&lt;&gt;"",VLOOKUP($C340,'Monthly budget'!$E$8:$O$86,COLUMN()-3,FALSE),0)</f>
        <v>0</v>
      </c>
      <c r="L340" s="82">
        <f ca="1">IF($C340&lt;&gt;"",VLOOKUP($C340,'Monthly budget'!$E$8:$O$86,COLUMN()-3,FALSE),0)</f>
        <v>0</v>
      </c>
      <c r="M340" s="82">
        <f ca="1">IF($C340&lt;&gt;"",VLOOKUP($C340,'Monthly budget'!$E$8:$O$86,COLUMN()-3,FALSE),0)</f>
        <v>0</v>
      </c>
      <c r="N340" s="82">
        <f ca="1">IF($C340&lt;&gt;"",VLOOKUP($C340,'Monthly budget'!$E$8:$O$86,COLUMN()-3,FALSE),0)</f>
        <v>0</v>
      </c>
    </row>
    <row r="341" spans="2:14" x14ac:dyDescent="0.25">
      <c r="B341" s="81" t="b">
        <v>0</v>
      </c>
      <c r="C341" s="88" t="str">
        <f ca="1"/>
        <v>Netflix</v>
      </c>
      <c r="D341" s="87">
        <f ca="1"/>
        <v>46376</v>
      </c>
      <c r="E341" s="83">
        <f ca="1">IF($C341&lt;&gt;"",VLOOKUP($C341,'Monthly budget'!$E$8:$O$86,COLUMN()-3,FALSE),0)</f>
        <v>-24.99</v>
      </c>
      <c r="F341" s="82">
        <f ca="1">IF($C341&lt;&gt;"",VLOOKUP($C341,'Monthly budget'!$E$8:$O$86,COLUMN()-3,FALSE),0)</f>
        <v>0</v>
      </c>
      <c r="G341" s="82">
        <f ca="1">IF($C341&lt;&gt;"",VLOOKUP($C341,'Monthly budget'!$E$8:$O$86,COLUMN()-3,FALSE),0)</f>
        <v>0</v>
      </c>
      <c r="H341" s="82">
        <f ca="1">IF($C341&lt;&gt;"",VLOOKUP($C341,'Monthly budget'!$E$8:$O$86,COLUMN()-3,FALSE),0)</f>
        <v>0</v>
      </c>
      <c r="I341" s="82">
        <f ca="1">IF($C341&lt;&gt;"",VLOOKUP($C341,'Monthly budget'!$E$8:$O$86,COLUMN()-3,FALSE),0)</f>
        <v>0</v>
      </c>
      <c r="J341" s="82">
        <f ca="1">IF($C341&lt;&gt;"",VLOOKUP($C341,'Monthly budget'!$E$8:$O$86,COLUMN()-3,FALSE),0)</f>
        <v>0</v>
      </c>
      <c r="K341" s="82">
        <f ca="1">IF($C341&lt;&gt;"",VLOOKUP($C341,'Monthly budget'!$E$8:$O$86,COLUMN()-3,FALSE),0)</f>
        <v>0</v>
      </c>
      <c r="L341" s="82">
        <f ca="1">IF($C341&lt;&gt;"",VLOOKUP($C341,'Monthly budget'!$E$8:$O$86,COLUMN()-3,FALSE),0)</f>
        <v>0</v>
      </c>
      <c r="M341" s="82">
        <f ca="1">IF($C341&lt;&gt;"",VLOOKUP($C341,'Monthly budget'!$E$8:$O$86,COLUMN()-3,FALSE),0)</f>
        <v>0</v>
      </c>
      <c r="N341" s="82">
        <f ca="1">IF($C341&lt;&gt;"",VLOOKUP($C341,'Monthly budget'!$E$8:$O$86,COLUMN()-3,FALSE),0)</f>
        <v>0</v>
      </c>
    </row>
    <row r="342" spans="2:14" x14ac:dyDescent="0.25">
      <c r="B342" s="81" t="b">
        <v>0</v>
      </c>
      <c r="C342" s="88" t="str">
        <f ca="1"/>
        <v>Renters</v>
      </c>
      <c r="D342" s="87">
        <f ca="1"/>
        <v>46377</v>
      </c>
      <c r="E342" s="83">
        <f ca="1">IF($C342&lt;&gt;"",VLOOKUP($C342,'Monthly budget'!$E$8:$O$86,COLUMN()-3,FALSE),0)</f>
        <v>-10.92</v>
      </c>
      <c r="F342" s="82">
        <f ca="1">IF($C342&lt;&gt;"",VLOOKUP($C342,'Monthly budget'!$E$8:$O$86,COLUMN()-3,FALSE),0)</f>
        <v>0</v>
      </c>
      <c r="G342" s="82">
        <f ca="1">IF($C342&lt;&gt;"",VLOOKUP($C342,'Monthly budget'!$E$8:$O$86,COLUMN()-3,FALSE),0)</f>
        <v>0</v>
      </c>
      <c r="H342" s="82">
        <f ca="1">IF($C342&lt;&gt;"",VLOOKUP($C342,'Monthly budget'!$E$8:$O$86,COLUMN()-3,FALSE),0)</f>
        <v>0</v>
      </c>
      <c r="I342" s="82">
        <f ca="1">IF($C342&lt;&gt;"",VLOOKUP($C342,'Monthly budget'!$E$8:$O$86,COLUMN()-3,FALSE),0)</f>
        <v>0</v>
      </c>
      <c r="J342" s="82">
        <f ca="1">IF($C342&lt;&gt;"",VLOOKUP($C342,'Monthly budget'!$E$8:$O$86,COLUMN()-3,FALSE),0)</f>
        <v>0</v>
      </c>
      <c r="K342" s="82">
        <f ca="1">IF($C342&lt;&gt;"",VLOOKUP($C342,'Monthly budget'!$E$8:$O$86,COLUMN()-3,FALSE),0)</f>
        <v>0</v>
      </c>
      <c r="L342" s="82">
        <f ca="1">IF($C342&lt;&gt;"",VLOOKUP($C342,'Monthly budget'!$E$8:$O$86,COLUMN()-3,FALSE),0)</f>
        <v>0</v>
      </c>
      <c r="M342" s="82">
        <f ca="1">IF($C342&lt;&gt;"",VLOOKUP($C342,'Monthly budget'!$E$8:$O$86,COLUMN()-3,FALSE),0)</f>
        <v>0</v>
      </c>
      <c r="N342" s="82">
        <f ca="1">IF($C342&lt;&gt;"",VLOOKUP($C342,'Monthly budget'!$E$8:$O$86,COLUMN()-3,FALSE),0)</f>
        <v>0</v>
      </c>
    </row>
    <row r="343" spans="2:14" x14ac:dyDescent="0.25">
      <c r="B343" s="81" t="b">
        <v>0</v>
      </c>
      <c r="C343" s="88" t="str">
        <f ca="1"/>
        <v>Sniffies</v>
      </c>
      <c r="D343" s="87">
        <f ca="1"/>
        <v>46377</v>
      </c>
      <c r="E343" s="83">
        <f ca="1">IF($C343&lt;&gt;"",VLOOKUP($C343,'Monthly budget'!$E$8:$O$86,COLUMN()-3,FALSE),0)</f>
        <v>-59.94</v>
      </c>
      <c r="F343" s="82">
        <f ca="1">IF($C343&lt;&gt;"",VLOOKUP($C343,'Monthly budget'!$E$8:$O$86,COLUMN()-3,FALSE),0)</f>
        <v>0</v>
      </c>
      <c r="G343" s="82">
        <f ca="1">IF($C343&lt;&gt;"",VLOOKUP($C343,'Monthly budget'!$E$8:$O$86,COLUMN()-3,FALSE),0)</f>
        <v>0</v>
      </c>
      <c r="H343" s="82">
        <f ca="1">IF($C343&lt;&gt;"",VLOOKUP($C343,'Monthly budget'!$E$8:$O$86,COLUMN()-3,FALSE),0)</f>
        <v>0</v>
      </c>
      <c r="I343" s="82">
        <f ca="1">IF($C343&lt;&gt;"",VLOOKUP($C343,'Monthly budget'!$E$8:$O$86,COLUMN()-3,FALSE),0)</f>
        <v>0</v>
      </c>
      <c r="J343" s="82">
        <f ca="1">IF($C343&lt;&gt;"",VLOOKUP($C343,'Monthly budget'!$E$8:$O$86,COLUMN()-3,FALSE),0)</f>
        <v>0</v>
      </c>
      <c r="K343" s="82">
        <f ca="1">IF($C343&lt;&gt;"",VLOOKUP($C343,'Monthly budget'!$E$8:$O$86,COLUMN()-3,FALSE),0)</f>
        <v>0</v>
      </c>
      <c r="L343" s="82">
        <f ca="1">IF($C343&lt;&gt;"",VLOOKUP($C343,'Monthly budget'!$E$8:$O$86,COLUMN()-3,FALSE),0)</f>
        <v>0</v>
      </c>
      <c r="M343" s="82">
        <f ca="1">IF($C343&lt;&gt;"",VLOOKUP($C343,'Monthly budget'!$E$8:$O$86,COLUMN()-3,FALSE),0)</f>
        <v>0</v>
      </c>
      <c r="N343" s="82">
        <f ca="1">IF($C343&lt;&gt;"",VLOOKUP($C343,'Monthly budget'!$E$8:$O$86,COLUMN()-3,FALSE),0)</f>
        <v>0</v>
      </c>
    </row>
    <row r="344" spans="2:14" x14ac:dyDescent="0.25">
      <c r="B344" s="81" t="b">
        <v>0</v>
      </c>
      <c r="C344" s="88" t="str">
        <f ca="1"/>
        <v>Cese Transfer</v>
      </c>
      <c r="D344" s="87">
        <f ca="1"/>
        <v>46381</v>
      </c>
      <c r="E344" s="83">
        <f ca="1">IF($C344&lt;&gt;"",VLOOKUP($C344,'Monthly budget'!$E$8:$O$86,COLUMN()-3,FALSE),0)</f>
        <v>142</v>
      </c>
      <c r="F344" s="82">
        <f ca="1">IF($C344&lt;&gt;"",VLOOKUP($C344,'Monthly budget'!$E$8:$O$86,COLUMN()-3,FALSE),0)</f>
        <v>0</v>
      </c>
      <c r="G344" s="82">
        <f ca="1">IF($C344&lt;&gt;"",VLOOKUP($C344,'Monthly budget'!$E$8:$O$86,COLUMN()-3,FALSE),0)</f>
        <v>0</v>
      </c>
      <c r="H344" s="82">
        <f ca="1">IF($C344&lt;&gt;"",VLOOKUP($C344,'Monthly budget'!$E$8:$O$86,COLUMN()-3,FALSE),0)</f>
        <v>0</v>
      </c>
      <c r="I344" s="82">
        <f ca="1">IF($C344&lt;&gt;"",VLOOKUP($C344,'Monthly budget'!$E$8:$O$86,COLUMN()-3,FALSE),0)</f>
        <v>0</v>
      </c>
      <c r="J344" s="82">
        <f ca="1">IF($C344&lt;&gt;"",VLOOKUP($C344,'Monthly budget'!$E$8:$O$86,COLUMN()-3,FALSE),0)</f>
        <v>0</v>
      </c>
      <c r="K344" s="82">
        <f ca="1">IF($C344&lt;&gt;"",VLOOKUP($C344,'Monthly budget'!$E$8:$O$86,COLUMN()-3,FALSE),0)</f>
        <v>0</v>
      </c>
      <c r="L344" s="82">
        <f ca="1">IF($C344&lt;&gt;"",VLOOKUP($C344,'Monthly budget'!$E$8:$O$86,COLUMN()-3,FALSE),0)</f>
        <v>0</v>
      </c>
      <c r="M344" s="82">
        <f ca="1">IF($C344&lt;&gt;"",VLOOKUP($C344,'Monthly budget'!$E$8:$O$86,COLUMN()-3,FALSE),0)</f>
        <v>0</v>
      </c>
      <c r="N344" s="82">
        <f ca="1">IF($C344&lt;&gt;"",VLOOKUP($C344,'Monthly budget'!$E$8:$O$86,COLUMN()-3,FALSE),0)</f>
        <v>0</v>
      </c>
    </row>
    <row r="345" spans="2:14" x14ac:dyDescent="0.25">
      <c r="B345" s="81" t="b">
        <v>0</v>
      </c>
      <c r="C345" s="88" t="str">
        <f ca="1"/>
        <v>Internet</v>
      </c>
      <c r="D345" s="87">
        <f ca="1"/>
        <v>46382</v>
      </c>
      <c r="E345" s="83">
        <f ca="1">IF($C345&lt;&gt;"",VLOOKUP($C345,'Monthly budget'!$E$8:$O$86,COLUMN()-3,FALSE),0)</f>
        <v>0</v>
      </c>
      <c r="F345" s="82">
        <f ca="1">IF($C345&lt;&gt;"",VLOOKUP($C345,'Monthly budget'!$E$8:$O$86,COLUMN()-3,FALSE),0)</f>
        <v>0</v>
      </c>
      <c r="G345" s="82">
        <f ca="1">IF($C345&lt;&gt;"",VLOOKUP($C345,'Monthly budget'!$E$8:$O$86,COLUMN()-3,FALSE),0)</f>
        <v>0</v>
      </c>
      <c r="H345" s="82">
        <f ca="1">IF($C345&lt;&gt;"",VLOOKUP($C345,'Monthly budget'!$E$8:$O$86,COLUMN()-3,FALSE),0)</f>
        <v>0</v>
      </c>
      <c r="I345" s="82">
        <f ca="1">IF($C345&lt;&gt;"",VLOOKUP($C345,'Monthly budget'!$E$8:$O$86,COLUMN()-3,FALSE),0)</f>
        <v>0</v>
      </c>
      <c r="J345" s="82">
        <f ca="1">IF($C345&lt;&gt;"",VLOOKUP($C345,'Monthly budget'!$E$8:$O$86,COLUMN()-3,FALSE),0)</f>
        <v>0</v>
      </c>
      <c r="K345" s="82">
        <f ca="1">IF($C345&lt;&gt;"",VLOOKUP($C345,'Monthly budget'!$E$8:$O$86,COLUMN()-3,FALSE),0)</f>
        <v>0</v>
      </c>
      <c r="L345" s="82">
        <f ca="1">IF($C345&lt;&gt;"",VLOOKUP($C345,'Monthly budget'!$E$8:$O$86,COLUMN()-3,FALSE),0)</f>
        <v>0</v>
      </c>
      <c r="M345" s="82">
        <f ca="1">IF($C345&lt;&gt;"",VLOOKUP($C345,'Monthly budget'!$E$8:$O$86,COLUMN()-3,FALSE),0)</f>
        <v>0</v>
      </c>
      <c r="N345" s="82">
        <f ca="1">IF($C345&lt;&gt;"",VLOOKUP($C345,'Monthly budget'!$E$8:$O$86,COLUMN()-3,FALSE),0)</f>
        <v>0</v>
      </c>
    </row>
    <row r="346" spans="2:14" x14ac:dyDescent="0.25">
      <c r="B346" s="81" t="b">
        <v>0</v>
      </c>
      <c r="C346" s="88" t="str">
        <f ca="1"/>
        <v>Windsurf</v>
      </c>
      <c r="D346" s="87">
        <f ca="1"/>
        <v>46382</v>
      </c>
      <c r="E346" s="83">
        <f ca="1">IF($C346&lt;&gt;"",VLOOKUP($C346,'Monthly budget'!$E$8:$O$86,COLUMN()-3,FALSE),0)</f>
        <v>-15</v>
      </c>
      <c r="F346" s="82">
        <f ca="1">IF($C346&lt;&gt;"",VLOOKUP($C346,'Monthly budget'!$E$8:$O$86,COLUMN()-3,FALSE),0)</f>
        <v>0</v>
      </c>
      <c r="G346" s="82">
        <f ca="1">IF($C346&lt;&gt;"",VLOOKUP($C346,'Monthly budget'!$E$8:$O$86,COLUMN()-3,FALSE),0)</f>
        <v>0</v>
      </c>
      <c r="H346" s="82">
        <f ca="1">IF($C346&lt;&gt;"",VLOOKUP($C346,'Monthly budget'!$E$8:$O$86,COLUMN()-3,FALSE),0)</f>
        <v>0</v>
      </c>
      <c r="I346" s="82">
        <f ca="1">IF($C346&lt;&gt;"",VLOOKUP($C346,'Monthly budget'!$E$8:$O$86,COLUMN()-3,FALSE),0)</f>
        <v>0</v>
      </c>
      <c r="J346" s="82">
        <f ca="1">IF($C346&lt;&gt;"",VLOOKUP($C346,'Monthly budget'!$E$8:$O$86,COLUMN()-3,FALSE),0)</f>
        <v>0</v>
      </c>
      <c r="K346" s="82">
        <f ca="1">IF($C346&lt;&gt;"",VLOOKUP($C346,'Monthly budget'!$E$8:$O$86,COLUMN()-3,FALSE),0)</f>
        <v>0</v>
      </c>
      <c r="L346" s="82">
        <f ca="1">IF($C346&lt;&gt;"",VLOOKUP($C346,'Monthly budget'!$E$8:$O$86,COLUMN()-3,FALSE),0)</f>
        <v>0</v>
      </c>
      <c r="M346" s="82">
        <f ca="1">IF($C346&lt;&gt;"",VLOOKUP($C346,'Monthly budget'!$E$8:$O$86,COLUMN()-3,FALSE),0)</f>
        <v>0</v>
      </c>
      <c r="N346" s="82">
        <f ca="1">IF($C346&lt;&gt;"",VLOOKUP($C346,'Monthly budget'!$E$8:$O$86,COLUMN()-3,FALSE),0)</f>
        <v>0</v>
      </c>
    </row>
    <row r="347" spans="2:14" x14ac:dyDescent="0.25">
      <c r="B347" s="81" t="b">
        <v>0</v>
      </c>
      <c r="C347" s="88" t="str">
        <f ca="1"/>
        <v>Tidal</v>
      </c>
      <c r="D347" s="87">
        <f ca="1"/>
        <v>46383</v>
      </c>
      <c r="E347" s="83">
        <f ca="1">IF($C347&lt;&gt;"",VLOOKUP($C347,'Monthly budget'!$E$8:$O$86,COLUMN()-3,FALSE),0)</f>
        <v>-10.99</v>
      </c>
      <c r="F347" s="82">
        <f ca="1">IF($C347&lt;&gt;"",VLOOKUP($C347,'Monthly budget'!$E$8:$O$86,COLUMN()-3,FALSE),0)</f>
        <v>0</v>
      </c>
      <c r="G347" s="82">
        <f ca="1">IF($C347&lt;&gt;"",VLOOKUP($C347,'Monthly budget'!$E$8:$O$86,COLUMN()-3,FALSE),0)</f>
        <v>0</v>
      </c>
      <c r="H347" s="82">
        <f ca="1">IF($C347&lt;&gt;"",VLOOKUP($C347,'Monthly budget'!$E$8:$O$86,COLUMN()-3,FALSE),0)</f>
        <v>0</v>
      </c>
      <c r="I347" s="82">
        <f ca="1">IF($C347&lt;&gt;"",VLOOKUP($C347,'Monthly budget'!$E$8:$O$86,COLUMN()-3,FALSE),0)</f>
        <v>0</v>
      </c>
      <c r="J347" s="82">
        <f ca="1">IF($C347&lt;&gt;"",VLOOKUP($C347,'Monthly budget'!$E$8:$O$86,COLUMN()-3,FALSE),0)</f>
        <v>0</v>
      </c>
      <c r="K347" s="82">
        <f ca="1">IF($C347&lt;&gt;"",VLOOKUP($C347,'Monthly budget'!$E$8:$O$86,COLUMN()-3,FALSE),0)</f>
        <v>0</v>
      </c>
      <c r="L347" s="82">
        <f ca="1">IF($C347&lt;&gt;"",VLOOKUP($C347,'Monthly budget'!$E$8:$O$86,COLUMN()-3,FALSE),0)</f>
        <v>0</v>
      </c>
      <c r="M347" s="82">
        <f ca="1">IF($C347&lt;&gt;"",VLOOKUP($C347,'Monthly budget'!$E$8:$O$86,COLUMN()-3,FALSE),0)</f>
        <v>0</v>
      </c>
      <c r="N347" s="82">
        <f ca="1">IF($C347&lt;&gt;"",VLOOKUP($C347,'Monthly budget'!$E$8:$O$86,COLUMN()-3,FALSE),0)</f>
        <v>0</v>
      </c>
    </row>
    <row r="348" spans="2:14" x14ac:dyDescent="0.25">
      <c r="B348" s="81" t="b">
        <v>0</v>
      </c>
      <c r="C348" s="88" t="str">
        <f ca="1"/>
        <v>Costco Citi</v>
      </c>
      <c r="D348" s="87">
        <f ca="1"/>
        <v>46384</v>
      </c>
      <c r="E348" s="83">
        <f ca="1">IF($C348&lt;&gt;"",VLOOKUP($C348,'Monthly budget'!$E$8:$O$86,COLUMN()-3,FALSE),0)</f>
        <v>-140</v>
      </c>
      <c r="F348" s="82">
        <f ca="1">IF($C348&lt;&gt;"",VLOOKUP($C348,'Monthly budget'!$E$8:$O$86,COLUMN()-3,FALSE),0)</f>
        <v>0</v>
      </c>
      <c r="G348" s="82">
        <f ca="1">IF($C348&lt;&gt;"",VLOOKUP($C348,'Monthly budget'!$E$8:$O$86,COLUMN()-3,FALSE),0)</f>
        <v>0</v>
      </c>
      <c r="H348" s="82">
        <f ca="1">IF($C348&lt;&gt;"",VLOOKUP($C348,'Monthly budget'!$E$8:$O$86,COLUMN()-3,FALSE),0)</f>
        <v>0</v>
      </c>
      <c r="I348" s="82">
        <f ca="1">IF($C348&lt;&gt;"",VLOOKUP($C348,'Monthly budget'!$E$8:$O$86,COLUMN()-3,FALSE),0)</f>
        <v>0</v>
      </c>
      <c r="J348" s="82">
        <f ca="1">IF($C348&lt;&gt;"",VLOOKUP($C348,'Monthly budget'!$E$8:$O$86,COLUMN()-3,FALSE),0)</f>
        <v>0</v>
      </c>
      <c r="K348" s="82">
        <f ca="1">IF($C348&lt;&gt;"",VLOOKUP($C348,'Monthly budget'!$E$8:$O$86,COLUMN()-3,FALSE),0)</f>
        <v>0</v>
      </c>
      <c r="L348" s="82">
        <f ca="1">IF($C348&lt;&gt;"",VLOOKUP($C348,'Monthly budget'!$E$8:$O$86,COLUMN()-3,FALSE),0)</f>
        <v>0</v>
      </c>
      <c r="M348" s="82">
        <f ca="1">IF($C348&lt;&gt;"",VLOOKUP($C348,'Monthly budget'!$E$8:$O$86,COLUMN()-3,FALSE),0)</f>
        <v>0</v>
      </c>
      <c r="N348" s="82">
        <f ca="1">IF($C348&lt;&gt;"",VLOOKUP($C348,'Monthly budget'!$E$8:$O$86,COLUMN()-3,FALSE),0)</f>
        <v>140</v>
      </c>
    </row>
    <row r="349" spans="2:14" x14ac:dyDescent="0.25">
      <c r="B349" s="81" t="b">
        <v>0</v>
      </c>
      <c r="C349" s="88" t="str">
        <f ca="1"/>
        <v>Kulo Transfer</v>
      </c>
      <c r="D349" s="87">
        <f ca="1"/>
        <v>46384</v>
      </c>
      <c r="E349" s="83">
        <f ca="1">IF($C349&lt;&gt;"",VLOOKUP($C349,'Monthly budget'!$E$8:$O$86,COLUMN()-3,FALSE),0)</f>
        <v>1050</v>
      </c>
      <c r="F349" s="82">
        <f ca="1">IF($C349&lt;&gt;"",VLOOKUP($C349,'Monthly budget'!$E$8:$O$86,COLUMN()-3,FALSE),0)</f>
        <v>0</v>
      </c>
      <c r="G349" s="82">
        <f ca="1">IF($C349&lt;&gt;"",VLOOKUP($C349,'Monthly budget'!$E$8:$O$86,COLUMN()-3,FALSE),0)</f>
        <v>0</v>
      </c>
      <c r="H349" s="82">
        <f ca="1">IF($C349&lt;&gt;"",VLOOKUP($C349,'Monthly budget'!$E$8:$O$86,COLUMN()-3,FALSE),0)</f>
        <v>0</v>
      </c>
      <c r="I349" s="82">
        <f ca="1">IF($C349&lt;&gt;"",VLOOKUP($C349,'Monthly budget'!$E$8:$O$86,COLUMN()-3,FALSE),0)</f>
        <v>0</v>
      </c>
      <c r="J349" s="82">
        <f ca="1">IF($C349&lt;&gt;"",VLOOKUP($C349,'Monthly budget'!$E$8:$O$86,COLUMN()-3,FALSE),0)</f>
        <v>0</v>
      </c>
      <c r="K349" s="82">
        <f ca="1">IF($C349&lt;&gt;"",VLOOKUP($C349,'Monthly budget'!$E$8:$O$86,COLUMN()-3,FALSE),0)</f>
        <v>0</v>
      </c>
      <c r="L349" s="82">
        <f ca="1">IF($C349&lt;&gt;"",VLOOKUP($C349,'Monthly budget'!$E$8:$O$86,COLUMN()-3,FALSE),0)</f>
        <v>0</v>
      </c>
      <c r="M349" s="82">
        <f ca="1">IF($C349&lt;&gt;"",VLOOKUP($C349,'Monthly budget'!$E$8:$O$86,COLUMN()-3,FALSE),0)</f>
        <v>0</v>
      </c>
      <c r="N349" s="82">
        <f ca="1">IF($C349&lt;&gt;"",VLOOKUP($C349,'Monthly budget'!$E$8:$O$86,COLUMN()-3,FALSE),0)</f>
        <v>0</v>
      </c>
    </row>
    <row r="350" spans="2:14" x14ac:dyDescent="0.25">
      <c r="B350" s="81" t="b">
        <v>0</v>
      </c>
      <c r="C350" s="88" t="str">
        <f ca="1"/>
        <v>Kulo SDGE</v>
      </c>
      <c r="D350" s="87">
        <f ca="1"/>
        <v>46384</v>
      </c>
      <c r="E350" s="83">
        <f ca="1">IF($C350&lt;&gt;"",VLOOKUP($C350,'Monthly budget'!$E$8:$O$86,COLUMN()-3,FALSE),0)</f>
        <v>-82</v>
      </c>
      <c r="F350" s="82">
        <f ca="1">IF($C350&lt;&gt;"",VLOOKUP($C350,'Monthly budget'!$E$8:$O$86,COLUMN()-3,FALSE),0)</f>
        <v>0</v>
      </c>
      <c r="G350" s="82">
        <f ca="1">IF($C350&lt;&gt;"",VLOOKUP($C350,'Monthly budget'!$E$8:$O$86,COLUMN()-3,FALSE),0)</f>
        <v>0</v>
      </c>
      <c r="H350" s="82">
        <f ca="1">IF($C350&lt;&gt;"",VLOOKUP($C350,'Monthly budget'!$E$8:$O$86,COLUMN()-3,FALSE),0)</f>
        <v>0</v>
      </c>
      <c r="I350" s="82">
        <f ca="1">IF($C350&lt;&gt;"",VLOOKUP($C350,'Monthly budget'!$E$8:$O$86,COLUMN()-3,FALSE),0)</f>
        <v>0</v>
      </c>
      <c r="J350" s="82">
        <f ca="1">IF($C350&lt;&gt;"",VLOOKUP($C350,'Monthly budget'!$E$8:$O$86,COLUMN()-3,FALSE),0)</f>
        <v>0</v>
      </c>
      <c r="K350" s="82">
        <f ca="1">IF($C350&lt;&gt;"",VLOOKUP($C350,'Monthly budget'!$E$8:$O$86,COLUMN()-3,FALSE),0)</f>
        <v>0</v>
      </c>
      <c r="L350" s="82">
        <f ca="1">IF($C350&lt;&gt;"",VLOOKUP($C350,'Monthly budget'!$E$8:$O$86,COLUMN()-3,FALSE),0)</f>
        <v>0</v>
      </c>
      <c r="M350" s="82">
        <f ca="1">IF($C350&lt;&gt;"",VLOOKUP($C350,'Monthly budget'!$E$8:$O$86,COLUMN()-3,FALSE),0)</f>
        <v>0</v>
      </c>
      <c r="N350" s="82">
        <f ca="1">IF($C350&lt;&gt;"",VLOOKUP($C350,'Monthly budget'!$E$8:$O$86,COLUMN()-3,FALSE),0)</f>
        <v>0</v>
      </c>
    </row>
    <row r="351" spans="2:14" x14ac:dyDescent="0.25">
      <c r="B351" s="81" t="b">
        <v>0</v>
      </c>
      <c r="C351" s="88" t="str">
        <f ca="1"/>
        <v>SDGE</v>
      </c>
      <c r="D351" s="87">
        <f ca="1"/>
        <v>46384</v>
      </c>
      <c r="E351" s="83">
        <f ca="1">IF($C351&lt;&gt;"",VLOOKUP($C351,'Monthly budget'!$E$8:$O$86,COLUMN()-3,FALSE),0)</f>
        <v>-84</v>
      </c>
      <c r="F351" s="82">
        <f ca="1">IF($C351&lt;&gt;"",VLOOKUP($C351,'Monthly budget'!$E$8:$O$86,COLUMN()-3,FALSE),0)</f>
        <v>0</v>
      </c>
      <c r="G351" s="82">
        <f ca="1">IF($C351&lt;&gt;"",VLOOKUP($C351,'Monthly budget'!$E$8:$O$86,COLUMN()-3,FALSE),0)</f>
        <v>0</v>
      </c>
      <c r="H351" s="82">
        <f ca="1">IF($C351&lt;&gt;"",VLOOKUP($C351,'Monthly budget'!$E$8:$O$86,COLUMN()-3,FALSE),0)</f>
        <v>0</v>
      </c>
      <c r="I351" s="82">
        <f ca="1">IF($C351&lt;&gt;"",VLOOKUP($C351,'Monthly budget'!$E$8:$O$86,COLUMN()-3,FALSE),0)</f>
        <v>0</v>
      </c>
      <c r="J351" s="82">
        <f ca="1">IF($C351&lt;&gt;"",VLOOKUP($C351,'Monthly budget'!$E$8:$O$86,COLUMN()-3,FALSE),0)</f>
        <v>0</v>
      </c>
      <c r="K351" s="82">
        <f ca="1">IF($C351&lt;&gt;"",VLOOKUP($C351,'Monthly budget'!$E$8:$O$86,COLUMN()-3,FALSE),0)</f>
        <v>0</v>
      </c>
      <c r="L351" s="82">
        <f ca="1">IF($C351&lt;&gt;"",VLOOKUP($C351,'Monthly budget'!$E$8:$O$86,COLUMN()-3,FALSE),0)</f>
        <v>0</v>
      </c>
      <c r="M351" s="82">
        <f ca="1">IF($C351&lt;&gt;"",VLOOKUP($C351,'Monthly budget'!$E$8:$O$86,COLUMN()-3,FALSE),0)</f>
        <v>0</v>
      </c>
      <c r="N351" s="82">
        <f ca="1">IF($C351&lt;&gt;"",VLOOKUP($C351,'Monthly budget'!$E$8:$O$86,COLUMN()-3,FALSE),0)</f>
        <v>0</v>
      </c>
    </row>
    <row r="352" spans="2:14" x14ac:dyDescent="0.25">
      <c r="B352" s="81" t="b">
        <v>0</v>
      </c>
      <c r="C352" s="88" t="str">
        <f ca="1"/>
        <v>Prime Ad-Free</v>
      </c>
      <c r="D352" s="87">
        <f ca="1"/>
        <v>46384</v>
      </c>
      <c r="E352" s="83">
        <f ca="1">IF($C352&lt;&gt;"",VLOOKUP($C352,'Monthly budget'!$E$8:$O$86,COLUMN()-3,FALSE),0)</f>
        <v>-2.99</v>
      </c>
      <c r="F352" s="82">
        <f ca="1">IF($C352&lt;&gt;"",VLOOKUP($C352,'Monthly budget'!$E$8:$O$86,COLUMN()-3,FALSE),0)</f>
        <v>0</v>
      </c>
      <c r="G352" s="82">
        <f ca="1">IF($C352&lt;&gt;"",VLOOKUP($C352,'Monthly budget'!$E$8:$O$86,COLUMN()-3,FALSE),0)</f>
        <v>0</v>
      </c>
      <c r="H352" s="82">
        <f ca="1">IF($C352&lt;&gt;"",VLOOKUP($C352,'Monthly budget'!$E$8:$O$86,COLUMN()-3,FALSE),0)</f>
        <v>0</v>
      </c>
      <c r="I352" s="82">
        <f ca="1">IF($C352&lt;&gt;"",VLOOKUP($C352,'Monthly budget'!$E$8:$O$86,COLUMN()-3,FALSE),0)</f>
        <v>0</v>
      </c>
      <c r="J352" s="82">
        <f ca="1">IF($C352&lt;&gt;"",VLOOKUP($C352,'Monthly budget'!$E$8:$O$86,COLUMN()-3,FALSE),0)</f>
        <v>0</v>
      </c>
      <c r="K352" s="82">
        <f ca="1">IF($C352&lt;&gt;"",VLOOKUP($C352,'Monthly budget'!$E$8:$O$86,COLUMN()-3,FALSE),0)</f>
        <v>0</v>
      </c>
      <c r="L352" s="82">
        <f ca="1">IF($C352&lt;&gt;"",VLOOKUP($C352,'Monthly budget'!$E$8:$O$86,COLUMN()-3,FALSE),0)</f>
        <v>0</v>
      </c>
      <c r="M352" s="82">
        <f ca="1">IF($C352&lt;&gt;"",VLOOKUP($C352,'Monthly budget'!$E$8:$O$86,COLUMN()-3,FALSE),0)</f>
        <v>0</v>
      </c>
      <c r="N352" s="82">
        <f ca="1">IF($C352&lt;&gt;"",VLOOKUP($C352,'Monthly budget'!$E$8:$O$86,COLUMN()-3,FALSE),0)</f>
        <v>0</v>
      </c>
    </row>
    <row r="353" spans="2:14" x14ac:dyDescent="0.25">
      <c r="B353" s="81" t="b">
        <v>0</v>
      </c>
      <c r="C353" s="88" t="str">
        <f ca="1"/>
        <v>Paycheck</v>
      </c>
      <c r="D353" s="87">
        <f ca="1"/>
        <v>46388</v>
      </c>
      <c r="E353" s="83">
        <f ca="1">IF($C353&lt;&gt;"",VLOOKUP($C353,'Monthly budget'!$E$8:$O$86,COLUMN()-3,FALSE),0)</f>
        <v>1140</v>
      </c>
      <c r="F353" s="82">
        <f ca="1">IF($C353&lt;&gt;"",VLOOKUP($C353,'Monthly budget'!$E$8:$O$86,COLUMN()-3,FALSE),0)</f>
        <v>460</v>
      </c>
      <c r="G353" s="82">
        <f ca="1">IF($C353&lt;&gt;"",VLOOKUP($C353,'Monthly budget'!$E$8:$O$86,COLUMN()-3,FALSE),0)</f>
        <v>0</v>
      </c>
      <c r="H353" s="82">
        <f ca="1">IF($C353&lt;&gt;"",VLOOKUP($C353,'Monthly budget'!$E$8:$O$86,COLUMN()-3,FALSE),0)</f>
        <v>0</v>
      </c>
      <c r="I353" s="82">
        <f ca="1">IF($C353&lt;&gt;"",VLOOKUP($C353,'Monthly budget'!$E$8:$O$86,COLUMN()-3,FALSE),0)</f>
        <v>0</v>
      </c>
      <c r="J353" s="82">
        <f ca="1">IF($C353&lt;&gt;"",VLOOKUP($C353,'Monthly budget'!$E$8:$O$86,COLUMN()-3,FALSE),0)</f>
        <v>0</v>
      </c>
      <c r="K353" s="82">
        <f ca="1">IF($C353&lt;&gt;"",VLOOKUP($C353,'Monthly budget'!$E$8:$O$86,COLUMN()-3,FALSE),0)</f>
        <v>0</v>
      </c>
      <c r="L353" s="82">
        <f ca="1">IF($C353&lt;&gt;"",VLOOKUP($C353,'Monthly budget'!$E$8:$O$86,COLUMN()-3,FALSE),0)</f>
        <v>0</v>
      </c>
      <c r="M353" s="82">
        <f ca="1">IF($C353&lt;&gt;"",VLOOKUP($C353,'Monthly budget'!$E$8:$O$86,COLUMN()-3,FALSE),0)</f>
        <v>0</v>
      </c>
      <c r="N353" s="82">
        <f ca="1">IF($C353&lt;&gt;"",VLOOKUP($C353,'Monthly budget'!$E$8:$O$86,COLUMN()-3,FALSE),0)</f>
        <v>0</v>
      </c>
    </row>
    <row r="354" spans="2:14" x14ac:dyDescent="0.25">
      <c r="B354" s="81" t="b">
        <v>0</v>
      </c>
      <c r="C354" s="88" t="str">
        <f ca="1"/>
        <v>Disability</v>
      </c>
      <c r="D354" s="87">
        <f ca="1"/>
        <v>46388</v>
      </c>
      <c r="E354" s="83">
        <f ca="1">IF($C354&lt;&gt;"",VLOOKUP($C354,'Monthly budget'!$E$8:$O$86,COLUMN()-3,FALSE),0)</f>
        <v>0</v>
      </c>
      <c r="F354" s="82">
        <f ca="1">IF($C354&lt;&gt;"",VLOOKUP($C354,'Monthly budget'!$E$8:$O$86,COLUMN()-3,FALSE),0)</f>
        <v>356.66</v>
      </c>
      <c r="G354" s="82">
        <f ca="1">IF($C354&lt;&gt;"",VLOOKUP($C354,'Monthly budget'!$E$8:$O$86,COLUMN()-3,FALSE),0)</f>
        <v>0</v>
      </c>
      <c r="H354" s="82">
        <f ca="1">IF($C354&lt;&gt;"",VLOOKUP($C354,'Monthly budget'!$E$8:$O$86,COLUMN()-3,FALSE),0)</f>
        <v>0</v>
      </c>
      <c r="I354" s="82">
        <f ca="1">IF($C354&lt;&gt;"",VLOOKUP($C354,'Monthly budget'!$E$8:$O$86,COLUMN()-3,FALSE),0)</f>
        <v>0</v>
      </c>
      <c r="J354" s="82">
        <f ca="1">IF($C354&lt;&gt;"",VLOOKUP($C354,'Monthly budget'!$E$8:$O$86,COLUMN()-3,FALSE),0)</f>
        <v>0</v>
      </c>
      <c r="K354" s="82">
        <f ca="1">IF($C354&lt;&gt;"",VLOOKUP($C354,'Monthly budget'!$E$8:$O$86,COLUMN()-3,FALSE),0)</f>
        <v>0</v>
      </c>
      <c r="L354" s="82">
        <f ca="1">IF($C354&lt;&gt;"",VLOOKUP($C354,'Monthly budget'!$E$8:$O$86,COLUMN()-3,FALSE),0)</f>
        <v>0</v>
      </c>
      <c r="M354" s="82">
        <f ca="1">IF($C354&lt;&gt;"",VLOOKUP($C354,'Monthly budget'!$E$8:$O$86,COLUMN()-3,FALSE),0)</f>
        <v>0</v>
      </c>
      <c r="N354" s="82">
        <f ca="1">IF($C354&lt;&gt;"",VLOOKUP($C354,'Monthly budget'!$E$8:$O$86,COLUMN()-3,FALSE),0)</f>
        <v>0</v>
      </c>
    </row>
    <row r="355" spans="2:14" x14ac:dyDescent="0.25">
      <c r="B355" s="81" t="b">
        <v>0</v>
      </c>
      <c r="C355" s="88" t="str">
        <f ca="1"/>
        <v>Ameritas</v>
      </c>
      <c r="D355" s="87">
        <f ca="1"/>
        <v>46388</v>
      </c>
      <c r="E355" s="83">
        <f ca="1">IF($C355&lt;&gt;"",VLOOKUP($C355,'Monthly budget'!$E$8:$O$86,COLUMN()-3,FALSE),0)</f>
        <v>0</v>
      </c>
      <c r="F355" s="82">
        <f ca="1">IF($C355&lt;&gt;"",VLOOKUP($C355,'Monthly budget'!$E$8:$O$86,COLUMN()-3,FALSE),0)</f>
        <v>0</v>
      </c>
      <c r="G355" s="82">
        <f ca="1">IF($C355&lt;&gt;"",VLOOKUP($C355,'Monthly budget'!$E$8:$O$86,COLUMN()-3,FALSE),0)</f>
        <v>112</v>
      </c>
      <c r="H355" s="82">
        <f ca="1">IF($C355&lt;&gt;"",VLOOKUP($C355,'Monthly budget'!$E$8:$O$86,COLUMN()-3,FALSE),0)</f>
        <v>0</v>
      </c>
      <c r="I355" s="82">
        <f ca="1">IF($C355&lt;&gt;"",VLOOKUP($C355,'Monthly budget'!$E$8:$O$86,COLUMN()-3,FALSE),0)</f>
        <v>0</v>
      </c>
      <c r="J355" s="82">
        <f ca="1">IF($C355&lt;&gt;"",VLOOKUP($C355,'Monthly budget'!$E$8:$O$86,COLUMN()-3,FALSE),0)</f>
        <v>0</v>
      </c>
      <c r="K355" s="82">
        <f ca="1">IF($C355&lt;&gt;"",VLOOKUP($C355,'Monthly budget'!$E$8:$O$86,COLUMN()-3,FALSE),0)</f>
        <v>0</v>
      </c>
      <c r="L355" s="82">
        <f ca="1">IF($C355&lt;&gt;"",VLOOKUP($C355,'Monthly budget'!$E$8:$O$86,COLUMN()-3,FALSE),0)</f>
        <v>0</v>
      </c>
      <c r="M355" s="82">
        <f ca="1">IF($C355&lt;&gt;"",VLOOKUP($C355,'Monthly budget'!$E$8:$O$86,COLUMN()-3,FALSE),0)</f>
        <v>0</v>
      </c>
      <c r="N355" s="82">
        <f ca="1">IF($C355&lt;&gt;"",VLOOKUP($C355,'Monthly budget'!$E$8:$O$86,COLUMN()-3,FALSE),0)</f>
        <v>0</v>
      </c>
    </row>
    <row r="356" spans="2:14" x14ac:dyDescent="0.25">
      <c r="B356" s="81" t="b">
        <v>0</v>
      </c>
      <c r="C356" s="88" t="str">
        <f ca="1"/>
        <v>Kulo Rent</v>
      </c>
      <c r="D356" s="87">
        <f ca="1"/>
        <v>46388</v>
      </c>
      <c r="E356" s="83">
        <f ca="1">IF($C356&lt;&gt;"",VLOOKUP($C356,'Monthly budget'!$E$8:$O$86,COLUMN()-3,FALSE),0)</f>
        <v>-959</v>
      </c>
      <c r="F356" s="82">
        <f ca="1">IF($C356&lt;&gt;"",VLOOKUP($C356,'Monthly budget'!$E$8:$O$86,COLUMN()-3,FALSE),0)</f>
        <v>0</v>
      </c>
      <c r="G356" s="82">
        <f ca="1">IF($C356&lt;&gt;"",VLOOKUP($C356,'Monthly budget'!$E$8:$O$86,COLUMN()-3,FALSE),0)</f>
        <v>0</v>
      </c>
      <c r="H356" s="82">
        <f ca="1">IF($C356&lt;&gt;"",VLOOKUP($C356,'Monthly budget'!$E$8:$O$86,COLUMN()-3,FALSE),0)</f>
        <v>0</v>
      </c>
      <c r="I356" s="82">
        <f ca="1">IF($C356&lt;&gt;"",VLOOKUP($C356,'Monthly budget'!$E$8:$O$86,COLUMN()-3,FALSE),0)</f>
        <v>0</v>
      </c>
      <c r="J356" s="82">
        <f ca="1">IF($C356&lt;&gt;"",VLOOKUP($C356,'Monthly budget'!$E$8:$O$86,COLUMN()-3,FALSE),0)</f>
        <v>0</v>
      </c>
      <c r="K356" s="82">
        <f ca="1">IF($C356&lt;&gt;"",VLOOKUP($C356,'Monthly budget'!$E$8:$O$86,COLUMN()-3,FALSE),0)</f>
        <v>0</v>
      </c>
      <c r="L356" s="82">
        <f ca="1">IF($C356&lt;&gt;"",VLOOKUP($C356,'Monthly budget'!$E$8:$O$86,COLUMN()-3,FALSE),0)</f>
        <v>0</v>
      </c>
      <c r="M356" s="82">
        <f ca="1">IF($C356&lt;&gt;"",VLOOKUP($C356,'Monthly budget'!$E$8:$O$86,COLUMN()-3,FALSE),0)</f>
        <v>0</v>
      </c>
      <c r="N356" s="82">
        <f ca="1">IF($C356&lt;&gt;"",VLOOKUP($C356,'Monthly budget'!$E$8:$O$86,COLUMN()-3,FALSE),0)</f>
        <v>0</v>
      </c>
    </row>
    <row r="357" spans="2:14" x14ac:dyDescent="0.25">
      <c r="B357" s="81" t="b">
        <v>0</v>
      </c>
      <c r="C357" s="88" t="str">
        <f ca="1"/>
        <v>Rent</v>
      </c>
      <c r="D357" s="87">
        <f ca="1"/>
        <v>46388</v>
      </c>
      <c r="E357" s="83">
        <f ca="1">IF($C357&lt;&gt;"",VLOOKUP($C357,'Monthly budget'!$E$8:$O$86,COLUMN()-3,FALSE),0)</f>
        <v>-1277.97</v>
      </c>
      <c r="F357" s="82">
        <f ca="1">IF($C357&lt;&gt;"",VLOOKUP($C357,'Monthly budget'!$E$8:$O$86,COLUMN()-3,FALSE),0)</f>
        <v>0</v>
      </c>
      <c r="G357" s="82">
        <f ca="1">IF($C357&lt;&gt;"",VLOOKUP($C357,'Monthly budget'!$E$8:$O$86,COLUMN()-3,FALSE),0)</f>
        <v>0</v>
      </c>
      <c r="H357" s="82">
        <f ca="1">IF($C357&lt;&gt;"",VLOOKUP($C357,'Monthly budget'!$E$8:$O$86,COLUMN()-3,FALSE),0)</f>
        <v>0</v>
      </c>
      <c r="I357" s="82">
        <f ca="1">IF($C357&lt;&gt;"",VLOOKUP($C357,'Monthly budget'!$E$8:$O$86,COLUMN()-3,FALSE),0)</f>
        <v>0</v>
      </c>
      <c r="J357" s="82">
        <f ca="1">IF($C357&lt;&gt;"",VLOOKUP($C357,'Monthly budget'!$E$8:$O$86,COLUMN()-3,FALSE),0)</f>
        <v>0</v>
      </c>
      <c r="K357" s="82">
        <f ca="1">IF($C357&lt;&gt;"",VLOOKUP($C357,'Monthly budget'!$E$8:$O$86,COLUMN()-3,FALSE),0)</f>
        <v>0</v>
      </c>
      <c r="L357" s="82">
        <f ca="1">IF($C357&lt;&gt;"",VLOOKUP($C357,'Monthly budget'!$E$8:$O$86,COLUMN()-3,FALSE),0)</f>
        <v>0</v>
      </c>
      <c r="M357" s="82">
        <f ca="1">IF($C357&lt;&gt;"",VLOOKUP($C357,'Monthly budget'!$E$8:$O$86,COLUMN()-3,FALSE),0)</f>
        <v>0</v>
      </c>
      <c r="N357" s="82">
        <f ca="1">IF($C357&lt;&gt;"",VLOOKUP($C357,'Monthly budget'!$E$8:$O$86,COLUMN()-3,FALSE),0)</f>
        <v>0</v>
      </c>
    </row>
    <row r="358" spans="2:14" x14ac:dyDescent="0.25">
      <c r="B358" s="81" t="b">
        <v>0</v>
      </c>
      <c r="C358" s="88" t="str">
        <f ca="1"/>
        <v>Groceries</v>
      </c>
      <c r="D358" s="87">
        <f ca="1"/>
        <v>46389</v>
      </c>
      <c r="E358" s="83">
        <f ca="1">IF($C358&lt;&gt;"",VLOOKUP($C358,'Monthly budget'!$E$8:$O$86,COLUMN()-3,FALSE),0)</f>
        <v>0</v>
      </c>
      <c r="F358" s="82">
        <f ca="1">IF($C358&lt;&gt;"",VLOOKUP($C358,'Monthly budget'!$E$8:$O$86,COLUMN()-3,FALSE),0)</f>
        <v>-200</v>
      </c>
      <c r="G358" s="82">
        <f ca="1">IF($C358&lt;&gt;"",VLOOKUP($C358,'Monthly budget'!$E$8:$O$86,COLUMN()-3,FALSE),0)</f>
        <v>0</v>
      </c>
      <c r="H358" s="82">
        <f ca="1">IF($C358&lt;&gt;"",VLOOKUP($C358,'Monthly budget'!$E$8:$O$86,COLUMN()-3,FALSE),0)</f>
        <v>0</v>
      </c>
      <c r="I358" s="82">
        <f ca="1">IF($C358&lt;&gt;"",VLOOKUP($C358,'Monthly budget'!$E$8:$O$86,COLUMN()-3,FALSE),0)</f>
        <v>0</v>
      </c>
      <c r="J358" s="82">
        <f ca="1">IF($C358&lt;&gt;"",VLOOKUP($C358,'Monthly budget'!$E$8:$O$86,COLUMN()-3,FALSE),0)</f>
        <v>0</v>
      </c>
      <c r="K358" s="82">
        <f ca="1">IF($C358&lt;&gt;"",VLOOKUP($C358,'Monthly budget'!$E$8:$O$86,COLUMN()-3,FALSE),0)</f>
        <v>0</v>
      </c>
      <c r="L358" s="82">
        <f ca="1">IF($C358&lt;&gt;"",VLOOKUP($C358,'Monthly budget'!$E$8:$O$86,COLUMN()-3,FALSE),0)</f>
        <v>0</v>
      </c>
      <c r="M358" s="82">
        <f ca="1">IF($C358&lt;&gt;"",VLOOKUP($C358,'Monthly budget'!$E$8:$O$86,COLUMN()-3,FALSE),0)</f>
        <v>0</v>
      </c>
      <c r="N358" s="82">
        <f ca="1">IF($C358&lt;&gt;"",VLOOKUP($C358,'Monthly budget'!$E$8:$O$86,COLUMN()-3,FALSE),0)</f>
        <v>0</v>
      </c>
    </row>
    <row r="359" spans="2:14" x14ac:dyDescent="0.25">
      <c r="B359" s="81" t="b">
        <v>0</v>
      </c>
      <c r="C359" s="88" t="str">
        <f ca="1"/>
        <v>Food &amp; Drinks</v>
      </c>
      <c r="D359" s="87">
        <f ca="1"/>
        <v>46389</v>
      </c>
      <c r="E359" s="83">
        <f ca="1">IF($C359&lt;&gt;"",VLOOKUP($C359,'Monthly budget'!$E$8:$O$86,COLUMN()-3,FALSE),0)</f>
        <v>0</v>
      </c>
      <c r="F359" s="82">
        <f ca="1">IF($C359&lt;&gt;"",VLOOKUP($C359,'Monthly budget'!$E$8:$O$86,COLUMN()-3,FALSE),0)</f>
        <v>-200</v>
      </c>
      <c r="G359" s="82">
        <f ca="1">IF($C359&lt;&gt;"",VLOOKUP($C359,'Monthly budget'!$E$8:$O$86,COLUMN()-3,FALSE),0)</f>
        <v>0</v>
      </c>
      <c r="H359" s="82">
        <f ca="1">IF($C359&lt;&gt;"",VLOOKUP($C359,'Monthly budget'!$E$8:$O$86,COLUMN()-3,FALSE),0)</f>
        <v>0</v>
      </c>
      <c r="I359" s="82">
        <f ca="1">IF($C359&lt;&gt;"",VLOOKUP($C359,'Monthly budget'!$E$8:$O$86,COLUMN()-3,FALSE),0)</f>
        <v>0</v>
      </c>
      <c r="J359" s="82">
        <f ca="1">IF($C359&lt;&gt;"",VLOOKUP($C359,'Monthly budget'!$E$8:$O$86,COLUMN()-3,FALSE),0)</f>
        <v>0</v>
      </c>
      <c r="K359" s="82">
        <f ca="1">IF($C359&lt;&gt;"",VLOOKUP($C359,'Monthly budget'!$E$8:$O$86,COLUMN()-3,FALSE),0)</f>
        <v>0</v>
      </c>
      <c r="L359" s="82">
        <f ca="1">IF($C359&lt;&gt;"",VLOOKUP($C359,'Monthly budget'!$E$8:$O$86,COLUMN()-3,FALSE),0)</f>
        <v>0</v>
      </c>
      <c r="M359" s="82">
        <f ca="1">IF($C359&lt;&gt;"",VLOOKUP($C359,'Monthly budget'!$E$8:$O$86,COLUMN()-3,FALSE),0)</f>
        <v>0</v>
      </c>
      <c r="N359" s="82">
        <f ca="1">IF($C359&lt;&gt;"",VLOOKUP($C359,'Monthly budget'!$E$8:$O$86,COLUMN()-3,FALSE),0)</f>
        <v>0</v>
      </c>
    </row>
    <row r="360" spans="2:14" x14ac:dyDescent="0.25">
      <c r="B360" s="81" t="b">
        <v>0</v>
      </c>
      <c r="C360" s="88" t="str">
        <f ca="1"/>
        <v>Visa Platinum</v>
      </c>
      <c r="D360" s="87">
        <f ca="1"/>
        <v>46390</v>
      </c>
      <c r="E360" s="83">
        <f ca="1">IF($C360&lt;&gt;"",VLOOKUP($C360,'Monthly budget'!$E$8:$O$86,COLUMN()-3,FALSE),0)</f>
        <v>-229</v>
      </c>
      <c r="F360" s="82">
        <f ca="1">IF($C360&lt;&gt;"",VLOOKUP($C360,'Monthly budget'!$E$8:$O$86,COLUMN()-3,FALSE),0)</f>
        <v>0</v>
      </c>
      <c r="G360" s="82">
        <f ca="1">IF($C360&lt;&gt;"",VLOOKUP($C360,'Monthly budget'!$E$8:$O$86,COLUMN()-3,FALSE),0)</f>
        <v>0</v>
      </c>
      <c r="H360" s="82">
        <f ca="1">IF($C360&lt;&gt;"",VLOOKUP($C360,'Monthly budget'!$E$8:$O$86,COLUMN()-3,FALSE),0)</f>
        <v>0</v>
      </c>
      <c r="I360" s="82">
        <f ca="1">IF($C360&lt;&gt;"",VLOOKUP($C360,'Monthly budget'!$E$8:$O$86,COLUMN()-3,FALSE),0)</f>
        <v>0</v>
      </c>
      <c r="J360" s="82">
        <f ca="1">IF($C360&lt;&gt;"",VLOOKUP($C360,'Monthly budget'!$E$8:$O$86,COLUMN()-3,FALSE),0)</f>
        <v>311</v>
      </c>
      <c r="K360" s="82">
        <f ca="1">IF($C360&lt;&gt;"",VLOOKUP($C360,'Monthly budget'!$E$8:$O$86,COLUMN()-3,FALSE),0)</f>
        <v>0</v>
      </c>
      <c r="L360" s="82">
        <f ca="1">IF($C360&lt;&gt;"",VLOOKUP($C360,'Monthly budget'!$E$8:$O$86,COLUMN()-3,FALSE),0)</f>
        <v>0</v>
      </c>
      <c r="M360" s="82">
        <f ca="1">IF($C360&lt;&gt;"",VLOOKUP($C360,'Monthly budget'!$E$8:$O$86,COLUMN()-3,FALSE),0)</f>
        <v>0</v>
      </c>
      <c r="N360" s="82">
        <f ca="1">IF($C360&lt;&gt;"",VLOOKUP($C360,'Monthly budget'!$E$8:$O$86,COLUMN()-3,FALSE),0)</f>
        <v>0</v>
      </c>
    </row>
    <row r="361" spans="2:14" x14ac:dyDescent="0.25">
      <c r="B361" s="81" t="b">
        <v>0</v>
      </c>
      <c r="C361" s="88" t="str">
        <f ca="1"/>
        <v>Kulo Internet</v>
      </c>
      <c r="D361" s="87">
        <f ca="1"/>
        <v>46392</v>
      </c>
      <c r="E361" s="83">
        <f ca="1">IF($C361&lt;&gt;"",VLOOKUP($C361,'Monthly budget'!$E$8:$O$86,COLUMN()-3,FALSE),0)</f>
        <v>-28</v>
      </c>
      <c r="F361" s="82">
        <f ca="1">IF($C361&lt;&gt;"",VLOOKUP($C361,'Monthly budget'!$E$8:$O$86,COLUMN()-3,FALSE),0)</f>
        <v>0</v>
      </c>
      <c r="G361" s="82">
        <f ca="1">IF($C361&lt;&gt;"",VLOOKUP($C361,'Monthly budget'!$E$8:$O$86,COLUMN()-3,FALSE),0)</f>
        <v>0</v>
      </c>
      <c r="H361" s="82">
        <f ca="1">IF($C361&lt;&gt;"",VLOOKUP($C361,'Monthly budget'!$E$8:$O$86,COLUMN()-3,FALSE),0)</f>
        <v>0</v>
      </c>
      <c r="I361" s="82">
        <f ca="1">IF($C361&lt;&gt;"",VLOOKUP($C361,'Monthly budget'!$E$8:$O$86,COLUMN()-3,FALSE),0)</f>
        <v>0</v>
      </c>
      <c r="J361" s="82">
        <f ca="1">IF($C361&lt;&gt;"",VLOOKUP($C361,'Monthly budget'!$E$8:$O$86,COLUMN()-3,FALSE),0)</f>
        <v>0</v>
      </c>
      <c r="K361" s="82">
        <f ca="1">IF($C361&lt;&gt;"",VLOOKUP($C361,'Monthly budget'!$E$8:$O$86,COLUMN()-3,FALSE),0)</f>
        <v>0</v>
      </c>
      <c r="L361" s="82">
        <f ca="1">IF($C361&lt;&gt;"",VLOOKUP($C361,'Monthly budget'!$E$8:$O$86,COLUMN()-3,FALSE),0)</f>
        <v>0</v>
      </c>
      <c r="M361" s="82">
        <f ca="1">IF($C361&lt;&gt;"",VLOOKUP($C361,'Monthly budget'!$E$8:$O$86,COLUMN()-3,FALSE),0)</f>
        <v>0</v>
      </c>
      <c r="N361" s="82">
        <f ca="1">IF($C361&lt;&gt;"",VLOOKUP($C361,'Monthly budget'!$E$8:$O$86,COLUMN()-3,FALSE),0)</f>
        <v>0</v>
      </c>
    </row>
    <row r="362" spans="2:14" x14ac:dyDescent="0.25">
      <c r="B362" s="81" t="b">
        <v>0</v>
      </c>
      <c r="C362" s="88" t="str">
        <f ca="1"/>
        <v>Cese Phone</v>
      </c>
      <c r="D362" s="87">
        <f ca="1"/>
        <v>46392</v>
      </c>
      <c r="E362" s="83">
        <f ca="1">IF($C362&lt;&gt;"",VLOOKUP($C362,'Monthly budget'!$E$8:$O$86,COLUMN()-3,FALSE),0)</f>
        <v>-142</v>
      </c>
      <c r="F362" s="82">
        <f ca="1">IF($C362&lt;&gt;"",VLOOKUP($C362,'Monthly budget'!$E$8:$O$86,COLUMN()-3,FALSE),0)</f>
        <v>0</v>
      </c>
      <c r="G362" s="82">
        <f ca="1">IF($C362&lt;&gt;"",VLOOKUP($C362,'Monthly budget'!$E$8:$O$86,COLUMN()-3,FALSE),0)</f>
        <v>0</v>
      </c>
      <c r="H362" s="82">
        <f ca="1">IF($C362&lt;&gt;"",VLOOKUP($C362,'Monthly budget'!$E$8:$O$86,COLUMN()-3,FALSE),0)</f>
        <v>0</v>
      </c>
      <c r="I362" s="82">
        <f ca="1">IF($C362&lt;&gt;"",VLOOKUP($C362,'Monthly budget'!$E$8:$O$86,COLUMN()-3,FALSE),0)</f>
        <v>0</v>
      </c>
      <c r="J362" s="82">
        <f ca="1">IF($C362&lt;&gt;"",VLOOKUP($C362,'Monthly budget'!$E$8:$O$86,COLUMN()-3,FALSE),0)</f>
        <v>0</v>
      </c>
      <c r="K362" s="82">
        <f ca="1">IF($C362&lt;&gt;"",VLOOKUP($C362,'Monthly budget'!$E$8:$O$86,COLUMN()-3,FALSE),0)</f>
        <v>0</v>
      </c>
      <c r="L362" s="82">
        <f ca="1">IF($C362&lt;&gt;"",VLOOKUP($C362,'Monthly budget'!$E$8:$O$86,COLUMN()-3,FALSE),0)</f>
        <v>0</v>
      </c>
      <c r="M362" s="82">
        <f ca="1">IF($C362&lt;&gt;"",VLOOKUP($C362,'Monthly budget'!$E$8:$O$86,COLUMN()-3,FALSE),0)</f>
        <v>0</v>
      </c>
      <c r="N362" s="82">
        <f ca="1">IF($C362&lt;&gt;"",VLOOKUP($C362,'Monthly budget'!$E$8:$O$86,COLUMN()-3,FALSE),0)</f>
        <v>0</v>
      </c>
    </row>
    <row r="363" spans="2:14" x14ac:dyDescent="0.25">
      <c r="B363" s="81" t="b">
        <v>0</v>
      </c>
      <c r="C363" s="88" t="str">
        <f ca="1"/>
        <v>Phone</v>
      </c>
      <c r="D363" s="87">
        <f ca="1"/>
        <v>46392</v>
      </c>
      <c r="E363" s="83">
        <f ca="1">IF($C363&lt;&gt;"",VLOOKUP($C363,'Monthly budget'!$E$8:$O$86,COLUMN()-3,FALSE),0)</f>
        <v>-150.66999999999999</v>
      </c>
      <c r="F363" s="82">
        <f ca="1">IF($C363&lt;&gt;"",VLOOKUP($C363,'Monthly budget'!$E$8:$O$86,COLUMN()-3,FALSE),0)</f>
        <v>0</v>
      </c>
      <c r="G363" s="82">
        <f ca="1">IF($C363&lt;&gt;"",VLOOKUP($C363,'Monthly budget'!$E$8:$O$86,COLUMN()-3,FALSE),0)</f>
        <v>0</v>
      </c>
      <c r="H363" s="82">
        <f ca="1">IF($C363&lt;&gt;"",VLOOKUP($C363,'Monthly budget'!$E$8:$O$86,COLUMN()-3,FALSE),0)</f>
        <v>0</v>
      </c>
      <c r="I363" s="82">
        <f ca="1">IF($C363&lt;&gt;"",VLOOKUP($C363,'Monthly budget'!$E$8:$O$86,COLUMN()-3,FALSE),0)</f>
        <v>0</v>
      </c>
      <c r="J363" s="82">
        <f ca="1">IF($C363&lt;&gt;"",VLOOKUP($C363,'Monthly budget'!$E$8:$O$86,COLUMN()-3,FALSE),0)</f>
        <v>0</v>
      </c>
      <c r="K363" s="82">
        <f ca="1">IF($C363&lt;&gt;"",VLOOKUP($C363,'Monthly budget'!$E$8:$O$86,COLUMN()-3,FALSE),0)</f>
        <v>0</v>
      </c>
      <c r="L363" s="82">
        <f ca="1">IF($C363&lt;&gt;"",VLOOKUP($C363,'Monthly budget'!$E$8:$O$86,COLUMN()-3,FALSE),0)</f>
        <v>0</v>
      </c>
      <c r="M363" s="82">
        <f ca="1">IF($C363&lt;&gt;"",VLOOKUP($C363,'Monthly budget'!$E$8:$O$86,COLUMN()-3,FALSE),0)</f>
        <v>0</v>
      </c>
      <c r="N363" s="82">
        <f ca="1">IF($C363&lt;&gt;"",VLOOKUP($C363,'Monthly budget'!$E$8:$O$86,COLUMN()-3,FALSE),0)</f>
        <v>0</v>
      </c>
    </row>
    <row r="364" spans="2:14" x14ac:dyDescent="0.25">
      <c r="B364" s="81" t="b">
        <v>0</v>
      </c>
      <c r="C364" s="88" t="str">
        <f ca="1"/>
        <v>Sony</v>
      </c>
      <c r="D364" s="87">
        <f ca="1"/>
        <v>46395</v>
      </c>
      <c r="E364" s="83">
        <f ca="1">IF($C364&lt;&gt;"",VLOOKUP($C364,'Monthly budget'!$E$8:$O$86,COLUMN()-3,FALSE),0)</f>
        <v>-17.989999999999998</v>
      </c>
      <c r="F364" s="82">
        <f ca="1">IF($C364&lt;&gt;"",VLOOKUP($C364,'Monthly budget'!$E$8:$O$86,COLUMN()-3,FALSE),0)</f>
        <v>0</v>
      </c>
      <c r="G364" s="82">
        <f ca="1">IF($C364&lt;&gt;"",VLOOKUP($C364,'Monthly budget'!$E$8:$O$86,COLUMN()-3,FALSE),0)</f>
        <v>0</v>
      </c>
      <c r="H364" s="82">
        <f ca="1">IF($C364&lt;&gt;"",VLOOKUP($C364,'Monthly budget'!$E$8:$O$86,COLUMN()-3,FALSE),0)</f>
        <v>0</v>
      </c>
      <c r="I364" s="82">
        <f ca="1">IF($C364&lt;&gt;"",VLOOKUP($C364,'Monthly budget'!$E$8:$O$86,COLUMN()-3,FALSE),0)</f>
        <v>0</v>
      </c>
      <c r="J364" s="82">
        <f ca="1">IF($C364&lt;&gt;"",VLOOKUP($C364,'Monthly budget'!$E$8:$O$86,COLUMN()-3,FALSE),0)</f>
        <v>0</v>
      </c>
      <c r="K364" s="82">
        <f ca="1">IF($C364&lt;&gt;"",VLOOKUP($C364,'Monthly budget'!$E$8:$O$86,COLUMN()-3,FALSE),0)</f>
        <v>0</v>
      </c>
      <c r="L364" s="82">
        <f ca="1">IF($C364&lt;&gt;"",VLOOKUP($C364,'Monthly budget'!$E$8:$O$86,COLUMN()-3,FALSE),0)</f>
        <v>0</v>
      </c>
      <c r="M364" s="82">
        <f ca="1">IF($C364&lt;&gt;"",VLOOKUP($C364,'Monthly budget'!$E$8:$O$86,COLUMN()-3,FALSE),0)</f>
        <v>0</v>
      </c>
      <c r="N364" s="82">
        <f ca="1">IF($C364&lt;&gt;"",VLOOKUP($C364,'Monthly budget'!$E$8:$O$86,COLUMN()-3,FALSE),0)</f>
        <v>0</v>
      </c>
    </row>
    <row r="365" spans="2:14" x14ac:dyDescent="0.25">
      <c r="B365" s="81" t="b">
        <v>0</v>
      </c>
      <c r="C365" s="88" t="str">
        <f ca="1"/>
        <v>Phone Insurance</v>
      </c>
      <c r="D365" s="87">
        <f ca="1"/>
        <v>46395</v>
      </c>
      <c r="E365" s="83">
        <f ca="1">IF($C365&lt;&gt;"",VLOOKUP($C365,'Monthly budget'!$E$8:$O$86,COLUMN()-3,FALSE),0)</f>
        <v>-8</v>
      </c>
      <c r="F365" s="82">
        <f ca="1">IF($C365&lt;&gt;"",VLOOKUP($C365,'Monthly budget'!$E$8:$O$86,COLUMN()-3,FALSE),0)</f>
        <v>0</v>
      </c>
      <c r="G365" s="82">
        <f ca="1">IF($C365&lt;&gt;"",VLOOKUP($C365,'Monthly budget'!$E$8:$O$86,COLUMN()-3,FALSE),0)</f>
        <v>0</v>
      </c>
      <c r="H365" s="82">
        <f ca="1">IF($C365&lt;&gt;"",VLOOKUP($C365,'Monthly budget'!$E$8:$O$86,COLUMN()-3,FALSE),0)</f>
        <v>0</v>
      </c>
      <c r="I365" s="82">
        <f ca="1">IF($C365&lt;&gt;"",VLOOKUP($C365,'Monthly budget'!$E$8:$O$86,COLUMN()-3,FALSE),0)</f>
        <v>0</v>
      </c>
      <c r="J365" s="82">
        <f ca="1">IF($C365&lt;&gt;"",VLOOKUP($C365,'Monthly budget'!$E$8:$O$86,COLUMN()-3,FALSE),0)</f>
        <v>0</v>
      </c>
      <c r="K365" s="82">
        <f ca="1">IF($C365&lt;&gt;"",VLOOKUP($C365,'Monthly budget'!$E$8:$O$86,COLUMN()-3,FALSE),0)</f>
        <v>0</v>
      </c>
      <c r="L365" s="82">
        <f ca="1">IF($C365&lt;&gt;"",VLOOKUP($C365,'Monthly budget'!$E$8:$O$86,COLUMN()-3,FALSE),0)</f>
        <v>0</v>
      </c>
      <c r="M365" s="82">
        <f ca="1">IF($C365&lt;&gt;"",VLOOKUP($C365,'Monthly budget'!$E$8:$O$86,COLUMN()-3,FALSE),0)</f>
        <v>0</v>
      </c>
      <c r="N365" s="82">
        <f ca="1">IF($C365&lt;&gt;"",VLOOKUP($C365,'Monthly budget'!$E$8:$O$86,COLUMN()-3,FALSE),0)</f>
        <v>0</v>
      </c>
    </row>
    <row r="366" spans="2:14" x14ac:dyDescent="0.25">
      <c r="B366" s="81" t="b">
        <v>0</v>
      </c>
      <c r="C366" s="88" t="str">
        <f ca="1"/>
        <v>Amazon</v>
      </c>
      <c r="D366" s="87">
        <f ca="1"/>
        <v>46396</v>
      </c>
      <c r="E366" s="83">
        <f ca="1">IF($C366&lt;&gt;"",VLOOKUP($C366,'Monthly budget'!$E$8:$O$86,COLUMN()-3,FALSE),0)</f>
        <v>-16.149999999999999</v>
      </c>
      <c r="F366" s="82">
        <f ca="1">IF($C366&lt;&gt;"",VLOOKUP($C366,'Monthly budget'!$E$8:$O$86,COLUMN()-3,FALSE),0)</f>
        <v>0</v>
      </c>
      <c r="G366" s="82">
        <f ca="1">IF($C366&lt;&gt;"",VLOOKUP($C366,'Monthly budget'!$E$8:$O$86,COLUMN()-3,FALSE),0)</f>
        <v>0</v>
      </c>
      <c r="H366" s="82">
        <f ca="1">IF($C366&lt;&gt;"",VLOOKUP($C366,'Monthly budget'!$E$8:$O$86,COLUMN()-3,FALSE),0)</f>
        <v>0</v>
      </c>
      <c r="I366" s="82">
        <f ca="1">IF($C366&lt;&gt;"",VLOOKUP($C366,'Monthly budget'!$E$8:$O$86,COLUMN()-3,FALSE),0)</f>
        <v>0</v>
      </c>
      <c r="J366" s="82">
        <f ca="1">IF($C366&lt;&gt;"",VLOOKUP($C366,'Monthly budget'!$E$8:$O$86,COLUMN()-3,FALSE),0)</f>
        <v>0</v>
      </c>
      <c r="K366" s="82">
        <f ca="1">IF($C366&lt;&gt;"",VLOOKUP($C366,'Monthly budget'!$E$8:$O$86,COLUMN()-3,FALSE),0)</f>
        <v>0</v>
      </c>
      <c r="L366" s="82">
        <f ca="1">IF($C366&lt;&gt;"",VLOOKUP($C366,'Monthly budget'!$E$8:$O$86,COLUMN()-3,FALSE),0)</f>
        <v>0</v>
      </c>
      <c r="M366" s="82">
        <f ca="1">IF($C366&lt;&gt;"",VLOOKUP($C366,'Monthly budget'!$E$8:$O$86,COLUMN()-3,FALSE),0)</f>
        <v>0</v>
      </c>
      <c r="N366" s="82">
        <f ca="1">IF($C366&lt;&gt;"",VLOOKUP($C366,'Monthly budget'!$E$8:$O$86,COLUMN()-3,FALSE),0)</f>
        <v>0</v>
      </c>
    </row>
    <row r="367" spans="2:14" x14ac:dyDescent="0.25">
      <c r="B367" s="81" t="b">
        <v>0</v>
      </c>
      <c r="C367" s="88" t="str">
        <f ca="1"/>
        <v>Viso Go</v>
      </c>
      <c r="D367" s="87">
        <f ca="1"/>
        <v>46398</v>
      </c>
      <c r="E367" s="83">
        <f ca="1">IF($C367&lt;&gt;"",VLOOKUP($C367,'Monthly budget'!$E$8:$O$86,COLUMN()-3,FALSE),0)</f>
        <v>-275</v>
      </c>
      <c r="F367" s="82">
        <f ca="1">IF($C367&lt;&gt;"",VLOOKUP($C367,'Monthly budget'!$E$8:$O$86,COLUMN()-3,FALSE),0)</f>
        <v>0</v>
      </c>
      <c r="G367" s="82">
        <f ca="1">IF($C367&lt;&gt;"",VLOOKUP($C367,'Monthly budget'!$E$8:$O$86,COLUMN()-3,FALSE),0)</f>
        <v>0</v>
      </c>
      <c r="H367" s="82">
        <f ca="1">IF($C367&lt;&gt;"",VLOOKUP($C367,'Monthly budget'!$E$8:$O$86,COLUMN()-3,FALSE),0)</f>
        <v>0</v>
      </c>
      <c r="I367" s="82">
        <f ca="1">IF($C367&lt;&gt;"",VLOOKUP($C367,'Monthly budget'!$E$8:$O$86,COLUMN()-3,FALSE),0)</f>
        <v>0</v>
      </c>
      <c r="J367" s="82">
        <f ca="1">IF($C367&lt;&gt;"",VLOOKUP($C367,'Monthly budget'!$E$8:$O$86,COLUMN()-3,FALSE),0)</f>
        <v>0</v>
      </c>
      <c r="K367" s="82">
        <f ca="1">IF($C367&lt;&gt;"",VLOOKUP($C367,'Monthly budget'!$E$8:$O$86,COLUMN()-3,FALSE),0)</f>
        <v>146</v>
      </c>
      <c r="L367" s="82">
        <f ca="1">IF($C367&lt;&gt;"",VLOOKUP($C367,'Monthly budget'!$E$8:$O$86,COLUMN()-3,FALSE),0)</f>
        <v>0</v>
      </c>
      <c r="M367" s="82">
        <f ca="1">IF($C367&lt;&gt;"",VLOOKUP($C367,'Monthly budget'!$E$8:$O$86,COLUMN()-3,FALSE),0)</f>
        <v>0</v>
      </c>
      <c r="N367" s="82">
        <f ca="1">IF($C367&lt;&gt;"",VLOOKUP($C367,'Monthly budget'!$E$8:$O$86,COLUMN()-3,FALSE),0)</f>
        <v>0</v>
      </c>
    </row>
    <row r="368" spans="2:14" x14ac:dyDescent="0.25">
      <c r="B368" s="81" t="b">
        <v>0</v>
      </c>
      <c r="C368" s="88" t="str">
        <f ca="1"/>
        <v>Paycheck</v>
      </c>
      <c r="D368" s="87">
        <f ca="1"/>
        <v>46402</v>
      </c>
      <c r="E368" s="83">
        <f ca="1">IF($C368&lt;&gt;"",VLOOKUP($C368,'Monthly budget'!$E$8:$O$86,COLUMN()-3,FALSE),0)</f>
        <v>1140</v>
      </c>
      <c r="F368" s="82">
        <f ca="1">IF($C368&lt;&gt;"",VLOOKUP($C368,'Monthly budget'!$E$8:$O$86,COLUMN()-3,FALSE),0)</f>
        <v>460</v>
      </c>
      <c r="G368" s="82">
        <f ca="1">IF($C368&lt;&gt;"",VLOOKUP($C368,'Monthly budget'!$E$8:$O$86,COLUMN()-3,FALSE),0)</f>
        <v>0</v>
      </c>
      <c r="H368" s="82">
        <f ca="1">IF($C368&lt;&gt;"",VLOOKUP($C368,'Monthly budget'!$E$8:$O$86,COLUMN()-3,FALSE),0)</f>
        <v>0</v>
      </c>
      <c r="I368" s="82">
        <f ca="1">IF($C368&lt;&gt;"",VLOOKUP($C368,'Monthly budget'!$E$8:$O$86,COLUMN()-3,FALSE),0)</f>
        <v>0</v>
      </c>
      <c r="J368" s="82">
        <f ca="1">IF($C368&lt;&gt;"",VLOOKUP($C368,'Monthly budget'!$E$8:$O$86,COLUMN()-3,FALSE),0)</f>
        <v>0</v>
      </c>
      <c r="K368" s="82">
        <f ca="1">IF($C368&lt;&gt;"",VLOOKUP($C368,'Monthly budget'!$E$8:$O$86,COLUMN()-3,FALSE),0)</f>
        <v>0</v>
      </c>
      <c r="L368" s="82">
        <f ca="1">IF($C368&lt;&gt;"",VLOOKUP($C368,'Monthly budget'!$E$8:$O$86,COLUMN()-3,FALSE),0)</f>
        <v>0</v>
      </c>
      <c r="M368" s="82">
        <f ca="1">IF($C368&lt;&gt;"",VLOOKUP($C368,'Monthly budget'!$E$8:$O$86,COLUMN()-3,FALSE),0)</f>
        <v>0</v>
      </c>
      <c r="N368" s="82">
        <f ca="1">IF($C368&lt;&gt;"",VLOOKUP($C368,'Monthly budget'!$E$8:$O$86,COLUMN()-3,FALSE),0)</f>
        <v>0</v>
      </c>
    </row>
    <row r="369" spans="2:14" x14ac:dyDescent="0.25">
      <c r="B369" s="81" t="b">
        <v>0</v>
      </c>
      <c r="C369" s="88" t="str">
        <f ca="1"/>
        <v>Ameritas</v>
      </c>
      <c r="D369" s="87">
        <f ca="1"/>
        <v>46402</v>
      </c>
      <c r="E369" s="83">
        <f ca="1">IF($C369&lt;&gt;"",VLOOKUP($C369,'Monthly budget'!$E$8:$O$86,COLUMN()-3,FALSE),0)</f>
        <v>0</v>
      </c>
      <c r="F369" s="82">
        <f ca="1">IF($C369&lt;&gt;"",VLOOKUP($C369,'Monthly budget'!$E$8:$O$86,COLUMN()-3,FALSE),0)</f>
        <v>0</v>
      </c>
      <c r="G369" s="82">
        <f ca="1">IF($C369&lt;&gt;"",VLOOKUP($C369,'Monthly budget'!$E$8:$O$86,COLUMN()-3,FALSE),0)</f>
        <v>112</v>
      </c>
      <c r="H369" s="82">
        <f ca="1">IF($C369&lt;&gt;"",VLOOKUP($C369,'Monthly budget'!$E$8:$O$86,COLUMN()-3,FALSE),0)</f>
        <v>0</v>
      </c>
      <c r="I369" s="82">
        <f ca="1">IF($C369&lt;&gt;"",VLOOKUP($C369,'Monthly budget'!$E$8:$O$86,COLUMN()-3,FALSE),0)</f>
        <v>0</v>
      </c>
      <c r="J369" s="82">
        <f ca="1">IF($C369&lt;&gt;"",VLOOKUP($C369,'Monthly budget'!$E$8:$O$86,COLUMN()-3,FALSE),0)</f>
        <v>0</v>
      </c>
      <c r="K369" s="82">
        <f ca="1">IF($C369&lt;&gt;"",VLOOKUP($C369,'Monthly budget'!$E$8:$O$86,COLUMN()-3,FALSE),0)</f>
        <v>0</v>
      </c>
      <c r="L369" s="82">
        <f ca="1">IF($C369&lt;&gt;"",VLOOKUP($C369,'Monthly budget'!$E$8:$O$86,COLUMN()-3,FALSE),0)</f>
        <v>0</v>
      </c>
      <c r="M369" s="82">
        <f ca="1">IF($C369&lt;&gt;"",VLOOKUP($C369,'Monthly budget'!$E$8:$O$86,COLUMN()-3,FALSE),0)</f>
        <v>0</v>
      </c>
      <c r="N369" s="82">
        <f ca="1">IF($C369&lt;&gt;"",VLOOKUP($C369,'Monthly budget'!$E$8:$O$86,COLUMN()-3,FALSE),0)</f>
        <v>0</v>
      </c>
    </row>
    <row r="370" spans="2:14" x14ac:dyDescent="0.25">
      <c r="B370" s="81" t="b">
        <v>0</v>
      </c>
      <c r="C370" s="88" t="str">
        <f ca="1"/>
        <v>Groceries</v>
      </c>
      <c r="D370" s="87">
        <f ca="1"/>
        <v>46403</v>
      </c>
      <c r="E370" s="83">
        <f ca="1">IF($C370&lt;&gt;"",VLOOKUP($C370,'Monthly budget'!$E$8:$O$86,COLUMN()-3,FALSE),0)</f>
        <v>0</v>
      </c>
      <c r="F370" s="82">
        <f ca="1">IF($C370&lt;&gt;"",VLOOKUP($C370,'Monthly budget'!$E$8:$O$86,COLUMN()-3,FALSE),0)</f>
        <v>-200</v>
      </c>
      <c r="G370" s="82">
        <f ca="1">IF($C370&lt;&gt;"",VLOOKUP($C370,'Monthly budget'!$E$8:$O$86,COLUMN()-3,FALSE),0)</f>
        <v>0</v>
      </c>
      <c r="H370" s="82">
        <f ca="1">IF($C370&lt;&gt;"",VLOOKUP($C370,'Monthly budget'!$E$8:$O$86,COLUMN()-3,FALSE),0)</f>
        <v>0</v>
      </c>
      <c r="I370" s="82">
        <f ca="1">IF($C370&lt;&gt;"",VLOOKUP($C370,'Monthly budget'!$E$8:$O$86,COLUMN()-3,FALSE),0)</f>
        <v>0</v>
      </c>
      <c r="J370" s="82">
        <f ca="1">IF($C370&lt;&gt;"",VLOOKUP($C370,'Monthly budget'!$E$8:$O$86,COLUMN()-3,FALSE),0)</f>
        <v>0</v>
      </c>
      <c r="K370" s="82">
        <f ca="1">IF($C370&lt;&gt;"",VLOOKUP($C370,'Monthly budget'!$E$8:$O$86,COLUMN()-3,FALSE),0)</f>
        <v>0</v>
      </c>
      <c r="L370" s="82">
        <f ca="1">IF($C370&lt;&gt;"",VLOOKUP($C370,'Monthly budget'!$E$8:$O$86,COLUMN()-3,FALSE),0)</f>
        <v>0</v>
      </c>
      <c r="M370" s="82">
        <f ca="1">IF($C370&lt;&gt;"",VLOOKUP($C370,'Monthly budget'!$E$8:$O$86,COLUMN()-3,FALSE),0)</f>
        <v>0</v>
      </c>
      <c r="N370" s="82">
        <f ca="1">IF($C370&lt;&gt;"",VLOOKUP($C370,'Monthly budget'!$E$8:$O$86,COLUMN()-3,FALSE),0)</f>
        <v>0</v>
      </c>
    </row>
    <row r="371" spans="2:14" x14ac:dyDescent="0.25">
      <c r="B371" s="81" t="b">
        <v>0</v>
      </c>
      <c r="C371" s="88" t="str">
        <f ca="1"/>
        <v>Food &amp; Drinks</v>
      </c>
      <c r="D371" s="87">
        <f ca="1"/>
        <v>46403</v>
      </c>
      <c r="E371" s="83">
        <f ca="1">IF($C371&lt;&gt;"",VLOOKUP($C371,'Monthly budget'!$E$8:$O$86,COLUMN()-3,FALSE),0)</f>
        <v>0</v>
      </c>
      <c r="F371" s="82">
        <f ca="1">IF($C371&lt;&gt;"",VLOOKUP($C371,'Monthly budget'!$E$8:$O$86,COLUMN()-3,FALSE),0)</f>
        <v>-200</v>
      </c>
      <c r="G371" s="82">
        <f ca="1">IF($C371&lt;&gt;"",VLOOKUP($C371,'Monthly budget'!$E$8:$O$86,COLUMN()-3,FALSE),0)</f>
        <v>0</v>
      </c>
      <c r="H371" s="82">
        <f ca="1">IF($C371&lt;&gt;"",VLOOKUP($C371,'Monthly budget'!$E$8:$O$86,COLUMN()-3,FALSE),0)</f>
        <v>0</v>
      </c>
      <c r="I371" s="82">
        <f ca="1">IF($C371&lt;&gt;"",VLOOKUP($C371,'Monthly budget'!$E$8:$O$86,COLUMN()-3,FALSE),0)</f>
        <v>0</v>
      </c>
      <c r="J371" s="82">
        <f ca="1">IF($C371&lt;&gt;"",VLOOKUP($C371,'Monthly budget'!$E$8:$O$86,COLUMN()-3,FALSE),0)</f>
        <v>0</v>
      </c>
      <c r="K371" s="82">
        <f ca="1">IF($C371&lt;&gt;"",VLOOKUP($C371,'Monthly budget'!$E$8:$O$86,COLUMN()-3,FALSE),0)</f>
        <v>0</v>
      </c>
      <c r="L371" s="82">
        <f ca="1">IF($C371&lt;&gt;"",VLOOKUP($C371,'Monthly budget'!$E$8:$O$86,COLUMN()-3,FALSE),0)</f>
        <v>0</v>
      </c>
      <c r="M371" s="82">
        <f ca="1">IF($C371&lt;&gt;"",VLOOKUP($C371,'Monthly budget'!$E$8:$O$86,COLUMN()-3,FALSE),0)</f>
        <v>0</v>
      </c>
      <c r="N371" s="82">
        <f ca="1">IF($C371&lt;&gt;"",VLOOKUP($C371,'Monthly budget'!$E$8:$O$86,COLUMN()-3,FALSE),0)</f>
        <v>0</v>
      </c>
    </row>
    <row r="372" spans="2:14" x14ac:dyDescent="0.25">
      <c r="B372" s="81" t="b">
        <v>0</v>
      </c>
      <c r="C372" s="88" t="str">
        <f ca="1"/>
        <v>Motorcycle</v>
      </c>
      <c r="D372" s="87">
        <f ca="1"/>
        <v>46403</v>
      </c>
      <c r="E372" s="83">
        <f ca="1">IF($C372&lt;&gt;"",VLOOKUP($C372,'Monthly budget'!$E$8:$O$86,COLUMN()-3,FALSE),0)</f>
        <v>-150.38</v>
      </c>
      <c r="F372" s="82">
        <f ca="1">IF($C372&lt;&gt;"",VLOOKUP($C372,'Monthly budget'!$E$8:$O$86,COLUMN()-3,FALSE),0)</f>
        <v>0</v>
      </c>
      <c r="G372" s="82">
        <f ca="1">IF($C372&lt;&gt;"",VLOOKUP($C372,'Monthly budget'!$E$8:$O$86,COLUMN()-3,FALSE),0)</f>
        <v>0</v>
      </c>
      <c r="H372" s="82">
        <f ca="1">IF($C372&lt;&gt;"",VLOOKUP($C372,'Monthly budget'!$E$8:$O$86,COLUMN()-3,FALSE),0)</f>
        <v>0</v>
      </c>
      <c r="I372" s="82">
        <f ca="1">IF($C372&lt;&gt;"",VLOOKUP($C372,'Monthly budget'!$E$8:$O$86,COLUMN()-3,FALSE),0)</f>
        <v>0</v>
      </c>
      <c r="J372" s="82">
        <f ca="1">IF($C372&lt;&gt;"",VLOOKUP($C372,'Monthly budget'!$E$8:$O$86,COLUMN()-3,FALSE),0)</f>
        <v>0</v>
      </c>
      <c r="K372" s="82">
        <f ca="1">IF($C372&lt;&gt;"",VLOOKUP($C372,'Monthly budget'!$E$8:$O$86,COLUMN()-3,FALSE),0)</f>
        <v>0</v>
      </c>
      <c r="L372" s="82">
        <f ca="1">IF($C372&lt;&gt;"",VLOOKUP($C372,'Monthly budget'!$E$8:$O$86,COLUMN()-3,FALSE),0)</f>
        <v>0</v>
      </c>
      <c r="M372" s="82">
        <f ca="1">IF($C372&lt;&gt;"",VLOOKUP($C372,'Monthly budget'!$E$8:$O$86,COLUMN()-3,FALSE),0)</f>
        <v>0</v>
      </c>
      <c r="N372" s="82">
        <f ca="1">IF($C372&lt;&gt;"",VLOOKUP($C372,'Monthly budget'!$E$8:$O$86,COLUMN()-3,FALSE),0)</f>
        <v>0</v>
      </c>
    </row>
    <row r="373" spans="2:14" x14ac:dyDescent="0.25">
      <c r="B373" s="81" t="b">
        <v>0</v>
      </c>
      <c r="C373" s="88" t="str">
        <f ca="1"/>
        <v>Netflix</v>
      </c>
      <c r="D373" s="87">
        <f ca="1"/>
        <v>46407</v>
      </c>
      <c r="E373" s="83">
        <f ca="1">IF($C373&lt;&gt;"",VLOOKUP($C373,'Monthly budget'!$E$8:$O$86,COLUMN()-3,FALSE),0)</f>
        <v>-24.99</v>
      </c>
      <c r="F373" s="82">
        <f ca="1">IF($C373&lt;&gt;"",VLOOKUP($C373,'Monthly budget'!$E$8:$O$86,COLUMN()-3,FALSE),0)</f>
        <v>0</v>
      </c>
      <c r="G373" s="82">
        <f ca="1">IF($C373&lt;&gt;"",VLOOKUP($C373,'Monthly budget'!$E$8:$O$86,COLUMN()-3,FALSE),0)</f>
        <v>0</v>
      </c>
      <c r="H373" s="82">
        <f ca="1">IF($C373&lt;&gt;"",VLOOKUP($C373,'Monthly budget'!$E$8:$O$86,COLUMN()-3,FALSE),0)</f>
        <v>0</v>
      </c>
      <c r="I373" s="82">
        <f ca="1">IF($C373&lt;&gt;"",VLOOKUP($C373,'Monthly budget'!$E$8:$O$86,COLUMN()-3,FALSE),0)</f>
        <v>0</v>
      </c>
      <c r="J373" s="82">
        <f ca="1">IF($C373&lt;&gt;"",VLOOKUP($C373,'Monthly budget'!$E$8:$O$86,COLUMN()-3,FALSE),0)</f>
        <v>0</v>
      </c>
      <c r="K373" s="82">
        <f ca="1">IF($C373&lt;&gt;"",VLOOKUP($C373,'Monthly budget'!$E$8:$O$86,COLUMN()-3,FALSE),0)</f>
        <v>0</v>
      </c>
      <c r="L373" s="82">
        <f ca="1">IF($C373&lt;&gt;"",VLOOKUP($C373,'Monthly budget'!$E$8:$O$86,COLUMN()-3,FALSE),0)</f>
        <v>0</v>
      </c>
      <c r="M373" s="82">
        <f ca="1">IF($C373&lt;&gt;"",VLOOKUP($C373,'Monthly budget'!$E$8:$O$86,COLUMN()-3,FALSE),0)</f>
        <v>0</v>
      </c>
      <c r="N373" s="82">
        <f ca="1">IF($C373&lt;&gt;"",VLOOKUP($C373,'Monthly budget'!$E$8:$O$86,COLUMN()-3,FALSE),0)</f>
        <v>0</v>
      </c>
    </row>
    <row r="374" spans="2:14" x14ac:dyDescent="0.25">
      <c r="B374" s="81" t="b">
        <v>0</v>
      </c>
      <c r="C374" s="88" t="str">
        <f ca="1"/>
        <v>Renters</v>
      </c>
      <c r="D374" s="87">
        <f ca="1"/>
        <v>46408</v>
      </c>
      <c r="E374" s="83">
        <f ca="1">IF($C374&lt;&gt;"",VLOOKUP($C374,'Monthly budget'!$E$8:$O$86,COLUMN()-3,FALSE),0)</f>
        <v>-10.92</v>
      </c>
      <c r="F374" s="82">
        <f ca="1">IF($C374&lt;&gt;"",VLOOKUP($C374,'Monthly budget'!$E$8:$O$86,COLUMN()-3,FALSE),0)</f>
        <v>0</v>
      </c>
      <c r="G374" s="82">
        <f ca="1">IF($C374&lt;&gt;"",VLOOKUP($C374,'Monthly budget'!$E$8:$O$86,COLUMN()-3,FALSE),0)</f>
        <v>0</v>
      </c>
      <c r="H374" s="82">
        <f ca="1">IF($C374&lt;&gt;"",VLOOKUP($C374,'Monthly budget'!$E$8:$O$86,COLUMN()-3,FALSE),0)</f>
        <v>0</v>
      </c>
      <c r="I374" s="82">
        <f ca="1">IF($C374&lt;&gt;"",VLOOKUP($C374,'Monthly budget'!$E$8:$O$86,COLUMN()-3,FALSE),0)</f>
        <v>0</v>
      </c>
      <c r="J374" s="82">
        <f ca="1">IF($C374&lt;&gt;"",VLOOKUP($C374,'Monthly budget'!$E$8:$O$86,COLUMN()-3,FALSE),0)</f>
        <v>0</v>
      </c>
      <c r="K374" s="82">
        <f ca="1">IF($C374&lt;&gt;"",VLOOKUP($C374,'Monthly budget'!$E$8:$O$86,COLUMN()-3,FALSE),0)</f>
        <v>0</v>
      </c>
      <c r="L374" s="82">
        <f ca="1">IF($C374&lt;&gt;"",VLOOKUP($C374,'Monthly budget'!$E$8:$O$86,COLUMN()-3,FALSE),0)</f>
        <v>0</v>
      </c>
      <c r="M374" s="82">
        <f ca="1">IF($C374&lt;&gt;"",VLOOKUP($C374,'Monthly budget'!$E$8:$O$86,COLUMN()-3,FALSE),0)</f>
        <v>0</v>
      </c>
      <c r="N374" s="82">
        <f ca="1">IF($C374&lt;&gt;"",VLOOKUP($C374,'Monthly budget'!$E$8:$O$86,COLUMN()-3,FALSE),0)</f>
        <v>0</v>
      </c>
    </row>
    <row r="375" spans="2:14" x14ac:dyDescent="0.25">
      <c r="B375" s="81" t="b">
        <v>0</v>
      </c>
      <c r="C375" s="88" t="str">
        <f ca="1"/>
        <v>Cese Transfer</v>
      </c>
      <c r="D375" s="87">
        <f ca="1"/>
        <v>46412</v>
      </c>
      <c r="E375" s="83">
        <f ca="1">IF($C375&lt;&gt;"",VLOOKUP($C375,'Monthly budget'!$E$8:$O$86,COLUMN()-3,FALSE),0)</f>
        <v>142</v>
      </c>
      <c r="F375" s="82">
        <f ca="1">IF($C375&lt;&gt;"",VLOOKUP($C375,'Monthly budget'!$E$8:$O$86,COLUMN()-3,FALSE),0)</f>
        <v>0</v>
      </c>
      <c r="G375" s="82">
        <f ca="1">IF($C375&lt;&gt;"",VLOOKUP($C375,'Monthly budget'!$E$8:$O$86,COLUMN()-3,FALSE),0)</f>
        <v>0</v>
      </c>
      <c r="H375" s="82">
        <f ca="1">IF($C375&lt;&gt;"",VLOOKUP($C375,'Monthly budget'!$E$8:$O$86,COLUMN()-3,FALSE),0)</f>
        <v>0</v>
      </c>
      <c r="I375" s="82">
        <f ca="1">IF($C375&lt;&gt;"",VLOOKUP($C375,'Monthly budget'!$E$8:$O$86,COLUMN()-3,FALSE),0)</f>
        <v>0</v>
      </c>
      <c r="J375" s="82">
        <f ca="1">IF($C375&lt;&gt;"",VLOOKUP($C375,'Monthly budget'!$E$8:$O$86,COLUMN()-3,FALSE),0)</f>
        <v>0</v>
      </c>
      <c r="K375" s="82">
        <f ca="1">IF($C375&lt;&gt;"",VLOOKUP($C375,'Monthly budget'!$E$8:$O$86,COLUMN()-3,FALSE),0)</f>
        <v>0</v>
      </c>
      <c r="L375" s="82">
        <f ca="1">IF($C375&lt;&gt;"",VLOOKUP($C375,'Monthly budget'!$E$8:$O$86,COLUMN()-3,FALSE),0)</f>
        <v>0</v>
      </c>
      <c r="M375" s="82">
        <f ca="1">IF($C375&lt;&gt;"",VLOOKUP($C375,'Monthly budget'!$E$8:$O$86,COLUMN()-3,FALSE),0)</f>
        <v>0</v>
      </c>
      <c r="N375" s="82">
        <f ca="1">IF($C375&lt;&gt;"",VLOOKUP($C375,'Monthly budget'!$E$8:$O$86,COLUMN()-3,FALSE),0)</f>
        <v>0</v>
      </c>
    </row>
    <row r="376" spans="2:14" x14ac:dyDescent="0.25">
      <c r="B376" s="81" t="b">
        <v>0</v>
      </c>
      <c r="C376" s="88" t="str">
        <f ca="1"/>
        <v>Internet</v>
      </c>
      <c r="D376" s="87">
        <f ca="1"/>
        <v>46413</v>
      </c>
      <c r="E376" s="83">
        <f ca="1">IF($C376&lt;&gt;"",VLOOKUP($C376,'Monthly budget'!$E$8:$O$86,COLUMN()-3,FALSE),0)</f>
        <v>0</v>
      </c>
      <c r="F376" s="82">
        <f ca="1">IF($C376&lt;&gt;"",VLOOKUP($C376,'Monthly budget'!$E$8:$O$86,COLUMN()-3,FALSE),0)</f>
        <v>0</v>
      </c>
      <c r="G376" s="82">
        <f ca="1">IF($C376&lt;&gt;"",VLOOKUP($C376,'Monthly budget'!$E$8:$O$86,COLUMN()-3,FALSE),0)</f>
        <v>0</v>
      </c>
      <c r="H376" s="82">
        <f ca="1">IF($C376&lt;&gt;"",VLOOKUP($C376,'Monthly budget'!$E$8:$O$86,COLUMN()-3,FALSE),0)</f>
        <v>0</v>
      </c>
      <c r="I376" s="82">
        <f ca="1">IF($C376&lt;&gt;"",VLOOKUP($C376,'Monthly budget'!$E$8:$O$86,COLUMN()-3,FALSE),0)</f>
        <v>0</v>
      </c>
      <c r="J376" s="82">
        <f ca="1">IF($C376&lt;&gt;"",VLOOKUP($C376,'Monthly budget'!$E$8:$O$86,COLUMN()-3,FALSE),0)</f>
        <v>0</v>
      </c>
      <c r="K376" s="82">
        <f ca="1">IF($C376&lt;&gt;"",VLOOKUP($C376,'Monthly budget'!$E$8:$O$86,COLUMN()-3,FALSE),0)</f>
        <v>0</v>
      </c>
      <c r="L376" s="82">
        <f ca="1">IF($C376&lt;&gt;"",VLOOKUP($C376,'Monthly budget'!$E$8:$O$86,COLUMN()-3,FALSE),0)</f>
        <v>0</v>
      </c>
      <c r="M376" s="82">
        <f ca="1">IF($C376&lt;&gt;"",VLOOKUP($C376,'Monthly budget'!$E$8:$O$86,COLUMN()-3,FALSE),0)</f>
        <v>0</v>
      </c>
      <c r="N376" s="82">
        <f ca="1">IF($C376&lt;&gt;"",VLOOKUP($C376,'Monthly budget'!$E$8:$O$86,COLUMN()-3,FALSE),0)</f>
        <v>0</v>
      </c>
    </row>
    <row r="377" spans="2:14" x14ac:dyDescent="0.25">
      <c r="B377" s="81" t="b">
        <v>0</v>
      </c>
      <c r="C377" s="88" t="str">
        <f ca="1"/>
        <v>Windsurf</v>
      </c>
      <c r="D377" s="87">
        <f ca="1"/>
        <v>46413</v>
      </c>
      <c r="E377" s="83">
        <f ca="1">IF($C377&lt;&gt;"",VLOOKUP($C377,'Monthly budget'!$E$8:$O$86,COLUMN()-3,FALSE),0)</f>
        <v>-15</v>
      </c>
      <c r="F377" s="82">
        <f ca="1">IF($C377&lt;&gt;"",VLOOKUP($C377,'Monthly budget'!$E$8:$O$86,COLUMN()-3,FALSE),0)</f>
        <v>0</v>
      </c>
      <c r="G377" s="82">
        <f ca="1">IF($C377&lt;&gt;"",VLOOKUP($C377,'Monthly budget'!$E$8:$O$86,COLUMN()-3,FALSE),0)</f>
        <v>0</v>
      </c>
      <c r="H377" s="82">
        <f ca="1">IF($C377&lt;&gt;"",VLOOKUP($C377,'Monthly budget'!$E$8:$O$86,COLUMN()-3,FALSE),0)</f>
        <v>0</v>
      </c>
      <c r="I377" s="82">
        <f ca="1">IF($C377&lt;&gt;"",VLOOKUP($C377,'Monthly budget'!$E$8:$O$86,COLUMN()-3,FALSE),0)</f>
        <v>0</v>
      </c>
      <c r="J377" s="82">
        <f ca="1">IF($C377&lt;&gt;"",VLOOKUP($C377,'Monthly budget'!$E$8:$O$86,COLUMN()-3,FALSE),0)</f>
        <v>0</v>
      </c>
      <c r="K377" s="82">
        <f ca="1">IF($C377&lt;&gt;"",VLOOKUP($C377,'Monthly budget'!$E$8:$O$86,COLUMN()-3,FALSE),0)</f>
        <v>0</v>
      </c>
      <c r="L377" s="82">
        <f ca="1">IF($C377&lt;&gt;"",VLOOKUP($C377,'Monthly budget'!$E$8:$O$86,COLUMN()-3,FALSE),0)</f>
        <v>0</v>
      </c>
      <c r="M377" s="82">
        <f ca="1">IF($C377&lt;&gt;"",VLOOKUP($C377,'Monthly budget'!$E$8:$O$86,COLUMN()-3,FALSE),0)</f>
        <v>0</v>
      </c>
      <c r="N377" s="82">
        <f ca="1">IF($C377&lt;&gt;"",VLOOKUP($C377,'Monthly budget'!$E$8:$O$86,COLUMN()-3,FALSE),0)</f>
        <v>0</v>
      </c>
    </row>
    <row r="378" spans="2:14" x14ac:dyDescent="0.25">
      <c r="B378" s="81" t="b">
        <v>0</v>
      </c>
      <c r="C378" s="88" t="str">
        <f ca="1"/>
        <v>Tidal</v>
      </c>
      <c r="D378" s="87">
        <f ca="1"/>
        <v>46414</v>
      </c>
      <c r="E378" s="83">
        <f ca="1">IF($C378&lt;&gt;"",VLOOKUP($C378,'Monthly budget'!$E$8:$O$86,COLUMN()-3,FALSE),0)</f>
        <v>-10.99</v>
      </c>
      <c r="F378" s="82">
        <f ca="1">IF($C378&lt;&gt;"",VLOOKUP($C378,'Monthly budget'!$E$8:$O$86,COLUMN()-3,FALSE),0)</f>
        <v>0</v>
      </c>
      <c r="G378" s="82">
        <f ca="1">IF($C378&lt;&gt;"",VLOOKUP($C378,'Monthly budget'!$E$8:$O$86,COLUMN()-3,FALSE),0)</f>
        <v>0</v>
      </c>
      <c r="H378" s="82">
        <f ca="1">IF($C378&lt;&gt;"",VLOOKUP($C378,'Monthly budget'!$E$8:$O$86,COLUMN()-3,FALSE),0)</f>
        <v>0</v>
      </c>
      <c r="I378" s="82">
        <f ca="1">IF($C378&lt;&gt;"",VLOOKUP($C378,'Monthly budget'!$E$8:$O$86,COLUMN()-3,FALSE),0)</f>
        <v>0</v>
      </c>
      <c r="J378" s="82">
        <f ca="1">IF($C378&lt;&gt;"",VLOOKUP($C378,'Monthly budget'!$E$8:$O$86,COLUMN()-3,FALSE),0)</f>
        <v>0</v>
      </c>
      <c r="K378" s="82">
        <f ca="1">IF($C378&lt;&gt;"",VLOOKUP($C378,'Monthly budget'!$E$8:$O$86,COLUMN()-3,FALSE),0)</f>
        <v>0</v>
      </c>
      <c r="L378" s="82">
        <f ca="1">IF($C378&lt;&gt;"",VLOOKUP($C378,'Monthly budget'!$E$8:$O$86,COLUMN()-3,FALSE),0)</f>
        <v>0</v>
      </c>
      <c r="M378" s="82">
        <f ca="1">IF($C378&lt;&gt;"",VLOOKUP($C378,'Monthly budget'!$E$8:$O$86,COLUMN()-3,FALSE),0)</f>
        <v>0</v>
      </c>
      <c r="N378" s="82">
        <f ca="1">IF($C378&lt;&gt;"",VLOOKUP($C378,'Monthly budget'!$E$8:$O$86,COLUMN()-3,FALSE),0)</f>
        <v>0</v>
      </c>
    </row>
    <row r="379" spans="2:14" x14ac:dyDescent="0.25">
      <c r="B379" s="81" t="b">
        <v>0</v>
      </c>
      <c r="C379" s="88" t="str">
        <f ca="1"/>
        <v>Costco Citi</v>
      </c>
      <c r="D379" s="87">
        <f ca="1"/>
        <v>46415</v>
      </c>
      <c r="E379" s="83">
        <f ca="1">IF($C379&lt;&gt;"",VLOOKUP($C379,'Monthly budget'!$E$8:$O$86,COLUMN()-3,FALSE),0)</f>
        <v>-140</v>
      </c>
      <c r="F379" s="82">
        <f ca="1">IF($C379&lt;&gt;"",VLOOKUP($C379,'Monthly budget'!$E$8:$O$86,COLUMN()-3,FALSE),0)</f>
        <v>0</v>
      </c>
      <c r="G379" s="82">
        <f ca="1">IF($C379&lt;&gt;"",VLOOKUP($C379,'Monthly budget'!$E$8:$O$86,COLUMN()-3,FALSE),0)</f>
        <v>0</v>
      </c>
      <c r="H379" s="82">
        <f ca="1">IF($C379&lt;&gt;"",VLOOKUP($C379,'Monthly budget'!$E$8:$O$86,COLUMN()-3,FALSE),0)</f>
        <v>0</v>
      </c>
      <c r="I379" s="82">
        <f ca="1">IF($C379&lt;&gt;"",VLOOKUP($C379,'Monthly budget'!$E$8:$O$86,COLUMN()-3,FALSE),0)</f>
        <v>0</v>
      </c>
      <c r="J379" s="82">
        <f ca="1">IF($C379&lt;&gt;"",VLOOKUP($C379,'Monthly budget'!$E$8:$O$86,COLUMN()-3,FALSE),0)</f>
        <v>0</v>
      </c>
      <c r="K379" s="82">
        <f ca="1">IF($C379&lt;&gt;"",VLOOKUP($C379,'Monthly budget'!$E$8:$O$86,COLUMN()-3,FALSE),0)</f>
        <v>0</v>
      </c>
      <c r="L379" s="82">
        <f ca="1">IF($C379&lt;&gt;"",VLOOKUP($C379,'Monthly budget'!$E$8:$O$86,COLUMN()-3,FALSE),0)</f>
        <v>0</v>
      </c>
      <c r="M379" s="82">
        <f ca="1">IF($C379&lt;&gt;"",VLOOKUP($C379,'Monthly budget'!$E$8:$O$86,COLUMN()-3,FALSE),0)</f>
        <v>0</v>
      </c>
      <c r="N379" s="82">
        <f ca="1">IF($C379&lt;&gt;"",VLOOKUP($C379,'Monthly budget'!$E$8:$O$86,COLUMN()-3,FALSE),0)</f>
        <v>140</v>
      </c>
    </row>
    <row r="380" spans="2:14" x14ac:dyDescent="0.25">
      <c r="B380" s="81" t="b">
        <v>0</v>
      </c>
      <c r="C380" s="88" t="str">
        <f ca="1"/>
        <v>Kulo Transfer</v>
      </c>
      <c r="D380" s="87">
        <f ca="1"/>
        <v>46415</v>
      </c>
      <c r="E380" s="83">
        <f ca="1">IF($C380&lt;&gt;"",VLOOKUP($C380,'Monthly budget'!$E$8:$O$86,COLUMN()-3,FALSE),0)</f>
        <v>1050</v>
      </c>
      <c r="F380" s="82">
        <f ca="1">IF($C380&lt;&gt;"",VLOOKUP($C380,'Monthly budget'!$E$8:$O$86,COLUMN()-3,FALSE),0)</f>
        <v>0</v>
      </c>
      <c r="G380" s="82">
        <f ca="1">IF($C380&lt;&gt;"",VLOOKUP($C380,'Monthly budget'!$E$8:$O$86,COLUMN()-3,FALSE),0)</f>
        <v>0</v>
      </c>
      <c r="H380" s="82">
        <f ca="1">IF($C380&lt;&gt;"",VLOOKUP($C380,'Monthly budget'!$E$8:$O$86,COLUMN()-3,FALSE),0)</f>
        <v>0</v>
      </c>
      <c r="I380" s="82">
        <f ca="1">IF($C380&lt;&gt;"",VLOOKUP($C380,'Monthly budget'!$E$8:$O$86,COLUMN()-3,FALSE),0)</f>
        <v>0</v>
      </c>
      <c r="J380" s="82">
        <f ca="1">IF($C380&lt;&gt;"",VLOOKUP($C380,'Monthly budget'!$E$8:$O$86,COLUMN()-3,FALSE),0)</f>
        <v>0</v>
      </c>
      <c r="K380" s="82">
        <f ca="1">IF($C380&lt;&gt;"",VLOOKUP($C380,'Monthly budget'!$E$8:$O$86,COLUMN()-3,FALSE),0)</f>
        <v>0</v>
      </c>
      <c r="L380" s="82">
        <f ca="1">IF($C380&lt;&gt;"",VLOOKUP($C380,'Monthly budget'!$E$8:$O$86,COLUMN()-3,FALSE),0)</f>
        <v>0</v>
      </c>
      <c r="M380" s="82">
        <f ca="1">IF($C380&lt;&gt;"",VLOOKUP($C380,'Monthly budget'!$E$8:$O$86,COLUMN()-3,FALSE),0)</f>
        <v>0</v>
      </c>
      <c r="N380" s="82">
        <f ca="1">IF($C380&lt;&gt;"",VLOOKUP($C380,'Monthly budget'!$E$8:$O$86,COLUMN()-3,FALSE),0)</f>
        <v>0</v>
      </c>
    </row>
    <row r="381" spans="2:14" x14ac:dyDescent="0.25">
      <c r="B381" s="81" t="b">
        <v>0</v>
      </c>
      <c r="C381" s="88" t="str">
        <f ca="1"/>
        <v>Kulo SDGE</v>
      </c>
      <c r="D381" s="87">
        <f ca="1"/>
        <v>46415</v>
      </c>
      <c r="E381" s="83">
        <f ca="1">IF($C381&lt;&gt;"",VLOOKUP($C381,'Monthly budget'!$E$8:$O$86,COLUMN()-3,FALSE),0)</f>
        <v>-82</v>
      </c>
      <c r="F381" s="82">
        <f ca="1">IF($C381&lt;&gt;"",VLOOKUP($C381,'Monthly budget'!$E$8:$O$86,COLUMN()-3,FALSE),0)</f>
        <v>0</v>
      </c>
      <c r="G381" s="82">
        <f ca="1">IF($C381&lt;&gt;"",VLOOKUP($C381,'Monthly budget'!$E$8:$O$86,COLUMN()-3,FALSE),0)</f>
        <v>0</v>
      </c>
      <c r="H381" s="82">
        <f ca="1">IF($C381&lt;&gt;"",VLOOKUP($C381,'Monthly budget'!$E$8:$O$86,COLUMN()-3,FALSE),0)</f>
        <v>0</v>
      </c>
      <c r="I381" s="82">
        <f ca="1">IF($C381&lt;&gt;"",VLOOKUP($C381,'Monthly budget'!$E$8:$O$86,COLUMN()-3,FALSE),0)</f>
        <v>0</v>
      </c>
      <c r="J381" s="82">
        <f ca="1">IF($C381&lt;&gt;"",VLOOKUP($C381,'Monthly budget'!$E$8:$O$86,COLUMN()-3,FALSE),0)</f>
        <v>0</v>
      </c>
      <c r="K381" s="82">
        <f ca="1">IF($C381&lt;&gt;"",VLOOKUP($C381,'Monthly budget'!$E$8:$O$86,COLUMN()-3,FALSE),0)</f>
        <v>0</v>
      </c>
      <c r="L381" s="82">
        <f ca="1">IF($C381&lt;&gt;"",VLOOKUP($C381,'Monthly budget'!$E$8:$O$86,COLUMN()-3,FALSE),0)</f>
        <v>0</v>
      </c>
      <c r="M381" s="82">
        <f ca="1">IF($C381&lt;&gt;"",VLOOKUP($C381,'Monthly budget'!$E$8:$O$86,COLUMN()-3,FALSE),0)</f>
        <v>0</v>
      </c>
      <c r="N381" s="82">
        <f ca="1">IF($C381&lt;&gt;"",VLOOKUP($C381,'Monthly budget'!$E$8:$O$86,COLUMN()-3,FALSE),0)</f>
        <v>0</v>
      </c>
    </row>
    <row r="382" spans="2:14" x14ac:dyDescent="0.25">
      <c r="B382" s="81" t="b">
        <v>0</v>
      </c>
      <c r="C382" s="88" t="str">
        <f ca="1"/>
        <v>SDGE</v>
      </c>
      <c r="D382" s="87">
        <f ca="1"/>
        <v>46415</v>
      </c>
      <c r="E382" s="83">
        <f ca="1">IF($C382&lt;&gt;"",VLOOKUP($C382,'Monthly budget'!$E$8:$O$86,COLUMN()-3,FALSE),0)</f>
        <v>-84</v>
      </c>
      <c r="F382" s="82">
        <f ca="1">IF($C382&lt;&gt;"",VLOOKUP($C382,'Monthly budget'!$E$8:$O$86,COLUMN()-3,FALSE),0)</f>
        <v>0</v>
      </c>
      <c r="G382" s="82">
        <f ca="1">IF($C382&lt;&gt;"",VLOOKUP($C382,'Monthly budget'!$E$8:$O$86,COLUMN()-3,FALSE),0)</f>
        <v>0</v>
      </c>
      <c r="H382" s="82">
        <f ca="1">IF($C382&lt;&gt;"",VLOOKUP($C382,'Monthly budget'!$E$8:$O$86,COLUMN()-3,FALSE),0)</f>
        <v>0</v>
      </c>
      <c r="I382" s="82">
        <f ca="1">IF($C382&lt;&gt;"",VLOOKUP($C382,'Monthly budget'!$E$8:$O$86,COLUMN()-3,FALSE),0)</f>
        <v>0</v>
      </c>
      <c r="J382" s="82">
        <f ca="1">IF($C382&lt;&gt;"",VLOOKUP($C382,'Monthly budget'!$E$8:$O$86,COLUMN()-3,FALSE),0)</f>
        <v>0</v>
      </c>
      <c r="K382" s="82">
        <f ca="1">IF($C382&lt;&gt;"",VLOOKUP($C382,'Monthly budget'!$E$8:$O$86,COLUMN()-3,FALSE),0)</f>
        <v>0</v>
      </c>
      <c r="L382" s="82">
        <f ca="1">IF($C382&lt;&gt;"",VLOOKUP($C382,'Monthly budget'!$E$8:$O$86,COLUMN()-3,FALSE),0)</f>
        <v>0</v>
      </c>
      <c r="M382" s="82">
        <f ca="1">IF($C382&lt;&gt;"",VLOOKUP($C382,'Monthly budget'!$E$8:$O$86,COLUMN()-3,FALSE),0)</f>
        <v>0</v>
      </c>
      <c r="N382" s="82">
        <f ca="1">IF($C382&lt;&gt;"",VLOOKUP($C382,'Monthly budget'!$E$8:$O$86,COLUMN()-3,FALSE),0)</f>
        <v>0</v>
      </c>
    </row>
    <row r="383" spans="2:14" x14ac:dyDescent="0.25">
      <c r="B383" s="81" t="b">
        <v>0</v>
      </c>
      <c r="C383" s="88" t="str">
        <f ca="1"/>
        <v>Prime Ad-Free</v>
      </c>
      <c r="D383" s="87">
        <f ca="1"/>
        <v>46415</v>
      </c>
      <c r="E383" s="83">
        <f ca="1">IF($C383&lt;&gt;"",VLOOKUP($C383,'Monthly budget'!$E$8:$O$86,COLUMN()-3,FALSE),0)</f>
        <v>-2.99</v>
      </c>
      <c r="F383" s="82">
        <f ca="1">IF($C383&lt;&gt;"",VLOOKUP($C383,'Monthly budget'!$E$8:$O$86,COLUMN()-3,FALSE),0)</f>
        <v>0</v>
      </c>
      <c r="G383" s="82">
        <f ca="1">IF($C383&lt;&gt;"",VLOOKUP($C383,'Monthly budget'!$E$8:$O$86,COLUMN()-3,FALSE),0)</f>
        <v>0</v>
      </c>
      <c r="H383" s="82">
        <f ca="1">IF($C383&lt;&gt;"",VLOOKUP($C383,'Monthly budget'!$E$8:$O$86,COLUMN()-3,FALSE),0)</f>
        <v>0</v>
      </c>
      <c r="I383" s="82">
        <f ca="1">IF($C383&lt;&gt;"",VLOOKUP($C383,'Monthly budget'!$E$8:$O$86,COLUMN()-3,FALSE),0)</f>
        <v>0</v>
      </c>
      <c r="J383" s="82">
        <f ca="1">IF($C383&lt;&gt;"",VLOOKUP($C383,'Monthly budget'!$E$8:$O$86,COLUMN()-3,FALSE),0)</f>
        <v>0</v>
      </c>
      <c r="K383" s="82">
        <f ca="1">IF($C383&lt;&gt;"",VLOOKUP($C383,'Monthly budget'!$E$8:$O$86,COLUMN()-3,FALSE),0)</f>
        <v>0</v>
      </c>
      <c r="L383" s="82">
        <f ca="1">IF($C383&lt;&gt;"",VLOOKUP($C383,'Monthly budget'!$E$8:$O$86,COLUMN()-3,FALSE),0)</f>
        <v>0</v>
      </c>
      <c r="M383" s="82">
        <f ca="1">IF($C383&lt;&gt;"",VLOOKUP($C383,'Monthly budget'!$E$8:$O$86,COLUMN()-3,FALSE),0)</f>
        <v>0</v>
      </c>
      <c r="N383" s="82">
        <f ca="1">IF($C383&lt;&gt;"",VLOOKUP($C383,'Monthly budget'!$E$8:$O$86,COLUMN()-3,FALSE),0)</f>
        <v>0</v>
      </c>
    </row>
    <row r="384" spans="2:14" x14ac:dyDescent="0.25">
      <c r="B384" s="81" t="b">
        <v>0</v>
      </c>
      <c r="C384" s="88" t="str">
        <f ca="1"/>
        <v>Paycheck</v>
      </c>
      <c r="D384" s="87">
        <f ca="1"/>
        <v>46416</v>
      </c>
      <c r="E384" s="83">
        <f ca="1">IF($C384&lt;&gt;"",VLOOKUP($C384,'Monthly budget'!$E$8:$O$86,COLUMN()-3,FALSE),0)</f>
        <v>1140</v>
      </c>
      <c r="F384" s="82">
        <f ca="1">IF($C384&lt;&gt;"",VLOOKUP($C384,'Monthly budget'!$E$8:$O$86,COLUMN()-3,FALSE),0)</f>
        <v>460</v>
      </c>
      <c r="G384" s="82">
        <f ca="1">IF($C384&lt;&gt;"",VLOOKUP($C384,'Monthly budget'!$E$8:$O$86,COLUMN()-3,FALSE),0)</f>
        <v>0</v>
      </c>
      <c r="H384" s="82">
        <f ca="1">IF($C384&lt;&gt;"",VLOOKUP($C384,'Monthly budget'!$E$8:$O$86,COLUMN()-3,FALSE),0)</f>
        <v>0</v>
      </c>
      <c r="I384" s="82">
        <f ca="1">IF($C384&lt;&gt;"",VLOOKUP($C384,'Monthly budget'!$E$8:$O$86,COLUMN()-3,FALSE),0)</f>
        <v>0</v>
      </c>
      <c r="J384" s="82">
        <f ca="1">IF($C384&lt;&gt;"",VLOOKUP($C384,'Monthly budget'!$E$8:$O$86,COLUMN()-3,FALSE),0)</f>
        <v>0</v>
      </c>
      <c r="K384" s="82">
        <f ca="1">IF($C384&lt;&gt;"",VLOOKUP($C384,'Monthly budget'!$E$8:$O$86,COLUMN()-3,FALSE),0)</f>
        <v>0</v>
      </c>
      <c r="L384" s="82">
        <f ca="1">IF($C384&lt;&gt;"",VLOOKUP($C384,'Monthly budget'!$E$8:$O$86,COLUMN()-3,FALSE),0)</f>
        <v>0</v>
      </c>
      <c r="M384" s="82">
        <f ca="1">IF($C384&lt;&gt;"",VLOOKUP($C384,'Monthly budget'!$E$8:$O$86,COLUMN()-3,FALSE),0)</f>
        <v>0</v>
      </c>
      <c r="N384" s="82">
        <f ca="1">IF($C384&lt;&gt;"",VLOOKUP($C384,'Monthly budget'!$E$8:$O$86,COLUMN()-3,FALSE),0)</f>
        <v>0</v>
      </c>
    </row>
    <row r="385" spans="2:14" x14ac:dyDescent="0.25">
      <c r="B385" s="81" t="b">
        <v>0</v>
      </c>
      <c r="C385" s="88" t="str">
        <f ca="1"/>
        <v>Ameritas</v>
      </c>
      <c r="D385" s="87">
        <f ca="1"/>
        <v>46416</v>
      </c>
      <c r="E385" s="83">
        <f ca="1">IF($C385&lt;&gt;"",VLOOKUP($C385,'Monthly budget'!$E$8:$O$86,COLUMN()-3,FALSE),0)</f>
        <v>0</v>
      </c>
      <c r="F385" s="82">
        <f ca="1">IF($C385&lt;&gt;"",VLOOKUP($C385,'Monthly budget'!$E$8:$O$86,COLUMN()-3,FALSE),0)</f>
        <v>0</v>
      </c>
      <c r="G385" s="82">
        <f ca="1">IF($C385&lt;&gt;"",VLOOKUP($C385,'Monthly budget'!$E$8:$O$86,COLUMN()-3,FALSE),0)</f>
        <v>112</v>
      </c>
      <c r="H385" s="82">
        <f ca="1">IF($C385&lt;&gt;"",VLOOKUP($C385,'Monthly budget'!$E$8:$O$86,COLUMN()-3,FALSE),0)</f>
        <v>0</v>
      </c>
      <c r="I385" s="82">
        <f ca="1">IF($C385&lt;&gt;"",VLOOKUP($C385,'Monthly budget'!$E$8:$O$86,COLUMN()-3,FALSE),0)</f>
        <v>0</v>
      </c>
      <c r="J385" s="82">
        <f ca="1">IF($C385&lt;&gt;"",VLOOKUP($C385,'Monthly budget'!$E$8:$O$86,COLUMN()-3,FALSE),0)</f>
        <v>0</v>
      </c>
      <c r="K385" s="82">
        <f ca="1">IF($C385&lt;&gt;"",VLOOKUP($C385,'Monthly budget'!$E$8:$O$86,COLUMN()-3,FALSE),0)</f>
        <v>0</v>
      </c>
      <c r="L385" s="82">
        <f ca="1">IF($C385&lt;&gt;"",VLOOKUP($C385,'Monthly budget'!$E$8:$O$86,COLUMN()-3,FALSE),0)</f>
        <v>0</v>
      </c>
      <c r="M385" s="82">
        <f ca="1">IF($C385&lt;&gt;"",VLOOKUP($C385,'Monthly budget'!$E$8:$O$86,COLUMN()-3,FALSE),0)</f>
        <v>0</v>
      </c>
      <c r="N385" s="82">
        <f ca="1">IF($C385&lt;&gt;"",VLOOKUP($C385,'Monthly budget'!$E$8:$O$86,COLUMN()-3,FALSE),0)</f>
        <v>0</v>
      </c>
    </row>
    <row r="386" spans="2:14" x14ac:dyDescent="0.25">
      <c r="B386" s="81" t="b">
        <v>0</v>
      </c>
      <c r="C386" s="88" t="str">
        <f ca="1"/>
        <v>Groceries</v>
      </c>
      <c r="D386" s="87">
        <f ca="1"/>
        <v>46417</v>
      </c>
      <c r="E386" s="83">
        <f ca="1">IF($C386&lt;&gt;"",VLOOKUP($C386,'Monthly budget'!$E$8:$O$86,COLUMN()-3,FALSE),0)</f>
        <v>0</v>
      </c>
      <c r="F386" s="82">
        <f ca="1">IF($C386&lt;&gt;"",VLOOKUP($C386,'Monthly budget'!$E$8:$O$86,COLUMN()-3,FALSE),0)</f>
        <v>-200</v>
      </c>
      <c r="G386" s="82">
        <f ca="1">IF($C386&lt;&gt;"",VLOOKUP($C386,'Monthly budget'!$E$8:$O$86,COLUMN()-3,FALSE),0)</f>
        <v>0</v>
      </c>
      <c r="H386" s="82">
        <f ca="1">IF($C386&lt;&gt;"",VLOOKUP($C386,'Monthly budget'!$E$8:$O$86,COLUMN()-3,FALSE),0)</f>
        <v>0</v>
      </c>
      <c r="I386" s="82">
        <f ca="1">IF($C386&lt;&gt;"",VLOOKUP($C386,'Monthly budget'!$E$8:$O$86,COLUMN()-3,FALSE),0)</f>
        <v>0</v>
      </c>
      <c r="J386" s="82">
        <f ca="1">IF($C386&lt;&gt;"",VLOOKUP($C386,'Monthly budget'!$E$8:$O$86,COLUMN()-3,FALSE),0)</f>
        <v>0</v>
      </c>
      <c r="K386" s="82">
        <f ca="1">IF($C386&lt;&gt;"",VLOOKUP($C386,'Monthly budget'!$E$8:$O$86,COLUMN()-3,FALSE),0)</f>
        <v>0</v>
      </c>
      <c r="L386" s="82">
        <f ca="1">IF($C386&lt;&gt;"",VLOOKUP($C386,'Monthly budget'!$E$8:$O$86,COLUMN()-3,FALSE),0)</f>
        <v>0</v>
      </c>
      <c r="M386" s="82">
        <f ca="1">IF($C386&lt;&gt;"",VLOOKUP($C386,'Monthly budget'!$E$8:$O$86,COLUMN()-3,FALSE),0)</f>
        <v>0</v>
      </c>
      <c r="N386" s="82">
        <f ca="1">IF($C386&lt;&gt;"",VLOOKUP($C386,'Monthly budget'!$E$8:$O$86,COLUMN()-3,FALSE),0)</f>
        <v>0</v>
      </c>
    </row>
    <row r="387" spans="2:14" x14ac:dyDescent="0.25">
      <c r="B387" s="81" t="b">
        <v>0</v>
      </c>
      <c r="C387" s="88" t="str">
        <f ca="1"/>
        <v>Food &amp; Drinks</v>
      </c>
      <c r="D387" s="87">
        <f ca="1"/>
        <v>46417</v>
      </c>
      <c r="E387" s="83">
        <f ca="1">IF($C387&lt;&gt;"",VLOOKUP($C387,'Monthly budget'!$E$8:$O$86,COLUMN()-3,FALSE),0)</f>
        <v>0</v>
      </c>
      <c r="F387" s="82">
        <f ca="1">IF($C387&lt;&gt;"",VLOOKUP($C387,'Monthly budget'!$E$8:$O$86,COLUMN()-3,FALSE),0)</f>
        <v>-200</v>
      </c>
      <c r="G387" s="82">
        <f ca="1">IF($C387&lt;&gt;"",VLOOKUP($C387,'Monthly budget'!$E$8:$O$86,COLUMN()-3,FALSE),0)</f>
        <v>0</v>
      </c>
      <c r="H387" s="82">
        <f ca="1">IF($C387&lt;&gt;"",VLOOKUP($C387,'Monthly budget'!$E$8:$O$86,COLUMN()-3,FALSE),0)</f>
        <v>0</v>
      </c>
      <c r="I387" s="82">
        <f ca="1">IF($C387&lt;&gt;"",VLOOKUP($C387,'Monthly budget'!$E$8:$O$86,COLUMN()-3,FALSE),0)</f>
        <v>0</v>
      </c>
      <c r="J387" s="82">
        <f ca="1">IF($C387&lt;&gt;"",VLOOKUP($C387,'Monthly budget'!$E$8:$O$86,COLUMN()-3,FALSE),0)</f>
        <v>0</v>
      </c>
      <c r="K387" s="82">
        <f ca="1">IF($C387&lt;&gt;"",VLOOKUP($C387,'Monthly budget'!$E$8:$O$86,COLUMN()-3,FALSE),0)</f>
        <v>0</v>
      </c>
      <c r="L387" s="82">
        <f ca="1">IF($C387&lt;&gt;"",VLOOKUP($C387,'Monthly budget'!$E$8:$O$86,COLUMN()-3,FALSE),0)</f>
        <v>0</v>
      </c>
      <c r="M387" s="82">
        <f ca="1">IF($C387&lt;&gt;"",VLOOKUP($C387,'Monthly budget'!$E$8:$O$86,COLUMN()-3,FALSE),0)</f>
        <v>0</v>
      </c>
      <c r="N387" s="82">
        <f ca="1">IF($C387&lt;&gt;"",VLOOKUP($C387,'Monthly budget'!$E$8:$O$86,COLUMN()-3,FALSE),0)</f>
        <v>0</v>
      </c>
    </row>
    <row r="388" spans="2:14" x14ac:dyDescent="0.25">
      <c r="B388" s="81" t="b">
        <v>0</v>
      </c>
      <c r="C388" s="88" t="str">
        <f ca="1"/>
        <v>Disability</v>
      </c>
      <c r="D388" s="87">
        <f ca="1"/>
        <v>46419</v>
      </c>
      <c r="E388" s="83">
        <f ca="1">IF($C388&lt;&gt;"",VLOOKUP($C388,'Monthly budget'!$E$8:$O$86,COLUMN()-3,FALSE),0)</f>
        <v>0</v>
      </c>
      <c r="F388" s="82">
        <f ca="1">IF($C388&lt;&gt;"",VLOOKUP($C388,'Monthly budget'!$E$8:$O$86,COLUMN()-3,FALSE),0)</f>
        <v>356.66</v>
      </c>
      <c r="G388" s="82">
        <f ca="1">IF($C388&lt;&gt;"",VLOOKUP($C388,'Monthly budget'!$E$8:$O$86,COLUMN()-3,FALSE),0)</f>
        <v>0</v>
      </c>
      <c r="H388" s="82">
        <f ca="1">IF($C388&lt;&gt;"",VLOOKUP($C388,'Monthly budget'!$E$8:$O$86,COLUMN()-3,FALSE),0)</f>
        <v>0</v>
      </c>
      <c r="I388" s="82">
        <f ca="1">IF($C388&lt;&gt;"",VLOOKUP($C388,'Monthly budget'!$E$8:$O$86,COLUMN()-3,FALSE),0)</f>
        <v>0</v>
      </c>
      <c r="J388" s="82">
        <f ca="1">IF($C388&lt;&gt;"",VLOOKUP($C388,'Monthly budget'!$E$8:$O$86,COLUMN()-3,FALSE),0)</f>
        <v>0</v>
      </c>
      <c r="K388" s="82">
        <f ca="1">IF($C388&lt;&gt;"",VLOOKUP($C388,'Monthly budget'!$E$8:$O$86,COLUMN()-3,FALSE),0)</f>
        <v>0</v>
      </c>
      <c r="L388" s="82">
        <f ca="1">IF($C388&lt;&gt;"",VLOOKUP($C388,'Monthly budget'!$E$8:$O$86,COLUMN()-3,FALSE),0)</f>
        <v>0</v>
      </c>
      <c r="M388" s="82">
        <f ca="1">IF($C388&lt;&gt;"",VLOOKUP($C388,'Monthly budget'!$E$8:$O$86,COLUMN()-3,FALSE),0)</f>
        <v>0</v>
      </c>
      <c r="N388" s="82">
        <f ca="1">IF($C388&lt;&gt;"",VLOOKUP($C388,'Monthly budget'!$E$8:$O$86,COLUMN()-3,FALSE),0)</f>
        <v>0</v>
      </c>
    </row>
    <row r="389" spans="2:14" x14ac:dyDescent="0.25">
      <c r="B389" s="81" t="b">
        <v>0</v>
      </c>
      <c r="C389" s="88" t="str">
        <f ca="1"/>
        <v>Kulo Rent</v>
      </c>
      <c r="D389" s="87">
        <f ca="1"/>
        <v>46419</v>
      </c>
      <c r="E389" s="83">
        <f ca="1">IF($C389&lt;&gt;"",VLOOKUP($C389,'Monthly budget'!$E$8:$O$86,COLUMN()-3,FALSE),0)</f>
        <v>-959</v>
      </c>
      <c r="F389" s="82">
        <f ca="1">IF($C389&lt;&gt;"",VLOOKUP($C389,'Monthly budget'!$E$8:$O$86,COLUMN()-3,FALSE),0)</f>
        <v>0</v>
      </c>
      <c r="G389" s="82">
        <f ca="1">IF($C389&lt;&gt;"",VLOOKUP($C389,'Monthly budget'!$E$8:$O$86,COLUMN()-3,FALSE),0)</f>
        <v>0</v>
      </c>
      <c r="H389" s="82">
        <f ca="1">IF($C389&lt;&gt;"",VLOOKUP($C389,'Monthly budget'!$E$8:$O$86,COLUMN()-3,FALSE),0)</f>
        <v>0</v>
      </c>
      <c r="I389" s="82">
        <f ca="1">IF($C389&lt;&gt;"",VLOOKUP($C389,'Monthly budget'!$E$8:$O$86,COLUMN()-3,FALSE),0)</f>
        <v>0</v>
      </c>
      <c r="J389" s="82">
        <f ca="1">IF($C389&lt;&gt;"",VLOOKUP($C389,'Monthly budget'!$E$8:$O$86,COLUMN()-3,FALSE),0)</f>
        <v>0</v>
      </c>
      <c r="K389" s="82">
        <f ca="1">IF($C389&lt;&gt;"",VLOOKUP($C389,'Monthly budget'!$E$8:$O$86,COLUMN()-3,FALSE),0)</f>
        <v>0</v>
      </c>
      <c r="L389" s="82">
        <f ca="1">IF($C389&lt;&gt;"",VLOOKUP($C389,'Monthly budget'!$E$8:$O$86,COLUMN()-3,FALSE),0)</f>
        <v>0</v>
      </c>
      <c r="M389" s="82">
        <f ca="1">IF($C389&lt;&gt;"",VLOOKUP($C389,'Monthly budget'!$E$8:$O$86,COLUMN()-3,FALSE),0)</f>
        <v>0</v>
      </c>
      <c r="N389" s="82">
        <f ca="1">IF($C389&lt;&gt;"",VLOOKUP($C389,'Monthly budget'!$E$8:$O$86,COLUMN()-3,FALSE),0)</f>
        <v>0</v>
      </c>
    </row>
    <row r="390" spans="2:14" x14ac:dyDescent="0.25">
      <c r="B390" s="81" t="b">
        <v>0</v>
      </c>
      <c r="C390" s="88" t="str">
        <f ca="1"/>
        <v>Rent</v>
      </c>
      <c r="D390" s="87">
        <f ca="1"/>
        <v>46419</v>
      </c>
      <c r="E390" s="83">
        <f ca="1">IF($C390&lt;&gt;"",VLOOKUP($C390,'Monthly budget'!$E$8:$O$86,COLUMN()-3,FALSE),0)</f>
        <v>-1277.97</v>
      </c>
      <c r="F390" s="82">
        <f ca="1">IF($C390&lt;&gt;"",VLOOKUP($C390,'Monthly budget'!$E$8:$O$86,COLUMN()-3,FALSE),0)</f>
        <v>0</v>
      </c>
      <c r="G390" s="82">
        <f ca="1">IF($C390&lt;&gt;"",VLOOKUP($C390,'Monthly budget'!$E$8:$O$86,COLUMN()-3,FALSE),0)</f>
        <v>0</v>
      </c>
      <c r="H390" s="82">
        <f ca="1">IF($C390&lt;&gt;"",VLOOKUP($C390,'Monthly budget'!$E$8:$O$86,COLUMN()-3,FALSE),0)</f>
        <v>0</v>
      </c>
      <c r="I390" s="82">
        <f ca="1">IF($C390&lt;&gt;"",VLOOKUP($C390,'Monthly budget'!$E$8:$O$86,COLUMN()-3,FALSE),0)</f>
        <v>0</v>
      </c>
      <c r="J390" s="82">
        <f ca="1">IF($C390&lt;&gt;"",VLOOKUP($C390,'Monthly budget'!$E$8:$O$86,COLUMN()-3,FALSE),0)</f>
        <v>0</v>
      </c>
      <c r="K390" s="82">
        <f ca="1">IF($C390&lt;&gt;"",VLOOKUP($C390,'Monthly budget'!$E$8:$O$86,COLUMN()-3,FALSE),0)</f>
        <v>0</v>
      </c>
      <c r="L390" s="82">
        <f ca="1">IF($C390&lt;&gt;"",VLOOKUP($C390,'Monthly budget'!$E$8:$O$86,COLUMN()-3,FALSE),0)</f>
        <v>0</v>
      </c>
      <c r="M390" s="82">
        <f ca="1">IF($C390&lt;&gt;"",VLOOKUP($C390,'Monthly budget'!$E$8:$O$86,COLUMN()-3,FALSE),0)</f>
        <v>0</v>
      </c>
      <c r="N390" s="82">
        <f ca="1">IF($C390&lt;&gt;"",VLOOKUP($C390,'Monthly budget'!$E$8:$O$86,COLUMN()-3,FALSE),0)</f>
        <v>0</v>
      </c>
    </row>
    <row r="391" spans="2:14" x14ac:dyDescent="0.25">
      <c r="B391" s="81" t="b">
        <v>0</v>
      </c>
      <c r="C391" s="88" t="str">
        <f ca="1"/>
        <v>Down Dog</v>
      </c>
      <c r="D391" s="87">
        <f ca="1"/>
        <v>46420</v>
      </c>
      <c r="E391" s="83">
        <f ca="1">IF($C391&lt;&gt;"",VLOOKUP($C391,'Monthly budget'!$E$8:$O$86,COLUMN()-3,FALSE),0)</f>
        <v>0</v>
      </c>
      <c r="F391" s="82">
        <f ca="1">IF($C391&lt;&gt;"",VLOOKUP($C391,'Monthly budget'!$E$8:$O$86,COLUMN()-3,FALSE),0)</f>
        <v>0</v>
      </c>
      <c r="G391" s="82">
        <f ca="1">IF($C391&lt;&gt;"",VLOOKUP($C391,'Monthly budget'!$E$8:$O$86,COLUMN()-3,FALSE),0)</f>
        <v>0</v>
      </c>
      <c r="H391" s="82">
        <f ca="1">IF($C391&lt;&gt;"",VLOOKUP($C391,'Monthly budget'!$E$8:$O$86,COLUMN()-3,FALSE),0)</f>
        <v>0</v>
      </c>
      <c r="I391" s="82">
        <f ca="1">IF($C391&lt;&gt;"",VLOOKUP($C391,'Monthly budget'!$E$8:$O$86,COLUMN()-3,FALSE),0)</f>
        <v>0</v>
      </c>
      <c r="J391" s="82">
        <f ca="1">IF($C391&lt;&gt;"",VLOOKUP($C391,'Monthly budget'!$E$8:$O$86,COLUMN()-3,FALSE),0)</f>
        <v>-14.99</v>
      </c>
      <c r="K391" s="82">
        <f ca="1">IF($C391&lt;&gt;"",VLOOKUP($C391,'Monthly budget'!$E$8:$O$86,COLUMN()-3,FALSE),0)</f>
        <v>0</v>
      </c>
      <c r="L391" s="82">
        <f ca="1">IF($C391&lt;&gt;"",VLOOKUP($C391,'Monthly budget'!$E$8:$O$86,COLUMN()-3,FALSE),0)</f>
        <v>0</v>
      </c>
      <c r="M391" s="82">
        <f ca="1">IF($C391&lt;&gt;"",VLOOKUP($C391,'Monthly budget'!$E$8:$O$86,COLUMN()-3,FALSE),0)</f>
        <v>0</v>
      </c>
      <c r="N391" s="82">
        <f ca="1">IF($C391&lt;&gt;"",VLOOKUP($C391,'Monthly budget'!$E$8:$O$86,COLUMN()-3,FALSE),0)</f>
        <v>0</v>
      </c>
    </row>
    <row r="392" spans="2:14" x14ac:dyDescent="0.25">
      <c r="B392" s="81" t="b">
        <v>0</v>
      </c>
      <c r="C392" s="88" t="str">
        <f ca="1"/>
        <v>Visa Platinum</v>
      </c>
      <c r="D392" s="87">
        <f ca="1"/>
        <v>46421</v>
      </c>
      <c r="E392" s="83">
        <f ca="1">IF($C392&lt;&gt;"",VLOOKUP($C392,'Monthly budget'!$E$8:$O$86,COLUMN()-3,FALSE),0)</f>
        <v>-229</v>
      </c>
      <c r="F392" s="82">
        <f ca="1">IF($C392&lt;&gt;"",VLOOKUP($C392,'Monthly budget'!$E$8:$O$86,COLUMN()-3,FALSE),0)</f>
        <v>0</v>
      </c>
      <c r="G392" s="82">
        <f ca="1">IF($C392&lt;&gt;"",VLOOKUP($C392,'Monthly budget'!$E$8:$O$86,COLUMN()-3,FALSE),0)</f>
        <v>0</v>
      </c>
      <c r="H392" s="82">
        <f ca="1">IF($C392&lt;&gt;"",VLOOKUP($C392,'Monthly budget'!$E$8:$O$86,COLUMN()-3,FALSE),0)</f>
        <v>0</v>
      </c>
      <c r="I392" s="82">
        <f ca="1">IF($C392&lt;&gt;"",VLOOKUP($C392,'Monthly budget'!$E$8:$O$86,COLUMN()-3,FALSE),0)</f>
        <v>0</v>
      </c>
      <c r="J392" s="82">
        <f ca="1">IF($C392&lt;&gt;"",VLOOKUP($C392,'Monthly budget'!$E$8:$O$86,COLUMN()-3,FALSE),0)</f>
        <v>311</v>
      </c>
      <c r="K392" s="82">
        <f ca="1">IF($C392&lt;&gt;"",VLOOKUP($C392,'Monthly budget'!$E$8:$O$86,COLUMN()-3,FALSE),0)</f>
        <v>0</v>
      </c>
      <c r="L392" s="82">
        <f ca="1">IF($C392&lt;&gt;"",VLOOKUP($C392,'Monthly budget'!$E$8:$O$86,COLUMN()-3,FALSE),0)</f>
        <v>0</v>
      </c>
      <c r="M392" s="82">
        <f ca="1">IF($C392&lt;&gt;"",VLOOKUP($C392,'Monthly budget'!$E$8:$O$86,COLUMN()-3,FALSE),0)</f>
        <v>0</v>
      </c>
      <c r="N392" s="82">
        <f ca="1">IF($C392&lt;&gt;"",VLOOKUP($C392,'Monthly budget'!$E$8:$O$86,COLUMN()-3,FALSE),0)</f>
        <v>0</v>
      </c>
    </row>
    <row r="393" spans="2:14" x14ac:dyDescent="0.25">
      <c r="B393" s="81" t="b">
        <v>0</v>
      </c>
      <c r="C393" s="88" t="str">
        <f ca="1"/>
        <v>Kulo Internet</v>
      </c>
      <c r="D393" s="87">
        <f ca="1"/>
        <v>46423</v>
      </c>
      <c r="E393" s="83">
        <f ca="1">IF($C393&lt;&gt;"",VLOOKUP($C393,'Monthly budget'!$E$8:$O$86,COLUMN()-3,FALSE),0)</f>
        <v>-28</v>
      </c>
      <c r="F393" s="82">
        <f ca="1">IF($C393&lt;&gt;"",VLOOKUP($C393,'Monthly budget'!$E$8:$O$86,COLUMN()-3,FALSE),0)</f>
        <v>0</v>
      </c>
      <c r="G393" s="82">
        <f ca="1">IF($C393&lt;&gt;"",VLOOKUP($C393,'Monthly budget'!$E$8:$O$86,COLUMN()-3,FALSE),0)</f>
        <v>0</v>
      </c>
      <c r="H393" s="82">
        <f ca="1">IF($C393&lt;&gt;"",VLOOKUP($C393,'Monthly budget'!$E$8:$O$86,COLUMN()-3,FALSE),0)</f>
        <v>0</v>
      </c>
      <c r="I393" s="82">
        <f ca="1">IF($C393&lt;&gt;"",VLOOKUP($C393,'Monthly budget'!$E$8:$O$86,COLUMN()-3,FALSE),0)</f>
        <v>0</v>
      </c>
      <c r="J393" s="82">
        <f ca="1">IF($C393&lt;&gt;"",VLOOKUP($C393,'Monthly budget'!$E$8:$O$86,COLUMN()-3,FALSE),0)</f>
        <v>0</v>
      </c>
      <c r="K393" s="82">
        <f ca="1">IF($C393&lt;&gt;"",VLOOKUP($C393,'Monthly budget'!$E$8:$O$86,COLUMN()-3,FALSE),0)</f>
        <v>0</v>
      </c>
      <c r="L393" s="82">
        <f ca="1">IF($C393&lt;&gt;"",VLOOKUP($C393,'Monthly budget'!$E$8:$O$86,COLUMN()-3,FALSE),0)</f>
        <v>0</v>
      </c>
      <c r="M393" s="82">
        <f ca="1">IF($C393&lt;&gt;"",VLOOKUP($C393,'Monthly budget'!$E$8:$O$86,COLUMN()-3,FALSE),0)</f>
        <v>0</v>
      </c>
      <c r="N393" s="82">
        <f ca="1">IF($C393&lt;&gt;"",VLOOKUP($C393,'Monthly budget'!$E$8:$O$86,COLUMN()-3,FALSE),0)</f>
        <v>0</v>
      </c>
    </row>
    <row r="394" spans="2:14" x14ac:dyDescent="0.25">
      <c r="B394" s="81" t="b">
        <v>0</v>
      </c>
      <c r="C394" s="88" t="str">
        <f ca="1"/>
        <v>Cese Phone</v>
      </c>
      <c r="D394" s="87">
        <f ca="1"/>
        <v>46423</v>
      </c>
      <c r="E394" s="83">
        <f ca="1">IF($C394&lt;&gt;"",VLOOKUP($C394,'Monthly budget'!$E$8:$O$86,COLUMN()-3,FALSE),0)</f>
        <v>-142</v>
      </c>
      <c r="F394" s="82">
        <f ca="1">IF($C394&lt;&gt;"",VLOOKUP($C394,'Monthly budget'!$E$8:$O$86,COLUMN()-3,FALSE),0)</f>
        <v>0</v>
      </c>
      <c r="G394" s="82">
        <f ca="1">IF($C394&lt;&gt;"",VLOOKUP($C394,'Monthly budget'!$E$8:$O$86,COLUMN()-3,FALSE),0)</f>
        <v>0</v>
      </c>
      <c r="H394" s="82">
        <f ca="1">IF($C394&lt;&gt;"",VLOOKUP($C394,'Monthly budget'!$E$8:$O$86,COLUMN()-3,FALSE),0)</f>
        <v>0</v>
      </c>
      <c r="I394" s="82">
        <f ca="1">IF($C394&lt;&gt;"",VLOOKUP($C394,'Monthly budget'!$E$8:$O$86,COLUMN()-3,FALSE),0)</f>
        <v>0</v>
      </c>
      <c r="J394" s="82">
        <f ca="1">IF($C394&lt;&gt;"",VLOOKUP($C394,'Monthly budget'!$E$8:$O$86,COLUMN()-3,FALSE),0)</f>
        <v>0</v>
      </c>
      <c r="K394" s="82">
        <f ca="1">IF($C394&lt;&gt;"",VLOOKUP($C394,'Monthly budget'!$E$8:$O$86,COLUMN()-3,FALSE),0)</f>
        <v>0</v>
      </c>
      <c r="L394" s="82">
        <f ca="1">IF($C394&lt;&gt;"",VLOOKUP($C394,'Monthly budget'!$E$8:$O$86,COLUMN()-3,FALSE),0)</f>
        <v>0</v>
      </c>
      <c r="M394" s="82">
        <f ca="1">IF($C394&lt;&gt;"",VLOOKUP($C394,'Monthly budget'!$E$8:$O$86,COLUMN()-3,FALSE),0)</f>
        <v>0</v>
      </c>
      <c r="N394" s="82">
        <f ca="1">IF($C394&lt;&gt;"",VLOOKUP($C394,'Monthly budget'!$E$8:$O$86,COLUMN()-3,FALSE),0)</f>
        <v>0</v>
      </c>
    </row>
    <row r="395" spans="2:14" x14ac:dyDescent="0.25">
      <c r="B395" s="81" t="b">
        <v>0</v>
      </c>
      <c r="C395" s="88" t="str">
        <f ca="1"/>
        <v>Phone</v>
      </c>
      <c r="D395" s="87">
        <f ca="1"/>
        <v>46423</v>
      </c>
      <c r="E395" s="83">
        <f ca="1">IF($C395&lt;&gt;"",VLOOKUP($C395,'Monthly budget'!$E$8:$O$86,COLUMN()-3,FALSE),0)</f>
        <v>-150.66999999999999</v>
      </c>
      <c r="F395" s="82">
        <f ca="1">IF($C395&lt;&gt;"",VLOOKUP($C395,'Monthly budget'!$E$8:$O$86,COLUMN()-3,FALSE),0)</f>
        <v>0</v>
      </c>
      <c r="G395" s="82">
        <f ca="1">IF($C395&lt;&gt;"",VLOOKUP($C395,'Monthly budget'!$E$8:$O$86,COLUMN()-3,FALSE),0)</f>
        <v>0</v>
      </c>
      <c r="H395" s="82">
        <f ca="1">IF($C395&lt;&gt;"",VLOOKUP($C395,'Monthly budget'!$E$8:$O$86,COLUMN()-3,FALSE),0)</f>
        <v>0</v>
      </c>
      <c r="I395" s="82">
        <f ca="1">IF($C395&lt;&gt;"",VLOOKUP($C395,'Monthly budget'!$E$8:$O$86,COLUMN()-3,FALSE),0)</f>
        <v>0</v>
      </c>
      <c r="J395" s="82">
        <f ca="1">IF($C395&lt;&gt;"",VLOOKUP($C395,'Monthly budget'!$E$8:$O$86,COLUMN()-3,FALSE),0)</f>
        <v>0</v>
      </c>
      <c r="K395" s="82">
        <f ca="1">IF($C395&lt;&gt;"",VLOOKUP($C395,'Monthly budget'!$E$8:$O$86,COLUMN()-3,FALSE),0)</f>
        <v>0</v>
      </c>
      <c r="L395" s="82">
        <f ca="1">IF($C395&lt;&gt;"",VLOOKUP($C395,'Monthly budget'!$E$8:$O$86,COLUMN()-3,FALSE),0)</f>
        <v>0</v>
      </c>
      <c r="M395" s="82">
        <f ca="1">IF($C395&lt;&gt;"",VLOOKUP($C395,'Monthly budget'!$E$8:$O$86,COLUMN()-3,FALSE),0)</f>
        <v>0</v>
      </c>
      <c r="N395" s="82">
        <f ca="1">IF($C395&lt;&gt;"",VLOOKUP($C395,'Monthly budget'!$E$8:$O$86,COLUMN()-3,FALSE),0)</f>
        <v>0</v>
      </c>
    </row>
    <row r="396" spans="2:14" x14ac:dyDescent="0.25">
      <c r="B396" s="81" t="b">
        <v>0</v>
      </c>
      <c r="C396" s="88" t="str">
        <f ca="1"/>
        <v>Sony</v>
      </c>
      <c r="D396" s="87">
        <f ca="1"/>
        <v>46426</v>
      </c>
      <c r="E396" s="83">
        <f ca="1">IF($C396&lt;&gt;"",VLOOKUP($C396,'Monthly budget'!$E$8:$O$86,COLUMN()-3,FALSE),0)</f>
        <v>-17.989999999999998</v>
      </c>
      <c r="F396" s="82">
        <f ca="1">IF($C396&lt;&gt;"",VLOOKUP($C396,'Monthly budget'!$E$8:$O$86,COLUMN()-3,FALSE),0)</f>
        <v>0</v>
      </c>
      <c r="G396" s="82">
        <f ca="1">IF($C396&lt;&gt;"",VLOOKUP($C396,'Monthly budget'!$E$8:$O$86,COLUMN()-3,FALSE),0)</f>
        <v>0</v>
      </c>
      <c r="H396" s="82">
        <f ca="1">IF($C396&lt;&gt;"",VLOOKUP($C396,'Monthly budget'!$E$8:$O$86,COLUMN()-3,FALSE),0)</f>
        <v>0</v>
      </c>
      <c r="I396" s="82">
        <f ca="1">IF($C396&lt;&gt;"",VLOOKUP($C396,'Monthly budget'!$E$8:$O$86,COLUMN()-3,FALSE),0)</f>
        <v>0</v>
      </c>
      <c r="J396" s="82">
        <f ca="1">IF($C396&lt;&gt;"",VLOOKUP($C396,'Monthly budget'!$E$8:$O$86,COLUMN()-3,FALSE),0)</f>
        <v>0</v>
      </c>
      <c r="K396" s="82">
        <f ca="1">IF($C396&lt;&gt;"",VLOOKUP($C396,'Monthly budget'!$E$8:$O$86,COLUMN()-3,FALSE),0)</f>
        <v>0</v>
      </c>
      <c r="L396" s="82">
        <f ca="1">IF($C396&lt;&gt;"",VLOOKUP($C396,'Monthly budget'!$E$8:$O$86,COLUMN()-3,FALSE),0)</f>
        <v>0</v>
      </c>
      <c r="M396" s="82">
        <f ca="1">IF($C396&lt;&gt;"",VLOOKUP($C396,'Monthly budget'!$E$8:$O$86,COLUMN()-3,FALSE),0)</f>
        <v>0</v>
      </c>
      <c r="N396" s="82">
        <f ca="1">IF($C396&lt;&gt;"",VLOOKUP($C396,'Monthly budget'!$E$8:$O$86,COLUMN()-3,FALSE),0)</f>
        <v>0</v>
      </c>
    </row>
    <row r="397" spans="2:14" x14ac:dyDescent="0.25">
      <c r="B397" s="81" t="b">
        <v>0</v>
      </c>
      <c r="C397" s="88" t="str">
        <f ca="1"/>
        <v>Phone Insurance</v>
      </c>
      <c r="D397" s="87">
        <f ca="1"/>
        <v>46426</v>
      </c>
      <c r="E397" s="83">
        <f ca="1">IF($C397&lt;&gt;"",VLOOKUP($C397,'Monthly budget'!$E$8:$O$86,COLUMN()-3,FALSE),0)</f>
        <v>-8</v>
      </c>
      <c r="F397" s="82">
        <f ca="1">IF($C397&lt;&gt;"",VLOOKUP($C397,'Monthly budget'!$E$8:$O$86,COLUMN()-3,FALSE),0)</f>
        <v>0</v>
      </c>
      <c r="G397" s="82">
        <f ca="1">IF($C397&lt;&gt;"",VLOOKUP($C397,'Monthly budget'!$E$8:$O$86,COLUMN()-3,FALSE),0)</f>
        <v>0</v>
      </c>
      <c r="H397" s="82">
        <f ca="1">IF($C397&lt;&gt;"",VLOOKUP($C397,'Monthly budget'!$E$8:$O$86,COLUMN()-3,FALSE),0)</f>
        <v>0</v>
      </c>
      <c r="I397" s="82">
        <f ca="1">IF($C397&lt;&gt;"",VLOOKUP($C397,'Monthly budget'!$E$8:$O$86,COLUMN()-3,FALSE),0)</f>
        <v>0</v>
      </c>
      <c r="J397" s="82">
        <f ca="1">IF($C397&lt;&gt;"",VLOOKUP($C397,'Monthly budget'!$E$8:$O$86,COLUMN()-3,FALSE),0)</f>
        <v>0</v>
      </c>
      <c r="K397" s="82">
        <f ca="1">IF($C397&lt;&gt;"",VLOOKUP($C397,'Monthly budget'!$E$8:$O$86,COLUMN()-3,FALSE),0)</f>
        <v>0</v>
      </c>
      <c r="L397" s="82">
        <f ca="1">IF($C397&lt;&gt;"",VLOOKUP($C397,'Monthly budget'!$E$8:$O$86,COLUMN()-3,FALSE),0)</f>
        <v>0</v>
      </c>
      <c r="M397" s="82">
        <f ca="1">IF($C397&lt;&gt;"",VLOOKUP($C397,'Monthly budget'!$E$8:$O$86,COLUMN()-3,FALSE),0)</f>
        <v>0</v>
      </c>
      <c r="N397" s="82">
        <f ca="1">IF($C397&lt;&gt;"",VLOOKUP($C397,'Monthly budget'!$E$8:$O$86,COLUMN()-3,FALSE),0)</f>
        <v>0</v>
      </c>
    </row>
    <row r="398" spans="2:14" x14ac:dyDescent="0.25">
      <c r="B398" s="81" t="b">
        <v>0</v>
      </c>
      <c r="C398" s="88" t="str">
        <f ca="1"/>
        <v>Amazon</v>
      </c>
      <c r="D398" s="87">
        <f ca="1"/>
        <v>46427</v>
      </c>
      <c r="E398" s="83">
        <f ca="1">IF($C398&lt;&gt;"",VLOOKUP($C398,'Monthly budget'!$E$8:$O$86,COLUMN()-3,FALSE),0)</f>
        <v>-16.149999999999999</v>
      </c>
      <c r="F398" s="82">
        <f ca="1">IF($C398&lt;&gt;"",VLOOKUP($C398,'Monthly budget'!$E$8:$O$86,COLUMN()-3,FALSE),0)</f>
        <v>0</v>
      </c>
      <c r="G398" s="82">
        <f ca="1">IF($C398&lt;&gt;"",VLOOKUP($C398,'Monthly budget'!$E$8:$O$86,COLUMN()-3,FALSE),0)</f>
        <v>0</v>
      </c>
      <c r="H398" s="82">
        <f ca="1">IF($C398&lt;&gt;"",VLOOKUP($C398,'Monthly budget'!$E$8:$O$86,COLUMN()-3,FALSE),0)</f>
        <v>0</v>
      </c>
      <c r="I398" s="82">
        <f ca="1">IF($C398&lt;&gt;"",VLOOKUP($C398,'Monthly budget'!$E$8:$O$86,COLUMN()-3,FALSE),0)</f>
        <v>0</v>
      </c>
      <c r="J398" s="82">
        <f ca="1">IF($C398&lt;&gt;"",VLOOKUP($C398,'Monthly budget'!$E$8:$O$86,COLUMN()-3,FALSE),0)</f>
        <v>0</v>
      </c>
      <c r="K398" s="82">
        <f ca="1">IF($C398&lt;&gt;"",VLOOKUP($C398,'Monthly budget'!$E$8:$O$86,COLUMN()-3,FALSE),0)</f>
        <v>0</v>
      </c>
      <c r="L398" s="82">
        <f ca="1">IF($C398&lt;&gt;"",VLOOKUP($C398,'Monthly budget'!$E$8:$O$86,COLUMN()-3,FALSE),0)</f>
        <v>0</v>
      </c>
      <c r="M398" s="82">
        <f ca="1">IF($C398&lt;&gt;"",VLOOKUP($C398,'Monthly budget'!$E$8:$O$86,COLUMN()-3,FALSE),0)</f>
        <v>0</v>
      </c>
      <c r="N398" s="82">
        <f ca="1">IF($C398&lt;&gt;"",VLOOKUP($C398,'Monthly budget'!$E$8:$O$86,COLUMN()-3,FALSE),0)</f>
        <v>0</v>
      </c>
    </row>
    <row r="399" spans="2:14" x14ac:dyDescent="0.25">
      <c r="B399" s="81" t="b">
        <v>0</v>
      </c>
      <c r="C399" s="88" t="str">
        <f ca="1"/>
        <v>Viso Go</v>
      </c>
      <c r="D399" s="87">
        <f ca="1"/>
        <v>46429</v>
      </c>
      <c r="E399" s="83">
        <f ca="1">IF($C399&lt;&gt;"",VLOOKUP($C399,'Monthly budget'!$E$8:$O$86,COLUMN()-3,FALSE),0)</f>
        <v>-275</v>
      </c>
      <c r="F399" s="82">
        <f ca="1">IF($C399&lt;&gt;"",VLOOKUP($C399,'Monthly budget'!$E$8:$O$86,COLUMN()-3,FALSE),0)</f>
        <v>0</v>
      </c>
      <c r="G399" s="82">
        <f ca="1">IF($C399&lt;&gt;"",VLOOKUP($C399,'Monthly budget'!$E$8:$O$86,COLUMN()-3,FALSE),0)</f>
        <v>0</v>
      </c>
      <c r="H399" s="82">
        <f ca="1">IF($C399&lt;&gt;"",VLOOKUP($C399,'Monthly budget'!$E$8:$O$86,COLUMN()-3,FALSE),0)</f>
        <v>0</v>
      </c>
      <c r="I399" s="82">
        <f ca="1">IF($C399&lt;&gt;"",VLOOKUP($C399,'Monthly budget'!$E$8:$O$86,COLUMN()-3,FALSE),0)</f>
        <v>0</v>
      </c>
      <c r="J399" s="82">
        <f ca="1">IF($C399&lt;&gt;"",VLOOKUP($C399,'Monthly budget'!$E$8:$O$86,COLUMN()-3,FALSE),0)</f>
        <v>0</v>
      </c>
      <c r="K399" s="82">
        <f ca="1">IF($C399&lt;&gt;"",VLOOKUP($C399,'Monthly budget'!$E$8:$O$86,COLUMN()-3,FALSE),0)</f>
        <v>146</v>
      </c>
      <c r="L399" s="82">
        <f ca="1">IF($C399&lt;&gt;"",VLOOKUP($C399,'Monthly budget'!$E$8:$O$86,COLUMN()-3,FALSE),0)</f>
        <v>0</v>
      </c>
      <c r="M399" s="82">
        <f ca="1">IF($C399&lt;&gt;"",VLOOKUP($C399,'Monthly budget'!$E$8:$O$86,COLUMN()-3,FALSE),0)</f>
        <v>0</v>
      </c>
      <c r="N399" s="82">
        <f ca="1">IF($C399&lt;&gt;"",VLOOKUP($C399,'Monthly budget'!$E$8:$O$86,COLUMN()-3,FALSE),0)</f>
        <v>0</v>
      </c>
    </row>
    <row r="400" spans="2:14" x14ac:dyDescent="0.25">
      <c r="B400" s="81" t="b">
        <v>0</v>
      </c>
      <c r="C400" s="88" t="str">
        <f ca="1"/>
        <v>Paycheck</v>
      </c>
      <c r="D400" s="87">
        <f ca="1"/>
        <v>46430</v>
      </c>
      <c r="E400" s="83">
        <f ca="1">IF($C400&lt;&gt;"",VLOOKUP($C400,'Monthly budget'!$E$8:$O$86,COLUMN()-3,FALSE),0)</f>
        <v>1140</v>
      </c>
      <c r="F400" s="82">
        <f ca="1">IF($C400&lt;&gt;"",VLOOKUP($C400,'Monthly budget'!$E$8:$O$86,COLUMN()-3,FALSE),0)</f>
        <v>460</v>
      </c>
      <c r="G400" s="82">
        <f ca="1">IF($C400&lt;&gt;"",VLOOKUP($C400,'Monthly budget'!$E$8:$O$86,COLUMN()-3,FALSE),0)</f>
        <v>0</v>
      </c>
      <c r="H400" s="82">
        <f ca="1">IF($C400&lt;&gt;"",VLOOKUP($C400,'Monthly budget'!$E$8:$O$86,COLUMN()-3,FALSE),0)</f>
        <v>0</v>
      </c>
      <c r="I400" s="82">
        <f ca="1">IF($C400&lt;&gt;"",VLOOKUP($C400,'Monthly budget'!$E$8:$O$86,COLUMN()-3,FALSE),0)</f>
        <v>0</v>
      </c>
      <c r="J400" s="82">
        <f ca="1">IF($C400&lt;&gt;"",VLOOKUP($C400,'Monthly budget'!$E$8:$O$86,COLUMN()-3,FALSE),0)</f>
        <v>0</v>
      </c>
      <c r="K400" s="82">
        <f ca="1">IF($C400&lt;&gt;"",VLOOKUP($C400,'Monthly budget'!$E$8:$O$86,COLUMN()-3,FALSE),0)</f>
        <v>0</v>
      </c>
      <c r="L400" s="82">
        <f ca="1">IF($C400&lt;&gt;"",VLOOKUP($C400,'Monthly budget'!$E$8:$O$86,COLUMN()-3,FALSE),0)</f>
        <v>0</v>
      </c>
      <c r="M400" s="82">
        <f ca="1">IF($C400&lt;&gt;"",VLOOKUP($C400,'Monthly budget'!$E$8:$O$86,COLUMN()-3,FALSE),0)</f>
        <v>0</v>
      </c>
      <c r="N400" s="82">
        <f ca="1">IF($C400&lt;&gt;"",VLOOKUP($C400,'Monthly budget'!$E$8:$O$86,COLUMN()-3,FALSE),0)</f>
        <v>0</v>
      </c>
    </row>
    <row r="401" spans="2:14" x14ac:dyDescent="0.25">
      <c r="B401" s="81" t="b">
        <v>0</v>
      </c>
      <c r="C401" s="88" t="str">
        <f ca="1"/>
        <v>Ameritas</v>
      </c>
      <c r="D401" s="87">
        <f ca="1"/>
        <v>46430</v>
      </c>
      <c r="E401" s="83">
        <f ca="1">IF($C401&lt;&gt;"",VLOOKUP($C401,'Monthly budget'!$E$8:$O$86,COLUMN()-3,FALSE),0)</f>
        <v>0</v>
      </c>
      <c r="F401" s="82">
        <f ca="1">IF($C401&lt;&gt;"",VLOOKUP($C401,'Monthly budget'!$E$8:$O$86,COLUMN()-3,FALSE),0)</f>
        <v>0</v>
      </c>
      <c r="G401" s="82">
        <f ca="1">IF($C401&lt;&gt;"",VLOOKUP($C401,'Monthly budget'!$E$8:$O$86,COLUMN()-3,FALSE),0)</f>
        <v>112</v>
      </c>
      <c r="H401" s="82">
        <f ca="1">IF($C401&lt;&gt;"",VLOOKUP($C401,'Monthly budget'!$E$8:$O$86,COLUMN()-3,FALSE),0)</f>
        <v>0</v>
      </c>
      <c r="I401" s="82">
        <f ca="1">IF($C401&lt;&gt;"",VLOOKUP($C401,'Monthly budget'!$E$8:$O$86,COLUMN()-3,FALSE),0)</f>
        <v>0</v>
      </c>
      <c r="J401" s="82">
        <f ca="1">IF($C401&lt;&gt;"",VLOOKUP($C401,'Monthly budget'!$E$8:$O$86,COLUMN()-3,FALSE),0)</f>
        <v>0</v>
      </c>
      <c r="K401" s="82">
        <f ca="1">IF($C401&lt;&gt;"",VLOOKUP($C401,'Monthly budget'!$E$8:$O$86,COLUMN()-3,FALSE),0)</f>
        <v>0</v>
      </c>
      <c r="L401" s="82">
        <f ca="1">IF($C401&lt;&gt;"",VLOOKUP($C401,'Monthly budget'!$E$8:$O$86,COLUMN()-3,FALSE),0)</f>
        <v>0</v>
      </c>
      <c r="M401" s="82">
        <f ca="1">IF($C401&lt;&gt;"",VLOOKUP($C401,'Monthly budget'!$E$8:$O$86,COLUMN()-3,FALSE),0)</f>
        <v>0</v>
      </c>
      <c r="N401" s="82">
        <f ca="1">IF($C401&lt;&gt;"",VLOOKUP($C401,'Monthly budget'!$E$8:$O$86,COLUMN()-3,FALSE),0)</f>
        <v>0</v>
      </c>
    </row>
    <row r="402" spans="2:14" x14ac:dyDescent="0.25">
      <c r="B402" s="81" t="b">
        <v>0</v>
      </c>
      <c r="C402" s="88" t="str">
        <f ca="1"/>
        <v>Groceries</v>
      </c>
      <c r="D402" s="87">
        <f ca="1"/>
        <v>46431</v>
      </c>
      <c r="E402" s="83">
        <f ca="1">IF($C402&lt;&gt;"",VLOOKUP($C402,'Monthly budget'!$E$8:$O$86,COLUMN()-3,FALSE),0)</f>
        <v>0</v>
      </c>
      <c r="F402" s="82">
        <f ca="1">IF($C402&lt;&gt;"",VLOOKUP($C402,'Monthly budget'!$E$8:$O$86,COLUMN()-3,FALSE),0)</f>
        <v>-200</v>
      </c>
      <c r="G402" s="82">
        <f ca="1">IF($C402&lt;&gt;"",VLOOKUP($C402,'Monthly budget'!$E$8:$O$86,COLUMN()-3,FALSE),0)</f>
        <v>0</v>
      </c>
      <c r="H402" s="82">
        <f ca="1">IF($C402&lt;&gt;"",VLOOKUP($C402,'Monthly budget'!$E$8:$O$86,COLUMN()-3,FALSE),0)</f>
        <v>0</v>
      </c>
      <c r="I402" s="82">
        <f ca="1">IF($C402&lt;&gt;"",VLOOKUP($C402,'Monthly budget'!$E$8:$O$86,COLUMN()-3,FALSE),0)</f>
        <v>0</v>
      </c>
      <c r="J402" s="82">
        <f ca="1">IF($C402&lt;&gt;"",VLOOKUP($C402,'Monthly budget'!$E$8:$O$86,COLUMN()-3,FALSE),0)</f>
        <v>0</v>
      </c>
      <c r="K402" s="82">
        <f ca="1">IF($C402&lt;&gt;"",VLOOKUP($C402,'Monthly budget'!$E$8:$O$86,COLUMN()-3,FALSE),0)</f>
        <v>0</v>
      </c>
      <c r="L402" s="82">
        <f ca="1">IF($C402&lt;&gt;"",VLOOKUP($C402,'Monthly budget'!$E$8:$O$86,COLUMN()-3,FALSE),0)</f>
        <v>0</v>
      </c>
      <c r="M402" s="82">
        <f ca="1">IF($C402&lt;&gt;"",VLOOKUP($C402,'Monthly budget'!$E$8:$O$86,COLUMN()-3,FALSE),0)</f>
        <v>0</v>
      </c>
      <c r="N402" s="82">
        <f ca="1">IF($C402&lt;&gt;"",VLOOKUP($C402,'Monthly budget'!$E$8:$O$86,COLUMN()-3,FALSE),0)</f>
        <v>0</v>
      </c>
    </row>
    <row r="403" spans="2:14" x14ac:dyDescent="0.25">
      <c r="B403" s="81" t="b">
        <v>0</v>
      </c>
      <c r="C403" s="88" t="str">
        <f ca="1"/>
        <v>Food &amp; Drinks</v>
      </c>
      <c r="D403" s="87">
        <f ca="1"/>
        <v>46431</v>
      </c>
      <c r="E403" s="83">
        <f ca="1">IF($C403&lt;&gt;"",VLOOKUP($C403,'Monthly budget'!$E$8:$O$86,COLUMN()-3,FALSE),0)</f>
        <v>0</v>
      </c>
      <c r="F403" s="82">
        <f ca="1">IF($C403&lt;&gt;"",VLOOKUP($C403,'Monthly budget'!$E$8:$O$86,COLUMN()-3,FALSE),0)</f>
        <v>-200</v>
      </c>
      <c r="G403" s="82">
        <f ca="1">IF($C403&lt;&gt;"",VLOOKUP($C403,'Monthly budget'!$E$8:$O$86,COLUMN()-3,FALSE),0)</f>
        <v>0</v>
      </c>
      <c r="H403" s="82">
        <f ca="1">IF($C403&lt;&gt;"",VLOOKUP($C403,'Monthly budget'!$E$8:$O$86,COLUMN()-3,FALSE),0)</f>
        <v>0</v>
      </c>
      <c r="I403" s="82">
        <f ca="1">IF($C403&lt;&gt;"",VLOOKUP($C403,'Monthly budget'!$E$8:$O$86,COLUMN()-3,FALSE),0)</f>
        <v>0</v>
      </c>
      <c r="J403" s="82">
        <f ca="1">IF($C403&lt;&gt;"",VLOOKUP($C403,'Monthly budget'!$E$8:$O$86,COLUMN()-3,FALSE),0)</f>
        <v>0</v>
      </c>
      <c r="K403" s="82">
        <f ca="1">IF($C403&lt;&gt;"",VLOOKUP($C403,'Monthly budget'!$E$8:$O$86,COLUMN()-3,FALSE),0)</f>
        <v>0</v>
      </c>
      <c r="L403" s="82">
        <f ca="1">IF($C403&lt;&gt;"",VLOOKUP($C403,'Monthly budget'!$E$8:$O$86,COLUMN()-3,FALSE),0)</f>
        <v>0</v>
      </c>
      <c r="M403" s="82">
        <f ca="1">IF($C403&lt;&gt;"",VLOOKUP($C403,'Monthly budget'!$E$8:$O$86,COLUMN()-3,FALSE),0)</f>
        <v>0</v>
      </c>
      <c r="N403" s="82">
        <f ca="1">IF($C403&lt;&gt;"",VLOOKUP($C403,'Monthly budget'!$E$8:$O$86,COLUMN()-3,FALSE),0)</f>
        <v>0</v>
      </c>
    </row>
    <row r="404" spans="2:14" x14ac:dyDescent="0.25">
      <c r="B404" s="81" t="b">
        <v>0</v>
      </c>
      <c r="C404" s="88" t="str">
        <f ca="1"/>
        <v>Motorcycle</v>
      </c>
      <c r="D404" s="87">
        <f ca="1"/>
        <v>46434</v>
      </c>
      <c r="E404" s="83">
        <f ca="1">IF($C404&lt;&gt;"",VLOOKUP($C404,'Monthly budget'!$E$8:$O$86,COLUMN()-3,FALSE),0)</f>
        <v>-150.38</v>
      </c>
      <c r="F404" s="82">
        <f ca="1">IF($C404&lt;&gt;"",VLOOKUP($C404,'Monthly budget'!$E$8:$O$86,COLUMN()-3,FALSE),0)</f>
        <v>0</v>
      </c>
      <c r="G404" s="82">
        <f ca="1">IF($C404&lt;&gt;"",VLOOKUP($C404,'Monthly budget'!$E$8:$O$86,COLUMN()-3,FALSE),0)</f>
        <v>0</v>
      </c>
      <c r="H404" s="82">
        <f ca="1">IF($C404&lt;&gt;"",VLOOKUP($C404,'Monthly budget'!$E$8:$O$86,COLUMN()-3,FALSE),0)</f>
        <v>0</v>
      </c>
      <c r="I404" s="82">
        <f ca="1">IF($C404&lt;&gt;"",VLOOKUP($C404,'Monthly budget'!$E$8:$O$86,COLUMN()-3,FALSE),0)</f>
        <v>0</v>
      </c>
      <c r="J404" s="82">
        <f ca="1">IF($C404&lt;&gt;"",VLOOKUP($C404,'Monthly budget'!$E$8:$O$86,COLUMN()-3,FALSE),0)</f>
        <v>0</v>
      </c>
      <c r="K404" s="82">
        <f ca="1">IF($C404&lt;&gt;"",VLOOKUP($C404,'Monthly budget'!$E$8:$O$86,COLUMN()-3,FALSE),0)</f>
        <v>0</v>
      </c>
      <c r="L404" s="82">
        <f ca="1">IF($C404&lt;&gt;"",VLOOKUP($C404,'Monthly budget'!$E$8:$O$86,COLUMN()-3,FALSE),0)</f>
        <v>0</v>
      </c>
      <c r="M404" s="82">
        <f ca="1">IF($C404&lt;&gt;"",VLOOKUP($C404,'Monthly budget'!$E$8:$O$86,COLUMN()-3,FALSE),0)</f>
        <v>0</v>
      </c>
      <c r="N404" s="82">
        <f ca="1">IF($C404&lt;&gt;"",VLOOKUP($C404,'Monthly budget'!$E$8:$O$86,COLUMN()-3,FALSE),0)</f>
        <v>0</v>
      </c>
    </row>
    <row r="405" spans="2:14" x14ac:dyDescent="0.25">
      <c r="B405" s="81" t="b">
        <v>0</v>
      </c>
      <c r="C405" s="88" t="str">
        <f ca="1"/>
        <v>Netflix</v>
      </c>
      <c r="D405" s="87">
        <f ca="1"/>
        <v>46438</v>
      </c>
      <c r="E405" s="83">
        <f ca="1">IF($C405&lt;&gt;"",VLOOKUP($C405,'Monthly budget'!$E$8:$O$86,COLUMN()-3,FALSE),0)</f>
        <v>-24.99</v>
      </c>
      <c r="F405" s="82">
        <f ca="1">IF($C405&lt;&gt;"",VLOOKUP($C405,'Monthly budget'!$E$8:$O$86,COLUMN()-3,FALSE),0)</f>
        <v>0</v>
      </c>
      <c r="G405" s="82">
        <f ca="1">IF($C405&lt;&gt;"",VLOOKUP($C405,'Monthly budget'!$E$8:$O$86,COLUMN()-3,FALSE),0)</f>
        <v>0</v>
      </c>
      <c r="H405" s="82">
        <f ca="1">IF($C405&lt;&gt;"",VLOOKUP($C405,'Monthly budget'!$E$8:$O$86,COLUMN()-3,FALSE),0)</f>
        <v>0</v>
      </c>
      <c r="I405" s="82">
        <f ca="1">IF($C405&lt;&gt;"",VLOOKUP($C405,'Monthly budget'!$E$8:$O$86,COLUMN()-3,FALSE),0)</f>
        <v>0</v>
      </c>
      <c r="J405" s="82">
        <f ca="1">IF($C405&lt;&gt;"",VLOOKUP($C405,'Monthly budget'!$E$8:$O$86,COLUMN()-3,FALSE),0)</f>
        <v>0</v>
      </c>
      <c r="K405" s="82">
        <f ca="1">IF($C405&lt;&gt;"",VLOOKUP($C405,'Monthly budget'!$E$8:$O$86,COLUMN()-3,FALSE),0)</f>
        <v>0</v>
      </c>
      <c r="L405" s="82">
        <f ca="1">IF($C405&lt;&gt;"",VLOOKUP($C405,'Monthly budget'!$E$8:$O$86,COLUMN()-3,FALSE),0)</f>
        <v>0</v>
      </c>
      <c r="M405" s="82">
        <f ca="1">IF($C405&lt;&gt;"",VLOOKUP($C405,'Monthly budget'!$E$8:$O$86,COLUMN()-3,FALSE),0)</f>
        <v>0</v>
      </c>
      <c r="N405" s="82">
        <f ca="1">IF($C405&lt;&gt;"",VLOOKUP($C405,'Monthly budget'!$E$8:$O$86,COLUMN()-3,FALSE),0)</f>
        <v>0</v>
      </c>
    </row>
    <row r="406" spans="2:14" x14ac:dyDescent="0.25">
      <c r="B406" s="81" t="b">
        <v>0</v>
      </c>
      <c r="C406" s="88" t="str">
        <f ca="1"/>
        <v>Renters</v>
      </c>
      <c r="D406" s="87">
        <f ca="1"/>
        <v>46439</v>
      </c>
      <c r="E406" s="83">
        <f ca="1">IF($C406&lt;&gt;"",VLOOKUP($C406,'Monthly budget'!$E$8:$O$86,COLUMN()-3,FALSE),0)</f>
        <v>-10.92</v>
      </c>
      <c r="F406" s="82">
        <f ca="1">IF($C406&lt;&gt;"",VLOOKUP($C406,'Monthly budget'!$E$8:$O$86,COLUMN()-3,FALSE),0)</f>
        <v>0</v>
      </c>
      <c r="G406" s="82">
        <f ca="1">IF($C406&lt;&gt;"",VLOOKUP($C406,'Monthly budget'!$E$8:$O$86,COLUMN()-3,FALSE),0)</f>
        <v>0</v>
      </c>
      <c r="H406" s="82">
        <f ca="1">IF($C406&lt;&gt;"",VLOOKUP($C406,'Monthly budget'!$E$8:$O$86,COLUMN()-3,FALSE),0)</f>
        <v>0</v>
      </c>
      <c r="I406" s="82">
        <f ca="1">IF($C406&lt;&gt;"",VLOOKUP($C406,'Monthly budget'!$E$8:$O$86,COLUMN()-3,FALSE),0)</f>
        <v>0</v>
      </c>
      <c r="J406" s="82">
        <f ca="1">IF($C406&lt;&gt;"",VLOOKUP($C406,'Monthly budget'!$E$8:$O$86,COLUMN()-3,FALSE),0)</f>
        <v>0</v>
      </c>
      <c r="K406" s="82">
        <f ca="1">IF($C406&lt;&gt;"",VLOOKUP($C406,'Monthly budget'!$E$8:$O$86,COLUMN()-3,FALSE),0)</f>
        <v>0</v>
      </c>
      <c r="L406" s="82">
        <f ca="1">IF($C406&lt;&gt;"",VLOOKUP($C406,'Monthly budget'!$E$8:$O$86,COLUMN()-3,FALSE),0)</f>
        <v>0</v>
      </c>
      <c r="M406" s="82">
        <f ca="1">IF($C406&lt;&gt;"",VLOOKUP($C406,'Monthly budget'!$E$8:$O$86,COLUMN()-3,FALSE),0)</f>
        <v>0</v>
      </c>
      <c r="N406" s="82">
        <f ca="1">IF($C406&lt;&gt;"",VLOOKUP($C406,'Monthly budget'!$E$8:$O$86,COLUMN()-3,FALSE),0)</f>
        <v>0</v>
      </c>
    </row>
    <row r="407" spans="2:14" x14ac:dyDescent="0.25">
      <c r="B407" s="81" t="b">
        <v>0</v>
      </c>
      <c r="C407" s="88" t="str">
        <f ca="1"/>
        <v>Cese Transfer</v>
      </c>
      <c r="D407" s="87">
        <f ca="1"/>
        <v>46443</v>
      </c>
      <c r="E407" s="83">
        <f ca="1">IF($C407&lt;&gt;"",VLOOKUP($C407,'Monthly budget'!$E$8:$O$86,COLUMN()-3,FALSE),0)</f>
        <v>142</v>
      </c>
      <c r="F407" s="82">
        <f ca="1">IF($C407&lt;&gt;"",VLOOKUP($C407,'Monthly budget'!$E$8:$O$86,COLUMN()-3,FALSE),0)</f>
        <v>0</v>
      </c>
      <c r="G407" s="82">
        <f ca="1">IF($C407&lt;&gt;"",VLOOKUP($C407,'Monthly budget'!$E$8:$O$86,COLUMN()-3,FALSE),0)</f>
        <v>0</v>
      </c>
      <c r="H407" s="82">
        <f ca="1">IF($C407&lt;&gt;"",VLOOKUP($C407,'Monthly budget'!$E$8:$O$86,COLUMN()-3,FALSE),0)</f>
        <v>0</v>
      </c>
      <c r="I407" s="82">
        <f ca="1">IF($C407&lt;&gt;"",VLOOKUP($C407,'Monthly budget'!$E$8:$O$86,COLUMN()-3,FALSE),0)</f>
        <v>0</v>
      </c>
      <c r="J407" s="82">
        <f ca="1">IF($C407&lt;&gt;"",VLOOKUP($C407,'Monthly budget'!$E$8:$O$86,COLUMN()-3,FALSE),0)</f>
        <v>0</v>
      </c>
      <c r="K407" s="82">
        <f ca="1">IF($C407&lt;&gt;"",VLOOKUP($C407,'Monthly budget'!$E$8:$O$86,COLUMN()-3,FALSE),0)</f>
        <v>0</v>
      </c>
      <c r="L407" s="82">
        <f ca="1">IF($C407&lt;&gt;"",VLOOKUP($C407,'Monthly budget'!$E$8:$O$86,COLUMN()-3,FALSE),0)</f>
        <v>0</v>
      </c>
      <c r="M407" s="82">
        <f ca="1">IF($C407&lt;&gt;"",VLOOKUP($C407,'Monthly budget'!$E$8:$O$86,COLUMN()-3,FALSE),0)</f>
        <v>0</v>
      </c>
      <c r="N407" s="82">
        <f ca="1">IF($C407&lt;&gt;"",VLOOKUP($C407,'Monthly budget'!$E$8:$O$86,COLUMN()-3,FALSE),0)</f>
        <v>0</v>
      </c>
    </row>
    <row r="408" spans="2:14" x14ac:dyDescent="0.25">
      <c r="B408" s="81" t="b">
        <v>0</v>
      </c>
      <c r="C408" s="88" t="str">
        <f ca="1"/>
        <v>Paycheck</v>
      </c>
      <c r="D408" s="87">
        <f ca="1"/>
        <v>46444</v>
      </c>
      <c r="E408" s="83">
        <f ca="1">IF($C408&lt;&gt;"",VLOOKUP($C408,'Monthly budget'!$E$8:$O$86,COLUMN()-3,FALSE),0)</f>
        <v>1140</v>
      </c>
      <c r="F408" s="82">
        <f ca="1">IF($C408&lt;&gt;"",VLOOKUP($C408,'Monthly budget'!$E$8:$O$86,COLUMN()-3,FALSE),0)</f>
        <v>460</v>
      </c>
      <c r="G408" s="82">
        <f ca="1">IF($C408&lt;&gt;"",VLOOKUP($C408,'Monthly budget'!$E$8:$O$86,COLUMN()-3,FALSE),0)</f>
        <v>0</v>
      </c>
      <c r="H408" s="82">
        <f ca="1">IF($C408&lt;&gt;"",VLOOKUP($C408,'Monthly budget'!$E$8:$O$86,COLUMN()-3,FALSE),0)</f>
        <v>0</v>
      </c>
      <c r="I408" s="82">
        <f ca="1">IF($C408&lt;&gt;"",VLOOKUP($C408,'Monthly budget'!$E$8:$O$86,COLUMN()-3,FALSE),0)</f>
        <v>0</v>
      </c>
      <c r="J408" s="82">
        <f ca="1">IF($C408&lt;&gt;"",VLOOKUP($C408,'Monthly budget'!$E$8:$O$86,COLUMN()-3,FALSE),0)</f>
        <v>0</v>
      </c>
      <c r="K408" s="82">
        <f ca="1">IF($C408&lt;&gt;"",VLOOKUP($C408,'Monthly budget'!$E$8:$O$86,COLUMN()-3,FALSE),0)</f>
        <v>0</v>
      </c>
      <c r="L408" s="82">
        <f ca="1">IF($C408&lt;&gt;"",VLOOKUP($C408,'Monthly budget'!$E$8:$O$86,COLUMN()-3,FALSE),0)</f>
        <v>0</v>
      </c>
      <c r="M408" s="82">
        <f ca="1">IF($C408&lt;&gt;"",VLOOKUP($C408,'Monthly budget'!$E$8:$O$86,COLUMN()-3,FALSE),0)</f>
        <v>0</v>
      </c>
      <c r="N408" s="82">
        <f ca="1">IF($C408&lt;&gt;"",VLOOKUP($C408,'Monthly budget'!$E$8:$O$86,COLUMN()-3,FALSE),0)</f>
        <v>0</v>
      </c>
    </row>
    <row r="409" spans="2:14" x14ac:dyDescent="0.25">
      <c r="B409" s="81" t="b">
        <v>0</v>
      </c>
      <c r="C409" s="88" t="str">
        <f ca="1"/>
        <v>Ameritas</v>
      </c>
      <c r="D409" s="87">
        <f ca="1"/>
        <v>46444</v>
      </c>
      <c r="E409" s="83">
        <f ca="1">IF($C409&lt;&gt;"",VLOOKUP($C409,'Monthly budget'!$E$8:$O$86,COLUMN()-3,FALSE),0)</f>
        <v>0</v>
      </c>
      <c r="F409" s="82">
        <f ca="1">IF($C409&lt;&gt;"",VLOOKUP($C409,'Monthly budget'!$E$8:$O$86,COLUMN()-3,FALSE),0)</f>
        <v>0</v>
      </c>
      <c r="G409" s="82">
        <f ca="1">IF($C409&lt;&gt;"",VLOOKUP($C409,'Monthly budget'!$E$8:$O$86,COLUMN()-3,FALSE),0)</f>
        <v>112</v>
      </c>
      <c r="H409" s="82">
        <f ca="1">IF($C409&lt;&gt;"",VLOOKUP($C409,'Monthly budget'!$E$8:$O$86,COLUMN()-3,FALSE),0)</f>
        <v>0</v>
      </c>
      <c r="I409" s="82">
        <f ca="1">IF($C409&lt;&gt;"",VLOOKUP($C409,'Monthly budget'!$E$8:$O$86,COLUMN()-3,FALSE),0)</f>
        <v>0</v>
      </c>
      <c r="J409" s="82">
        <f ca="1">IF($C409&lt;&gt;"",VLOOKUP($C409,'Monthly budget'!$E$8:$O$86,COLUMN()-3,FALSE),0)</f>
        <v>0</v>
      </c>
      <c r="K409" s="82">
        <f ca="1">IF($C409&lt;&gt;"",VLOOKUP($C409,'Monthly budget'!$E$8:$O$86,COLUMN()-3,FALSE),0)</f>
        <v>0</v>
      </c>
      <c r="L409" s="82">
        <f ca="1">IF($C409&lt;&gt;"",VLOOKUP($C409,'Monthly budget'!$E$8:$O$86,COLUMN()-3,FALSE),0)</f>
        <v>0</v>
      </c>
      <c r="M409" s="82">
        <f ca="1">IF($C409&lt;&gt;"",VLOOKUP($C409,'Monthly budget'!$E$8:$O$86,COLUMN()-3,FALSE),0)</f>
        <v>0</v>
      </c>
      <c r="N409" s="82">
        <f ca="1">IF($C409&lt;&gt;"",VLOOKUP($C409,'Monthly budget'!$E$8:$O$86,COLUMN()-3,FALSE),0)</f>
        <v>0</v>
      </c>
    </row>
    <row r="410" spans="2:14" x14ac:dyDescent="0.25">
      <c r="B410" s="81" t="b">
        <v>0</v>
      </c>
      <c r="C410" s="88" t="str">
        <f ca="1"/>
        <v>Internet</v>
      </c>
      <c r="D410" s="87">
        <f ca="1"/>
        <v>46444</v>
      </c>
      <c r="E410" s="83">
        <f ca="1">IF($C410&lt;&gt;"",VLOOKUP($C410,'Monthly budget'!$E$8:$O$86,COLUMN()-3,FALSE),0)</f>
        <v>0</v>
      </c>
      <c r="F410" s="82">
        <f ca="1">IF($C410&lt;&gt;"",VLOOKUP($C410,'Monthly budget'!$E$8:$O$86,COLUMN()-3,FALSE),0)</f>
        <v>0</v>
      </c>
      <c r="G410" s="82">
        <f ca="1">IF($C410&lt;&gt;"",VLOOKUP($C410,'Monthly budget'!$E$8:$O$86,COLUMN()-3,FALSE),0)</f>
        <v>0</v>
      </c>
      <c r="H410" s="82">
        <f ca="1">IF($C410&lt;&gt;"",VLOOKUP($C410,'Monthly budget'!$E$8:$O$86,COLUMN()-3,FALSE),0)</f>
        <v>0</v>
      </c>
      <c r="I410" s="82">
        <f ca="1">IF($C410&lt;&gt;"",VLOOKUP($C410,'Monthly budget'!$E$8:$O$86,COLUMN()-3,FALSE),0)</f>
        <v>0</v>
      </c>
      <c r="J410" s="82">
        <f ca="1">IF($C410&lt;&gt;"",VLOOKUP($C410,'Monthly budget'!$E$8:$O$86,COLUMN()-3,FALSE),0)</f>
        <v>0</v>
      </c>
      <c r="K410" s="82">
        <f ca="1">IF($C410&lt;&gt;"",VLOOKUP($C410,'Monthly budget'!$E$8:$O$86,COLUMN()-3,FALSE),0)</f>
        <v>0</v>
      </c>
      <c r="L410" s="82">
        <f ca="1">IF($C410&lt;&gt;"",VLOOKUP($C410,'Monthly budget'!$E$8:$O$86,COLUMN()-3,FALSE),0)</f>
        <v>0</v>
      </c>
      <c r="M410" s="82">
        <f ca="1">IF($C410&lt;&gt;"",VLOOKUP($C410,'Monthly budget'!$E$8:$O$86,COLUMN()-3,FALSE),0)</f>
        <v>0</v>
      </c>
      <c r="N410" s="82">
        <f ca="1">IF($C410&lt;&gt;"",VLOOKUP($C410,'Monthly budget'!$E$8:$O$86,COLUMN()-3,FALSE),0)</f>
        <v>0</v>
      </c>
    </row>
    <row r="411" spans="2:14" x14ac:dyDescent="0.25">
      <c r="B411" s="81" t="b">
        <v>0</v>
      </c>
      <c r="C411" s="88" t="str">
        <f ca="1"/>
        <v>Windsurf</v>
      </c>
      <c r="D411" s="87">
        <f ca="1"/>
        <v>46444</v>
      </c>
      <c r="E411" s="83">
        <f ca="1">IF($C411&lt;&gt;"",VLOOKUP($C411,'Monthly budget'!$E$8:$O$86,COLUMN()-3,FALSE),0)</f>
        <v>-15</v>
      </c>
      <c r="F411" s="82">
        <f ca="1">IF($C411&lt;&gt;"",VLOOKUP($C411,'Monthly budget'!$E$8:$O$86,COLUMN()-3,FALSE),0)</f>
        <v>0</v>
      </c>
      <c r="G411" s="82">
        <f ca="1">IF($C411&lt;&gt;"",VLOOKUP($C411,'Monthly budget'!$E$8:$O$86,COLUMN()-3,FALSE),0)</f>
        <v>0</v>
      </c>
      <c r="H411" s="82">
        <f ca="1">IF($C411&lt;&gt;"",VLOOKUP($C411,'Monthly budget'!$E$8:$O$86,COLUMN()-3,FALSE),0)</f>
        <v>0</v>
      </c>
      <c r="I411" s="82">
        <f ca="1">IF($C411&lt;&gt;"",VLOOKUP($C411,'Monthly budget'!$E$8:$O$86,COLUMN()-3,FALSE),0)</f>
        <v>0</v>
      </c>
      <c r="J411" s="82">
        <f ca="1">IF($C411&lt;&gt;"",VLOOKUP($C411,'Monthly budget'!$E$8:$O$86,COLUMN()-3,FALSE),0)</f>
        <v>0</v>
      </c>
      <c r="K411" s="82">
        <f ca="1">IF($C411&lt;&gt;"",VLOOKUP($C411,'Monthly budget'!$E$8:$O$86,COLUMN()-3,FALSE),0)</f>
        <v>0</v>
      </c>
      <c r="L411" s="82">
        <f ca="1">IF($C411&lt;&gt;"",VLOOKUP($C411,'Monthly budget'!$E$8:$O$86,COLUMN()-3,FALSE),0)</f>
        <v>0</v>
      </c>
      <c r="M411" s="82">
        <f ca="1">IF($C411&lt;&gt;"",VLOOKUP($C411,'Monthly budget'!$E$8:$O$86,COLUMN()-3,FALSE),0)</f>
        <v>0</v>
      </c>
      <c r="N411" s="82">
        <f ca="1">IF($C411&lt;&gt;"",VLOOKUP($C411,'Monthly budget'!$E$8:$O$86,COLUMN()-3,FALSE),0)</f>
        <v>0</v>
      </c>
    </row>
    <row r="412" spans="2:14" x14ac:dyDescent="0.25">
      <c r="B412" s="81" t="b">
        <v>0</v>
      </c>
      <c r="C412" s="88" t="str">
        <f ca="1"/>
        <v>Groceries</v>
      </c>
      <c r="D412" s="87">
        <f ca="1"/>
        <v>46445</v>
      </c>
      <c r="E412" s="83">
        <f ca="1">IF($C412&lt;&gt;"",VLOOKUP($C412,'Monthly budget'!$E$8:$O$86,COLUMN()-3,FALSE),0)</f>
        <v>0</v>
      </c>
      <c r="F412" s="82">
        <f ca="1">IF($C412&lt;&gt;"",VLOOKUP($C412,'Monthly budget'!$E$8:$O$86,COLUMN()-3,FALSE),0)</f>
        <v>-200</v>
      </c>
      <c r="G412" s="82">
        <f ca="1">IF($C412&lt;&gt;"",VLOOKUP($C412,'Monthly budget'!$E$8:$O$86,COLUMN()-3,FALSE),0)</f>
        <v>0</v>
      </c>
      <c r="H412" s="82">
        <f ca="1">IF($C412&lt;&gt;"",VLOOKUP($C412,'Monthly budget'!$E$8:$O$86,COLUMN()-3,FALSE),0)</f>
        <v>0</v>
      </c>
      <c r="I412" s="82">
        <f ca="1">IF($C412&lt;&gt;"",VLOOKUP($C412,'Monthly budget'!$E$8:$O$86,COLUMN()-3,FALSE),0)</f>
        <v>0</v>
      </c>
      <c r="J412" s="82">
        <f ca="1">IF($C412&lt;&gt;"",VLOOKUP($C412,'Monthly budget'!$E$8:$O$86,COLUMN()-3,FALSE),0)</f>
        <v>0</v>
      </c>
      <c r="K412" s="82">
        <f ca="1">IF($C412&lt;&gt;"",VLOOKUP($C412,'Monthly budget'!$E$8:$O$86,COLUMN()-3,FALSE),0)</f>
        <v>0</v>
      </c>
      <c r="L412" s="82">
        <f ca="1">IF($C412&lt;&gt;"",VLOOKUP($C412,'Monthly budget'!$E$8:$O$86,COLUMN()-3,FALSE),0)</f>
        <v>0</v>
      </c>
      <c r="M412" s="82">
        <f ca="1">IF($C412&lt;&gt;"",VLOOKUP($C412,'Monthly budget'!$E$8:$O$86,COLUMN()-3,FALSE),0)</f>
        <v>0</v>
      </c>
      <c r="N412" s="82">
        <f ca="1">IF($C412&lt;&gt;"",VLOOKUP($C412,'Monthly budget'!$E$8:$O$86,COLUMN()-3,FALSE),0)</f>
        <v>0</v>
      </c>
    </row>
    <row r="413" spans="2:14" x14ac:dyDescent="0.25">
      <c r="B413" s="81" t="b">
        <v>0</v>
      </c>
      <c r="C413" s="88" t="str">
        <f ca="1"/>
        <v>Food &amp; Drinks</v>
      </c>
      <c r="D413" s="87">
        <f ca="1"/>
        <v>46445</v>
      </c>
      <c r="E413" s="83">
        <f ca="1">IF($C413&lt;&gt;"",VLOOKUP($C413,'Monthly budget'!$E$8:$O$86,COLUMN()-3,FALSE),0)</f>
        <v>0</v>
      </c>
      <c r="F413" s="82">
        <f ca="1">IF($C413&lt;&gt;"",VLOOKUP($C413,'Monthly budget'!$E$8:$O$86,COLUMN()-3,FALSE),0)</f>
        <v>-200</v>
      </c>
      <c r="G413" s="82">
        <f ca="1">IF($C413&lt;&gt;"",VLOOKUP($C413,'Monthly budget'!$E$8:$O$86,COLUMN()-3,FALSE),0)</f>
        <v>0</v>
      </c>
      <c r="H413" s="82">
        <f ca="1">IF($C413&lt;&gt;"",VLOOKUP($C413,'Monthly budget'!$E$8:$O$86,COLUMN()-3,FALSE),0)</f>
        <v>0</v>
      </c>
      <c r="I413" s="82">
        <f ca="1">IF($C413&lt;&gt;"",VLOOKUP($C413,'Monthly budget'!$E$8:$O$86,COLUMN()-3,FALSE),0)</f>
        <v>0</v>
      </c>
      <c r="J413" s="82">
        <f ca="1">IF($C413&lt;&gt;"",VLOOKUP($C413,'Monthly budget'!$E$8:$O$86,COLUMN()-3,FALSE),0)</f>
        <v>0</v>
      </c>
      <c r="K413" s="82">
        <f ca="1">IF($C413&lt;&gt;"",VLOOKUP($C413,'Monthly budget'!$E$8:$O$86,COLUMN()-3,FALSE),0)</f>
        <v>0</v>
      </c>
      <c r="L413" s="82">
        <f ca="1">IF($C413&lt;&gt;"",VLOOKUP($C413,'Monthly budget'!$E$8:$O$86,COLUMN()-3,FALSE),0)</f>
        <v>0</v>
      </c>
      <c r="M413" s="82">
        <f ca="1">IF($C413&lt;&gt;"",VLOOKUP($C413,'Monthly budget'!$E$8:$O$86,COLUMN()-3,FALSE),0)</f>
        <v>0</v>
      </c>
      <c r="N413" s="82">
        <f ca="1">IF($C413&lt;&gt;"",VLOOKUP($C413,'Monthly budget'!$E$8:$O$86,COLUMN()-3,FALSE),0)</f>
        <v>0</v>
      </c>
    </row>
    <row r="414" spans="2:14" x14ac:dyDescent="0.25">
      <c r="B414" s="81" t="b">
        <v>0</v>
      </c>
      <c r="C414" s="88" t="str">
        <f ca="1"/>
        <v>Google+</v>
      </c>
      <c r="D414" s="87">
        <f ca="1"/>
        <v>46445</v>
      </c>
      <c r="E414" s="83">
        <f ca="1">IF($C414&lt;&gt;"",VLOOKUP($C414,'Monthly budget'!$E$8:$O$86,COLUMN()-3,FALSE),0)</f>
        <v>-29.99</v>
      </c>
      <c r="F414" s="82">
        <f ca="1">IF($C414&lt;&gt;"",VLOOKUP($C414,'Monthly budget'!$E$8:$O$86,COLUMN()-3,FALSE),0)</f>
        <v>0</v>
      </c>
      <c r="G414" s="82">
        <f ca="1">IF($C414&lt;&gt;"",VLOOKUP($C414,'Monthly budget'!$E$8:$O$86,COLUMN()-3,FALSE),0)</f>
        <v>0</v>
      </c>
      <c r="H414" s="82">
        <f ca="1">IF($C414&lt;&gt;"",VLOOKUP($C414,'Monthly budget'!$E$8:$O$86,COLUMN()-3,FALSE),0)</f>
        <v>0</v>
      </c>
      <c r="I414" s="82">
        <f ca="1">IF($C414&lt;&gt;"",VLOOKUP($C414,'Monthly budget'!$E$8:$O$86,COLUMN()-3,FALSE),0)</f>
        <v>0</v>
      </c>
      <c r="J414" s="82">
        <f ca="1">IF($C414&lt;&gt;"",VLOOKUP($C414,'Monthly budget'!$E$8:$O$86,COLUMN()-3,FALSE),0)</f>
        <v>0</v>
      </c>
      <c r="K414" s="82">
        <f ca="1">IF($C414&lt;&gt;"",VLOOKUP($C414,'Monthly budget'!$E$8:$O$86,COLUMN()-3,FALSE),0)</f>
        <v>0</v>
      </c>
      <c r="L414" s="82">
        <f ca="1">IF($C414&lt;&gt;"",VLOOKUP($C414,'Monthly budget'!$E$8:$O$86,COLUMN()-3,FALSE),0)</f>
        <v>0</v>
      </c>
      <c r="M414" s="82">
        <f ca="1">IF($C414&lt;&gt;"",VLOOKUP($C414,'Monthly budget'!$E$8:$O$86,COLUMN()-3,FALSE),0)</f>
        <v>0</v>
      </c>
      <c r="N414" s="82">
        <f ca="1">IF($C414&lt;&gt;"",VLOOKUP($C414,'Monthly budget'!$E$8:$O$86,COLUMN()-3,FALSE),0)</f>
        <v>0</v>
      </c>
    </row>
    <row r="415" spans="2:14" x14ac:dyDescent="0.25">
      <c r="B415" s="81" t="b">
        <v>0</v>
      </c>
      <c r="C415" s="88" t="str">
        <f ca="1"/>
        <v>Tidal</v>
      </c>
      <c r="D415" s="87">
        <f ca="1"/>
        <v>46445</v>
      </c>
      <c r="E415" s="83">
        <f ca="1">IF($C415&lt;&gt;"",VLOOKUP($C415,'Monthly budget'!$E$8:$O$86,COLUMN()-3,FALSE),0)</f>
        <v>-10.99</v>
      </c>
      <c r="F415" s="82">
        <f ca="1">IF($C415&lt;&gt;"",VLOOKUP($C415,'Monthly budget'!$E$8:$O$86,COLUMN()-3,FALSE),0)</f>
        <v>0</v>
      </c>
      <c r="G415" s="82">
        <f ca="1">IF($C415&lt;&gt;"",VLOOKUP($C415,'Monthly budget'!$E$8:$O$86,COLUMN()-3,FALSE),0)</f>
        <v>0</v>
      </c>
      <c r="H415" s="82">
        <f ca="1">IF($C415&lt;&gt;"",VLOOKUP($C415,'Monthly budget'!$E$8:$O$86,COLUMN()-3,FALSE),0)</f>
        <v>0</v>
      </c>
      <c r="I415" s="82">
        <f ca="1">IF($C415&lt;&gt;"",VLOOKUP($C415,'Monthly budget'!$E$8:$O$86,COLUMN()-3,FALSE),0)</f>
        <v>0</v>
      </c>
      <c r="J415" s="82">
        <f ca="1">IF($C415&lt;&gt;"",VLOOKUP($C415,'Monthly budget'!$E$8:$O$86,COLUMN()-3,FALSE),0)</f>
        <v>0</v>
      </c>
      <c r="K415" s="82">
        <f ca="1">IF($C415&lt;&gt;"",VLOOKUP($C415,'Monthly budget'!$E$8:$O$86,COLUMN()-3,FALSE),0)</f>
        <v>0</v>
      </c>
      <c r="L415" s="82">
        <f ca="1">IF($C415&lt;&gt;"",VLOOKUP($C415,'Monthly budget'!$E$8:$O$86,COLUMN()-3,FALSE),0)</f>
        <v>0</v>
      </c>
      <c r="M415" s="82">
        <f ca="1">IF($C415&lt;&gt;"",VLOOKUP($C415,'Monthly budget'!$E$8:$O$86,COLUMN()-3,FALSE),0)</f>
        <v>0</v>
      </c>
      <c r="N415" s="82">
        <f ca="1">IF($C415&lt;&gt;"",VLOOKUP($C415,'Monthly budget'!$E$8:$O$86,COLUMN()-3,FALSE),0)</f>
        <v>0</v>
      </c>
    </row>
    <row r="416" spans="2:14" x14ac:dyDescent="0.25">
      <c r="B416" s="81" t="b">
        <v>0</v>
      </c>
      <c r="C416" s="88" t="str">
        <f ca="1"/>
        <v>Costco Citi</v>
      </c>
      <c r="D416" s="87">
        <f ca="1"/>
        <v>46446</v>
      </c>
      <c r="E416" s="83">
        <f ca="1">IF($C416&lt;&gt;"",VLOOKUP($C416,'Monthly budget'!$E$8:$O$86,COLUMN()-3,FALSE),0)</f>
        <v>-140</v>
      </c>
      <c r="F416" s="82">
        <f ca="1">IF($C416&lt;&gt;"",VLOOKUP($C416,'Monthly budget'!$E$8:$O$86,COLUMN()-3,FALSE),0)</f>
        <v>0</v>
      </c>
      <c r="G416" s="82">
        <f ca="1">IF($C416&lt;&gt;"",VLOOKUP($C416,'Monthly budget'!$E$8:$O$86,COLUMN()-3,FALSE),0)</f>
        <v>0</v>
      </c>
      <c r="H416" s="82">
        <f ca="1">IF($C416&lt;&gt;"",VLOOKUP($C416,'Monthly budget'!$E$8:$O$86,COLUMN()-3,FALSE),0)</f>
        <v>0</v>
      </c>
      <c r="I416" s="82">
        <f ca="1">IF($C416&lt;&gt;"",VLOOKUP($C416,'Monthly budget'!$E$8:$O$86,COLUMN()-3,FALSE),0)</f>
        <v>0</v>
      </c>
      <c r="J416" s="82">
        <f ca="1">IF($C416&lt;&gt;"",VLOOKUP($C416,'Monthly budget'!$E$8:$O$86,COLUMN()-3,FALSE),0)</f>
        <v>0</v>
      </c>
      <c r="K416" s="82">
        <f ca="1">IF($C416&lt;&gt;"",VLOOKUP($C416,'Monthly budget'!$E$8:$O$86,COLUMN()-3,FALSE),0)</f>
        <v>0</v>
      </c>
      <c r="L416" s="82">
        <f ca="1">IF($C416&lt;&gt;"",VLOOKUP($C416,'Monthly budget'!$E$8:$O$86,COLUMN()-3,FALSE),0)</f>
        <v>0</v>
      </c>
      <c r="M416" s="82">
        <f ca="1">IF($C416&lt;&gt;"",VLOOKUP($C416,'Monthly budget'!$E$8:$O$86,COLUMN()-3,FALSE),0)</f>
        <v>0</v>
      </c>
      <c r="N416" s="82">
        <f ca="1">IF($C416&lt;&gt;"",VLOOKUP($C416,'Monthly budget'!$E$8:$O$86,COLUMN()-3,FALSE),0)</f>
        <v>140</v>
      </c>
    </row>
    <row r="417" spans="2:14" x14ac:dyDescent="0.25">
      <c r="B417" s="81" t="b">
        <v>0</v>
      </c>
      <c r="C417" s="88" t="str">
        <f ca="1"/>
        <v>Kulo Transfer</v>
      </c>
      <c r="D417" s="87">
        <f ca="1"/>
        <v>46446</v>
      </c>
      <c r="E417" s="83">
        <f ca="1">IF($C417&lt;&gt;"",VLOOKUP($C417,'Monthly budget'!$E$8:$O$86,COLUMN()-3,FALSE),0)</f>
        <v>1050</v>
      </c>
      <c r="F417" s="82">
        <f ca="1">IF($C417&lt;&gt;"",VLOOKUP($C417,'Monthly budget'!$E$8:$O$86,COLUMN()-3,FALSE),0)</f>
        <v>0</v>
      </c>
      <c r="G417" s="82">
        <f ca="1">IF($C417&lt;&gt;"",VLOOKUP($C417,'Monthly budget'!$E$8:$O$86,COLUMN()-3,FALSE),0)</f>
        <v>0</v>
      </c>
      <c r="H417" s="82">
        <f ca="1">IF($C417&lt;&gt;"",VLOOKUP($C417,'Monthly budget'!$E$8:$O$86,COLUMN()-3,FALSE),0)</f>
        <v>0</v>
      </c>
      <c r="I417" s="82">
        <f ca="1">IF($C417&lt;&gt;"",VLOOKUP($C417,'Monthly budget'!$E$8:$O$86,COLUMN()-3,FALSE),0)</f>
        <v>0</v>
      </c>
      <c r="J417" s="82">
        <f ca="1">IF($C417&lt;&gt;"",VLOOKUP($C417,'Monthly budget'!$E$8:$O$86,COLUMN()-3,FALSE),0)</f>
        <v>0</v>
      </c>
      <c r="K417" s="82">
        <f ca="1">IF($C417&lt;&gt;"",VLOOKUP($C417,'Monthly budget'!$E$8:$O$86,COLUMN()-3,FALSE),0)</f>
        <v>0</v>
      </c>
      <c r="L417" s="82">
        <f ca="1">IF($C417&lt;&gt;"",VLOOKUP($C417,'Monthly budget'!$E$8:$O$86,COLUMN()-3,FALSE),0)</f>
        <v>0</v>
      </c>
      <c r="M417" s="82">
        <f ca="1">IF($C417&lt;&gt;"",VLOOKUP($C417,'Monthly budget'!$E$8:$O$86,COLUMN()-3,FALSE),0)</f>
        <v>0</v>
      </c>
      <c r="N417" s="82">
        <f ca="1">IF($C417&lt;&gt;"",VLOOKUP($C417,'Monthly budget'!$E$8:$O$86,COLUMN()-3,FALSE),0)</f>
        <v>0</v>
      </c>
    </row>
    <row r="418" spans="2:14" x14ac:dyDescent="0.25">
      <c r="B418" s="81" t="b">
        <v>0</v>
      </c>
      <c r="C418" s="88" t="str">
        <f ca="1"/>
        <v>Kulo SDGE</v>
      </c>
      <c r="D418" s="87">
        <f ca="1"/>
        <v>46446</v>
      </c>
      <c r="E418" s="83">
        <f ca="1">IF($C418&lt;&gt;"",VLOOKUP($C418,'Monthly budget'!$E$8:$O$86,COLUMN()-3,FALSE),0)</f>
        <v>-82</v>
      </c>
      <c r="F418" s="82">
        <f ca="1">IF($C418&lt;&gt;"",VLOOKUP($C418,'Monthly budget'!$E$8:$O$86,COLUMN()-3,FALSE),0)</f>
        <v>0</v>
      </c>
      <c r="G418" s="82">
        <f ca="1">IF($C418&lt;&gt;"",VLOOKUP($C418,'Monthly budget'!$E$8:$O$86,COLUMN()-3,FALSE),0)</f>
        <v>0</v>
      </c>
      <c r="H418" s="82">
        <f ca="1">IF($C418&lt;&gt;"",VLOOKUP($C418,'Monthly budget'!$E$8:$O$86,COLUMN()-3,FALSE),0)</f>
        <v>0</v>
      </c>
      <c r="I418" s="82">
        <f ca="1">IF($C418&lt;&gt;"",VLOOKUP($C418,'Monthly budget'!$E$8:$O$86,COLUMN()-3,FALSE),0)</f>
        <v>0</v>
      </c>
      <c r="J418" s="82">
        <f ca="1">IF($C418&lt;&gt;"",VLOOKUP($C418,'Monthly budget'!$E$8:$O$86,COLUMN()-3,FALSE),0)</f>
        <v>0</v>
      </c>
      <c r="K418" s="82">
        <f ca="1">IF($C418&lt;&gt;"",VLOOKUP($C418,'Monthly budget'!$E$8:$O$86,COLUMN()-3,FALSE),0)</f>
        <v>0</v>
      </c>
      <c r="L418" s="82">
        <f ca="1">IF($C418&lt;&gt;"",VLOOKUP($C418,'Monthly budget'!$E$8:$O$86,COLUMN()-3,FALSE),0)</f>
        <v>0</v>
      </c>
      <c r="M418" s="82">
        <f ca="1">IF($C418&lt;&gt;"",VLOOKUP($C418,'Monthly budget'!$E$8:$O$86,COLUMN()-3,FALSE),0)</f>
        <v>0</v>
      </c>
      <c r="N418" s="82">
        <f ca="1">IF($C418&lt;&gt;"",VLOOKUP($C418,'Monthly budget'!$E$8:$O$86,COLUMN()-3,FALSE),0)</f>
        <v>0</v>
      </c>
    </row>
    <row r="419" spans="2:14" x14ac:dyDescent="0.25">
      <c r="B419" s="81" t="b">
        <v>0</v>
      </c>
      <c r="C419" s="88" t="str">
        <f ca="1"/>
        <v>SDGE</v>
      </c>
      <c r="D419" s="87">
        <f ca="1"/>
        <v>46446</v>
      </c>
      <c r="E419" s="83">
        <f ca="1">IF($C419&lt;&gt;"",VLOOKUP($C419,'Monthly budget'!$E$8:$O$86,COLUMN()-3,FALSE),0)</f>
        <v>-84</v>
      </c>
      <c r="F419" s="82">
        <f ca="1">IF($C419&lt;&gt;"",VLOOKUP($C419,'Monthly budget'!$E$8:$O$86,COLUMN()-3,FALSE),0)</f>
        <v>0</v>
      </c>
      <c r="G419" s="82">
        <f ca="1">IF($C419&lt;&gt;"",VLOOKUP($C419,'Monthly budget'!$E$8:$O$86,COLUMN()-3,FALSE),0)</f>
        <v>0</v>
      </c>
      <c r="H419" s="82">
        <f ca="1">IF($C419&lt;&gt;"",VLOOKUP($C419,'Monthly budget'!$E$8:$O$86,COLUMN()-3,FALSE),0)</f>
        <v>0</v>
      </c>
      <c r="I419" s="82">
        <f ca="1">IF($C419&lt;&gt;"",VLOOKUP($C419,'Monthly budget'!$E$8:$O$86,COLUMN()-3,FALSE),0)</f>
        <v>0</v>
      </c>
      <c r="J419" s="82">
        <f ca="1">IF($C419&lt;&gt;"",VLOOKUP($C419,'Monthly budget'!$E$8:$O$86,COLUMN()-3,FALSE),0)</f>
        <v>0</v>
      </c>
      <c r="K419" s="82">
        <f ca="1">IF($C419&lt;&gt;"",VLOOKUP($C419,'Monthly budget'!$E$8:$O$86,COLUMN()-3,FALSE),0)</f>
        <v>0</v>
      </c>
      <c r="L419" s="82">
        <f ca="1">IF($C419&lt;&gt;"",VLOOKUP($C419,'Monthly budget'!$E$8:$O$86,COLUMN()-3,FALSE),0)</f>
        <v>0</v>
      </c>
      <c r="M419" s="82">
        <f ca="1">IF($C419&lt;&gt;"",VLOOKUP($C419,'Monthly budget'!$E$8:$O$86,COLUMN()-3,FALSE),0)</f>
        <v>0</v>
      </c>
      <c r="N419" s="82">
        <f ca="1">IF($C419&lt;&gt;"",VLOOKUP($C419,'Monthly budget'!$E$8:$O$86,COLUMN()-3,FALSE),0)</f>
        <v>0</v>
      </c>
    </row>
    <row r="420" spans="2:14" x14ac:dyDescent="0.25">
      <c r="B420" s="81" t="b">
        <v>0</v>
      </c>
      <c r="C420" s="88" t="str">
        <f ca="1"/>
        <v>Prime Ad-Free</v>
      </c>
      <c r="D420" s="87">
        <f ca="1"/>
        <v>46446</v>
      </c>
      <c r="E420" s="83">
        <f ca="1">IF($C420&lt;&gt;"",VLOOKUP($C420,'Monthly budget'!$E$8:$O$86,COLUMN()-3,FALSE),0)</f>
        <v>-2.99</v>
      </c>
      <c r="F420" s="82">
        <f ca="1">IF($C420&lt;&gt;"",VLOOKUP($C420,'Monthly budget'!$E$8:$O$86,COLUMN()-3,FALSE),0)</f>
        <v>0</v>
      </c>
      <c r="G420" s="82">
        <f ca="1">IF($C420&lt;&gt;"",VLOOKUP($C420,'Monthly budget'!$E$8:$O$86,COLUMN()-3,FALSE),0)</f>
        <v>0</v>
      </c>
      <c r="H420" s="82">
        <f ca="1">IF($C420&lt;&gt;"",VLOOKUP($C420,'Monthly budget'!$E$8:$O$86,COLUMN()-3,FALSE),0)</f>
        <v>0</v>
      </c>
      <c r="I420" s="82">
        <f ca="1">IF($C420&lt;&gt;"",VLOOKUP($C420,'Monthly budget'!$E$8:$O$86,COLUMN()-3,FALSE),0)</f>
        <v>0</v>
      </c>
      <c r="J420" s="82">
        <f ca="1">IF($C420&lt;&gt;"",VLOOKUP($C420,'Monthly budget'!$E$8:$O$86,COLUMN()-3,FALSE),0)</f>
        <v>0</v>
      </c>
      <c r="K420" s="82">
        <f ca="1">IF($C420&lt;&gt;"",VLOOKUP($C420,'Monthly budget'!$E$8:$O$86,COLUMN()-3,FALSE),0)</f>
        <v>0</v>
      </c>
      <c r="L420" s="82">
        <f ca="1">IF($C420&lt;&gt;"",VLOOKUP($C420,'Monthly budget'!$E$8:$O$86,COLUMN()-3,FALSE),0)</f>
        <v>0</v>
      </c>
      <c r="M420" s="82">
        <f ca="1">IF($C420&lt;&gt;"",VLOOKUP($C420,'Monthly budget'!$E$8:$O$86,COLUMN()-3,FALSE),0)</f>
        <v>0</v>
      </c>
      <c r="N420" s="82">
        <f ca="1">IF($C420&lt;&gt;"",VLOOKUP($C420,'Monthly budget'!$E$8:$O$86,COLUMN()-3,FALSE),0)</f>
        <v>0</v>
      </c>
    </row>
    <row r="421" spans="2:14" x14ac:dyDescent="0.25">
      <c r="B421" s="81" t="b">
        <v>0</v>
      </c>
      <c r="C421" s="88" t="str">
        <f ca="1"/>
        <v>Disability</v>
      </c>
      <c r="D421" s="87">
        <f ca="1"/>
        <v>46447</v>
      </c>
      <c r="E421" s="83">
        <f ca="1">IF($C421&lt;&gt;"",VLOOKUP($C421,'Monthly budget'!$E$8:$O$86,COLUMN()-3,FALSE),0)</f>
        <v>0</v>
      </c>
      <c r="F421" s="82">
        <f ca="1">IF($C421&lt;&gt;"",VLOOKUP($C421,'Monthly budget'!$E$8:$O$86,COLUMN()-3,FALSE),0)</f>
        <v>356.66</v>
      </c>
      <c r="G421" s="82">
        <f ca="1">IF($C421&lt;&gt;"",VLOOKUP($C421,'Monthly budget'!$E$8:$O$86,COLUMN()-3,FALSE),0)</f>
        <v>0</v>
      </c>
      <c r="H421" s="82">
        <f ca="1">IF($C421&lt;&gt;"",VLOOKUP($C421,'Monthly budget'!$E$8:$O$86,COLUMN()-3,FALSE),0)</f>
        <v>0</v>
      </c>
      <c r="I421" s="82">
        <f ca="1">IF($C421&lt;&gt;"",VLOOKUP($C421,'Monthly budget'!$E$8:$O$86,COLUMN()-3,FALSE),0)</f>
        <v>0</v>
      </c>
      <c r="J421" s="82">
        <f ca="1">IF($C421&lt;&gt;"",VLOOKUP($C421,'Monthly budget'!$E$8:$O$86,COLUMN()-3,FALSE),0)</f>
        <v>0</v>
      </c>
      <c r="K421" s="82">
        <f ca="1">IF($C421&lt;&gt;"",VLOOKUP($C421,'Monthly budget'!$E$8:$O$86,COLUMN()-3,FALSE),0)</f>
        <v>0</v>
      </c>
      <c r="L421" s="82">
        <f ca="1">IF($C421&lt;&gt;"",VLOOKUP($C421,'Monthly budget'!$E$8:$O$86,COLUMN()-3,FALSE),0)</f>
        <v>0</v>
      </c>
      <c r="M421" s="82">
        <f ca="1">IF($C421&lt;&gt;"",VLOOKUP($C421,'Monthly budget'!$E$8:$O$86,COLUMN()-3,FALSE),0)</f>
        <v>0</v>
      </c>
      <c r="N421" s="82">
        <f ca="1">IF($C421&lt;&gt;"",VLOOKUP($C421,'Monthly budget'!$E$8:$O$86,COLUMN()-3,FALSE),0)</f>
        <v>0</v>
      </c>
    </row>
    <row r="422" spans="2:14" x14ac:dyDescent="0.25">
      <c r="B422" s="81" t="b">
        <v>0</v>
      </c>
      <c r="C422" s="88" t="str">
        <f ca="1"/>
        <v>Kulo Rent</v>
      </c>
      <c r="D422" s="87">
        <f ca="1"/>
        <v>46447</v>
      </c>
      <c r="E422" s="83">
        <f ca="1">IF($C422&lt;&gt;"",VLOOKUP($C422,'Monthly budget'!$E$8:$O$86,COLUMN()-3,FALSE),0)</f>
        <v>-959</v>
      </c>
      <c r="F422" s="82">
        <f ca="1">IF($C422&lt;&gt;"",VLOOKUP($C422,'Monthly budget'!$E$8:$O$86,COLUMN()-3,FALSE),0)</f>
        <v>0</v>
      </c>
      <c r="G422" s="82">
        <f ca="1">IF($C422&lt;&gt;"",VLOOKUP($C422,'Monthly budget'!$E$8:$O$86,COLUMN()-3,FALSE),0)</f>
        <v>0</v>
      </c>
      <c r="H422" s="82">
        <f ca="1">IF($C422&lt;&gt;"",VLOOKUP($C422,'Monthly budget'!$E$8:$O$86,COLUMN()-3,FALSE),0)</f>
        <v>0</v>
      </c>
      <c r="I422" s="82">
        <f ca="1">IF($C422&lt;&gt;"",VLOOKUP($C422,'Monthly budget'!$E$8:$O$86,COLUMN()-3,FALSE),0)</f>
        <v>0</v>
      </c>
      <c r="J422" s="82">
        <f ca="1">IF($C422&lt;&gt;"",VLOOKUP($C422,'Monthly budget'!$E$8:$O$86,COLUMN()-3,FALSE),0)</f>
        <v>0</v>
      </c>
      <c r="K422" s="82">
        <f ca="1">IF($C422&lt;&gt;"",VLOOKUP($C422,'Monthly budget'!$E$8:$O$86,COLUMN()-3,FALSE),0)</f>
        <v>0</v>
      </c>
      <c r="L422" s="82">
        <f ca="1">IF($C422&lt;&gt;"",VLOOKUP($C422,'Monthly budget'!$E$8:$O$86,COLUMN()-3,FALSE),0)</f>
        <v>0</v>
      </c>
      <c r="M422" s="82">
        <f ca="1">IF($C422&lt;&gt;"",VLOOKUP($C422,'Monthly budget'!$E$8:$O$86,COLUMN()-3,FALSE),0)</f>
        <v>0</v>
      </c>
      <c r="N422" s="82">
        <f ca="1">IF($C422&lt;&gt;"",VLOOKUP($C422,'Monthly budget'!$E$8:$O$86,COLUMN()-3,FALSE),0)</f>
        <v>0</v>
      </c>
    </row>
    <row r="423" spans="2:14" x14ac:dyDescent="0.25">
      <c r="B423" s="81" t="b">
        <v>0</v>
      </c>
      <c r="C423" s="88" t="str">
        <f ca="1"/>
        <v>Rent</v>
      </c>
      <c r="D423" s="87">
        <f ca="1"/>
        <v>46447</v>
      </c>
      <c r="E423" s="83">
        <f ca="1">IF($C423&lt;&gt;"",VLOOKUP($C423,'Monthly budget'!$E$8:$O$86,COLUMN()-3,FALSE),0)</f>
        <v>-1277.97</v>
      </c>
      <c r="F423" s="82">
        <f ca="1">IF($C423&lt;&gt;"",VLOOKUP($C423,'Monthly budget'!$E$8:$O$86,COLUMN()-3,FALSE),0)</f>
        <v>0</v>
      </c>
      <c r="G423" s="82">
        <f ca="1">IF($C423&lt;&gt;"",VLOOKUP($C423,'Monthly budget'!$E$8:$O$86,COLUMN()-3,FALSE),0)</f>
        <v>0</v>
      </c>
      <c r="H423" s="82">
        <f ca="1">IF($C423&lt;&gt;"",VLOOKUP($C423,'Monthly budget'!$E$8:$O$86,COLUMN()-3,FALSE),0)</f>
        <v>0</v>
      </c>
      <c r="I423" s="82">
        <f ca="1">IF($C423&lt;&gt;"",VLOOKUP($C423,'Monthly budget'!$E$8:$O$86,COLUMN()-3,FALSE),0)</f>
        <v>0</v>
      </c>
      <c r="J423" s="82">
        <f ca="1">IF($C423&lt;&gt;"",VLOOKUP($C423,'Monthly budget'!$E$8:$O$86,COLUMN()-3,FALSE),0)</f>
        <v>0</v>
      </c>
      <c r="K423" s="82">
        <f ca="1">IF($C423&lt;&gt;"",VLOOKUP($C423,'Monthly budget'!$E$8:$O$86,COLUMN()-3,FALSE),0)</f>
        <v>0</v>
      </c>
      <c r="L423" s="82">
        <f ca="1">IF($C423&lt;&gt;"",VLOOKUP($C423,'Monthly budget'!$E$8:$O$86,COLUMN()-3,FALSE),0)</f>
        <v>0</v>
      </c>
      <c r="M423" s="82">
        <f ca="1">IF($C423&lt;&gt;"",VLOOKUP($C423,'Monthly budget'!$E$8:$O$86,COLUMN()-3,FALSE),0)</f>
        <v>0</v>
      </c>
      <c r="N423" s="82">
        <f ca="1">IF($C423&lt;&gt;"",VLOOKUP($C423,'Monthly budget'!$E$8:$O$86,COLUMN()-3,FALSE),0)</f>
        <v>0</v>
      </c>
    </row>
    <row r="424" spans="2:14" x14ac:dyDescent="0.25">
      <c r="B424" s="81" t="b">
        <v>0</v>
      </c>
      <c r="C424" s="88" t="str">
        <f ca="1"/>
        <v>Visa Platinum</v>
      </c>
      <c r="D424" s="87">
        <f ca="1"/>
        <v>46449</v>
      </c>
      <c r="E424" s="83">
        <f ca="1">IF($C424&lt;&gt;"",VLOOKUP($C424,'Monthly budget'!$E$8:$O$86,COLUMN()-3,FALSE),0)</f>
        <v>-229</v>
      </c>
      <c r="F424" s="82">
        <f ca="1">IF($C424&lt;&gt;"",VLOOKUP($C424,'Monthly budget'!$E$8:$O$86,COLUMN()-3,FALSE),0)</f>
        <v>0</v>
      </c>
      <c r="G424" s="82">
        <f ca="1">IF($C424&lt;&gt;"",VLOOKUP($C424,'Monthly budget'!$E$8:$O$86,COLUMN()-3,FALSE),0)</f>
        <v>0</v>
      </c>
      <c r="H424" s="82">
        <f ca="1">IF($C424&lt;&gt;"",VLOOKUP($C424,'Monthly budget'!$E$8:$O$86,COLUMN()-3,FALSE),0)</f>
        <v>0</v>
      </c>
      <c r="I424" s="82">
        <f ca="1">IF($C424&lt;&gt;"",VLOOKUP($C424,'Monthly budget'!$E$8:$O$86,COLUMN()-3,FALSE),0)</f>
        <v>0</v>
      </c>
      <c r="J424" s="82">
        <f ca="1">IF($C424&lt;&gt;"",VLOOKUP($C424,'Monthly budget'!$E$8:$O$86,COLUMN()-3,FALSE),0)</f>
        <v>311</v>
      </c>
      <c r="K424" s="82">
        <f ca="1">IF($C424&lt;&gt;"",VLOOKUP($C424,'Monthly budget'!$E$8:$O$86,COLUMN()-3,FALSE),0)</f>
        <v>0</v>
      </c>
      <c r="L424" s="82">
        <f ca="1">IF($C424&lt;&gt;"",VLOOKUP($C424,'Monthly budget'!$E$8:$O$86,COLUMN()-3,FALSE),0)</f>
        <v>0</v>
      </c>
      <c r="M424" s="82">
        <f ca="1">IF($C424&lt;&gt;"",VLOOKUP($C424,'Monthly budget'!$E$8:$O$86,COLUMN()-3,FALSE),0)</f>
        <v>0</v>
      </c>
      <c r="N424" s="82">
        <f ca="1">IF($C424&lt;&gt;"",VLOOKUP($C424,'Monthly budget'!$E$8:$O$86,COLUMN()-3,FALSE),0)</f>
        <v>0</v>
      </c>
    </row>
    <row r="425" spans="2:14" x14ac:dyDescent="0.25">
      <c r="B425" s="81" t="b">
        <v>0</v>
      </c>
      <c r="C425" s="88" t="str">
        <f ca="1"/>
        <v>Kulo Internet</v>
      </c>
      <c r="D425" s="87">
        <f ca="1"/>
        <v>46451</v>
      </c>
      <c r="E425" s="83">
        <f ca="1">IF($C425&lt;&gt;"",VLOOKUP($C425,'Monthly budget'!$E$8:$O$86,COLUMN()-3,FALSE),0)</f>
        <v>-28</v>
      </c>
      <c r="F425" s="82">
        <f ca="1">IF($C425&lt;&gt;"",VLOOKUP($C425,'Monthly budget'!$E$8:$O$86,COLUMN()-3,FALSE),0)</f>
        <v>0</v>
      </c>
      <c r="G425" s="82">
        <f ca="1">IF($C425&lt;&gt;"",VLOOKUP($C425,'Monthly budget'!$E$8:$O$86,COLUMN()-3,FALSE),0)</f>
        <v>0</v>
      </c>
      <c r="H425" s="82">
        <f ca="1">IF($C425&lt;&gt;"",VLOOKUP($C425,'Monthly budget'!$E$8:$O$86,COLUMN()-3,FALSE),0)</f>
        <v>0</v>
      </c>
      <c r="I425" s="82">
        <f ca="1">IF($C425&lt;&gt;"",VLOOKUP($C425,'Monthly budget'!$E$8:$O$86,COLUMN()-3,FALSE),0)</f>
        <v>0</v>
      </c>
      <c r="J425" s="82">
        <f ca="1">IF($C425&lt;&gt;"",VLOOKUP($C425,'Monthly budget'!$E$8:$O$86,COLUMN()-3,FALSE),0)</f>
        <v>0</v>
      </c>
      <c r="K425" s="82">
        <f ca="1">IF($C425&lt;&gt;"",VLOOKUP($C425,'Monthly budget'!$E$8:$O$86,COLUMN()-3,FALSE),0)</f>
        <v>0</v>
      </c>
      <c r="L425" s="82">
        <f ca="1">IF($C425&lt;&gt;"",VLOOKUP($C425,'Monthly budget'!$E$8:$O$86,COLUMN()-3,FALSE),0)</f>
        <v>0</v>
      </c>
      <c r="M425" s="82">
        <f ca="1">IF($C425&lt;&gt;"",VLOOKUP($C425,'Monthly budget'!$E$8:$O$86,COLUMN()-3,FALSE),0)</f>
        <v>0</v>
      </c>
      <c r="N425" s="82">
        <f ca="1">IF($C425&lt;&gt;"",VLOOKUP($C425,'Monthly budget'!$E$8:$O$86,COLUMN()-3,FALSE),0)</f>
        <v>0</v>
      </c>
    </row>
    <row r="426" spans="2:14" x14ac:dyDescent="0.25">
      <c r="B426" s="81" t="b">
        <v>0</v>
      </c>
      <c r="C426" s="88" t="str">
        <f ca="1"/>
        <v>Cese Phone</v>
      </c>
      <c r="D426" s="87">
        <f ca="1"/>
        <v>46451</v>
      </c>
      <c r="E426" s="83">
        <f ca="1">IF($C426&lt;&gt;"",VLOOKUP($C426,'Monthly budget'!$E$8:$O$86,COLUMN()-3,FALSE),0)</f>
        <v>-142</v>
      </c>
      <c r="F426" s="82">
        <f ca="1">IF($C426&lt;&gt;"",VLOOKUP($C426,'Monthly budget'!$E$8:$O$86,COLUMN()-3,FALSE),0)</f>
        <v>0</v>
      </c>
      <c r="G426" s="82">
        <f ca="1">IF($C426&lt;&gt;"",VLOOKUP($C426,'Monthly budget'!$E$8:$O$86,COLUMN()-3,FALSE),0)</f>
        <v>0</v>
      </c>
      <c r="H426" s="82">
        <f ca="1">IF($C426&lt;&gt;"",VLOOKUP($C426,'Monthly budget'!$E$8:$O$86,COLUMN()-3,FALSE),0)</f>
        <v>0</v>
      </c>
      <c r="I426" s="82">
        <f ca="1">IF($C426&lt;&gt;"",VLOOKUP($C426,'Monthly budget'!$E$8:$O$86,COLUMN()-3,FALSE),0)</f>
        <v>0</v>
      </c>
      <c r="J426" s="82">
        <f ca="1">IF($C426&lt;&gt;"",VLOOKUP($C426,'Monthly budget'!$E$8:$O$86,COLUMN()-3,FALSE),0)</f>
        <v>0</v>
      </c>
      <c r="K426" s="82">
        <f ca="1">IF($C426&lt;&gt;"",VLOOKUP($C426,'Monthly budget'!$E$8:$O$86,COLUMN()-3,FALSE),0)</f>
        <v>0</v>
      </c>
      <c r="L426" s="82">
        <f ca="1">IF($C426&lt;&gt;"",VLOOKUP($C426,'Monthly budget'!$E$8:$O$86,COLUMN()-3,FALSE),0)</f>
        <v>0</v>
      </c>
      <c r="M426" s="82">
        <f ca="1">IF($C426&lt;&gt;"",VLOOKUP($C426,'Monthly budget'!$E$8:$O$86,COLUMN()-3,FALSE),0)</f>
        <v>0</v>
      </c>
      <c r="N426" s="82">
        <f ca="1">IF($C426&lt;&gt;"",VLOOKUP($C426,'Monthly budget'!$E$8:$O$86,COLUMN()-3,FALSE),0)</f>
        <v>0</v>
      </c>
    </row>
    <row r="427" spans="2:14" x14ac:dyDescent="0.25">
      <c r="B427" s="81" t="b">
        <v>0</v>
      </c>
      <c r="C427" s="88" t="str">
        <f ca="1"/>
        <v>Phone</v>
      </c>
      <c r="D427" s="87">
        <f ca="1"/>
        <v>46451</v>
      </c>
      <c r="E427" s="83">
        <f ca="1">IF($C427&lt;&gt;"",VLOOKUP($C427,'Monthly budget'!$E$8:$O$86,COLUMN()-3,FALSE),0)</f>
        <v>-150.66999999999999</v>
      </c>
      <c r="F427" s="82">
        <f ca="1">IF($C427&lt;&gt;"",VLOOKUP($C427,'Monthly budget'!$E$8:$O$86,COLUMN()-3,FALSE),0)</f>
        <v>0</v>
      </c>
      <c r="G427" s="82">
        <f ca="1">IF($C427&lt;&gt;"",VLOOKUP($C427,'Monthly budget'!$E$8:$O$86,COLUMN()-3,FALSE),0)</f>
        <v>0</v>
      </c>
      <c r="H427" s="82">
        <f ca="1">IF($C427&lt;&gt;"",VLOOKUP($C427,'Monthly budget'!$E$8:$O$86,COLUMN()-3,FALSE),0)</f>
        <v>0</v>
      </c>
      <c r="I427" s="82">
        <f ca="1">IF($C427&lt;&gt;"",VLOOKUP($C427,'Monthly budget'!$E$8:$O$86,COLUMN()-3,FALSE),0)</f>
        <v>0</v>
      </c>
      <c r="J427" s="82">
        <f ca="1">IF($C427&lt;&gt;"",VLOOKUP($C427,'Monthly budget'!$E$8:$O$86,COLUMN()-3,FALSE),0)</f>
        <v>0</v>
      </c>
      <c r="K427" s="82">
        <f ca="1">IF($C427&lt;&gt;"",VLOOKUP($C427,'Monthly budget'!$E$8:$O$86,COLUMN()-3,FALSE),0)</f>
        <v>0</v>
      </c>
      <c r="L427" s="82">
        <f ca="1">IF($C427&lt;&gt;"",VLOOKUP($C427,'Monthly budget'!$E$8:$O$86,COLUMN()-3,FALSE),0)</f>
        <v>0</v>
      </c>
      <c r="M427" s="82">
        <f ca="1">IF($C427&lt;&gt;"",VLOOKUP($C427,'Monthly budget'!$E$8:$O$86,COLUMN()-3,FALSE),0)</f>
        <v>0</v>
      </c>
      <c r="N427" s="82">
        <f ca="1">IF($C427&lt;&gt;"",VLOOKUP($C427,'Monthly budget'!$E$8:$O$86,COLUMN()-3,FALSE),0)</f>
        <v>0</v>
      </c>
    </row>
    <row r="428" spans="2:14" x14ac:dyDescent="0.25">
      <c r="B428" s="81" t="b">
        <v>0</v>
      </c>
      <c r="C428" s="88" t="str">
        <f ca="1"/>
        <v>Sony</v>
      </c>
      <c r="D428" s="87">
        <f ca="1"/>
        <v>46454</v>
      </c>
      <c r="E428" s="83">
        <f ca="1">IF($C428&lt;&gt;"",VLOOKUP($C428,'Monthly budget'!$E$8:$O$86,COLUMN()-3,FALSE),0)</f>
        <v>-17.989999999999998</v>
      </c>
      <c r="F428" s="82">
        <f ca="1">IF($C428&lt;&gt;"",VLOOKUP($C428,'Monthly budget'!$E$8:$O$86,COLUMN()-3,FALSE),0)</f>
        <v>0</v>
      </c>
      <c r="G428" s="82">
        <f ca="1">IF($C428&lt;&gt;"",VLOOKUP($C428,'Monthly budget'!$E$8:$O$86,COLUMN()-3,FALSE),0)</f>
        <v>0</v>
      </c>
      <c r="H428" s="82">
        <f ca="1">IF($C428&lt;&gt;"",VLOOKUP($C428,'Monthly budget'!$E$8:$O$86,COLUMN()-3,FALSE),0)</f>
        <v>0</v>
      </c>
      <c r="I428" s="82">
        <f ca="1">IF($C428&lt;&gt;"",VLOOKUP($C428,'Monthly budget'!$E$8:$O$86,COLUMN()-3,FALSE),0)</f>
        <v>0</v>
      </c>
      <c r="J428" s="82">
        <f ca="1">IF($C428&lt;&gt;"",VLOOKUP($C428,'Monthly budget'!$E$8:$O$86,COLUMN()-3,FALSE),0)</f>
        <v>0</v>
      </c>
      <c r="K428" s="82">
        <f ca="1">IF($C428&lt;&gt;"",VLOOKUP($C428,'Monthly budget'!$E$8:$O$86,COLUMN()-3,FALSE),0)</f>
        <v>0</v>
      </c>
      <c r="L428" s="82">
        <f ca="1">IF($C428&lt;&gt;"",VLOOKUP($C428,'Monthly budget'!$E$8:$O$86,COLUMN()-3,FALSE),0)</f>
        <v>0</v>
      </c>
      <c r="M428" s="82">
        <f ca="1">IF($C428&lt;&gt;"",VLOOKUP($C428,'Monthly budget'!$E$8:$O$86,COLUMN()-3,FALSE),0)</f>
        <v>0</v>
      </c>
      <c r="N428" s="82">
        <f ca="1">IF($C428&lt;&gt;"",VLOOKUP($C428,'Monthly budget'!$E$8:$O$86,COLUMN()-3,FALSE),0)</f>
        <v>0</v>
      </c>
    </row>
    <row r="429" spans="2:14" x14ac:dyDescent="0.25">
      <c r="B429" s="81" t="b">
        <v>0</v>
      </c>
      <c r="C429" s="88" t="str">
        <f ca="1"/>
        <v>Phone Insurance</v>
      </c>
      <c r="D429" s="87">
        <f ca="1"/>
        <v>46454</v>
      </c>
      <c r="E429" s="83">
        <f ca="1">IF($C429&lt;&gt;"",VLOOKUP($C429,'Monthly budget'!$E$8:$O$86,COLUMN()-3,FALSE),0)</f>
        <v>-8</v>
      </c>
      <c r="F429" s="82">
        <f ca="1">IF($C429&lt;&gt;"",VLOOKUP($C429,'Monthly budget'!$E$8:$O$86,COLUMN()-3,FALSE),0)</f>
        <v>0</v>
      </c>
      <c r="G429" s="82">
        <f ca="1">IF($C429&lt;&gt;"",VLOOKUP($C429,'Monthly budget'!$E$8:$O$86,COLUMN()-3,FALSE),0)</f>
        <v>0</v>
      </c>
      <c r="H429" s="82">
        <f ca="1">IF($C429&lt;&gt;"",VLOOKUP($C429,'Monthly budget'!$E$8:$O$86,COLUMN()-3,FALSE),0)</f>
        <v>0</v>
      </c>
      <c r="I429" s="82">
        <f ca="1">IF($C429&lt;&gt;"",VLOOKUP($C429,'Monthly budget'!$E$8:$O$86,COLUMN()-3,FALSE),0)</f>
        <v>0</v>
      </c>
      <c r="J429" s="82">
        <f ca="1">IF($C429&lt;&gt;"",VLOOKUP($C429,'Monthly budget'!$E$8:$O$86,COLUMN()-3,FALSE),0)</f>
        <v>0</v>
      </c>
      <c r="K429" s="82">
        <f ca="1">IF($C429&lt;&gt;"",VLOOKUP($C429,'Monthly budget'!$E$8:$O$86,COLUMN()-3,FALSE),0)</f>
        <v>0</v>
      </c>
      <c r="L429" s="82">
        <f ca="1">IF($C429&lt;&gt;"",VLOOKUP($C429,'Monthly budget'!$E$8:$O$86,COLUMN()-3,FALSE),0)</f>
        <v>0</v>
      </c>
      <c r="M429" s="82">
        <f ca="1">IF($C429&lt;&gt;"",VLOOKUP($C429,'Monthly budget'!$E$8:$O$86,COLUMN()-3,FALSE),0)</f>
        <v>0</v>
      </c>
      <c r="N429" s="82">
        <f ca="1">IF($C429&lt;&gt;"",VLOOKUP($C429,'Monthly budget'!$E$8:$O$86,COLUMN()-3,FALSE),0)</f>
        <v>0</v>
      </c>
    </row>
    <row r="430" spans="2:14" x14ac:dyDescent="0.25">
      <c r="B430" s="81" t="b">
        <v>0</v>
      </c>
      <c r="C430" s="88" t="str">
        <f ca="1"/>
        <v>Amazon</v>
      </c>
      <c r="D430" s="87">
        <f ca="1"/>
        <v>46455</v>
      </c>
      <c r="E430" s="83">
        <f ca="1">IF($C430&lt;&gt;"",VLOOKUP($C430,'Monthly budget'!$E$8:$O$86,COLUMN()-3,FALSE),0)</f>
        <v>-16.149999999999999</v>
      </c>
      <c r="F430" s="82">
        <f ca="1">IF($C430&lt;&gt;"",VLOOKUP($C430,'Monthly budget'!$E$8:$O$86,COLUMN()-3,FALSE),0)</f>
        <v>0</v>
      </c>
      <c r="G430" s="82">
        <f ca="1">IF($C430&lt;&gt;"",VLOOKUP($C430,'Monthly budget'!$E$8:$O$86,COLUMN()-3,FALSE),0)</f>
        <v>0</v>
      </c>
      <c r="H430" s="82">
        <f ca="1">IF($C430&lt;&gt;"",VLOOKUP($C430,'Monthly budget'!$E$8:$O$86,COLUMN()-3,FALSE),0)</f>
        <v>0</v>
      </c>
      <c r="I430" s="82">
        <f ca="1">IF($C430&lt;&gt;"",VLOOKUP($C430,'Monthly budget'!$E$8:$O$86,COLUMN()-3,FALSE),0)</f>
        <v>0</v>
      </c>
      <c r="J430" s="82">
        <f ca="1">IF($C430&lt;&gt;"",VLOOKUP($C430,'Monthly budget'!$E$8:$O$86,COLUMN()-3,FALSE),0)</f>
        <v>0</v>
      </c>
      <c r="K430" s="82">
        <f ca="1">IF($C430&lt;&gt;"",VLOOKUP($C430,'Monthly budget'!$E$8:$O$86,COLUMN()-3,FALSE),0)</f>
        <v>0</v>
      </c>
      <c r="L430" s="82">
        <f ca="1">IF($C430&lt;&gt;"",VLOOKUP($C430,'Monthly budget'!$E$8:$O$86,COLUMN()-3,FALSE),0)</f>
        <v>0</v>
      </c>
      <c r="M430" s="82">
        <f ca="1">IF($C430&lt;&gt;"",VLOOKUP($C430,'Monthly budget'!$E$8:$O$86,COLUMN()-3,FALSE),0)</f>
        <v>0</v>
      </c>
      <c r="N430" s="82">
        <f ca="1">IF($C430&lt;&gt;"",VLOOKUP($C430,'Monthly budget'!$E$8:$O$86,COLUMN()-3,FALSE),0)</f>
        <v>0</v>
      </c>
    </row>
    <row r="431" spans="2:14" x14ac:dyDescent="0.25">
      <c r="B431" s="81" t="b">
        <v>0</v>
      </c>
      <c r="C431" s="88" t="str">
        <f ca="1"/>
        <v>Viso Go</v>
      </c>
      <c r="D431" s="87">
        <f ca="1"/>
        <v>46457</v>
      </c>
      <c r="E431" s="83">
        <f ca="1">IF($C431&lt;&gt;"",VLOOKUP($C431,'Monthly budget'!$E$8:$O$86,COLUMN()-3,FALSE),0)</f>
        <v>-275</v>
      </c>
      <c r="F431" s="82">
        <f ca="1">IF($C431&lt;&gt;"",VLOOKUP($C431,'Monthly budget'!$E$8:$O$86,COLUMN()-3,FALSE),0)</f>
        <v>0</v>
      </c>
      <c r="G431" s="82">
        <f ca="1">IF($C431&lt;&gt;"",VLOOKUP($C431,'Monthly budget'!$E$8:$O$86,COLUMN()-3,FALSE),0)</f>
        <v>0</v>
      </c>
      <c r="H431" s="82">
        <f ca="1">IF($C431&lt;&gt;"",VLOOKUP($C431,'Monthly budget'!$E$8:$O$86,COLUMN()-3,FALSE),0)</f>
        <v>0</v>
      </c>
      <c r="I431" s="82">
        <f ca="1">IF($C431&lt;&gt;"",VLOOKUP($C431,'Monthly budget'!$E$8:$O$86,COLUMN()-3,FALSE),0)</f>
        <v>0</v>
      </c>
      <c r="J431" s="82">
        <f ca="1">IF($C431&lt;&gt;"",VLOOKUP($C431,'Monthly budget'!$E$8:$O$86,COLUMN()-3,FALSE),0)</f>
        <v>0</v>
      </c>
      <c r="K431" s="82">
        <f ca="1">IF($C431&lt;&gt;"",VLOOKUP($C431,'Monthly budget'!$E$8:$O$86,COLUMN()-3,FALSE),0)</f>
        <v>146</v>
      </c>
      <c r="L431" s="82">
        <f ca="1">IF($C431&lt;&gt;"",VLOOKUP($C431,'Monthly budget'!$E$8:$O$86,COLUMN()-3,FALSE),0)</f>
        <v>0</v>
      </c>
      <c r="M431" s="82">
        <f ca="1">IF($C431&lt;&gt;"",VLOOKUP($C431,'Monthly budget'!$E$8:$O$86,COLUMN()-3,FALSE),0)</f>
        <v>0</v>
      </c>
      <c r="N431" s="82">
        <f ca="1">IF($C431&lt;&gt;"",VLOOKUP($C431,'Monthly budget'!$E$8:$O$86,COLUMN()-3,FALSE),0)</f>
        <v>0</v>
      </c>
    </row>
    <row r="432" spans="2:14" x14ac:dyDescent="0.25">
      <c r="B432" s="81" t="b">
        <v>0</v>
      </c>
      <c r="C432" s="88" t="str">
        <f ca="1"/>
        <v>Paycheck</v>
      </c>
      <c r="D432" s="87">
        <f ca="1"/>
        <v>46458</v>
      </c>
      <c r="E432" s="83">
        <f ca="1">IF($C432&lt;&gt;"",VLOOKUP($C432,'Monthly budget'!$E$8:$O$86,COLUMN()-3,FALSE),0)</f>
        <v>1140</v>
      </c>
      <c r="F432" s="82">
        <f ca="1">IF($C432&lt;&gt;"",VLOOKUP($C432,'Monthly budget'!$E$8:$O$86,COLUMN()-3,FALSE),0)</f>
        <v>460</v>
      </c>
      <c r="G432" s="82">
        <f ca="1">IF($C432&lt;&gt;"",VLOOKUP($C432,'Monthly budget'!$E$8:$O$86,COLUMN()-3,FALSE),0)</f>
        <v>0</v>
      </c>
      <c r="H432" s="82">
        <f ca="1">IF($C432&lt;&gt;"",VLOOKUP($C432,'Monthly budget'!$E$8:$O$86,COLUMN()-3,FALSE),0)</f>
        <v>0</v>
      </c>
      <c r="I432" s="82">
        <f ca="1">IF($C432&lt;&gt;"",VLOOKUP($C432,'Monthly budget'!$E$8:$O$86,COLUMN()-3,FALSE),0)</f>
        <v>0</v>
      </c>
      <c r="J432" s="82">
        <f ca="1">IF($C432&lt;&gt;"",VLOOKUP($C432,'Monthly budget'!$E$8:$O$86,COLUMN()-3,FALSE),0)</f>
        <v>0</v>
      </c>
      <c r="K432" s="82">
        <f ca="1">IF($C432&lt;&gt;"",VLOOKUP($C432,'Monthly budget'!$E$8:$O$86,COLUMN()-3,FALSE),0)</f>
        <v>0</v>
      </c>
      <c r="L432" s="82">
        <f ca="1">IF($C432&lt;&gt;"",VLOOKUP($C432,'Monthly budget'!$E$8:$O$86,COLUMN()-3,FALSE),0)</f>
        <v>0</v>
      </c>
      <c r="M432" s="82">
        <f ca="1">IF($C432&lt;&gt;"",VLOOKUP($C432,'Monthly budget'!$E$8:$O$86,COLUMN()-3,FALSE),0)</f>
        <v>0</v>
      </c>
      <c r="N432" s="82">
        <f ca="1">IF($C432&lt;&gt;"",VLOOKUP($C432,'Monthly budget'!$E$8:$O$86,COLUMN()-3,FALSE),0)</f>
        <v>0</v>
      </c>
    </row>
    <row r="433" spans="2:14" x14ac:dyDescent="0.25">
      <c r="B433" s="81" t="b">
        <v>0</v>
      </c>
      <c r="C433" s="88" t="str">
        <f ca="1"/>
        <v>Ameritas</v>
      </c>
      <c r="D433" s="87">
        <f ca="1"/>
        <v>46458</v>
      </c>
      <c r="E433" s="83">
        <f ca="1">IF($C433&lt;&gt;"",VLOOKUP($C433,'Monthly budget'!$E$8:$O$86,COLUMN()-3,FALSE),0)</f>
        <v>0</v>
      </c>
      <c r="F433" s="82">
        <f ca="1">IF($C433&lt;&gt;"",VLOOKUP($C433,'Monthly budget'!$E$8:$O$86,COLUMN()-3,FALSE),0)</f>
        <v>0</v>
      </c>
      <c r="G433" s="82">
        <f ca="1">IF($C433&lt;&gt;"",VLOOKUP($C433,'Monthly budget'!$E$8:$O$86,COLUMN()-3,FALSE),0)</f>
        <v>112</v>
      </c>
      <c r="H433" s="82">
        <f ca="1">IF($C433&lt;&gt;"",VLOOKUP($C433,'Monthly budget'!$E$8:$O$86,COLUMN()-3,FALSE),0)</f>
        <v>0</v>
      </c>
      <c r="I433" s="82">
        <f ca="1">IF($C433&lt;&gt;"",VLOOKUP($C433,'Monthly budget'!$E$8:$O$86,COLUMN()-3,FALSE),0)</f>
        <v>0</v>
      </c>
      <c r="J433" s="82">
        <f ca="1">IF($C433&lt;&gt;"",VLOOKUP($C433,'Monthly budget'!$E$8:$O$86,COLUMN()-3,FALSE),0)</f>
        <v>0</v>
      </c>
      <c r="K433" s="82">
        <f ca="1">IF($C433&lt;&gt;"",VLOOKUP($C433,'Monthly budget'!$E$8:$O$86,COLUMN()-3,FALSE),0)</f>
        <v>0</v>
      </c>
      <c r="L433" s="82">
        <f ca="1">IF($C433&lt;&gt;"",VLOOKUP($C433,'Monthly budget'!$E$8:$O$86,COLUMN()-3,FALSE),0)</f>
        <v>0</v>
      </c>
      <c r="M433" s="82">
        <f ca="1">IF($C433&lt;&gt;"",VLOOKUP($C433,'Monthly budget'!$E$8:$O$86,COLUMN()-3,FALSE),0)</f>
        <v>0</v>
      </c>
      <c r="N433" s="82">
        <f ca="1">IF($C433&lt;&gt;"",VLOOKUP($C433,'Monthly budget'!$E$8:$O$86,COLUMN()-3,FALSE),0)</f>
        <v>0</v>
      </c>
    </row>
    <row r="434" spans="2:14" x14ac:dyDescent="0.25">
      <c r="B434" s="81" t="b">
        <v>0</v>
      </c>
      <c r="C434" s="88" t="str">
        <f ca="1"/>
        <v>Groceries</v>
      </c>
      <c r="D434" s="87">
        <f ca="1"/>
        <v>46459</v>
      </c>
      <c r="E434" s="83">
        <f ca="1">IF($C434&lt;&gt;"",VLOOKUP($C434,'Monthly budget'!$E$8:$O$86,COLUMN()-3,FALSE),0)</f>
        <v>0</v>
      </c>
      <c r="F434" s="82">
        <f ca="1">IF($C434&lt;&gt;"",VLOOKUP($C434,'Monthly budget'!$E$8:$O$86,COLUMN()-3,FALSE),0)</f>
        <v>-200</v>
      </c>
      <c r="G434" s="82">
        <f ca="1">IF($C434&lt;&gt;"",VLOOKUP($C434,'Monthly budget'!$E$8:$O$86,COLUMN()-3,FALSE),0)</f>
        <v>0</v>
      </c>
      <c r="H434" s="82">
        <f ca="1">IF($C434&lt;&gt;"",VLOOKUP($C434,'Monthly budget'!$E$8:$O$86,COLUMN()-3,FALSE),0)</f>
        <v>0</v>
      </c>
      <c r="I434" s="82">
        <f ca="1">IF($C434&lt;&gt;"",VLOOKUP($C434,'Monthly budget'!$E$8:$O$86,COLUMN()-3,FALSE),0)</f>
        <v>0</v>
      </c>
      <c r="J434" s="82">
        <f ca="1">IF($C434&lt;&gt;"",VLOOKUP($C434,'Monthly budget'!$E$8:$O$86,COLUMN()-3,FALSE),0)</f>
        <v>0</v>
      </c>
      <c r="K434" s="82">
        <f ca="1">IF($C434&lt;&gt;"",VLOOKUP($C434,'Monthly budget'!$E$8:$O$86,COLUMN()-3,FALSE),0)</f>
        <v>0</v>
      </c>
      <c r="L434" s="82">
        <f ca="1">IF($C434&lt;&gt;"",VLOOKUP($C434,'Monthly budget'!$E$8:$O$86,COLUMN()-3,FALSE),0)</f>
        <v>0</v>
      </c>
      <c r="M434" s="82">
        <f ca="1">IF($C434&lt;&gt;"",VLOOKUP($C434,'Monthly budget'!$E$8:$O$86,COLUMN()-3,FALSE),0)</f>
        <v>0</v>
      </c>
      <c r="N434" s="82">
        <f ca="1">IF($C434&lt;&gt;"",VLOOKUP($C434,'Monthly budget'!$E$8:$O$86,COLUMN()-3,FALSE),0)</f>
        <v>0</v>
      </c>
    </row>
    <row r="435" spans="2:14" x14ac:dyDescent="0.25">
      <c r="B435" s="81" t="b">
        <v>0</v>
      </c>
      <c r="C435" s="88" t="str">
        <f ca="1"/>
        <v>Food &amp; Drinks</v>
      </c>
      <c r="D435" s="87">
        <f ca="1"/>
        <v>46459</v>
      </c>
      <c r="E435" s="83">
        <f ca="1">IF($C435&lt;&gt;"",VLOOKUP($C435,'Monthly budget'!$E$8:$O$86,COLUMN()-3,FALSE),0)</f>
        <v>0</v>
      </c>
      <c r="F435" s="82">
        <f ca="1">IF($C435&lt;&gt;"",VLOOKUP($C435,'Monthly budget'!$E$8:$O$86,COLUMN()-3,FALSE),0)</f>
        <v>-200</v>
      </c>
      <c r="G435" s="82">
        <f ca="1">IF($C435&lt;&gt;"",VLOOKUP($C435,'Monthly budget'!$E$8:$O$86,COLUMN()-3,FALSE),0)</f>
        <v>0</v>
      </c>
      <c r="H435" s="82">
        <f ca="1">IF($C435&lt;&gt;"",VLOOKUP($C435,'Monthly budget'!$E$8:$O$86,COLUMN()-3,FALSE),0)</f>
        <v>0</v>
      </c>
      <c r="I435" s="82">
        <f ca="1">IF($C435&lt;&gt;"",VLOOKUP($C435,'Monthly budget'!$E$8:$O$86,COLUMN()-3,FALSE),0)</f>
        <v>0</v>
      </c>
      <c r="J435" s="82">
        <f ca="1">IF($C435&lt;&gt;"",VLOOKUP($C435,'Monthly budget'!$E$8:$O$86,COLUMN()-3,FALSE),0)</f>
        <v>0</v>
      </c>
      <c r="K435" s="82">
        <f ca="1">IF($C435&lt;&gt;"",VLOOKUP($C435,'Monthly budget'!$E$8:$O$86,COLUMN()-3,FALSE),0)</f>
        <v>0</v>
      </c>
      <c r="L435" s="82">
        <f ca="1">IF($C435&lt;&gt;"",VLOOKUP($C435,'Monthly budget'!$E$8:$O$86,COLUMN()-3,FALSE),0)</f>
        <v>0</v>
      </c>
      <c r="M435" s="82">
        <f ca="1">IF($C435&lt;&gt;"",VLOOKUP($C435,'Monthly budget'!$E$8:$O$86,COLUMN()-3,FALSE),0)</f>
        <v>0</v>
      </c>
      <c r="N435" s="82">
        <f ca="1">IF($C435&lt;&gt;"",VLOOKUP($C435,'Monthly budget'!$E$8:$O$86,COLUMN()-3,FALSE),0)</f>
        <v>0</v>
      </c>
    </row>
    <row r="436" spans="2:14" x14ac:dyDescent="0.25">
      <c r="B436" s="81" t="b">
        <v>0</v>
      </c>
      <c r="C436" s="88" t="str">
        <f ca="1"/>
        <v>Motorcycle</v>
      </c>
      <c r="D436" s="87">
        <f ca="1"/>
        <v>46462</v>
      </c>
      <c r="E436" s="83">
        <f ca="1">IF($C436&lt;&gt;"",VLOOKUP($C436,'Monthly budget'!$E$8:$O$86,COLUMN()-3,FALSE),0)</f>
        <v>-150.38</v>
      </c>
      <c r="F436" s="82">
        <f ca="1">IF($C436&lt;&gt;"",VLOOKUP($C436,'Monthly budget'!$E$8:$O$86,COLUMN()-3,FALSE),0)</f>
        <v>0</v>
      </c>
      <c r="G436" s="82">
        <f ca="1">IF($C436&lt;&gt;"",VLOOKUP($C436,'Monthly budget'!$E$8:$O$86,COLUMN()-3,FALSE),0)</f>
        <v>0</v>
      </c>
      <c r="H436" s="82">
        <f ca="1">IF($C436&lt;&gt;"",VLOOKUP($C436,'Monthly budget'!$E$8:$O$86,COLUMN()-3,FALSE),0)</f>
        <v>0</v>
      </c>
      <c r="I436" s="82">
        <f ca="1">IF($C436&lt;&gt;"",VLOOKUP($C436,'Monthly budget'!$E$8:$O$86,COLUMN()-3,FALSE),0)</f>
        <v>0</v>
      </c>
      <c r="J436" s="82">
        <f ca="1">IF($C436&lt;&gt;"",VLOOKUP($C436,'Monthly budget'!$E$8:$O$86,COLUMN()-3,FALSE),0)</f>
        <v>0</v>
      </c>
      <c r="K436" s="82">
        <f ca="1">IF($C436&lt;&gt;"",VLOOKUP($C436,'Monthly budget'!$E$8:$O$86,COLUMN()-3,FALSE),0)</f>
        <v>0</v>
      </c>
      <c r="L436" s="82">
        <f ca="1">IF($C436&lt;&gt;"",VLOOKUP($C436,'Monthly budget'!$E$8:$O$86,COLUMN()-3,FALSE),0)</f>
        <v>0</v>
      </c>
      <c r="M436" s="82">
        <f ca="1">IF($C436&lt;&gt;"",VLOOKUP($C436,'Monthly budget'!$E$8:$O$86,COLUMN()-3,FALSE),0)</f>
        <v>0</v>
      </c>
      <c r="N436" s="82">
        <f ca="1">IF($C436&lt;&gt;"",VLOOKUP($C436,'Monthly budget'!$E$8:$O$86,COLUMN()-3,FALSE),0)</f>
        <v>0</v>
      </c>
    </row>
    <row r="437" spans="2:14" x14ac:dyDescent="0.25">
      <c r="B437" s="81" t="b">
        <v>0</v>
      </c>
      <c r="C437" s="88" t="str">
        <f ca="1"/>
        <v>Netflix</v>
      </c>
      <c r="D437" s="87">
        <f ca="1"/>
        <v>46466</v>
      </c>
      <c r="E437" s="83">
        <f ca="1">IF($C437&lt;&gt;"",VLOOKUP($C437,'Monthly budget'!$E$8:$O$86,COLUMN()-3,FALSE),0)</f>
        <v>-24.99</v>
      </c>
      <c r="F437" s="82">
        <f ca="1">IF($C437&lt;&gt;"",VLOOKUP($C437,'Monthly budget'!$E$8:$O$86,COLUMN()-3,FALSE),0)</f>
        <v>0</v>
      </c>
      <c r="G437" s="82">
        <f ca="1">IF($C437&lt;&gt;"",VLOOKUP($C437,'Monthly budget'!$E$8:$O$86,COLUMN()-3,FALSE),0)</f>
        <v>0</v>
      </c>
      <c r="H437" s="82">
        <f ca="1">IF($C437&lt;&gt;"",VLOOKUP($C437,'Monthly budget'!$E$8:$O$86,COLUMN()-3,FALSE),0)</f>
        <v>0</v>
      </c>
      <c r="I437" s="82">
        <f ca="1">IF($C437&lt;&gt;"",VLOOKUP($C437,'Monthly budget'!$E$8:$O$86,COLUMN()-3,FALSE),0)</f>
        <v>0</v>
      </c>
      <c r="J437" s="82">
        <f ca="1">IF($C437&lt;&gt;"",VLOOKUP($C437,'Monthly budget'!$E$8:$O$86,COLUMN()-3,FALSE),0)</f>
        <v>0</v>
      </c>
      <c r="K437" s="82">
        <f ca="1">IF($C437&lt;&gt;"",VLOOKUP($C437,'Monthly budget'!$E$8:$O$86,COLUMN()-3,FALSE),0)</f>
        <v>0</v>
      </c>
      <c r="L437" s="82">
        <f ca="1">IF($C437&lt;&gt;"",VLOOKUP($C437,'Monthly budget'!$E$8:$O$86,COLUMN()-3,FALSE),0)</f>
        <v>0</v>
      </c>
      <c r="M437" s="82">
        <f ca="1">IF($C437&lt;&gt;"",VLOOKUP($C437,'Monthly budget'!$E$8:$O$86,COLUMN()-3,FALSE),0)</f>
        <v>0</v>
      </c>
      <c r="N437" s="82">
        <f ca="1">IF($C437&lt;&gt;"",VLOOKUP($C437,'Monthly budget'!$E$8:$O$86,COLUMN()-3,FALSE),0)</f>
        <v>0</v>
      </c>
    </row>
    <row r="438" spans="2:14" x14ac:dyDescent="0.25">
      <c r="B438" s="81" t="b">
        <v>0</v>
      </c>
      <c r="C438" s="88" t="str">
        <f ca="1"/>
        <v>Renters</v>
      </c>
      <c r="D438" s="87">
        <f ca="1"/>
        <v>46467</v>
      </c>
      <c r="E438" s="83">
        <f ca="1">IF($C438&lt;&gt;"",VLOOKUP($C438,'Monthly budget'!$E$8:$O$86,COLUMN()-3,FALSE),0)</f>
        <v>-10.92</v>
      </c>
      <c r="F438" s="82">
        <f ca="1">IF($C438&lt;&gt;"",VLOOKUP($C438,'Monthly budget'!$E$8:$O$86,COLUMN()-3,FALSE),0)</f>
        <v>0</v>
      </c>
      <c r="G438" s="82">
        <f ca="1">IF($C438&lt;&gt;"",VLOOKUP($C438,'Monthly budget'!$E$8:$O$86,COLUMN()-3,FALSE),0)</f>
        <v>0</v>
      </c>
      <c r="H438" s="82">
        <f ca="1">IF($C438&lt;&gt;"",VLOOKUP($C438,'Monthly budget'!$E$8:$O$86,COLUMN()-3,FALSE),0)</f>
        <v>0</v>
      </c>
      <c r="I438" s="82">
        <f ca="1">IF($C438&lt;&gt;"",VLOOKUP($C438,'Monthly budget'!$E$8:$O$86,COLUMN()-3,FALSE),0)</f>
        <v>0</v>
      </c>
      <c r="J438" s="82">
        <f ca="1">IF($C438&lt;&gt;"",VLOOKUP($C438,'Monthly budget'!$E$8:$O$86,COLUMN()-3,FALSE),0)</f>
        <v>0</v>
      </c>
      <c r="K438" s="82">
        <f ca="1">IF($C438&lt;&gt;"",VLOOKUP($C438,'Monthly budget'!$E$8:$O$86,COLUMN()-3,FALSE),0)</f>
        <v>0</v>
      </c>
      <c r="L438" s="82">
        <f ca="1">IF($C438&lt;&gt;"",VLOOKUP($C438,'Monthly budget'!$E$8:$O$86,COLUMN()-3,FALSE),0)</f>
        <v>0</v>
      </c>
      <c r="M438" s="82">
        <f ca="1">IF($C438&lt;&gt;"",VLOOKUP($C438,'Monthly budget'!$E$8:$O$86,COLUMN()-3,FALSE),0)</f>
        <v>0</v>
      </c>
      <c r="N438" s="82">
        <f ca="1">IF($C438&lt;&gt;"",VLOOKUP($C438,'Monthly budget'!$E$8:$O$86,COLUMN()-3,FALSE),0)</f>
        <v>0</v>
      </c>
    </row>
    <row r="439" spans="2:14" x14ac:dyDescent="0.25">
      <c r="B439" s="81" t="b">
        <v>0</v>
      </c>
      <c r="C439" s="88" t="str">
        <f ca="1"/>
        <v>Cese Transfer</v>
      </c>
      <c r="D439" s="87">
        <f ca="1"/>
        <v>46471</v>
      </c>
      <c r="E439" s="83">
        <f ca="1">IF($C439&lt;&gt;"",VLOOKUP($C439,'Monthly budget'!$E$8:$O$86,COLUMN()-3,FALSE),0)</f>
        <v>142</v>
      </c>
      <c r="F439" s="82">
        <f ca="1">IF($C439&lt;&gt;"",VLOOKUP($C439,'Monthly budget'!$E$8:$O$86,COLUMN()-3,FALSE),0)</f>
        <v>0</v>
      </c>
      <c r="G439" s="82">
        <f ca="1">IF($C439&lt;&gt;"",VLOOKUP($C439,'Monthly budget'!$E$8:$O$86,COLUMN()-3,FALSE),0)</f>
        <v>0</v>
      </c>
      <c r="H439" s="82">
        <f ca="1">IF($C439&lt;&gt;"",VLOOKUP($C439,'Monthly budget'!$E$8:$O$86,COLUMN()-3,FALSE),0)</f>
        <v>0</v>
      </c>
      <c r="I439" s="82">
        <f ca="1">IF($C439&lt;&gt;"",VLOOKUP($C439,'Monthly budget'!$E$8:$O$86,COLUMN()-3,FALSE),0)</f>
        <v>0</v>
      </c>
      <c r="J439" s="82">
        <f ca="1">IF($C439&lt;&gt;"",VLOOKUP($C439,'Monthly budget'!$E$8:$O$86,COLUMN()-3,FALSE),0)</f>
        <v>0</v>
      </c>
      <c r="K439" s="82">
        <f ca="1">IF($C439&lt;&gt;"",VLOOKUP($C439,'Monthly budget'!$E$8:$O$86,COLUMN()-3,FALSE),0)</f>
        <v>0</v>
      </c>
      <c r="L439" s="82">
        <f ca="1">IF($C439&lt;&gt;"",VLOOKUP($C439,'Monthly budget'!$E$8:$O$86,COLUMN()-3,FALSE),0)</f>
        <v>0</v>
      </c>
      <c r="M439" s="82">
        <f ca="1">IF($C439&lt;&gt;"",VLOOKUP($C439,'Monthly budget'!$E$8:$O$86,COLUMN()-3,FALSE),0)</f>
        <v>0</v>
      </c>
      <c r="N439" s="82">
        <f ca="1">IF($C439&lt;&gt;"",VLOOKUP($C439,'Monthly budget'!$E$8:$O$86,COLUMN()-3,FALSE),0)</f>
        <v>0</v>
      </c>
    </row>
    <row r="440" spans="2:14" x14ac:dyDescent="0.25">
      <c r="B440" s="81" t="b">
        <v>0</v>
      </c>
      <c r="C440" s="88" t="str">
        <f ca="1"/>
        <v>Paycheck</v>
      </c>
      <c r="D440" s="87">
        <f ca="1"/>
        <v>46472</v>
      </c>
      <c r="E440" s="83">
        <f ca="1">IF($C440&lt;&gt;"",VLOOKUP($C440,'Monthly budget'!$E$8:$O$86,COLUMN()-3,FALSE),0)</f>
        <v>1140</v>
      </c>
      <c r="F440" s="82">
        <f ca="1">IF($C440&lt;&gt;"",VLOOKUP($C440,'Monthly budget'!$E$8:$O$86,COLUMN()-3,FALSE),0)</f>
        <v>460</v>
      </c>
      <c r="G440" s="82">
        <f ca="1">IF($C440&lt;&gt;"",VLOOKUP($C440,'Monthly budget'!$E$8:$O$86,COLUMN()-3,FALSE),0)</f>
        <v>0</v>
      </c>
      <c r="H440" s="82">
        <f ca="1">IF($C440&lt;&gt;"",VLOOKUP($C440,'Monthly budget'!$E$8:$O$86,COLUMN()-3,FALSE),0)</f>
        <v>0</v>
      </c>
      <c r="I440" s="82">
        <f ca="1">IF($C440&lt;&gt;"",VLOOKUP($C440,'Monthly budget'!$E$8:$O$86,COLUMN()-3,FALSE),0)</f>
        <v>0</v>
      </c>
      <c r="J440" s="82">
        <f ca="1">IF($C440&lt;&gt;"",VLOOKUP($C440,'Monthly budget'!$E$8:$O$86,COLUMN()-3,FALSE),0)</f>
        <v>0</v>
      </c>
      <c r="K440" s="82">
        <f ca="1">IF($C440&lt;&gt;"",VLOOKUP($C440,'Monthly budget'!$E$8:$O$86,COLUMN()-3,FALSE),0)</f>
        <v>0</v>
      </c>
      <c r="L440" s="82">
        <f ca="1">IF($C440&lt;&gt;"",VLOOKUP($C440,'Monthly budget'!$E$8:$O$86,COLUMN()-3,FALSE),0)</f>
        <v>0</v>
      </c>
      <c r="M440" s="82">
        <f ca="1">IF($C440&lt;&gt;"",VLOOKUP($C440,'Monthly budget'!$E$8:$O$86,COLUMN()-3,FALSE),0)</f>
        <v>0</v>
      </c>
      <c r="N440" s="82">
        <f ca="1">IF($C440&lt;&gt;"",VLOOKUP($C440,'Monthly budget'!$E$8:$O$86,COLUMN()-3,FALSE),0)</f>
        <v>0</v>
      </c>
    </row>
    <row r="441" spans="2:14" x14ac:dyDescent="0.25">
      <c r="B441" s="81" t="b">
        <v>0</v>
      </c>
      <c r="C441" s="88" t="str">
        <f ca="1"/>
        <v>Ameritas</v>
      </c>
      <c r="D441" s="87">
        <f ca="1"/>
        <v>46472</v>
      </c>
      <c r="E441" s="83">
        <f ca="1">IF($C441&lt;&gt;"",VLOOKUP($C441,'Monthly budget'!$E$8:$O$86,COLUMN()-3,FALSE),0)</f>
        <v>0</v>
      </c>
      <c r="F441" s="82">
        <f ca="1">IF($C441&lt;&gt;"",VLOOKUP($C441,'Monthly budget'!$E$8:$O$86,COLUMN()-3,FALSE),0)</f>
        <v>0</v>
      </c>
      <c r="G441" s="82">
        <f ca="1">IF($C441&lt;&gt;"",VLOOKUP($C441,'Monthly budget'!$E$8:$O$86,COLUMN()-3,FALSE),0)</f>
        <v>112</v>
      </c>
      <c r="H441" s="82">
        <f ca="1">IF($C441&lt;&gt;"",VLOOKUP($C441,'Monthly budget'!$E$8:$O$86,COLUMN()-3,FALSE),0)</f>
        <v>0</v>
      </c>
      <c r="I441" s="82">
        <f ca="1">IF($C441&lt;&gt;"",VLOOKUP($C441,'Monthly budget'!$E$8:$O$86,COLUMN()-3,FALSE),0)</f>
        <v>0</v>
      </c>
      <c r="J441" s="82">
        <f ca="1">IF($C441&lt;&gt;"",VLOOKUP($C441,'Monthly budget'!$E$8:$O$86,COLUMN()-3,FALSE),0)</f>
        <v>0</v>
      </c>
      <c r="K441" s="82">
        <f ca="1">IF($C441&lt;&gt;"",VLOOKUP($C441,'Monthly budget'!$E$8:$O$86,COLUMN()-3,FALSE),0)</f>
        <v>0</v>
      </c>
      <c r="L441" s="82">
        <f ca="1">IF($C441&lt;&gt;"",VLOOKUP($C441,'Monthly budget'!$E$8:$O$86,COLUMN()-3,FALSE),0)</f>
        <v>0</v>
      </c>
      <c r="M441" s="82">
        <f ca="1">IF($C441&lt;&gt;"",VLOOKUP($C441,'Monthly budget'!$E$8:$O$86,COLUMN()-3,FALSE),0)</f>
        <v>0</v>
      </c>
      <c r="N441" s="82">
        <f ca="1">IF($C441&lt;&gt;"",VLOOKUP($C441,'Monthly budget'!$E$8:$O$86,COLUMN()-3,FALSE),0)</f>
        <v>0</v>
      </c>
    </row>
    <row r="442" spans="2:14" x14ac:dyDescent="0.25">
      <c r="B442" s="81" t="b">
        <v>0</v>
      </c>
      <c r="C442" s="88" t="str">
        <f ca="1"/>
        <v>Internet</v>
      </c>
      <c r="D442" s="87">
        <f ca="1"/>
        <v>46472</v>
      </c>
      <c r="E442" s="83">
        <f ca="1">IF($C442&lt;&gt;"",VLOOKUP($C442,'Monthly budget'!$E$8:$O$86,COLUMN()-3,FALSE),0)</f>
        <v>0</v>
      </c>
      <c r="F442" s="82">
        <f ca="1">IF($C442&lt;&gt;"",VLOOKUP($C442,'Monthly budget'!$E$8:$O$86,COLUMN()-3,FALSE),0)</f>
        <v>0</v>
      </c>
      <c r="G442" s="82">
        <f ca="1">IF($C442&lt;&gt;"",VLOOKUP($C442,'Monthly budget'!$E$8:$O$86,COLUMN()-3,FALSE),0)</f>
        <v>0</v>
      </c>
      <c r="H442" s="82">
        <f ca="1">IF($C442&lt;&gt;"",VLOOKUP($C442,'Monthly budget'!$E$8:$O$86,COLUMN()-3,FALSE),0)</f>
        <v>0</v>
      </c>
      <c r="I442" s="82">
        <f ca="1">IF($C442&lt;&gt;"",VLOOKUP($C442,'Monthly budget'!$E$8:$O$86,COLUMN()-3,FALSE),0)</f>
        <v>0</v>
      </c>
      <c r="J442" s="82">
        <f ca="1">IF($C442&lt;&gt;"",VLOOKUP($C442,'Monthly budget'!$E$8:$O$86,COLUMN()-3,FALSE),0)</f>
        <v>0</v>
      </c>
      <c r="K442" s="82">
        <f ca="1">IF($C442&lt;&gt;"",VLOOKUP($C442,'Monthly budget'!$E$8:$O$86,COLUMN()-3,FALSE),0)</f>
        <v>0</v>
      </c>
      <c r="L442" s="82">
        <f ca="1">IF($C442&lt;&gt;"",VLOOKUP($C442,'Monthly budget'!$E$8:$O$86,COLUMN()-3,FALSE),0)</f>
        <v>0</v>
      </c>
      <c r="M442" s="82">
        <f ca="1">IF($C442&lt;&gt;"",VLOOKUP($C442,'Monthly budget'!$E$8:$O$86,COLUMN()-3,FALSE),0)</f>
        <v>0</v>
      </c>
      <c r="N442" s="82">
        <f ca="1">IF($C442&lt;&gt;"",VLOOKUP($C442,'Monthly budget'!$E$8:$O$86,COLUMN()-3,FALSE),0)</f>
        <v>0</v>
      </c>
    </row>
    <row r="443" spans="2:14" x14ac:dyDescent="0.25">
      <c r="B443" s="81" t="b">
        <v>0</v>
      </c>
      <c r="C443" s="88" t="str">
        <f ca="1"/>
        <v>Windsurf</v>
      </c>
      <c r="D443" s="87">
        <f ca="1"/>
        <v>46472</v>
      </c>
      <c r="E443" s="83">
        <f ca="1">IF($C443&lt;&gt;"",VLOOKUP($C443,'Monthly budget'!$E$8:$O$86,COLUMN()-3,FALSE),0)</f>
        <v>-15</v>
      </c>
      <c r="F443" s="82">
        <f ca="1">IF($C443&lt;&gt;"",VLOOKUP($C443,'Monthly budget'!$E$8:$O$86,COLUMN()-3,FALSE),0)</f>
        <v>0</v>
      </c>
      <c r="G443" s="82">
        <f ca="1">IF($C443&lt;&gt;"",VLOOKUP($C443,'Monthly budget'!$E$8:$O$86,COLUMN()-3,FALSE),0)</f>
        <v>0</v>
      </c>
      <c r="H443" s="82">
        <f ca="1">IF($C443&lt;&gt;"",VLOOKUP($C443,'Monthly budget'!$E$8:$O$86,COLUMN()-3,FALSE),0)</f>
        <v>0</v>
      </c>
      <c r="I443" s="82">
        <f ca="1">IF($C443&lt;&gt;"",VLOOKUP($C443,'Monthly budget'!$E$8:$O$86,COLUMN()-3,FALSE),0)</f>
        <v>0</v>
      </c>
      <c r="J443" s="82">
        <f ca="1">IF($C443&lt;&gt;"",VLOOKUP($C443,'Monthly budget'!$E$8:$O$86,COLUMN()-3,FALSE),0)</f>
        <v>0</v>
      </c>
      <c r="K443" s="82">
        <f ca="1">IF($C443&lt;&gt;"",VLOOKUP($C443,'Monthly budget'!$E$8:$O$86,COLUMN()-3,FALSE),0)</f>
        <v>0</v>
      </c>
      <c r="L443" s="82">
        <f ca="1">IF($C443&lt;&gt;"",VLOOKUP($C443,'Monthly budget'!$E$8:$O$86,COLUMN()-3,FALSE),0)</f>
        <v>0</v>
      </c>
      <c r="M443" s="82">
        <f ca="1">IF($C443&lt;&gt;"",VLOOKUP($C443,'Monthly budget'!$E$8:$O$86,COLUMN()-3,FALSE),0)</f>
        <v>0</v>
      </c>
      <c r="N443" s="82">
        <f ca="1">IF($C443&lt;&gt;"",VLOOKUP($C443,'Monthly budget'!$E$8:$O$86,COLUMN()-3,FALSE),0)</f>
        <v>0</v>
      </c>
    </row>
    <row r="444" spans="2:14" x14ac:dyDescent="0.25">
      <c r="B444" s="81" t="b">
        <v>0</v>
      </c>
      <c r="C444" s="88" t="str">
        <f ca="1"/>
        <v>Groceries</v>
      </c>
      <c r="D444" s="87">
        <f ca="1"/>
        <v>46473</v>
      </c>
      <c r="E444" s="83">
        <f ca="1">IF($C444&lt;&gt;"",VLOOKUP($C444,'Monthly budget'!$E$8:$O$86,COLUMN()-3,FALSE),0)</f>
        <v>0</v>
      </c>
      <c r="F444" s="82">
        <f ca="1">IF($C444&lt;&gt;"",VLOOKUP($C444,'Monthly budget'!$E$8:$O$86,COLUMN()-3,FALSE),0)</f>
        <v>-200</v>
      </c>
      <c r="G444" s="82">
        <f ca="1">IF($C444&lt;&gt;"",VLOOKUP($C444,'Monthly budget'!$E$8:$O$86,COLUMN()-3,FALSE),0)</f>
        <v>0</v>
      </c>
      <c r="H444" s="82">
        <f ca="1">IF($C444&lt;&gt;"",VLOOKUP($C444,'Monthly budget'!$E$8:$O$86,COLUMN()-3,FALSE),0)</f>
        <v>0</v>
      </c>
      <c r="I444" s="82">
        <f ca="1">IF($C444&lt;&gt;"",VLOOKUP($C444,'Monthly budget'!$E$8:$O$86,COLUMN()-3,FALSE),0)</f>
        <v>0</v>
      </c>
      <c r="J444" s="82">
        <f ca="1">IF($C444&lt;&gt;"",VLOOKUP($C444,'Monthly budget'!$E$8:$O$86,COLUMN()-3,FALSE),0)</f>
        <v>0</v>
      </c>
      <c r="K444" s="82">
        <f ca="1">IF($C444&lt;&gt;"",VLOOKUP($C444,'Monthly budget'!$E$8:$O$86,COLUMN()-3,FALSE),0)</f>
        <v>0</v>
      </c>
      <c r="L444" s="82">
        <f ca="1">IF($C444&lt;&gt;"",VLOOKUP($C444,'Monthly budget'!$E$8:$O$86,COLUMN()-3,FALSE),0)</f>
        <v>0</v>
      </c>
      <c r="M444" s="82">
        <f ca="1">IF($C444&lt;&gt;"",VLOOKUP($C444,'Monthly budget'!$E$8:$O$86,COLUMN()-3,FALSE),0)</f>
        <v>0</v>
      </c>
      <c r="N444" s="82">
        <f ca="1">IF($C444&lt;&gt;"",VLOOKUP($C444,'Monthly budget'!$E$8:$O$86,COLUMN()-3,FALSE),0)</f>
        <v>0</v>
      </c>
    </row>
    <row r="445" spans="2:14" x14ac:dyDescent="0.25">
      <c r="B445" s="81" t="b">
        <v>0</v>
      </c>
      <c r="C445" s="88" t="str">
        <f ca="1"/>
        <v>Food &amp; Drinks</v>
      </c>
      <c r="D445" s="87">
        <f ca="1"/>
        <v>46473</v>
      </c>
      <c r="E445" s="83">
        <f ca="1">IF($C445&lt;&gt;"",VLOOKUP($C445,'Monthly budget'!$E$8:$O$86,COLUMN()-3,FALSE),0)</f>
        <v>0</v>
      </c>
      <c r="F445" s="82">
        <f ca="1">IF($C445&lt;&gt;"",VLOOKUP($C445,'Monthly budget'!$E$8:$O$86,COLUMN()-3,FALSE),0)</f>
        <v>-200</v>
      </c>
      <c r="G445" s="82">
        <f ca="1">IF($C445&lt;&gt;"",VLOOKUP($C445,'Monthly budget'!$E$8:$O$86,COLUMN()-3,FALSE),0)</f>
        <v>0</v>
      </c>
      <c r="H445" s="82">
        <f ca="1">IF($C445&lt;&gt;"",VLOOKUP($C445,'Monthly budget'!$E$8:$O$86,COLUMN()-3,FALSE),0)</f>
        <v>0</v>
      </c>
      <c r="I445" s="82">
        <f ca="1">IF($C445&lt;&gt;"",VLOOKUP($C445,'Monthly budget'!$E$8:$O$86,COLUMN()-3,FALSE),0)</f>
        <v>0</v>
      </c>
      <c r="J445" s="82">
        <f ca="1">IF($C445&lt;&gt;"",VLOOKUP($C445,'Monthly budget'!$E$8:$O$86,COLUMN()-3,FALSE),0)</f>
        <v>0</v>
      </c>
      <c r="K445" s="82">
        <f ca="1">IF($C445&lt;&gt;"",VLOOKUP($C445,'Monthly budget'!$E$8:$O$86,COLUMN()-3,FALSE),0)</f>
        <v>0</v>
      </c>
      <c r="L445" s="82">
        <f ca="1">IF($C445&lt;&gt;"",VLOOKUP($C445,'Monthly budget'!$E$8:$O$86,COLUMN()-3,FALSE),0)</f>
        <v>0</v>
      </c>
      <c r="M445" s="82">
        <f ca="1">IF($C445&lt;&gt;"",VLOOKUP($C445,'Monthly budget'!$E$8:$O$86,COLUMN()-3,FALSE),0)</f>
        <v>0</v>
      </c>
      <c r="N445" s="82">
        <f ca="1">IF($C445&lt;&gt;"",VLOOKUP($C445,'Monthly budget'!$E$8:$O$86,COLUMN()-3,FALSE),0)</f>
        <v>0</v>
      </c>
    </row>
    <row r="446" spans="2:14" x14ac:dyDescent="0.25">
      <c r="B446" s="81" t="b">
        <v>0</v>
      </c>
      <c r="C446" s="88" t="str">
        <f ca="1"/>
        <v>Tidal</v>
      </c>
      <c r="D446" s="87">
        <f ca="1"/>
        <v>46473</v>
      </c>
      <c r="E446" s="83">
        <f ca="1">IF($C446&lt;&gt;"",VLOOKUP($C446,'Monthly budget'!$E$8:$O$86,COLUMN()-3,FALSE),0)</f>
        <v>-10.99</v>
      </c>
      <c r="F446" s="82">
        <f ca="1">IF($C446&lt;&gt;"",VLOOKUP($C446,'Monthly budget'!$E$8:$O$86,COLUMN()-3,FALSE),0)</f>
        <v>0</v>
      </c>
      <c r="G446" s="82">
        <f ca="1">IF($C446&lt;&gt;"",VLOOKUP($C446,'Monthly budget'!$E$8:$O$86,COLUMN()-3,FALSE),0)</f>
        <v>0</v>
      </c>
      <c r="H446" s="82">
        <f ca="1">IF($C446&lt;&gt;"",VLOOKUP($C446,'Monthly budget'!$E$8:$O$86,COLUMN()-3,FALSE),0)</f>
        <v>0</v>
      </c>
      <c r="I446" s="82">
        <f ca="1">IF($C446&lt;&gt;"",VLOOKUP($C446,'Monthly budget'!$E$8:$O$86,COLUMN()-3,FALSE),0)</f>
        <v>0</v>
      </c>
      <c r="J446" s="82">
        <f ca="1">IF($C446&lt;&gt;"",VLOOKUP($C446,'Monthly budget'!$E$8:$O$86,COLUMN()-3,FALSE),0)</f>
        <v>0</v>
      </c>
      <c r="K446" s="82">
        <f ca="1">IF($C446&lt;&gt;"",VLOOKUP($C446,'Monthly budget'!$E$8:$O$86,COLUMN()-3,FALSE),0)</f>
        <v>0</v>
      </c>
      <c r="L446" s="82">
        <f ca="1">IF($C446&lt;&gt;"",VLOOKUP($C446,'Monthly budget'!$E$8:$O$86,COLUMN()-3,FALSE),0)</f>
        <v>0</v>
      </c>
      <c r="M446" s="82">
        <f ca="1">IF($C446&lt;&gt;"",VLOOKUP($C446,'Monthly budget'!$E$8:$O$86,COLUMN()-3,FALSE),0)</f>
        <v>0</v>
      </c>
      <c r="N446" s="82">
        <f ca="1">IF($C446&lt;&gt;"",VLOOKUP($C446,'Monthly budget'!$E$8:$O$86,COLUMN()-3,FALSE),0)</f>
        <v>0</v>
      </c>
    </row>
    <row r="447" spans="2:14" x14ac:dyDescent="0.25">
      <c r="B447" s="81" t="b">
        <v>0</v>
      </c>
      <c r="C447" s="88" t="str">
        <f ca="1"/>
        <v>Costco Citi</v>
      </c>
      <c r="D447" s="87">
        <f ca="1"/>
        <v>46474</v>
      </c>
      <c r="E447" s="83">
        <f ca="1">IF($C447&lt;&gt;"",VLOOKUP($C447,'Monthly budget'!$E$8:$O$86,COLUMN()-3,FALSE),0)</f>
        <v>-140</v>
      </c>
      <c r="F447" s="82">
        <f ca="1">IF($C447&lt;&gt;"",VLOOKUP($C447,'Monthly budget'!$E$8:$O$86,COLUMN()-3,FALSE),0)</f>
        <v>0</v>
      </c>
      <c r="G447" s="82">
        <f ca="1">IF($C447&lt;&gt;"",VLOOKUP($C447,'Monthly budget'!$E$8:$O$86,COLUMN()-3,FALSE),0)</f>
        <v>0</v>
      </c>
      <c r="H447" s="82">
        <f ca="1">IF($C447&lt;&gt;"",VLOOKUP($C447,'Monthly budget'!$E$8:$O$86,COLUMN()-3,FALSE),0)</f>
        <v>0</v>
      </c>
      <c r="I447" s="82">
        <f ca="1">IF($C447&lt;&gt;"",VLOOKUP($C447,'Monthly budget'!$E$8:$O$86,COLUMN()-3,FALSE),0)</f>
        <v>0</v>
      </c>
      <c r="J447" s="82">
        <f ca="1">IF($C447&lt;&gt;"",VLOOKUP($C447,'Monthly budget'!$E$8:$O$86,COLUMN()-3,FALSE),0)</f>
        <v>0</v>
      </c>
      <c r="K447" s="82">
        <f ca="1">IF($C447&lt;&gt;"",VLOOKUP($C447,'Monthly budget'!$E$8:$O$86,COLUMN()-3,FALSE),0)</f>
        <v>0</v>
      </c>
      <c r="L447" s="82">
        <f ca="1">IF($C447&lt;&gt;"",VLOOKUP($C447,'Monthly budget'!$E$8:$O$86,COLUMN()-3,FALSE),0)</f>
        <v>0</v>
      </c>
      <c r="M447" s="82">
        <f ca="1">IF($C447&lt;&gt;"",VLOOKUP($C447,'Monthly budget'!$E$8:$O$86,COLUMN()-3,FALSE),0)</f>
        <v>0</v>
      </c>
      <c r="N447" s="82">
        <f ca="1">IF($C447&lt;&gt;"",VLOOKUP($C447,'Monthly budget'!$E$8:$O$86,COLUMN()-3,FALSE),0)</f>
        <v>140</v>
      </c>
    </row>
    <row r="448" spans="2:14" x14ac:dyDescent="0.25">
      <c r="B448" s="81" t="b">
        <v>0</v>
      </c>
      <c r="C448" s="88" t="str">
        <f ca="1"/>
        <v>Kulo Transfer</v>
      </c>
      <c r="D448" s="87">
        <f ca="1"/>
        <v>46474</v>
      </c>
      <c r="E448" s="83">
        <f ca="1">IF($C448&lt;&gt;"",VLOOKUP($C448,'Monthly budget'!$E$8:$O$86,COLUMN()-3,FALSE),0)</f>
        <v>1050</v>
      </c>
      <c r="F448" s="82">
        <f ca="1">IF($C448&lt;&gt;"",VLOOKUP($C448,'Monthly budget'!$E$8:$O$86,COLUMN()-3,FALSE),0)</f>
        <v>0</v>
      </c>
      <c r="G448" s="82">
        <f ca="1">IF($C448&lt;&gt;"",VLOOKUP($C448,'Monthly budget'!$E$8:$O$86,COLUMN()-3,FALSE),0)</f>
        <v>0</v>
      </c>
      <c r="H448" s="82">
        <f ca="1">IF($C448&lt;&gt;"",VLOOKUP($C448,'Monthly budget'!$E$8:$O$86,COLUMN()-3,FALSE),0)</f>
        <v>0</v>
      </c>
      <c r="I448" s="82">
        <f ca="1">IF($C448&lt;&gt;"",VLOOKUP($C448,'Monthly budget'!$E$8:$O$86,COLUMN()-3,FALSE),0)</f>
        <v>0</v>
      </c>
      <c r="J448" s="82">
        <f ca="1">IF($C448&lt;&gt;"",VLOOKUP($C448,'Monthly budget'!$E$8:$O$86,COLUMN()-3,FALSE),0)</f>
        <v>0</v>
      </c>
      <c r="K448" s="82">
        <f ca="1">IF($C448&lt;&gt;"",VLOOKUP($C448,'Monthly budget'!$E$8:$O$86,COLUMN()-3,FALSE),0)</f>
        <v>0</v>
      </c>
      <c r="L448" s="82">
        <f ca="1">IF($C448&lt;&gt;"",VLOOKUP($C448,'Monthly budget'!$E$8:$O$86,COLUMN()-3,FALSE),0)</f>
        <v>0</v>
      </c>
      <c r="M448" s="82">
        <f ca="1">IF($C448&lt;&gt;"",VLOOKUP($C448,'Monthly budget'!$E$8:$O$86,COLUMN()-3,FALSE),0)</f>
        <v>0</v>
      </c>
      <c r="N448" s="82">
        <f ca="1">IF($C448&lt;&gt;"",VLOOKUP($C448,'Monthly budget'!$E$8:$O$86,COLUMN()-3,FALSE),0)</f>
        <v>0</v>
      </c>
    </row>
    <row r="449" spans="2:14" x14ac:dyDescent="0.25">
      <c r="B449" s="81" t="b">
        <v>0</v>
      </c>
      <c r="C449" s="88" t="str">
        <f ca="1"/>
        <v>Kulo SDGE</v>
      </c>
      <c r="D449" s="87">
        <f ca="1"/>
        <v>46474</v>
      </c>
      <c r="E449" s="83">
        <f ca="1">IF($C449&lt;&gt;"",VLOOKUP($C449,'Monthly budget'!$E$8:$O$86,COLUMN()-3,FALSE),0)</f>
        <v>-82</v>
      </c>
      <c r="F449" s="82">
        <f ca="1">IF($C449&lt;&gt;"",VLOOKUP($C449,'Monthly budget'!$E$8:$O$86,COLUMN()-3,FALSE),0)</f>
        <v>0</v>
      </c>
      <c r="G449" s="82">
        <f ca="1">IF($C449&lt;&gt;"",VLOOKUP($C449,'Monthly budget'!$E$8:$O$86,COLUMN()-3,FALSE),0)</f>
        <v>0</v>
      </c>
      <c r="H449" s="82">
        <f ca="1">IF($C449&lt;&gt;"",VLOOKUP($C449,'Monthly budget'!$E$8:$O$86,COLUMN()-3,FALSE),0)</f>
        <v>0</v>
      </c>
      <c r="I449" s="82">
        <f ca="1">IF($C449&lt;&gt;"",VLOOKUP($C449,'Monthly budget'!$E$8:$O$86,COLUMN()-3,FALSE),0)</f>
        <v>0</v>
      </c>
      <c r="J449" s="82">
        <f ca="1">IF($C449&lt;&gt;"",VLOOKUP($C449,'Monthly budget'!$E$8:$O$86,COLUMN()-3,FALSE),0)</f>
        <v>0</v>
      </c>
      <c r="K449" s="82">
        <f ca="1">IF($C449&lt;&gt;"",VLOOKUP($C449,'Monthly budget'!$E$8:$O$86,COLUMN()-3,FALSE),0)</f>
        <v>0</v>
      </c>
      <c r="L449" s="82">
        <f ca="1">IF($C449&lt;&gt;"",VLOOKUP($C449,'Monthly budget'!$E$8:$O$86,COLUMN()-3,FALSE),0)</f>
        <v>0</v>
      </c>
      <c r="M449" s="82">
        <f ca="1">IF($C449&lt;&gt;"",VLOOKUP($C449,'Monthly budget'!$E$8:$O$86,COLUMN()-3,FALSE),0)</f>
        <v>0</v>
      </c>
      <c r="N449" s="82">
        <f ca="1">IF($C449&lt;&gt;"",VLOOKUP($C449,'Monthly budget'!$E$8:$O$86,COLUMN()-3,FALSE),0)</f>
        <v>0</v>
      </c>
    </row>
    <row r="450" spans="2:14" x14ac:dyDescent="0.25">
      <c r="B450" s="81" t="b">
        <v>0</v>
      </c>
      <c r="C450" s="88" t="str">
        <f ca="1"/>
        <v>SDGE</v>
      </c>
      <c r="D450" s="87">
        <f ca="1"/>
        <v>46474</v>
      </c>
      <c r="E450" s="83">
        <f ca="1">IF($C450&lt;&gt;"",VLOOKUP($C450,'Monthly budget'!$E$8:$O$86,COLUMN()-3,FALSE),0)</f>
        <v>-84</v>
      </c>
      <c r="F450" s="82">
        <f ca="1">IF($C450&lt;&gt;"",VLOOKUP($C450,'Monthly budget'!$E$8:$O$86,COLUMN()-3,FALSE),0)</f>
        <v>0</v>
      </c>
      <c r="G450" s="82">
        <f ca="1">IF($C450&lt;&gt;"",VLOOKUP($C450,'Monthly budget'!$E$8:$O$86,COLUMN()-3,FALSE),0)</f>
        <v>0</v>
      </c>
      <c r="H450" s="82">
        <f ca="1">IF($C450&lt;&gt;"",VLOOKUP($C450,'Monthly budget'!$E$8:$O$86,COLUMN()-3,FALSE),0)</f>
        <v>0</v>
      </c>
      <c r="I450" s="82">
        <f ca="1">IF($C450&lt;&gt;"",VLOOKUP($C450,'Monthly budget'!$E$8:$O$86,COLUMN()-3,FALSE),0)</f>
        <v>0</v>
      </c>
      <c r="J450" s="82">
        <f ca="1">IF($C450&lt;&gt;"",VLOOKUP($C450,'Monthly budget'!$E$8:$O$86,COLUMN()-3,FALSE),0)</f>
        <v>0</v>
      </c>
      <c r="K450" s="82">
        <f ca="1">IF($C450&lt;&gt;"",VLOOKUP($C450,'Monthly budget'!$E$8:$O$86,COLUMN()-3,FALSE),0)</f>
        <v>0</v>
      </c>
      <c r="L450" s="82">
        <f ca="1">IF($C450&lt;&gt;"",VLOOKUP($C450,'Monthly budget'!$E$8:$O$86,COLUMN()-3,FALSE),0)</f>
        <v>0</v>
      </c>
      <c r="M450" s="82">
        <f ca="1">IF($C450&lt;&gt;"",VLOOKUP($C450,'Monthly budget'!$E$8:$O$86,COLUMN()-3,FALSE),0)</f>
        <v>0</v>
      </c>
      <c r="N450" s="82">
        <f ca="1">IF($C450&lt;&gt;"",VLOOKUP($C450,'Monthly budget'!$E$8:$O$86,COLUMN()-3,FALSE),0)</f>
        <v>0</v>
      </c>
    </row>
    <row r="451" spans="2:14" x14ac:dyDescent="0.25">
      <c r="B451" s="81" t="b">
        <v>0</v>
      </c>
      <c r="C451" s="88" t="str">
        <f ca="1"/>
        <v>Prime Ad-Free</v>
      </c>
      <c r="D451" s="87">
        <f ca="1"/>
        <v>46474</v>
      </c>
      <c r="E451" s="83">
        <f ca="1">IF($C451&lt;&gt;"",VLOOKUP($C451,'Monthly budget'!$E$8:$O$86,COLUMN()-3,FALSE),0)</f>
        <v>-2.99</v>
      </c>
      <c r="F451" s="82">
        <f ca="1">IF($C451&lt;&gt;"",VLOOKUP($C451,'Monthly budget'!$E$8:$O$86,COLUMN()-3,FALSE),0)</f>
        <v>0</v>
      </c>
      <c r="G451" s="82">
        <f ca="1">IF($C451&lt;&gt;"",VLOOKUP($C451,'Monthly budget'!$E$8:$O$86,COLUMN()-3,FALSE),0)</f>
        <v>0</v>
      </c>
      <c r="H451" s="82">
        <f ca="1">IF($C451&lt;&gt;"",VLOOKUP($C451,'Monthly budget'!$E$8:$O$86,COLUMN()-3,FALSE),0)</f>
        <v>0</v>
      </c>
      <c r="I451" s="82">
        <f ca="1">IF($C451&lt;&gt;"",VLOOKUP($C451,'Monthly budget'!$E$8:$O$86,COLUMN()-3,FALSE),0)</f>
        <v>0</v>
      </c>
      <c r="J451" s="82">
        <f ca="1">IF($C451&lt;&gt;"",VLOOKUP($C451,'Monthly budget'!$E$8:$O$86,COLUMN()-3,FALSE),0)</f>
        <v>0</v>
      </c>
      <c r="K451" s="82">
        <f ca="1">IF($C451&lt;&gt;"",VLOOKUP($C451,'Monthly budget'!$E$8:$O$86,COLUMN()-3,FALSE),0)</f>
        <v>0</v>
      </c>
      <c r="L451" s="82">
        <f ca="1">IF($C451&lt;&gt;"",VLOOKUP($C451,'Monthly budget'!$E$8:$O$86,COLUMN()-3,FALSE),0)</f>
        <v>0</v>
      </c>
      <c r="M451" s="82">
        <f ca="1">IF($C451&lt;&gt;"",VLOOKUP($C451,'Monthly budget'!$E$8:$O$86,COLUMN()-3,FALSE),0)</f>
        <v>0</v>
      </c>
      <c r="N451" s="82">
        <f ca="1">IF($C451&lt;&gt;"",VLOOKUP($C451,'Monthly budget'!$E$8:$O$86,COLUMN()-3,FALSE),0)</f>
        <v>0</v>
      </c>
    </row>
    <row r="452" spans="2:14" x14ac:dyDescent="0.25">
      <c r="B452" s="81" t="b">
        <v>0</v>
      </c>
      <c r="C452" s="88" t="str">
        <f ca="1"/>
        <v>Disability</v>
      </c>
      <c r="D452" s="87">
        <f ca="1"/>
        <v>46478</v>
      </c>
      <c r="E452" s="83">
        <f ca="1">IF($C452&lt;&gt;"",VLOOKUP($C452,'Monthly budget'!$E$8:$O$86,COLUMN()-3,FALSE),0)</f>
        <v>0</v>
      </c>
      <c r="F452" s="82">
        <f ca="1">IF($C452&lt;&gt;"",VLOOKUP($C452,'Monthly budget'!$E$8:$O$86,COLUMN()-3,FALSE),0)</f>
        <v>356.66</v>
      </c>
      <c r="G452" s="82">
        <f ca="1">IF($C452&lt;&gt;"",VLOOKUP($C452,'Monthly budget'!$E$8:$O$86,COLUMN()-3,FALSE),0)</f>
        <v>0</v>
      </c>
      <c r="H452" s="82">
        <f ca="1">IF($C452&lt;&gt;"",VLOOKUP($C452,'Monthly budget'!$E$8:$O$86,COLUMN()-3,FALSE),0)</f>
        <v>0</v>
      </c>
      <c r="I452" s="82">
        <f ca="1">IF($C452&lt;&gt;"",VLOOKUP($C452,'Monthly budget'!$E$8:$O$86,COLUMN()-3,FALSE),0)</f>
        <v>0</v>
      </c>
      <c r="J452" s="82">
        <f ca="1">IF($C452&lt;&gt;"",VLOOKUP($C452,'Monthly budget'!$E$8:$O$86,COLUMN()-3,FALSE),0)</f>
        <v>0</v>
      </c>
      <c r="K452" s="82">
        <f ca="1">IF($C452&lt;&gt;"",VLOOKUP($C452,'Monthly budget'!$E$8:$O$86,COLUMN()-3,FALSE),0)</f>
        <v>0</v>
      </c>
      <c r="L452" s="82">
        <f ca="1">IF($C452&lt;&gt;"",VLOOKUP($C452,'Monthly budget'!$E$8:$O$86,COLUMN()-3,FALSE),0)</f>
        <v>0</v>
      </c>
      <c r="M452" s="82">
        <f ca="1">IF($C452&lt;&gt;"",VLOOKUP($C452,'Monthly budget'!$E$8:$O$86,COLUMN()-3,FALSE),0)</f>
        <v>0</v>
      </c>
      <c r="N452" s="82">
        <f ca="1">IF($C452&lt;&gt;"",VLOOKUP($C452,'Monthly budget'!$E$8:$O$86,COLUMN()-3,FALSE),0)</f>
        <v>0</v>
      </c>
    </row>
    <row r="453" spans="2:14" x14ac:dyDescent="0.25">
      <c r="B453" s="81" t="b">
        <v>0</v>
      </c>
      <c r="C453" s="88" t="str">
        <f ca="1"/>
        <v>Kulo Rent</v>
      </c>
      <c r="D453" s="87">
        <f ca="1"/>
        <v>46478</v>
      </c>
      <c r="E453" s="83">
        <f ca="1">IF($C453&lt;&gt;"",VLOOKUP($C453,'Monthly budget'!$E$8:$O$86,COLUMN()-3,FALSE),0)</f>
        <v>-959</v>
      </c>
      <c r="F453" s="82">
        <f ca="1">IF($C453&lt;&gt;"",VLOOKUP($C453,'Monthly budget'!$E$8:$O$86,COLUMN()-3,FALSE),0)</f>
        <v>0</v>
      </c>
      <c r="G453" s="82">
        <f ca="1">IF($C453&lt;&gt;"",VLOOKUP($C453,'Monthly budget'!$E$8:$O$86,COLUMN()-3,FALSE),0)</f>
        <v>0</v>
      </c>
      <c r="H453" s="82">
        <f ca="1">IF($C453&lt;&gt;"",VLOOKUP($C453,'Monthly budget'!$E$8:$O$86,COLUMN()-3,FALSE),0)</f>
        <v>0</v>
      </c>
      <c r="I453" s="82">
        <f ca="1">IF($C453&lt;&gt;"",VLOOKUP($C453,'Monthly budget'!$E$8:$O$86,COLUMN()-3,FALSE),0)</f>
        <v>0</v>
      </c>
      <c r="J453" s="82">
        <f ca="1">IF($C453&lt;&gt;"",VLOOKUP($C453,'Monthly budget'!$E$8:$O$86,COLUMN()-3,FALSE),0)</f>
        <v>0</v>
      </c>
      <c r="K453" s="82">
        <f ca="1">IF($C453&lt;&gt;"",VLOOKUP($C453,'Monthly budget'!$E$8:$O$86,COLUMN()-3,FALSE),0)</f>
        <v>0</v>
      </c>
      <c r="L453" s="82">
        <f ca="1">IF($C453&lt;&gt;"",VLOOKUP($C453,'Monthly budget'!$E$8:$O$86,COLUMN()-3,FALSE),0)</f>
        <v>0</v>
      </c>
      <c r="M453" s="82">
        <f ca="1">IF($C453&lt;&gt;"",VLOOKUP($C453,'Monthly budget'!$E$8:$O$86,COLUMN()-3,FALSE),0)</f>
        <v>0</v>
      </c>
      <c r="N453" s="82">
        <f ca="1">IF($C453&lt;&gt;"",VLOOKUP($C453,'Monthly budget'!$E$8:$O$86,COLUMN()-3,FALSE),0)</f>
        <v>0</v>
      </c>
    </row>
    <row r="454" spans="2:14" x14ac:dyDescent="0.25">
      <c r="B454" s="81" t="b">
        <v>0</v>
      </c>
      <c r="C454" s="88" t="str">
        <f ca="1"/>
        <v>Rent</v>
      </c>
      <c r="D454" s="87">
        <f ca="1"/>
        <v>46478</v>
      </c>
      <c r="E454" s="83">
        <f ca="1">IF($C454&lt;&gt;"",VLOOKUP($C454,'Monthly budget'!$E$8:$O$86,COLUMN()-3,FALSE),0)</f>
        <v>-1277.97</v>
      </c>
      <c r="F454" s="82">
        <f ca="1">IF($C454&lt;&gt;"",VLOOKUP($C454,'Monthly budget'!$E$8:$O$86,COLUMN()-3,FALSE),0)</f>
        <v>0</v>
      </c>
      <c r="G454" s="82">
        <f ca="1">IF($C454&lt;&gt;"",VLOOKUP($C454,'Monthly budget'!$E$8:$O$86,COLUMN()-3,FALSE),0)</f>
        <v>0</v>
      </c>
      <c r="H454" s="82">
        <f ca="1">IF($C454&lt;&gt;"",VLOOKUP($C454,'Monthly budget'!$E$8:$O$86,COLUMN()-3,FALSE),0)</f>
        <v>0</v>
      </c>
      <c r="I454" s="82">
        <f ca="1">IF($C454&lt;&gt;"",VLOOKUP($C454,'Monthly budget'!$E$8:$O$86,COLUMN()-3,FALSE),0)</f>
        <v>0</v>
      </c>
      <c r="J454" s="82">
        <f ca="1">IF($C454&lt;&gt;"",VLOOKUP($C454,'Monthly budget'!$E$8:$O$86,COLUMN()-3,FALSE),0)</f>
        <v>0</v>
      </c>
      <c r="K454" s="82">
        <f ca="1">IF($C454&lt;&gt;"",VLOOKUP($C454,'Monthly budget'!$E$8:$O$86,COLUMN()-3,FALSE),0)</f>
        <v>0</v>
      </c>
      <c r="L454" s="82">
        <f ca="1">IF($C454&lt;&gt;"",VLOOKUP($C454,'Monthly budget'!$E$8:$O$86,COLUMN()-3,FALSE),0)</f>
        <v>0</v>
      </c>
      <c r="M454" s="82">
        <f ca="1">IF($C454&lt;&gt;"",VLOOKUP($C454,'Monthly budget'!$E$8:$O$86,COLUMN()-3,FALSE),0)</f>
        <v>0</v>
      </c>
      <c r="N454" s="82">
        <f ca="1">IF($C454&lt;&gt;"",VLOOKUP($C454,'Monthly budget'!$E$8:$O$86,COLUMN()-3,FALSE),0)</f>
        <v>0</v>
      </c>
    </row>
    <row r="455" spans="2:14" x14ac:dyDescent="0.25">
      <c r="B455" s="81" t="b">
        <v>0</v>
      </c>
      <c r="C455" s="88" t="str">
        <f ca="1"/>
        <v>Visa Platinum</v>
      </c>
      <c r="D455" s="87">
        <f ca="1"/>
        <v>46480</v>
      </c>
      <c r="E455" s="83">
        <f ca="1">IF($C455&lt;&gt;"",VLOOKUP($C455,'Monthly budget'!$E$8:$O$86,COLUMN()-3,FALSE),0)</f>
        <v>-229</v>
      </c>
      <c r="F455" s="82">
        <f ca="1">IF($C455&lt;&gt;"",VLOOKUP($C455,'Monthly budget'!$E$8:$O$86,COLUMN()-3,FALSE),0)</f>
        <v>0</v>
      </c>
      <c r="G455" s="82">
        <f ca="1">IF($C455&lt;&gt;"",VLOOKUP($C455,'Monthly budget'!$E$8:$O$86,COLUMN()-3,FALSE),0)</f>
        <v>0</v>
      </c>
      <c r="H455" s="82">
        <f ca="1">IF($C455&lt;&gt;"",VLOOKUP($C455,'Monthly budget'!$E$8:$O$86,COLUMN()-3,FALSE),0)</f>
        <v>0</v>
      </c>
      <c r="I455" s="82">
        <f ca="1">IF($C455&lt;&gt;"",VLOOKUP($C455,'Monthly budget'!$E$8:$O$86,COLUMN()-3,FALSE),0)</f>
        <v>0</v>
      </c>
      <c r="J455" s="82">
        <f ca="1">IF($C455&lt;&gt;"",VLOOKUP($C455,'Monthly budget'!$E$8:$O$86,COLUMN()-3,FALSE),0)</f>
        <v>311</v>
      </c>
      <c r="K455" s="82">
        <f ca="1">IF($C455&lt;&gt;"",VLOOKUP($C455,'Monthly budget'!$E$8:$O$86,COLUMN()-3,FALSE),0)</f>
        <v>0</v>
      </c>
      <c r="L455" s="82">
        <f ca="1">IF($C455&lt;&gt;"",VLOOKUP($C455,'Monthly budget'!$E$8:$O$86,COLUMN()-3,FALSE),0)</f>
        <v>0</v>
      </c>
      <c r="M455" s="82">
        <f ca="1">IF($C455&lt;&gt;"",VLOOKUP($C455,'Monthly budget'!$E$8:$O$86,COLUMN()-3,FALSE),0)</f>
        <v>0</v>
      </c>
      <c r="N455" s="82">
        <f ca="1">IF($C455&lt;&gt;"",VLOOKUP($C455,'Monthly budget'!$E$8:$O$86,COLUMN()-3,FALSE),0)</f>
        <v>0</v>
      </c>
    </row>
    <row r="456" spans="2:14" x14ac:dyDescent="0.25">
      <c r="B456" s="81" t="b">
        <v>0</v>
      </c>
      <c r="C456" s="88" t="str">
        <f ca="1"/>
        <v>Kulo Internet</v>
      </c>
      <c r="D456" s="87">
        <f ca="1"/>
        <v>46482</v>
      </c>
      <c r="E456" s="83">
        <f ca="1">IF($C456&lt;&gt;"",VLOOKUP($C456,'Monthly budget'!$E$8:$O$86,COLUMN()-3,FALSE),0)</f>
        <v>-28</v>
      </c>
      <c r="F456" s="82">
        <f ca="1">IF($C456&lt;&gt;"",VLOOKUP($C456,'Monthly budget'!$E$8:$O$86,COLUMN()-3,FALSE),0)</f>
        <v>0</v>
      </c>
      <c r="G456" s="82">
        <f ca="1">IF($C456&lt;&gt;"",VLOOKUP($C456,'Monthly budget'!$E$8:$O$86,COLUMN()-3,FALSE),0)</f>
        <v>0</v>
      </c>
      <c r="H456" s="82">
        <f ca="1">IF($C456&lt;&gt;"",VLOOKUP($C456,'Monthly budget'!$E$8:$O$86,COLUMN()-3,FALSE),0)</f>
        <v>0</v>
      </c>
      <c r="I456" s="82">
        <f ca="1">IF($C456&lt;&gt;"",VLOOKUP($C456,'Monthly budget'!$E$8:$O$86,COLUMN()-3,FALSE),0)</f>
        <v>0</v>
      </c>
      <c r="J456" s="82">
        <f ca="1">IF($C456&lt;&gt;"",VLOOKUP($C456,'Monthly budget'!$E$8:$O$86,COLUMN()-3,FALSE),0)</f>
        <v>0</v>
      </c>
      <c r="K456" s="82">
        <f ca="1">IF($C456&lt;&gt;"",VLOOKUP($C456,'Monthly budget'!$E$8:$O$86,COLUMN()-3,FALSE),0)</f>
        <v>0</v>
      </c>
      <c r="L456" s="82">
        <f ca="1">IF($C456&lt;&gt;"",VLOOKUP($C456,'Monthly budget'!$E$8:$O$86,COLUMN()-3,FALSE),0)</f>
        <v>0</v>
      </c>
      <c r="M456" s="82">
        <f ca="1">IF($C456&lt;&gt;"",VLOOKUP($C456,'Monthly budget'!$E$8:$O$86,COLUMN()-3,FALSE),0)</f>
        <v>0</v>
      </c>
      <c r="N456" s="82">
        <f ca="1">IF($C456&lt;&gt;"",VLOOKUP($C456,'Monthly budget'!$E$8:$O$86,COLUMN()-3,FALSE),0)</f>
        <v>0</v>
      </c>
    </row>
    <row r="457" spans="2:14" x14ac:dyDescent="0.25">
      <c r="B457" s="81" t="b">
        <v>0</v>
      </c>
      <c r="C457" s="88" t="str">
        <f ca="1"/>
        <v>Cese Phone</v>
      </c>
      <c r="D457" s="87">
        <f ca="1"/>
        <v>46482</v>
      </c>
      <c r="E457" s="83">
        <f ca="1">IF($C457&lt;&gt;"",VLOOKUP($C457,'Monthly budget'!$E$8:$O$86,COLUMN()-3,FALSE),0)</f>
        <v>-142</v>
      </c>
      <c r="F457" s="82">
        <f ca="1">IF($C457&lt;&gt;"",VLOOKUP($C457,'Monthly budget'!$E$8:$O$86,COLUMN()-3,FALSE),0)</f>
        <v>0</v>
      </c>
      <c r="G457" s="82">
        <f ca="1">IF($C457&lt;&gt;"",VLOOKUP($C457,'Monthly budget'!$E$8:$O$86,COLUMN()-3,FALSE),0)</f>
        <v>0</v>
      </c>
      <c r="H457" s="82">
        <f ca="1">IF($C457&lt;&gt;"",VLOOKUP($C457,'Monthly budget'!$E$8:$O$86,COLUMN()-3,FALSE),0)</f>
        <v>0</v>
      </c>
      <c r="I457" s="82">
        <f ca="1">IF($C457&lt;&gt;"",VLOOKUP($C457,'Monthly budget'!$E$8:$O$86,COLUMN()-3,FALSE),0)</f>
        <v>0</v>
      </c>
      <c r="J457" s="82">
        <f ca="1">IF($C457&lt;&gt;"",VLOOKUP($C457,'Monthly budget'!$E$8:$O$86,COLUMN()-3,FALSE),0)</f>
        <v>0</v>
      </c>
      <c r="K457" s="82">
        <f ca="1">IF($C457&lt;&gt;"",VLOOKUP($C457,'Monthly budget'!$E$8:$O$86,COLUMN()-3,FALSE),0)</f>
        <v>0</v>
      </c>
      <c r="L457" s="82">
        <f ca="1">IF($C457&lt;&gt;"",VLOOKUP($C457,'Monthly budget'!$E$8:$O$86,COLUMN()-3,FALSE),0)</f>
        <v>0</v>
      </c>
      <c r="M457" s="82">
        <f ca="1">IF($C457&lt;&gt;"",VLOOKUP($C457,'Monthly budget'!$E$8:$O$86,COLUMN()-3,FALSE),0)</f>
        <v>0</v>
      </c>
      <c r="N457" s="82">
        <f ca="1">IF($C457&lt;&gt;"",VLOOKUP($C457,'Monthly budget'!$E$8:$O$86,COLUMN()-3,FALSE),0)</f>
        <v>0</v>
      </c>
    </row>
    <row r="458" spans="2:14" x14ac:dyDescent="0.25">
      <c r="B458" s="81" t="b">
        <v>0</v>
      </c>
      <c r="C458" s="88" t="str">
        <f ca="1"/>
        <v>Phone</v>
      </c>
      <c r="D458" s="87">
        <f ca="1"/>
        <v>46482</v>
      </c>
      <c r="E458" s="83">
        <f ca="1">IF($C458&lt;&gt;"",VLOOKUP($C458,'Monthly budget'!$E$8:$O$86,COLUMN()-3,FALSE),0)</f>
        <v>-150.66999999999999</v>
      </c>
      <c r="F458" s="82">
        <f ca="1">IF($C458&lt;&gt;"",VLOOKUP($C458,'Monthly budget'!$E$8:$O$86,COLUMN()-3,FALSE),0)</f>
        <v>0</v>
      </c>
      <c r="G458" s="82">
        <f ca="1">IF($C458&lt;&gt;"",VLOOKUP($C458,'Monthly budget'!$E$8:$O$86,COLUMN()-3,FALSE),0)</f>
        <v>0</v>
      </c>
      <c r="H458" s="82">
        <f ca="1">IF($C458&lt;&gt;"",VLOOKUP($C458,'Monthly budget'!$E$8:$O$86,COLUMN()-3,FALSE),0)</f>
        <v>0</v>
      </c>
      <c r="I458" s="82">
        <f ca="1">IF($C458&lt;&gt;"",VLOOKUP($C458,'Monthly budget'!$E$8:$O$86,COLUMN()-3,FALSE),0)</f>
        <v>0</v>
      </c>
      <c r="J458" s="82">
        <f ca="1">IF($C458&lt;&gt;"",VLOOKUP($C458,'Monthly budget'!$E$8:$O$86,COLUMN()-3,FALSE),0)</f>
        <v>0</v>
      </c>
      <c r="K458" s="82">
        <f ca="1">IF($C458&lt;&gt;"",VLOOKUP($C458,'Monthly budget'!$E$8:$O$86,COLUMN()-3,FALSE),0)</f>
        <v>0</v>
      </c>
      <c r="L458" s="82">
        <f ca="1">IF($C458&lt;&gt;"",VLOOKUP($C458,'Monthly budget'!$E$8:$O$86,COLUMN()-3,FALSE),0)</f>
        <v>0</v>
      </c>
      <c r="M458" s="82">
        <f ca="1">IF($C458&lt;&gt;"",VLOOKUP($C458,'Monthly budget'!$E$8:$O$86,COLUMN()-3,FALSE),0)</f>
        <v>0</v>
      </c>
      <c r="N458" s="82">
        <f ca="1">IF($C458&lt;&gt;"",VLOOKUP($C458,'Monthly budget'!$E$8:$O$86,COLUMN()-3,FALSE),0)</f>
        <v>0</v>
      </c>
    </row>
    <row r="459" spans="2:14" x14ac:dyDescent="0.25">
      <c r="B459" s="81" t="b">
        <v>0</v>
      </c>
      <c r="C459" s="88" t="str">
        <f ca="1"/>
        <v>Sony</v>
      </c>
      <c r="D459" s="87">
        <f ca="1"/>
        <v>46485</v>
      </c>
      <c r="E459" s="83">
        <f ca="1">IF($C459&lt;&gt;"",VLOOKUP($C459,'Monthly budget'!$E$8:$O$86,COLUMN()-3,FALSE),0)</f>
        <v>-17.989999999999998</v>
      </c>
      <c r="F459" s="82">
        <f ca="1">IF($C459&lt;&gt;"",VLOOKUP($C459,'Monthly budget'!$E$8:$O$86,COLUMN()-3,FALSE),0)</f>
        <v>0</v>
      </c>
      <c r="G459" s="82">
        <f ca="1">IF($C459&lt;&gt;"",VLOOKUP($C459,'Monthly budget'!$E$8:$O$86,COLUMN()-3,FALSE),0)</f>
        <v>0</v>
      </c>
      <c r="H459" s="82">
        <f ca="1">IF($C459&lt;&gt;"",VLOOKUP($C459,'Monthly budget'!$E$8:$O$86,COLUMN()-3,FALSE),0)</f>
        <v>0</v>
      </c>
      <c r="I459" s="82">
        <f ca="1">IF($C459&lt;&gt;"",VLOOKUP($C459,'Monthly budget'!$E$8:$O$86,COLUMN()-3,FALSE),0)</f>
        <v>0</v>
      </c>
      <c r="J459" s="82">
        <f ca="1">IF($C459&lt;&gt;"",VLOOKUP($C459,'Monthly budget'!$E$8:$O$86,COLUMN()-3,FALSE),0)</f>
        <v>0</v>
      </c>
      <c r="K459" s="82">
        <f ca="1">IF($C459&lt;&gt;"",VLOOKUP($C459,'Monthly budget'!$E$8:$O$86,COLUMN()-3,FALSE),0)</f>
        <v>0</v>
      </c>
      <c r="L459" s="82">
        <f ca="1">IF($C459&lt;&gt;"",VLOOKUP($C459,'Monthly budget'!$E$8:$O$86,COLUMN()-3,FALSE),0)</f>
        <v>0</v>
      </c>
      <c r="M459" s="82">
        <f ca="1">IF($C459&lt;&gt;"",VLOOKUP($C459,'Monthly budget'!$E$8:$O$86,COLUMN()-3,FALSE),0)</f>
        <v>0</v>
      </c>
      <c r="N459" s="82">
        <f ca="1">IF($C459&lt;&gt;"",VLOOKUP($C459,'Monthly budget'!$E$8:$O$86,COLUMN()-3,FALSE),0)</f>
        <v>0</v>
      </c>
    </row>
    <row r="460" spans="2:14" x14ac:dyDescent="0.25">
      <c r="B460" s="81" t="b">
        <v>0</v>
      </c>
      <c r="C460" s="88" t="str">
        <f ca="1"/>
        <v>Phone Insurance</v>
      </c>
      <c r="D460" s="87">
        <f ca="1"/>
        <v>46485</v>
      </c>
      <c r="E460" s="83">
        <f ca="1">IF($C460&lt;&gt;"",VLOOKUP($C460,'Monthly budget'!$E$8:$O$86,COLUMN()-3,FALSE),0)</f>
        <v>-8</v>
      </c>
      <c r="F460" s="82">
        <f ca="1">IF($C460&lt;&gt;"",VLOOKUP($C460,'Monthly budget'!$E$8:$O$86,COLUMN()-3,FALSE),0)</f>
        <v>0</v>
      </c>
      <c r="G460" s="82">
        <f ca="1">IF($C460&lt;&gt;"",VLOOKUP($C460,'Monthly budget'!$E$8:$O$86,COLUMN()-3,FALSE),0)</f>
        <v>0</v>
      </c>
      <c r="H460" s="82">
        <f ca="1">IF($C460&lt;&gt;"",VLOOKUP($C460,'Monthly budget'!$E$8:$O$86,COLUMN()-3,FALSE),0)</f>
        <v>0</v>
      </c>
      <c r="I460" s="82">
        <f ca="1">IF($C460&lt;&gt;"",VLOOKUP($C460,'Monthly budget'!$E$8:$O$86,COLUMN()-3,FALSE),0)</f>
        <v>0</v>
      </c>
      <c r="J460" s="82">
        <f ca="1">IF($C460&lt;&gt;"",VLOOKUP($C460,'Monthly budget'!$E$8:$O$86,COLUMN()-3,FALSE),0)</f>
        <v>0</v>
      </c>
      <c r="K460" s="82">
        <f ca="1">IF($C460&lt;&gt;"",VLOOKUP($C460,'Monthly budget'!$E$8:$O$86,COLUMN()-3,FALSE),0)</f>
        <v>0</v>
      </c>
      <c r="L460" s="82">
        <f ca="1">IF($C460&lt;&gt;"",VLOOKUP($C460,'Monthly budget'!$E$8:$O$86,COLUMN()-3,FALSE),0)</f>
        <v>0</v>
      </c>
      <c r="M460" s="82">
        <f ca="1">IF($C460&lt;&gt;"",VLOOKUP($C460,'Monthly budget'!$E$8:$O$86,COLUMN()-3,FALSE),0)</f>
        <v>0</v>
      </c>
      <c r="N460" s="82">
        <f ca="1">IF($C460&lt;&gt;"",VLOOKUP($C460,'Monthly budget'!$E$8:$O$86,COLUMN()-3,FALSE),0)</f>
        <v>0</v>
      </c>
    </row>
    <row r="461" spans="2:14" x14ac:dyDescent="0.25">
      <c r="B461" s="81" t="b">
        <v>0</v>
      </c>
      <c r="C461" s="88" t="str">
        <f ca="1"/>
        <v>Paycheck</v>
      </c>
      <c r="D461" s="87">
        <f ca="1"/>
        <v>46486</v>
      </c>
      <c r="E461" s="83">
        <f ca="1">IF($C461&lt;&gt;"",VLOOKUP($C461,'Monthly budget'!$E$8:$O$86,COLUMN()-3,FALSE),0)</f>
        <v>1140</v>
      </c>
      <c r="F461" s="82">
        <f ca="1">IF($C461&lt;&gt;"",VLOOKUP($C461,'Monthly budget'!$E$8:$O$86,COLUMN()-3,FALSE),0)</f>
        <v>460</v>
      </c>
      <c r="G461" s="82">
        <f ca="1">IF($C461&lt;&gt;"",VLOOKUP($C461,'Monthly budget'!$E$8:$O$86,COLUMN()-3,FALSE),0)</f>
        <v>0</v>
      </c>
      <c r="H461" s="82">
        <f ca="1">IF($C461&lt;&gt;"",VLOOKUP($C461,'Monthly budget'!$E$8:$O$86,COLUMN()-3,FALSE),0)</f>
        <v>0</v>
      </c>
      <c r="I461" s="82">
        <f ca="1">IF($C461&lt;&gt;"",VLOOKUP($C461,'Monthly budget'!$E$8:$O$86,COLUMN()-3,FALSE),0)</f>
        <v>0</v>
      </c>
      <c r="J461" s="82">
        <f ca="1">IF($C461&lt;&gt;"",VLOOKUP($C461,'Monthly budget'!$E$8:$O$86,COLUMN()-3,FALSE),0)</f>
        <v>0</v>
      </c>
      <c r="K461" s="82">
        <f ca="1">IF($C461&lt;&gt;"",VLOOKUP($C461,'Monthly budget'!$E$8:$O$86,COLUMN()-3,FALSE),0)</f>
        <v>0</v>
      </c>
      <c r="L461" s="82">
        <f ca="1">IF($C461&lt;&gt;"",VLOOKUP($C461,'Monthly budget'!$E$8:$O$86,COLUMN()-3,FALSE),0)</f>
        <v>0</v>
      </c>
      <c r="M461" s="82">
        <f ca="1">IF($C461&lt;&gt;"",VLOOKUP($C461,'Monthly budget'!$E$8:$O$86,COLUMN()-3,FALSE),0)</f>
        <v>0</v>
      </c>
      <c r="N461" s="82">
        <f ca="1">IF($C461&lt;&gt;"",VLOOKUP($C461,'Monthly budget'!$E$8:$O$86,COLUMN()-3,FALSE),0)</f>
        <v>0</v>
      </c>
    </row>
    <row r="462" spans="2:14" x14ac:dyDescent="0.25">
      <c r="B462" s="81" t="b">
        <v>0</v>
      </c>
      <c r="C462" s="88" t="str">
        <f ca="1"/>
        <v>Ameritas</v>
      </c>
      <c r="D462" s="87">
        <f ca="1"/>
        <v>46486</v>
      </c>
      <c r="E462" s="83">
        <f ca="1">IF($C462&lt;&gt;"",VLOOKUP($C462,'Monthly budget'!$E$8:$O$86,COLUMN()-3,FALSE),0)</f>
        <v>0</v>
      </c>
      <c r="F462" s="82">
        <f ca="1">IF($C462&lt;&gt;"",VLOOKUP($C462,'Monthly budget'!$E$8:$O$86,COLUMN()-3,FALSE),0)</f>
        <v>0</v>
      </c>
      <c r="G462" s="82">
        <f ca="1">IF($C462&lt;&gt;"",VLOOKUP($C462,'Monthly budget'!$E$8:$O$86,COLUMN()-3,FALSE),0)</f>
        <v>112</v>
      </c>
      <c r="H462" s="82">
        <f ca="1">IF($C462&lt;&gt;"",VLOOKUP($C462,'Monthly budget'!$E$8:$O$86,COLUMN()-3,FALSE),0)</f>
        <v>0</v>
      </c>
      <c r="I462" s="82">
        <f ca="1">IF($C462&lt;&gt;"",VLOOKUP($C462,'Monthly budget'!$E$8:$O$86,COLUMN()-3,FALSE),0)</f>
        <v>0</v>
      </c>
      <c r="J462" s="82">
        <f ca="1">IF($C462&lt;&gt;"",VLOOKUP($C462,'Monthly budget'!$E$8:$O$86,COLUMN()-3,FALSE),0)</f>
        <v>0</v>
      </c>
      <c r="K462" s="82">
        <f ca="1">IF($C462&lt;&gt;"",VLOOKUP($C462,'Monthly budget'!$E$8:$O$86,COLUMN()-3,FALSE),0)</f>
        <v>0</v>
      </c>
      <c r="L462" s="82">
        <f ca="1">IF($C462&lt;&gt;"",VLOOKUP($C462,'Monthly budget'!$E$8:$O$86,COLUMN()-3,FALSE),0)</f>
        <v>0</v>
      </c>
      <c r="M462" s="82">
        <f ca="1">IF($C462&lt;&gt;"",VLOOKUP($C462,'Monthly budget'!$E$8:$O$86,COLUMN()-3,FALSE),0)</f>
        <v>0</v>
      </c>
      <c r="N462" s="82">
        <f ca="1">IF($C462&lt;&gt;"",VLOOKUP($C462,'Monthly budget'!$E$8:$O$86,COLUMN()-3,FALSE),0)</f>
        <v>0</v>
      </c>
    </row>
    <row r="463" spans="2:14" x14ac:dyDescent="0.25">
      <c r="B463" s="81" t="b">
        <v>0</v>
      </c>
      <c r="C463" s="88" t="str">
        <f ca="1"/>
        <v>Amazon</v>
      </c>
      <c r="D463" s="87">
        <f ca="1"/>
        <v>46486</v>
      </c>
      <c r="E463" s="83">
        <f ca="1">IF($C463&lt;&gt;"",VLOOKUP($C463,'Monthly budget'!$E$8:$O$86,COLUMN()-3,FALSE),0)</f>
        <v>-16.149999999999999</v>
      </c>
      <c r="F463" s="82">
        <f ca="1">IF($C463&lt;&gt;"",VLOOKUP($C463,'Monthly budget'!$E$8:$O$86,COLUMN()-3,FALSE),0)</f>
        <v>0</v>
      </c>
      <c r="G463" s="82">
        <f ca="1">IF($C463&lt;&gt;"",VLOOKUP($C463,'Monthly budget'!$E$8:$O$86,COLUMN()-3,FALSE),0)</f>
        <v>0</v>
      </c>
      <c r="H463" s="82">
        <f ca="1">IF($C463&lt;&gt;"",VLOOKUP($C463,'Monthly budget'!$E$8:$O$86,COLUMN()-3,FALSE),0)</f>
        <v>0</v>
      </c>
      <c r="I463" s="82">
        <f ca="1">IF($C463&lt;&gt;"",VLOOKUP($C463,'Monthly budget'!$E$8:$O$86,COLUMN()-3,FALSE),0)</f>
        <v>0</v>
      </c>
      <c r="J463" s="82">
        <f ca="1">IF($C463&lt;&gt;"",VLOOKUP($C463,'Monthly budget'!$E$8:$O$86,COLUMN()-3,FALSE),0)</f>
        <v>0</v>
      </c>
      <c r="K463" s="82">
        <f ca="1">IF($C463&lt;&gt;"",VLOOKUP($C463,'Monthly budget'!$E$8:$O$86,COLUMN()-3,FALSE),0)</f>
        <v>0</v>
      </c>
      <c r="L463" s="82">
        <f ca="1">IF($C463&lt;&gt;"",VLOOKUP($C463,'Monthly budget'!$E$8:$O$86,COLUMN()-3,FALSE),0)</f>
        <v>0</v>
      </c>
      <c r="M463" s="82">
        <f ca="1">IF($C463&lt;&gt;"",VLOOKUP($C463,'Monthly budget'!$E$8:$O$86,COLUMN()-3,FALSE),0)</f>
        <v>0</v>
      </c>
      <c r="N463" s="82">
        <f ca="1">IF($C463&lt;&gt;"",VLOOKUP($C463,'Monthly budget'!$E$8:$O$86,COLUMN()-3,FALSE),0)</f>
        <v>0</v>
      </c>
    </row>
    <row r="464" spans="2:14" x14ac:dyDescent="0.25">
      <c r="B464" s="81" t="b">
        <v>0</v>
      </c>
      <c r="C464" s="88" t="str">
        <f ca="1"/>
        <v>Groceries</v>
      </c>
      <c r="D464" s="87">
        <f ca="1"/>
        <v>46487</v>
      </c>
      <c r="E464" s="83">
        <f ca="1">IF($C464&lt;&gt;"",VLOOKUP($C464,'Monthly budget'!$E$8:$O$86,COLUMN()-3,FALSE),0)</f>
        <v>0</v>
      </c>
      <c r="F464" s="82">
        <f ca="1">IF($C464&lt;&gt;"",VLOOKUP($C464,'Monthly budget'!$E$8:$O$86,COLUMN()-3,FALSE),0)</f>
        <v>-200</v>
      </c>
      <c r="G464" s="82">
        <f ca="1">IF($C464&lt;&gt;"",VLOOKUP($C464,'Monthly budget'!$E$8:$O$86,COLUMN()-3,FALSE),0)</f>
        <v>0</v>
      </c>
      <c r="H464" s="82">
        <f ca="1">IF($C464&lt;&gt;"",VLOOKUP($C464,'Monthly budget'!$E$8:$O$86,COLUMN()-3,FALSE),0)</f>
        <v>0</v>
      </c>
      <c r="I464" s="82">
        <f ca="1">IF($C464&lt;&gt;"",VLOOKUP($C464,'Monthly budget'!$E$8:$O$86,COLUMN()-3,FALSE),0)</f>
        <v>0</v>
      </c>
      <c r="J464" s="82">
        <f ca="1">IF($C464&lt;&gt;"",VLOOKUP($C464,'Monthly budget'!$E$8:$O$86,COLUMN()-3,FALSE),0)</f>
        <v>0</v>
      </c>
      <c r="K464" s="82">
        <f ca="1">IF($C464&lt;&gt;"",VLOOKUP($C464,'Monthly budget'!$E$8:$O$86,COLUMN()-3,FALSE),0)</f>
        <v>0</v>
      </c>
      <c r="L464" s="82">
        <f ca="1">IF($C464&lt;&gt;"",VLOOKUP($C464,'Monthly budget'!$E$8:$O$86,COLUMN()-3,FALSE),0)</f>
        <v>0</v>
      </c>
      <c r="M464" s="82">
        <f ca="1">IF($C464&lt;&gt;"",VLOOKUP($C464,'Monthly budget'!$E$8:$O$86,COLUMN()-3,FALSE),0)</f>
        <v>0</v>
      </c>
      <c r="N464" s="82">
        <f ca="1">IF($C464&lt;&gt;"",VLOOKUP($C464,'Monthly budget'!$E$8:$O$86,COLUMN()-3,FALSE),0)</f>
        <v>0</v>
      </c>
    </row>
    <row r="465" spans="2:14" x14ac:dyDescent="0.25">
      <c r="B465" s="81" t="b">
        <v>0</v>
      </c>
      <c r="C465" s="88" t="str">
        <f ca="1"/>
        <v>Food &amp; Drinks</v>
      </c>
      <c r="D465" s="87">
        <f ca="1"/>
        <v>46487</v>
      </c>
      <c r="E465" s="83">
        <f ca="1">IF($C465&lt;&gt;"",VLOOKUP($C465,'Monthly budget'!$E$8:$O$86,COLUMN()-3,FALSE),0)</f>
        <v>0</v>
      </c>
      <c r="F465" s="82">
        <f ca="1">IF($C465&lt;&gt;"",VLOOKUP($C465,'Monthly budget'!$E$8:$O$86,COLUMN()-3,FALSE),0)</f>
        <v>-200</v>
      </c>
      <c r="G465" s="82">
        <f ca="1">IF($C465&lt;&gt;"",VLOOKUP($C465,'Monthly budget'!$E$8:$O$86,COLUMN()-3,FALSE),0)</f>
        <v>0</v>
      </c>
      <c r="H465" s="82">
        <f ca="1">IF($C465&lt;&gt;"",VLOOKUP($C465,'Monthly budget'!$E$8:$O$86,COLUMN()-3,FALSE),0)</f>
        <v>0</v>
      </c>
      <c r="I465" s="82">
        <f ca="1">IF($C465&lt;&gt;"",VLOOKUP($C465,'Monthly budget'!$E$8:$O$86,COLUMN()-3,FALSE),0)</f>
        <v>0</v>
      </c>
      <c r="J465" s="82">
        <f ca="1">IF($C465&lt;&gt;"",VLOOKUP($C465,'Monthly budget'!$E$8:$O$86,COLUMN()-3,FALSE),0)</f>
        <v>0</v>
      </c>
      <c r="K465" s="82">
        <f ca="1">IF($C465&lt;&gt;"",VLOOKUP($C465,'Monthly budget'!$E$8:$O$86,COLUMN()-3,FALSE),0)</f>
        <v>0</v>
      </c>
      <c r="L465" s="82">
        <f ca="1">IF($C465&lt;&gt;"",VLOOKUP($C465,'Monthly budget'!$E$8:$O$86,COLUMN()-3,FALSE),0)</f>
        <v>0</v>
      </c>
      <c r="M465" s="82">
        <f ca="1">IF($C465&lt;&gt;"",VLOOKUP($C465,'Monthly budget'!$E$8:$O$86,COLUMN()-3,FALSE),0)</f>
        <v>0</v>
      </c>
      <c r="N465" s="82">
        <f ca="1">IF($C465&lt;&gt;"",VLOOKUP($C465,'Monthly budget'!$E$8:$O$86,COLUMN()-3,FALSE),0)</f>
        <v>0</v>
      </c>
    </row>
    <row r="466" spans="2:14" x14ac:dyDescent="0.25">
      <c r="B466" s="81" t="b">
        <v>0</v>
      </c>
      <c r="C466" s="88" t="str">
        <f ca="1"/>
        <v>Viso Go</v>
      </c>
      <c r="D466" s="87">
        <f ca="1"/>
        <v>46488</v>
      </c>
      <c r="E466" s="83">
        <f ca="1">IF($C466&lt;&gt;"",VLOOKUP($C466,'Monthly budget'!$E$8:$O$86,COLUMN()-3,FALSE),0)</f>
        <v>-275</v>
      </c>
      <c r="F466" s="82">
        <f ca="1">IF($C466&lt;&gt;"",VLOOKUP($C466,'Monthly budget'!$E$8:$O$86,COLUMN()-3,FALSE),0)</f>
        <v>0</v>
      </c>
      <c r="G466" s="82">
        <f ca="1">IF($C466&lt;&gt;"",VLOOKUP($C466,'Monthly budget'!$E$8:$O$86,COLUMN()-3,FALSE),0)</f>
        <v>0</v>
      </c>
      <c r="H466" s="82">
        <f ca="1">IF($C466&lt;&gt;"",VLOOKUP($C466,'Monthly budget'!$E$8:$O$86,COLUMN()-3,FALSE),0)</f>
        <v>0</v>
      </c>
      <c r="I466" s="82">
        <f ca="1">IF($C466&lt;&gt;"",VLOOKUP($C466,'Monthly budget'!$E$8:$O$86,COLUMN()-3,FALSE),0)</f>
        <v>0</v>
      </c>
      <c r="J466" s="82">
        <f ca="1">IF($C466&lt;&gt;"",VLOOKUP($C466,'Monthly budget'!$E$8:$O$86,COLUMN()-3,FALSE),0)</f>
        <v>0</v>
      </c>
      <c r="K466" s="82">
        <f ca="1">IF($C466&lt;&gt;"",VLOOKUP($C466,'Monthly budget'!$E$8:$O$86,COLUMN()-3,FALSE),0)</f>
        <v>146</v>
      </c>
      <c r="L466" s="82">
        <f ca="1">IF($C466&lt;&gt;"",VLOOKUP($C466,'Monthly budget'!$E$8:$O$86,COLUMN()-3,FALSE),0)</f>
        <v>0</v>
      </c>
      <c r="M466" s="82">
        <f ca="1">IF($C466&lt;&gt;"",VLOOKUP($C466,'Monthly budget'!$E$8:$O$86,COLUMN()-3,FALSE),0)</f>
        <v>0</v>
      </c>
      <c r="N466" s="82">
        <f ca="1">IF($C466&lt;&gt;"",VLOOKUP($C466,'Monthly budget'!$E$8:$O$86,COLUMN()-3,FALSE),0)</f>
        <v>0</v>
      </c>
    </row>
    <row r="467" spans="2:14" x14ac:dyDescent="0.25">
      <c r="B467" s="81" t="b">
        <v>0</v>
      </c>
      <c r="C467" s="88" t="str">
        <f ca="1"/>
        <v>Motorcycle</v>
      </c>
      <c r="D467" s="87">
        <f ca="1"/>
        <v>46493</v>
      </c>
      <c r="E467" s="83">
        <f ca="1">IF($C467&lt;&gt;"",VLOOKUP($C467,'Monthly budget'!$E$8:$O$86,COLUMN()-3,FALSE),0)</f>
        <v>-150.38</v>
      </c>
      <c r="F467" s="82">
        <f ca="1">IF($C467&lt;&gt;"",VLOOKUP($C467,'Monthly budget'!$E$8:$O$86,COLUMN()-3,FALSE),0)</f>
        <v>0</v>
      </c>
      <c r="G467" s="82">
        <f ca="1">IF($C467&lt;&gt;"",VLOOKUP($C467,'Monthly budget'!$E$8:$O$86,COLUMN()-3,FALSE),0)</f>
        <v>0</v>
      </c>
      <c r="H467" s="82">
        <f ca="1">IF($C467&lt;&gt;"",VLOOKUP($C467,'Monthly budget'!$E$8:$O$86,COLUMN()-3,FALSE),0)</f>
        <v>0</v>
      </c>
      <c r="I467" s="82">
        <f ca="1">IF($C467&lt;&gt;"",VLOOKUP($C467,'Monthly budget'!$E$8:$O$86,COLUMN()-3,FALSE),0)</f>
        <v>0</v>
      </c>
      <c r="J467" s="82">
        <f ca="1">IF($C467&lt;&gt;"",VLOOKUP($C467,'Monthly budget'!$E$8:$O$86,COLUMN()-3,FALSE),0)</f>
        <v>0</v>
      </c>
      <c r="K467" s="82">
        <f ca="1">IF($C467&lt;&gt;"",VLOOKUP($C467,'Monthly budget'!$E$8:$O$86,COLUMN()-3,FALSE),0)</f>
        <v>0</v>
      </c>
      <c r="L467" s="82">
        <f ca="1">IF($C467&lt;&gt;"",VLOOKUP($C467,'Monthly budget'!$E$8:$O$86,COLUMN()-3,FALSE),0)</f>
        <v>0</v>
      </c>
      <c r="M467" s="82">
        <f ca="1">IF($C467&lt;&gt;"",VLOOKUP($C467,'Monthly budget'!$E$8:$O$86,COLUMN()-3,FALSE),0)</f>
        <v>0</v>
      </c>
      <c r="N467" s="82">
        <f ca="1">IF($C467&lt;&gt;"",VLOOKUP($C467,'Monthly budget'!$E$8:$O$86,COLUMN()-3,FALSE),0)</f>
        <v>0</v>
      </c>
    </row>
    <row r="468" spans="2:14" x14ac:dyDescent="0.25">
      <c r="B468" s="81" t="b">
        <v>0</v>
      </c>
      <c r="C468" s="88" t="str">
        <f ca="1"/>
        <v>Netflix</v>
      </c>
      <c r="D468" s="87">
        <f ca="1"/>
        <v>46497</v>
      </c>
      <c r="E468" s="83">
        <f ca="1">IF($C468&lt;&gt;"",VLOOKUP($C468,'Monthly budget'!$E$8:$O$86,COLUMN()-3,FALSE),0)</f>
        <v>-24.99</v>
      </c>
      <c r="F468" s="82">
        <f ca="1">IF($C468&lt;&gt;"",VLOOKUP($C468,'Monthly budget'!$E$8:$O$86,COLUMN()-3,FALSE),0)</f>
        <v>0</v>
      </c>
      <c r="G468" s="82">
        <f ca="1">IF($C468&lt;&gt;"",VLOOKUP($C468,'Monthly budget'!$E$8:$O$86,COLUMN()-3,FALSE),0)</f>
        <v>0</v>
      </c>
      <c r="H468" s="82">
        <f ca="1">IF($C468&lt;&gt;"",VLOOKUP($C468,'Monthly budget'!$E$8:$O$86,COLUMN()-3,FALSE),0)</f>
        <v>0</v>
      </c>
      <c r="I468" s="82">
        <f ca="1">IF($C468&lt;&gt;"",VLOOKUP($C468,'Monthly budget'!$E$8:$O$86,COLUMN()-3,FALSE),0)</f>
        <v>0</v>
      </c>
      <c r="J468" s="82">
        <f ca="1">IF($C468&lt;&gt;"",VLOOKUP($C468,'Monthly budget'!$E$8:$O$86,COLUMN()-3,FALSE),0)</f>
        <v>0</v>
      </c>
      <c r="K468" s="82">
        <f ca="1">IF($C468&lt;&gt;"",VLOOKUP($C468,'Monthly budget'!$E$8:$O$86,COLUMN()-3,FALSE),0)</f>
        <v>0</v>
      </c>
      <c r="L468" s="82">
        <f ca="1">IF($C468&lt;&gt;"",VLOOKUP($C468,'Monthly budget'!$E$8:$O$86,COLUMN()-3,FALSE),0)</f>
        <v>0</v>
      </c>
      <c r="M468" s="82">
        <f ca="1">IF($C468&lt;&gt;"",VLOOKUP($C468,'Monthly budget'!$E$8:$O$86,COLUMN()-3,FALSE),0)</f>
        <v>0</v>
      </c>
      <c r="N468" s="82">
        <f ca="1">IF($C468&lt;&gt;"",VLOOKUP($C468,'Monthly budget'!$E$8:$O$86,COLUMN()-3,FALSE),0)</f>
        <v>0</v>
      </c>
    </row>
    <row r="469" spans="2:14" x14ac:dyDescent="0.25">
      <c r="B469" s="81" t="b">
        <v>0</v>
      </c>
      <c r="C469" s="88" t="str">
        <f ca="1"/>
        <v>Renters</v>
      </c>
      <c r="D469" s="87">
        <f ca="1"/>
        <v>46498</v>
      </c>
      <c r="E469" s="83">
        <f ca="1">IF($C469&lt;&gt;"",VLOOKUP($C469,'Monthly budget'!$E$8:$O$86,COLUMN()-3,FALSE),0)</f>
        <v>-10.92</v>
      </c>
      <c r="F469" s="82">
        <f ca="1">IF($C469&lt;&gt;"",VLOOKUP($C469,'Monthly budget'!$E$8:$O$86,COLUMN()-3,FALSE),0)</f>
        <v>0</v>
      </c>
      <c r="G469" s="82">
        <f ca="1">IF($C469&lt;&gt;"",VLOOKUP($C469,'Monthly budget'!$E$8:$O$86,COLUMN()-3,FALSE),0)</f>
        <v>0</v>
      </c>
      <c r="H469" s="82">
        <f ca="1">IF($C469&lt;&gt;"",VLOOKUP($C469,'Monthly budget'!$E$8:$O$86,COLUMN()-3,FALSE),0)</f>
        <v>0</v>
      </c>
      <c r="I469" s="82">
        <f ca="1">IF($C469&lt;&gt;"",VLOOKUP($C469,'Monthly budget'!$E$8:$O$86,COLUMN()-3,FALSE),0)</f>
        <v>0</v>
      </c>
      <c r="J469" s="82">
        <f ca="1">IF($C469&lt;&gt;"",VLOOKUP($C469,'Monthly budget'!$E$8:$O$86,COLUMN()-3,FALSE),0)</f>
        <v>0</v>
      </c>
      <c r="K469" s="82">
        <f ca="1">IF($C469&lt;&gt;"",VLOOKUP($C469,'Monthly budget'!$E$8:$O$86,COLUMN()-3,FALSE),0)</f>
        <v>0</v>
      </c>
      <c r="L469" s="82">
        <f ca="1">IF($C469&lt;&gt;"",VLOOKUP($C469,'Monthly budget'!$E$8:$O$86,COLUMN()-3,FALSE),0)</f>
        <v>0</v>
      </c>
      <c r="M469" s="82">
        <f ca="1">IF($C469&lt;&gt;"",VLOOKUP($C469,'Monthly budget'!$E$8:$O$86,COLUMN()-3,FALSE),0)</f>
        <v>0</v>
      </c>
      <c r="N469" s="82">
        <f ca="1">IF($C469&lt;&gt;"",VLOOKUP($C469,'Monthly budget'!$E$8:$O$86,COLUMN()-3,FALSE),0)</f>
        <v>0</v>
      </c>
    </row>
    <row r="470" spans="2:14" x14ac:dyDescent="0.25">
      <c r="B470" s="81" t="b">
        <v>0</v>
      </c>
      <c r="C470" s="88" t="str">
        <f ca="1"/>
        <v>Paycheck</v>
      </c>
      <c r="D470" s="87">
        <f ca="1"/>
        <v>46500</v>
      </c>
      <c r="E470" s="83">
        <f ca="1">IF($C470&lt;&gt;"",VLOOKUP($C470,'Monthly budget'!$E$8:$O$86,COLUMN()-3,FALSE),0)</f>
        <v>1140</v>
      </c>
      <c r="F470" s="82">
        <f ca="1">IF($C470&lt;&gt;"",VLOOKUP($C470,'Monthly budget'!$E$8:$O$86,COLUMN()-3,FALSE),0)</f>
        <v>460</v>
      </c>
      <c r="G470" s="82">
        <f ca="1">IF($C470&lt;&gt;"",VLOOKUP($C470,'Monthly budget'!$E$8:$O$86,COLUMN()-3,FALSE),0)</f>
        <v>0</v>
      </c>
      <c r="H470" s="82">
        <f ca="1">IF($C470&lt;&gt;"",VLOOKUP($C470,'Monthly budget'!$E$8:$O$86,COLUMN()-3,FALSE),0)</f>
        <v>0</v>
      </c>
      <c r="I470" s="82">
        <f ca="1">IF($C470&lt;&gt;"",VLOOKUP($C470,'Monthly budget'!$E$8:$O$86,COLUMN()-3,FALSE),0)</f>
        <v>0</v>
      </c>
      <c r="J470" s="82">
        <f ca="1">IF($C470&lt;&gt;"",VLOOKUP($C470,'Monthly budget'!$E$8:$O$86,COLUMN()-3,FALSE),0)</f>
        <v>0</v>
      </c>
      <c r="K470" s="82">
        <f ca="1">IF($C470&lt;&gt;"",VLOOKUP($C470,'Monthly budget'!$E$8:$O$86,COLUMN()-3,FALSE),0)</f>
        <v>0</v>
      </c>
      <c r="L470" s="82">
        <f ca="1">IF($C470&lt;&gt;"",VLOOKUP($C470,'Monthly budget'!$E$8:$O$86,COLUMN()-3,FALSE),0)</f>
        <v>0</v>
      </c>
      <c r="M470" s="82">
        <f ca="1">IF($C470&lt;&gt;"",VLOOKUP($C470,'Monthly budget'!$E$8:$O$86,COLUMN()-3,FALSE),0)</f>
        <v>0</v>
      </c>
      <c r="N470" s="82">
        <f ca="1">IF($C470&lt;&gt;"",VLOOKUP($C470,'Monthly budget'!$E$8:$O$86,COLUMN()-3,FALSE),0)</f>
        <v>0</v>
      </c>
    </row>
    <row r="471" spans="2:14" x14ac:dyDescent="0.25">
      <c r="B471" s="81" t="b">
        <v>0</v>
      </c>
      <c r="C471" s="88" t="str">
        <f ca="1"/>
        <v>Ameritas</v>
      </c>
      <c r="D471" s="87">
        <f ca="1"/>
        <v>46500</v>
      </c>
      <c r="E471" s="83">
        <f ca="1">IF($C471&lt;&gt;"",VLOOKUP($C471,'Monthly budget'!$E$8:$O$86,COLUMN()-3,FALSE),0)</f>
        <v>0</v>
      </c>
      <c r="F471" s="82">
        <f ca="1">IF($C471&lt;&gt;"",VLOOKUP($C471,'Monthly budget'!$E$8:$O$86,COLUMN()-3,FALSE),0)</f>
        <v>0</v>
      </c>
      <c r="G471" s="82">
        <f ca="1">IF($C471&lt;&gt;"",VLOOKUP($C471,'Monthly budget'!$E$8:$O$86,COLUMN()-3,FALSE),0)</f>
        <v>112</v>
      </c>
      <c r="H471" s="82">
        <f ca="1">IF($C471&lt;&gt;"",VLOOKUP($C471,'Monthly budget'!$E$8:$O$86,COLUMN()-3,FALSE),0)</f>
        <v>0</v>
      </c>
      <c r="I471" s="82">
        <f ca="1">IF($C471&lt;&gt;"",VLOOKUP($C471,'Monthly budget'!$E$8:$O$86,COLUMN()-3,FALSE),0)</f>
        <v>0</v>
      </c>
      <c r="J471" s="82">
        <f ca="1">IF($C471&lt;&gt;"",VLOOKUP($C471,'Monthly budget'!$E$8:$O$86,COLUMN()-3,FALSE),0)</f>
        <v>0</v>
      </c>
      <c r="K471" s="82">
        <f ca="1">IF($C471&lt;&gt;"",VLOOKUP($C471,'Monthly budget'!$E$8:$O$86,COLUMN()-3,FALSE),0)</f>
        <v>0</v>
      </c>
      <c r="L471" s="82">
        <f ca="1">IF($C471&lt;&gt;"",VLOOKUP($C471,'Monthly budget'!$E$8:$O$86,COLUMN()-3,FALSE),0)</f>
        <v>0</v>
      </c>
      <c r="M471" s="82">
        <f ca="1">IF($C471&lt;&gt;"",VLOOKUP($C471,'Monthly budget'!$E$8:$O$86,COLUMN()-3,FALSE),0)</f>
        <v>0</v>
      </c>
      <c r="N471" s="82">
        <f ca="1">IF($C471&lt;&gt;"",VLOOKUP($C471,'Monthly budget'!$E$8:$O$86,COLUMN()-3,FALSE),0)</f>
        <v>0</v>
      </c>
    </row>
    <row r="472" spans="2:14" x14ac:dyDescent="0.25">
      <c r="B472" s="81" t="b">
        <v>0</v>
      </c>
      <c r="C472" s="88" t="str">
        <f ca="1"/>
        <v>Groceries</v>
      </c>
      <c r="D472" s="87">
        <f ca="1"/>
        <v>46501</v>
      </c>
      <c r="E472" s="83">
        <f ca="1">IF($C472&lt;&gt;"",VLOOKUP($C472,'Monthly budget'!$E$8:$O$86,COLUMN()-3,FALSE),0)</f>
        <v>0</v>
      </c>
      <c r="F472" s="82">
        <f ca="1">IF($C472&lt;&gt;"",VLOOKUP($C472,'Monthly budget'!$E$8:$O$86,COLUMN()-3,FALSE),0)</f>
        <v>-200</v>
      </c>
      <c r="G472" s="82">
        <f ca="1">IF($C472&lt;&gt;"",VLOOKUP($C472,'Monthly budget'!$E$8:$O$86,COLUMN()-3,FALSE),0)</f>
        <v>0</v>
      </c>
      <c r="H472" s="82">
        <f ca="1">IF($C472&lt;&gt;"",VLOOKUP($C472,'Monthly budget'!$E$8:$O$86,COLUMN()-3,FALSE),0)</f>
        <v>0</v>
      </c>
      <c r="I472" s="82">
        <f ca="1">IF($C472&lt;&gt;"",VLOOKUP($C472,'Monthly budget'!$E$8:$O$86,COLUMN()-3,FALSE),0)</f>
        <v>0</v>
      </c>
      <c r="J472" s="82">
        <f ca="1">IF($C472&lt;&gt;"",VLOOKUP($C472,'Monthly budget'!$E$8:$O$86,COLUMN()-3,FALSE),0)</f>
        <v>0</v>
      </c>
      <c r="K472" s="82">
        <f ca="1">IF($C472&lt;&gt;"",VLOOKUP($C472,'Monthly budget'!$E$8:$O$86,COLUMN()-3,FALSE),0)</f>
        <v>0</v>
      </c>
      <c r="L472" s="82">
        <f ca="1">IF($C472&lt;&gt;"",VLOOKUP($C472,'Monthly budget'!$E$8:$O$86,COLUMN()-3,FALSE),0)</f>
        <v>0</v>
      </c>
      <c r="M472" s="82">
        <f ca="1">IF($C472&lt;&gt;"",VLOOKUP($C472,'Monthly budget'!$E$8:$O$86,COLUMN()-3,FALSE),0)</f>
        <v>0</v>
      </c>
      <c r="N472" s="82">
        <f ca="1">IF($C472&lt;&gt;"",VLOOKUP($C472,'Monthly budget'!$E$8:$O$86,COLUMN()-3,FALSE),0)</f>
        <v>0</v>
      </c>
    </row>
    <row r="473" spans="2:14" x14ac:dyDescent="0.25">
      <c r="B473" s="81" t="b">
        <v>0</v>
      </c>
      <c r="C473" s="88" t="str">
        <f ca="1"/>
        <v>Food &amp; Drinks</v>
      </c>
      <c r="D473" s="87">
        <f ca="1"/>
        <v>46501</v>
      </c>
      <c r="E473" s="83">
        <f ca="1">IF($C473&lt;&gt;"",VLOOKUP($C473,'Monthly budget'!$E$8:$O$86,COLUMN()-3,FALSE),0)</f>
        <v>0</v>
      </c>
      <c r="F473" s="82">
        <f ca="1">IF($C473&lt;&gt;"",VLOOKUP($C473,'Monthly budget'!$E$8:$O$86,COLUMN()-3,FALSE),0)</f>
        <v>-200</v>
      </c>
      <c r="G473" s="82">
        <f ca="1">IF($C473&lt;&gt;"",VLOOKUP($C473,'Monthly budget'!$E$8:$O$86,COLUMN()-3,FALSE),0)</f>
        <v>0</v>
      </c>
      <c r="H473" s="82">
        <f ca="1">IF($C473&lt;&gt;"",VLOOKUP($C473,'Monthly budget'!$E$8:$O$86,COLUMN()-3,FALSE),0)</f>
        <v>0</v>
      </c>
      <c r="I473" s="82">
        <f ca="1">IF($C473&lt;&gt;"",VLOOKUP($C473,'Monthly budget'!$E$8:$O$86,COLUMN()-3,FALSE),0)</f>
        <v>0</v>
      </c>
      <c r="J473" s="82">
        <f ca="1">IF($C473&lt;&gt;"",VLOOKUP($C473,'Monthly budget'!$E$8:$O$86,COLUMN()-3,FALSE),0)</f>
        <v>0</v>
      </c>
      <c r="K473" s="82">
        <f ca="1">IF($C473&lt;&gt;"",VLOOKUP($C473,'Monthly budget'!$E$8:$O$86,COLUMN()-3,FALSE),0)</f>
        <v>0</v>
      </c>
      <c r="L473" s="82">
        <f ca="1">IF($C473&lt;&gt;"",VLOOKUP($C473,'Monthly budget'!$E$8:$O$86,COLUMN()-3,FALSE),0)</f>
        <v>0</v>
      </c>
      <c r="M473" s="82">
        <f ca="1">IF($C473&lt;&gt;"",VLOOKUP($C473,'Monthly budget'!$E$8:$O$86,COLUMN()-3,FALSE),0)</f>
        <v>0</v>
      </c>
      <c r="N473" s="82">
        <f ca="1">IF($C473&lt;&gt;"",VLOOKUP($C473,'Monthly budget'!$E$8:$O$86,COLUMN()-3,FALSE),0)</f>
        <v>0</v>
      </c>
    </row>
    <row r="474" spans="2:14" x14ac:dyDescent="0.25">
      <c r="B474" s="81" t="b">
        <v>0</v>
      </c>
      <c r="C474" s="88" t="str">
        <f ca="1"/>
        <v>Cese Transfer</v>
      </c>
      <c r="D474" s="87">
        <f ca="1"/>
        <v>46502</v>
      </c>
      <c r="E474" s="83">
        <f ca="1">IF($C474&lt;&gt;"",VLOOKUP($C474,'Monthly budget'!$E$8:$O$86,COLUMN()-3,FALSE),0)</f>
        <v>142</v>
      </c>
      <c r="F474" s="82">
        <f ca="1">IF($C474&lt;&gt;"",VLOOKUP($C474,'Monthly budget'!$E$8:$O$86,COLUMN()-3,FALSE),0)</f>
        <v>0</v>
      </c>
      <c r="G474" s="82">
        <f ca="1">IF($C474&lt;&gt;"",VLOOKUP($C474,'Monthly budget'!$E$8:$O$86,COLUMN()-3,FALSE),0)</f>
        <v>0</v>
      </c>
      <c r="H474" s="82">
        <f ca="1">IF($C474&lt;&gt;"",VLOOKUP($C474,'Monthly budget'!$E$8:$O$86,COLUMN()-3,FALSE),0)</f>
        <v>0</v>
      </c>
      <c r="I474" s="82">
        <f ca="1">IF($C474&lt;&gt;"",VLOOKUP($C474,'Monthly budget'!$E$8:$O$86,COLUMN()-3,FALSE),0)</f>
        <v>0</v>
      </c>
      <c r="J474" s="82">
        <f ca="1">IF($C474&lt;&gt;"",VLOOKUP($C474,'Monthly budget'!$E$8:$O$86,COLUMN()-3,FALSE),0)</f>
        <v>0</v>
      </c>
      <c r="K474" s="82">
        <f ca="1">IF($C474&lt;&gt;"",VLOOKUP($C474,'Monthly budget'!$E$8:$O$86,COLUMN()-3,FALSE),0)</f>
        <v>0</v>
      </c>
      <c r="L474" s="82">
        <f ca="1">IF($C474&lt;&gt;"",VLOOKUP($C474,'Monthly budget'!$E$8:$O$86,COLUMN()-3,FALSE),0)</f>
        <v>0</v>
      </c>
      <c r="M474" s="82">
        <f ca="1">IF($C474&lt;&gt;"",VLOOKUP($C474,'Monthly budget'!$E$8:$O$86,COLUMN()-3,FALSE),0)</f>
        <v>0</v>
      </c>
      <c r="N474" s="82">
        <f ca="1">IF($C474&lt;&gt;"",VLOOKUP($C474,'Monthly budget'!$E$8:$O$86,COLUMN()-3,FALSE),0)</f>
        <v>0</v>
      </c>
    </row>
    <row r="475" spans="2:14" x14ac:dyDescent="0.25">
      <c r="B475" s="81" t="b">
        <v>0</v>
      </c>
      <c r="C475" s="88" t="str">
        <f ca="1"/>
        <v>Internet</v>
      </c>
      <c r="D475" s="87">
        <f ca="1"/>
        <v>46503</v>
      </c>
      <c r="E475" s="83">
        <f ca="1">IF($C475&lt;&gt;"",VLOOKUP($C475,'Monthly budget'!$E$8:$O$86,COLUMN()-3,FALSE),0)</f>
        <v>0</v>
      </c>
      <c r="F475" s="82">
        <f ca="1">IF($C475&lt;&gt;"",VLOOKUP($C475,'Monthly budget'!$E$8:$O$86,COLUMN()-3,FALSE),0)</f>
        <v>0</v>
      </c>
      <c r="G475" s="82">
        <f ca="1">IF($C475&lt;&gt;"",VLOOKUP($C475,'Monthly budget'!$E$8:$O$86,COLUMN()-3,FALSE),0)</f>
        <v>0</v>
      </c>
      <c r="H475" s="82">
        <f ca="1">IF($C475&lt;&gt;"",VLOOKUP($C475,'Monthly budget'!$E$8:$O$86,COLUMN()-3,FALSE),0)</f>
        <v>0</v>
      </c>
      <c r="I475" s="82">
        <f ca="1">IF($C475&lt;&gt;"",VLOOKUP($C475,'Monthly budget'!$E$8:$O$86,COLUMN()-3,FALSE),0)</f>
        <v>0</v>
      </c>
      <c r="J475" s="82">
        <f ca="1">IF($C475&lt;&gt;"",VLOOKUP($C475,'Monthly budget'!$E$8:$O$86,COLUMN()-3,FALSE),0)</f>
        <v>0</v>
      </c>
      <c r="K475" s="82">
        <f ca="1">IF($C475&lt;&gt;"",VLOOKUP($C475,'Monthly budget'!$E$8:$O$86,COLUMN()-3,FALSE),0)</f>
        <v>0</v>
      </c>
      <c r="L475" s="82">
        <f ca="1">IF($C475&lt;&gt;"",VLOOKUP($C475,'Monthly budget'!$E$8:$O$86,COLUMN()-3,FALSE),0)</f>
        <v>0</v>
      </c>
      <c r="M475" s="82">
        <f ca="1">IF($C475&lt;&gt;"",VLOOKUP($C475,'Monthly budget'!$E$8:$O$86,COLUMN()-3,FALSE),0)</f>
        <v>0</v>
      </c>
      <c r="N475" s="82">
        <f ca="1">IF($C475&lt;&gt;"",VLOOKUP($C475,'Monthly budget'!$E$8:$O$86,COLUMN()-3,FALSE),0)</f>
        <v>0</v>
      </c>
    </row>
    <row r="476" spans="2:14" x14ac:dyDescent="0.25">
      <c r="B476" s="81" t="b">
        <v>0</v>
      </c>
      <c r="C476" s="88" t="str">
        <f ca="1"/>
        <v>Windsurf</v>
      </c>
      <c r="D476" s="87">
        <f ca="1"/>
        <v>46503</v>
      </c>
      <c r="E476" s="83">
        <f ca="1">IF($C476&lt;&gt;"",VLOOKUP($C476,'Monthly budget'!$E$8:$O$86,COLUMN()-3,FALSE),0)</f>
        <v>-15</v>
      </c>
      <c r="F476" s="82">
        <f ca="1">IF($C476&lt;&gt;"",VLOOKUP($C476,'Monthly budget'!$E$8:$O$86,COLUMN()-3,FALSE),0)</f>
        <v>0</v>
      </c>
      <c r="G476" s="82">
        <f ca="1">IF($C476&lt;&gt;"",VLOOKUP($C476,'Monthly budget'!$E$8:$O$86,COLUMN()-3,FALSE),0)</f>
        <v>0</v>
      </c>
      <c r="H476" s="82">
        <f ca="1">IF($C476&lt;&gt;"",VLOOKUP($C476,'Monthly budget'!$E$8:$O$86,COLUMN()-3,FALSE),0)</f>
        <v>0</v>
      </c>
      <c r="I476" s="82">
        <f ca="1">IF($C476&lt;&gt;"",VLOOKUP($C476,'Monthly budget'!$E$8:$O$86,COLUMN()-3,FALSE),0)</f>
        <v>0</v>
      </c>
      <c r="J476" s="82">
        <f ca="1">IF($C476&lt;&gt;"",VLOOKUP($C476,'Monthly budget'!$E$8:$O$86,COLUMN()-3,FALSE),0)</f>
        <v>0</v>
      </c>
      <c r="K476" s="82">
        <f ca="1">IF($C476&lt;&gt;"",VLOOKUP($C476,'Monthly budget'!$E$8:$O$86,COLUMN()-3,FALSE),0)</f>
        <v>0</v>
      </c>
      <c r="L476" s="82">
        <f ca="1">IF($C476&lt;&gt;"",VLOOKUP($C476,'Monthly budget'!$E$8:$O$86,COLUMN()-3,FALSE),0)</f>
        <v>0</v>
      </c>
      <c r="M476" s="82">
        <f ca="1">IF($C476&lt;&gt;"",VLOOKUP($C476,'Monthly budget'!$E$8:$O$86,COLUMN()-3,FALSE),0)</f>
        <v>0</v>
      </c>
      <c r="N476" s="82">
        <f ca="1">IF($C476&lt;&gt;"",VLOOKUP($C476,'Monthly budget'!$E$8:$O$86,COLUMN()-3,FALSE),0)</f>
        <v>0</v>
      </c>
    </row>
    <row r="477" spans="2:14" x14ac:dyDescent="0.25">
      <c r="B477" s="81" t="b">
        <v>0</v>
      </c>
      <c r="C477" s="88" t="str">
        <f ca="1"/>
        <v>Tidal</v>
      </c>
      <c r="D477" s="87">
        <f ca="1"/>
        <v>46504</v>
      </c>
      <c r="E477" s="83">
        <f ca="1">IF($C477&lt;&gt;"",VLOOKUP($C477,'Monthly budget'!$E$8:$O$86,COLUMN()-3,FALSE),0)</f>
        <v>-10.99</v>
      </c>
      <c r="F477" s="82">
        <f ca="1">IF($C477&lt;&gt;"",VLOOKUP($C477,'Monthly budget'!$E$8:$O$86,COLUMN()-3,FALSE),0)</f>
        <v>0</v>
      </c>
      <c r="G477" s="82">
        <f ca="1">IF($C477&lt;&gt;"",VLOOKUP($C477,'Monthly budget'!$E$8:$O$86,COLUMN()-3,FALSE),0)</f>
        <v>0</v>
      </c>
      <c r="H477" s="82">
        <f ca="1">IF($C477&lt;&gt;"",VLOOKUP($C477,'Monthly budget'!$E$8:$O$86,COLUMN()-3,FALSE),0)</f>
        <v>0</v>
      </c>
      <c r="I477" s="82">
        <f ca="1">IF($C477&lt;&gt;"",VLOOKUP($C477,'Monthly budget'!$E$8:$O$86,COLUMN()-3,FALSE),0)</f>
        <v>0</v>
      </c>
      <c r="J477" s="82">
        <f ca="1">IF($C477&lt;&gt;"",VLOOKUP($C477,'Monthly budget'!$E$8:$O$86,COLUMN()-3,FALSE),0)</f>
        <v>0</v>
      </c>
      <c r="K477" s="82">
        <f ca="1">IF($C477&lt;&gt;"",VLOOKUP($C477,'Monthly budget'!$E$8:$O$86,COLUMN()-3,FALSE),0)</f>
        <v>0</v>
      </c>
      <c r="L477" s="82">
        <f ca="1">IF($C477&lt;&gt;"",VLOOKUP($C477,'Monthly budget'!$E$8:$O$86,COLUMN()-3,FALSE),0)</f>
        <v>0</v>
      </c>
      <c r="M477" s="82">
        <f ca="1">IF($C477&lt;&gt;"",VLOOKUP($C477,'Monthly budget'!$E$8:$O$86,COLUMN()-3,FALSE),0)</f>
        <v>0</v>
      </c>
      <c r="N477" s="82">
        <f ca="1">IF($C477&lt;&gt;"",VLOOKUP($C477,'Monthly budget'!$E$8:$O$86,COLUMN()-3,FALSE),0)</f>
        <v>0</v>
      </c>
    </row>
    <row r="478" spans="2:14" x14ac:dyDescent="0.25">
      <c r="B478" s="81" t="b">
        <v>0</v>
      </c>
      <c r="C478" s="88" t="str">
        <f ca="1"/>
        <v>Costco Citi</v>
      </c>
      <c r="D478" s="87">
        <f ca="1"/>
        <v>46505</v>
      </c>
      <c r="E478" s="83">
        <f ca="1">IF($C478&lt;&gt;"",VLOOKUP($C478,'Monthly budget'!$E$8:$O$86,COLUMN()-3,FALSE),0)</f>
        <v>-140</v>
      </c>
      <c r="F478" s="82">
        <f ca="1">IF($C478&lt;&gt;"",VLOOKUP($C478,'Monthly budget'!$E$8:$O$86,COLUMN()-3,FALSE),0)</f>
        <v>0</v>
      </c>
      <c r="G478" s="82">
        <f ca="1">IF($C478&lt;&gt;"",VLOOKUP($C478,'Monthly budget'!$E$8:$O$86,COLUMN()-3,FALSE),0)</f>
        <v>0</v>
      </c>
      <c r="H478" s="82">
        <f ca="1">IF($C478&lt;&gt;"",VLOOKUP($C478,'Monthly budget'!$E$8:$O$86,COLUMN()-3,FALSE),0)</f>
        <v>0</v>
      </c>
      <c r="I478" s="82">
        <f ca="1">IF($C478&lt;&gt;"",VLOOKUP($C478,'Monthly budget'!$E$8:$O$86,COLUMN()-3,FALSE),0)</f>
        <v>0</v>
      </c>
      <c r="J478" s="82">
        <f ca="1">IF($C478&lt;&gt;"",VLOOKUP($C478,'Monthly budget'!$E$8:$O$86,COLUMN()-3,FALSE),0)</f>
        <v>0</v>
      </c>
      <c r="K478" s="82">
        <f ca="1">IF($C478&lt;&gt;"",VLOOKUP($C478,'Monthly budget'!$E$8:$O$86,COLUMN()-3,FALSE),0)</f>
        <v>0</v>
      </c>
      <c r="L478" s="82">
        <f ca="1">IF($C478&lt;&gt;"",VLOOKUP($C478,'Monthly budget'!$E$8:$O$86,COLUMN()-3,FALSE),0)</f>
        <v>0</v>
      </c>
      <c r="M478" s="82">
        <f ca="1">IF($C478&lt;&gt;"",VLOOKUP($C478,'Monthly budget'!$E$8:$O$86,COLUMN()-3,FALSE),0)</f>
        <v>0</v>
      </c>
      <c r="N478" s="82">
        <f ca="1">IF($C478&lt;&gt;"",VLOOKUP($C478,'Monthly budget'!$E$8:$O$86,COLUMN()-3,FALSE),0)</f>
        <v>140</v>
      </c>
    </row>
    <row r="479" spans="2:14" x14ac:dyDescent="0.25">
      <c r="B479" s="81" t="b">
        <v>0</v>
      </c>
      <c r="C479" s="88" t="str">
        <f ca="1"/>
        <v>Kulo Transfer</v>
      </c>
      <c r="D479" s="87">
        <f ca="1"/>
        <v>46505</v>
      </c>
      <c r="E479" s="83">
        <f ca="1">IF($C479&lt;&gt;"",VLOOKUP($C479,'Monthly budget'!$E$8:$O$86,COLUMN()-3,FALSE),0)</f>
        <v>1050</v>
      </c>
      <c r="F479" s="82">
        <f ca="1">IF($C479&lt;&gt;"",VLOOKUP($C479,'Monthly budget'!$E$8:$O$86,COLUMN()-3,FALSE),0)</f>
        <v>0</v>
      </c>
      <c r="G479" s="82">
        <f ca="1">IF($C479&lt;&gt;"",VLOOKUP($C479,'Monthly budget'!$E$8:$O$86,COLUMN()-3,FALSE),0)</f>
        <v>0</v>
      </c>
      <c r="H479" s="82">
        <f ca="1">IF($C479&lt;&gt;"",VLOOKUP($C479,'Monthly budget'!$E$8:$O$86,COLUMN()-3,FALSE),0)</f>
        <v>0</v>
      </c>
      <c r="I479" s="82">
        <f ca="1">IF($C479&lt;&gt;"",VLOOKUP($C479,'Monthly budget'!$E$8:$O$86,COLUMN()-3,FALSE),0)</f>
        <v>0</v>
      </c>
      <c r="J479" s="82">
        <f ca="1">IF($C479&lt;&gt;"",VLOOKUP($C479,'Monthly budget'!$E$8:$O$86,COLUMN()-3,FALSE),0)</f>
        <v>0</v>
      </c>
      <c r="K479" s="82">
        <f ca="1">IF($C479&lt;&gt;"",VLOOKUP($C479,'Monthly budget'!$E$8:$O$86,COLUMN()-3,FALSE),0)</f>
        <v>0</v>
      </c>
      <c r="L479" s="82">
        <f ca="1">IF($C479&lt;&gt;"",VLOOKUP($C479,'Monthly budget'!$E$8:$O$86,COLUMN()-3,FALSE),0)</f>
        <v>0</v>
      </c>
      <c r="M479" s="82">
        <f ca="1">IF($C479&lt;&gt;"",VLOOKUP($C479,'Monthly budget'!$E$8:$O$86,COLUMN()-3,FALSE),0)</f>
        <v>0</v>
      </c>
      <c r="N479" s="82">
        <f ca="1">IF($C479&lt;&gt;"",VLOOKUP($C479,'Monthly budget'!$E$8:$O$86,COLUMN()-3,FALSE),0)</f>
        <v>0</v>
      </c>
    </row>
    <row r="480" spans="2:14" x14ac:dyDescent="0.25">
      <c r="B480" s="81" t="b">
        <v>0</v>
      </c>
      <c r="C480" s="88" t="str">
        <f ca="1"/>
        <v>Kulo SDGE</v>
      </c>
      <c r="D480" s="87">
        <f ca="1"/>
        <v>46505</v>
      </c>
      <c r="E480" s="83">
        <f ca="1">IF($C480&lt;&gt;"",VLOOKUP($C480,'Monthly budget'!$E$8:$O$86,COLUMN()-3,FALSE),0)</f>
        <v>-82</v>
      </c>
      <c r="F480" s="82">
        <f ca="1">IF($C480&lt;&gt;"",VLOOKUP($C480,'Monthly budget'!$E$8:$O$86,COLUMN()-3,FALSE),0)</f>
        <v>0</v>
      </c>
      <c r="G480" s="82">
        <f ca="1">IF($C480&lt;&gt;"",VLOOKUP($C480,'Monthly budget'!$E$8:$O$86,COLUMN()-3,FALSE),0)</f>
        <v>0</v>
      </c>
      <c r="H480" s="82">
        <f ca="1">IF($C480&lt;&gt;"",VLOOKUP($C480,'Monthly budget'!$E$8:$O$86,COLUMN()-3,FALSE),0)</f>
        <v>0</v>
      </c>
      <c r="I480" s="82">
        <f ca="1">IF($C480&lt;&gt;"",VLOOKUP($C480,'Monthly budget'!$E$8:$O$86,COLUMN()-3,FALSE),0)</f>
        <v>0</v>
      </c>
      <c r="J480" s="82">
        <f ca="1">IF($C480&lt;&gt;"",VLOOKUP($C480,'Monthly budget'!$E$8:$O$86,COLUMN()-3,FALSE),0)</f>
        <v>0</v>
      </c>
      <c r="K480" s="82">
        <f ca="1">IF($C480&lt;&gt;"",VLOOKUP($C480,'Monthly budget'!$E$8:$O$86,COLUMN()-3,FALSE),0)</f>
        <v>0</v>
      </c>
      <c r="L480" s="82">
        <f ca="1">IF($C480&lt;&gt;"",VLOOKUP($C480,'Monthly budget'!$E$8:$O$86,COLUMN()-3,FALSE),0)</f>
        <v>0</v>
      </c>
      <c r="M480" s="82">
        <f ca="1">IF($C480&lt;&gt;"",VLOOKUP($C480,'Monthly budget'!$E$8:$O$86,COLUMN()-3,FALSE),0)</f>
        <v>0</v>
      </c>
      <c r="N480" s="82">
        <f ca="1">IF($C480&lt;&gt;"",VLOOKUP($C480,'Monthly budget'!$E$8:$O$86,COLUMN()-3,FALSE),0)</f>
        <v>0</v>
      </c>
    </row>
    <row r="481" spans="2:14" x14ac:dyDescent="0.25">
      <c r="B481" s="81" t="b">
        <v>0</v>
      </c>
      <c r="C481" s="88" t="str">
        <f ca="1"/>
        <v>SDGE</v>
      </c>
      <c r="D481" s="87">
        <f ca="1"/>
        <v>46505</v>
      </c>
      <c r="E481" s="83">
        <f ca="1">IF($C481&lt;&gt;"",VLOOKUP($C481,'Monthly budget'!$E$8:$O$86,COLUMN()-3,FALSE),0)</f>
        <v>-84</v>
      </c>
      <c r="F481" s="82">
        <f ca="1">IF($C481&lt;&gt;"",VLOOKUP($C481,'Monthly budget'!$E$8:$O$86,COLUMN()-3,FALSE),0)</f>
        <v>0</v>
      </c>
      <c r="G481" s="82">
        <f ca="1">IF($C481&lt;&gt;"",VLOOKUP($C481,'Monthly budget'!$E$8:$O$86,COLUMN()-3,FALSE),0)</f>
        <v>0</v>
      </c>
      <c r="H481" s="82">
        <f ca="1">IF($C481&lt;&gt;"",VLOOKUP($C481,'Monthly budget'!$E$8:$O$86,COLUMN()-3,FALSE),0)</f>
        <v>0</v>
      </c>
      <c r="I481" s="82">
        <f ca="1">IF($C481&lt;&gt;"",VLOOKUP($C481,'Monthly budget'!$E$8:$O$86,COLUMN()-3,FALSE),0)</f>
        <v>0</v>
      </c>
      <c r="J481" s="82">
        <f ca="1">IF($C481&lt;&gt;"",VLOOKUP($C481,'Monthly budget'!$E$8:$O$86,COLUMN()-3,FALSE),0)</f>
        <v>0</v>
      </c>
      <c r="K481" s="82">
        <f ca="1">IF($C481&lt;&gt;"",VLOOKUP($C481,'Monthly budget'!$E$8:$O$86,COLUMN()-3,FALSE),0)</f>
        <v>0</v>
      </c>
      <c r="L481" s="82">
        <f ca="1">IF($C481&lt;&gt;"",VLOOKUP($C481,'Monthly budget'!$E$8:$O$86,COLUMN()-3,FALSE),0)</f>
        <v>0</v>
      </c>
      <c r="M481" s="82">
        <f ca="1">IF($C481&lt;&gt;"",VLOOKUP($C481,'Monthly budget'!$E$8:$O$86,COLUMN()-3,FALSE),0)</f>
        <v>0</v>
      </c>
      <c r="N481" s="82">
        <f ca="1">IF($C481&lt;&gt;"",VLOOKUP($C481,'Monthly budget'!$E$8:$O$86,COLUMN()-3,FALSE),0)</f>
        <v>0</v>
      </c>
    </row>
    <row r="482" spans="2:14" x14ac:dyDescent="0.25">
      <c r="B482" s="81" t="b">
        <v>0</v>
      </c>
      <c r="C482" s="88" t="str">
        <f ca="1"/>
        <v>Prime Ad-Free</v>
      </c>
      <c r="D482" s="87">
        <f ca="1"/>
        <v>46505</v>
      </c>
      <c r="E482" s="83">
        <f ca="1">IF($C482&lt;&gt;"",VLOOKUP($C482,'Monthly budget'!$E$8:$O$86,COLUMN()-3,FALSE),0)</f>
        <v>-2.99</v>
      </c>
      <c r="F482" s="82">
        <f ca="1">IF($C482&lt;&gt;"",VLOOKUP($C482,'Monthly budget'!$E$8:$O$86,COLUMN()-3,FALSE),0)</f>
        <v>0</v>
      </c>
      <c r="G482" s="82">
        <f ca="1">IF($C482&lt;&gt;"",VLOOKUP($C482,'Monthly budget'!$E$8:$O$86,COLUMN()-3,FALSE),0)</f>
        <v>0</v>
      </c>
      <c r="H482" s="82">
        <f ca="1">IF($C482&lt;&gt;"",VLOOKUP($C482,'Monthly budget'!$E$8:$O$86,COLUMN()-3,FALSE),0)</f>
        <v>0</v>
      </c>
      <c r="I482" s="82">
        <f ca="1">IF($C482&lt;&gt;"",VLOOKUP($C482,'Monthly budget'!$E$8:$O$86,COLUMN()-3,FALSE),0)</f>
        <v>0</v>
      </c>
      <c r="J482" s="82">
        <f ca="1">IF($C482&lt;&gt;"",VLOOKUP($C482,'Monthly budget'!$E$8:$O$86,COLUMN()-3,FALSE),0)</f>
        <v>0</v>
      </c>
      <c r="K482" s="82">
        <f ca="1">IF($C482&lt;&gt;"",VLOOKUP($C482,'Monthly budget'!$E$8:$O$86,COLUMN()-3,FALSE),0)</f>
        <v>0</v>
      </c>
      <c r="L482" s="82">
        <f ca="1">IF($C482&lt;&gt;"",VLOOKUP($C482,'Monthly budget'!$E$8:$O$86,COLUMN()-3,FALSE),0)</f>
        <v>0</v>
      </c>
      <c r="M482" s="82">
        <f ca="1">IF($C482&lt;&gt;"",VLOOKUP($C482,'Monthly budget'!$E$8:$O$86,COLUMN()-3,FALSE),0)</f>
        <v>0</v>
      </c>
      <c r="N482" s="82">
        <f ca="1">IF($C482&lt;&gt;"",VLOOKUP($C482,'Monthly budget'!$E$8:$O$86,COLUMN()-3,FALSE),0)</f>
        <v>0</v>
      </c>
    </row>
    <row r="483" spans="2:14" x14ac:dyDescent="0.25">
      <c r="B483" s="81" t="b">
        <v>0</v>
      </c>
      <c r="C483" s="88" t="str">
        <f ca="1"/>
        <v>Disability</v>
      </c>
      <c r="D483" s="87">
        <f ca="1"/>
        <v>46508</v>
      </c>
      <c r="E483" s="83">
        <f ca="1">IF($C483&lt;&gt;"",VLOOKUP($C483,'Monthly budget'!$E$8:$O$86,COLUMN()-3,FALSE),0)</f>
        <v>0</v>
      </c>
      <c r="F483" s="82">
        <f ca="1">IF($C483&lt;&gt;"",VLOOKUP($C483,'Monthly budget'!$E$8:$O$86,COLUMN()-3,FALSE),0)</f>
        <v>356.66</v>
      </c>
      <c r="G483" s="82">
        <f ca="1">IF($C483&lt;&gt;"",VLOOKUP($C483,'Monthly budget'!$E$8:$O$86,COLUMN()-3,FALSE),0)</f>
        <v>0</v>
      </c>
      <c r="H483" s="82">
        <f ca="1">IF($C483&lt;&gt;"",VLOOKUP($C483,'Monthly budget'!$E$8:$O$86,COLUMN()-3,FALSE),0)</f>
        <v>0</v>
      </c>
      <c r="I483" s="82">
        <f ca="1">IF($C483&lt;&gt;"",VLOOKUP($C483,'Monthly budget'!$E$8:$O$86,COLUMN()-3,FALSE),0)</f>
        <v>0</v>
      </c>
      <c r="J483" s="82">
        <f ca="1">IF($C483&lt;&gt;"",VLOOKUP($C483,'Monthly budget'!$E$8:$O$86,COLUMN()-3,FALSE),0)</f>
        <v>0</v>
      </c>
      <c r="K483" s="82">
        <f ca="1">IF($C483&lt;&gt;"",VLOOKUP($C483,'Monthly budget'!$E$8:$O$86,COLUMN()-3,FALSE),0)</f>
        <v>0</v>
      </c>
      <c r="L483" s="82">
        <f ca="1">IF($C483&lt;&gt;"",VLOOKUP($C483,'Monthly budget'!$E$8:$O$86,COLUMN()-3,FALSE),0)</f>
        <v>0</v>
      </c>
      <c r="M483" s="82">
        <f ca="1">IF($C483&lt;&gt;"",VLOOKUP($C483,'Monthly budget'!$E$8:$O$86,COLUMN()-3,FALSE),0)</f>
        <v>0</v>
      </c>
      <c r="N483" s="82">
        <f ca="1">IF($C483&lt;&gt;"",VLOOKUP($C483,'Monthly budget'!$E$8:$O$86,COLUMN()-3,FALSE),0)</f>
        <v>0</v>
      </c>
    </row>
    <row r="484" spans="2:14" x14ac:dyDescent="0.25">
      <c r="B484" s="81" t="b">
        <v>0</v>
      </c>
      <c r="C484" s="88" t="str">
        <f ca="1"/>
        <v>Kulo Rent</v>
      </c>
      <c r="D484" s="87">
        <f ca="1"/>
        <v>46508</v>
      </c>
      <c r="E484" s="83">
        <f ca="1">IF($C484&lt;&gt;"",VLOOKUP($C484,'Monthly budget'!$E$8:$O$86,COLUMN()-3,FALSE),0)</f>
        <v>-959</v>
      </c>
      <c r="F484" s="82">
        <f ca="1">IF($C484&lt;&gt;"",VLOOKUP($C484,'Monthly budget'!$E$8:$O$86,COLUMN()-3,FALSE),0)</f>
        <v>0</v>
      </c>
      <c r="G484" s="82">
        <f ca="1">IF($C484&lt;&gt;"",VLOOKUP($C484,'Monthly budget'!$E$8:$O$86,COLUMN()-3,FALSE),0)</f>
        <v>0</v>
      </c>
      <c r="H484" s="82">
        <f ca="1">IF($C484&lt;&gt;"",VLOOKUP($C484,'Monthly budget'!$E$8:$O$86,COLUMN()-3,FALSE),0)</f>
        <v>0</v>
      </c>
      <c r="I484" s="82">
        <f ca="1">IF($C484&lt;&gt;"",VLOOKUP($C484,'Monthly budget'!$E$8:$O$86,COLUMN()-3,FALSE),0)</f>
        <v>0</v>
      </c>
      <c r="J484" s="82">
        <f ca="1">IF($C484&lt;&gt;"",VLOOKUP($C484,'Monthly budget'!$E$8:$O$86,COLUMN()-3,FALSE),0)</f>
        <v>0</v>
      </c>
      <c r="K484" s="82">
        <f ca="1">IF($C484&lt;&gt;"",VLOOKUP($C484,'Monthly budget'!$E$8:$O$86,COLUMN()-3,FALSE),0)</f>
        <v>0</v>
      </c>
      <c r="L484" s="82">
        <f ca="1">IF($C484&lt;&gt;"",VLOOKUP($C484,'Monthly budget'!$E$8:$O$86,COLUMN()-3,FALSE),0)</f>
        <v>0</v>
      </c>
      <c r="M484" s="82">
        <f ca="1">IF($C484&lt;&gt;"",VLOOKUP($C484,'Monthly budget'!$E$8:$O$86,COLUMN()-3,FALSE),0)</f>
        <v>0</v>
      </c>
      <c r="N484" s="82">
        <f ca="1">IF($C484&lt;&gt;"",VLOOKUP($C484,'Monthly budget'!$E$8:$O$86,COLUMN()-3,FALSE),0)</f>
        <v>0</v>
      </c>
    </row>
    <row r="485" spans="2:14" x14ac:dyDescent="0.25">
      <c r="B485" s="81" t="b">
        <v>0</v>
      </c>
      <c r="C485" s="88" t="str">
        <f ca="1"/>
        <v>Rent</v>
      </c>
      <c r="D485" s="87">
        <f ca="1"/>
        <v>46508</v>
      </c>
      <c r="E485" s="83">
        <f ca="1">IF($C485&lt;&gt;"",VLOOKUP($C485,'Monthly budget'!$E$8:$O$86,COLUMN()-3,FALSE),0)</f>
        <v>-1277.97</v>
      </c>
      <c r="F485" s="82">
        <f ca="1">IF($C485&lt;&gt;"",VLOOKUP($C485,'Monthly budget'!$E$8:$O$86,COLUMN()-3,FALSE),0)</f>
        <v>0</v>
      </c>
      <c r="G485" s="82">
        <f ca="1">IF($C485&lt;&gt;"",VLOOKUP($C485,'Monthly budget'!$E$8:$O$86,COLUMN()-3,FALSE),0)</f>
        <v>0</v>
      </c>
      <c r="H485" s="82">
        <f ca="1">IF($C485&lt;&gt;"",VLOOKUP($C485,'Monthly budget'!$E$8:$O$86,COLUMN()-3,FALSE),0)</f>
        <v>0</v>
      </c>
      <c r="I485" s="82">
        <f ca="1">IF($C485&lt;&gt;"",VLOOKUP($C485,'Monthly budget'!$E$8:$O$86,COLUMN()-3,FALSE),0)</f>
        <v>0</v>
      </c>
      <c r="J485" s="82">
        <f ca="1">IF($C485&lt;&gt;"",VLOOKUP($C485,'Monthly budget'!$E$8:$O$86,COLUMN()-3,FALSE),0)</f>
        <v>0</v>
      </c>
      <c r="K485" s="82">
        <f ca="1">IF($C485&lt;&gt;"",VLOOKUP($C485,'Monthly budget'!$E$8:$O$86,COLUMN()-3,FALSE),0)</f>
        <v>0</v>
      </c>
      <c r="L485" s="82">
        <f ca="1">IF($C485&lt;&gt;"",VLOOKUP($C485,'Monthly budget'!$E$8:$O$86,COLUMN()-3,FALSE),0)</f>
        <v>0</v>
      </c>
      <c r="M485" s="82">
        <f ca="1">IF($C485&lt;&gt;"",VLOOKUP($C485,'Monthly budget'!$E$8:$O$86,COLUMN()-3,FALSE),0)</f>
        <v>0</v>
      </c>
      <c r="N485" s="82">
        <f ca="1">IF($C485&lt;&gt;"",VLOOKUP($C485,'Monthly budget'!$E$8:$O$86,COLUMN()-3,FALSE),0)</f>
        <v>0</v>
      </c>
    </row>
    <row r="486" spans="2:14" x14ac:dyDescent="0.25">
      <c r="B486" s="81" t="b">
        <v>0</v>
      </c>
      <c r="C486" s="88" t="str">
        <f ca="1"/>
        <v>Visa Platinum</v>
      </c>
      <c r="D486" s="87">
        <f ca="1"/>
        <v>46510</v>
      </c>
      <c r="E486" s="83">
        <f ca="1">IF($C486&lt;&gt;"",VLOOKUP($C486,'Monthly budget'!$E$8:$O$86,COLUMN()-3,FALSE),0)</f>
        <v>-229</v>
      </c>
      <c r="F486" s="82">
        <f ca="1">IF($C486&lt;&gt;"",VLOOKUP($C486,'Monthly budget'!$E$8:$O$86,COLUMN()-3,FALSE),0)</f>
        <v>0</v>
      </c>
      <c r="G486" s="82">
        <f ca="1">IF($C486&lt;&gt;"",VLOOKUP($C486,'Monthly budget'!$E$8:$O$86,COLUMN()-3,FALSE),0)</f>
        <v>0</v>
      </c>
      <c r="H486" s="82">
        <f ca="1">IF($C486&lt;&gt;"",VLOOKUP($C486,'Monthly budget'!$E$8:$O$86,COLUMN()-3,FALSE),0)</f>
        <v>0</v>
      </c>
      <c r="I486" s="82">
        <f ca="1">IF($C486&lt;&gt;"",VLOOKUP($C486,'Monthly budget'!$E$8:$O$86,COLUMN()-3,FALSE),0)</f>
        <v>0</v>
      </c>
      <c r="J486" s="82">
        <f ca="1">IF($C486&lt;&gt;"",VLOOKUP($C486,'Monthly budget'!$E$8:$O$86,COLUMN()-3,FALSE),0)</f>
        <v>311</v>
      </c>
      <c r="K486" s="82">
        <f ca="1">IF($C486&lt;&gt;"",VLOOKUP($C486,'Monthly budget'!$E$8:$O$86,COLUMN()-3,FALSE),0)</f>
        <v>0</v>
      </c>
      <c r="L486" s="82">
        <f ca="1">IF($C486&lt;&gt;"",VLOOKUP($C486,'Monthly budget'!$E$8:$O$86,COLUMN()-3,FALSE),0)</f>
        <v>0</v>
      </c>
      <c r="M486" s="82">
        <f ca="1">IF($C486&lt;&gt;"",VLOOKUP($C486,'Monthly budget'!$E$8:$O$86,COLUMN()-3,FALSE),0)</f>
        <v>0</v>
      </c>
      <c r="N486" s="82">
        <f ca="1">IF($C486&lt;&gt;"",VLOOKUP($C486,'Monthly budget'!$E$8:$O$86,COLUMN()-3,FALSE),0)</f>
        <v>0</v>
      </c>
    </row>
    <row r="487" spans="2:14" x14ac:dyDescent="0.25">
      <c r="B487" s="81" t="b">
        <v>0</v>
      </c>
      <c r="C487" s="88" t="str">
        <f ca="1"/>
        <v>Kulo Internet</v>
      </c>
      <c r="D487" s="87">
        <f ca="1"/>
        <v>46512</v>
      </c>
      <c r="E487" s="83">
        <f ca="1">IF($C487&lt;&gt;"",VLOOKUP($C487,'Monthly budget'!$E$8:$O$86,COLUMN()-3,FALSE),0)</f>
        <v>-28</v>
      </c>
      <c r="F487" s="82">
        <f ca="1">IF($C487&lt;&gt;"",VLOOKUP($C487,'Monthly budget'!$E$8:$O$86,COLUMN()-3,FALSE),0)</f>
        <v>0</v>
      </c>
      <c r="G487" s="82">
        <f ca="1">IF($C487&lt;&gt;"",VLOOKUP($C487,'Monthly budget'!$E$8:$O$86,COLUMN()-3,FALSE),0)</f>
        <v>0</v>
      </c>
      <c r="H487" s="82">
        <f ca="1">IF($C487&lt;&gt;"",VLOOKUP($C487,'Monthly budget'!$E$8:$O$86,COLUMN()-3,FALSE),0)</f>
        <v>0</v>
      </c>
      <c r="I487" s="82">
        <f ca="1">IF($C487&lt;&gt;"",VLOOKUP($C487,'Monthly budget'!$E$8:$O$86,COLUMN()-3,FALSE),0)</f>
        <v>0</v>
      </c>
      <c r="J487" s="82">
        <f ca="1">IF($C487&lt;&gt;"",VLOOKUP($C487,'Monthly budget'!$E$8:$O$86,COLUMN()-3,FALSE),0)</f>
        <v>0</v>
      </c>
      <c r="K487" s="82">
        <f ca="1">IF($C487&lt;&gt;"",VLOOKUP($C487,'Monthly budget'!$E$8:$O$86,COLUMN()-3,FALSE),0)</f>
        <v>0</v>
      </c>
      <c r="L487" s="82">
        <f ca="1">IF($C487&lt;&gt;"",VLOOKUP($C487,'Monthly budget'!$E$8:$O$86,COLUMN()-3,FALSE),0)</f>
        <v>0</v>
      </c>
      <c r="M487" s="82">
        <f ca="1">IF($C487&lt;&gt;"",VLOOKUP($C487,'Monthly budget'!$E$8:$O$86,COLUMN()-3,FALSE),0)</f>
        <v>0</v>
      </c>
      <c r="N487" s="82">
        <f ca="1">IF($C487&lt;&gt;"",VLOOKUP($C487,'Monthly budget'!$E$8:$O$86,COLUMN()-3,FALSE),0)</f>
        <v>0</v>
      </c>
    </row>
    <row r="488" spans="2:14" x14ac:dyDescent="0.25">
      <c r="B488" s="81" t="b">
        <v>0</v>
      </c>
      <c r="C488" s="88" t="str">
        <f ca="1"/>
        <v>Cese Phone</v>
      </c>
      <c r="D488" s="87">
        <f ca="1"/>
        <v>46512</v>
      </c>
      <c r="E488" s="83">
        <f ca="1">IF($C488&lt;&gt;"",VLOOKUP($C488,'Monthly budget'!$E$8:$O$86,COLUMN()-3,FALSE),0)</f>
        <v>-142</v>
      </c>
      <c r="F488" s="82">
        <f ca="1">IF($C488&lt;&gt;"",VLOOKUP($C488,'Monthly budget'!$E$8:$O$86,COLUMN()-3,FALSE),0)</f>
        <v>0</v>
      </c>
      <c r="G488" s="82">
        <f ca="1">IF($C488&lt;&gt;"",VLOOKUP($C488,'Monthly budget'!$E$8:$O$86,COLUMN()-3,FALSE),0)</f>
        <v>0</v>
      </c>
      <c r="H488" s="82">
        <f ca="1">IF($C488&lt;&gt;"",VLOOKUP($C488,'Monthly budget'!$E$8:$O$86,COLUMN()-3,FALSE),0)</f>
        <v>0</v>
      </c>
      <c r="I488" s="82">
        <f ca="1">IF($C488&lt;&gt;"",VLOOKUP($C488,'Monthly budget'!$E$8:$O$86,COLUMN()-3,FALSE),0)</f>
        <v>0</v>
      </c>
      <c r="J488" s="82">
        <f ca="1">IF($C488&lt;&gt;"",VLOOKUP($C488,'Monthly budget'!$E$8:$O$86,COLUMN()-3,FALSE),0)</f>
        <v>0</v>
      </c>
      <c r="K488" s="82">
        <f ca="1">IF($C488&lt;&gt;"",VLOOKUP($C488,'Monthly budget'!$E$8:$O$86,COLUMN()-3,FALSE),0)</f>
        <v>0</v>
      </c>
      <c r="L488" s="82">
        <f ca="1">IF($C488&lt;&gt;"",VLOOKUP($C488,'Monthly budget'!$E$8:$O$86,COLUMN()-3,FALSE),0)</f>
        <v>0</v>
      </c>
      <c r="M488" s="82">
        <f ca="1">IF($C488&lt;&gt;"",VLOOKUP($C488,'Monthly budget'!$E$8:$O$86,COLUMN()-3,FALSE),0)</f>
        <v>0</v>
      </c>
      <c r="N488" s="82">
        <f ca="1">IF($C488&lt;&gt;"",VLOOKUP($C488,'Monthly budget'!$E$8:$O$86,COLUMN()-3,FALSE),0)</f>
        <v>0</v>
      </c>
    </row>
    <row r="489" spans="2:14" x14ac:dyDescent="0.25">
      <c r="B489" s="81" t="b">
        <v>0</v>
      </c>
      <c r="C489" s="88" t="str">
        <f ca="1"/>
        <v>Phone</v>
      </c>
      <c r="D489" s="87">
        <f ca="1"/>
        <v>46512</v>
      </c>
      <c r="E489" s="83">
        <f ca="1">IF($C489&lt;&gt;"",VLOOKUP($C489,'Monthly budget'!$E$8:$O$86,COLUMN()-3,FALSE),0)</f>
        <v>-150.66999999999999</v>
      </c>
      <c r="F489" s="82">
        <f ca="1">IF($C489&lt;&gt;"",VLOOKUP($C489,'Monthly budget'!$E$8:$O$86,COLUMN()-3,FALSE),0)</f>
        <v>0</v>
      </c>
      <c r="G489" s="82">
        <f ca="1">IF($C489&lt;&gt;"",VLOOKUP($C489,'Monthly budget'!$E$8:$O$86,COLUMN()-3,FALSE),0)</f>
        <v>0</v>
      </c>
      <c r="H489" s="82">
        <f ca="1">IF($C489&lt;&gt;"",VLOOKUP($C489,'Monthly budget'!$E$8:$O$86,COLUMN()-3,FALSE),0)</f>
        <v>0</v>
      </c>
      <c r="I489" s="82">
        <f ca="1">IF($C489&lt;&gt;"",VLOOKUP($C489,'Monthly budget'!$E$8:$O$86,COLUMN()-3,FALSE),0)</f>
        <v>0</v>
      </c>
      <c r="J489" s="82">
        <f ca="1">IF($C489&lt;&gt;"",VLOOKUP($C489,'Monthly budget'!$E$8:$O$86,COLUMN()-3,FALSE),0)</f>
        <v>0</v>
      </c>
      <c r="K489" s="82">
        <f ca="1">IF($C489&lt;&gt;"",VLOOKUP($C489,'Monthly budget'!$E$8:$O$86,COLUMN()-3,FALSE),0)</f>
        <v>0</v>
      </c>
      <c r="L489" s="82">
        <f ca="1">IF($C489&lt;&gt;"",VLOOKUP($C489,'Monthly budget'!$E$8:$O$86,COLUMN()-3,FALSE),0)</f>
        <v>0</v>
      </c>
      <c r="M489" s="82">
        <f ca="1">IF($C489&lt;&gt;"",VLOOKUP($C489,'Monthly budget'!$E$8:$O$86,COLUMN()-3,FALSE),0)</f>
        <v>0</v>
      </c>
      <c r="N489" s="82">
        <f ca="1">IF($C489&lt;&gt;"",VLOOKUP($C489,'Monthly budget'!$E$8:$O$86,COLUMN()-3,FALSE),0)</f>
        <v>0</v>
      </c>
    </row>
    <row r="490" spans="2:14" x14ac:dyDescent="0.25">
      <c r="B490" s="81" t="b">
        <v>0</v>
      </c>
      <c r="C490" s="88" t="str">
        <f ca="1"/>
        <v>Paycheck</v>
      </c>
      <c r="D490" s="87">
        <f ca="1"/>
        <v>46514</v>
      </c>
      <c r="E490" s="83">
        <f ca="1">IF($C490&lt;&gt;"",VLOOKUP($C490,'Monthly budget'!$E$8:$O$86,COLUMN()-3,FALSE),0)</f>
        <v>1140</v>
      </c>
      <c r="F490" s="82">
        <f ca="1">IF($C490&lt;&gt;"",VLOOKUP($C490,'Monthly budget'!$E$8:$O$86,COLUMN()-3,FALSE),0)</f>
        <v>460</v>
      </c>
      <c r="G490" s="82">
        <f ca="1">IF($C490&lt;&gt;"",VLOOKUP($C490,'Monthly budget'!$E$8:$O$86,COLUMN()-3,FALSE),0)</f>
        <v>0</v>
      </c>
      <c r="H490" s="82">
        <f ca="1">IF($C490&lt;&gt;"",VLOOKUP($C490,'Monthly budget'!$E$8:$O$86,COLUMN()-3,FALSE),0)</f>
        <v>0</v>
      </c>
      <c r="I490" s="82">
        <f ca="1">IF($C490&lt;&gt;"",VLOOKUP($C490,'Monthly budget'!$E$8:$O$86,COLUMN()-3,FALSE),0)</f>
        <v>0</v>
      </c>
      <c r="J490" s="82">
        <f ca="1">IF($C490&lt;&gt;"",VLOOKUP($C490,'Monthly budget'!$E$8:$O$86,COLUMN()-3,FALSE),0)</f>
        <v>0</v>
      </c>
      <c r="K490" s="82">
        <f ca="1">IF($C490&lt;&gt;"",VLOOKUP($C490,'Monthly budget'!$E$8:$O$86,COLUMN()-3,FALSE),0)</f>
        <v>0</v>
      </c>
      <c r="L490" s="82">
        <f ca="1">IF($C490&lt;&gt;"",VLOOKUP($C490,'Monthly budget'!$E$8:$O$86,COLUMN()-3,FALSE),0)</f>
        <v>0</v>
      </c>
      <c r="M490" s="82">
        <f ca="1">IF($C490&lt;&gt;"",VLOOKUP($C490,'Monthly budget'!$E$8:$O$86,COLUMN()-3,FALSE),0)</f>
        <v>0</v>
      </c>
      <c r="N490" s="82">
        <f ca="1">IF($C490&lt;&gt;"",VLOOKUP($C490,'Monthly budget'!$E$8:$O$86,COLUMN()-3,FALSE),0)</f>
        <v>0</v>
      </c>
    </row>
    <row r="491" spans="2:14" x14ac:dyDescent="0.25">
      <c r="B491" s="81" t="b">
        <v>0</v>
      </c>
      <c r="C491" s="88" t="str">
        <f ca="1"/>
        <v>Ameritas</v>
      </c>
      <c r="D491" s="87">
        <f ca="1"/>
        <v>46514</v>
      </c>
      <c r="E491" s="83">
        <f ca="1">IF($C491&lt;&gt;"",VLOOKUP($C491,'Monthly budget'!$E$8:$O$86,COLUMN()-3,FALSE),0)</f>
        <v>0</v>
      </c>
      <c r="F491" s="82">
        <f ca="1">IF($C491&lt;&gt;"",VLOOKUP($C491,'Monthly budget'!$E$8:$O$86,COLUMN()-3,FALSE),0)</f>
        <v>0</v>
      </c>
      <c r="G491" s="82">
        <f ca="1">IF($C491&lt;&gt;"",VLOOKUP($C491,'Monthly budget'!$E$8:$O$86,COLUMN()-3,FALSE),0)</f>
        <v>112</v>
      </c>
      <c r="H491" s="82">
        <f ca="1">IF($C491&lt;&gt;"",VLOOKUP($C491,'Monthly budget'!$E$8:$O$86,COLUMN()-3,FALSE),0)</f>
        <v>0</v>
      </c>
      <c r="I491" s="82">
        <f ca="1">IF($C491&lt;&gt;"",VLOOKUP($C491,'Monthly budget'!$E$8:$O$86,COLUMN()-3,FALSE),0)</f>
        <v>0</v>
      </c>
      <c r="J491" s="82">
        <f ca="1">IF($C491&lt;&gt;"",VLOOKUP($C491,'Monthly budget'!$E$8:$O$86,COLUMN()-3,FALSE),0)</f>
        <v>0</v>
      </c>
      <c r="K491" s="82">
        <f ca="1">IF($C491&lt;&gt;"",VLOOKUP($C491,'Monthly budget'!$E$8:$O$86,COLUMN()-3,FALSE),0)</f>
        <v>0</v>
      </c>
      <c r="L491" s="82">
        <f ca="1">IF($C491&lt;&gt;"",VLOOKUP($C491,'Monthly budget'!$E$8:$O$86,COLUMN()-3,FALSE),0)</f>
        <v>0</v>
      </c>
      <c r="M491" s="82">
        <f ca="1">IF($C491&lt;&gt;"",VLOOKUP($C491,'Monthly budget'!$E$8:$O$86,COLUMN()-3,FALSE),0)</f>
        <v>0</v>
      </c>
      <c r="N491" s="82">
        <f ca="1">IF($C491&lt;&gt;"",VLOOKUP($C491,'Monthly budget'!$E$8:$O$86,COLUMN()-3,FALSE),0)</f>
        <v>0</v>
      </c>
    </row>
    <row r="492" spans="2:14" x14ac:dyDescent="0.25">
      <c r="B492" s="81" t="b">
        <v>0</v>
      </c>
      <c r="C492" s="88" t="str">
        <f ca="1"/>
        <v>Groceries</v>
      </c>
      <c r="D492" s="87">
        <f ca="1"/>
        <v>46515</v>
      </c>
      <c r="E492" s="83">
        <f ca="1">IF($C492&lt;&gt;"",VLOOKUP($C492,'Monthly budget'!$E$8:$O$86,COLUMN()-3,FALSE),0)</f>
        <v>0</v>
      </c>
      <c r="F492" s="82">
        <f ca="1">IF($C492&lt;&gt;"",VLOOKUP($C492,'Monthly budget'!$E$8:$O$86,COLUMN()-3,FALSE),0)</f>
        <v>-200</v>
      </c>
      <c r="G492" s="82">
        <f ca="1">IF($C492&lt;&gt;"",VLOOKUP($C492,'Monthly budget'!$E$8:$O$86,COLUMN()-3,FALSE),0)</f>
        <v>0</v>
      </c>
      <c r="H492" s="82">
        <f ca="1">IF($C492&lt;&gt;"",VLOOKUP($C492,'Monthly budget'!$E$8:$O$86,COLUMN()-3,FALSE),0)</f>
        <v>0</v>
      </c>
      <c r="I492" s="82">
        <f ca="1">IF($C492&lt;&gt;"",VLOOKUP($C492,'Monthly budget'!$E$8:$O$86,COLUMN()-3,FALSE),0)</f>
        <v>0</v>
      </c>
      <c r="J492" s="82">
        <f ca="1">IF($C492&lt;&gt;"",VLOOKUP($C492,'Monthly budget'!$E$8:$O$86,COLUMN()-3,FALSE),0)</f>
        <v>0</v>
      </c>
      <c r="K492" s="82">
        <f ca="1">IF($C492&lt;&gt;"",VLOOKUP($C492,'Monthly budget'!$E$8:$O$86,COLUMN()-3,FALSE),0)</f>
        <v>0</v>
      </c>
      <c r="L492" s="82">
        <f ca="1">IF($C492&lt;&gt;"",VLOOKUP($C492,'Monthly budget'!$E$8:$O$86,COLUMN()-3,FALSE),0)</f>
        <v>0</v>
      </c>
      <c r="M492" s="82">
        <f ca="1">IF($C492&lt;&gt;"",VLOOKUP($C492,'Monthly budget'!$E$8:$O$86,COLUMN()-3,FALSE),0)</f>
        <v>0</v>
      </c>
      <c r="N492" s="82">
        <f ca="1">IF($C492&lt;&gt;"",VLOOKUP($C492,'Monthly budget'!$E$8:$O$86,COLUMN()-3,FALSE),0)</f>
        <v>0</v>
      </c>
    </row>
    <row r="493" spans="2:14" x14ac:dyDescent="0.25">
      <c r="B493" s="81" t="b">
        <v>0</v>
      </c>
      <c r="C493" s="88" t="str">
        <f ca="1"/>
        <v>Food &amp; Drinks</v>
      </c>
      <c r="D493" s="87">
        <f ca="1"/>
        <v>46515</v>
      </c>
      <c r="E493" s="83">
        <f ca="1">IF($C493&lt;&gt;"",VLOOKUP($C493,'Monthly budget'!$E$8:$O$86,COLUMN()-3,FALSE),0)</f>
        <v>0</v>
      </c>
      <c r="F493" s="82">
        <f ca="1">IF($C493&lt;&gt;"",VLOOKUP($C493,'Monthly budget'!$E$8:$O$86,COLUMN()-3,FALSE),0)</f>
        <v>-200</v>
      </c>
      <c r="G493" s="82">
        <f ca="1">IF($C493&lt;&gt;"",VLOOKUP($C493,'Monthly budget'!$E$8:$O$86,COLUMN()-3,FALSE),0)</f>
        <v>0</v>
      </c>
      <c r="H493" s="82">
        <f ca="1">IF($C493&lt;&gt;"",VLOOKUP($C493,'Monthly budget'!$E$8:$O$86,COLUMN()-3,FALSE),0)</f>
        <v>0</v>
      </c>
      <c r="I493" s="82">
        <f ca="1">IF($C493&lt;&gt;"",VLOOKUP($C493,'Monthly budget'!$E$8:$O$86,COLUMN()-3,FALSE),0)</f>
        <v>0</v>
      </c>
      <c r="J493" s="82">
        <f ca="1">IF($C493&lt;&gt;"",VLOOKUP($C493,'Monthly budget'!$E$8:$O$86,COLUMN()-3,FALSE),0)</f>
        <v>0</v>
      </c>
      <c r="K493" s="82">
        <f ca="1">IF($C493&lt;&gt;"",VLOOKUP($C493,'Monthly budget'!$E$8:$O$86,COLUMN()-3,FALSE),0)</f>
        <v>0</v>
      </c>
      <c r="L493" s="82">
        <f ca="1">IF($C493&lt;&gt;"",VLOOKUP($C493,'Monthly budget'!$E$8:$O$86,COLUMN()-3,FALSE),0)</f>
        <v>0</v>
      </c>
      <c r="M493" s="82">
        <f ca="1">IF($C493&lt;&gt;"",VLOOKUP($C493,'Monthly budget'!$E$8:$O$86,COLUMN()-3,FALSE),0)</f>
        <v>0</v>
      </c>
      <c r="N493" s="82">
        <f ca="1">IF($C493&lt;&gt;"",VLOOKUP($C493,'Monthly budget'!$E$8:$O$86,COLUMN()-3,FALSE),0)</f>
        <v>0</v>
      </c>
    </row>
    <row r="494" spans="2:14" x14ac:dyDescent="0.25">
      <c r="B494" s="81" t="b">
        <v>0</v>
      </c>
      <c r="C494" s="88" t="str">
        <f ca="1"/>
        <v>Sony</v>
      </c>
      <c r="D494" s="87">
        <f ca="1"/>
        <v>46515</v>
      </c>
      <c r="E494" s="83">
        <f ca="1">IF($C494&lt;&gt;"",VLOOKUP($C494,'Monthly budget'!$E$8:$O$86,COLUMN()-3,FALSE),0)</f>
        <v>-17.989999999999998</v>
      </c>
      <c r="F494" s="82">
        <f ca="1">IF($C494&lt;&gt;"",VLOOKUP($C494,'Monthly budget'!$E$8:$O$86,COLUMN()-3,FALSE),0)</f>
        <v>0</v>
      </c>
      <c r="G494" s="82">
        <f ca="1">IF($C494&lt;&gt;"",VLOOKUP($C494,'Monthly budget'!$E$8:$O$86,COLUMN()-3,FALSE),0)</f>
        <v>0</v>
      </c>
      <c r="H494" s="82">
        <f ca="1">IF($C494&lt;&gt;"",VLOOKUP($C494,'Monthly budget'!$E$8:$O$86,COLUMN()-3,FALSE),0)</f>
        <v>0</v>
      </c>
      <c r="I494" s="82">
        <f ca="1">IF($C494&lt;&gt;"",VLOOKUP($C494,'Monthly budget'!$E$8:$O$86,COLUMN()-3,FALSE),0)</f>
        <v>0</v>
      </c>
      <c r="J494" s="82">
        <f ca="1">IF($C494&lt;&gt;"",VLOOKUP($C494,'Monthly budget'!$E$8:$O$86,COLUMN()-3,FALSE),0)</f>
        <v>0</v>
      </c>
      <c r="K494" s="82">
        <f ca="1">IF($C494&lt;&gt;"",VLOOKUP($C494,'Monthly budget'!$E$8:$O$86,COLUMN()-3,FALSE),0)</f>
        <v>0</v>
      </c>
      <c r="L494" s="82">
        <f ca="1">IF($C494&lt;&gt;"",VLOOKUP($C494,'Monthly budget'!$E$8:$O$86,COLUMN()-3,FALSE),0)</f>
        <v>0</v>
      </c>
      <c r="M494" s="82">
        <f ca="1">IF($C494&lt;&gt;"",VLOOKUP($C494,'Monthly budget'!$E$8:$O$86,COLUMN()-3,FALSE),0)</f>
        <v>0</v>
      </c>
      <c r="N494" s="82">
        <f ca="1">IF($C494&lt;&gt;"",VLOOKUP($C494,'Monthly budget'!$E$8:$O$86,COLUMN()-3,FALSE),0)</f>
        <v>0</v>
      </c>
    </row>
    <row r="495" spans="2:14" x14ac:dyDescent="0.25">
      <c r="B495" s="81" t="b">
        <v>0</v>
      </c>
      <c r="C495" s="88" t="str">
        <f ca="1"/>
        <v>Phone Insurance</v>
      </c>
      <c r="D495" s="87">
        <f ca="1"/>
        <v>46515</v>
      </c>
      <c r="E495" s="83">
        <f ca="1">IF($C495&lt;&gt;"",VLOOKUP($C495,'Monthly budget'!$E$8:$O$86,COLUMN()-3,FALSE),0)</f>
        <v>-8</v>
      </c>
      <c r="F495" s="82">
        <f ca="1">IF($C495&lt;&gt;"",VLOOKUP($C495,'Monthly budget'!$E$8:$O$86,COLUMN()-3,FALSE),0)</f>
        <v>0</v>
      </c>
      <c r="G495" s="82">
        <f ca="1">IF($C495&lt;&gt;"",VLOOKUP($C495,'Monthly budget'!$E$8:$O$86,COLUMN()-3,FALSE),0)</f>
        <v>0</v>
      </c>
      <c r="H495" s="82">
        <f ca="1">IF($C495&lt;&gt;"",VLOOKUP($C495,'Monthly budget'!$E$8:$O$86,COLUMN()-3,FALSE),0)</f>
        <v>0</v>
      </c>
      <c r="I495" s="82">
        <f ca="1">IF($C495&lt;&gt;"",VLOOKUP($C495,'Monthly budget'!$E$8:$O$86,COLUMN()-3,FALSE),0)</f>
        <v>0</v>
      </c>
      <c r="J495" s="82">
        <f ca="1">IF($C495&lt;&gt;"",VLOOKUP($C495,'Monthly budget'!$E$8:$O$86,COLUMN()-3,FALSE),0)</f>
        <v>0</v>
      </c>
      <c r="K495" s="82">
        <f ca="1">IF($C495&lt;&gt;"",VLOOKUP($C495,'Monthly budget'!$E$8:$O$86,COLUMN()-3,FALSE),0)</f>
        <v>0</v>
      </c>
      <c r="L495" s="82">
        <f ca="1">IF($C495&lt;&gt;"",VLOOKUP($C495,'Monthly budget'!$E$8:$O$86,COLUMN()-3,FALSE),0)</f>
        <v>0</v>
      </c>
      <c r="M495" s="82">
        <f ca="1">IF($C495&lt;&gt;"",VLOOKUP($C495,'Monthly budget'!$E$8:$O$86,COLUMN()-3,FALSE),0)</f>
        <v>0</v>
      </c>
      <c r="N495" s="82">
        <f ca="1">IF($C495&lt;&gt;"",VLOOKUP($C495,'Monthly budget'!$E$8:$O$86,COLUMN()-3,FALSE),0)</f>
        <v>0</v>
      </c>
    </row>
    <row r="496" spans="2:14" x14ac:dyDescent="0.25">
      <c r="B496" s="81" t="b">
        <v>0</v>
      </c>
      <c r="C496" s="88" t="str">
        <f ca="1"/>
        <v>Amazon</v>
      </c>
      <c r="D496" s="87">
        <f ca="1"/>
        <v>46516</v>
      </c>
      <c r="E496" s="83">
        <f ca="1">IF($C496&lt;&gt;"",VLOOKUP($C496,'Monthly budget'!$E$8:$O$86,COLUMN()-3,FALSE),0)</f>
        <v>-16.149999999999999</v>
      </c>
      <c r="F496" s="82">
        <f ca="1">IF($C496&lt;&gt;"",VLOOKUP($C496,'Monthly budget'!$E$8:$O$86,COLUMN()-3,FALSE),0)</f>
        <v>0</v>
      </c>
      <c r="G496" s="82">
        <f ca="1">IF($C496&lt;&gt;"",VLOOKUP($C496,'Monthly budget'!$E$8:$O$86,COLUMN()-3,FALSE),0)</f>
        <v>0</v>
      </c>
      <c r="H496" s="82">
        <f ca="1">IF($C496&lt;&gt;"",VLOOKUP($C496,'Monthly budget'!$E$8:$O$86,COLUMN()-3,FALSE),0)</f>
        <v>0</v>
      </c>
      <c r="I496" s="82">
        <f ca="1">IF($C496&lt;&gt;"",VLOOKUP($C496,'Monthly budget'!$E$8:$O$86,COLUMN()-3,FALSE),0)</f>
        <v>0</v>
      </c>
      <c r="J496" s="82">
        <f ca="1">IF($C496&lt;&gt;"",VLOOKUP($C496,'Monthly budget'!$E$8:$O$86,COLUMN()-3,FALSE),0)</f>
        <v>0</v>
      </c>
      <c r="K496" s="82">
        <f ca="1">IF($C496&lt;&gt;"",VLOOKUP($C496,'Monthly budget'!$E$8:$O$86,COLUMN()-3,FALSE),0)</f>
        <v>0</v>
      </c>
      <c r="L496" s="82">
        <f ca="1">IF($C496&lt;&gt;"",VLOOKUP($C496,'Monthly budget'!$E$8:$O$86,COLUMN()-3,FALSE),0)</f>
        <v>0</v>
      </c>
      <c r="M496" s="82">
        <f ca="1">IF($C496&lt;&gt;"",VLOOKUP($C496,'Monthly budget'!$E$8:$O$86,COLUMN()-3,FALSE),0)</f>
        <v>0</v>
      </c>
      <c r="N496" s="82">
        <f ca="1">IF($C496&lt;&gt;"",VLOOKUP($C496,'Monthly budget'!$E$8:$O$86,COLUMN()-3,FALSE),0)</f>
        <v>0</v>
      </c>
    </row>
    <row r="497" spans="2:14" x14ac:dyDescent="0.25">
      <c r="B497" s="81" t="b">
        <v>0</v>
      </c>
      <c r="C497" s="88" t="str">
        <f ca="1"/>
        <v>Viso Go</v>
      </c>
      <c r="D497" s="87">
        <f ca="1"/>
        <v>46518</v>
      </c>
      <c r="E497" s="83">
        <f ca="1">IF($C497&lt;&gt;"",VLOOKUP($C497,'Monthly budget'!$E$8:$O$86,COLUMN()-3,FALSE),0)</f>
        <v>-275</v>
      </c>
      <c r="F497" s="82">
        <f ca="1">IF($C497&lt;&gt;"",VLOOKUP($C497,'Monthly budget'!$E$8:$O$86,COLUMN()-3,FALSE),0)</f>
        <v>0</v>
      </c>
      <c r="G497" s="82">
        <f ca="1">IF($C497&lt;&gt;"",VLOOKUP($C497,'Monthly budget'!$E$8:$O$86,COLUMN()-3,FALSE),0)</f>
        <v>0</v>
      </c>
      <c r="H497" s="82">
        <f ca="1">IF($C497&lt;&gt;"",VLOOKUP($C497,'Monthly budget'!$E$8:$O$86,COLUMN()-3,FALSE),0)</f>
        <v>0</v>
      </c>
      <c r="I497" s="82">
        <f ca="1">IF($C497&lt;&gt;"",VLOOKUP($C497,'Monthly budget'!$E$8:$O$86,COLUMN()-3,FALSE),0)</f>
        <v>0</v>
      </c>
      <c r="J497" s="82">
        <f ca="1">IF($C497&lt;&gt;"",VLOOKUP($C497,'Monthly budget'!$E$8:$O$86,COLUMN()-3,FALSE),0)</f>
        <v>0</v>
      </c>
      <c r="K497" s="82">
        <f ca="1">IF($C497&lt;&gt;"",VLOOKUP($C497,'Monthly budget'!$E$8:$O$86,COLUMN()-3,FALSE),0)</f>
        <v>146</v>
      </c>
      <c r="L497" s="82">
        <f ca="1">IF($C497&lt;&gt;"",VLOOKUP($C497,'Monthly budget'!$E$8:$O$86,COLUMN()-3,FALSE),0)</f>
        <v>0</v>
      </c>
      <c r="M497" s="82">
        <f ca="1">IF($C497&lt;&gt;"",VLOOKUP($C497,'Monthly budget'!$E$8:$O$86,COLUMN()-3,FALSE),0)</f>
        <v>0</v>
      </c>
      <c r="N497" s="82">
        <f ca="1">IF($C497&lt;&gt;"",VLOOKUP($C497,'Monthly budget'!$E$8:$O$86,COLUMN()-3,FALSE),0)</f>
        <v>0</v>
      </c>
    </row>
    <row r="498" spans="2:14" x14ac:dyDescent="0.25">
      <c r="B498" s="81" t="b">
        <v>0</v>
      </c>
      <c r="C498" s="88" t="str">
        <f ca="1"/>
        <v>Motorcycle</v>
      </c>
      <c r="D498" s="87">
        <f ca="1"/>
        <v>46523</v>
      </c>
      <c r="E498" s="83">
        <f ca="1">IF($C498&lt;&gt;"",VLOOKUP($C498,'Monthly budget'!$E$8:$O$86,COLUMN()-3,FALSE),0)</f>
        <v>-150.38</v>
      </c>
      <c r="F498" s="82">
        <f ca="1">IF($C498&lt;&gt;"",VLOOKUP($C498,'Monthly budget'!$E$8:$O$86,COLUMN()-3,FALSE),0)</f>
        <v>0</v>
      </c>
      <c r="G498" s="82">
        <f ca="1">IF($C498&lt;&gt;"",VLOOKUP($C498,'Monthly budget'!$E$8:$O$86,COLUMN()-3,FALSE),0)</f>
        <v>0</v>
      </c>
      <c r="H498" s="82">
        <f ca="1">IF($C498&lt;&gt;"",VLOOKUP($C498,'Monthly budget'!$E$8:$O$86,COLUMN()-3,FALSE),0)</f>
        <v>0</v>
      </c>
      <c r="I498" s="82">
        <f ca="1">IF($C498&lt;&gt;"",VLOOKUP($C498,'Monthly budget'!$E$8:$O$86,COLUMN()-3,FALSE),0)</f>
        <v>0</v>
      </c>
      <c r="J498" s="82">
        <f ca="1">IF($C498&lt;&gt;"",VLOOKUP($C498,'Monthly budget'!$E$8:$O$86,COLUMN()-3,FALSE),0)</f>
        <v>0</v>
      </c>
      <c r="K498" s="82">
        <f ca="1">IF($C498&lt;&gt;"",VLOOKUP($C498,'Monthly budget'!$E$8:$O$86,COLUMN()-3,FALSE),0)</f>
        <v>0</v>
      </c>
      <c r="L498" s="82">
        <f ca="1">IF($C498&lt;&gt;"",VLOOKUP($C498,'Monthly budget'!$E$8:$O$86,COLUMN()-3,FALSE),0)</f>
        <v>0</v>
      </c>
      <c r="M498" s="82">
        <f ca="1">IF($C498&lt;&gt;"",VLOOKUP($C498,'Monthly budget'!$E$8:$O$86,COLUMN()-3,FALSE),0)</f>
        <v>0</v>
      </c>
      <c r="N498" s="82">
        <f ca="1">IF($C498&lt;&gt;"",VLOOKUP($C498,'Monthly budget'!$E$8:$O$86,COLUMN()-3,FALSE),0)</f>
        <v>0</v>
      </c>
    </row>
    <row r="499" spans="2:14" x14ac:dyDescent="0.25">
      <c r="B499" s="81" t="b">
        <v>0</v>
      </c>
      <c r="C499" s="88" t="str">
        <f ca="1"/>
        <v>Netflix</v>
      </c>
      <c r="D499" s="87">
        <f ca="1"/>
        <v>46527</v>
      </c>
      <c r="E499" s="83">
        <f ca="1">IF($C499&lt;&gt;"",VLOOKUP($C499,'Monthly budget'!$E$8:$O$86,COLUMN()-3,FALSE),0)</f>
        <v>-24.99</v>
      </c>
      <c r="F499" s="82">
        <f ca="1">IF($C499&lt;&gt;"",VLOOKUP($C499,'Monthly budget'!$E$8:$O$86,COLUMN()-3,FALSE),0)</f>
        <v>0</v>
      </c>
      <c r="G499" s="82">
        <f ca="1">IF($C499&lt;&gt;"",VLOOKUP($C499,'Monthly budget'!$E$8:$O$86,COLUMN()-3,FALSE),0)</f>
        <v>0</v>
      </c>
      <c r="H499" s="82">
        <f ca="1">IF($C499&lt;&gt;"",VLOOKUP($C499,'Monthly budget'!$E$8:$O$86,COLUMN()-3,FALSE),0)</f>
        <v>0</v>
      </c>
      <c r="I499" s="82">
        <f ca="1">IF($C499&lt;&gt;"",VLOOKUP($C499,'Monthly budget'!$E$8:$O$86,COLUMN()-3,FALSE),0)</f>
        <v>0</v>
      </c>
      <c r="J499" s="82">
        <f ca="1">IF($C499&lt;&gt;"",VLOOKUP($C499,'Monthly budget'!$E$8:$O$86,COLUMN()-3,FALSE),0)</f>
        <v>0</v>
      </c>
      <c r="K499" s="82">
        <f ca="1">IF($C499&lt;&gt;"",VLOOKUP($C499,'Monthly budget'!$E$8:$O$86,COLUMN()-3,FALSE),0)</f>
        <v>0</v>
      </c>
      <c r="L499" s="82">
        <f ca="1">IF($C499&lt;&gt;"",VLOOKUP($C499,'Monthly budget'!$E$8:$O$86,COLUMN()-3,FALSE),0)</f>
        <v>0</v>
      </c>
      <c r="M499" s="82">
        <f ca="1">IF($C499&lt;&gt;"",VLOOKUP($C499,'Monthly budget'!$E$8:$O$86,COLUMN()-3,FALSE),0)</f>
        <v>0</v>
      </c>
      <c r="N499" s="82">
        <f ca="1">IF($C499&lt;&gt;"",VLOOKUP($C499,'Monthly budget'!$E$8:$O$86,COLUMN()-3,FALSE),0)</f>
        <v>0</v>
      </c>
    </row>
    <row r="500" spans="2:14" x14ac:dyDescent="0.25">
      <c r="B500" s="81" t="b">
        <v>0</v>
      </c>
      <c r="C500" s="88" t="str">
        <f ca="1"/>
        <v>Paycheck</v>
      </c>
      <c r="D500" s="87">
        <f ca="1"/>
        <v>46528</v>
      </c>
      <c r="E500" s="83">
        <f ca="1">IF($C500&lt;&gt;"",VLOOKUP($C500,'Monthly budget'!$E$8:$O$86,COLUMN()-3,FALSE),0)</f>
        <v>1140</v>
      </c>
      <c r="F500" s="82">
        <f ca="1">IF($C500&lt;&gt;"",VLOOKUP($C500,'Monthly budget'!$E$8:$O$86,COLUMN()-3,FALSE),0)</f>
        <v>460</v>
      </c>
      <c r="G500" s="82">
        <f ca="1">IF($C500&lt;&gt;"",VLOOKUP($C500,'Monthly budget'!$E$8:$O$86,COLUMN()-3,FALSE),0)</f>
        <v>0</v>
      </c>
      <c r="H500" s="82">
        <f ca="1">IF($C500&lt;&gt;"",VLOOKUP($C500,'Monthly budget'!$E$8:$O$86,COLUMN()-3,FALSE),0)</f>
        <v>0</v>
      </c>
      <c r="I500" s="82">
        <f ca="1">IF($C500&lt;&gt;"",VLOOKUP($C500,'Monthly budget'!$E$8:$O$86,COLUMN()-3,FALSE),0)</f>
        <v>0</v>
      </c>
      <c r="J500" s="82">
        <f ca="1">IF($C500&lt;&gt;"",VLOOKUP($C500,'Monthly budget'!$E$8:$O$86,COLUMN()-3,FALSE),0)</f>
        <v>0</v>
      </c>
      <c r="K500" s="82">
        <f ca="1">IF($C500&lt;&gt;"",VLOOKUP($C500,'Monthly budget'!$E$8:$O$86,COLUMN()-3,FALSE),0)</f>
        <v>0</v>
      </c>
      <c r="L500" s="82">
        <f ca="1">IF($C500&lt;&gt;"",VLOOKUP($C500,'Monthly budget'!$E$8:$O$86,COLUMN()-3,FALSE),0)</f>
        <v>0</v>
      </c>
      <c r="M500" s="82">
        <f ca="1">IF($C500&lt;&gt;"",VLOOKUP($C500,'Monthly budget'!$E$8:$O$86,COLUMN()-3,FALSE),0)</f>
        <v>0</v>
      </c>
      <c r="N500" s="82">
        <f ca="1">IF($C500&lt;&gt;"",VLOOKUP($C500,'Monthly budget'!$E$8:$O$86,COLUMN()-3,FALSE),0)</f>
        <v>0</v>
      </c>
    </row>
    <row r="501" spans="2:14" x14ac:dyDescent="0.25">
      <c r="B501" s="81" t="b">
        <v>0</v>
      </c>
      <c r="C501" s="88" t="str">
        <f ca="1"/>
        <v>Ameritas</v>
      </c>
      <c r="D501" s="87">
        <f ca="1"/>
        <v>46528</v>
      </c>
      <c r="E501" s="83">
        <f ca="1">IF($C501&lt;&gt;"",VLOOKUP($C501,'Monthly budget'!$E$8:$O$86,COLUMN()-3,FALSE),0)</f>
        <v>0</v>
      </c>
      <c r="F501" s="82">
        <f ca="1">IF($C501&lt;&gt;"",VLOOKUP($C501,'Monthly budget'!$E$8:$O$86,COLUMN()-3,FALSE),0)</f>
        <v>0</v>
      </c>
      <c r="G501" s="82">
        <f ca="1">IF($C501&lt;&gt;"",VLOOKUP($C501,'Monthly budget'!$E$8:$O$86,COLUMN()-3,FALSE),0)</f>
        <v>112</v>
      </c>
      <c r="H501" s="82">
        <f ca="1">IF($C501&lt;&gt;"",VLOOKUP($C501,'Monthly budget'!$E$8:$O$86,COLUMN()-3,FALSE),0)</f>
        <v>0</v>
      </c>
      <c r="I501" s="82">
        <f ca="1">IF($C501&lt;&gt;"",VLOOKUP($C501,'Monthly budget'!$E$8:$O$86,COLUMN()-3,FALSE),0)</f>
        <v>0</v>
      </c>
      <c r="J501" s="82">
        <f ca="1">IF($C501&lt;&gt;"",VLOOKUP($C501,'Monthly budget'!$E$8:$O$86,COLUMN()-3,FALSE),0)</f>
        <v>0</v>
      </c>
      <c r="K501" s="82">
        <f ca="1">IF($C501&lt;&gt;"",VLOOKUP($C501,'Monthly budget'!$E$8:$O$86,COLUMN()-3,FALSE),0)</f>
        <v>0</v>
      </c>
      <c r="L501" s="82">
        <f ca="1">IF($C501&lt;&gt;"",VLOOKUP($C501,'Monthly budget'!$E$8:$O$86,COLUMN()-3,FALSE),0)</f>
        <v>0</v>
      </c>
      <c r="M501" s="82">
        <f ca="1">IF($C501&lt;&gt;"",VLOOKUP($C501,'Monthly budget'!$E$8:$O$86,COLUMN()-3,FALSE),0)</f>
        <v>0</v>
      </c>
      <c r="N501" s="82">
        <f ca="1">IF($C501&lt;&gt;"",VLOOKUP($C501,'Monthly budget'!$E$8:$O$86,COLUMN()-3,FALSE),0)</f>
        <v>0</v>
      </c>
    </row>
    <row r="502" spans="2:14" x14ac:dyDescent="0.25">
      <c r="B502" s="81" t="b">
        <v>0</v>
      </c>
      <c r="C502" s="88" t="str">
        <f ca="1"/>
        <v>Renters</v>
      </c>
      <c r="D502" s="87">
        <f ca="1"/>
        <v>46528</v>
      </c>
      <c r="E502" s="83">
        <f ca="1">IF($C502&lt;&gt;"",VLOOKUP($C502,'Monthly budget'!$E$8:$O$86,COLUMN()-3,FALSE),0)</f>
        <v>-10.92</v>
      </c>
      <c r="F502" s="82">
        <f ca="1">IF($C502&lt;&gt;"",VLOOKUP($C502,'Monthly budget'!$E$8:$O$86,COLUMN()-3,FALSE),0)</f>
        <v>0</v>
      </c>
      <c r="G502" s="82">
        <f ca="1">IF($C502&lt;&gt;"",VLOOKUP($C502,'Monthly budget'!$E$8:$O$86,COLUMN()-3,FALSE),0)</f>
        <v>0</v>
      </c>
      <c r="H502" s="82">
        <f ca="1">IF($C502&lt;&gt;"",VLOOKUP($C502,'Monthly budget'!$E$8:$O$86,COLUMN()-3,FALSE),0)</f>
        <v>0</v>
      </c>
      <c r="I502" s="82">
        <f ca="1">IF($C502&lt;&gt;"",VLOOKUP($C502,'Monthly budget'!$E$8:$O$86,COLUMN()-3,FALSE),0)</f>
        <v>0</v>
      </c>
      <c r="J502" s="82">
        <f ca="1">IF($C502&lt;&gt;"",VLOOKUP($C502,'Monthly budget'!$E$8:$O$86,COLUMN()-3,FALSE),0)</f>
        <v>0</v>
      </c>
      <c r="K502" s="82">
        <f ca="1">IF($C502&lt;&gt;"",VLOOKUP($C502,'Monthly budget'!$E$8:$O$86,COLUMN()-3,FALSE),0)</f>
        <v>0</v>
      </c>
      <c r="L502" s="82">
        <f ca="1">IF($C502&lt;&gt;"",VLOOKUP($C502,'Monthly budget'!$E$8:$O$86,COLUMN()-3,FALSE),0)</f>
        <v>0</v>
      </c>
      <c r="M502" s="82">
        <f ca="1">IF($C502&lt;&gt;"",VLOOKUP($C502,'Monthly budget'!$E$8:$O$86,COLUMN()-3,FALSE),0)</f>
        <v>0</v>
      </c>
      <c r="N502" s="82">
        <f ca="1">IF($C502&lt;&gt;"",VLOOKUP($C502,'Monthly budget'!$E$8:$O$86,COLUMN()-3,FALSE),0)</f>
        <v>0</v>
      </c>
    </row>
    <row r="503" spans="2:14" x14ac:dyDescent="0.25">
      <c r="B503" s="81" t="b">
        <v>0</v>
      </c>
      <c r="C503" s="88" t="str">
        <f ca="1"/>
        <v>Groceries</v>
      </c>
      <c r="D503" s="87">
        <f ca="1"/>
        <v>46529</v>
      </c>
      <c r="E503" s="83">
        <f ca="1">IF($C503&lt;&gt;"",VLOOKUP($C503,'Monthly budget'!$E$8:$O$86,COLUMN()-3,FALSE),0)</f>
        <v>0</v>
      </c>
      <c r="F503" s="82">
        <f ca="1">IF($C503&lt;&gt;"",VLOOKUP($C503,'Monthly budget'!$E$8:$O$86,COLUMN()-3,FALSE),0)</f>
        <v>-200</v>
      </c>
      <c r="G503" s="82">
        <f ca="1">IF($C503&lt;&gt;"",VLOOKUP($C503,'Monthly budget'!$E$8:$O$86,COLUMN()-3,FALSE),0)</f>
        <v>0</v>
      </c>
      <c r="H503" s="82">
        <f ca="1">IF($C503&lt;&gt;"",VLOOKUP($C503,'Monthly budget'!$E$8:$O$86,COLUMN()-3,FALSE),0)</f>
        <v>0</v>
      </c>
      <c r="I503" s="82">
        <f ca="1">IF($C503&lt;&gt;"",VLOOKUP($C503,'Monthly budget'!$E$8:$O$86,COLUMN()-3,FALSE),0)</f>
        <v>0</v>
      </c>
      <c r="J503" s="82">
        <f ca="1">IF($C503&lt;&gt;"",VLOOKUP($C503,'Monthly budget'!$E$8:$O$86,COLUMN()-3,FALSE),0)</f>
        <v>0</v>
      </c>
      <c r="K503" s="82">
        <f ca="1">IF($C503&lt;&gt;"",VLOOKUP($C503,'Monthly budget'!$E$8:$O$86,COLUMN()-3,FALSE),0)</f>
        <v>0</v>
      </c>
      <c r="L503" s="82">
        <f ca="1">IF($C503&lt;&gt;"",VLOOKUP($C503,'Monthly budget'!$E$8:$O$86,COLUMN()-3,FALSE),0)</f>
        <v>0</v>
      </c>
      <c r="M503" s="82">
        <f ca="1">IF($C503&lt;&gt;"",VLOOKUP($C503,'Monthly budget'!$E$8:$O$86,COLUMN()-3,FALSE),0)</f>
        <v>0</v>
      </c>
      <c r="N503" s="82">
        <f ca="1">IF($C503&lt;&gt;"",VLOOKUP($C503,'Monthly budget'!$E$8:$O$86,COLUMN()-3,FALSE),0)</f>
        <v>0</v>
      </c>
    </row>
    <row r="504" spans="2:14" x14ac:dyDescent="0.25">
      <c r="B504" s="81" t="b">
        <v>0</v>
      </c>
      <c r="C504" s="88" t="str">
        <f ca="1"/>
        <v>Food &amp; Drinks</v>
      </c>
      <c r="D504" s="87">
        <f ca="1"/>
        <v>46529</v>
      </c>
      <c r="E504" s="83">
        <f ca="1">IF($C504&lt;&gt;"",VLOOKUP($C504,'Monthly budget'!$E$8:$O$86,COLUMN()-3,FALSE),0)</f>
        <v>0</v>
      </c>
      <c r="F504" s="82">
        <f ca="1">IF($C504&lt;&gt;"",VLOOKUP($C504,'Monthly budget'!$E$8:$O$86,COLUMN()-3,FALSE),0)</f>
        <v>-200</v>
      </c>
      <c r="G504" s="82">
        <f ca="1">IF($C504&lt;&gt;"",VLOOKUP($C504,'Monthly budget'!$E$8:$O$86,COLUMN()-3,FALSE),0)</f>
        <v>0</v>
      </c>
      <c r="H504" s="82">
        <f ca="1">IF($C504&lt;&gt;"",VLOOKUP($C504,'Monthly budget'!$E$8:$O$86,COLUMN()-3,FALSE),0)</f>
        <v>0</v>
      </c>
      <c r="I504" s="82">
        <f ca="1">IF($C504&lt;&gt;"",VLOOKUP($C504,'Monthly budget'!$E$8:$O$86,COLUMN()-3,FALSE),0)</f>
        <v>0</v>
      </c>
      <c r="J504" s="82">
        <f ca="1">IF($C504&lt;&gt;"",VLOOKUP($C504,'Monthly budget'!$E$8:$O$86,COLUMN()-3,FALSE),0)</f>
        <v>0</v>
      </c>
      <c r="K504" s="82">
        <f ca="1">IF($C504&lt;&gt;"",VLOOKUP($C504,'Monthly budget'!$E$8:$O$86,COLUMN()-3,FALSE),0)</f>
        <v>0</v>
      </c>
      <c r="L504" s="82">
        <f ca="1">IF($C504&lt;&gt;"",VLOOKUP($C504,'Monthly budget'!$E$8:$O$86,COLUMN()-3,FALSE),0)</f>
        <v>0</v>
      </c>
      <c r="M504" s="82">
        <f ca="1">IF($C504&lt;&gt;"",VLOOKUP($C504,'Monthly budget'!$E$8:$O$86,COLUMN()-3,FALSE),0)</f>
        <v>0</v>
      </c>
      <c r="N504" s="82">
        <f ca="1">IF($C504&lt;&gt;"",VLOOKUP($C504,'Monthly budget'!$E$8:$O$86,COLUMN()-3,FALSE),0)</f>
        <v>0</v>
      </c>
    </row>
    <row r="505" spans="2:14" x14ac:dyDescent="0.25">
      <c r="B505" s="81" t="b">
        <v>0</v>
      </c>
      <c r="C505" s="88" t="str">
        <f ca="1"/>
        <v>Cese Transfer</v>
      </c>
      <c r="D505" s="87">
        <f ca="1"/>
        <v>46532</v>
      </c>
      <c r="E505" s="83">
        <f ca="1">IF($C505&lt;&gt;"",VLOOKUP($C505,'Monthly budget'!$E$8:$O$86,COLUMN()-3,FALSE),0)</f>
        <v>142</v>
      </c>
      <c r="F505" s="82">
        <f ca="1">IF($C505&lt;&gt;"",VLOOKUP($C505,'Monthly budget'!$E$8:$O$86,COLUMN()-3,FALSE),0)</f>
        <v>0</v>
      </c>
      <c r="G505" s="82">
        <f ca="1">IF($C505&lt;&gt;"",VLOOKUP($C505,'Monthly budget'!$E$8:$O$86,COLUMN()-3,FALSE),0)</f>
        <v>0</v>
      </c>
      <c r="H505" s="82">
        <f ca="1">IF($C505&lt;&gt;"",VLOOKUP($C505,'Monthly budget'!$E$8:$O$86,COLUMN()-3,FALSE),0)</f>
        <v>0</v>
      </c>
      <c r="I505" s="82">
        <f ca="1">IF($C505&lt;&gt;"",VLOOKUP($C505,'Monthly budget'!$E$8:$O$86,COLUMN()-3,FALSE),0)</f>
        <v>0</v>
      </c>
      <c r="J505" s="82">
        <f ca="1">IF($C505&lt;&gt;"",VLOOKUP($C505,'Monthly budget'!$E$8:$O$86,COLUMN()-3,FALSE),0)</f>
        <v>0</v>
      </c>
      <c r="K505" s="82">
        <f ca="1">IF($C505&lt;&gt;"",VLOOKUP($C505,'Monthly budget'!$E$8:$O$86,COLUMN()-3,FALSE),0)</f>
        <v>0</v>
      </c>
      <c r="L505" s="82">
        <f ca="1">IF($C505&lt;&gt;"",VLOOKUP($C505,'Monthly budget'!$E$8:$O$86,COLUMN()-3,FALSE),0)</f>
        <v>0</v>
      </c>
      <c r="M505" s="82">
        <f ca="1">IF($C505&lt;&gt;"",VLOOKUP($C505,'Monthly budget'!$E$8:$O$86,COLUMN()-3,FALSE),0)</f>
        <v>0</v>
      </c>
      <c r="N505" s="82">
        <f ca="1">IF($C505&lt;&gt;"",VLOOKUP($C505,'Monthly budget'!$E$8:$O$86,COLUMN()-3,FALSE),0)</f>
        <v>0</v>
      </c>
    </row>
    <row r="506" spans="2:14" x14ac:dyDescent="0.25">
      <c r="B506" s="81" t="b">
        <v>0</v>
      </c>
      <c r="C506" s="88" t="str">
        <f ca="1"/>
        <v>Internet</v>
      </c>
      <c r="D506" s="87">
        <f ca="1"/>
        <v>46533</v>
      </c>
      <c r="E506" s="83">
        <f ca="1">IF($C506&lt;&gt;"",VLOOKUP($C506,'Monthly budget'!$E$8:$O$86,COLUMN()-3,FALSE),0)</f>
        <v>0</v>
      </c>
      <c r="F506" s="82">
        <f ca="1">IF($C506&lt;&gt;"",VLOOKUP($C506,'Monthly budget'!$E$8:$O$86,COLUMN()-3,FALSE),0)</f>
        <v>0</v>
      </c>
      <c r="G506" s="82">
        <f ca="1">IF($C506&lt;&gt;"",VLOOKUP($C506,'Monthly budget'!$E$8:$O$86,COLUMN()-3,FALSE),0)</f>
        <v>0</v>
      </c>
      <c r="H506" s="82">
        <f ca="1">IF($C506&lt;&gt;"",VLOOKUP($C506,'Monthly budget'!$E$8:$O$86,COLUMN()-3,FALSE),0)</f>
        <v>0</v>
      </c>
      <c r="I506" s="82">
        <f ca="1">IF($C506&lt;&gt;"",VLOOKUP($C506,'Monthly budget'!$E$8:$O$86,COLUMN()-3,FALSE),0)</f>
        <v>0</v>
      </c>
      <c r="J506" s="82">
        <f ca="1">IF($C506&lt;&gt;"",VLOOKUP($C506,'Monthly budget'!$E$8:$O$86,COLUMN()-3,FALSE),0)</f>
        <v>0</v>
      </c>
      <c r="K506" s="82">
        <f ca="1">IF($C506&lt;&gt;"",VLOOKUP($C506,'Monthly budget'!$E$8:$O$86,COLUMN()-3,FALSE),0)</f>
        <v>0</v>
      </c>
      <c r="L506" s="82">
        <f ca="1">IF($C506&lt;&gt;"",VLOOKUP($C506,'Monthly budget'!$E$8:$O$86,COLUMN()-3,FALSE),0)</f>
        <v>0</v>
      </c>
      <c r="M506" s="82">
        <f ca="1">IF($C506&lt;&gt;"",VLOOKUP($C506,'Monthly budget'!$E$8:$O$86,COLUMN()-3,FALSE),0)</f>
        <v>0</v>
      </c>
      <c r="N506" s="82">
        <f ca="1">IF($C506&lt;&gt;"",VLOOKUP($C506,'Monthly budget'!$E$8:$O$86,COLUMN()-3,FALSE),0)</f>
        <v>0</v>
      </c>
    </row>
    <row r="507" spans="2:14" x14ac:dyDescent="0.25">
      <c r="B507" s="81" t="b">
        <v>0</v>
      </c>
      <c r="C507" s="88" t="str">
        <f ca="1"/>
        <v>Windsurf</v>
      </c>
      <c r="D507" s="87">
        <f ca="1"/>
        <v>46533</v>
      </c>
      <c r="E507" s="83">
        <f ca="1">IF($C507&lt;&gt;"",VLOOKUP($C507,'Monthly budget'!$E$8:$O$86,COLUMN()-3,FALSE),0)</f>
        <v>-15</v>
      </c>
      <c r="F507" s="82">
        <f ca="1">IF($C507&lt;&gt;"",VLOOKUP($C507,'Monthly budget'!$E$8:$O$86,COLUMN()-3,FALSE),0)</f>
        <v>0</v>
      </c>
      <c r="G507" s="82">
        <f ca="1">IF($C507&lt;&gt;"",VLOOKUP($C507,'Monthly budget'!$E$8:$O$86,COLUMN()-3,FALSE),0)</f>
        <v>0</v>
      </c>
      <c r="H507" s="82">
        <f ca="1">IF($C507&lt;&gt;"",VLOOKUP($C507,'Monthly budget'!$E$8:$O$86,COLUMN()-3,FALSE),0)</f>
        <v>0</v>
      </c>
      <c r="I507" s="82">
        <f ca="1">IF($C507&lt;&gt;"",VLOOKUP($C507,'Monthly budget'!$E$8:$O$86,COLUMN()-3,FALSE),0)</f>
        <v>0</v>
      </c>
      <c r="J507" s="82">
        <f ca="1">IF($C507&lt;&gt;"",VLOOKUP($C507,'Monthly budget'!$E$8:$O$86,COLUMN()-3,FALSE),0)</f>
        <v>0</v>
      </c>
      <c r="K507" s="82">
        <f ca="1">IF($C507&lt;&gt;"",VLOOKUP($C507,'Monthly budget'!$E$8:$O$86,COLUMN()-3,FALSE),0)</f>
        <v>0</v>
      </c>
      <c r="L507" s="82">
        <f ca="1">IF($C507&lt;&gt;"",VLOOKUP($C507,'Monthly budget'!$E$8:$O$86,COLUMN()-3,FALSE),0)</f>
        <v>0</v>
      </c>
      <c r="M507" s="82">
        <f ca="1">IF($C507&lt;&gt;"",VLOOKUP($C507,'Monthly budget'!$E$8:$O$86,COLUMN()-3,FALSE),0)</f>
        <v>0</v>
      </c>
      <c r="N507" s="82">
        <f ca="1">IF($C507&lt;&gt;"",VLOOKUP($C507,'Monthly budget'!$E$8:$O$86,COLUMN()-3,FALSE),0)</f>
        <v>0</v>
      </c>
    </row>
    <row r="508" spans="2:14" x14ac:dyDescent="0.25">
      <c r="B508" s="81" t="b">
        <v>0</v>
      </c>
      <c r="C508" s="88" t="str">
        <f ca="1"/>
        <v>Tidal</v>
      </c>
      <c r="D508" s="87">
        <f ca="1"/>
        <v>46534</v>
      </c>
      <c r="E508" s="83">
        <f ca="1">IF($C508&lt;&gt;"",VLOOKUP($C508,'Monthly budget'!$E$8:$O$86,COLUMN()-3,FALSE),0)</f>
        <v>-10.99</v>
      </c>
      <c r="F508" s="82">
        <f ca="1">IF($C508&lt;&gt;"",VLOOKUP($C508,'Monthly budget'!$E$8:$O$86,COLUMN()-3,FALSE),0)</f>
        <v>0</v>
      </c>
      <c r="G508" s="82">
        <f ca="1">IF($C508&lt;&gt;"",VLOOKUP($C508,'Monthly budget'!$E$8:$O$86,COLUMN()-3,FALSE),0)</f>
        <v>0</v>
      </c>
      <c r="H508" s="82">
        <f ca="1">IF($C508&lt;&gt;"",VLOOKUP($C508,'Monthly budget'!$E$8:$O$86,COLUMN()-3,FALSE),0)</f>
        <v>0</v>
      </c>
      <c r="I508" s="82">
        <f ca="1">IF($C508&lt;&gt;"",VLOOKUP($C508,'Monthly budget'!$E$8:$O$86,COLUMN()-3,FALSE),0)</f>
        <v>0</v>
      </c>
      <c r="J508" s="82">
        <f ca="1">IF($C508&lt;&gt;"",VLOOKUP($C508,'Monthly budget'!$E$8:$O$86,COLUMN()-3,FALSE),0)</f>
        <v>0</v>
      </c>
      <c r="K508" s="82">
        <f ca="1">IF($C508&lt;&gt;"",VLOOKUP($C508,'Monthly budget'!$E$8:$O$86,COLUMN()-3,FALSE),0)</f>
        <v>0</v>
      </c>
      <c r="L508" s="82">
        <f ca="1">IF($C508&lt;&gt;"",VLOOKUP($C508,'Monthly budget'!$E$8:$O$86,COLUMN()-3,FALSE),0)</f>
        <v>0</v>
      </c>
      <c r="M508" s="82">
        <f ca="1">IF($C508&lt;&gt;"",VLOOKUP($C508,'Monthly budget'!$E$8:$O$86,COLUMN()-3,FALSE),0)</f>
        <v>0</v>
      </c>
      <c r="N508" s="82">
        <f ca="1">IF($C508&lt;&gt;"",VLOOKUP($C508,'Monthly budget'!$E$8:$O$86,COLUMN()-3,FALSE),0)</f>
        <v>0</v>
      </c>
    </row>
    <row r="509" spans="2:14" x14ac:dyDescent="0.25">
      <c r="B509" s="81" t="b">
        <v>0</v>
      </c>
      <c r="C509" s="88" t="str">
        <f ca="1"/>
        <v>Costco Citi</v>
      </c>
      <c r="D509" s="87">
        <f ca="1"/>
        <v>46535</v>
      </c>
      <c r="E509" s="83">
        <f ca="1">IF($C509&lt;&gt;"",VLOOKUP($C509,'Monthly budget'!$E$8:$O$86,COLUMN()-3,FALSE),0)</f>
        <v>-140</v>
      </c>
      <c r="F509" s="82">
        <f ca="1">IF($C509&lt;&gt;"",VLOOKUP($C509,'Monthly budget'!$E$8:$O$86,COLUMN()-3,FALSE),0)</f>
        <v>0</v>
      </c>
      <c r="G509" s="82">
        <f ca="1">IF($C509&lt;&gt;"",VLOOKUP($C509,'Monthly budget'!$E$8:$O$86,COLUMN()-3,FALSE),0)</f>
        <v>0</v>
      </c>
      <c r="H509" s="82">
        <f ca="1">IF($C509&lt;&gt;"",VLOOKUP($C509,'Monthly budget'!$E$8:$O$86,COLUMN()-3,FALSE),0)</f>
        <v>0</v>
      </c>
      <c r="I509" s="82">
        <f ca="1">IF($C509&lt;&gt;"",VLOOKUP($C509,'Monthly budget'!$E$8:$O$86,COLUMN()-3,FALSE),0)</f>
        <v>0</v>
      </c>
      <c r="J509" s="82">
        <f ca="1">IF($C509&lt;&gt;"",VLOOKUP($C509,'Monthly budget'!$E$8:$O$86,COLUMN()-3,FALSE),0)</f>
        <v>0</v>
      </c>
      <c r="K509" s="82">
        <f ca="1">IF($C509&lt;&gt;"",VLOOKUP($C509,'Monthly budget'!$E$8:$O$86,COLUMN()-3,FALSE),0)</f>
        <v>0</v>
      </c>
      <c r="L509" s="82">
        <f ca="1">IF($C509&lt;&gt;"",VLOOKUP($C509,'Monthly budget'!$E$8:$O$86,COLUMN()-3,FALSE),0)</f>
        <v>0</v>
      </c>
      <c r="M509" s="82">
        <f ca="1">IF($C509&lt;&gt;"",VLOOKUP($C509,'Monthly budget'!$E$8:$O$86,COLUMN()-3,FALSE),0)</f>
        <v>0</v>
      </c>
      <c r="N509" s="82">
        <f ca="1">IF($C509&lt;&gt;"",VLOOKUP($C509,'Monthly budget'!$E$8:$O$86,COLUMN()-3,FALSE),0)</f>
        <v>140</v>
      </c>
    </row>
    <row r="510" spans="2:14" x14ac:dyDescent="0.25">
      <c r="B510" s="81" t="b">
        <v>0</v>
      </c>
      <c r="C510" s="88" t="str">
        <f ca="1"/>
        <v>Kulo Transfer</v>
      </c>
      <c r="D510" s="87">
        <f ca="1"/>
        <v>46535</v>
      </c>
      <c r="E510" s="83">
        <f ca="1">IF($C510&lt;&gt;"",VLOOKUP($C510,'Monthly budget'!$E$8:$O$86,COLUMN()-3,FALSE),0)</f>
        <v>1050</v>
      </c>
      <c r="F510" s="82">
        <f ca="1">IF($C510&lt;&gt;"",VLOOKUP($C510,'Monthly budget'!$E$8:$O$86,COLUMN()-3,FALSE),0)</f>
        <v>0</v>
      </c>
      <c r="G510" s="82">
        <f ca="1">IF($C510&lt;&gt;"",VLOOKUP($C510,'Monthly budget'!$E$8:$O$86,COLUMN()-3,FALSE),0)</f>
        <v>0</v>
      </c>
      <c r="H510" s="82">
        <f ca="1">IF($C510&lt;&gt;"",VLOOKUP($C510,'Monthly budget'!$E$8:$O$86,COLUMN()-3,FALSE),0)</f>
        <v>0</v>
      </c>
      <c r="I510" s="82">
        <f ca="1">IF($C510&lt;&gt;"",VLOOKUP($C510,'Monthly budget'!$E$8:$O$86,COLUMN()-3,FALSE),0)</f>
        <v>0</v>
      </c>
      <c r="J510" s="82">
        <f ca="1">IF($C510&lt;&gt;"",VLOOKUP($C510,'Monthly budget'!$E$8:$O$86,COLUMN()-3,FALSE),0)</f>
        <v>0</v>
      </c>
      <c r="K510" s="82">
        <f ca="1">IF($C510&lt;&gt;"",VLOOKUP($C510,'Monthly budget'!$E$8:$O$86,COLUMN()-3,FALSE),0)</f>
        <v>0</v>
      </c>
      <c r="L510" s="82">
        <f ca="1">IF($C510&lt;&gt;"",VLOOKUP($C510,'Monthly budget'!$E$8:$O$86,COLUMN()-3,FALSE),0)</f>
        <v>0</v>
      </c>
      <c r="M510" s="82">
        <f ca="1">IF($C510&lt;&gt;"",VLOOKUP($C510,'Monthly budget'!$E$8:$O$86,COLUMN()-3,FALSE),0)</f>
        <v>0</v>
      </c>
      <c r="N510" s="82">
        <f ca="1">IF($C510&lt;&gt;"",VLOOKUP($C510,'Monthly budget'!$E$8:$O$86,COLUMN()-3,FALSE),0)</f>
        <v>0</v>
      </c>
    </row>
    <row r="511" spans="2:14" x14ac:dyDescent="0.25">
      <c r="B511" s="81" t="b">
        <v>0</v>
      </c>
      <c r="C511" s="88" t="str">
        <f ca="1"/>
        <v>Kulo SDGE</v>
      </c>
      <c r="D511" s="87">
        <f ca="1"/>
        <v>46535</v>
      </c>
      <c r="E511" s="83">
        <f ca="1">IF($C511&lt;&gt;"",VLOOKUP($C511,'Monthly budget'!$E$8:$O$86,COLUMN()-3,FALSE),0)</f>
        <v>-82</v>
      </c>
      <c r="F511" s="82">
        <f ca="1">IF($C511&lt;&gt;"",VLOOKUP($C511,'Monthly budget'!$E$8:$O$86,COLUMN()-3,FALSE),0)</f>
        <v>0</v>
      </c>
      <c r="G511" s="82">
        <f ca="1">IF($C511&lt;&gt;"",VLOOKUP($C511,'Monthly budget'!$E$8:$O$86,COLUMN()-3,FALSE),0)</f>
        <v>0</v>
      </c>
      <c r="H511" s="82">
        <f ca="1">IF($C511&lt;&gt;"",VLOOKUP($C511,'Monthly budget'!$E$8:$O$86,COLUMN()-3,FALSE),0)</f>
        <v>0</v>
      </c>
      <c r="I511" s="82">
        <f ca="1">IF($C511&lt;&gt;"",VLOOKUP($C511,'Monthly budget'!$E$8:$O$86,COLUMN()-3,FALSE),0)</f>
        <v>0</v>
      </c>
      <c r="J511" s="82">
        <f ca="1">IF($C511&lt;&gt;"",VLOOKUP($C511,'Monthly budget'!$E$8:$O$86,COLUMN()-3,FALSE),0)</f>
        <v>0</v>
      </c>
      <c r="K511" s="82">
        <f ca="1">IF($C511&lt;&gt;"",VLOOKUP($C511,'Monthly budget'!$E$8:$O$86,COLUMN()-3,FALSE),0)</f>
        <v>0</v>
      </c>
      <c r="L511" s="82">
        <f ca="1">IF($C511&lt;&gt;"",VLOOKUP($C511,'Monthly budget'!$E$8:$O$86,COLUMN()-3,FALSE),0)</f>
        <v>0</v>
      </c>
      <c r="M511" s="82">
        <f ca="1">IF($C511&lt;&gt;"",VLOOKUP($C511,'Monthly budget'!$E$8:$O$86,COLUMN()-3,FALSE),0)</f>
        <v>0</v>
      </c>
      <c r="N511" s="82">
        <f ca="1">IF($C511&lt;&gt;"",VLOOKUP($C511,'Monthly budget'!$E$8:$O$86,COLUMN()-3,FALSE),0)</f>
        <v>0</v>
      </c>
    </row>
    <row r="512" spans="2:14" x14ac:dyDescent="0.25">
      <c r="B512" s="81" t="b">
        <v>0</v>
      </c>
      <c r="C512" s="88" t="str">
        <f ca="1"/>
        <v>SDGE</v>
      </c>
      <c r="D512" s="87">
        <f ca="1"/>
        <v>46535</v>
      </c>
      <c r="E512" s="83">
        <f ca="1">IF($C512&lt;&gt;"",VLOOKUP($C512,'Monthly budget'!$E$8:$O$86,COLUMN()-3,FALSE),0)</f>
        <v>-84</v>
      </c>
      <c r="F512" s="82">
        <f ca="1">IF($C512&lt;&gt;"",VLOOKUP($C512,'Monthly budget'!$E$8:$O$86,COLUMN()-3,FALSE),0)</f>
        <v>0</v>
      </c>
      <c r="G512" s="82">
        <f ca="1">IF($C512&lt;&gt;"",VLOOKUP($C512,'Monthly budget'!$E$8:$O$86,COLUMN()-3,FALSE),0)</f>
        <v>0</v>
      </c>
      <c r="H512" s="82">
        <f ca="1">IF($C512&lt;&gt;"",VLOOKUP($C512,'Monthly budget'!$E$8:$O$86,COLUMN()-3,FALSE),0)</f>
        <v>0</v>
      </c>
      <c r="I512" s="82">
        <f ca="1">IF($C512&lt;&gt;"",VLOOKUP($C512,'Monthly budget'!$E$8:$O$86,COLUMN()-3,FALSE),0)</f>
        <v>0</v>
      </c>
      <c r="J512" s="82">
        <f ca="1">IF($C512&lt;&gt;"",VLOOKUP($C512,'Monthly budget'!$E$8:$O$86,COLUMN()-3,FALSE),0)</f>
        <v>0</v>
      </c>
      <c r="K512" s="82">
        <f ca="1">IF($C512&lt;&gt;"",VLOOKUP($C512,'Monthly budget'!$E$8:$O$86,COLUMN()-3,FALSE),0)</f>
        <v>0</v>
      </c>
      <c r="L512" s="82">
        <f ca="1">IF($C512&lt;&gt;"",VLOOKUP($C512,'Monthly budget'!$E$8:$O$86,COLUMN()-3,FALSE),0)</f>
        <v>0</v>
      </c>
      <c r="M512" s="82">
        <f ca="1">IF($C512&lt;&gt;"",VLOOKUP($C512,'Monthly budget'!$E$8:$O$86,COLUMN()-3,FALSE),0)</f>
        <v>0</v>
      </c>
      <c r="N512" s="82">
        <f ca="1">IF($C512&lt;&gt;"",VLOOKUP($C512,'Monthly budget'!$E$8:$O$86,COLUMN()-3,FALSE),0)</f>
        <v>0</v>
      </c>
    </row>
    <row r="513" spans="2:14" x14ac:dyDescent="0.25">
      <c r="B513" s="81" t="b">
        <v>0</v>
      </c>
      <c r="C513" s="88" t="str">
        <f ca="1"/>
        <v>Prime Ad-Free</v>
      </c>
      <c r="D513" s="87">
        <f ca="1"/>
        <v>46535</v>
      </c>
      <c r="E513" s="83">
        <f ca="1">IF($C513&lt;&gt;"",VLOOKUP($C513,'Monthly budget'!$E$8:$O$86,COLUMN()-3,FALSE),0)</f>
        <v>-2.99</v>
      </c>
      <c r="F513" s="82">
        <f ca="1">IF($C513&lt;&gt;"",VLOOKUP($C513,'Monthly budget'!$E$8:$O$86,COLUMN()-3,FALSE),0)</f>
        <v>0</v>
      </c>
      <c r="G513" s="82">
        <f ca="1">IF($C513&lt;&gt;"",VLOOKUP($C513,'Monthly budget'!$E$8:$O$86,COLUMN()-3,FALSE),0)</f>
        <v>0</v>
      </c>
      <c r="H513" s="82">
        <f ca="1">IF($C513&lt;&gt;"",VLOOKUP($C513,'Monthly budget'!$E$8:$O$86,COLUMN()-3,FALSE),0)</f>
        <v>0</v>
      </c>
      <c r="I513" s="82">
        <f ca="1">IF($C513&lt;&gt;"",VLOOKUP($C513,'Monthly budget'!$E$8:$O$86,COLUMN()-3,FALSE),0)</f>
        <v>0</v>
      </c>
      <c r="J513" s="82">
        <f ca="1">IF($C513&lt;&gt;"",VLOOKUP($C513,'Monthly budget'!$E$8:$O$86,COLUMN()-3,FALSE),0)</f>
        <v>0</v>
      </c>
      <c r="K513" s="82">
        <f ca="1">IF($C513&lt;&gt;"",VLOOKUP($C513,'Monthly budget'!$E$8:$O$86,COLUMN()-3,FALSE),0)</f>
        <v>0</v>
      </c>
      <c r="L513" s="82">
        <f ca="1">IF($C513&lt;&gt;"",VLOOKUP($C513,'Monthly budget'!$E$8:$O$86,COLUMN()-3,FALSE),0)</f>
        <v>0</v>
      </c>
      <c r="M513" s="82">
        <f ca="1">IF($C513&lt;&gt;"",VLOOKUP($C513,'Monthly budget'!$E$8:$O$86,COLUMN()-3,FALSE),0)</f>
        <v>0</v>
      </c>
      <c r="N513" s="82">
        <f ca="1">IF($C513&lt;&gt;"",VLOOKUP($C513,'Monthly budget'!$E$8:$O$86,COLUMN()-3,FALSE),0)</f>
        <v>0</v>
      </c>
    </row>
    <row r="514" spans="2:14" x14ac:dyDescent="0.25">
      <c r="B514" s="81" t="b">
        <v>0</v>
      </c>
      <c r="C514" s="88" t="str">
        <f ca="1"/>
        <v>Disability</v>
      </c>
      <c r="D514" s="87">
        <f ca="1"/>
        <v>46539</v>
      </c>
      <c r="E514" s="83">
        <f ca="1">IF($C514&lt;&gt;"",VLOOKUP($C514,'Monthly budget'!$E$8:$O$86,COLUMN()-3,FALSE),0)</f>
        <v>0</v>
      </c>
      <c r="F514" s="82">
        <f ca="1">IF($C514&lt;&gt;"",VLOOKUP($C514,'Monthly budget'!$E$8:$O$86,COLUMN()-3,FALSE),0)</f>
        <v>356.66</v>
      </c>
      <c r="G514" s="82">
        <f ca="1">IF($C514&lt;&gt;"",VLOOKUP($C514,'Monthly budget'!$E$8:$O$86,COLUMN()-3,FALSE),0)</f>
        <v>0</v>
      </c>
      <c r="H514" s="82">
        <f ca="1">IF($C514&lt;&gt;"",VLOOKUP($C514,'Monthly budget'!$E$8:$O$86,COLUMN()-3,FALSE),0)</f>
        <v>0</v>
      </c>
      <c r="I514" s="82">
        <f ca="1">IF($C514&lt;&gt;"",VLOOKUP($C514,'Monthly budget'!$E$8:$O$86,COLUMN()-3,FALSE),0)</f>
        <v>0</v>
      </c>
      <c r="J514" s="82">
        <f ca="1">IF($C514&lt;&gt;"",VLOOKUP($C514,'Monthly budget'!$E$8:$O$86,COLUMN()-3,FALSE),0)</f>
        <v>0</v>
      </c>
      <c r="K514" s="82">
        <f ca="1">IF($C514&lt;&gt;"",VLOOKUP($C514,'Monthly budget'!$E$8:$O$86,COLUMN()-3,FALSE),0)</f>
        <v>0</v>
      </c>
      <c r="L514" s="82">
        <f ca="1">IF($C514&lt;&gt;"",VLOOKUP($C514,'Monthly budget'!$E$8:$O$86,COLUMN()-3,FALSE),0)</f>
        <v>0</v>
      </c>
      <c r="M514" s="82">
        <f ca="1">IF($C514&lt;&gt;"",VLOOKUP($C514,'Monthly budget'!$E$8:$O$86,COLUMN()-3,FALSE),0)</f>
        <v>0</v>
      </c>
      <c r="N514" s="82">
        <f ca="1">IF($C514&lt;&gt;"",VLOOKUP($C514,'Monthly budget'!$E$8:$O$86,COLUMN()-3,FALSE),0)</f>
        <v>0</v>
      </c>
    </row>
    <row r="515" spans="2:14" x14ac:dyDescent="0.25">
      <c r="B515" s="81" t="b">
        <v>0</v>
      </c>
      <c r="C515" s="88" t="str">
        <f ca="1"/>
        <v>Kulo Rent</v>
      </c>
      <c r="D515" s="87">
        <f ca="1"/>
        <v>46539</v>
      </c>
      <c r="E515" s="83">
        <f ca="1">IF($C515&lt;&gt;"",VLOOKUP($C515,'Monthly budget'!$E$8:$O$86,COLUMN()-3,FALSE),0)</f>
        <v>-959</v>
      </c>
      <c r="F515" s="82">
        <f ca="1">IF($C515&lt;&gt;"",VLOOKUP($C515,'Monthly budget'!$E$8:$O$86,COLUMN()-3,FALSE),0)</f>
        <v>0</v>
      </c>
      <c r="G515" s="82">
        <f ca="1">IF($C515&lt;&gt;"",VLOOKUP($C515,'Monthly budget'!$E$8:$O$86,COLUMN()-3,FALSE),0)</f>
        <v>0</v>
      </c>
      <c r="H515" s="82">
        <f ca="1">IF($C515&lt;&gt;"",VLOOKUP($C515,'Monthly budget'!$E$8:$O$86,COLUMN()-3,FALSE),0)</f>
        <v>0</v>
      </c>
      <c r="I515" s="82">
        <f ca="1">IF($C515&lt;&gt;"",VLOOKUP($C515,'Monthly budget'!$E$8:$O$86,COLUMN()-3,FALSE),0)</f>
        <v>0</v>
      </c>
      <c r="J515" s="82">
        <f ca="1">IF($C515&lt;&gt;"",VLOOKUP($C515,'Monthly budget'!$E$8:$O$86,COLUMN()-3,FALSE),0)</f>
        <v>0</v>
      </c>
      <c r="K515" s="82">
        <f ca="1">IF($C515&lt;&gt;"",VLOOKUP($C515,'Monthly budget'!$E$8:$O$86,COLUMN()-3,FALSE),0)</f>
        <v>0</v>
      </c>
      <c r="L515" s="82">
        <f ca="1">IF($C515&lt;&gt;"",VLOOKUP($C515,'Monthly budget'!$E$8:$O$86,COLUMN()-3,FALSE),0)</f>
        <v>0</v>
      </c>
      <c r="M515" s="82">
        <f ca="1">IF($C515&lt;&gt;"",VLOOKUP($C515,'Monthly budget'!$E$8:$O$86,COLUMN()-3,FALSE),0)</f>
        <v>0</v>
      </c>
      <c r="N515" s="82">
        <f ca="1">IF($C515&lt;&gt;"",VLOOKUP($C515,'Monthly budget'!$E$8:$O$86,COLUMN()-3,FALSE),0)</f>
        <v>0</v>
      </c>
    </row>
    <row r="516" spans="2:14" x14ac:dyDescent="0.25">
      <c r="B516" s="81" t="b">
        <v>0</v>
      </c>
      <c r="C516" s="88" t="str">
        <f ca="1"/>
        <v>Rent</v>
      </c>
      <c r="D516" s="87">
        <f ca="1"/>
        <v>46539</v>
      </c>
      <c r="E516" s="83">
        <f ca="1">IF($C516&lt;&gt;"",VLOOKUP($C516,'Monthly budget'!$E$8:$O$86,COLUMN()-3,FALSE),0)</f>
        <v>-1277.97</v>
      </c>
      <c r="F516" s="82">
        <f ca="1">IF($C516&lt;&gt;"",VLOOKUP($C516,'Monthly budget'!$E$8:$O$86,COLUMN()-3,FALSE),0)</f>
        <v>0</v>
      </c>
      <c r="G516" s="82">
        <f ca="1">IF($C516&lt;&gt;"",VLOOKUP($C516,'Monthly budget'!$E$8:$O$86,COLUMN()-3,FALSE),0)</f>
        <v>0</v>
      </c>
      <c r="H516" s="82">
        <f ca="1">IF($C516&lt;&gt;"",VLOOKUP($C516,'Monthly budget'!$E$8:$O$86,COLUMN()-3,FALSE),0)</f>
        <v>0</v>
      </c>
      <c r="I516" s="82">
        <f ca="1">IF($C516&lt;&gt;"",VLOOKUP($C516,'Monthly budget'!$E$8:$O$86,COLUMN()-3,FALSE),0)</f>
        <v>0</v>
      </c>
      <c r="J516" s="82">
        <f ca="1">IF($C516&lt;&gt;"",VLOOKUP($C516,'Monthly budget'!$E$8:$O$86,COLUMN()-3,FALSE),0)</f>
        <v>0</v>
      </c>
      <c r="K516" s="82">
        <f ca="1">IF($C516&lt;&gt;"",VLOOKUP($C516,'Monthly budget'!$E$8:$O$86,COLUMN()-3,FALSE),0)</f>
        <v>0</v>
      </c>
      <c r="L516" s="82">
        <f ca="1">IF($C516&lt;&gt;"",VLOOKUP($C516,'Monthly budget'!$E$8:$O$86,COLUMN()-3,FALSE),0)</f>
        <v>0</v>
      </c>
      <c r="M516" s="82">
        <f ca="1">IF($C516&lt;&gt;"",VLOOKUP($C516,'Monthly budget'!$E$8:$O$86,COLUMN()-3,FALSE),0)</f>
        <v>0</v>
      </c>
      <c r="N516" s="82">
        <f ca="1">IF($C516&lt;&gt;"",VLOOKUP($C516,'Monthly budget'!$E$8:$O$86,COLUMN()-3,FALSE),0)</f>
        <v>0</v>
      </c>
    </row>
    <row r="517" spans="2:14" x14ac:dyDescent="0.25">
      <c r="B517" s="81" t="b">
        <v>0</v>
      </c>
      <c r="C517" s="88" t="str">
        <f ca="1"/>
        <v>Visa Platinum</v>
      </c>
      <c r="D517" s="87">
        <f ca="1"/>
        <v>46541</v>
      </c>
      <c r="E517" s="83">
        <f ca="1">IF($C517&lt;&gt;"",VLOOKUP($C517,'Monthly budget'!$E$8:$O$86,COLUMN()-3,FALSE),0)</f>
        <v>-229</v>
      </c>
      <c r="F517" s="82">
        <f ca="1">IF($C517&lt;&gt;"",VLOOKUP($C517,'Monthly budget'!$E$8:$O$86,COLUMN()-3,FALSE),0)</f>
        <v>0</v>
      </c>
      <c r="G517" s="82">
        <f ca="1">IF($C517&lt;&gt;"",VLOOKUP($C517,'Monthly budget'!$E$8:$O$86,COLUMN()-3,FALSE),0)</f>
        <v>0</v>
      </c>
      <c r="H517" s="82">
        <f ca="1">IF($C517&lt;&gt;"",VLOOKUP($C517,'Monthly budget'!$E$8:$O$86,COLUMN()-3,FALSE),0)</f>
        <v>0</v>
      </c>
      <c r="I517" s="82">
        <f ca="1">IF($C517&lt;&gt;"",VLOOKUP($C517,'Monthly budget'!$E$8:$O$86,COLUMN()-3,FALSE),0)</f>
        <v>0</v>
      </c>
      <c r="J517" s="82">
        <f ca="1">IF($C517&lt;&gt;"",VLOOKUP($C517,'Monthly budget'!$E$8:$O$86,COLUMN()-3,FALSE),0)</f>
        <v>311</v>
      </c>
      <c r="K517" s="82">
        <f ca="1">IF($C517&lt;&gt;"",VLOOKUP($C517,'Monthly budget'!$E$8:$O$86,COLUMN()-3,FALSE),0)</f>
        <v>0</v>
      </c>
      <c r="L517" s="82">
        <f ca="1">IF($C517&lt;&gt;"",VLOOKUP($C517,'Monthly budget'!$E$8:$O$86,COLUMN()-3,FALSE),0)</f>
        <v>0</v>
      </c>
      <c r="M517" s="82">
        <f ca="1">IF($C517&lt;&gt;"",VLOOKUP($C517,'Monthly budget'!$E$8:$O$86,COLUMN()-3,FALSE),0)</f>
        <v>0</v>
      </c>
      <c r="N517" s="82">
        <f ca="1">IF($C517&lt;&gt;"",VLOOKUP($C517,'Monthly budget'!$E$8:$O$86,COLUMN()-3,FALSE),0)</f>
        <v>0</v>
      </c>
    </row>
    <row r="518" spans="2:14" x14ac:dyDescent="0.25">
      <c r="B518" s="81" t="b">
        <v>0</v>
      </c>
      <c r="C518" s="88" t="str">
        <f ca="1"/>
        <v>Paycheck</v>
      </c>
      <c r="D518" s="87">
        <f ca="1"/>
        <v>46542</v>
      </c>
      <c r="E518" s="83">
        <f ca="1">IF($C518&lt;&gt;"",VLOOKUP($C518,'Monthly budget'!$E$8:$O$86,COLUMN()-3,FALSE),0)</f>
        <v>1140</v>
      </c>
      <c r="F518" s="82">
        <f ca="1">IF($C518&lt;&gt;"",VLOOKUP($C518,'Monthly budget'!$E$8:$O$86,COLUMN()-3,FALSE),0)</f>
        <v>460</v>
      </c>
      <c r="G518" s="82">
        <f ca="1">IF($C518&lt;&gt;"",VLOOKUP($C518,'Monthly budget'!$E$8:$O$86,COLUMN()-3,FALSE),0)</f>
        <v>0</v>
      </c>
      <c r="H518" s="82">
        <f ca="1">IF($C518&lt;&gt;"",VLOOKUP($C518,'Monthly budget'!$E$8:$O$86,COLUMN()-3,FALSE),0)</f>
        <v>0</v>
      </c>
      <c r="I518" s="82">
        <f ca="1">IF($C518&lt;&gt;"",VLOOKUP($C518,'Monthly budget'!$E$8:$O$86,COLUMN()-3,FALSE),0)</f>
        <v>0</v>
      </c>
      <c r="J518" s="82">
        <f ca="1">IF($C518&lt;&gt;"",VLOOKUP($C518,'Monthly budget'!$E$8:$O$86,COLUMN()-3,FALSE),0)</f>
        <v>0</v>
      </c>
      <c r="K518" s="82">
        <f ca="1">IF($C518&lt;&gt;"",VLOOKUP($C518,'Monthly budget'!$E$8:$O$86,COLUMN()-3,FALSE),0)</f>
        <v>0</v>
      </c>
      <c r="L518" s="82">
        <f ca="1">IF($C518&lt;&gt;"",VLOOKUP($C518,'Monthly budget'!$E$8:$O$86,COLUMN()-3,FALSE),0)</f>
        <v>0</v>
      </c>
      <c r="M518" s="82">
        <f ca="1">IF($C518&lt;&gt;"",VLOOKUP($C518,'Monthly budget'!$E$8:$O$86,COLUMN()-3,FALSE),0)</f>
        <v>0</v>
      </c>
      <c r="N518" s="82">
        <f ca="1">IF($C518&lt;&gt;"",VLOOKUP($C518,'Monthly budget'!$E$8:$O$86,COLUMN()-3,FALSE),0)</f>
        <v>0</v>
      </c>
    </row>
    <row r="519" spans="2:14" x14ac:dyDescent="0.25">
      <c r="B519" s="81" t="b">
        <v>0</v>
      </c>
      <c r="C519" s="88" t="str">
        <f ca="1"/>
        <v>Ameritas</v>
      </c>
      <c r="D519" s="87">
        <f ca="1"/>
        <v>46542</v>
      </c>
      <c r="E519" s="83">
        <f ca="1">IF($C519&lt;&gt;"",VLOOKUP($C519,'Monthly budget'!$E$8:$O$86,COLUMN()-3,FALSE),0)</f>
        <v>0</v>
      </c>
      <c r="F519" s="82">
        <f ca="1">IF($C519&lt;&gt;"",VLOOKUP($C519,'Monthly budget'!$E$8:$O$86,COLUMN()-3,FALSE),0)</f>
        <v>0</v>
      </c>
      <c r="G519" s="82">
        <f ca="1">IF($C519&lt;&gt;"",VLOOKUP($C519,'Monthly budget'!$E$8:$O$86,COLUMN()-3,FALSE),0)</f>
        <v>112</v>
      </c>
      <c r="H519" s="82">
        <f ca="1">IF($C519&lt;&gt;"",VLOOKUP($C519,'Monthly budget'!$E$8:$O$86,COLUMN()-3,FALSE),0)</f>
        <v>0</v>
      </c>
      <c r="I519" s="82">
        <f ca="1">IF($C519&lt;&gt;"",VLOOKUP($C519,'Monthly budget'!$E$8:$O$86,COLUMN()-3,FALSE),0)</f>
        <v>0</v>
      </c>
      <c r="J519" s="82">
        <f ca="1">IF($C519&lt;&gt;"",VLOOKUP($C519,'Monthly budget'!$E$8:$O$86,COLUMN()-3,FALSE),0)</f>
        <v>0</v>
      </c>
      <c r="K519" s="82">
        <f ca="1">IF($C519&lt;&gt;"",VLOOKUP($C519,'Monthly budget'!$E$8:$O$86,COLUMN()-3,FALSE),0)</f>
        <v>0</v>
      </c>
      <c r="L519" s="82">
        <f ca="1">IF($C519&lt;&gt;"",VLOOKUP($C519,'Monthly budget'!$E$8:$O$86,COLUMN()-3,FALSE),0)</f>
        <v>0</v>
      </c>
      <c r="M519" s="82">
        <f ca="1">IF($C519&lt;&gt;"",VLOOKUP($C519,'Monthly budget'!$E$8:$O$86,COLUMN()-3,FALSE),0)</f>
        <v>0</v>
      </c>
      <c r="N519" s="82">
        <f ca="1">IF($C519&lt;&gt;"",VLOOKUP($C519,'Monthly budget'!$E$8:$O$86,COLUMN()-3,FALSE),0)</f>
        <v>0</v>
      </c>
    </row>
    <row r="520" spans="2:14" x14ac:dyDescent="0.25">
      <c r="B520" s="81" t="b">
        <v>0</v>
      </c>
      <c r="C520" s="88" t="str">
        <f ca="1"/>
        <v>Kulo Internet</v>
      </c>
      <c r="D520" s="87">
        <f ca="1"/>
        <v>46543</v>
      </c>
      <c r="E520" s="83">
        <f ca="1">IF($C520&lt;&gt;"",VLOOKUP($C520,'Monthly budget'!$E$8:$O$86,COLUMN()-3,FALSE),0)</f>
        <v>-28</v>
      </c>
      <c r="F520" s="82">
        <f ca="1">IF($C520&lt;&gt;"",VLOOKUP($C520,'Monthly budget'!$E$8:$O$86,COLUMN()-3,FALSE),0)</f>
        <v>0</v>
      </c>
      <c r="G520" s="82">
        <f ca="1">IF($C520&lt;&gt;"",VLOOKUP($C520,'Monthly budget'!$E$8:$O$86,COLUMN()-3,FALSE),0)</f>
        <v>0</v>
      </c>
      <c r="H520" s="82">
        <f ca="1">IF($C520&lt;&gt;"",VLOOKUP($C520,'Monthly budget'!$E$8:$O$86,COLUMN()-3,FALSE),0)</f>
        <v>0</v>
      </c>
      <c r="I520" s="82">
        <f ca="1">IF($C520&lt;&gt;"",VLOOKUP($C520,'Monthly budget'!$E$8:$O$86,COLUMN()-3,FALSE),0)</f>
        <v>0</v>
      </c>
      <c r="J520" s="82">
        <f ca="1">IF($C520&lt;&gt;"",VLOOKUP($C520,'Monthly budget'!$E$8:$O$86,COLUMN()-3,FALSE),0)</f>
        <v>0</v>
      </c>
      <c r="K520" s="82">
        <f ca="1">IF($C520&lt;&gt;"",VLOOKUP($C520,'Monthly budget'!$E$8:$O$86,COLUMN()-3,FALSE),0)</f>
        <v>0</v>
      </c>
      <c r="L520" s="82">
        <f ca="1">IF($C520&lt;&gt;"",VLOOKUP($C520,'Monthly budget'!$E$8:$O$86,COLUMN()-3,FALSE),0)</f>
        <v>0</v>
      </c>
      <c r="M520" s="82">
        <f ca="1">IF($C520&lt;&gt;"",VLOOKUP($C520,'Monthly budget'!$E$8:$O$86,COLUMN()-3,FALSE),0)</f>
        <v>0</v>
      </c>
      <c r="N520" s="82">
        <f ca="1">IF($C520&lt;&gt;"",VLOOKUP($C520,'Monthly budget'!$E$8:$O$86,COLUMN()-3,FALSE),0)</f>
        <v>0</v>
      </c>
    </row>
    <row r="521" spans="2:14" x14ac:dyDescent="0.25">
      <c r="B521" s="81" t="b">
        <v>0</v>
      </c>
      <c r="C521" s="88" t="str">
        <f ca="1"/>
        <v>Cese Phone</v>
      </c>
      <c r="D521" s="87">
        <f ca="1"/>
        <v>46543</v>
      </c>
      <c r="E521" s="83">
        <f ca="1">IF($C521&lt;&gt;"",VLOOKUP($C521,'Monthly budget'!$E$8:$O$86,COLUMN()-3,FALSE),0)</f>
        <v>-142</v>
      </c>
      <c r="F521" s="82">
        <f ca="1">IF($C521&lt;&gt;"",VLOOKUP($C521,'Monthly budget'!$E$8:$O$86,COLUMN()-3,FALSE),0)</f>
        <v>0</v>
      </c>
      <c r="G521" s="82">
        <f ca="1">IF($C521&lt;&gt;"",VLOOKUP($C521,'Monthly budget'!$E$8:$O$86,COLUMN()-3,FALSE),0)</f>
        <v>0</v>
      </c>
      <c r="H521" s="82">
        <f ca="1">IF($C521&lt;&gt;"",VLOOKUP($C521,'Monthly budget'!$E$8:$O$86,COLUMN()-3,FALSE),0)</f>
        <v>0</v>
      </c>
      <c r="I521" s="82">
        <f ca="1">IF($C521&lt;&gt;"",VLOOKUP($C521,'Monthly budget'!$E$8:$O$86,COLUMN()-3,FALSE),0)</f>
        <v>0</v>
      </c>
      <c r="J521" s="82">
        <f ca="1">IF($C521&lt;&gt;"",VLOOKUP($C521,'Monthly budget'!$E$8:$O$86,COLUMN()-3,FALSE),0)</f>
        <v>0</v>
      </c>
      <c r="K521" s="82">
        <f ca="1">IF($C521&lt;&gt;"",VLOOKUP($C521,'Monthly budget'!$E$8:$O$86,COLUMN()-3,FALSE),0)</f>
        <v>0</v>
      </c>
      <c r="L521" s="82">
        <f ca="1">IF($C521&lt;&gt;"",VLOOKUP($C521,'Monthly budget'!$E$8:$O$86,COLUMN()-3,FALSE),0)</f>
        <v>0</v>
      </c>
      <c r="M521" s="82">
        <f ca="1">IF($C521&lt;&gt;"",VLOOKUP($C521,'Monthly budget'!$E$8:$O$86,COLUMN()-3,FALSE),0)</f>
        <v>0</v>
      </c>
      <c r="N521" s="82">
        <f ca="1">IF($C521&lt;&gt;"",VLOOKUP($C521,'Monthly budget'!$E$8:$O$86,COLUMN()-3,FALSE),0)</f>
        <v>0</v>
      </c>
    </row>
    <row r="522" spans="2:14" x14ac:dyDescent="0.25">
      <c r="B522" s="81" t="b">
        <v>0</v>
      </c>
      <c r="C522" s="88" t="str">
        <f ca="1"/>
        <v>Groceries</v>
      </c>
      <c r="D522" s="87">
        <f ca="1"/>
        <v>46543</v>
      </c>
      <c r="E522" s="83">
        <f ca="1">IF($C522&lt;&gt;"",VLOOKUP($C522,'Monthly budget'!$E$8:$O$86,COLUMN()-3,FALSE),0)</f>
        <v>0</v>
      </c>
      <c r="F522" s="82">
        <f ca="1">IF($C522&lt;&gt;"",VLOOKUP($C522,'Monthly budget'!$E$8:$O$86,COLUMN()-3,FALSE),0)</f>
        <v>-200</v>
      </c>
      <c r="G522" s="82">
        <f ca="1">IF($C522&lt;&gt;"",VLOOKUP($C522,'Monthly budget'!$E$8:$O$86,COLUMN()-3,FALSE),0)</f>
        <v>0</v>
      </c>
      <c r="H522" s="82">
        <f ca="1">IF($C522&lt;&gt;"",VLOOKUP($C522,'Monthly budget'!$E$8:$O$86,COLUMN()-3,FALSE),0)</f>
        <v>0</v>
      </c>
      <c r="I522" s="82">
        <f ca="1">IF($C522&lt;&gt;"",VLOOKUP($C522,'Monthly budget'!$E$8:$O$86,COLUMN()-3,FALSE),0)</f>
        <v>0</v>
      </c>
      <c r="J522" s="82">
        <f ca="1">IF($C522&lt;&gt;"",VLOOKUP($C522,'Monthly budget'!$E$8:$O$86,COLUMN()-3,FALSE),0)</f>
        <v>0</v>
      </c>
      <c r="K522" s="82">
        <f ca="1">IF($C522&lt;&gt;"",VLOOKUP($C522,'Monthly budget'!$E$8:$O$86,COLUMN()-3,FALSE),0)</f>
        <v>0</v>
      </c>
      <c r="L522" s="82">
        <f ca="1">IF($C522&lt;&gt;"",VLOOKUP($C522,'Monthly budget'!$E$8:$O$86,COLUMN()-3,FALSE),0)</f>
        <v>0</v>
      </c>
      <c r="M522" s="82">
        <f ca="1">IF($C522&lt;&gt;"",VLOOKUP($C522,'Monthly budget'!$E$8:$O$86,COLUMN()-3,FALSE),0)</f>
        <v>0</v>
      </c>
      <c r="N522" s="82">
        <f ca="1">IF($C522&lt;&gt;"",VLOOKUP($C522,'Monthly budget'!$E$8:$O$86,COLUMN()-3,FALSE),0)</f>
        <v>0</v>
      </c>
    </row>
    <row r="523" spans="2:14" x14ac:dyDescent="0.25">
      <c r="B523" s="81" t="b">
        <v>0</v>
      </c>
      <c r="C523" s="88" t="str">
        <f ca="1"/>
        <v>Food &amp; Drinks</v>
      </c>
      <c r="D523" s="87">
        <f ca="1"/>
        <v>46543</v>
      </c>
      <c r="E523" s="83">
        <f ca="1">IF($C523&lt;&gt;"",VLOOKUP($C523,'Monthly budget'!$E$8:$O$86,COLUMN()-3,FALSE),0)</f>
        <v>0</v>
      </c>
      <c r="F523" s="82">
        <f ca="1">IF($C523&lt;&gt;"",VLOOKUP($C523,'Monthly budget'!$E$8:$O$86,COLUMN()-3,FALSE),0)</f>
        <v>-200</v>
      </c>
      <c r="G523" s="82">
        <f ca="1">IF($C523&lt;&gt;"",VLOOKUP($C523,'Monthly budget'!$E$8:$O$86,COLUMN()-3,FALSE),0)</f>
        <v>0</v>
      </c>
      <c r="H523" s="82">
        <f ca="1">IF($C523&lt;&gt;"",VLOOKUP($C523,'Monthly budget'!$E$8:$O$86,COLUMN()-3,FALSE),0)</f>
        <v>0</v>
      </c>
      <c r="I523" s="82">
        <f ca="1">IF($C523&lt;&gt;"",VLOOKUP($C523,'Monthly budget'!$E$8:$O$86,COLUMN()-3,FALSE),0)</f>
        <v>0</v>
      </c>
      <c r="J523" s="82">
        <f ca="1">IF($C523&lt;&gt;"",VLOOKUP($C523,'Monthly budget'!$E$8:$O$86,COLUMN()-3,FALSE),0)</f>
        <v>0</v>
      </c>
      <c r="K523" s="82">
        <f ca="1">IF($C523&lt;&gt;"",VLOOKUP($C523,'Monthly budget'!$E$8:$O$86,COLUMN()-3,FALSE),0)</f>
        <v>0</v>
      </c>
      <c r="L523" s="82">
        <f ca="1">IF($C523&lt;&gt;"",VLOOKUP($C523,'Monthly budget'!$E$8:$O$86,COLUMN()-3,FALSE),0)</f>
        <v>0</v>
      </c>
      <c r="M523" s="82">
        <f ca="1">IF($C523&lt;&gt;"",VLOOKUP($C523,'Monthly budget'!$E$8:$O$86,COLUMN()-3,FALSE),0)</f>
        <v>0</v>
      </c>
      <c r="N523" s="82">
        <f ca="1">IF($C523&lt;&gt;"",VLOOKUP($C523,'Monthly budget'!$E$8:$O$86,COLUMN()-3,FALSE),0)</f>
        <v>0</v>
      </c>
    </row>
    <row r="524" spans="2:14" x14ac:dyDescent="0.25">
      <c r="B524" s="81" t="b">
        <v>0</v>
      </c>
      <c r="C524" s="88" t="str">
        <f ca="1"/>
        <v>Phone</v>
      </c>
      <c r="D524" s="87">
        <f ca="1"/>
        <v>46543</v>
      </c>
      <c r="E524" s="83">
        <f ca="1">IF($C524&lt;&gt;"",VLOOKUP($C524,'Monthly budget'!$E$8:$O$86,COLUMN()-3,FALSE),0)</f>
        <v>-150.66999999999999</v>
      </c>
      <c r="F524" s="82">
        <f ca="1">IF($C524&lt;&gt;"",VLOOKUP($C524,'Monthly budget'!$E$8:$O$86,COLUMN()-3,FALSE),0)</f>
        <v>0</v>
      </c>
      <c r="G524" s="82">
        <f ca="1">IF($C524&lt;&gt;"",VLOOKUP($C524,'Monthly budget'!$E$8:$O$86,COLUMN()-3,FALSE),0)</f>
        <v>0</v>
      </c>
      <c r="H524" s="82">
        <f ca="1">IF($C524&lt;&gt;"",VLOOKUP($C524,'Monthly budget'!$E$8:$O$86,COLUMN()-3,FALSE),0)</f>
        <v>0</v>
      </c>
      <c r="I524" s="82">
        <f ca="1">IF($C524&lt;&gt;"",VLOOKUP($C524,'Monthly budget'!$E$8:$O$86,COLUMN()-3,FALSE),0)</f>
        <v>0</v>
      </c>
      <c r="J524" s="82">
        <f ca="1">IF($C524&lt;&gt;"",VLOOKUP($C524,'Monthly budget'!$E$8:$O$86,COLUMN()-3,FALSE),0)</f>
        <v>0</v>
      </c>
      <c r="K524" s="82">
        <f ca="1">IF($C524&lt;&gt;"",VLOOKUP($C524,'Monthly budget'!$E$8:$O$86,COLUMN()-3,FALSE),0)</f>
        <v>0</v>
      </c>
      <c r="L524" s="82">
        <f ca="1">IF($C524&lt;&gt;"",VLOOKUP($C524,'Monthly budget'!$E$8:$O$86,COLUMN()-3,FALSE),0)</f>
        <v>0</v>
      </c>
      <c r="M524" s="82">
        <f ca="1">IF($C524&lt;&gt;"",VLOOKUP($C524,'Monthly budget'!$E$8:$O$86,COLUMN()-3,FALSE),0)</f>
        <v>0</v>
      </c>
      <c r="N524" s="82">
        <f ca="1">IF($C524&lt;&gt;"",VLOOKUP($C524,'Monthly budget'!$E$8:$O$86,COLUMN()-3,FALSE),0)</f>
        <v>0</v>
      </c>
    </row>
    <row r="525" spans="2:14" x14ac:dyDescent="0.25">
      <c r="B525" s="81" t="b">
        <v>0</v>
      </c>
      <c r="C525" s="88" t="str">
        <f ca="1"/>
        <v>Sony</v>
      </c>
      <c r="D525" s="87">
        <f ca="1"/>
        <v>46546</v>
      </c>
      <c r="E525" s="83">
        <f ca="1">IF($C525&lt;&gt;"",VLOOKUP($C525,'Monthly budget'!$E$8:$O$86,COLUMN()-3,FALSE),0)</f>
        <v>-17.989999999999998</v>
      </c>
      <c r="F525" s="82">
        <f ca="1">IF($C525&lt;&gt;"",VLOOKUP($C525,'Monthly budget'!$E$8:$O$86,COLUMN()-3,FALSE),0)</f>
        <v>0</v>
      </c>
      <c r="G525" s="82">
        <f ca="1">IF($C525&lt;&gt;"",VLOOKUP($C525,'Monthly budget'!$E$8:$O$86,COLUMN()-3,FALSE),0)</f>
        <v>0</v>
      </c>
      <c r="H525" s="82">
        <f ca="1">IF($C525&lt;&gt;"",VLOOKUP($C525,'Monthly budget'!$E$8:$O$86,COLUMN()-3,FALSE),0)</f>
        <v>0</v>
      </c>
      <c r="I525" s="82">
        <f ca="1">IF($C525&lt;&gt;"",VLOOKUP($C525,'Monthly budget'!$E$8:$O$86,COLUMN()-3,FALSE),0)</f>
        <v>0</v>
      </c>
      <c r="J525" s="82">
        <f ca="1">IF($C525&lt;&gt;"",VLOOKUP($C525,'Monthly budget'!$E$8:$O$86,COLUMN()-3,FALSE),0)</f>
        <v>0</v>
      </c>
      <c r="K525" s="82">
        <f ca="1">IF($C525&lt;&gt;"",VLOOKUP($C525,'Monthly budget'!$E$8:$O$86,COLUMN()-3,FALSE),0)</f>
        <v>0</v>
      </c>
      <c r="L525" s="82">
        <f ca="1">IF($C525&lt;&gt;"",VLOOKUP($C525,'Monthly budget'!$E$8:$O$86,COLUMN()-3,FALSE),0)</f>
        <v>0</v>
      </c>
      <c r="M525" s="82">
        <f ca="1">IF($C525&lt;&gt;"",VLOOKUP($C525,'Monthly budget'!$E$8:$O$86,COLUMN()-3,FALSE),0)</f>
        <v>0</v>
      </c>
      <c r="N525" s="82">
        <f ca="1">IF($C525&lt;&gt;"",VLOOKUP($C525,'Monthly budget'!$E$8:$O$86,COLUMN()-3,FALSE),0)</f>
        <v>0</v>
      </c>
    </row>
    <row r="526" spans="2:14" x14ac:dyDescent="0.25">
      <c r="B526" s="81" t="b">
        <v>0</v>
      </c>
      <c r="C526" s="88" t="str">
        <f ca="1"/>
        <v>Phone Insurance</v>
      </c>
      <c r="D526" s="87">
        <f ca="1"/>
        <v>46546</v>
      </c>
      <c r="E526" s="83">
        <f ca="1">IF($C526&lt;&gt;"",VLOOKUP($C526,'Monthly budget'!$E$8:$O$86,COLUMN()-3,FALSE),0)</f>
        <v>-8</v>
      </c>
      <c r="F526" s="82">
        <f ca="1">IF($C526&lt;&gt;"",VLOOKUP($C526,'Monthly budget'!$E$8:$O$86,COLUMN()-3,FALSE),0)</f>
        <v>0</v>
      </c>
      <c r="G526" s="82">
        <f ca="1">IF($C526&lt;&gt;"",VLOOKUP($C526,'Monthly budget'!$E$8:$O$86,COLUMN()-3,FALSE),0)</f>
        <v>0</v>
      </c>
      <c r="H526" s="82">
        <f ca="1">IF($C526&lt;&gt;"",VLOOKUP($C526,'Monthly budget'!$E$8:$O$86,COLUMN()-3,FALSE),0)</f>
        <v>0</v>
      </c>
      <c r="I526" s="82">
        <f ca="1">IF($C526&lt;&gt;"",VLOOKUP($C526,'Monthly budget'!$E$8:$O$86,COLUMN()-3,FALSE),0)</f>
        <v>0</v>
      </c>
      <c r="J526" s="82">
        <f ca="1">IF($C526&lt;&gt;"",VLOOKUP($C526,'Monthly budget'!$E$8:$O$86,COLUMN()-3,FALSE),0)</f>
        <v>0</v>
      </c>
      <c r="K526" s="82">
        <f ca="1">IF($C526&lt;&gt;"",VLOOKUP($C526,'Monthly budget'!$E$8:$O$86,COLUMN()-3,FALSE),0)</f>
        <v>0</v>
      </c>
      <c r="L526" s="82">
        <f ca="1">IF($C526&lt;&gt;"",VLOOKUP($C526,'Monthly budget'!$E$8:$O$86,COLUMN()-3,FALSE),0)</f>
        <v>0</v>
      </c>
      <c r="M526" s="82">
        <f ca="1">IF($C526&lt;&gt;"",VLOOKUP($C526,'Monthly budget'!$E$8:$O$86,COLUMN()-3,FALSE),0)</f>
        <v>0</v>
      </c>
      <c r="N526" s="82">
        <f ca="1">IF($C526&lt;&gt;"",VLOOKUP($C526,'Monthly budget'!$E$8:$O$86,COLUMN()-3,FALSE),0)</f>
        <v>0</v>
      </c>
    </row>
    <row r="527" spans="2:14" x14ac:dyDescent="0.25">
      <c r="B527" s="81" t="b">
        <v>0</v>
      </c>
      <c r="C527" s="88" t="str">
        <f ca="1"/>
        <v>Amazon</v>
      </c>
      <c r="D527" s="87">
        <f ca="1"/>
        <v>46547</v>
      </c>
      <c r="E527" s="83">
        <f ca="1">IF($C527&lt;&gt;"",VLOOKUP($C527,'Monthly budget'!$E$8:$O$86,COLUMN()-3,FALSE),0)</f>
        <v>-16.149999999999999</v>
      </c>
      <c r="F527" s="82">
        <f ca="1">IF($C527&lt;&gt;"",VLOOKUP($C527,'Monthly budget'!$E$8:$O$86,COLUMN()-3,FALSE),0)</f>
        <v>0</v>
      </c>
      <c r="G527" s="82">
        <f ca="1">IF($C527&lt;&gt;"",VLOOKUP($C527,'Monthly budget'!$E$8:$O$86,COLUMN()-3,FALSE),0)</f>
        <v>0</v>
      </c>
      <c r="H527" s="82">
        <f ca="1">IF($C527&lt;&gt;"",VLOOKUP($C527,'Monthly budget'!$E$8:$O$86,COLUMN()-3,FALSE),0)</f>
        <v>0</v>
      </c>
      <c r="I527" s="82">
        <f ca="1">IF($C527&lt;&gt;"",VLOOKUP($C527,'Monthly budget'!$E$8:$O$86,COLUMN()-3,FALSE),0)</f>
        <v>0</v>
      </c>
      <c r="J527" s="82">
        <f ca="1">IF($C527&lt;&gt;"",VLOOKUP($C527,'Monthly budget'!$E$8:$O$86,COLUMN()-3,FALSE),0)</f>
        <v>0</v>
      </c>
      <c r="K527" s="82">
        <f ca="1">IF($C527&lt;&gt;"",VLOOKUP($C527,'Monthly budget'!$E$8:$O$86,COLUMN()-3,FALSE),0)</f>
        <v>0</v>
      </c>
      <c r="L527" s="82">
        <f ca="1">IF($C527&lt;&gt;"",VLOOKUP($C527,'Monthly budget'!$E$8:$O$86,COLUMN()-3,FALSE),0)</f>
        <v>0</v>
      </c>
      <c r="M527" s="82">
        <f ca="1">IF($C527&lt;&gt;"",VLOOKUP($C527,'Monthly budget'!$E$8:$O$86,COLUMN()-3,FALSE),0)</f>
        <v>0</v>
      </c>
      <c r="N527" s="82">
        <f ca="1">IF($C527&lt;&gt;"",VLOOKUP($C527,'Monthly budget'!$E$8:$O$86,COLUMN()-3,FALSE),0)</f>
        <v>0</v>
      </c>
    </row>
    <row r="528" spans="2:14" x14ac:dyDescent="0.25">
      <c r="B528" s="81" t="b">
        <v>0</v>
      </c>
      <c r="C528" s="88" t="str">
        <f ca="1"/>
        <v>Viso Go</v>
      </c>
      <c r="D528" s="87">
        <f ca="1"/>
        <v>46549</v>
      </c>
      <c r="E528" s="83">
        <f ca="1">IF($C528&lt;&gt;"",VLOOKUP($C528,'Monthly budget'!$E$8:$O$86,COLUMN()-3,FALSE),0)</f>
        <v>-275</v>
      </c>
      <c r="F528" s="82">
        <f ca="1">IF($C528&lt;&gt;"",VLOOKUP($C528,'Monthly budget'!$E$8:$O$86,COLUMN()-3,FALSE),0)</f>
        <v>0</v>
      </c>
      <c r="G528" s="82">
        <f ca="1">IF($C528&lt;&gt;"",VLOOKUP($C528,'Monthly budget'!$E$8:$O$86,COLUMN()-3,FALSE),0)</f>
        <v>0</v>
      </c>
      <c r="H528" s="82">
        <f ca="1">IF($C528&lt;&gt;"",VLOOKUP($C528,'Monthly budget'!$E$8:$O$86,COLUMN()-3,FALSE),0)</f>
        <v>0</v>
      </c>
      <c r="I528" s="82">
        <f ca="1">IF($C528&lt;&gt;"",VLOOKUP($C528,'Monthly budget'!$E$8:$O$86,COLUMN()-3,FALSE),0)</f>
        <v>0</v>
      </c>
      <c r="J528" s="82">
        <f ca="1">IF($C528&lt;&gt;"",VLOOKUP($C528,'Monthly budget'!$E$8:$O$86,COLUMN()-3,FALSE),0)</f>
        <v>0</v>
      </c>
      <c r="K528" s="82">
        <f ca="1">IF($C528&lt;&gt;"",VLOOKUP($C528,'Monthly budget'!$E$8:$O$86,COLUMN()-3,FALSE),0)</f>
        <v>146</v>
      </c>
      <c r="L528" s="82">
        <f ca="1">IF($C528&lt;&gt;"",VLOOKUP($C528,'Monthly budget'!$E$8:$O$86,COLUMN()-3,FALSE),0)</f>
        <v>0</v>
      </c>
      <c r="M528" s="82">
        <f ca="1">IF($C528&lt;&gt;"",VLOOKUP($C528,'Monthly budget'!$E$8:$O$86,COLUMN()-3,FALSE),0)</f>
        <v>0</v>
      </c>
      <c r="N528" s="82">
        <f ca="1">IF($C528&lt;&gt;"",VLOOKUP($C528,'Monthly budget'!$E$8:$O$86,COLUMN()-3,FALSE),0)</f>
        <v>0</v>
      </c>
    </row>
    <row r="529" spans="2:14" x14ac:dyDescent="0.25">
      <c r="B529" s="81" t="b">
        <v>0</v>
      </c>
      <c r="C529" s="88" t="str">
        <f ca="1"/>
        <v>Motorcycle</v>
      </c>
      <c r="D529" s="87">
        <f ca="1"/>
        <v>46554</v>
      </c>
      <c r="E529" s="83">
        <f ca="1">IF($C529&lt;&gt;"",VLOOKUP($C529,'Monthly budget'!$E$8:$O$86,COLUMN()-3,FALSE),0)</f>
        <v>-150.38</v>
      </c>
      <c r="F529" s="82">
        <f ca="1">IF($C529&lt;&gt;"",VLOOKUP($C529,'Monthly budget'!$E$8:$O$86,COLUMN()-3,FALSE),0)</f>
        <v>0</v>
      </c>
      <c r="G529" s="82">
        <f ca="1">IF($C529&lt;&gt;"",VLOOKUP($C529,'Monthly budget'!$E$8:$O$86,COLUMN()-3,FALSE),0)</f>
        <v>0</v>
      </c>
      <c r="H529" s="82">
        <f ca="1">IF($C529&lt;&gt;"",VLOOKUP($C529,'Monthly budget'!$E$8:$O$86,COLUMN()-3,FALSE),0)</f>
        <v>0</v>
      </c>
      <c r="I529" s="82">
        <f ca="1">IF($C529&lt;&gt;"",VLOOKUP($C529,'Monthly budget'!$E$8:$O$86,COLUMN()-3,FALSE),0)</f>
        <v>0</v>
      </c>
      <c r="J529" s="82">
        <f ca="1">IF($C529&lt;&gt;"",VLOOKUP($C529,'Monthly budget'!$E$8:$O$86,COLUMN()-3,FALSE),0)</f>
        <v>0</v>
      </c>
      <c r="K529" s="82">
        <f ca="1">IF($C529&lt;&gt;"",VLOOKUP($C529,'Monthly budget'!$E$8:$O$86,COLUMN()-3,FALSE),0)</f>
        <v>0</v>
      </c>
      <c r="L529" s="82">
        <f ca="1">IF($C529&lt;&gt;"",VLOOKUP($C529,'Monthly budget'!$E$8:$O$86,COLUMN()-3,FALSE),0)</f>
        <v>0</v>
      </c>
      <c r="M529" s="82">
        <f ca="1">IF($C529&lt;&gt;"",VLOOKUP($C529,'Monthly budget'!$E$8:$O$86,COLUMN()-3,FALSE),0)</f>
        <v>0</v>
      </c>
      <c r="N529" s="82">
        <f ca="1">IF($C529&lt;&gt;"",VLOOKUP($C529,'Monthly budget'!$E$8:$O$86,COLUMN()-3,FALSE),0)</f>
        <v>0</v>
      </c>
    </row>
    <row r="530" spans="2:14" x14ac:dyDescent="0.25">
      <c r="B530" s="81" t="b">
        <v>0</v>
      </c>
      <c r="C530" s="88" t="str">
        <f ca="1"/>
        <v>Paycheck</v>
      </c>
      <c r="D530" s="87">
        <f ca="1"/>
        <v>46556</v>
      </c>
      <c r="E530" s="83">
        <f ca="1">IF($C530&lt;&gt;"",VLOOKUP($C530,'Monthly budget'!$E$8:$O$86,COLUMN()-3,FALSE),0)</f>
        <v>1140</v>
      </c>
      <c r="F530" s="82">
        <f ca="1">IF($C530&lt;&gt;"",VLOOKUP($C530,'Monthly budget'!$E$8:$O$86,COLUMN()-3,FALSE),0)</f>
        <v>460</v>
      </c>
      <c r="G530" s="82">
        <f ca="1">IF($C530&lt;&gt;"",VLOOKUP($C530,'Monthly budget'!$E$8:$O$86,COLUMN()-3,FALSE),0)</f>
        <v>0</v>
      </c>
      <c r="H530" s="82">
        <f ca="1">IF($C530&lt;&gt;"",VLOOKUP($C530,'Monthly budget'!$E$8:$O$86,COLUMN()-3,FALSE),0)</f>
        <v>0</v>
      </c>
      <c r="I530" s="82">
        <f ca="1">IF($C530&lt;&gt;"",VLOOKUP($C530,'Monthly budget'!$E$8:$O$86,COLUMN()-3,FALSE),0)</f>
        <v>0</v>
      </c>
      <c r="J530" s="82">
        <f ca="1">IF($C530&lt;&gt;"",VLOOKUP($C530,'Monthly budget'!$E$8:$O$86,COLUMN()-3,FALSE),0)</f>
        <v>0</v>
      </c>
      <c r="K530" s="82">
        <f ca="1">IF($C530&lt;&gt;"",VLOOKUP($C530,'Monthly budget'!$E$8:$O$86,COLUMN()-3,FALSE),0)</f>
        <v>0</v>
      </c>
      <c r="L530" s="82">
        <f ca="1">IF($C530&lt;&gt;"",VLOOKUP($C530,'Monthly budget'!$E$8:$O$86,COLUMN()-3,FALSE),0)</f>
        <v>0</v>
      </c>
      <c r="M530" s="82">
        <f ca="1">IF($C530&lt;&gt;"",VLOOKUP($C530,'Monthly budget'!$E$8:$O$86,COLUMN()-3,FALSE),0)</f>
        <v>0</v>
      </c>
      <c r="N530" s="82">
        <f ca="1">IF($C530&lt;&gt;"",VLOOKUP($C530,'Monthly budget'!$E$8:$O$86,COLUMN()-3,FALSE),0)</f>
        <v>0</v>
      </c>
    </row>
    <row r="531" spans="2:14" x14ac:dyDescent="0.25">
      <c r="B531" s="81" t="b">
        <v>0</v>
      </c>
      <c r="C531" s="88" t="str">
        <f ca="1"/>
        <v>Ameritas</v>
      </c>
      <c r="D531" s="87">
        <f ca="1"/>
        <v>46556</v>
      </c>
      <c r="E531" s="83">
        <f ca="1">IF($C531&lt;&gt;"",VLOOKUP($C531,'Monthly budget'!$E$8:$O$86,COLUMN()-3,FALSE),0)</f>
        <v>0</v>
      </c>
      <c r="F531" s="82">
        <f ca="1">IF($C531&lt;&gt;"",VLOOKUP($C531,'Monthly budget'!$E$8:$O$86,COLUMN()-3,FALSE),0)</f>
        <v>0</v>
      </c>
      <c r="G531" s="82">
        <f ca="1">IF($C531&lt;&gt;"",VLOOKUP($C531,'Monthly budget'!$E$8:$O$86,COLUMN()-3,FALSE),0)</f>
        <v>112</v>
      </c>
      <c r="H531" s="82">
        <f ca="1">IF($C531&lt;&gt;"",VLOOKUP($C531,'Monthly budget'!$E$8:$O$86,COLUMN()-3,FALSE),0)</f>
        <v>0</v>
      </c>
      <c r="I531" s="82">
        <f ca="1">IF($C531&lt;&gt;"",VLOOKUP($C531,'Monthly budget'!$E$8:$O$86,COLUMN()-3,FALSE),0)</f>
        <v>0</v>
      </c>
      <c r="J531" s="82">
        <f ca="1">IF($C531&lt;&gt;"",VLOOKUP($C531,'Monthly budget'!$E$8:$O$86,COLUMN()-3,FALSE),0)</f>
        <v>0</v>
      </c>
      <c r="K531" s="82">
        <f ca="1">IF($C531&lt;&gt;"",VLOOKUP($C531,'Monthly budget'!$E$8:$O$86,COLUMN()-3,FALSE),0)</f>
        <v>0</v>
      </c>
      <c r="L531" s="82">
        <f ca="1">IF($C531&lt;&gt;"",VLOOKUP($C531,'Monthly budget'!$E$8:$O$86,COLUMN()-3,FALSE),0)</f>
        <v>0</v>
      </c>
      <c r="M531" s="82">
        <f ca="1">IF($C531&lt;&gt;"",VLOOKUP($C531,'Monthly budget'!$E$8:$O$86,COLUMN()-3,FALSE),0)</f>
        <v>0</v>
      </c>
      <c r="N531" s="82">
        <f ca="1">IF($C531&lt;&gt;"",VLOOKUP($C531,'Monthly budget'!$E$8:$O$86,COLUMN()-3,FALSE),0)</f>
        <v>0</v>
      </c>
    </row>
    <row r="532" spans="2:14" x14ac:dyDescent="0.25">
      <c r="B532" s="81" t="b">
        <v>0</v>
      </c>
      <c r="C532" s="88" t="str">
        <f ca="1"/>
        <v>Groceries</v>
      </c>
      <c r="D532" s="87">
        <f ca="1"/>
        <v>46557</v>
      </c>
      <c r="E532" s="83">
        <f ca="1">IF($C532&lt;&gt;"",VLOOKUP($C532,'Monthly budget'!$E$8:$O$86,COLUMN()-3,FALSE),0)</f>
        <v>0</v>
      </c>
      <c r="F532" s="82">
        <f ca="1">IF($C532&lt;&gt;"",VLOOKUP($C532,'Monthly budget'!$E$8:$O$86,COLUMN()-3,FALSE),0)</f>
        <v>-200</v>
      </c>
      <c r="G532" s="82">
        <f ca="1">IF($C532&lt;&gt;"",VLOOKUP($C532,'Monthly budget'!$E$8:$O$86,COLUMN()-3,FALSE),0)</f>
        <v>0</v>
      </c>
      <c r="H532" s="82">
        <f ca="1">IF($C532&lt;&gt;"",VLOOKUP($C532,'Monthly budget'!$E$8:$O$86,COLUMN()-3,FALSE),0)</f>
        <v>0</v>
      </c>
      <c r="I532" s="82">
        <f ca="1">IF($C532&lt;&gt;"",VLOOKUP($C532,'Monthly budget'!$E$8:$O$86,COLUMN()-3,FALSE),0)</f>
        <v>0</v>
      </c>
      <c r="J532" s="82">
        <f ca="1">IF($C532&lt;&gt;"",VLOOKUP($C532,'Monthly budget'!$E$8:$O$86,COLUMN()-3,FALSE),0)</f>
        <v>0</v>
      </c>
      <c r="K532" s="82">
        <f ca="1">IF($C532&lt;&gt;"",VLOOKUP($C532,'Monthly budget'!$E$8:$O$86,COLUMN()-3,FALSE),0)</f>
        <v>0</v>
      </c>
      <c r="L532" s="82">
        <f ca="1">IF($C532&lt;&gt;"",VLOOKUP($C532,'Monthly budget'!$E$8:$O$86,COLUMN()-3,FALSE),0)</f>
        <v>0</v>
      </c>
      <c r="M532" s="82">
        <f ca="1">IF($C532&lt;&gt;"",VLOOKUP($C532,'Monthly budget'!$E$8:$O$86,COLUMN()-3,FALSE),0)</f>
        <v>0</v>
      </c>
      <c r="N532" s="82">
        <f ca="1">IF($C532&lt;&gt;"",VLOOKUP($C532,'Monthly budget'!$E$8:$O$86,COLUMN()-3,FALSE),0)</f>
        <v>0</v>
      </c>
    </row>
    <row r="533" spans="2:14" x14ac:dyDescent="0.25">
      <c r="B533" s="81" t="b">
        <v>0</v>
      </c>
      <c r="C533" s="88" t="str">
        <f ca="1"/>
        <v>Food &amp; Drinks</v>
      </c>
      <c r="D533" s="87">
        <f ca="1"/>
        <v>46557</v>
      </c>
      <c r="E533" s="83">
        <f ca="1">IF($C533&lt;&gt;"",VLOOKUP($C533,'Monthly budget'!$E$8:$O$86,COLUMN()-3,FALSE),0)</f>
        <v>0</v>
      </c>
      <c r="F533" s="82">
        <f ca="1">IF($C533&lt;&gt;"",VLOOKUP($C533,'Monthly budget'!$E$8:$O$86,COLUMN()-3,FALSE),0)</f>
        <v>-200</v>
      </c>
      <c r="G533" s="82">
        <f ca="1">IF($C533&lt;&gt;"",VLOOKUP($C533,'Monthly budget'!$E$8:$O$86,COLUMN()-3,FALSE),0)</f>
        <v>0</v>
      </c>
      <c r="H533" s="82">
        <f ca="1">IF($C533&lt;&gt;"",VLOOKUP($C533,'Monthly budget'!$E$8:$O$86,COLUMN()-3,FALSE),0)</f>
        <v>0</v>
      </c>
      <c r="I533" s="82">
        <f ca="1">IF($C533&lt;&gt;"",VLOOKUP($C533,'Monthly budget'!$E$8:$O$86,COLUMN()-3,FALSE),0)</f>
        <v>0</v>
      </c>
      <c r="J533" s="82">
        <f ca="1">IF($C533&lt;&gt;"",VLOOKUP($C533,'Monthly budget'!$E$8:$O$86,COLUMN()-3,FALSE),0)</f>
        <v>0</v>
      </c>
      <c r="K533" s="82">
        <f ca="1">IF($C533&lt;&gt;"",VLOOKUP($C533,'Monthly budget'!$E$8:$O$86,COLUMN()-3,FALSE),0)</f>
        <v>0</v>
      </c>
      <c r="L533" s="82">
        <f ca="1">IF($C533&lt;&gt;"",VLOOKUP($C533,'Monthly budget'!$E$8:$O$86,COLUMN()-3,FALSE),0)</f>
        <v>0</v>
      </c>
      <c r="M533" s="82">
        <f ca="1">IF($C533&lt;&gt;"",VLOOKUP($C533,'Monthly budget'!$E$8:$O$86,COLUMN()-3,FALSE),0)</f>
        <v>0</v>
      </c>
      <c r="N533" s="82">
        <f ca="1">IF($C533&lt;&gt;"",VLOOKUP($C533,'Monthly budget'!$E$8:$O$86,COLUMN()-3,FALSE),0)</f>
        <v>0</v>
      </c>
    </row>
    <row r="534" spans="2:14" x14ac:dyDescent="0.25">
      <c r="B534" s="81" t="b">
        <v>0</v>
      </c>
      <c r="C534" s="88" t="str">
        <f ca="1"/>
        <v>Netflix</v>
      </c>
      <c r="D534" s="87">
        <f ca="1"/>
        <v>46558</v>
      </c>
      <c r="E534" s="83">
        <f ca="1">IF($C534&lt;&gt;"",VLOOKUP($C534,'Monthly budget'!$E$8:$O$86,COLUMN()-3,FALSE),0)</f>
        <v>-24.99</v>
      </c>
      <c r="F534" s="82">
        <f ca="1">IF($C534&lt;&gt;"",VLOOKUP($C534,'Monthly budget'!$E$8:$O$86,COLUMN()-3,FALSE),0)</f>
        <v>0</v>
      </c>
      <c r="G534" s="82">
        <f ca="1">IF($C534&lt;&gt;"",VLOOKUP($C534,'Monthly budget'!$E$8:$O$86,COLUMN()-3,FALSE),0)</f>
        <v>0</v>
      </c>
      <c r="H534" s="82">
        <f ca="1">IF($C534&lt;&gt;"",VLOOKUP($C534,'Monthly budget'!$E$8:$O$86,COLUMN()-3,FALSE),0)</f>
        <v>0</v>
      </c>
      <c r="I534" s="82">
        <f ca="1">IF($C534&lt;&gt;"",VLOOKUP($C534,'Monthly budget'!$E$8:$O$86,COLUMN()-3,FALSE),0)</f>
        <v>0</v>
      </c>
      <c r="J534" s="82">
        <f ca="1">IF($C534&lt;&gt;"",VLOOKUP($C534,'Monthly budget'!$E$8:$O$86,COLUMN()-3,FALSE),0)</f>
        <v>0</v>
      </c>
      <c r="K534" s="82">
        <f ca="1">IF($C534&lt;&gt;"",VLOOKUP($C534,'Monthly budget'!$E$8:$O$86,COLUMN()-3,FALSE),0)</f>
        <v>0</v>
      </c>
      <c r="L534" s="82">
        <f ca="1">IF($C534&lt;&gt;"",VLOOKUP($C534,'Monthly budget'!$E$8:$O$86,COLUMN()-3,FALSE),0)</f>
        <v>0</v>
      </c>
      <c r="M534" s="82">
        <f ca="1">IF($C534&lt;&gt;"",VLOOKUP($C534,'Monthly budget'!$E$8:$O$86,COLUMN()-3,FALSE),0)</f>
        <v>0</v>
      </c>
      <c r="N534" s="82">
        <f ca="1">IF($C534&lt;&gt;"",VLOOKUP($C534,'Monthly budget'!$E$8:$O$86,COLUMN()-3,FALSE),0)</f>
        <v>0</v>
      </c>
    </row>
    <row r="535" spans="2:14" x14ac:dyDescent="0.25">
      <c r="B535" s="81" t="b">
        <v>0</v>
      </c>
      <c r="C535" s="88" t="str">
        <f ca="1"/>
        <v>Renters</v>
      </c>
      <c r="D535" s="87">
        <f ca="1"/>
        <v>46559</v>
      </c>
      <c r="E535" s="83">
        <f ca="1">IF($C535&lt;&gt;"",VLOOKUP($C535,'Monthly budget'!$E$8:$O$86,COLUMN()-3,FALSE),0)</f>
        <v>-10.92</v>
      </c>
      <c r="F535" s="82">
        <f ca="1">IF($C535&lt;&gt;"",VLOOKUP($C535,'Monthly budget'!$E$8:$O$86,COLUMN()-3,FALSE),0)</f>
        <v>0</v>
      </c>
      <c r="G535" s="82">
        <f ca="1">IF($C535&lt;&gt;"",VLOOKUP($C535,'Monthly budget'!$E$8:$O$86,COLUMN()-3,FALSE),0)</f>
        <v>0</v>
      </c>
      <c r="H535" s="82">
        <f ca="1">IF($C535&lt;&gt;"",VLOOKUP($C535,'Monthly budget'!$E$8:$O$86,COLUMN()-3,FALSE),0)</f>
        <v>0</v>
      </c>
      <c r="I535" s="82">
        <f ca="1">IF($C535&lt;&gt;"",VLOOKUP($C535,'Monthly budget'!$E$8:$O$86,COLUMN()-3,FALSE),0)</f>
        <v>0</v>
      </c>
      <c r="J535" s="82">
        <f ca="1">IF($C535&lt;&gt;"",VLOOKUP($C535,'Monthly budget'!$E$8:$O$86,COLUMN()-3,FALSE),0)</f>
        <v>0</v>
      </c>
      <c r="K535" s="82">
        <f ca="1">IF($C535&lt;&gt;"",VLOOKUP($C535,'Monthly budget'!$E$8:$O$86,COLUMN()-3,FALSE),0)</f>
        <v>0</v>
      </c>
      <c r="L535" s="82">
        <f ca="1">IF($C535&lt;&gt;"",VLOOKUP($C535,'Monthly budget'!$E$8:$O$86,COLUMN()-3,FALSE),0)</f>
        <v>0</v>
      </c>
      <c r="M535" s="82">
        <f ca="1">IF($C535&lt;&gt;"",VLOOKUP($C535,'Monthly budget'!$E$8:$O$86,COLUMN()-3,FALSE),0)</f>
        <v>0</v>
      </c>
      <c r="N535" s="82">
        <f ca="1">IF($C535&lt;&gt;"",VLOOKUP($C535,'Monthly budget'!$E$8:$O$86,COLUMN()-3,FALSE),0)</f>
        <v>0</v>
      </c>
    </row>
    <row r="536" spans="2:14" x14ac:dyDescent="0.25">
      <c r="B536" s="81" t="b">
        <v>0</v>
      </c>
      <c r="C536" s="88" t="str">
        <f ca="1"/>
        <v>Sniffies</v>
      </c>
      <c r="D536" s="87">
        <f ca="1"/>
        <v>46559</v>
      </c>
      <c r="E536" s="83">
        <f ca="1">IF($C536&lt;&gt;"",VLOOKUP($C536,'Monthly budget'!$E$8:$O$86,COLUMN()-3,FALSE),0)</f>
        <v>-59.94</v>
      </c>
      <c r="F536" s="82">
        <f ca="1">IF($C536&lt;&gt;"",VLOOKUP($C536,'Monthly budget'!$E$8:$O$86,COLUMN()-3,FALSE),0)</f>
        <v>0</v>
      </c>
      <c r="G536" s="82">
        <f ca="1">IF($C536&lt;&gt;"",VLOOKUP($C536,'Monthly budget'!$E$8:$O$86,COLUMN()-3,FALSE),0)</f>
        <v>0</v>
      </c>
      <c r="H536" s="82">
        <f ca="1">IF($C536&lt;&gt;"",VLOOKUP($C536,'Monthly budget'!$E$8:$O$86,COLUMN()-3,FALSE),0)</f>
        <v>0</v>
      </c>
      <c r="I536" s="82">
        <f ca="1">IF($C536&lt;&gt;"",VLOOKUP($C536,'Monthly budget'!$E$8:$O$86,COLUMN()-3,FALSE),0)</f>
        <v>0</v>
      </c>
      <c r="J536" s="82">
        <f ca="1">IF($C536&lt;&gt;"",VLOOKUP($C536,'Monthly budget'!$E$8:$O$86,COLUMN()-3,FALSE),0)</f>
        <v>0</v>
      </c>
      <c r="K536" s="82">
        <f ca="1">IF($C536&lt;&gt;"",VLOOKUP($C536,'Monthly budget'!$E$8:$O$86,COLUMN()-3,FALSE),0)</f>
        <v>0</v>
      </c>
      <c r="L536" s="82">
        <f ca="1">IF($C536&lt;&gt;"",VLOOKUP($C536,'Monthly budget'!$E$8:$O$86,COLUMN()-3,FALSE),0)</f>
        <v>0</v>
      </c>
      <c r="M536" s="82">
        <f ca="1">IF($C536&lt;&gt;"",VLOOKUP($C536,'Monthly budget'!$E$8:$O$86,COLUMN()-3,FALSE),0)</f>
        <v>0</v>
      </c>
      <c r="N536" s="82">
        <f ca="1">IF($C536&lt;&gt;"",VLOOKUP($C536,'Monthly budget'!$E$8:$O$86,COLUMN()-3,FALSE),0)</f>
        <v>0</v>
      </c>
    </row>
    <row r="537" spans="2:14" x14ac:dyDescent="0.25">
      <c r="B537" s="81" t="b">
        <v>0</v>
      </c>
      <c r="C537" s="88" t="str">
        <f ca="1"/>
        <v>Cese Transfer</v>
      </c>
      <c r="D537" s="87">
        <f ca="1"/>
        <v>46563</v>
      </c>
      <c r="E537" s="83">
        <f ca="1">IF($C537&lt;&gt;"",VLOOKUP($C537,'Monthly budget'!$E$8:$O$86,COLUMN()-3,FALSE),0)</f>
        <v>142</v>
      </c>
      <c r="F537" s="82">
        <f ca="1">IF($C537&lt;&gt;"",VLOOKUP($C537,'Monthly budget'!$E$8:$O$86,COLUMN()-3,FALSE),0)</f>
        <v>0</v>
      </c>
      <c r="G537" s="82">
        <f ca="1">IF($C537&lt;&gt;"",VLOOKUP($C537,'Monthly budget'!$E$8:$O$86,COLUMN()-3,FALSE),0)</f>
        <v>0</v>
      </c>
      <c r="H537" s="82">
        <f ca="1">IF($C537&lt;&gt;"",VLOOKUP($C537,'Monthly budget'!$E$8:$O$86,COLUMN()-3,FALSE),0)</f>
        <v>0</v>
      </c>
      <c r="I537" s="82">
        <f ca="1">IF($C537&lt;&gt;"",VLOOKUP($C537,'Monthly budget'!$E$8:$O$86,COLUMN()-3,FALSE),0)</f>
        <v>0</v>
      </c>
      <c r="J537" s="82">
        <f ca="1">IF($C537&lt;&gt;"",VLOOKUP($C537,'Monthly budget'!$E$8:$O$86,COLUMN()-3,FALSE),0)</f>
        <v>0</v>
      </c>
      <c r="K537" s="82">
        <f ca="1">IF($C537&lt;&gt;"",VLOOKUP($C537,'Monthly budget'!$E$8:$O$86,COLUMN()-3,FALSE),0)</f>
        <v>0</v>
      </c>
      <c r="L537" s="82">
        <f ca="1">IF($C537&lt;&gt;"",VLOOKUP($C537,'Monthly budget'!$E$8:$O$86,COLUMN()-3,FALSE),0)</f>
        <v>0</v>
      </c>
      <c r="M537" s="82">
        <f ca="1">IF($C537&lt;&gt;"",VLOOKUP($C537,'Monthly budget'!$E$8:$O$86,COLUMN()-3,FALSE),0)</f>
        <v>0</v>
      </c>
      <c r="N537" s="82">
        <f ca="1">IF($C537&lt;&gt;"",VLOOKUP($C537,'Monthly budget'!$E$8:$O$86,COLUMN()-3,FALSE),0)</f>
        <v>0</v>
      </c>
    </row>
    <row r="538" spans="2:14" x14ac:dyDescent="0.25">
      <c r="B538" s="81" t="b">
        <v>0</v>
      </c>
      <c r="C538" s="88" t="str">
        <f ca="1"/>
        <v>Internet</v>
      </c>
      <c r="D538" s="87">
        <f ca="1"/>
        <v>46564</v>
      </c>
      <c r="E538" s="83">
        <f ca="1">IF($C538&lt;&gt;"",VLOOKUP($C538,'Monthly budget'!$E$8:$O$86,COLUMN()-3,FALSE),0)</f>
        <v>0</v>
      </c>
      <c r="F538" s="82">
        <f ca="1">IF($C538&lt;&gt;"",VLOOKUP($C538,'Monthly budget'!$E$8:$O$86,COLUMN()-3,FALSE),0)</f>
        <v>0</v>
      </c>
      <c r="G538" s="82">
        <f ca="1">IF($C538&lt;&gt;"",VLOOKUP($C538,'Monthly budget'!$E$8:$O$86,COLUMN()-3,FALSE),0)</f>
        <v>0</v>
      </c>
      <c r="H538" s="82">
        <f ca="1">IF($C538&lt;&gt;"",VLOOKUP($C538,'Monthly budget'!$E$8:$O$86,COLUMN()-3,FALSE),0)</f>
        <v>0</v>
      </c>
      <c r="I538" s="82">
        <f ca="1">IF($C538&lt;&gt;"",VLOOKUP($C538,'Monthly budget'!$E$8:$O$86,COLUMN()-3,FALSE),0)</f>
        <v>0</v>
      </c>
      <c r="J538" s="82">
        <f ca="1">IF($C538&lt;&gt;"",VLOOKUP($C538,'Monthly budget'!$E$8:$O$86,COLUMN()-3,FALSE),0)</f>
        <v>0</v>
      </c>
      <c r="K538" s="82">
        <f ca="1">IF($C538&lt;&gt;"",VLOOKUP($C538,'Monthly budget'!$E$8:$O$86,COLUMN()-3,FALSE),0)</f>
        <v>0</v>
      </c>
      <c r="L538" s="82">
        <f ca="1">IF($C538&lt;&gt;"",VLOOKUP($C538,'Monthly budget'!$E$8:$O$86,COLUMN()-3,FALSE),0)</f>
        <v>0</v>
      </c>
      <c r="M538" s="82">
        <f ca="1">IF($C538&lt;&gt;"",VLOOKUP($C538,'Monthly budget'!$E$8:$O$86,COLUMN()-3,FALSE),0)</f>
        <v>0</v>
      </c>
      <c r="N538" s="82">
        <f ca="1">IF($C538&lt;&gt;"",VLOOKUP($C538,'Monthly budget'!$E$8:$O$86,COLUMN()-3,FALSE),0)</f>
        <v>0</v>
      </c>
    </row>
    <row r="539" spans="2:14" x14ac:dyDescent="0.25">
      <c r="B539" s="81" t="b">
        <v>0</v>
      </c>
      <c r="C539" s="88" t="str">
        <f ca="1"/>
        <v>Windsurf</v>
      </c>
      <c r="D539" s="87">
        <f ca="1"/>
        <v>46564</v>
      </c>
      <c r="E539" s="83">
        <f ca="1">IF($C539&lt;&gt;"",VLOOKUP($C539,'Monthly budget'!$E$8:$O$86,COLUMN()-3,FALSE),0)</f>
        <v>-15</v>
      </c>
      <c r="F539" s="82">
        <f ca="1">IF($C539&lt;&gt;"",VLOOKUP($C539,'Monthly budget'!$E$8:$O$86,COLUMN()-3,FALSE),0)</f>
        <v>0</v>
      </c>
      <c r="G539" s="82">
        <f ca="1">IF($C539&lt;&gt;"",VLOOKUP($C539,'Monthly budget'!$E$8:$O$86,COLUMN()-3,FALSE),0)</f>
        <v>0</v>
      </c>
      <c r="H539" s="82">
        <f ca="1">IF($C539&lt;&gt;"",VLOOKUP($C539,'Monthly budget'!$E$8:$O$86,COLUMN()-3,FALSE),0)</f>
        <v>0</v>
      </c>
      <c r="I539" s="82">
        <f ca="1">IF($C539&lt;&gt;"",VLOOKUP($C539,'Monthly budget'!$E$8:$O$86,COLUMN()-3,FALSE),0)</f>
        <v>0</v>
      </c>
      <c r="J539" s="82">
        <f ca="1">IF($C539&lt;&gt;"",VLOOKUP($C539,'Monthly budget'!$E$8:$O$86,COLUMN()-3,FALSE),0)</f>
        <v>0</v>
      </c>
      <c r="K539" s="82">
        <f ca="1">IF($C539&lt;&gt;"",VLOOKUP($C539,'Monthly budget'!$E$8:$O$86,COLUMN()-3,FALSE),0)</f>
        <v>0</v>
      </c>
      <c r="L539" s="82">
        <f ca="1">IF($C539&lt;&gt;"",VLOOKUP($C539,'Monthly budget'!$E$8:$O$86,COLUMN()-3,FALSE),0)</f>
        <v>0</v>
      </c>
      <c r="M539" s="82">
        <f ca="1">IF($C539&lt;&gt;"",VLOOKUP($C539,'Monthly budget'!$E$8:$O$86,COLUMN()-3,FALSE),0)</f>
        <v>0</v>
      </c>
      <c r="N539" s="82">
        <f ca="1">IF($C539&lt;&gt;"",VLOOKUP($C539,'Monthly budget'!$E$8:$O$86,COLUMN()-3,FALSE),0)</f>
        <v>0</v>
      </c>
    </row>
    <row r="540" spans="2:14" x14ac:dyDescent="0.25">
      <c r="B540" s="81" t="b">
        <v>0</v>
      </c>
      <c r="C540" s="88" t="str">
        <f ca="1"/>
        <v>Tidal</v>
      </c>
      <c r="D540" s="87">
        <f ca="1"/>
        <v>46565</v>
      </c>
      <c r="E540" s="83">
        <f ca="1">IF($C540&lt;&gt;"",VLOOKUP($C540,'Monthly budget'!$E$8:$O$86,COLUMN()-3,FALSE),0)</f>
        <v>-10.99</v>
      </c>
      <c r="F540" s="82">
        <f ca="1">IF($C540&lt;&gt;"",VLOOKUP($C540,'Monthly budget'!$E$8:$O$86,COLUMN()-3,FALSE),0)</f>
        <v>0</v>
      </c>
      <c r="G540" s="82">
        <f ca="1">IF($C540&lt;&gt;"",VLOOKUP($C540,'Monthly budget'!$E$8:$O$86,COLUMN()-3,FALSE),0)</f>
        <v>0</v>
      </c>
      <c r="H540" s="82">
        <f ca="1">IF($C540&lt;&gt;"",VLOOKUP($C540,'Monthly budget'!$E$8:$O$86,COLUMN()-3,FALSE),0)</f>
        <v>0</v>
      </c>
      <c r="I540" s="82">
        <f ca="1">IF($C540&lt;&gt;"",VLOOKUP($C540,'Monthly budget'!$E$8:$O$86,COLUMN()-3,FALSE),0)</f>
        <v>0</v>
      </c>
      <c r="J540" s="82">
        <f ca="1">IF($C540&lt;&gt;"",VLOOKUP($C540,'Monthly budget'!$E$8:$O$86,COLUMN()-3,FALSE),0)</f>
        <v>0</v>
      </c>
      <c r="K540" s="82">
        <f ca="1">IF($C540&lt;&gt;"",VLOOKUP($C540,'Monthly budget'!$E$8:$O$86,COLUMN()-3,FALSE),0)</f>
        <v>0</v>
      </c>
      <c r="L540" s="82">
        <f ca="1">IF($C540&lt;&gt;"",VLOOKUP($C540,'Monthly budget'!$E$8:$O$86,COLUMN()-3,FALSE),0)</f>
        <v>0</v>
      </c>
      <c r="M540" s="82">
        <f ca="1">IF($C540&lt;&gt;"",VLOOKUP($C540,'Monthly budget'!$E$8:$O$86,COLUMN()-3,FALSE),0)</f>
        <v>0</v>
      </c>
      <c r="N540" s="82">
        <f ca="1">IF($C540&lt;&gt;"",VLOOKUP($C540,'Monthly budget'!$E$8:$O$86,COLUMN()-3,FALSE),0)</f>
        <v>0</v>
      </c>
    </row>
    <row r="541" spans="2:14" x14ac:dyDescent="0.25">
      <c r="B541" s="81" t="b">
        <v>0</v>
      </c>
      <c r="C541" s="88" t="str">
        <f ca="1"/>
        <v>Costco Citi</v>
      </c>
      <c r="D541" s="87">
        <f ca="1"/>
        <v>46566</v>
      </c>
      <c r="E541" s="83">
        <f ca="1">IF($C541&lt;&gt;"",VLOOKUP($C541,'Monthly budget'!$E$8:$O$86,COLUMN()-3,FALSE),0)</f>
        <v>-140</v>
      </c>
      <c r="F541" s="82">
        <f ca="1">IF($C541&lt;&gt;"",VLOOKUP($C541,'Monthly budget'!$E$8:$O$86,COLUMN()-3,FALSE),0)</f>
        <v>0</v>
      </c>
      <c r="G541" s="82">
        <f ca="1">IF($C541&lt;&gt;"",VLOOKUP($C541,'Monthly budget'!$E$8:$O$86,COLUMN()-3,FALSE),0)</f>
        <v>0</v>
      </c>
      <c r="H541" s="82">
        <f ca="1">IF($C541&lt;&gt;"",VLOOKUP($C541,'Monthly budget'!$E$8:$O$86,COLUMN()-3,FALSE),0)</f>
        <v>0</v>
      </c>
      <c r="I541" s="82">
        <f ca="1">IF($C541&lt;&gt;"",VLOOKUP($C541,'Monthly budget'!$E$8:$O$86,COLUMN()-3,FALSE),0)</f>
        <v>0</v>
      </c>
      <c r="J541" s="82">
        <f ca="1">IF($C541&lt;&gt;"",VLOOKUP($C541,'Monthly budget'!$E$8:$O$86,COLUMN()-3,FALSE),0)</f>
        <v>0</v>
      </c>
      <c r="K541" s="82">
        <f ca="1">IF($C541&lt;&gt;"",VLOOKUP($C541,'Monthly budget'!$E$8:$O$86,COLUMN()-3,FALSE),0)</f>
        <v>0</v>
      </c>
      <c r="L541" s="82">
        <f ca="1">IF($C541&lt;&gt;"",VLOOKUP($C541,'Monthly budget'!$E$8:$O$86,COLUMN()-3,FALSE),0)</f>
        <v>0</v>
      </c>
      <c r="M541" s="82">
        <f ca="1">IF($C541&lt;&gt;"",VLOOKUP($C541,'Monthly budget'!$E$8:$O$86,COLUMN()-3,FALSE),0)</f>
        <v>0</v>
      </c>
      <c r="N541" s="82">
        <f ca="1">IF($C541&lt;&gt;"",VLOOKUP($C541,'Monthly budget'!$E$8:$O$86,COLUMN()-3,FALSE),0)</f>
        <v>140</v>
      </c>
    </row>
    <row r="542" spans="2:14" x14ac:dyDescent="0.25">
      <c r="B542" s="81" t="b">
        <v>0</v>
      </c>
      <c r="C542" s="88" t="str">
        <f ca="1"/>
        <v>Kulo Transfer</v>
      </c>
      <c r="D542" s="87">
        <f ca="1"/>
        <v>46566</v>
      </c>
      <c r="E542" s="83">
        <f ca="1">IF($C542&lt;&gt;"",VLOOKUP($C542,'Monthly budget'!$E$8:$O$86,COLUMN()-3,FALSE),0)</f>
        <v>1050</v>
      </c>
      <c r="F542" s="82">
        <f ca="1">IF($C542&lt;&gt;"",VLOOKUP($C542,'Monthly budget'!$E$8:$O$86,COLUMN()-3,FALSE),0)</f>
        <v>0</v>
      </c>
      <c r="G542" s="82">
        <f ca="1">IF($C542&lt;&gt;"",VLOOKUP($C542,'Monthly budget'!$E$8:$O$86,COLUMN()-3,FALSE),0)</f>
        <v>0</v>
      </c>
      <c r="H542" s="82">
        <f ca="1">IF($C542&lt;&gt;"",VLOOKUP($C542,'Monthly budget'!$E$8:$O$86,COLUMN()-3,FALSE),0)</f>
        <v>0</v>
      </c>
      <c r="I542" s="82">
        <f ca="1">IF($C542&lt;&gt;"",VLOOKUP($C542,'Monthly budget'!$E$8:$O$86,COLUMN()-3,FALSE),0)</f>
        <v>0</v>
      </c>
      <c r="J542" s="82">
        <f ca="1">IF($C542&lt;&gt;"",VLOOKUP($C542,'Monthly budget'!$E$8:$O$86,COLUMN()-3,FALSE),0)</f>
        <v>0</v>
      </c>
      <c r="K542" s="82">
        <f ca="1">IF($C542&lt;&gt;"",VLOOKUP($C542,'Monthly budget'!$E$8:$O$86,COLUMN()-3,FALSE),0)</f>
        <v>0</v>
      </c>
      <c r="L542" s="82">
        <f ca="1">IF($C542&lt;&gt;"",VLOOKUP($C542,'Monthly budget'!$E$8:$O$86,COLUMN()-3,FALSE),0)</f>
        <v>0</v>
      </c>
      <c r="M542" s="82">
        <f ca="1">IF($C542&lt;&gt;"",VLOOKUP($C542,'Monthly budget'!$E$8:$O$86,COLUMN()-3,FALSE),0)</f>
        <v>0</v>
      </c>
      <c r="N542" s="82">
        <f ca="1">IF($C542&lt;&gt;"",VLOOKUP($C542,'Monthly budget'!$E$8:$O$86,COLUMN()-3,FALSE),0)</f>
        <v>0</v>
      </c>
    </row>
    <row r="543" spans="2:14" x14ac:dyDescent="0.25">
      <c r="B543" s="81" t="b">
        <v>0</v>
      </c>
      <c r="C543" s="88" t="str">
        <f ca="1"/>
        <v>Kulo SDGE</v>
      </c>
      <c r="D543" s="87">
        <f ca="1"/>
        <v>46566</v>
      </c>
      <c r="E543" s="83">
        <f ca="1">IF($C543&lt;&gt;"",VLOOKUP($C543,'Monthly budget'!$E$8:$O$86,COLUMN()-3,FALSE),0)</f>
        <v>-82</v>
      </c>
      <c r="F543" s="82">
        <f ca="1">IF($C543&lt;&gt;"",VLOOKUP($C543,'Monthly budget'!$E$8:$O$86,COLUMN()-3,FALSE),0)</f>
        <v>0</v>
      </c>
      <c r="G543" s="82">
        <f ca="1">IF($C543&lt;&gt;"",VLOOKUP($C543,'Monthly budget'!$E$8:$O$86,COLUMN()-3,FALSE),0)</f>
        <v>0</v>
      </c>
      <c r="H543" s="82">
        <f ca="1">IF($C543&lt;&gt;"",VLOOKUP($C543,'Monthly budget'!$E$8:$O$86,COLUMN()-3,FALSE),0)</f>
        <v>0</v>
      </c>
      <c r="I543" s="82">
        <f ca="1">IF($C543&lt;&gt;"",VLOOKUP($C543,'Monthly budget'!$E$8:$O$86,COLUMN()-3,FALSE),0)</f>
        <v>0</v>
      </c>
      <c r="J543" s="82">
        <f ca="1">IF($C543&lt;&gt;"",VLOOKUP($C543,'Monthly budget'!$E$8:$O$86,COLUMN()-3,FALSE),0)</f>
        <v>0</v>
      </c>
      <c r="K543" s="82">
        <f ca="1">IF($C543&lt;&gt;"",VLOOKUP($C543,'Monthly budget'!$E$8:$O$86,COLUMN()-3,FALSE),0)</f>
        <v>0</v>
      </c>
      <c r="L543" s="82">
        <f ca="1">IF($C543&lt;&gt;"",VLOOKUP($C543,'Monthly budget'!$E$8:$O$86,COLUMN()-3,FALSE),0)</f>
        <v>0</v>
      </c>
      <c r="M543" s="82">
        <f ca="1">IF($C543&lt;&gt;"",VLOOKUP($C543,'Monthly budget'!$E$8:$O$86,COLUMN()-3,FALSE),0)</f>
        <v>0</v>
      </c>
      <c r="N543" s="82">
        <f ca="1">IF($C543&lt;&gt;"",VLOOKUP($C543,'Monthly budget'!$E$8:$O$86,COLUMN()-3,FALSE),0)</f>
        <v>0</v>
      </c>
    </row>
    <row r="544" spans="2:14" x14ac:dyDescent="0.25">
      <c r="B544" s="81" t="b">
        <v>0</v>
      </c>
      <c r="C544" s="88" t="str">
        <f ca="1"/>
        <v>SDGE</v>
      </c>
      <c r="D544" s="87">
        <f ca="1"/>
        <v>46566</v>
      </c>
      <c r="E544" s="83">
        <f ca="1">IF($C544&lt;&gt;"",VLOOKUP($C544,'Monthly budget'!$E$8:$O$86,COLUMN()-3,FALSE),0)</f>
        <v>-84</v>
      </c>
      <c r="F544" s="82">
        <f ca="1">IF($C544&lt;&gt;"",VLOOKUP($C544,'Monthly budget'!$E$8:$O$86,COLUMN()-3,FALSE),0)</f>
        <v>0</v>
      </c>
      <c r="G544" s="82">
        <f ca="1">IF($C544&lt;&gt;"",VLOOKUP($C544,'Monthly budget'!$E$8:$O$86,COLUMN()-3,FALSE),0)</f>
        <v>0</v>
      </c>
      <c r="H544" s="82">
        <f ca="1">IF($C544&lt;&gt;"",VLOOKUP($C544,'Monthly budget'!$E$8:$O$86,COLUMN()-3,FALSE),0)</f>
        <v>0</v>
      </c>
      <c r="I544" s="82">
        <f ca="1">IF($C544&lt;&gt;"",VLOOKUP($C544,'Monthly budget'!$E$8:$O$86,COLUMN()-3,FALSE),0)</f>
        <v>0</v>
      </c>
      <c r="J544" s="82">
        <f ca="1">IF($C544&lt;&gt;"",VLOOKUP($C544,'Monthly budget'!$E$8:$O$86,COLUMN()-3,FALSE),0)</f>
        <v>0</v>
      </c>
      <c r="K544" s="82">
        <f ca="1">IF($C544&lt;&gt;"",VLOOKUP($C544,'Monthly budget'!$E$8:$O$86,COLUMN()-3,FALSE),0)</f>
        <v>0</v>
      </c>
      <c r="L544" s="82">
        <f ca="1">IF($C544&lt;&gt;"",VLOOKUP($C544,'Monthly budget'!$E$8:$O$86,COLUMN()-3,FALSE),0)</f>
        <v>0</v>
      </c>
      <c r="M544" s="82">
        <f ca="1">IF($C544&lt;&gt;"",VLOOKUP($C544,'Monthly budget'!$E$8:$O$86,COLUMN()-3,FALSE),0)</f>
        <v>0</v>
      </c>
      <c r="N544" s="82">
        <f ca="1">IF($C544&lt;&gt;"",VLOOKUP($C544,'Monthly budget'!$E$8:$O$86,COLUMN()-3,FALSE),0)</f>
        <v>0</v>
      </c>
    </row>
    <row r="545" spans="2:14" x14ac:dyDescent="0.25">
      <c r="B545" s="81" t="b">
        <v>0</v>
      </c>
      <c r="C545" s="88" t="str">
        <f ca="1"/>
        <v>Prime Ad-Free</v>
      </c>
      <c r="D545" s="87">
        <f ca="1"/>
        <v>46566</v>
      </c>
      <c r="E545" s="83">
        <f ca="1">IF($C545&lt;&gt;"",VLOOKUP($C545,'Monthly budget'!$E$8:$O$86,COLUMN()-3,FALSE),0)</f>
        <v>-2.99</v>
      </c>
      <c r="F545" s="82">
        <f ca="1">IF($C545&lt;&gt;"",VLOOKUP($C545,'Monthly budget'!$E$8:$O$86,COLUMN()-3,FALSE),0)</f>
        <v>0</v>
      </c>
      <c r="G545" s="82">
        <f ca="1">IF($C545&lt;&gt;"",VLOOKUP($C545,'Monthly budget'!$E$8:$O$86,COLUMN()-3,FALSE),0)</f>
        <v>0</v>
      </c>
      <c r="H545" s="82">
        <f ca="1">IF($C545&lt;&gt;"",VLOOKUP($C545,'Monthly budget'!$E$8:$O$86,COLUMN()-3,FALSE),0)</f>
        <v>0</v>
      </c>
      <c r="I545" s="82">
        <f ca="1">IF($C545&lt;&gt;"",VLOOKUP($C545,'Monthly budget'!$E$8:$O$86,COLUMN()-3,FALSE),0)</f>
        <v>0</v>
      </c>
      <c r="J545" s="82">
        <f ca="1">IF($C545&lt;&gt;"",VLOOKUP($C545,'Monthly budget'!$E$8:$O$86,COLUMN()-3,FALSE),0)</f>
        <v>0</v>
      </c>
      <c r="K545" s="82">
        <f ca="1">IF($C545&lt;&gt;"",VLOOKUP($C545,'Monthly budget'!$E$8:$O$86,COLUMN()-3,FALSE),0)</f>
        <v>0</v>
      </c>
      <c r="L545" s="82">
        <f ca="1">IF($C545&lt;&gt;"",VLOOKUP($C545,'Monthly budget'!$E$8:$O$86,COLUMN()-3,FALSE),0)</f>
        <v>0</v>
      </c>
      <c r="M545" s="82">
        <f ca="1">IF($C545&lt;&gt;"",VLOOKUP($C545,'Monthly budget'!$E$8:$O$86,COLUMN()-3,FALSE),0)</f>
        <v>0</v>
      </c>
      <c r="N545" s="82">
        <f ca="1">IF($C545&lt;&gt;"",VLOOKUP($C545,'Monthly budget'!$E$8:$O$86,COLUMN()-3,FALSE),0)</f>
        <v>0</v>
      </c>
    </row>
    <row r="546" spans="2:14" x14ac:dyDescent="0.25">
      <c r="B546" s="81" t="b">
        <v>0</v>
      </c>
      <c r="C546" s="88" t="str">
        <f ca="1"/>
        <v>Disability</v>
      </c>
      <c r="D546" s="87">
        <f ca="1"/>
        <v>46569</v>
      </c>
      <c r="E546" s="83">
        <f ca="1">IF($C546&lt;&gt;"",VLOOKUP($C546,'Monthly budget'!$E$8:$O$86,COLUMN()-3,FALSE),0)</f>
        <v>0</v>
      </c>
      <c r="F546" s="82">
        <f ca="1">IF($C546&lt;&gt;"",VLOOKUP($C546,'Monthly budget'!$E$8:$O$86,COLUMN()-3,FALSE),0)</f>
        <v>356.66</v>
      </c>
      <c r="G546" s="82">
        <f ca="1">IF($C546&lt;&gt;"",VLOOKUP($C546,'Monthly budget'!$E$8:$O$86,COLUMN()-3,FALSE),0)</f>
        <v>0</v>
      </c>
      <c r="H546" s="82">
        <f ca="1">IF($C546&lt;&gt;"",VLOOKUP($C546,'Monthly budget'!$E$8:$O$86,COLUMN()-3,FALSE),0)</f>
        <v>0</v>
      </c>
      <c r="I546" s="82">
        <f ca="1">IF($C546&lt;&gt;"",VLOOKUP($C546,'Monthly budget'!$E$8:$O$86,COLUMN()-3,FALSE),0)</f>
        <v>0</v>
      </c>
      <c r="J546" s="82">
        <f ca="1">IF($C546&lt;&gt;"",VLOOKUP($C546,'Monthly budget'!$E$8:$O$86,COLUMN()-3,FALSE),0)</f>
        <v>0</v>
      </c>
      <c r="K546" s="82">
        <f ca="1">IF($C546&lt;&gt;"",VLOOKUP($C546,'Monthly budget'!$E$8:$O$86,COLUMN()-3,FALSE),0)</f>
        <v>0</v>
      </c>
      <c r="L546" s="82">
        <f ca="1">IF($C546&lt;&gt;"",VLOOKUP($C546,'Monthly budget'!$E$8:$O$86,COLUMN()-3,FALSE),0)</f>
        <v>0</v>
      </c>
      <c r="M546" s="82">
        <f ca="1">IF($C546&lt;&gt;"",VLOOKUP($C546,'Monthly budget'!$E$8:$O$86,COLUMN()-3,FALSE),0)</f>
        <v>0</v>
      </c>
      <c r="N546" s="82">
        <f ca="1">IF($C546&lt;&gt;"",VLOOKUP($C546,'Monthly budget'!$E$8:$O$86,COLUMN()-3,FALSE),0)</f>
        <v>0</v>
      </c>
    </row>
    <row r="547" spans="2:14" x14ac:dyDescent="0.25">
      <c r="B547" s="81" t="b">
        <v>0</v>
      </c>
      <c r="C547" s="88" t="str">
        <f ca="1"/>
        <v>Kulo Rent</v>
      </c>
      <c r="D547" s="87">
        <f ca="1"/>
        <v>46569</v>
      </c>
      <c r="E547" s="83">
        <f ca="1">IF($C547&lt;&gt;"",VLOOKUP($C547,'Monthly budget'!$E$8:$O$86,COLUMN()-3,FALSE),0)</f>
        <v>-959</v>
      </c>
      <c r="F547" s="82">
        <f ca="1">IF($C547&lt;&gt;"",VLOOKUP($C547,'Monthly budget'!$E$8:$O$86,COLUMN()-3,FALSE),0)</f>
        <v>0</v>
      </c>
      <c r="G547" s="82">
        <f ca="1">IF($C547&lt;&gt;"",VLOOKUP($C547,'Monthly budget'!$E$8:$O$86,COLUMN()-3,FALSE),0)</f>
        <v>0</v>
      </c>
      <c r="H547" s="82">
        <f ca="1">IF($C547&lt;&gt;"",VLOOKUP($C547,'Monthly budget'!$E$8:$O$86,COLUMN()-3,FALSE),0)</f>
        <v>0</v>
      </c>
      <c r="I547" s="82">
        <f ca="1">IF($C547&lt;&gt;"",VLOOKUP($C547,'Monthly budget'!$E$8:$O$86,COLUMN()-3,FALSE),0)</f>
        <v>0</v>
      </c>
      <c r="J547" s="82">
        <f ca="1">IF($C547&lt;&gt;"",VLOOKUP($C547,'Monthly budget'!$E$8:$O$86,COLUMN()-3,FALSE),0)</f>
        <v>0</v>
      </c>
      <c r="K547" s="82">
        <f ca="1">IF($C547&lt;&gt;"",VLOOKUP($C547,'Monthly budget'!$E$8:$O$86,COLUMN()-3,FALSE),0)</f>
        <v>0</v>
      </c>
      <c r="L547" s="82">
        <f ca="1">IF($C547&lt;&gt;"",VLOOKUP($C547,'Monthly budget'!$E$8:$O$86,COLUMN()-3,FALSE),0)</f>
        <v>0</v>
      </c>
      <c r="M547" s="82">
        <f ca="1">IF($C547&lt;&gt;"",VLOOKUP($C547,'Monthly budget'!$E$8:$O$86,COLUMN()-3,FALSE),0)</f>
        <v>0</v>
      </c>
      <c r="N547" s="82">
        <f ca="1">IF($C547&lt;&gt;"",VLOOKUP($C547,'Monthly budget'!$E$8:$O$86,COLUMN()-3,FALSE),0)</f>
        <v>0</v>
      </c>
    </row>
    <row r="548" spans="2:14" x14ac:dyDescent="0.25">
      <c r="B548" s="81" t="b">
        <v>0</v>
      </c>
      <c r="C548" s="88" t="str">
        <f ca="1"/>
        <v>Rent</v>
      </c>
      <c r="D548" s="87">
        <f ca="1"/>
        <v>46569</v>
      </c>
      <c r="E548" s="83">
        <f ca="1">IF($C548&lt;&gt;"",VLOOKUP($C548,'Monthly budget'!$E$8:$O$86,COLUMN()-3,FALSE),0)</f>
        <v>-1277.97</v>
      </c>
      <c r="F548" s="82">
        <f ca="1">IF($C548&lt;&gt;"",VLOOKUP($C548,'Monthly budget'!$E$8:$O$86,COLUMN()-3,FALSE),0)</f>
        <v>0</v>
      </c>
      <c r="G548" s="82">
        <f ca="1">IF($C548&lt;&gt;"",VLOOKUP($C548,'Monthly budget'!$E$8:$O$86,COLUMN()-3,FALSE),0)</f>
        <v>0</v>
      </c>
      <c r="H548" s="82">
        <f ca="1">IF($C548&lt;&gt;"",VLOOKUP($C548,'Monthly budget'!$E$8:$O$86,COLUMN()-3,FALSE),0)</f>
        <v>0</v>
      </c>
      <c r="I548" s="82">
        <f ca="1">IF($C548&lt;&gt;"",VLOOKUP($C548,'Monthly budget'!$E$8:$O$86,COLUMN()-3,FALSE),0)</f>
        <v>0</v>
      </c>
      <c r="J548" s="82">
        <f ca="1">IF($C548&lt;&gt;"",VLOOKUP($C548,'Monthly budget'!$E$8:$O$86,COLUMN()-3,FALSE),0)</f>
        <v>0</v>
      </c>
      <c r="K548" s="82">
        <f ca="1">IF($C548&lt;&gt;"",VLOOKUP($C548,'Monthly budget'!$E$8:$O$86,COLUMN()-3,FALSE),0)</f>
        <v>0</v>
      </c>
      <c r="L548" s="82">
        <f ca="1">IF($C548&lt;&gt;"",VLOOKUP($C548,'Monthly budget'!$E$8:$O$86,COLUMN()-3,FALSE),0)</f>
        <v>0</v>
      </c>
      <c r="M548" s="82">
        <f ca="1">IF($C548&lt;&gt;"",VLOOKUP($C548,'Monthly budget'!$E$8:$O$86,COLUMN()-3,FALSE),0)</f>
        <v>0</v>
      </c>
      <c r="N548" s="82">
        <f ca="1">IF($C548&lt;&gt;"",VLOOKUP($C548,'Monthly budget'!$E$8:$O$86,COLUMN()-3,FALSE),0)</f>
        <v>0</v>
      </c>
    </row>
    <row r="549" spans="2:14" x14ac:dyDescent="0.25">
      <c r="B549" s="81" t="b">
        <v>0</v>
      </c>
      <c r="C549" s="88" t="str">
        <f ca="1"/>
        <v>Paycheck</v>
      </c>
      <c r="D549" s="87">
        <f ca="1"/>
        <v>46570</v>
      </c>
      <c r="E549" s="83">
        <f ca="1">IF($C549&lt;&gt;"",VLOOKUP($C549,'Monthly budget'!$E$8:$O$86,COLUMN()-3,FALSE),0)</f>
        <v>1140</v>
      </c>
      <c r="F549" s="82">
        <f ca="1">IF($C549&lt;&gt;"",VLOOKUP($C549,'Monthly budget'!$E$8:$O$86,COLUMN()-3,FALSE),0)</f>
        <v>460</v>
      </c>
      <c r="G549" s="82">
        <f ca="1">IF($C549&lt;&gt;"",VLOOKUP($C549,'Monthly budget'!$E$8:$O$86,COLUMN()-3,FALSE),0)</f>
        <v>0</v>
      </c>
      <c r="H549" s="82">
        <f ca="1">IF($C549&lt;&gt;"",VLOOKUP($C549,'Monthly budget'!$E$8:$O$86,COLUMN()-3,FALSE),0)</f>
        <v>0</v>
      </c>
      <c r="I549" s="82">
        <f ca="1">IF($C549&lt;&gt;"",VLOOKUP($C549,'Monthly budget'!$E$8:$O$86,COLUMN()-3,FALSE),0)</f>
        <v>0</v>
      </c>
      <c r="J549" s="82">
        <f ca="1">IF($C549&lt;&gt;"",VLOOKUP($C549,'Monthly budget'!$E$8:$O$86,COLUMN()-3,FALSE),0)</f>
        <v>0</v>
      </c>
      <c r="K549" s="82">
        <f ca="1">IF($C549&lt;&gt;"",VLOOKUP($C549,'Monthly budget'!$E$8:$O$86,COLUMN()-3,FALSE),0)</f>
        <v>0</v>
      </c>
      <c r="L549" s="82">
        <f ca="1">IF($C549&lt;&gt;"",VLOOKUP($C549,'Monthly budget'!$E$8:$O$86,COLUMN()-3,FALSE),0)</f>
        <v>0</v>
      </c>
      <c r="M549" s="82">
        <f ca="1">IF($C549&lt;&gt;"",VLOOKUP($C549,'Monthly budget'!$E$8:$O$86,COLUMN()-3,FALSE),0)</f>
        <v>0</v>
      </c>
      <c r="N549" s="82">
        <f ca="1">IF($C549&lt;&gt;"",VLOOKUP($C549,'Monthly budget'!$E$8:$O$86,COLUMN()-3,FALSE),0)</f>
        <v>0</v>
      </c>
    </row>
    <row r="550" spans="2:14" x14ac:dyDescent="0.25">
      <c r="B550" s="81" t="b">
        <v>0</v>
      </c>
      <c r="C550" s="88" t="str">
        <f ca="1"/>
        <v>Ameritas</v>
      </c>
      <c r="D550" s="87">
        <f ca="1"/>
        <v>46570</v>
      </c>
      <c r="E550" s="83">
        <f ca="1">IF($C550&lt;&gt;"",VLOOKUP($C550,'Monthly budget'!$E$8:$O$86,COLUMN()-3,FALSE),0)</f>
        <v>0</v>
      </c>
      <c r="F550" s="82">
        <f ca="1">IF($C550&lt;&gt;"",VLOOKUP($C550,'Monthly budget'!$E$8:$O$86,COLUMN()-3,FALSE),0)</f>
        <v>0</v>
      </c>
      <c r="G550" s="82">
        <f ca="1">IF($C550&lt;&gt;"",VLOOKUP($C550,'Monthly budget'!$E$8:$O$86,COLUMN()-3,FALSE),0)</f>
        <v>112</v>
      </c>
      <c r="H550" s="82">
        <f ca="1">IF($C550&lt;&gt;"",VLOOKUP($C550,'Monthly budget'!$E$8:$O$86,COLUMN()-3,FALSE),0)</f>
        <v>0</v>
      </c>
      <c r="I550" s="82">
        <f ca="1">IF($C550&lt;&gt;"",VLOOKUP($C550,'Monthly budget'!$E$8:$O$86,COLUMN()-3,FALSE),0)</f>
        <v>0</v>
      </c>
      <c r="J550" s="82">
        <f ca="1">IF($C550&lt;&gt;"",VLOOKUP($C550,'Monthly budget'!$E$8:$O$86,COLUMN()-3,FALSE),0)</f>
        <v>0</v>
      </c>
      <c r="K550" s="82">
        <f ca="1">IF($C550&lt;&gt;"",VLOOKUP($C550,'Monthly budget'!$E$8:$O$86,COLUMN()-3,FALSE),0)</f>
        <v>0</v>
      </c>
      <c r="L550" s="82">
        <f ca="1">IF($C550&lt;&gt;"",VLOOKUP($C550,'Monthly budget'!$E$8:$O$86,COLUMN()-3,FALSE),0)</f>
        <v>0</v>
      </c>
      <c r="M550" s="82">
        <f ca="1">IF($C550&lt;&gt;"",VLOOKUP($C550,'Monthly budget'!$E$8:$O$86,COLUMN()-3,FALSE),0)</f>
        <v>0</v>
      </c>
      <c r="N550" s="82">
        <f ca="1">IF($C550&lt;&gt;"",VLOOKUP($C550,'Monthly budget'!$E$8:$O$86,COLUMN()-3,FALSE),0)</f>
        <v>0</v>
      </c>
    </row>
    <row r="551" spans="2:14" x14ac:dyDescent="0.25">
      <c r="B551" s="81" t="b">
        <v>0</v>
      </c>
      <c r="C551" s="88" t="str">
        <f ca="1"/>
        <v>Visa Platinum</v>
      </c>
      <c r="D551" s="87">
        <f ca="1"/>
        <v>46571</v>
      </c>
      <c r="E551" s="83">
        <f ca="1">IF($C551&lt;&gt;"",VLOOKUP($C551,'Monthly budget'!$E$8:$O$86,COLUMN()-3,FALSE),0)</f>
        <v>-229</v>
      </c>
      <c r="F551" s="82">
        <f ca="1">IF($C551&lt;&gt;"",VLOOKUP($C551,'Monthly budget'!$E$8:$O$86,COLUMN()-3,FALSE),0)</f>
        <v>0</v>
      </c>
      <c r="G551" s="82">
        <f ca="1">IF($C551&lt;&gt;"",VLOOKUP($C551,'Monthly budget'!$E$8:$O$86,COLUMN()-3,FALSE),0)</f>
        <v>0</v>
      </c>
      <c r="H551" s="82">
        <f ca="1">IF($C551&lt;&gt;"",VLOOKUP($C551,'Monthly budget'!$E$8:$O$86,COLUMN()-3,FALSE),0)</f>
        <v>0</v>
      </c>
      <c r="I551" s="82">
        <f ca="1">IF($C551&lt;&gt;"",VLOOKUP($C551,'Monthly budget'!$E$8:$O$86,COLUMN()-3,FALSE),0)</f>
        <v>0</v>
      </c>
      <c r="J551" s="82">
        <f ca="1">IF($C551&lt;&gt;"",VLOOKUP($C551,'Monthly budget'!$E$8:$O$86,COLUMN()-3,FALSE),0)</f>
        <v>311</v>
      </c>
      <c r="K551" s="82">
        <f ca="1">IF($C551&lt;&gt;"",VLOOKUP($C551,'Monthly budget'!$E$8:$O$86,COLUMN()-3,FALSE),0)</f>
        <v>0</v>
      </c>
      <c r="L551" s="82">
        <f ca="1">IF($C551&lt;&gt;"",VLOOKUP($C551,'Monthly budget'!$E$8:$O$86,COLUMN()-3,FALSE),0)</f>
        <v>0</v>
      </c>
      <c r="M551" s="82">
        <f ca="1">IF($C551&lt;&gt;"",VLOOKUP($C551,'Monthly budget'!$E$8:$O$86,COLUMN()-3,FALSE),0)</f>
        <v>0</v>
      </c>
      <c r="N551" s="82">
        <f ca="1">IF($C551&lt;&gt;"",VLOOKUP($C551,'Monthly budget'!$E$8:$O$86,COLUMN()-3,FALSE),0)</f>
        <v>0</v>
      </c>
    </row>
    <row r="552" spans="2:14" x14ac:dyDescent="0.25">
      <c r="B552" s="81" t="b">
        <v>0</v>
      </c>
      <c r="C552" s="88" t="str">
        <f ca="1"/>
        <v>Groceries</v>
      </c>
      <c r="D552" s="87">
        <f ca="1"/>
        <v>46571</v>
      </c>
      <c r="E552" s="83">
        <f ca="1">IF($C552&lt;&gt;"",VLOOKUP($C552,'Monthly budget'!$E$8:$O$86,COLUMN()-3,FALSE),0)</f>
        <v>0</v>
      </c>
      <c r="F552" s="82">
        <f ca="1">IF($C552&lt;&gt;"",VLOOKUP($C552,'Monthly budget'!$E$8:$O$86,COLUMN()-3,FALSE),0)</f>
        <v>-200</v>
      </c>
      <c r="G552" s="82">
        <f ca="1">IF($C552&lt;&gt;"",VLOOKUP($C552,'Monthly budget'!$E$8:$O$86,COLUMN()-3,FALSE),0)</f>
        <v>0</v>
      </c>
      <c r="H552" s="82">
        <f ca="1">IF($C552&lt;&gt;"",VLOOKUP($C552,'Monthly budget'!$E$8:$O$86,COLUMN()-3,FALSE),0)</f>
        <v>0</v>
      </c>
      <c r="I552" s="82">
        <f ca="1">IF($C552&lt;&gt;"",VLOOKUP($C552,'Monthly budget'!$E$8:$O$86,COLUMN()-3,FALSE),0)</f>
        <v>0</v>
      </c>
      <c r="J552" s="82">
        <f ca="1">IF($C552&lt;&gt;"",VLOOKUP($C552,'Monthly budget'!$E$8:$O$86,COLUMN()-3,FALSE),0)</f>
        <v>0</v>
      </c>
      <c r="K552" s="82">
        <f ca="1">IF($C552&lt;&gt;"",VLOOKUP($C552,'Monthly budget'!$E$8:$O$86,COLUMN()-3,FALSE),0)</f>
        <v>0</v>
      </c>
      <c r="L552" s="82">
        <f ca="1">IF($C552&lt;&gt;"",VLOOKUP($C552,'Monthly budget'!$E$8:$O$86,COLUMN()-3,FALSE),0)</f>
        <v>0</v>
      </c>
      <c r="M552" s="82">
        <f ca="1">IF($C552&lt;&gt;"",VLOOKUP($C552,'Monthly budget'!$E$8:$O$86,COLUMN()-3,FALSE),0)</f>
        <v>0</v>
      </c>
      <c r="N552" s="82">
        <f ca="1">IF($C552&lt;&gt;"",VLOOKUP($C552,'Monthly budget'!$E$8:$O$86,COLUMN()-3,FALSE),0)</f>
        <v>0</v>
      </c>
    </row>
    <row r="553" spans="2:14" x14ac:dyDescent="0.25">
      <c r="B553" s="81" t="b">
        <v>0</v>
      </c>
      <c r="C553" s="88" t="str">
        <f ca="1"/>
        <v>Food &amp; Drinks</v>
      </c>
      <c r="D553" s="87">
        <f ca="1"/>
        <v>46571</v>
      </c>
      <c r="E553" s="83">
        <f ca="1">IF($C553&lt;&gt;"",VLOOKUP($C553,'Monthly budget'!$E$8:$O$86,COLUMN()-3,FALSE),0)</f>
        <v>0</v>
      </c>
      <c r="F553" s="82">
        <f ca="1">IF($C553&lt;&gt;"",VLOOKUP($C553,'Monthly budget'!$E$8:$O$86,COLUMN()-3,FALSE),0)</f>
        <v>-200</v>
      </c>
      <c r="G553" s="82">
        <f ca="1">IF($C553&lt;&gt;"",VLOOKUP($C553,'Monthly budget'!$E$8:$O$86,COLUMN()-3,FALSE),0)</f>
        <v>0</v>
      </c>
      <c r="H553" s="82">
        <f ca="1">IF($C553&lt;&gt;"",VLOOKUP($C553,'Monthly budget'!$E$8:$O$86,COLUMN()-3,FALSE),0)</f>
        <v>0</v>
      </c>
      <c r="I553" s="82">
        <f ca="1">IF($C553&lt;&gt;"",VLOOKUP($C553,'Monthly budget'!$E$8:$O$86,COLUMN()-3,FALSE),0)</f>
        <v>0</v>
      </c>
      <c r="J553" s="82">
        <f ca="1">IF($C553&lt;&gt;"",VLOOKUP($C553,'Monthly budget'!$E$8:$O$86,COLUMN()-3,FALSE),0)</f>
        <v>0</v>
      </c>
      <c r="K553" s="82">
        <f ca="1">IF($C553&lt;&gt;"",VLOOKUP($C553,'Monthly budget'!$E$8:$O$86,COLUMN()-3,FALSE),0)</f>
        <v>0</v>
      </c>
      <c r="L553" s="82">
        <f ca="1">IF($C553&lt;&gt;"",VLOOKUP($C553,'Monthly budget'!$E$8:$O$86,COLUMN()-3,FALSE),0)</f>
        <v>0</v>
      </c>
      <c r="M553" s="82">
        <f ca="1">IF($C553&lt;&gt;"",VLOOKUP($C553,'Monthly budget'!$E$8:$O$86,COLUMN()-3,FALSE),0)</f>
        <v>0</v>
      </c>
      <c r="N553" s="82">
        <f ca="1">IF($C553&lt;&gt;"",VLOOKUP($C553,'Monthly budget'!$E$8:$O$86,COLUMN()-3,FALSE),0)</f>
        <v>0</v>
      </c>
    </row>
    <row r="554" spans="2:14" x14ac:dyDescent="0.25">
      <c r="B554" s="81" t="b">
        <v>0</v>
      </c>
      <c r="C554" s="88" t="str">
        <f ca="1"/>
        <v>Kulo Internet</v>
      </c>
      <c r="D554" s="87">
        <f ca="1"/>
        <v>46573</v>
      </c>
      <c r="E554" s="83">
        <f ca="1">IF($C554&lt;&gt;"",VLOOKUP($C554,'Monthly budget'!$E$8:$O$86,COLUMN()-3,FALSE),0)</f>
        <v>-28</v>
      </c>
      <c r="F554" s="82">
        <f ca="1">IF($C554&lt;&gt;"",VLOOKUP($C554,'Monthly budget'!$E$8:$O$86,COLUMN()-3,FALSE),0)</f>
        <v>0</v>
      </c>
      <c r="G554" s="82">
        <f ca="1">IF($C554&lt;&gt;"",VLOOKUP($C554,'Monthly budget'!$E$8:$O$86,COLUMN()-3,FALSE),0)</f>
        <v>0</v>
      </c>
      <c r="H554" s="82">
        <f ca="1">IF($C554&lt;&gt;"",VLOOKUP($C554,'Monthly budget'!$E$8:$O$86,COLUMN()-3,FALSE),0)</f>
        <v>0</v>
      </c>
      <c r="I554" s="82">
        <f ca="1">IF($C554&lt;&gt;"",VLOOKUP($C554,'Monthly budget'!$E$8:$O$86,COLUMN()-3,FALSE),0)</f>
        <v>0</v>
      </c>
      <c r="J554" s="82">
        <f ca="1">IF($C554&lt;&gt;"",VLOOKUP($C554,'Monthly budget'!$E$8:$O$86,COLUMN()-3,FALSE),0)</f>
        <v>0</v>
      </c>
      <c r="K554" s="82">
        <f ca="1">IF($C554&lt;&gt;"",VLOOKUP($C554,'Monthly budget'!$E$8:$O$86,COLUMN()-3,FALSE),0)</f>
        <v>0</v>
      </c>
      <c r="L554" s="82">
        <f ca="1">IF($C554&lt;&gt;"",VLOOKUP($C554,'Monthly budget'!$E$8:$O$86,COLUMN()-3,FALSE),0)</f>
        <v>0</v>
      </c>
      <c r="M554" s="82">
        <f ca="1">IF($C554&lt;&gt;"",VLOOKUP($C554,'Monthly budget'!$E$8:$O$86,COLUMN()-3,FALSE),0)</f>
        <v>0</v>
      </c>
      <c r="N554" s="82">
        <f ca="1">IF($C554&lt;&gt;"",VLOOKUP($C554,'Monthly budget'!$E$8:$O$86,COLUMN()-3,FALSE),0)</f>
        <v>0</v>
      </c>
    </row>
    <row r="555" spans="2:14" x14ac:dyDescent="0.25">
      <c r="B555" s="81" t="b">
        <v>0</v>
      </c>
      <c r="C555" s="88" t="str">
        <f ca="1"/>
        <v>Cese Phone</v>
      </c>
      <c r="D555" s="87">
        <f ca="1"/>
        <v>46573</v>
      </c>
      <c r="E555" s="83">
        <f ca="1">IF($C555&lt;&gt;"",VLOOKUP($C555,'Monthly budget'!$E$8:$O$86,COLUMN()-3,FALSE),0)</f>
        <v>-142</v>
      </c>
      <c r="F555" s="82">
        <f ca="1">IF($C555&lt;&gt;"",VLOOKUP($C555,'Monthly budget'!$E$8:$O$86,COLUMN()-3,FALSE),0)</f>
        <v>0</v>
      </c>
      <c r="G555" s="82">
        <f ca="1">IF($C555&lt;&gt;"",VLOOKUP($C555,'Monthly budget'!$E$8:$O$86,COLUMN()-3,FALSE),0)</f>
        <v>0</v>
      </c>
      <c r="H555" s="82">
        <f ca="1">IF($C555&lt;&gt;"",VLOOKUP($C555,'Monthly budget'!$E$8:$O$86,COLUMN()-3,FALSE),0)</f>
        <v>0</v>
      </c>
      <c r="I555" s="82">
        <f ca="1">IF($C555&lt;&gt;"",VLOOKUP($C555,'Monthly budget'!$E$8:$O$86,COLUMN()-3,FALSE),0)</f>
        <v>0</v>
      </c>
      <c r="J555" s="82">
        <f ca="1">IF($C555&lt;&gt;"",VLOOKUP($C555,'Monthly budget'!$E$8:$O$86,COLUMN()-3,FALSE),0)</f>
        <v>0</v>
      </c>
      <c r="K555" s="82">
        <f ca="1">IF($C555&lt;&gt;"",VLOOKUP($C555,'Monthly budget'!$E$8:$O$86,COLUMN()-3,FALSE),0)</f>
        <v>0</v>
      </c>
      <c r="L555" s="82">
        <f ca="1">IF($C555&lt;&gt;"",VLOOKUP($C555,'Monthly budget'!$E$8:$O$86,COLUMN()-3,FALSE),0)</f>
        <v>0</v>
      </c>
      <c r="M555" s="82">
        <f ca="1">IF($C555&lt;&gt;"",VLOOKUP($C555,'Monthly budget'!$E$8:$O$86,COLUMN()-3,FALSE),0)</f>
        <v>0</v>
      </c>
      <c r="N555" s="82">
        <f ca="1">IF($C555&lt;&gt;"",VLOOKUP($C555,'Monthly budget'!$E$8:$O$86,COLUMN()-3,FALSE),0)</f>
        <v>0</v>
      </c>
    </row>
    <row r="556" spans="2:14" x14ac:dyDescent="0.25">
      <c r="B556" s="81" t="b">
        <v>0</v>
      </c>
      <c r="C556" s="88" t="str">
        <f ca="1"/>
        <v>Phone</v>
      </c>
      <c r="D556" s="87">
        <f ca="1"/>
        <v>46573</v>
      </c>
      <c r="E556" s="83">
        <f ca="1">IF($C556&lt;&gt;"",VLOOKUP($C556,'Monthly budget'!$E$8:$O$86,COLUMN()-3,FALSE),0)</f>
        <v>-150.66999999999999</v>
      </c>
      <c r="F556" s="82">
        <f ca="1">IF($C556&lt;&gt;"",VLOOKUP($C556,'Monthly budget'!$E$8:$O$86,COLUMN()-3,FALSE),0)</f>
        <v>0</v>
      </c>
      <c r="G556" s="82">
        <f ca="1">IF($C556&lt;&gt;"",VLOOKUP($C556,'Monthly budget'!$E$8:$O$86,COLUMN()-3,FALSE),0)</f>
        <v>0</v>
      </c>
      <c r="H556" s="82">
        <f ca="1">IF($C556&lt;&gt;"",VLOOKUP($C556,'Monthly budget'!$E$8:$O$86,COLUMN()-3,FALSE),0)</f>
        <v>0</v>
      </c>
      <c r="I556" s="82">
        <f ca="1">IF($C556&lt;&gt;"",VLOOKUP($C556,'Monthly budget'!$E$8:$O$86,COLUMN()-3,FALSE),0)</f>
        <v>0</v>
      </c>
      <c r="J556" s="82">
        <f ca="1">IF($C556&lt;&gt;"",VLOOKUP($C556,'Monthly budget'!$E$8:$O$86,COLUMN()-3,FALSE),0)</f>
        <v>0</v>
      </c>
      <c r="K556" s="82">
        <f ca="1">IF($C556&lt;&gt;"",VLOOKUP($C556,'Monthly budget'!$E$8:$O$86,COLUMN()-3,FALSE),0)</f>
        <v>0</v>
      </c>
      <c r="L556" s="82">
        <f ca="1">IF($C556&lt;&gt;"",VLOOKUP($C556,'Monthly budget'!$E$8:$O$86,COLUMN()-3,FALSE),0)</f>
        <v>0</v>
      </c>
      <c r="M556" s="82">
        <f ca="1">IF($C556&lt;&gt;"",VLOOKUP($C556,'Monthly budget'!$E$8:$O$86,COLUMN()-3,FALSE),0)</f>
        <v>0</v>
      </c>
      <c r="N556" s="82">
        <f ca="1">IF($C556&lt;&gt;"",VLOOKUP($C556,'Monthly budget'!$E$8:$O$86,COLUMN()-3,FALSE),0)</f>
        <v>0</v>
      </c>
    </row>
    <row r="557" spans="2:14" x14ac:dyDescent="0.25">
      <c r="B557" s="81" t="b">
        <v>0</v>
      </c>
      <c r="C557" s="88" t="str">
        <f ca="1"/>
        <v>Sony</v>
      </c>
      <c r="D557" s="87">
        <f ca="1"/>
        <v>46576</v>
      </c>
      <c r="E557" s="83">
        <f ca="1">IF($C557&lt;&gt;"",VLOOKUP($C557,'Monthly budget'!$E$8:$O$86,COLUMN()-3,FALSE),0)</f>
        <v>-17.989999999999998</v>
      </c>
      <c r="F557" s="82">
        <f ca="1">IF($C557&lt;&gt;"",VLOOKUP($C557,'Monthly budget'!$E$8:$O$86,COLUMN()-3,FALSE),0)</f>
        <v>0</v>
      </c>
      <c r="G557" s="82">
        <f ca="1">IF($C557&lt;&gt;"",VLOOKUP($C557,'Monthly budget'!$E$8:$O$86,COLUMN()-3,FALSE),0)</f>
        <v>0</v>
      </c>
      <c r="H557" s="82">
        <f ca="1">IF($C557&lt;&gt;"",VLOOKUP($C557,'Monthly budget'!$E$8:$O$86,COLUMN()-3,FALSE),0)</f>
        <v>0</v>
      </c>
      <c r="I557" s="82">
        <f ca="1">IF($C557&lt;&gt;"",VLOOKUP($C557,'Monthly budget'!$E$8:$O$86,COLUMN()-3,FALSE),0)</f>
        <v>0</v>
      </c>
      <c r="J557" s="82">
        <f ca="1">IF($C557&lt;&gt;"",VLOOKUP($C557,'Monthly budget'!$E$8:$O$86,COLUMN()-3,FALSE),0)</f>
        <v>0</v>
      </c>
      <c r="K557" s="82">
        <f ca="1">IF($C557&lt;&gt;"",VLOOKUP($C557,'Monthly budget'!$E$8:$O$86,COLUMN()-3,FALSE),0)</f>
        <v>0</v>
      </c>
      <c r="L557" s="82">
        <f ca="1">IF($C557&lt;&gt;"",VLOOKUP($C557,'Monthly budget'!$E$8:$O$86,COLUMN()-3,FALSE),0)</f>
        <v>0</v>
      </c>
      <c r="M557" s="82">
        <f ca="1">IF($C557&lt;&gt;"",VLOOKUP($C557,'Monthly budget'!$E$8:$O$86,COLUMN()-3,FALSE),0)</f>
        <v>0</v>
      </c>
      <c r="N557" s="82">
        <f ca="1">IF($C557&lt;&gt;"",VLOOKUP($C557,'Monthly budget'!$E$8:$O$86,COLUMN()-3,FALSE),0)</f>
        <v>0</v>
      </c>
    </row>
    <row r="558" spans="2:14" x14ac:dyDescent="0.25">
      <c r="B558" s="81" t="b">
        <v>0</v>
      </c>
      <c r="C558" s="88" t="str">
        <f ca="1"/>
        <v>Phone Insurance</v>
      </c>
      <c r="D558" s="87">
        <f ca="1"/>
        <v>46576</v>
      </c>
      <c r="E558" s="83">
        <f ca="1">IF($C558&lt;&gt;"",VLOOKUP($C558,'Monthly budget'!$E$8:$O$86,COLUMN()-3,FALSE),0)</f>
        <v>-8</v>
      </c>
      <c r="F558" s="82">
        <f ca="1">IF($C558&lt;&gt;"",VLOOKUP($C558,'Monthly budget'!$E$8:$O$86,COLUMN()-3,FALSE),0)</f>
        <v>0</v>
      </c>
      <c r="G558" s="82">
        <f ca="1">IF($C558&lt;&gt;"",VLOOKUP($C558,'Monthly budget'!$E$8:$O$86,COLUMN()-3,FALSE),0)</f>
        <v>0</v>
      </c>
      <c r="H558" s="82">
        <f ca="1">IF($C558&lt;&gt;"",VLOOKUP($C558,'Monthly budget'!$E$8:$O$86,COLUMN()-3,FALSE),0)</f>
        <v>0</v>
      </c>
      <c r="I558" s="82">
        <f ca="1">IF($C558&lt;&gt;"",VLOOKUP($C558,'Monthly budget'!$E$8:$O$86,COLUMN()-3,FALSE),0)</f>
        <v>0</v>
      </c>
      <c r="J558" s="82">
        <f ca="1">IF($C558&lt;&gt;"",VLOOKUP($C558,'Monthly budget'!$E$8:$O$86,COLUMN()-3,FALSE),0)</f>
        <v>0</v>
      </c>
      <c r="K558" s="82">
        <f ca="1">IF($C558&lt;&gt;"",VLOOKUP($C558,'Monthly budget'!$E$8:$O$86,COLUMN()-3,FALSE),0)</f>
        <v>0</v>
      </c>
      <c r="L558" s="82">
        <f ca="1">IF($C558&lt;&gt;"",VLOOKUP($C558,'Monthly budget'!$E$8:$O$86,COLUMN()-3,FALSE),0)</f>
        <v>0</v>
      </c>
      <c r="M558" s="82">
        <f ca="1">IF($C558&lt;&gt;"",VLOOKUP($C558,'Monthly budget'!$E$8:$O$86,COLUMN()-3,FALSE),0)</f>
        <v>0</v>
      </c>
      <c r="N558" s="82">
        <f ca="1">IF($C558&lt;&gt;"",VLOOKUP($C558,'Monthly budget'!$E$8:$O$86,COLUMN()-3,FALSE),0)</f>
        <v>0</v>
      </c>
    </row>
    <row r="559" spans="2:14" x14ac:dyDescent="0.25">
      <c r="B559" s="81" t="b">
        <v>0</v>
      </c>
      <c r="C559" s="88" t="str">
        <f ca="1"/>
        <v>Amazon</v>
      </c>
      <c r="D559" s="87">
        <f ca="1"/>
        <v>46577</v>
      </c>
      <c r="E559" s="83">
        <f ca="1">IF($C559&lt;&gt;"",VLOOKUP($C559,'Monthly budget'!$E$8:$O$86,COLUMN()-3,FALSE),0)</f>
        <v>-16.149999999999999</v>
      </c>
      <c r="F559" s="82">
        <f ca="1">IF($C559&lt;&gt;"",VLOOKUP($C559,'Monthly budget'!$E$8:$O$86,COLUMN()-3,FALSE),0)</f>
        <v>0</v>
      </c>
      <c r="G559" s="82">
        <f ca="1">IF($C559&lt;&gt;"",VLOOKUP($C559,'Monthly budget'!$E$8:$O$86,COLUMN()-3,FALSE),0)</f>
        <v>0</v>
      </c>
      <c r="H559" s="82">
        <f ca="1">IF($C559&lt;&gt;"",VLOOKUP($C559,'Monthly budget'!$E$8:$O$86,COLUMN()-3,FALSE),0)</f>
        <v>0</v>
      </c>
      <c r="I559" s="82">
        <f ca="1">IF($C559&lt;&gt;"",VLOOKUP($C559,'Monthly budget'!$E$8:$O$86,COLUMN()-3,FALSE),0)</f>
        <v>0</v>
      </c>
      <c r="J559" s="82">
        <f ca="1">IF($C559&lt;&gt;"",VLOOKUP($C559,'Monthly budget'!$E$8:$O$86,COLUMN()-3,FALSE),0)</f>
        <v>0</v>
      </c>
      <c r="K559" s="82">
        <f ca="1">IF($C559&lt;&gt;"",VLOOKUP($C559,'Monthly budget'!$E$8:$O$86,COLUMN()-3,FALSE),0)</f>
        <v>0</v>
      </c>
      <c r="L559" s="82">
        <f ca="1">IF($C559&lt;&gt;"",VLOOKUP($C559,'Monthly budget'!$E$8:$O$86,COLUMN()-3,FALSE),0)</f>
        <v>0</v>
      </c>
      <c r="M559" s="82">
        <f ca="1">IF($C559&lt;&gt;"",VLOOKUP($C559,'Monthly budget'!$E$8:$O$86,COLUMN()-3,FALSE),0)</f>
        <v>0</v>
      </c>
      <c r="N559" s="82">
        <f ca="1">IF($C559&lt;&gt;"",VLOOKUP($C559,'Monthly budget'!$E$8:$O$86,COLUMN()-3,FALSE),0)</f>
        <v>0</v>
      </c>
    </row>
    <row r="560" spans="2:14" x14ac:dyDescent="0.25">
      <c r="B560" s="81" t="b">
        <v>0</v>
      </c>
      <c r="C560" s="88" t="str">
        <f ca="1"/>
        <v>Viso Go</v>
      </c>
      <c r="D560" s="87">
        <f ca="1"/>
        <v>46579</v>
      </c>
      <c r="E560" s="83">
        <f ca="1">IF($C560&lt;&gt;"",VLOOKUP($C560,'Monthly budget'!$E$8:$O$86,COLUMN()-3,FALSE),0)</f>
        <v>-275</v>
      </c>
      <c r="F560" s="82">
        <f ca="1">IF($C560&lt;&gt;"",VLOOKUP($C560,'Monthly budget'!$E$8:$O$86,COLUMN()-3,FALSE),0)</f>
        <v>0</v>
      </c>
      <c r="G560" s="82">
        <f ca="1">IF($C560&lt;&gt;"",VLOOKUP($C560,'Monthly budget'!$E$8:$O$86,COLUMN()-3,FALSE),0)</f>
        <v>0</v>
      </c>
      <c r="H560" s="82">
        <f ca="1">IF($C560&lt;&gt;"",VLOOKUP($C560,'Monthly budget'!$E$8:$O$86,COLUMN()-3,FALSE),0)</f>
        <v>0</v>
      </c>
      <c r="I560" s="82">
        <f ca="1">IF($C560&lt;&gt;"",VLOOKUP($C560,'Monthly budget'!$E$8:$O$86,COLUMN()-3,FALSE),0)</f>
        <v>0</v>
      </c>
      <c r="J560" s="82">
        <f ca="1">IF($C560&lt;&gt;"",VLOOKUP($C560,'Monthly budget'!$E$8:$O$86,COLUMN()-3,FALSE),0)</f>
        <v>0</v>
      </c>
      <c r="K560" s="82">
        <f ca="1">IF($C560&lt;&gt;"",VLOOKUP($C560,'Monthly budget'!$E$8:$O$86,COLUMN()-3,FALSE),0)</f>
        <v>146</v>
      </c>
      <c r="L560" s="82">
        <f ca="1">IF($C560&lt;&gt;"",VLOOKUP($C560,'Monthly budget'!$E$8:$O$86,COLUMN()-3,FALSE),0)</f>
        <v>0</v>
      </c>
      <c r="M560" s="82">
        <f ca="1">IF($C560&lt;&gt;"",VLOOKUP($C560,'Monthly budget'!$E$8:$O$86,COLUMN()-3,FALSE),0)</f>
        <v>0</v>
      </c>
      <c r="N560" s="82">
        <f ca="1">IF($C560&lt;&gt;"",VLOOKUP($C560,'Monthly budget'!$E$8:$O$86,COLUMN()-3,FALSE),0)</f>
        <v>0</v>
      </c>
    </row>
    <row r="561" spans="2:14" x14ac:dyDescent="0.25">
      <c r="B561" s="81" t="b">
        <v>0</v>
      </c>
      <c r="C561" s="88" t="str">
        <f ca="1"/>
        <v>Paycheck</v>
      </c>
      <c r="D561" s="87">
        <f ca="1"/>
        <v>46584</v>
      </c>
      <c r="E561" s="83">
        <f ca="1">IF($C561&lt;&gt;"",VLOOKUP($C561,'Monthly budget'!$E$8:$O$86,COLUMN()-3,FALSE),0)</f>
        <v>1140</v>
      </c>
      <c r="F561" s="82">
        <f ca="1">IF($C561&lt;&gt;"",VLOOKUP($C561,'Monthly budget'!$E$8:$O$86,COLUMN()-3,FALSE),0)</f>
        <v>460</v>
      </c>
      <c r="G561" s="82">
        <f ca="1">IF($C561&lt;&gt;"",VLOOKUP($C561,'Monthly budget'!$E$8:$O$86,COLUMN()-3,FALSE),0)</f>
        <v>0</v>
      </c>
      <c r="H561" s="82">
        <f ca="1">IF($C561&lt;&gt;"",VLOOKUP($C561,'Monthly budget'!$E$8:$O$86,COLUMN()-3,FALSE),0)</f>
        <v>0</v>
      </c>
      <c r="I561" s="82">
        <f ca="1">IF($C561&lt;&gt;"",VLOOKUP($C561,'Monthly budget'!$E$8:$O$86,COLUMN()-3,FALSE),0)</f>
        <v>0</v>
      </c>
      <c r="J561" s="82">
        <f ca="1">IF($C561&lt;&gt;"",VLOOKUP($C561,'Monthly budget'!$E$8:$O$86,COLUMN()-3,FALSE),0)</f>
        <v>0</v>
      </c>
      <c r="K561" s="82">
        <f ca="1">IF($C561&lt;&gt;"",VLOOKUP($C561,'Monthly budget'!$E$8:$O$86,COLUMN()-3,FALSE),0)</f>
        <v>0</v>
      </c>
      <c r="L561" s="82">
        <f ca="1">IF($C561&lt;&gt;"",VLOOKUP($C561,'Monthly budget'!$E$8:$O$86,COLUMN()-3,FALSE),0)</f>
        <v>0</v>
      </c>
      <c r="M561" s="82">
        <f ca="1">IF($C561&lt;&gt;"",VLOOKUP($C561,'Monthly budget'!$E$8:$O$86,COLUMN()-3,FALSE),0)</f>
        <v>0</v>
      </c>
      <c r="N561" s="82">
        <f ca="1">IF($C561&lt;&gt;"",VLOOKUP($C561,'Monthly budget'!$E$8:$O$86,COLUMN()-3,FALSE),0)</f>
        <v>0</v>
      </c>
    </row>
    <row r="562" spans="2:14" x14ac:dyDescent="0.25">
      <c r="B562" s="81" t="b">
        <v>0</v>
      </c>
      <c r="C562" s="88" t="str">
        <f ca="1"/>
        <v>Ameritas</v>
      </c>
      <c r="D562" s="87">
        <f ca="1"/>
        <v>46584</v>
      </c>
      <c r="E562" s="83">
        <f ca="1">IF($C562&lt;&gt;"",VLOOKUP($C562,'Monthly budget'!$E$8:$O$86,COLUMN()-3,FALSE),0)</f>
        <v>0</v>
      </c>
      <c r="F562" s="82">
        <f ca="1">IF($C562&lt;&gt;"",VLOOKUP($C562,'Monthly budget'!$E$8:$O$86,COLUMN()-3,FALSE),0)</f>
        <v>0</v>
      </c>
      <c r="G562" s="82">
        <f ca="1">IF($C562&lt;&gt;"",VLOOKUP($C562,'Monthly budget'!$E$8:$O$86,COLUMN()-3,FALSE),0)</f>
        <v>112</v>
      </c>
      <c r="H562" s="82">
        <f ca="1">IF($C562&lt;&gt;"",VLOOKUP($C562,'Monthly budget'!$E$8:$O$86,COLUMN()-3,FALSE),0)</f>
        <v>0</v>
      </c>
      <c r="I562" s="82">
        <f ca="1">IF($C562&lt;&gt;"",VLOOKUP($C562,'Monthly budget'!$E$8:$O$86,COLUMN()-3,FALSE),0)</f>
        <v>0</v>
      </c>
      <c r="J562" s="82">
        <f ca="1">IF($C562&lt;&gt;"",VLOOKUP($C562,'Monthly budget'!$E$8:$O$86,COLUMN()-3,FALSE),0)</f>
        <v>0</v>
      </c>
      <c r="K562" s="82">
        <f ca="1">IF($C562&lt;&gt;"",VLOOKUP($C562,'Monthly budget'!$E$8:$O$86,COLUMN()-3,FALSE),0)</f>
        <v>0</v>
      </c>
      <c r="L562" s="82">
        <f ca="1">IF($C562&lt;&gt;"",VLOOKUP($C562,'Monthly budget'!$E$8:$O$86,COLUMN()-3,FALSE),0)</f>
        <v>0</v>
      </c>
      <c r="M562" s="82">
        <f ca="1">IF($C562&lt;&gt;"",VLOOKUP($C562,'Monthly budget'!$E$8:$O$86,COLUMN()-3,FALSE),0)</f>
        <v>0</v>
      </c>
      <c r="N562" s="82">
        <f ca="1">IF($C562&lt;&gt;"",VLOOKUP($C562,'Monthly budget'!$E$8:$O$86,COLUMN()-3,FALSE),0)</f>
        <v>0</v>
      </c>
    </row>
    <row r="563" spans="2:14" x14ac:dyDescent="0.25">
      <c r="B563" s="81" t="b">
        <v>0</v>
      </c>
      <c r="C563" s="88" t="str">
        <f ca="1"/>
        <v>Motorcycle</v>
      </c>
      <c r="D563" s="87">
        <f ca="1"/>
        <v>46584</v>
      </c>
      <c r="E563" s="83">
        <f ca="1">IF($C563&lt;&gt;"",VLOOKUP($C563,'Monthly budget'!$E$8:$O$86,COLUMN()-3,FALSE),0)</f>
        <v>-150.38</v>
      </c>
      <c r="F563" s="82">
        <f ca="1">IF($C563&lt;&gt;"",VLOOKUP($C563,'Monthly budget'!$E$8:$O$86,COLUMN()-3,FALSE),0)</f>
        <v>0</v>
      </c>
      <c r="G563" s="82">
        <f ca="1">IF($C563&lt;&gt;"",VLOOKUP($C563,'Monthly budget'!$E$8:$O$86,COLUMN()-3,FALSE),0)</f>
        <v>0</v>
      </c>
      <c r="H563" s="82">
        <f ca="1">IF($C563&lt;&gt;"",VLOOKUP($C563,'Monthly budget'!$E$8:$O$86,COLUMN()-3,FALSE),0)</f>
        <v>0</v>
      </c>
      <c r="I563" s="82">
        <f ca="1">IF($C563&lt;&gt;"",VLOOKUP($C563,'Monthly budget'!$E$8:$O$86,COLUMN()-3,FALSE),0)</f>
        <v>0</v>
      </c>
      <c r="J563" s="82">
        <f ca="1">IF($C563&lt;&gt;"",VLOOKUP($C563,'Monthly budget'!$E$8:$O$86,COLUMN()-3,FALSE),0)</f>
        <v>0</v>
      </c>
      <c r="K563" s="82">
        <f ca="1">IF($C563&lt;&gt;"",VLOOKUP($C563,'Monthly budget'!$E$8:$O$86,COLUMN()-3,FALSE),0)</f>
        <v>0</v>
      </c>
      <c r="L563" s="82">
        <f ca="1">IF($C563&lt;&gt;"",VLOOKUP($C563,'Monthly budget'!$E$8:$O$86,COLUMN()-3,FALSE),0)</f>
        <v>0</v>
      </c>
      <c r="M563" s="82">
        <f ca="1">IF($C563&lt;&gt;"",VLOOKUP($C563,'Monthly budget'!$E$8:$O$86,COLUMN()-3,FALSE),0)</f>
        <v>0</v>
      </c>
      <c r="N563" s="82">
        <f ca="1">IF($C563&lt;&gt;"",VLOOKUP($C563,'Monthly budget'!$E$8:$O$86,COLUMN()-3,FALSE),0)</f>
        <v>0</v>
      </c>
    </row>
    <row r="564" spans="2:14" x14ac:dyDescent="0.25">
      <c r="B564" s="81" t="b">
        <v>0</v>
      </c>
      <c r="C564" s="88" t="str">
        <f ca="1"/>
        <v>Groceries</v>
      </c>
      <c r="D564" s="87">
        <f ca="1"/>
        <v>46585</v>
      </c>
      <c r="E564" s="83">
        <f ca="1">IF($C564&lt;&gt;"",VLOOKUP($C564,'Monthly budget'!$E$8:$O$86,COLUMN()-3,FALSE),0)</f>
        <v>0</v>
      </c>
      <c r="F564" s="82">
        <f ca="1">IF($C564&lt;&gt;"",VLOOKUP($C564,'Monthly budget'!$E$8:$O$86,COLUMN()-3,FALSE),0)</f>
        <v>-200</v>
      </c>
      <c r="G564" s="82">
        <f ca="1">IF($C564&lt;&gt;"",VLOOKUP($C564,'Monthly budget'!$E$8:$O$86,COLUMN()-3,FALSE),0)</f>
        <v>0</v>
      </c>
      <c r="H564" s="82">
        <f ca="1">IF($C564&lt;&gt;"",VLOOKUP($C564,'Monthly budget'!$E$8:$O$86,COLUMN()-3,FALSE),0)</f>
        <v>0</v>
      </c>
      <c r="I564" s="82">
        <f ca="1">IF($C564&lt;&gt;"",VLOOKUP($C564,'Monthly budget'!$E$8:$O$86,COLUMN()-3,FALSE),0)</f>
        <v>0</v>
      </c>
      <c r="J564" s="82">
        <f ca="1">IF($C564&lt;&gt;"",VLOOKUP($C564,'Monthly budget'!$E$8:$O$86,COLUMN()-3,FALSE),0)</f>
        <v>0</v>
      </c>
      <c r="K564" s="82">
        <f ca="1">IF($C564&lt;&gt;"",VLOOKUP($C564,'Monthly budget'!$E$8:$O$86,COLUMN()-3,FALSE),0)</f>
        <v>0</v>
      </c>
      <c r="L564" s="82">
        <f ca="1">IF($C564&lt;&gt;"",VLOOKUP($C564,'Monthly budget'!$E$8:$O$86,COLUMN()-3,FALSE),0)</f>
        <v>0</v>
      </c>
      <c r="M564" s="82">
        <f ca="1">IF($C564&lt;&gt;"",VLOOKUP($C564,'Monthly budget'!$E$8:$O$86,COLUMN()-3,FALSE),0)</f>
        <v>0</v>
      </c>
      <c r="N564" s="82">
        <f ca="1">IF($C564&lt;&gt;"",VLOOKUP($C564,'Monthly budget'!$E$8:$O$86,COLUMN()-3,FALSE),0)</f>
        <v>0</v>
      </c>
    </row>
    <row r="565" spans="2:14" x14ac:dyDescent="0.25">
      <c r="B565" s="81" t="b">
        <v>0</v>
      </c>
      <c r="C565" s="88" t="str">
        <f ca="1"/>
        <v>Food &amp; Drinks</v>
      </c>
      <c r="D565" s="87">
        <f ca="1"/>
        <v>46585</v>
      </c>
      <c r="E565" s="83">
        <f ca="1">IF($C565&lt;&gt;"",VLOOKUP($C565,'Monthly budget'!$E$8:$O$86,COLUMN()-3,FALSE),0)</f>
        <v>0</v>
      </c>
      <c r="F565" s="82">
        <f ca="1">IF($C565&lt;&gt;"",VLOOKUP($C565,'Monthly budget'!$E$8:$O$86,COLUMN()-3,FALSE),0)</f>
        <v>-200</v>
      </c>
      <c r="G565" s="82">
        <f ca="1">IF($C565&lt;&gt;"",VLOOKUP($C565,'Monthly budget'!$E$8:$O$86,COLUMN()-3,FALSE),0)</f>
        <v>0</v>
      </c>
      <c r="H565" s="82">
        <f ca="1">IF($C565&lt;&gt;"",VLOOKUP($C565,'Monthly budget'!$E$8:$O$86,COLUMN()-3,FALSE),0)</f>
        <v>0</v>
      </c>
      <c r="I565" s="82">
        <f ca="1">IF($C565&lt;&gt;"",VLOOKUP($C565,'Monthly budget'!$E$8:$O$86,COLUMN()-3,FALSE),0)</f>
        <v>0</v>
      </c>
      <c r="J565" s="82">
        <f ca="1">IF($C565&lt;&gt;"",VLOOKUP($C565,'Monthly budget'!$E$8:$O$86,COLUMN()-3,FALSE),0)</f>
        <v>0</v>
      </c>
      <c r="K565" s="82">
        <f ca="1">IF($C565&lt;&gt;"",VLOOKUP($C565,'Monthly budget'!$E$8:$O$86,COLUMN()-3,FALSE),0)</f>
        <v>0</v>
      </c>
      <c r="L565" s="82">
        <f ca="1">IF($C565&lt;&gt;"",VLOOKUP($C565,'Monthly budget'!$E$8:$O$86,COLUMN()-3,FALSE),0)</f>
        <v>0</v>
      </c>
      <c r="M565" s="82">
        <f ca="1">IF($C565&lt;&gt;"",VLOOKUP($C565,'Monthly budget'!$E$8:$O$86,COLUMN()-3,FALSE),0)</f>
        <v>0</v>
      </c>
      <c r="N565" s="82">
        <f ca="1">IF($C565&lt;&gt;"",VLOOKUP($C565,'Monthly budget'!$E$8:$O$86,COLUMN()-3,FALSE),0)</f>
        <v>0</v>
      </c>
    </row>
    <row r="566" spans="2:14" x14ac:dyDescent="0.25">
      <c r="B566" s="81" t="b">
        <v>0</v>
      </c>
      <c r="C566" s="88" t="str">
        <f ca="1"/>
        <v>Netflix</v>
      </c>
      <c r="D566" s="87">
        <f ca="1"/>
        <v>46588</v>
      </c>
      <c r="E566" s="83">
        <f ca="1">IF($C566&lt;&gt;"",VLOOKUP($C566,'Monthly budget'!$E$8:$O$86,COLUMN()-3,FALSE),0)</f>
        <v>-24.99</v>
      </c>
      <c r="F566" s="82">
        <f ca="1">IF($C566&lt;&gt;"",VLOOKUP($C566,'Monthly budget'!$E$8:$O$86,COLUMN()-3,FALSE),0)</f>
        <v>0</v>
      </c>
      <c r="G566" s="82">
        <f ca="1">IF($C566&lt;&gt;"",VLOOKUP($C566,'Monthly budget'!$E$8:$O$86,COLUMN()-3,FALSE),0)</f>
        <v>0</v>
      </c>
      <c r="H566" s="82">
        <f ca="1">IF($C566&lt;&gt;"",VLOOKUP($C566,'Monthly budget'!$E$8:$O$86,COLUMN()-3,FALSE),0)</f>
        <v>0</v>
      </c>
      <c r="I566" s="82">
        <f ca="1">IF($C566&lt;&gt;"",VLOOKUP($C566,'Monthly budget'!$E$8:$O$86,COLUMN()-3,FALSE),0)</f>
        <v>0</v>
      </c>
      <c r="J566" s="82">
        <f ca="1">IF($C566&lt;&gt;"",VLOOKUP($C566,'Monthly budget'!$E$8:$O$86,COLUMN()-3,FALSE),0)</f>
        <v>0</v>
      </c>
      <c r="K566" s="82">
        <f ca="1">IF($C566&lt;&gt;"",VLOOKUP($C566,'Monthly budget'!$E$8:$O$86,COLUMN()-3,FALSE),0)</f>
        <v>0</v>
      </c>
      <c r="L566" s="82">
        <f ca="1">IF($C566&lt;&gt;"",VLOOKUP($C566,'Monthly budget'!$E$8:$O$86,COLUMN()-3,FALSE),0)</f>
        <v>0</v>
      </c>
      <c r="M566" s="82">
        <f ca="1">IF($C566&lt;&gt;"",VLOOKUP($C566,'Monthly budget'!$E$8:$O$86,COLUMN()-3,FALSE),0)</f>
        <v>0</v>
      </c>
      <c r="N566" s="82">
        <f ca="1">IF($C566&lt;&gt;"",VLOOKUP($C566,'Monthly budget'!$E$8:$O$86,COLUMN()-3,FALSE),0)</f>
        <v>0</v>
      </c>
    </row>
    <row r="567" spans="2:14" x14ac:dyDescent="0.25">
      <c r="B567" s="81" t="b">
        <v>0</v>
      </c>
      <c r="C567" s="88" t="str">
        <f ca="1"/>
        <v>Renters</v>
      </c>
      <c r="D567" s="87">
        <f ca="1"/>
        <v>46589</v>
      </c>
      <c r="E567" s="83">
        <f ca="1">IF($C567&lt;&gt;"",VLOOKUP($C567,'Monthly budget'!$E$8:$O$86,COLUMN()-3,FALSE),0)</f>
        <v>-10.92</v>
      </c>
      <c r="F567" s="82">
        <f ca="1">IF($C567&lt;&gt;"",VLOOKUP($C567,'Monthly budget'!$E$8:$O$86,COLUMN()-3,FALSE),0)</f>
        <v>0</v>
      </c>
      <c r="G567" s="82">
        <f ca="1">IF($C567&lt;&gt;"",VLOOKUP($C567,'Monthly budget'!$E$8:$O$86,COLUMN()-3,FALSE),0)</f>
        <v>0</v>
      </c>
      <c r="H567" s="82">
        <f ca="1">IF($C567&lt;&gt;"",VLOOKUP($C567,'Monthly budget'!$E$8:$O$86,COLUMN()-3,FALSE),0)</f>
        <v>0</v>
      </c>
      <c r="I567" s="82">
        <f ca="1">IF($C567&lt;&gt;"",VLOOKUP($C567,'Monthly budget'!$E$8:$O$86,COLUMN()-3,FALSE),0)</f>
        <v>0</v>
      </c>
      <c r="J567" s="82">
        <f ca="1">IF($C567&lt;&gt;"",VLOOKUP($C567,'Monthly budget'!$E$8:$O$86,COLUMN()-3,FALSE),0)</f>
        <v>0</v>
      </c>
      <c r="K567" s="82">
        <f ca="1">IF($C567&lt;&gt;"",VLOOKUP($C567,'Monthly budget'!$E$8:$O$86,COLUMN()-3,FALSE),0)</f>
        <v>0</v>
      </c>
      <c r="L567" s="82">
        <f ca="1">IF($C567&lt;&gt;"",VLOOKUP($C567,'Monthly budget'!$E$8:$O$86,COLUMN()-3,FALSE),0)</f>
        <v>0</v>
      </c>
      <c r="M567" s="82">
        <f ca="1">IF($C567&lt;&gt;"",VLOOKUP($C567,'Monthly budget'!$E$8:$O$86,COLUMN()-3,FALSE),0)</f>
        <v>0</v>
      </c>
      <c r="N567" s="82">
        <f ca="1">IF($C567&lt;&gt;"",VLOOKUP($C567,'Monthly budget'!$E$8:$O$86,COLUMN()-3,FALSE),0)</f>
        <v>0</v>
      </c>
    </row>
    <row r="568" spans="2:14" x14ac:dyDescent="0.25">
      <c r="B568" s="81" t="b">
        <v>0</v>
      </c>
      <c r="C568" s="88" t="str">
        <f ca="1"/>
        <v>Cese Transfer</v>
      </c>
      <c r="D568" s="87">
        <f ca="1"/>
        <v>46593</v>
      </c>
      <c r="E568" s="83">
        <f ca="1">IF($C568&lt;&gt;"",VLOOKUP($C568,'Monthly budget'!$E$8:$O$86,COLUMN()-3,FALSE),0)</f>
        <v>142</v>
      </c>
      <c r="F568" s="82">
        <f ca="1">IF($C568&lt;&gt;"",VLOOKUP($C568,'Monthly budget'!$E$8:$O$86,COLUMN()-3,FALSE),0)</f>
        <v>0</v>
      </c>
      <c r="G568" s="82">
        <f ca="1">IF($C568&lt;&gt;"",VLOOKUP($C568,'Monthly budget'!$E$8:$O$86,COLUMN()-3,FALSE),0)</f>
        <v>0</v>
      </c>
      <c r="H568" s="82">
        <f ca="1">IF($C568&lt;&gt;"",VLOOKUP($C568,'Monthly budget'!$E$8:$O$86,COLUMN()-3,FALSE),0)</f>
        <v>0</v>
      </c>
      <c r="I568" s="82">
        <f ca="1">IF($C568&lt;&gt;"",VLOOKUP($C568,'Monthly budget'!$E$8:$O$86,COLUMN()-3,FALSE),0)</f>
        <v>0</v>
      </c>
      <c r="J568" s="82">
        <f ca="1">IF($C568&lt;&gt;"",VLOOKUP($C568,'Monthly budget'!$E$8:$O$86,COLUMN()-3,FALSE),0)</f>
        <v>0</v>
      </c>
      <c r="K568" s="82">
        <f ca="1">IF($C568&lt;&gt;"",VLOOKUP($C568,'Monthly budget'!$E$8:$O$86,COLUMN()-3,FALSE),0)</f>
        <v>0</v>
      </c>
      <c r="L568" s="82">
        <f ca="1">IF($C568&lt;&gt;"",VLOOKUP($C568,'Monthly budget'!$E$8:$O$86,COLUMN()-3,FALSE),0)</f>
        <v>0</v>
      </c>
      <c r="M568" s="82">
        <f ca="1">IF($C568&lt;&gt;"",VLOOKUP($C568,'Monthly budget'!$E$8:$O$86,COLUMN()-3,FALSE),0)</f>
        <v>0</v>
      </c>
      <c r="N568" s="82">
        <f ca="1">IF($C568&lt;&gt;"",VLOOKUP($C568,'Monthly budget'!$E$8:$O$86,COLUMN()-3,FALSE),0)</f>
        <v>0</v>
      </c>
    </row>
    <row r="569" spans="2:14" x14ac:dyDescent="0.25">
      <c r="B569" s="81" t="b">
        <v>0</v>
      </c>
      <c r="C569" s="88" t="str">
        <f ca="1"/>
        <v>Internet</v>
      </c>
      <c r="D569" s="87">
        <f ca="1"/>
        <v>46594</v>
      </c>
      <c r="E569" s="83">
        <f ca="1">IF($C569&lt;&gt;"",VLOOKUP($C569,'Monthly budget'!$E$8:$O$86,COLUMN()-3,FALSE),0)</f>
        <v>0</v>
      </c>
      <c r="F569" s="82">
        <f ca="1">IF($C569&lt;&gt;"",VLOOKUP($C569,'Monthly budget'!$E$8:$O$86,COLUMN()-3,FALSE),0)</f>
        <v>0</v>
      </c>
      <c r="G569" s="82">
        <f ca="1">IF($C569&lt;&gt;"",VLOOKUP($C569,'Monthly budget'!$E$8:$O$86,COLUMN()-3,FALSE),0)</f>
        <v>0</v>
      </c>
      <c r="H569" s="82">
        <f ca="1">IF($C569&lt;&gt;"",VLOOKUP($C569,'Monthly budget'!$E$8:$O$86,COLUMN()-3,FALSE),0)</f>
        <v>0</v>
      </c>
      <c r="I569" s="82">
        <f ca="1">IF($C569&lt;&gt;"",VLOOKUP($C569,'Monthly budget'!$E$8:$O$86,COLUMN()-3,FALSE),0)</f>
        <v>0</v>
      </c>
      <c r="J569" s="82">
        <f ca="1">IF($C569&lt;&gt;"",VLOOKUP($C569,'Monthly budget'!$E$8:$O$86,COLUMN()-3,FALSE),0)</f>
        <v>0</v>
      </c>
      <c r="K569" s="82">
        <f ca="1">IF($C569&lt;&gt;"",VLOOKUP($C569,'Monthly budget'!$E$8:$O$86,COLUMN()-3,FALSE),0)</f>
        <v>0</v>
      </c>
      <c r="L569" s="82">
        <f ca="1">IF($C569&lt;&gt;"",VLOOKUP($C569,'Monthly budget'!$E$8:$O$86,COLUMN()-3,FALSE),0)</f>
        <v>0</v>
      </c>
      <c r="M569" s="82">
        <f ca="1">IF($C569&lt;&gt;"",VLOOKUP($C569,'Monthly budget'!$E$8:$O$86,COLUMN()-3,FALSE),0)</f>
        <v>0</v>
      </c>
      <c r="N569" s="82">
        <f ca="1">IF($C569&lt;&gt;"",VLOOKUP($C569,'Monthly budget'!$E$8:$O$86,COLUMN()-3,FALSE),0)</f>
        <v>0</v>
      </c>
    </row>
    <row r="570" spans="2:14" x14ac:dyDescent="0.25">
      <c r="B570" s="81" t="b">
        <v>0</v>
      </c>
      <c r="C570" s="88" t="str">
        <f ca="1"/>
        <v>Windsurf</v>
      </c>
      <c r="D570" s="87">
        <f ca="1"/>
        <v>46594</v>
      </c>
      <c r="E570" s="83">
        <f ca="1">IF($C570&lt;&gt;"",VLOOKUP($C570,'Monthly budget'!$E$8:$O$86,COLUMN()-3,FALSE),0)</f>
        <v>-15</v>
      </c>
      <c r="F570" s="82">
        <f ca="1">IF($C570&lt;&gt;"",VLOOKUP($C570,'Monthly budget'!$E$8:$O$86,COLUMN()-3,FALSE),0)</f>
        <v>0</v>
      </c>
      <c r="G570" s="82">
        <f ca="1">IF($C570&lt;&gt;"",VLOOKUP($C570,'Monthly budget'!$E$8:$O$86,COLUMN()-3,FALSE),0)</f>
        <v>0</v>
      </c>
      <c r="H570" s="82">
        <f ca="1">IF($C570&lt;&gt;"",VLOOKUP($C570,'Monthly budget'!$E$8:$O$86,COLUMN()-3,FALSE),0)</f>
        <v>0</v>
      </c>
      <c r="I570" s="82">
        <f ca="1">IF($C570&lt;&gt;"",VLOOKUP($C570,'Monthly budget'!$E$8:$O$86,COLUMN()-3,FALSE),0)</f>
        <v>0</v>
      </c>
      <c r="J570" s="82">
        <f ca="1">IF($C570&lt;&gt;"",VLOOKUP($C570,'Monthly budget'!$E$8:$O$86,COLUMN()-3,FALSE),0)</f>
        <v>0</v>
      </c>
      <c r="K570" s="82">
        <f ca="1">IF($C570&lt;&gt;"",VLOOKUP($C570,'Monthly budget'!$E$8:$O$86,COLUMN()-3,FALSE),0)</f>
        <v>0</v>
      </c>
      <c r="L570" s="82">
        <f ca="1">IF($C570&lt;&gt;"",VLOOKUP($C570,'Monthly budget'!$E$8:$O$86,COLUMN()-3,FALSE),0)</f>
        <v>0</v>
      </c>
      <c r="M570" s="82">
        <f ca="1">IF($C570&lt;&gt;"",VLOOKUP($C570,'Monthly budget'!$E$8:$O$86,COLUMN()-3,FALSE),0)</f>
        <v>0</v>
      </c>
      <c r="N570" s="82">
        <f ca="1">IF($C570&lt;&gt;"",VLOOKUP($C570,'Monthly budget'!$E$8:$O$86,COLUMN()-3,FALSE),0)</f>
        <v>0</v>
      </c>
    </row>
    <row r="571" spans="2:14" x14ac:dyDescent="0.25">
      <c r="B571" s="81" t="b">
        <v>0</v>
      </c>
      <c r="C571" s="88" t="str">
        <f ca="1"/>
        <v>Tidal</v>
      </c>
      <c r="D571" s="87">
        <f ca="1"/>
        <v>46595</v>
      </c>
      <c r="E571" s="83">
        <f ca="1">IF($C571&lt;&gt;"",VLOOKUP($C571,'Monthly budget'!$E$8:$O$86,COLUMN()-3,FALSE),0)</f>
        <v>-10.99</v>
      </c>
      <c r="F571" s="82">
        <f ca="1">IF($C571&lt;&gt;"",VLOOKUP($C571,'Monthly budget'!$E$8:$O$86,COLUMN()-3,FALSE),0)</f>
        <v>0</v>
      </c>
      <c r="G571" s="82">
        <f ca="1">IF($C571&lt;&gt;"",VLOOKUP($C571,'Monthly budget'!$E$8:$O$86,COLUMN()-3,FALSE),0)</f>
        <v>0</v>
      </c>
      <c r="H571" s="82">
        <f ca="1">IF($C571&lt;&gt;"",VLOOKUP($C571,'Monthly budget'!$E$8:$O$86,COLUMN()-3,FALSE),0)</f>
        <v>0</v>
      </c>
      <c r="I571" s="82">
        <f ca="1">IF($C571&lt;&gt;"",VLOOKUP($C571,'Monthly budget'!$E$8:$O$86,COLUMN()-3,FALSE),0)</f>
        <v>0</v>
      </c>
      <c r="J571" s="82">
        <f ca="1">IF($C571&lt;&gt;"",VLOOKUP($C571,'Monthly budget'!$E$8:$O$86,COLUMN()-3,FALSE),0)</f>
        <v>0</v>
      </c>
      <c r="K571" s="82">
        <f ca="1">IF($C571&lt;&gt;"",VLOOKUP($C571,'Monthly budget'!$E$8:$O$86,COLUMN()-3,FALSE),0)</f>
        <v>0</v>
      </c>
      <c r="L571" s="82">
        <f ca="1">IF($C571&lt;&gt;"",VLOOKUP($C571,'Monthly budget'!$E$8:$O$86,COLUMN()-3,FALSE),0)</f>
        <v>0</v>
      </c>
      <c r="M571" s="82">
        <f ca="1">IF($C571&lt;&gt;"",VLOOKUP($C571,'Monthly budget'!$E$8:$O$86,COLUMN()-3,FALSE),0)</f>
        <v>0</v>
      </c>
      <c r="N571" s="82">
        <f ca="1">IF($C571&lt;&gt;"",VLOOKUP($C571,'Monthly budget'!$E$8:$O$86,COLUMN()-3,FALSE),0)</f>
        <v>0</v>
      </c>
    </row>
    <row r="572" spans="2:14" x14ac:dyDescent="0.25">
      <c r="B572" s="81" t="b">
        <v>0</v>
      </c>
      <c r="C572" s="88" t="str">
        <f ca="1"/>
        <v>Costco Citi</v>
      </c>
      <c r="D572" s="87">
        <f ca="1"/>
        <v>46596</v>
      </c>
      <c r="E572" s="83">
        <f ca="1">IF($C572&lt;&gt;"",VLOOKUP($C572,'Monthly budget'!$E$8:$O$86,COLUMN()-3,FALSE),0)</f>
        <v>-140</v>
      </c>
      <c r="F572" s="82">
        <f ca="1">IF($C572&lt;&gt;"",VLOOKUP($C572,'Monthly budget'!$E$8:$O$86,COLUMN()-3,FALSE),0)</f>
        <v>0</v>
      </c>
      <c r="G572" s="82">
        <f ca="1">IF($C572&lt;&gt;"",VLOOKUP($C572,'Monthly budget'!$E$8:$O$86,COLUMN()-3,FALSE),0)</f>
        <v>0</v>
      </c>
      <c r="H572" s="82">
        <f ca="1">IF($C572&lt;&gt;"",VLOOKUP($C572,'Monthly budget'!$E$8:$O$86,COLUMN()-3,FALSE),0)</f>
        <v>0</v>
      </c>
      <c r="I572" s="82">
        <f ca="1">IF($C572&lt;&gt;"",VLOOKUP($C572,'Monthly budget'!$E$8:$O$86,COLUMN()-3,FALSE),0)</f>
        <v>0</v>
      </c>
      <c r="J572" s="82">
        <f ca="1">IF($C572&lt;&gt;"",VLOOKUP($C572,'Monthly budget'!$E$8:$O$86,COLUMN()-3,FALSE),0)</f>
        <v>0</v>
      </c>
      <c r="K572" s="82">
        <f ca="1">IF($C572&lt;&gt;"",VLOOKUP($C572,'Monthly budget'!$E$8:$O$86,COLUMN()-3,FALSE),0)</f>
        <v>0</v>
      </c>
      <c r="L572" s="82">
        <f ca="1">IF($C572&lt;&gt;"",VLOOKUP($C572,'Monthly budget'!$E$8:$O$86,COLUMN()-3,FALSE),0)</f>
        <v>0</v>
      </c>
      <c r="M572" s="82">
        <f ca="1">IF($C572&lt;&gt;"",VLOOKUP($C572,'Monthly budget'!$E$8:$O$86,COLUMN()-3,FALSE),0)</f>
        <v>0</v>
      </c>
      <c r="N572" s="82">
        <f ca="1">IF($C572&lt;&gt;"",VLOOKUP($C572,'Monthly budget'!$E$8:$O$86,COLUMN()-3,FALSE),0)</f>
        <v>140</v>
      </c>
    </row>
    <row r="573" spans="2:14" x14ac:dyDescent="0.25">
      <c r="B573" s="81" t="b">
        <v>0</v>
      </c>
      <c r="C573" s="88" t="str">
        <f ca="1"/>
        <v>Kulo Transfer</v>
      </c>
      <c r="D573" s="87">
        <f ca="1"/>
        <v>46596</v>
      </c>
      <c r="E573" s="83">
        <f ca="1">IF($C573&lt;&gt;"",VLOOKUP($C573,'Monthly budget'!$E$8:$O$86,COLUMN()-3,FALSE),0)</f>
        <v>1050</v>
      </c>
      <c r="F573" s="82">
        <f ca="1">IF($C573&lt;&gt;"",VLOOKUP($C573,'Monthly budget'!$E$8:$O$86,COLUMN()-3,FALSE),0)</f>
        <v>0</v>
      </c>
      <c r="G573" s="82">
        <f ca="1">IF($C573&lt;&gt;"",VLOOKUP($C573,'Monthly budget'!$E$8:$O$86,COLUMN()-3,FALSE),0)</f>
        <v>0</v>
      </c>
      <c r="H573" s="82">
        <f ca="1">IF($C573&lt;&gt;"",VLOOKUP($C573,'Monthly budget'!$E$8:$O$86,COLUMN()-3,FALSE),0)</f>
        <v>0</v>
      </c>
      <c r="I573" s="82">
        <f ca="1">IF($C573&lt;&gt;"",VLOOKUP($C573,'Monthly budget'!$E$8:$O$86,COLUMN()-3,FALSE),0)</f>
        <v>0</v>
      </c>
      <c r="J573" s="82">
        <f ca="1">IF($C573&lt;&gt;"",VLOOKUP($C573,'Monthly budget'!$E$8:$O$86,COLUMN()-3,FALSE),0)</f>
        <v>0</v>
      </c>
      <c r="K573" s="82">
        <f ca="1">IF($C573&lt;&gt;"",VLOOKUP($C573,'Monthly budget'!$E$8:$O$86,COLUMN()-3,FALSE),0)</f>
        <v>0</v>
      </c>
      <c r="L573" s="82">
        <f ca="1">IF($C573&lt;&gt;"",VLOOKUP($C573,'Monthly budget'!$E$8:$O$86,COLUMN()-3,FALSE),0)</f>
        <v>0</v>
      </c>
      <c r="M573" s="82">
        <f ca="1">IF($C573&lt;&gt;"",VLOOKUP($C573,'Monthly budget'!$E$8:$O$86,COLUMN()-3,FALSE),0)</f>
        <v>0</v>
      </c>
      <c r="N573" s="82">
        <f ca="1">IF($C573&lt;&gt;"",VLOOKUP($C573,'Monthly budget'!$E$8:$O$86,COLUMN()-3,FALSE),0)</f>
        <v>0</v>
      </c>
    </row>
    <row r="574" spans="2:14" x14ac:dyDescent="0.25">
      <c r="B574" s="81" t="b">
        <v>0</v>
      </c>
      <c r="C574" s="88" t="str">
        <f ca="1"/>
        <v>Kulo SDGE</v>
      </c>
      <c r="D574" s="87">
        <f ca="1"/>
        <v>46596</v>
      </c>
      <c r="E574" s="83">
        <f ca="1">IF($C574&lt;&gt;"",VLOOKUP($C574,'Monthly budget'!$E$8:$O$86,COLUMN()-3,FALSE),0)</f>
        <v>-82</v>
      </c>
      <c r="F574" s="82">
        <f ca="1">IF($C574&lt;&gt;"",VLOOKUP($C574,'Monthly budget'!$E$8:$O$86,COLUMN()-3,FALSE),0)</f>
        <v>0</v>
      </c>
      <c r="G574" s="82">
        <f ca="1">IF($C574&lt;&gt;"",VLOOKUP($C574,'Monthly budget'!$E$8:$O$86,COLUMN()-3,FALSE),0)</f>
        <v>0</v>
      </c>
      <c r="H574" s="82">
        <f ca="1">IF($C574&lt;&gt;"",VLOOKUP($C574,'Monthly budget'!$E$8:$O$86,COLUMN()-3,FALSE),0)</f>
        <v>0</v>
      </c>
      <c r="I574" s="82">
        <f ca="1">IF($C574&lt;&gt;"",VLOOKUP($C574,'Monthly budget'!$E$8:$O$86,COLUMN()-3,FALSE),0)</f>
        <v>0</v>
      </c>
      <c r="J574" s="82">
        <f ca="1">IF($C574&lt;&gt;"",VLOOKUP($C574,'Monthly budget'!$E$8:$O$86,COLUMN()-3,FALSE),0)</f>
        <v>0</v>
      </c>
      <c r="K574" s="82">
        <f ca="1">IF($C574&lt;&gt;"",VLOOKUP($C574,'Monthly budget'!$E$8:$O$86,COLUMN()-3,FALSE),0)</f>
        <v>0</v>
      </c>
      <c r="L574" s="82">
        <f ca="1">IF($C574&lt;&gt;"",VLOOKUP($C574,'Monthly budget'!$E$8:$O$86,COLUMN()-3,FALSE),0)</f>
        <v>0</v>
      </c>
      <c r="M574" s="82">
        <f ca="1">IF($C574&lt;&gt;"",VLOOKUP($C574,'Monthly budget'!$E$8:$O$86,COLUMN()-3,FALSE),0)</f>
        <v>0</v>
      </c>
      <c r="N574" s="82">
        <f ca="1">IF($C574&lt;&gt;"",VLOOKUP($C574,'Monthly budget'!$E$8:$O$86,COLUMN()-3,FALSE),0)</f>
        <v>0</v>
      </c>
    </row>
    <row r="575" spans="2:14" x14ac:dyDescent="0.25">
      <c r="B575" s="81" t="b">
        <v>0</v>
      </c>
      <c r="C575" s="88" t="str">
        <f ca="1"/>
        <v>SDGE</v>
      </c>
      <c r="D575" s="87">
        <f ca="1"/>
        <v>46596</v>
      </c>
      <c r="E575" s="83">
        <f ca="1">IF($C575&lt;&gt;"",VLOOKUP($C575,'Monthly budget'!$E$8:$O$86,COLUMN()-3,FALSE),0)</f>
        <v>-84</v>
      </c>
      <c r="F575" s="82">
        <f ca="1">IF($C575&lt;&gt;"",VLOOKUP($C575,'Monthly budget'!$E$8:$O$86,COLUMN()-3,FALSE),0)</f>
        <v>0</v>
      </c>
      <c r="G575" s="82">
        <f ca="1">IF($C575&lt;&gt;"",VLOOKUP($C575,'Monthly budget'!$E$8:$O$86,COLUMN()-3,FALSE),0)</f>
        <v>0</v>
      </c>
      <c r="H575" s="82">
        <f ca="1">IF($C575&lt;&gt;"",VLOOKUP($C575,'Monthly budget'!$E$8:$O$86,COLUMN()-3,FALSE),0)</f>
        <v>0</v>
      </c>
      <c r="I575" s="82">
        <f ca="1">IF($C575&lt;&gt;"",VLOOKUP($C575,'Monthly budget'!$E$8:$O$86,COLUMN()-3,FALSE),0)</f>
        <v>0</v>
      </c>
      <c r="J575" s="82">
        <f ca="1">IF($C575&lt;&gt;"",VLOOKUP($C575,'Monthly budget'!$E$8:$O$86,COLUMN()-3,FALSE),0)</f>
        <v>0</v>
      </c>
      <c r="K575" s="82">
        <f ca="1">IF($C575&lt;&gt;"",VLOOKUP($C575,'Monthly budget'!$E$8:$O$86,COLUMN()-3,FALSE),0)</f>
        <v>0</v>
      </c>
      <c r="L575" s="82">
        <f ca="1">IF($C575&lt;&gt;"",VLOOKUP($C575,'Monthly budget'!$E$8:$O$86,COLUMN()-3,FALSE),0)</f>
        <v>0</v>
      </c>
      <c r="M575" s="82">
        <f ca="1">IF($C575&lt;&gt;"",VLOOKUP($C575,'Monthly budget'!$E$8:$O$86,COLUMN()-3,FALSE),0)</f>
        <v>0</v>
      </c>
      <c r="N575" s="82">
        <f ca="1">IF($C575&lt;&gt;"",VLOOKUP($C575,'Monthly budget'!$E$8:$O$86,COLUMN()-3,FALSE),0)</f>
        <v>0</v>
      </c>
    </row>
    <row r="576" spans="2:14" x14ac:dyDescent="0.25">
      <c r="B576" s="81" t="b">
        <v>0</v>
      </c>
      <c r="C576" s="88" t="str">
        <f ca="1"/>
        <v>Prime Ad-Free</v>
      </c>
      <c r="D576" s="87">
        <f ca="1"/>
        <v>46596</v>
      </c>
      <c r="E576" s="83">
        <f ca="1">IF($C576&lt;&gt;"",VLOOKUP($C576,'Monthly budget'!$E$8:$O$86,COLUMN()-3,FALSE),0)</f>
        <v>-2.99</v>
      </c>
      <c r="F576" s="82">
        <f ca="1">IF($C576&lt;&gt;"",VLOOKUP($C576,'Monthly budget'!$E$8:$O$86,COLUMN()-3,FALSE),0)</f>
        <v>0</v>
      </c>
      <c r="G576" s="82">
        <f ca="1">IF($C576&lt;&gt;"",VLOOKUP($C576,'Monthly budget'!$E$8:$O$86,COLUMN()-3,FALSE),0)</f>
        <v>0</v>
      </c>
      <c r="H576" s="82">
        <f ca="1">IF($C576&lt;&gt;"",VLOOKUP($C576,'Monthly budget'!$E$8:$O$86,COLUMN()-3,FALSE),0)</f>
        <v>0</v>
      </c>
      <c r="I576" s="82">
        <f ca="1">IF($C576&lt;&gt;"",VLOOKUP($C576,'Monthly budget'!$E$8:$O$86,COLUMN()-3,FALSE),0)</f>
        <v>0</v>
      </c>
      <c r="J576" s="82">
        <f ca="1">IF($C576&lt;&gt;"",VLOOKUP($C576,'Monthly budget'!$E$8:$O$86,COLUMN()-3,FALSE),0)</f>
        <v>0</v>
      </c>
      <c r="K576" s="82">
        <f ca="1">IF($C576&lt;&gt;"",VLOOKUP($C576,'Monthly budget'!$E$8:$O$86,COLUMN()-3,FALSE),0)</f>
        <v>0</v>
      </c>
      <c r="L576" s="82">
        <f ca="1">IF($C576&lt;&gt;"",VLOOKUP($C576,'Monthly budget'!$E$8:$O$86,COLUMN()-3,FALSE),0)</f>
        <v>0</v>
      </c>
      <c r="M576" s="82">
        <f ca="1">IF($C576&lt;&gt;"",VLOOKUP($C576,'Monthly budget'!$E$8:$O$86,COLUMN()-3,FALSE),0)</f>
        <v>0</v>
      </c>
      <c r="N576" s="82">
        <f ca="1">IF($C576&lt;&gt;"",VLOOKUP($C576,'Monthly budget'!$E$8:$O$86,COLUMN()-3,FALSE),0)</f>
        <v>0</v>
      </c>
    </row>
    <row r="577" spans="2:14" x14ac:dyDescent="0.25">
      <c r="B577" s="81" t="b">
        <v>0</v>
      </c>
      <c r="C577" s="88" t="str">
        <f ca="1"/>
        <v>Paycheck</v>
      </c>
      <c r="D577" s="87">
        <f ca="1"/>
        <v>46598</v>
      </c>
      <c r="E577" s="83">
        <f ca="1">IF($C577&lt;&gt;"",VLOOKUP($C577,'Monthly budget'!$E$8:$O$86,COLUMN()-3,FALSE),0)</f>
        <v>1140</v>
      </c>
      <c r="F577" s="82">
        <f ca="1">IF($C577&lt;&gt;"",VLOOKUP($C577,'Monthly budget'!$E$8:$O$86,COLUMN()-3,FALSE),0)</f>
        <v>460</v>
      </c>
      <c r="G577" s="82">
        <f ca="1">IF($C577&lt;&gt;"",VLOOKUP($C577,'Monthly budget'!$E$8:$O$86,COLUMN()-3,FALSE),0)</f>
        <v>0</v>
      </c>
      <c r="H577" s="82">
        <f ca="1">IF($C577&lt;&gt;"",VLOOKUP($C577,'Monthly budget'!$E$8:$O$86,COLUMN()-3,FALSE),0)</f>
        <v>0</v>
      </c>
      <c r="I577" s="82">
        <f ca="1">IF($C577&lt;&gt;"",VLOOKUP($C577,'Monthly budget'!$E$8:$O$86,COLUMN()-3,FALSE),0)</f>
        <v>0</v>
      </c>
      <c r="J577" s="82">
        <f ca="1">IF($C577&lt;&gt;"",VLOOKUP($C577,'Monthly budget'!$E$8:$O$86,COLUMN()-3,FALSE),0)</f>
        <v>0</v>
      </c>
      <c r="K577" s="82">
        <f ca="1">IF($C577&lt;&gt;"",VLOOKUP($C577,'Monthly budget'!$E$8:$O$86,COLUMN()-3,FALSE),0)</f>
        <v>0</v>
      </c>
      <c r="L577" s="82">
        <f ca="1">IF($C577&lt;&gt;"",VLOOKUP($C577,'Monthly budget'!$E$8:$O$86,COLUMN()-3,FALSE),0)</f>
        <v>0</v>
      </c>
      <c r="M577" s="82">
        <f ca="1">IF($C577&lt;&gt;"",VLOOKUP($C577,'Monthly budget'!$E$8:$O$86,COLUMN()-3,FALSE),0)</f>
        <v>0</v>
      </c>
      <c r="N577" s="82">
        <f ca="1">IF($C577&lt;&gt;"",VLOOKUP($C577,'Monthly budget'!$E$8:$O$86,COLUMN()-3,FALSE),0)</f>
        <v>0</v>
      </c>
    </row>
    <row r="578" spans="2:14" x14ac:dyDescent="0.25">
      <c r="B578" s="81" t="b">
        <v>0</v>
      </c>
      <c r="C578" s="88" t="str">
        <f ca="1"/>
        <v>Ameritas</v>
      </c>
      <c r="D578" s="87">
        <f ca="1"/>
        <v>46598</v>
      </c>
      <c r="E578" s="83">
        <f ca="1">IF($C578&lt;&gt;"",VLOOKUP($C578,'Monthly budget'!$E$8:$O$86,COLUMN()-3,FALSE),0)</f>
        <v>0</v>
      </c>
      <c r="F578" s="82">
        <f ca="1">IF($C578&lt;&gt;"",VLOOKUP($C578,'Monthly budget'!$E$8:$O$86,COLUMN()-3,FALSE),0)</f>
        <v>0</v>
      </c>
      <c r="G578" s="82">
        <f ca="1">IF($C578&lt;&gt;"",VLOOKUP($C578,'Monthly budget'!$E$8:$O$86,COLUMN()-3,FALSE),0)</f>
        <v>112</v>
      </c>
      <c r="H578" s="82">
        <f ca="1">IF($C578&lt;&gt;"",VLOOKUP($C578,'Monthly budget'!$E$8:$O$86,COLUMN()-3,FALSE),0)</f>
        <v>0</v>
      </c>
      <c r="I578" s="82">
        <f ca="1">IF($C578&lt;&gt;"",VLOOKUP($C578,'Monthly budget'!$E$8:$O$86,COLUMN()-3,FALSE),0)</f>
        <v>0</v>
      </c>
      <c r="J578" s="82">
        <f ca="1">IF($C578&lt;&gt;"",VLOOKUP($C578,'Monthly budget'!$E$8:$O$86,COLUMN()-3,FALSE),0)</f>
        <v>0</v>
      </c>
      <c r="K578" s="82">
        <f ca="1">IF($C578&lt;&gt;"",VLOOKUP($C578,'Monthly budget'!$E$8:$O$86,COLUMN()-3,FALSE),0)</f>
        <v>0</v>
      </c>
      <c r="L578" s="82">
        <f ca="1">IF($C578&lt;&gt;"",VLOOKUP($C578,'Monthly budget'!$E$8:$O$86,COLUMN()-3,FALSE),0)</f>
        <v>0</v>
      </c>
      <c r="M578" s="82">
        <f ca="1">IF($C578&lt;&gt;"",VLOOKUP($C578,'Monthly budget'!$E$8:$O$86,COLUMN()-3,FALSE),0)</f>
        <v>0</v>
      </c>
      <c r="N578" s="82">
        <f ca="1">IF($C578&lt;&gt;"",VLOOKUP($C578,'Monthly budget'!$E$8:$O$86,COLUMN()-3,FALSE),0)</f>
        <v>0</v>
      </c>
    </row>
    <row r="579" spans="2:14" x14ac:dyDescent="0.25">
      <c r="B579" s="81" t="b">
        <v>0</v>
      </c>
      <c r="C579" s="88" t="str">
        <f ca="1"/>
        <v>Groceries</v>
      </c>
      <c r="D579" s="87">
        <f ca="1"/>
        <v>46599</v>
      </c>
      <c r="E579" s="83">
        <f ca="1">IF($C579&lt;&gt;"",VLOOKUP($C579,'Monthly budget'!$E$8:$O$86,COLUMN()-3,FALSE),0)</f>
        <v>0</v>
      </c>
      <c r="F579" s="82">
        <f ca="1">IF($C579&lt;&gt;"",VLOOKUP($C579,'Monthly budget'!$E$8:$O$86,COLUMN()-3,FALSE),0)</f>
        <v>-200</v>
      </c>
      <c r="G579" s="82">
        <f ca="1">IF($C579&lt;&gt;"",VLOOKUP($C579,'Monthly budget'!$E$8:$O$86,COLUMN()-3,FALSE),0)</f>
        <v>0</v>
      </c>
      <c r="H579" s="82">
        <f ca="1">IF($C579&lt;&gt;"",VLOOKUP($C579,'Monthly budget'!$E$8:$O$86,COLUMN()-3,FALSE),0)</f>
        <v>0</v>
      </c>
      <c r="I579" s="82">
        <f ca="1">IF($C579&lt;&gt;"",VLOOKUP($C579,'Monthly budget'!$E$8:$O$86,COLUMN()-3,FALSE),0)</f>
        <v>0</v>
      </c>
      <c r="J579" s="82">
        <f ca="1">IF($C579&lt;&gt;"",VLOOKUP($C579,'Monthly budget'!$E$8:$O$86,COLUMN()-3,FALSE),0)</f>
        <v>0</v>
      </c>
      <c r="K579" s="82">
        <f ca="1">IF($C579&lt;&gt;"",VLOOKUP($C579,'Monthly budget'!$E$8:$O$86,COLUMN()-3,FALSE),0)</f>
        <v>0</v>
      </c>
      <c r="L579" s="82">
        <f ca="1">IF($C579&lt;&gt;"",VLOOKUP($C579,'Monthly budget'!$E$8:$O$86,COLUMN()-3,FALSE),0)</f>
        <v>0</v>
      </c>
      <c r="M579" s="82">
        <f ca="1">IF($C579&lt;&gt;"",VLOOKUP($C579,'Monthly budget'!$E$8:$O$86,COLUMN()-3,FALSE),0)</f>
        <v>0</v>
      </c>
      <c r="N579" s="82">
        <f ca="1">IF($C579&lt;&gt;"",VLOOKUP($C579,'Monthly budget'!$E$8:$O$86,COLUMN()-3,FALSE),0)</f>
        <v>0</v>
      </c>
    </row>
    <row r="580" spans="2:14" x14ac:dyDescent="0.25">
      <c r="B580" s="81" t="b">
        <v>0</v>
      </c>
      <c r="C580" s="88" t="str">
        <f ca="1"/>
        <v>Food &amp; Drinks</v>
      </c>
      <c r="D580" s="87">
        <f ca="1"/>
        <v>46599</v>
      </c>
      <c r="E580" s="83">
        <f ca="1">IF($C580&lt;&gt;"",VLOOKUP($C580,'Monthly budget'!$E$8:$O$86,COLUMN()-3,FALSE),0)</f>
        <v>0</v>
      </c>
      <c r="F580" s="82">
        <f ca="1">IF($C580&lt;&gt;"",VLOOKUP($C580,'Monthly budget'!$E$8:$O$86,COLUMN()-3,FALSE),0)</f>
        <v>-200</v>
      </c>
      <c r="G580" s="82">
        <f ca="1">IF($C580&lt;&gt;"",VLOOKUP($C580,'Monthly budget'!$E$8:$O$86,COLUMN()-3,FALSE),0)</f>
        <v>0</v>
      </c>
      <c r="H580" s="82">
        <f ca="1">IF($C580&lt;&gt;"",VLOOKUP($C580,'Monthly budget'!$E$8:$O$86,COLUMN()-3,FALSE),0)</f>
        <v>0</v>
      </c>
      <c r="I580" s="82">
        <f ca="1">IF($C580&lt;&gt;"",VLOOKUP($C580,'Monthly budget'!$E$8:$O$86,COLUMN()-3,FALSE),0)</f>
        <v>0</v>
      </c>
      <c r="J580" s="82">
        <f ca="1">IF($C580&lt;&gt;"",VLOOKUP($C580,'Monthly budget'!$E$8:$O$86,COLUMN()-3,FALSE),0)</f>
        <v>0</v>
      </c>
      <c r="K580" s="82">
        <f ca="1">IF($C580&lt;&gt;"",VLOOKUP($C580,'Monthly budget'!$E$8:$O$86,COLUMN()-3,FALSE),0)</f>
        <v>0</v>
      </c>
      <c r="L580" s="82">
        <f ca="1">IF($C580&lt;&gt;"",VLOOKUP($C580,'Monthly budget'!$E$8:$O$86,COLUMN()-3,FALSE),0)</f>
        <v>0</v>
      </c>
      <c r="M580" s="82">
        <f ca="1">IF($C580&lt;&gt;"",VLOOKUP($C580,'Monthly budget'!$E$8:$O$86,COLUMN()-3,FALSE),0)</f>
        <v>0</v>
      </c>
      <c r="N580" s="82">
        <f ca="1">IF($C580&lt;&gt;"",VLOOKUP($C580,'Monthly budget'!$E$8:$O$86,COLUMN()-3,FALSE),0)</f>
        <v>0</v>
      </c>
    </row>
    <row r="581" spans="2:14" x14ac:dyDescent="0.25">
      <c r="B581" s="81" t="b">
        <v>0</v>
      </c>
      <c r="C581" s="88" t="str">
        <f ca="1"/>
        <v>Disability</v>
      </c>
      <c r="D581" s="87">
        <f ca="1"/>
        <v>46600</v>
      </c>
      <c r="E581" s="83">
        <f ca="1">IF($C581&lt;&gt;"",VLOOKUP($C581,'Monthly budget'!$E$8:$O$86,COLUMN()-3,FALSE),0)</f>
        <v>0</v>
      </c>
      <c r="F581" s="82">
        <f ca="1">IF($C581&lt;&gt;"",VLOOKUP($C581,'Monthly budget'!$E$8:$O$86,COLUMN()-3,FALSE),0)</f>
        <v>356.66</v>
      </c>
      <c r="G581" s="82">
        <f ca="1">IF($C581&lt;&gt;"",VLOOKUP($C581,'Monthly budget'!$E$8:$O$86,COLUMN()-3,FALSE),0)</f>
        <v>0</v>
      </c>
      <c r="H581" s="82">
        <f ca="1">IF($C581&lt;&gt;"",VLOOKUP($C581,'Monthly budget'!$E$8:$O$86,COLUMN()-3,FALSE),0)</f>
        <v>0</v>
      </c>
      <c r="I581" s="82">
        <f ca="1">IF($C581&lt;&gt;"",VLOOKUP($C581,'Monthly budget'!$E$8:$O$86,COLUMN()-3,FALSE),0)</f>
        <v>0</v>
      </c>
      <c r="J581" s="82">
        <f ca="1">IF($C581&lt;&gt;"",VLOOKUP($C581,'Monthly budget'!$E$8:$O$86,COLUMN()-3,FALSE),0)</f>
        <v>0</v>
      </c>
      <c r="K581" s="82">
        <f ca="1">IF($C581&lt;&gt;"",VLOOKUP($C581,'Monthly budget'!$E$8:$O$86,COLUMN()-3,FALSE),0)</f>
        <v>0</v>
      </c>
      <c r="L581" s="82">
        <f ca="1">IF($C581&lt;&gt;"",VLOOKUP($C581,'Monthly budget'!$E$8:$O$86,COLUMN()-3,FALSE),0)</f>
        <v>0</v>
      </c>
      <c r="M581" s="82">
        <f ca="1">IF($C581&lt;&gt;"",VLOOKUP($C581,'Monthly budget'!$E$8:$O$86,COLUMN()-3,FALSE),0)</f>
        <v>0</v>
      </c>
      <c r="N581" s="82">
        <f ca="1">IF($C581&lt;&gt;"",VLOOKUP($C581,'Monthly budget'!$E$8:$O$86,COLUMN()-3,FALSE),0)</f>
        <v>0</v>
      </c>
    </row>
    <row r="582" spans="2:14" x14ac:dyDescent="0.25">
      <c r="B582" s="81" t="b">
        <v>0</v>
      </c>
      <c r="C582" s="88" t="str">
        <f ca="1"/>
        <v>Kulo Rent</v>
      </c>
      <c r="D582" s="87">
        <f ca="1"/>
        <v>46600</v>
      </c>
      <c r="E582" s="83">
        <f ca="1">IF($C582&lt;&gt;"",VLOOKUP($C582,'Monthly budget'!$E$8:$O$86,COLUMN()-3,FALSE),0)</f>
        <v>-959</v>
      </c>
      <c r="F582" s="82">
        <f ca="1">IF($C582&lt;&gt;"",VLOOKUP($C582,'Monthly budget'!$E$8:$O$86,COLUMN()-3,FALSE),0)</f>
        <v>0</v>
      </c>
      <c r="G582" s="82">
        <f ca="1">IF($C582&lt;&gt;"",VLOOKUP($C582,'Monthly budget'!$E$8:$O$86,COLUMN()-3,FALSE),0)</f>
        <v>0</v>
      </c>
      <c r="H582" s="82">
        <f ca="1">IF($C582&lt;&gt;"",VLOOKUP($C582,'Monthly budget'!$E$8:$O$86,COLUMN()-3,FALSE),0)</f>
        <v>0</v>
      </c>
      <c r="I582" s="82">
        <f ca="1">IF($C582&lt;&gt;"",VLOOKUP($C582,'Monthly budget'!$E$8:$O$86,COLUMN()-3,FALSE),0)</f>
        <v>0</v>
      </c>
      <c r="J582" s="82">
        <f ca="1">IF($C582&lt;&gt;"",VLOOKUP($C582,'Monthly budget'!$E$8:$O$86,COLUMN()-3,FALSE),0)</f>
        <v>0</v>
      </c>
      <c r="K582" s="82">
        <f ca="1">IF($C582&lt;&gt;"",VLOOKUP($C582,'Monthly budget'!$E$8:$O$86,COLUMN()-3,FALSE),0)</f>
        <v>0</v>
      </c>
      <c r="L582" s="82">
        <f ca="1">IF($C582&lt;&gt;"",VLOOKUP($C582,'Monthly budget'!$E$8:$O$86,COLUMN()-3,FALSE),0)</f>
        <v>0</v>
      </c>
      <c r="M582" s="82">
        <f ca="1">IF($C582&lt;&gt;"",VLOOKUP($C582,'Monthly budget'!$E$8:$O$86,COLUMN()-3,FALSE),0)</f>
        <v>0</v>
      </c>
      <c r="N582" s="82">
        <f ca="1">IF($C582&lt;&gt;"",VLOOKUP($C582,'Monthly budget'!$E$8:$O$86,COLUMN()-3,FALSE),0)</f>
        <v>0</v>
      </c>
    </row>
    <row r="583" spans="2:14" x14ac:dyDescent="0.25">
      <c r="B583" s="81" t="b">
        <v>0</v>
      </c>
      <c r="C583" s="88" t="str">
        <f ca="1"/>
        <v>Rent</v>
      </c>
      <c r="D583" s="87">
        <f ca="1"/>
        <v>46600</v>
      </c>
      <c r="E583" s="83">
        <f ca="1">IF($C583&lt;&gt;"",VLOOKUP($C583,'Monthly budget'!$E$8:$O$86,COLUMN()-3,FALSE),0)</f>
        <v>-1277.97</v>
      </c>
      <c r="F583" s="82">
        <f ca="1">IF($C583&lt;&gt;"",VLOOKUP($C583,'Monthly budget'!$E$8:$O$86,COLUMN()-3,FALSE),0)</f>
        <v>0</v>
      </c>
      <c r="G583" s="82">
        <f ca="1">IF($C583&lt;&gt;"",VLOOKUP($C583,'Monthly budget'!$E$8:$O$86,COLUMN()-3,FALSE),0)</f>
        <v>0</v>
      </c>
      <c r="H583" s="82">
        <f ca="1">IF($C583&lt;&gt;"",VLOOKUP($C583,'Monthly budget'!$E$8:$O$86,COLUMN()-3,FALSE),0)</f>
        <v>0</v>
      </c>
      <c r="I583" s="82">
        <f ca="1">IF($C583&lt;&gt;"",VLOOKUP($C583,'Monthly budget'!$E$8:$O$86,COLUMN()-3,FALSE),0)</f>
        <v>0</v>
      </c>
      <c r="J583" s="82">
        <f ca="1">IF($C583&lt;&gt;"",VLOOKUP($C583,'Monthly budget'!$E$8:$O$86,COLUMN()-3,FALSE),0)</f>
        <v>0</v>
      </c>
      <c r="K583" s="82">
        <f ca="1">IF($C583&lt;&gt;"",VLOOKUP($C583,'Monthly budget'!$E$8:$O$86,COLUMN()-3,FALSE),0)</f>
        <v>0</v>
      </c>
      <c r="L583" s="82">
        <f ca="1">IF($C583&lt;&gt;"",VLOOKUP($C583,'Monthly budget'!$E$8:$O$86,COLUMN()-3,FALSE),0)</f>
        <v>0</v>
      </c>
      <c r="M583" s="82">
        <f ca="1">IF($C583&lt;&gt;"",VLOOKUP($C583,'Monthly budget'!$E$8:$O$86,COLUMN()-3,FALSE),0)</f>
        <v>0</v>
      </c>
      <c r="N583" s="82">
        <f ca="1">IF($C583&lt;&gt;"",VLOOKUP($C583,'Monthly budget'!$E$8:$O$86,COLUMN()-3,FALSE),0)</f>
        <v>0</v>
      </c>
    </row>
    <row r="584" spans="2:14" x14ac:dyDescent="0.25">
      <c r="B584" s="81" t="b">
        <v>0</v>
      </c>
      <c r="C584" s="88" t="str">
        <f ca="1"/>
        <v>Visa Platinum</v>
      </c>
      <c r="D584" s="87">
        <f ca="1"/>
        <v>46602</v>
      </c>
      <c r="E584" s="83">
        <f ca="1">IF($C584&lt;&gt;"",VLOOKUP($C584,'Monthly budget'!$E$8:$O$86,COLUMN()-3,FALSE),0)</f>
        <v>-229</v>
      </c>
      <c r="F584" s="82">
        <f ca="1">IF($C584&lt;&gt;"",VLOOKUP($C584,'Monthly budget'!$E$8:$O$86,COLUMN()-3,FALSE),0)</f>
        <v>0</v>
      </c>
      <c r="G584" s="82">
        <f ca="1">IF($C584&lt;&gt;"",VLOOKUP($C584,'Monthly budget'!$E$8:$O$86,COLUMN()-3,FALSE),0)</f>
        <v>0</v>
      </c>
      <c r="H584" s="82">
        <f ca="1">IF($C584&lt;&gt;"",VLOOKUP($C584,'Monthly budget'!$E$8:$O$86,COLUMN()-3,FALSE),0)</f>
        <v>0</v>
      </c>
      <c r="I584" s="82">
        <f ca="1">IF($C584&lt;&gt;"",VLOOKUP($C584,'Monthly budget'!$E$8:$O$86,COLUMN()-3,FALSE),0)</f>
        <v>0</v>
      </c>
      <c r="J584" s="82">
        <f ca="1">IF($C584&lt;&gt;"",VLOOKUP($C584,'Monthly budget'!$E$8:$O$86,COLUMN()-3,FALSE),0)</f>
        <v>311</v>
      </c>
      <c r="K584" s="82">
        <f ca="1">IF($C584&lt;&gt;"",VLOOKUP($C584,'Monthly budget'!$E$8:$O$86,COLUMN()-3,FALSE),0)</f>
        <v>0</v>
      </c>
      <c r="L584" s="82">
        <f ca="1">IF($C584&lt;&gt;"",VLOOKUP($C584,'Monthly budget'!$E$8:$O$86,COLUMN()-3,FALSE),0)</f>
        <v>0</v>
      </c>
      <c r="M584" s="82">
        <f ca="1">IF($C584&lt;&gt;"",VLOOKUP($C584,'Monthly budget'!$E$8:$O$86,COLUMN()-3,FALSE),0)</f>
        <v>0</v>
      </c>
      <c r="N584" s="82">
        <f ca="1">IF($C584&lt;&gt;"",VLOOKUP($C584,'Monthly budget'!$E$8:$O$86,COLUMN()-3,FALSE),0)</f>
        <v>0</v>
      </c>
    </row>
    <row r="585" spans="2:14" x14ac:dyDescent="0.25">
      <c r="B585" s="81" t="b">
        <v>0</v>
      </c>
      <c r="C585" s="88" t="str">
        <f ca="1"/>
        <v>Kulo Internet</v>
      </c>
      <c r="D585" s="87">
        <f ca="1"/>
        <v>46604</v>
      </c>
      <c r="E585" s="83">
        <f ca="1">IF($C585&lt;&gt;"",VLOOKUP($C585,'Monthly budget'!$E$8:$O$86,COLUMN()-3,FALSE),0)</f>
        <v>-28</v>
      </c>
      <c r="F585" s="82">
        <f ca="1">IF($C585&lt;&gt;"",VLOOKUP($C585,'Monthly budget'!$E$8:$O$86,COLUMN()-3,FALSE),0)</f>
        <v>0</v>
      </c>
      <c r="G585" s="82">
        <f ca="1">IF($C585&lt;&gt;"",VLOOKUP($C585,'Monthly budget'!$E$8:$O$86,COLUMN()-3,FALSE),0)</f>
        <v>0</v>
      </c>
      <c r="H585" s="82">
        <f ca="1">IF($C585&lt;&gt;"",VLOOKUP($C585,'Monthly budget'!$E$8:$O$86,COLUMN()-3,FALSE),0)</f>
        <v>0</v>
      </c>
      <c r="I585" s="82">
        <f ca="1">IF($C585&lt;&gt;"",VLOOKUP($C585,'Monthly budget'!$E$8:$O$86,COLUMN()-3,FALSE),0)</f>
        <v>0</v>
      </c>
      <c r="J585" s="82">
        <f ca="1">IF($C585&lt;&gt;"",VLOOKUP($C585,'Monthly budget'!$E$8:$O$86,COLUMN()-3,FALSE),0)</f>
        <v>0</v>
      </c>
      <c r="K585" s="82">
        <f ca="1">IF($C585&lt;&gt;"",VLOOKUP($C585,'Monthly budget'!$E$8:$O$86,COLUMN()-3,FALSE),0)</f>
        <v>0</v>
      </c>
      <c r="L585" s="82">
        <f ca="1">IF($C585&lt;&gt;"",VLOOKUP($C585,'Monthly budget'!$E$8:$O$86,COLUMN()-3,FALSE),0)</f>
        <v>0</v>
      </c>
      <c r="M585" s="82">
        <f ca="1">IF($C585&lt;&gt;"",VLOOKUP($C585,'Monthly budget'!$E$8:$O$86,COLUMN()-3,FALSE),0)</f>
        <v>0</v>
      </c>
      <c r="N585" s="82">
        <f ca="1">IF($C585&lt;&gt;"",VLOOKUP($C585,'Monthly budget'!$E$8:$O$86,COLUMN()-3,FALSE),0)</f>
        <v>0</v>
      </c>
    </row>
    <row r="586" spans="2:14" x14ac:dyDescent="0.25">
      <c r="B586" s="81" t="b">
        <v>0</v>
      </c>
      <c r="C586" s="88" t="str">
        <f ca="1"/>
        <v>Cese Phone</v>
      </c>
      <c r="D586" s="87">
        <f ca="1"/>
        <v>46604</v>
      </c>
      <c r="E586" s="83">
        <f ca="1">IF($C586&lt;&gt;"",VLOOKUP($C586,'Monthly budget'!$E$8:$O$86,COLUMN()-3,FALSE),0)</f>
        <v>-142</v>
      </c>
      <c r="F586" s="82">
        <f ca="1">IF($C586&lt;&gt;"",VLOOKUP($C586,'Monthly budget'!$E$8:$O$86,COLUMN()-3,FALSE),0)</f>
        <v>0</v>
      </c>
      <c r="G586" s="82">
        <f ca="1">IF($C586&lt;&gt;"",VLOOKUP($C586,'Monthly budget'!$E$8:$O$86,COLUMN()-3,FALSE),0)</f>
        <v>0</v>
      </c>
      <c r="H586" s="82">
        <f ca="1">IF($C586&lt;&gt;"",VLOOKUP($C586,'Monthly budget'!$E$8:$O$86,COLUMN()-3,FALSE),0)</f>
        <v>0</v>
      </c>
      <c r="I586" s="82">
        <f ca="1">IF($C586&lt;&gt;"",VLOOKUP($C586,'Monthly budget'!$E$8:$O$86,COLUMN()-3,FALSE),0)</f>
        <v>0</v>
      </c>
      <c r="J586" s="82">
        <f ca="1">IF($C586&lt;&gt;"",VLOOKUP($C586,'Monthly budget'!$E$8:$O$86,COLUMN()-3,FALSE),0)</f>
        <v>0</v>
      </c>
      <c r="K586" s="82">
        <f ca="1">IF($C586&lt;&gt;"",VLOOKUP($C586,'Monthly budget'!$E$8:$O$86,COLUMN()-3,FALSE),0)</f>
        <v>0</v>
      </c>
      <c r="L586" s="82">
        <f ca="1">IF($C586&lt;&gt;"",VLOOKUP($C586,'Monthly budget'!$E$8:$O$86,COLUMN()-3,FALSE),0)</f>
        <v>0</v>
      </c>
      <c r="M586" s="82">
        <f ca="1">IF($C586&lt;&gt;"",VLOOKUP($C586,'Monthly budget'!$E$8:$O$86,COLUMN()-3,FALSE),0)</f>
        <v>0</v>
      </c>
      <c r="N586" s="82">
        <f ca="1">IF($C586&lt;&gt;"",VLOOKUP($C586,'Monthly budget'!$E$8:$O$86,COLUMN()-3,FALSE),0)</f>
        <v>0</v>
      </c>
    </row>
    <row r="587" spans="2:14" x14ac:dyDescent="0.25">
      <c r="B587" s="81" t="b">
        <v>0</v>
      </c>
      <c r="C587" s="88" t="str">
        <f ca="1"/>
        <v>Phone</v>
      </c>
      <c r="D587" s="87">
        <f ca="1"/>
        <v>46604</v>
      </c>
      <c r="E587" s="83">
        <f ca="1">IF($C587&lt;&gt;"",VLOOKUP($C587,'Monthly budget'!$E$8:$O$86,COLUMN()-3,FALSE),0)</f>
        <v>-150.66999999999999</v>
      </c>
      <c r="F587" s="82">
        <f ca="1">IF($C587&lt;&gt;"",VLOOKUP($C587,'Monthly budget'!$E$8:$O$86,COLUMN()-3,FALSE),0)</f>
        <v>0</v>
      </c>
      <c r="G587" s="82">
        <f ca="1">IF($C587&lt;&gt;"",VLOOKUP($C587,'Monthly budget'!$E$8:$O$86,COLUMN()-3,FALSE),0)</f>
        <v>0</v>
      </c>
      <c r="H587" s="82">
        <f ca="1">IF($C587&lt;&gt;"",VLOOKUP($C587,'Monthly budget'!$E$8:$O$86,COLUMN()-3,FALSE),0)</f>
        <v>0</v>
      </c>
      <c r="I587" s="82">
        <f ca="1">IF($C587&lt;&gt;"",VLOOKUP($C587,'Monthly budget'!$E$8:$O$86,COLUMN()-3,FALSE),0)</f>
        <v>0</v>
      </c>
      <c r="J587" s="82">
        <f ca="1">IF($C587&lt;&gt;"",VLOOKUP($C587,'Monthly budget'!$E$8:$O$86,COLUMN()-3,FALSE),0)</f>
        <v>0</v>
      </c>
      <c r="K587" s="82">
        <f ca="1">IF($C587&lt;&gt;"",VLOOKUP($C587,'Monthly budget'!$E$8:$O$86,COLUMN()-3,FALSE),0)</f>
        <v>0</v>
      </c>
      <c r="L587" s="82">
        <f ca="1">IF($C587&lt;&gt;"",VLOOKUP($C587,'Monthly budget'!$E$8:$O$86,COLUMN()-3,FALSE),0)</f>
        <v>0</v>
      </c>
      <c r="M587" s="82">
        <f ca="1">IF($C587&lt;&gt;"",VLOOKUP($C587,'Monthly budget'!$E$8:$O$86,COLUMN()-3,FALSE),0)</f>
        <v>0</v>
      </c>
      <c r="N587" s="82">
        <f ca="1">IF($C587&lt;&gt;"",VLOOKUP($C587,'Monthly budget'!$E$8:$O$86,COLUMN()-3,FALSE),0)</f>
        <v>0</v>
      </c>
    </row>
    <row r="588" spans="2:14" x14ac:dyDescent="0.25">
      <c r="B588" s="81" t="b">
        <v>0</v>
      </c>
      <c r="C588" s="88" t="str">
        <f ca="1"/>
        <v>Sony</v>
      </c>
      <c r="D588" s="87">
        <f ca="1"/>
        <v>46607</v>
      </c>
      <c r="E588" s="83">
        <f ca="1">IF($C588&lt;&gt;"",VLOOKUP($C588,'Monthly budget'!$E$8:$O$86,COLUMN()-3,FALSE),0)</f>
        <v>-17.989999999999998</v>
      </c>
      <c r="F588" s="82">
        <f ca="1">IF($C588&lt;&gt;"",VLOOKUP($C588,'Monthly budget'!$E$8:$O$86,COLUMN()-3,FALSE),0)</f>
        <v>0</v>
      </c>
      <c r="G588" s="82">
        <f ca="1">IF($C588&lt;&gt;"",VLOOKUP($C588,'Monthly budget'!$E$8:$O$86,COLUMN()-3,FALSE),0)</f>
        <v>0</v>
      </c>
      <c r="H588" s="82">
        <f ca="1">IF($C588&lt;&gt;"",VLOOKUP($C588,'Monthly budget'!$E$8:$O$86,COLUMN()-3,FALSE),0)</f>
        <v>0</v>
      </c>
      <c r="I588" s="82">
        <f ca="1">IF($C588&lt;&gt;"",VLOOKUP($C588,'Monthly budget'!$E$8:$O$86,COLUMN()-3,FALSE),0)</f>
        <v>0</v>
      </c>
      <c r="J588" s="82">
        <f ca="1">IF($C588&lt;&gt;"",VLOOKUP($C588,'Monthly budget'!$E$8:$O$86,COLUMN()-3,FALSE),0)</f>
        <v>0</v>
      </c>
      <c r="K588" s="82">
        <f ca="1">IF($C588&lt;&gt;"",VLOOKUP($C588,'Monthly budget'!$E$8:$O$86,COLUMN()-3,FALSE),0)</f>
        <v>0</v>
      </c>
      <c r="L588" s="82">
        <f ca="1">IF($C588&lt;&gt;"",VLOOKUP($C588,'Monthly budget'!$E$8:$O$86,COLUMN()-3,FALSE),0)</f>
        <v>0</v>
      </c>
      <c r="M588" s="82">
        <f ca="1">IF($C588&lt;&gt;"",VLOOKUP($C588,'Monthly budget'!$E$8:$O$86,COLUMN()-3,FALSE),0)</f>
        <v>0</v>
      </c>
      <c r="N588" s="82">
        <f ca="1">IF($C588&lt;&gt;"",VLOOKUP($C588,'Monthly budget'!$E$8:$O$86,COLUMN()-3,FALSE),0)</f>
        <v>0</v>
      </c>
    </row>
    <row r="589" spans="2:14" x14ac:dyDescent="0.25">
      <c r="B589" s="81" t="b">
        <v>0</v>
      </c>
      <c r="C589" s="88" t="str">
        <f ca="1"/>
        <v>Phone Insurance</v>
      </c>
      <c r="D589" s="87">
        <f ca="1"/>
        <v>46607</v>
      </c>
      <c r="E589" s="83">
        <f ca="1">IF($C589&lt;&gt;"",VLOOKUP($C589,'Monthly budget'!$E$8:$O$86,COLUMN()-3,FALSE),0)</f>
        <v>-8</v>
      </c>
      <c r="F589" s="82">
        <f ca="1">IF($C589&lt;&gt;"",VLOOKUP($C589,'Monthly budget'!$E$8:$O$86,COLUMN()-3,FALSE),0)</f>
        <v>0</v>
      </c>
      <c r="G589" s="82">
        <f ca="1">IF($C589&lt;&gt;"",VLOOKUP($C589,'Monthly budget'!$E$8:$O$86,COLUMN()-3,FALSE),0)</f>
        <v>0</v>
      </c>
      <c r="H589" s="82">
        <f ca="1">IF($C589&lt;&gt;"",VLOOKUP($C589,'Monthly budget'!$E$8:$O$86,COLUMN()-3,FALSE),0)</f>
        <v>0</v>
      </c>
      <c r="I589" s="82">
        <f ca="1">IF($C589&lt;&gt;"",VLOOKUP($C589,'Monthly budget'!$E$8:$O$86,COLUMN()-3,FALSE),0)</f>
        <v>0</v>
      </c>
      <c r="J589" s="82">
        <f ca="1">IF($C589&lt;&gt;"",VLOOKUP($C589,'Monthly budget'!$E$8:$O$86,COLUMN()-3,FALSE),0)</f>
        <v>0</v>
      </c>
      <c r="K589" s="82">
        <f ca="1">IF($C589&lt;&gt;"",VLOOKUP($C589,'Monthly budget'!$E$8:$O$86,COLUMN()-3,FALSE),0)</f>
        <v>0</v>
      </c>
      <c r="L589" s="82">
        <f ca="1">IF($C589&lt;&gt;"",VLOOKUP($C589,'Monthly budget'!$E$8:$O$86,COLUMN()-3,FALSE),0)</f>
        <v>0</v>
      </c>
      <c r="M589" s="82">
        <f ca="1">IF($C589&lt;&gt;"",VLOOKUP($C589,'Monthly budget'!$E$8:$O$86,COLUMN()-3,FALSE),0)</f>
        <v>0</v>
      </c>
      <c r="N589" s="82">
        <f ca="1">IF($C589&lt;&gt;"",VLOOKUP($C589,'Monthly budget'!$E$8:$O$86,COLUMN()-3,FALSE),0)</f>
        <v>0</v>
      </c>
    </row>
    <row r="590" spans="2:14" x14ac:dyDescent="0.25">
      <c r="B590" s="81" t="b">
        <v>0</v>
      </c>
      <c r="C590" s="88" t="str">
        <f ca="1"/>
        <v>Amazon</v>
      </c>
      <c r="D590" s="87">
        <f ca="1"/>
        <v>46608</v>
      </c>
      <c r="E590" s="83">
        <f ca="1">IF($C590&lt;&gt;"",VLOOKUP($C590,'Monthly budget'!$E$8:$O$86,COLUMN()-3,FALSE),0)</f>
        <v>-16.149999999999999</v>
      </c>
      <c r="F590" s="82">
        <f ca="1">IF($C590&lt;&gt;"",VLOOKUP($C590,'Monthly budget'!$E$8:$O$86,COLUMN()-3,FALSE),0)</f>
        <v>0</v>
      </c>
      <c r="G590" s="82">
        <f ca="1">IF($C590&lt;&gt;"",VLOOKUP($C590,'Monthly budget'!$E$8:$O$86,COLUMN()-3,FALSE),0)</f>
        <v>0</v>
      </c>
      <c r="H590" s="82">
        <f ca="1">IF($C590&lt;&gt;"",VLOOKUP($C590,'Monthly budget'!$E$8:$O$86,COLUMN()-3,FALSE),0)</f>
        <v>0</v>
      </c>
      <c r="I590" s="82">
        <f ca="1">IF($C590&lt;&gt;"",VLOOKUP($C590,'Monthly budget'!$E$8:$O$86,COLUMN()-3,FALSE),0)</f>
        <v>0</v>
      </c>
      <c r="J590" s="82">
        <f ca="1">IF($C590&lt;&gt;"",VLOOKUP($C590,'Monthly budget'!$E$8:$O$86,COLUMN()-3,FALSE),0)</f>
        <v>0</v>
      </c>
      <c r="K590" s="82">
        <f ca="1">IF($C590&lt;&gt;"",VLOOKUP($C590,'Monthly budget'!$E$8:$O$86,COLUMN()-3,FALSE),0)</f>
        <v>0</v>
      </c>
      <c r="L590" s="82">
        <f ca="1">IF($C590&lt;&gt;"",VLOOKUP($C590,'Monthly budget'!$E$8:$O$86,COLUMN()-3,FALSE),0)</f>
        <v>0</v>
      </c>
      <c r="M590" s="82">
        <f ca="1">IF($C590&lt;&gt;"",VLOOKUP($C590,'Monthly budget'!$E$8:$O$86,COLUMN()-3,FALSE),0)</f>
        <v>0</v>
      </c>
      <c r="N590" s="82">
        <f ca="1">IF($C590&lt;&gt;"",VLOOKUP($C590,'Monthly budget'!$E$8:$O$86,COLUMN()-3,FALSE),0)</f>
        <v>0</v>
      </c>
    </row>
    <row r="591" spans="2:14" x14ac:dyDescent="0.25">
      <c r="B591" s="81" t="b">
        <v>0</v>
      </c>
      <c r="C591" s="88" t="str">
        <f ca="1"/>
        <v>Viso Go</v>
      </c>
      <c r="D591" s="87">
        <f ca="1"/>
        <v>46610</v>
      </c>
      <c r="E591" s="83">
        <f ca="1">IF($C591&lt;&gt;"",VLOOKUP($C591,'Monthly budget'!$E$8:$O$86,COLUMN()-3,FALSE),0)</f>
        <v>-275</v>
      </c>
      <c r="F591" s="82">
        <f ca="1">IF($C591&lt;&gt;"",VLOOKUP($C591,'Monthly budget'!$E$8:$O$86,COLUMN()-3,FALSE),0)</f>
        <v>0</v>
      </c>
      <c r="G591" s="82">
        <f ca="1">IF($C591&lt;&gt;"",VLOOKUP($C591,'Monthly budget'!$E$8:$O$86,COLUMN()-3,FALSE),0)</f>
        <v>0</v>
      </c>
      <c r="H591" s="82">
        <f ca="1">IF($C591&lt;&gt;"",VLOOKUP($C591,'Monthly budget'!$E$8:$O$86,COLUMN()-3,FALSE),0)</f>
        <v>0</v>
      </c>
      <c r="I591" s="82">
        <f ca="1">IF($C591&lt;&gt;"",VLOOKUP($C591,'Monthly budget'!$E$8:$O$86,COLUMN()-3,FALSE),0)</f>
        <v>0</v>
      </c>
      <c r="J591" s="82">
        <f ca="1">IF($C591&lt;&gt;"",VLOOKUP($C591,'Monthly budget'!$E$8:$O$86,COLUMN()-3,FALSE),0)</f>
        <v>0</v>
      </c>
      <c r="K591" s="82">
        <f ca="1">IF($C591&lt;&gt;"",VLOOKUP($C591,'Monthly budget'!$E$8:$O$86,COLUMN()-3,FALSE),0)</f>
        <v>146</v>
      </c>
      <c r="L591" s="82">
        <f ca="1">IF($C591&lt;&gt;"",VLOOKUP($C591,'Monthly budget'!$E$8:$O$86,COLUMN()-3,FALSE),0)</f>
        <v>0</v>
      </c>
      <c r="M591" s="82">
        <f ca="1">IF($C591&lt;&gt;"",VLOOKUP($C591,'Monthly budget'!$E$8:$O$86,COLUMN()-3,FALSE),0)</f>
        <v>0</v>
      </c>
      <c r="N591" s="82">
        <f ca="1">IF($C591&lt;&gt;"",VLOOKUP($C591,'Monthly budget'!$E$8:$O$86,COLUMN()-3,FALSE),0)</f>
        <v>0</v>
      </c>
    </row>
    <row r="592" spans="2:14" x14ac:dyDescent="0.25">
      <c r="B592" s="81" t="b">
        <v>0</v>
      </c>
      <c r="C592" s="88" t="str">
        <f ca="1"/>
        <v>Paycheck</v>
      </c>
      <c r="D592" s="87">
        <f ca="1"/>
        <v>46612</v>
      </c>
      <c r="E592" s="83">
        <f ca="1">IF($C592&lt;&gt;"",VLOOKUP($C592,'Monthly budget'!$E$8:$O$86,COLUMN()-3,FALSE),0)</f>
        <v>1140</v>
      </c>
      <c r="F592" s="82">
        <f ca="1">IF($C592&lt;&gt;"",VLOOKUP($C592,'Monthly budget'!$E$8:$O$86,COLUMN()-3,FALSE),0)</f>
        <v>460</v>
      </c>
      <c r="G592" s="82">
        <f ca="1">IF($C592&lt;&gt;"",VLOOKUP($C592,'Monthly budget'!$E$8:$O$86,COLUMN()-3,FALSE),0)</f>
        <v>0</v>
      </c>
      <c r="H592" s="82">
        <f ca="1">IF($C592&lt;&gt;"",VLOOKUP($C592,'Monthly budget'!$E$8:$O$86,COLUMN()-3,FALSE),0)</f>
        <v>0</v>
      </c>
      <c r="I592" s="82">
        <f ca="1">IF($C592&lt;&gt;"",VLOOKUP($C592,'Monthly budget'!$E$8:$O$86,COLUMN()-3,FALSE),0)</f>
        <v>0</v>
      </c>
      <c r="J592" s="82">
        <f ca="1">IF($C592&lt;&gt;"",VLOOKUP($C592,'Monthly budget'!$E$8:$O$86,COLUMN()-3,FALSE),0)</f>
        <v>0</v>
      </c>
      <c r="K592" s="82">
        <f ca="1">IF($C592&lt;&gt;"",VLOOKUP($C592,'Monthly budget'!$E$8:$O$86,COLUMN()-3,FALSE),0)</f>
        <v>0</v>
      </c>
      <c r="L592" s="82">
        <f ca="1">IF($C592&lt;&gt;"",VLOOKUP($C592,'Monthly budget'!$E$8:$O$86,COLUMN()-3,FALSE),0)</f>
        <v>0</v>
      </c>
      <c r="M592" s="82">
        <f ca="1">IF($C592&lt;&gt;"",VLOOKUP($C592,'Monthly budget'!$E$8:$O$86,COLUMN()-3,FALSE),0)</f>
        <v>0</v>
      </c>
      <c r="N592" s="82">
        <f ca="1">IF($C592&lt;&gt;"",VLOOKUP($C592,'Monthly budget'!$E$8:$O$86,COLUMN()-3,FALSE),0)</f>
        <v>0</v>
      </c>
    </row>
    <row r="593" spans="2:14" x14ac:dyDescent="0.25">
      <c r="B593" s="81" t="b">
        <v>0</v>
      </c>
      <c r="C593" s="88" t="str">
        <f ca="1"/>
        <v>Ameritas</v>
      </c>
      <c r="D593" s="87">
        <f ca="1"/>
        <v>46612</v>
      </c>
      <c r="E593" s="83">
        <f ca="1">IF($C593&lt;&gt;"",VLOOKUP($C593,'Monthly budget'!$E$8:$O$86,COLUMN()-3,FALSE),0)</f>
        <v>0</v>
      </c>
      <c r="F593" s="82">
        <f ca="1">IF($C593&lt;&gt;"",VLOOKUP($C593,'Monthly budget'!$E$8:$O$86,COLUMN()-3,FALSE),0)</f>
        <v>0</v>
      </c>
      <c r="G593" s="82">
        <f ca="1">IF($C593&lt;&gt;"",VLOOKUP($C593,'Monthly budget'!$E$8:$O$86,COLUMN()-3,FALSE),0)</f>
        <v>112</v>
      </c>
      <c r="H593" s="82">
        <f ca="1">IF($C593&lt;&gt;"",VLOOKUP($C593,'Monthly budget'!$E$8:$O$86,COLUMN()-3,FALSE),0)</f>
        <v>0</v>
      </c>
      <c r="I593" s="82">
        <f ca="1">IF($C593&lt;&gt;"",VLOOKUP($C593,'Monthly budget'!$E$8:$O$86,COLUMN()-3,FALSE),0)</f>
        <v>0</v>
      </c>
      <c r="J593" s="82">
        <f ca="1">IF($C593&lt;&gt;"",VLOOKUP($C593,'Monthly budget'!$E$8:$O$86,COLUMN()-3,FALSE),0)</f>
        <v>0</v>
      </c>
      <c r="K593" s="82">
        <f ca="1">IF($C593&lt;&gt;"",VLOOKUP($C593,'Monthly budget'!$E$8:$O$86,COLUMN()-3,FALSE),0)</f>
        <v>0</v>
      </c>
      <c r="L593" s="82">
        <f ca="1">IF($C593&lt;&gt;"",VLOOKUP($C593,'Monthly budget'!$E$8:$O$86,COLUMN()-3,FALSE),0)</f>
        <v>0</v>
      </c>
      <c r="M593" s="82">
        <f ca="1">IF($C593&lt;&gt;"",VLOOKUP($C593,'Monthly budget'!$E$8:$O$86,COLUMN()-3,FALSE),0)</f>
        <v>0</v>
      </c>
      <c r="N593" s="82">
        <f ca="1">IF($C593&lt;&gt;"",VLOOKUP($C593,'Monthly budget'!$E$8:$O$86,COLUMN()-3,FALSE),0)</f>
        <v>0</v>
      </c>
    </row>
    <row r="594" spans="2:14" x14ac:dyDescent="0.25">
      <c r="B594" s="81" t="b">
        <v>0</v>
      </c>
      <c r="C594" s="88" t="str">
        <f ca="1"/>
        <v>Groceries</v>
      </c>
      <c r="D594" s="87">
        <f ca="1"/>
        <v>46613</v>
      </c>
      <c r="E594" s="83">
        <f ca="1">IF($C594&lt;&gt;"",VLOOKUP($C594,'Monthly budget'!$E$8:$O$86,COLUMN()-3,FALSE),0)</f>
        <v>0</v>
      </c>
      <c r="F594" s="82">
        <f ca="1">IF($C594&lt;&gt;"",VLOOKUP($C594,'Monthly budget'!$E$8:$O$86,COLUMN()-3,FALSE),0)</f>
        <v>-200</v>
      </c>
      <c r="G594" s="82">
        <f ca="1">IF($C594&lt;&gt;"",VLOOKUP($C594,'Monthly budget'!$E$8:$O$86,COLUMN()-3,FALSE),0)</f>
        <v>0</v>
      </c>
      <c r="H594" s="82">
        <f ca="1">IF($C594&lt;&gt;"",VLOOKUP($C594,'Monthly budget'!$E$8:$O$86,COLUMN()-3,FALSE),0)</f>
        <v>0</v>
      </c>
      <c r="I594" s="82">
        <f ca="1">IF($C594&lt;&gt;"",VLOOKUP($C594,'Monthly budget'!$E$8:$O$86,COLUMN()-3,FALSE),0)</f>
        <v>0</v>
      </c>
      <c r="J594" s="82">
        <f ca="1">IF($C594&lt;&gt;"",VLOOKUP($C594,'Monthly budget'!$E$8:$O$86,COLUMN()-3,FALSE),0)</f>
        <v>0</v>
      </c>
      <c r="K594" s="82">
        <f ca="1">IF($C594&lt;&gt;"",VLOOKUP($C594,'Monthly budget'!$E$8:$O$86,COLUMN()-3,FALSE),0)</f>
        <v>0</v>
      </c>
      <c r="L594" s="82">
        <f ca="1">IF($C594&lt;&gt;"",VLOOKUP($C594,'Monthly budget'!$E$8:$O$86,COLUMN()-3,FALSE),0)</f>
        <v>0</v>
      </c>
      <c r="M594" s="82">
        <f ca="1">IF($C594&lt;&gt;"",VLOOKUP($C594,'Monthly budget'!$E$8:$O$86,COLUMN()-3,FALSE),0)</f>
        <v>0</v>
      </c>
      <c r="N594" s="82">
        <f ca="1">IF($C594&lt;&gt;"",VLOOKUP($C594,'Monthly budget'!$E$8:$O$86,COLUMN()-3,FALSE),0)</f>
        <v>0</v>
      </c>
    </row>
    <row r="595" spans="2:14" x14ac:dyDescent="0.25">
      <c r="B595" s="81" t="b">
        <v>0</v>
      </c>
      <c r="C595" s="88" t="str">
        <f ca="1"/>
        <v>Food &amp; Drinks</v>
      </c>
      <c r="D595" s="87">
        <f ca="1"/>
        <v>46613</v>
      </c>
      <c r="E595" s="83">
        <f ca="1">IF($C595&lt;&gt;"",VLOOKUP($C595,'Monthly budget'!$E$8:$O$86,COLUMN()-3,FALSE),0)</f>
        <v>0</v>
      </c>
      <c r="F595" s="82">
        <f ca="1">IF($C595&lt;&gt;"",VLOOKUP($C595,'Monthly budget'!$E$8:$O$86,COLUMN()-3,FALSE),0)</f>
        <v>-200</v>
      </c>
      <c r="G595" s="82">
        <f ca="1">IF($C595&lt;&gt;"",VLOOKUP($C595,'Monthly budget'!$E$8:$O$86,COLUMN()-3,FALSE),0)</f>
        <v>0</v>
      </c>
      <c r="H595" s="82">
        <f ca="1">IF($C595&lt;&gt;"",VLOOKUP($C595,'Monthly budget'!$E$8:$O$86,COLUMN()-3,FALSE),0)</f>
        <v>0</v>
      </c>
      <c r="I595" s="82">
        <f ca="1">IF($C595&lt;&gt;"",VLOOKUP($C595,'Monthly budget'!$E$8:$O$86,COLUMN()-3,FALSE),0)</f>
        <v>0</v>
      </c>
      <c r="J595" s="82">
        <f ca="1">IF($C595&lt;&gt;"",VLOOKUP($C595,'Monthly budget'!$E$8:$O$86,COLUMN()-3,FALSE),0)</f>
        <v>0</v>
      </c>
      <c r="K595" s="82">
        <f ca="1">IF($C595&lt;&gt;"",VLOOKUP($C595,'Monthly budget'!$E$8:$O$86,COLUMN()-3,FALSE),0)</f>
        <v>0</v>
      </c>
      <c r="L595" s="82">
        <f ca="1">IF($C595&lt;&gt;"",VLOOKUP($C595,'Monthly budget'!$E$8:$O$86,COLUMN()-3,FALSE),0)</f>
        <v>0</v>
      </c>
      <c r="M595" s="82">
        <f ca="1">IF($C595&lt;&gt;"",VLOOKUP($C595,'Monthly budget'!$E$8:$O$86,COLUMN()-3,FALSE),0)</f>
        <v>0</v>
      </c>
      <c r="N595" s="82">
        <f ca="1">IF($C595&lt;&gt;"",VLOOKUP($C595,'Monthly budget'!$E$8:$O$86,COLUMN()-3,FALSE),0)</f>
        <v>0</v>
      </c>
    </row>
    <row r="596" spans="2:14" x14ac:dyDescent="0.25">
      <c r="B596" s="81" t="b">
        <v>0</v>
      </c>
      <c r="C596" s="88" t="str">
        <f ca="1"/>
        <v>Motorcycle</v>
      </c>
      <c r="D596" s="87">
        <f ca="1"/>
        <v>46615</v>
      </c>
      <c r="E596" s="83">
        <f ca="1">IF($C596&lt;&gt;"",VLOOKUP($C596,'Monthly budget'!$E$8:$O$86,COLUMN()-3,FALSE),0)</f>
        <v>-150.38</v>
      </c>
      <c r="F596" s="82">
        <f ca="1">IF($C596&lt;&gt;"",VLOOKUP($C596,'Monthly budget'!$E$8:$O$86,COLUMN()-3,FALSE),0)</f>
        <v>0</v>
      </c>
      <c r="G596" s="82">
        <f ca="1">IF($C596&lt;&gt;"",VLOOKUP($C596,'Monthly budget'!$E$8:$O$86,COLUMN()-3,FALSE),0)</f>
        <v>0</v>
      </c>
      <c r="H596" s="82">
        <f ca="1">IF($C596&lt;&gt;"",VLOOKUP($C596,'Monthly budget'!$E$8:$O$86,COLUMN()-3,FALSE),0)</f>
        <v>0</v>
      </c>
      <c r="I596" s="82">
        <f ca="1">IF($C596&lt;&gt;"",VLOOKUP($C596,'Monthly budget'!$E$8:$O$86,COLUMN()-3,FALSE),0)</f>
        <v>0</v>
      </c>
      <c r="J596" s="82">
        <f ca="1">IF($C596&lt;&gt;"",VLOOKUP($C596,'Monthly budget'!$E$8:$O$86,COLUMN()-3,FALSE),0)</f>
        <v>0</v>
      </c>
      <c r="K596" s="82">
        <f ca="1">IF($C596&lt;&gt;"",VLOOKUP($C596,'Monthly budget'!$E$8:$O$86,COLUMN()-3,FALSE),0)</f>
        <v>0</v>
      </c>
      <c r="L596" s="82">
        <f ca="1">IF($C596&lt;&gt;"",VLOOKUP($C596,'Monthly budget'!$E$8:$O$86,COLUMN()-3,FALSE),0)</f>
        <v>0</v>
      </c>
      <c r="M596" s="82">
        <f ca="1">IF($C596&lt;&gt;"",VLOOKUP($C596,'Monthly budget'!$E$8:$O$86,COLUMN()-3,FALSE),0)</f>
        <v>0</v>
      </c>
      <c r="N596" s="82">
        <f ca="1">IF($C596&lt;&gt;"",VLOOKUP($C596,'Monthly budget'!$E$8:$O$86,COLUMN()-3,FALSE),0)</f>
        <v>0</v>
      </c>
    </row>
    <row r="597" spans="2:14" x14ac:dyDescent="0.25">
      <c r="B597" s="81" t="b">
        <v>0</v>
      </c>
      <c r="C597" s="88" t="str">
        <f ca="1"/>
        <v>Netflix</v>
      </c>
      <c r="D597" s="87">
        <f ca="1"/>
        <v>46619</v>
      </c>
      <c r="E597" s="83">
        <f ca="1">IF($C597&lt;&gt;"",VLOOKUP($C597,'Monthly budget'!$E$8:$O$86,COLUMN()-3,FALSE),0)</f>
        <v>-24.99</v>
      </c>
      <c r="F597" s="82">
        <f ca="1">IF($C597&lt;&gt;"",VLOOKUP($C597,'Monthly budget'!$E$8:$O$86,COLUMN()-3,FALSE),0)</f>
        <v>0</v>
      </c>
      <c r="G597" s="82">
        <f ca="1">IF($C597&lt;&gt;"",VLOOKUP($C597,'Monthly budget'!$E$8:$O$86,COLUMN()-3,FALSE),0)</f>
        <v>0</v>
      </c>
      <c r="H597" s="82">
        <f ca="1">IF($C597&lt;&gt;"",VLOOKUP($C597,'Monthly budget'!$E$8:$O$86,COLUMN()-3,FALSE),0)</f>
        <v>0</v>
      </c>
      <c r="I597" s="82">
        <f ca="1">IF($C597&lt;&gt;"",VLOOKUP($C597,'Monthly budget'!$E$8:$O$86,COLUMN()-3,FALSE),0)</f>
        <v>0</v>
      </c>
      <c r="J597" s="82">
        <f ca="1">IF($C597&lt;&gt;"",VLOOKUP($C597,'Monthly budget'!$E$8:$O$86,COLUMN()-3,FALSE),0)</f>
        <v>0</v>
      </c>
      <c r="K597" s="82">
        <f ca="1">IF($C597&lt;&gt;"",VLOOKUP($C597,'Monthly budget'!$E$8:$O$86,COLUMN()-3,FALSE),0)</f>
        <v>0</v>
      </c>
      <c r="L597" s="82">
        <f ca="1">IF($C597&lt;&gt;"",VLOOKUP($C597,'Monthly budget'!$E$8:$O$86,COLUMN()-3,FALSE),0)</f>
        <v>0</v>
      </c>
      <c r="M597" s="82">
        <f ca="1">IF($C597&lt;&gt;"",VLOOKUP($C597,'Monthly budget'!$E$8:$O$86,COLUMN()-3,FALSE),0)</f>
        <v>0</v>
      </c>
      <c r="N597" s="82">
        <f ca="1">IF($C597&lt;&gt;"",VLOOKUP($C597,'Monthly budget'!$E$8:$O$86,COLUMN()-3,FALSE),0)</f>
        <v>0</v>
      </c>
    </row>
    <row r="598" spans="2:14" x14ac:dyDescent="0.25">
      <c r="B598" s="81" t="b">
        <v>0</v>
      </c>
      <c r="C598" s="88" t="str">
        <f ca="1"/>
        <v>Renters</v>
      </c>
      <c r="D598" s="87">
        <f ca="1"/>
        <v>46620</v>
      </c>
      <c r="E598" s="83">
        <f ca="1">IF($C598&lt;&gt;"",VLOOKUP($C598,'Monthly budget'!$E$8:$O$86,COLUMN()-3,FALSE),0)</f>
        <v>-10.92</v>
      </c>
      <c r="F598" s="82">
        <f ca="1">IF($C598&lt;&gt;"",VLOOKUP($C598,'Monthly budget'!$E$8:$O$86,COLUMN()-3,FALSE),0)</f>
        <v>0</v>
      </c>
      <c r="G598" s="82">
        <f ca="1">IF($C598&lt;&gt;"",VLOOKUP($C598,'Monthly budget'!$E$8:$O$86,COLUMN()-3,FALSE),0)</f>
        <v>0</v>
      </c>
      <c r="H598" s="82">
        <f ca="1">IF($C598&lt;&gt;"",VLOOKUP($C598,'Monthly budget'!$E$8:$O$86,COLUMN()-3,FALSE),0)</f>
        <v>0</v>
      </c>
      <c r="I598" s="82">
        <f ca="1">IF($C598&lt;&gt;"",VLOOKUP($C598,'Monthly budget'!$E$8:$O$86,COLUMN()-3,FALSE),0)</f>
        <v>0</v>
      </c>
      <c r="J598" s="82">
        <f ca="1">IF($C598&lt;&gt;"",VLOOKUP($C598,'Monthly budget'!$E$8:$O$86,COLUMN()-3,FALSE),0)</f>
        <v>0</v>
      </c>
      <c r="K598" s="82">
        <f ca="1">IF($C598&lt;&gt;"",VLOOKUP($C598,'Monthly budget'!$E$8:$O$86,COLUMN()-3,FALSE),0)</f>
        <v>0</v>
      </c>
      <c r="L598" s="82">
        <f ca="1">IF($C598&lt;&gt;"",VLOOKUP($C598,'Monthly budget'!$E$8:$O$86,COLUMN()-3,FALSE),0)</f>
        <v>0</v>
      </c>
      <c r="M598" s="82">
        <f ca="1">IF($C598&lt;&gt;"",VLOOKUP($C598,'Monthly budget'!$E$8:$O$86,COLUMN()-3,FALSE),0)</f>
        <v>0</v>
      </c>
      <c r="N598" s="82">
        <f ca="1">IF($C598&lt;&gt;"",VLOOKUP($C598,'Monthly budget'!$E$8:$O$86,COLUMN()-3,FALSE),0)</f>
        <v>0</v>
      </c>
    </row>
    <row r="599" spans="2:14" x14ac:dyDescent="0.25">
      <c r="B599" s="81" t="b">
        <v>0</v>
      </c>
      <c r="C599" s="88" t="str">
        <f ca="1"/>
        <v>Cese Transfer</v>
      </c>
      <c r="D599" s="87">
        <f ca="1"/>
        <v>46624</v>
      </c>
      <c r="E599" s="83">
        <f ca="1">IF($C599&lt;&gt;"",VLOOKUP($C599,'Monthly budget'!$E$8:$O$86,COLUMN()-3,FALSE),0)</f>
        <v>142</v>
      </c>
      <c r="F599" s="82">
        <f ca="1">IF($C599&lt;&gt;"",VLOOKUP($C599,'Monthly budget'!$E$8:$O$86,COLUMN()-3,FALSE),0)</f>
        <v>0</v>
      </c>
      <c r="G599" s="82">
        <f ca="1">IF($C599&lt;&gt;"",VLOOKUP($C599,'Monthly budget'!$E$8:$O$86,COLUMN()-3,FALSE),0)</f>
        <v>0</v>
      </c>
      <c r="H599" s="82">
        <f ca="1">IF($C599&lt;&gt;"",VLOOKUP($C599,'Monthly budget'!$E$8:$O$86,COLUMN()-3,FALSE),0)</f>
        <v>0</v>
      </c>
      <c r="I599" s="82">
        <f ca="1">IF($C599&lt;&gt;"",VLOOKUP($C599,'Monthly budget'!$E$8:$O$86,COLUMN()-3,FALSE),0)</f>
        <v>0</v>
      </c>
      <c r="J599" s="82">
        <f ca="1">IF($C599&lt;&gt;"",VLOOKUP($C599,'Monthly budget'!$E$8:$O$86,COLUMN()-3,FALSE),0)</f>
        <v>0</v>
      </c>
      <c r="K599" s="82">
        <f ca="1">IF($C599&lt;&gt;"",VLOOKUP($C599,'Monthly budget'!$E$8:$O$86,COLUMN()-3,FALSE),0)</f>
        <v>0</v>
      </c>
      <c r="L599" s="82">
        <f ca="1">IF($C599&lt;&gt;"",VLOOKUP($C599,'Monthly budget'!$E$8:$O$86,COLUMN()-3,FALSE),0)</f>
        <v>0</v>
      </c>
      <c r="M599" s="82">
        <f ca="1">IF($C599&lt;&gt;"",VLOOKUP($C599,'Monthly budget'!$E$8:$O$86,COLUMN()-3,FALSE),0)</f>
        <v>0</v>
      </c>
      <c r="N599" s="82">
        <f ca="1">IF($C599&lt;&gt;"",VLOOKUP($C599,'Monthly budget'!$E$8:$O$86,COLUMN()-3,FALSE),0)</f>
        <v>0</v>
      </c>
    </row>
    <row r="600" spans="2:14" x14ac:dyDescent="0.25">
      <c r="B600" s="81" t="b">
        <v>0</v>
      </c>
      <c r="C600" s="88" t="str">
        <f ca="1"/>
        <v>Internet</v>
      </c>
      <c r="D600" s="87">
        <f ca="1"/>
        <v>46625</v>
      </c>
      <c r="E600" s="83">
        <f ca="1">IF($C600&lt;&gt;"",VLOOKUP($C600,'Monthly budget'!$E$8:$O$86,COLUMN()-3,FALSE),0)</f>
        <v>0</v>
      </c>
      <c r="F600" s="82">
        <f ca="1">IF($C600&lt;&gt;"",VLOOKUP($C600,'Monthly budget'!$E$8:$O$86,COLUMN()-3,FALSE),0)</f>
        <v>0</v>
      </c>
      <c r="G600" s="82">
        <f ca="1">IF($C600&lt;&gt;"",VLOOKUP($C600,'Monthly budget'!$E$8:$O$86,COLUMN()-3,FALSE),0)</f>
        <v>0</v>
      </c>
      <c r="H600" s="82">
        <f ca="1">IF($C600&lt;&gt;"",VLOOKUP($C600,'Monthly budget'!$E$8:$O$86,COLUMN()-3,FALSE),0)</f>
        <v>0</v>
      </c>
      <c r="I600" s="82">
        <f ca="1">IF($C600&lt;&gt;"",VLOOKUP($C600,'Monthly budget'!$E$8:$O$86,COLUMN()-3,FALSE),0)</f>
        <v>0</v>
      </c>
      <c r="J600" s="82">
        <f ca="1">IF($C600&lt;&gt;"",VLOOKUP($C600,'Monthly budget'!$E$8:$O$86,COLUMN()-3,FALSE),0)</f>
        <v>0</v>
      </c>
      <c r="K600" s="82">
        <f ca="1">IF($C600&lt;&gt;"",VLOOKUP($C600,'Monthly budget'!$E$8:$O$86,COLUMN()-3,FALSE),0)</f>
        <v>0</v>
      </c>
      <c r="L600" s="82">
        <f ca="1">IF($C600&lt;&gt;"",VLOOKUP($C600,'Monthly budget'!$E$8:$O$86,COLUMN()-3,FALSE),0)</f>
        <v>0</v>
      </c>
      <c r="M600" s="82">
        <f ca="1">IF($C600&lt;&gt;"",VLOOKUP($C600,'Monthly budget'!$E$8:$O$86,COLUMN()-3,FALSE),0)</f>
        <v>0</v>
      </c>
      <c r="N600" s="82">
        <f ca="1">IF($C600&lt;&gt;"",VLOOKUP($C600,'Monthly budget'!$E$8:$O$86,COLUMN()-3,FALSE),0)</f>
        <v>0</v>
      </c>
    </row>
    <row r="601" spans="2:14" x14ac:dyDescent="0.25">
      <c r="B601" s="81" t="b">
        <v>0</v>
      </c>
      <c r="C601" s="88" t="str">
        <f ca="1"/>
        <v>Windsurf</v>
      </c>
      <c r="D601" s="87">
        <f ca="1"/>
        <v>46625</v>
      </c>
      <c r="E601" s="83">
        <f ca="1">IF($C601&lt;&gt;"",VLOOKUP($C601,'Monthly budget'!$E$8:$O$86,COLUMN()-3,FALSE),0)</f>
        <v>-15</v>
      </c>
      <c r="F601" s="82">
        <f ca="1">IF($C601&lt;&gt;"",VLOOKUP($C601,'Monthly budget'!$E$8:$O$86,COLUMN()-3,FALSE),0)</f>
        <v>0</v>
      </c>
      <c r="G601" s="82">
        <f ca="1">IF($C601&lt;&gt;"",VLOOKUP($C601,'Monthly budget'!$E$8:$O$86,COLUMN()-3,FALSE),0)</f>
        <v>0</v>
      </c>
      <c r="H601" s="82">
        <f ca="1">IF($C601&lt;&gt;"",VLOOKUP($C601,'Monthly budget'!$E$8:$O$86,COLUMN()-3,FALSE),0)</f>
        <v>0</v>
      </c>
      <c r="I601" s="82">
        <f ca="1">IF($C601&lt;&gt;"",VLOOKUP($C601,'Monthly budget'!$E$8:$O$86,COLUMN()-3,FALSE),0)</f>
        <v>0</v>
      </c>
      <c r="J601" s="82">
        <f ca="1">IF($C601&lt;&gt;"",VLOOKUP($C601,'Monthly budget'!$E$8:$O$86,COLUMN()-3,FALSE),0)</f>
        <v>0</v>
      </c>
      <c r="K601" s="82">
        <f ca="1">IF($C601&lt;&gt;"",VLOOKUP($C601,'Monthly budget'!$E$8:$O$86,COLUMN()-3,FALSE),0)</f>
        <v>0</v>
      </c>
      <c r="L601" s="82">
        <f ca="1">IF($C601&lt;&gt;"",VLOOKUP($C601,'Monthly budget'!$E$8:$O$86,COLUMN()-3,FALSE),0)</f>
        <v>0</v>
      </c>
      <c r="M601" s="82">
        <f ca="1">IF($C601&lt;&gt;"",VLOOKUP($C601,'Monthly budget'!$E$8:$O$86,COLUMN()-3,FALSE),0)</f>
        <v>0</v>
      </c>
      <c r="N601" s="82">
        <f ca="1">IF($C601&lt;&gt;"",VLOOKUP($C601,'Monthly budget'!$E$8:$O$86,COLUMN()-3,FALSE),0)</f>
        <v>0</v>
      </c>
    </row>
    <row r="602" spans="2:14" x14ac:dyDescent="0.25">
      <c r="B602" s="81" t="b">
        <v>0</v>
      </c>
      <c r="C602" s="88" t="str">
        <f ca="1"/>
        <v>Paycheck</v>
      </c>
      <c r="D602" s="87">
        <f ca="1"/>
        <v>46626</v>
      </c>
      <c r="E602" s="83">
        <f ca="1">IF($C602&lt;&gt;"",VLOOKUP($C602,'Monthly budget'!$E$8:$O$86,COLUMN()-3,FALSE),0)</f>
        <v>1140</v>
      </c>
      <c r="F602" s="82">
        <f ca="1">IF($C602&lt;&gt;"",VLOOKUP($C602,'Monthly budget'!$E$8:$O$86,COLUMN()-3,FALSE),0)</f>
        <v>460</v>
      </c>
      <c r="G602" s="82">
        <f ca="1">IF($C602&lt;&gt;"",VLOOKUP($C602,'Monthly budget'!$E$8:$O$86,COLUMN()-3,FALSE),0)</f>
        <v>0</v>
      </c>
      <c r="H602" s="82">
        <f ca="1">IF($C602&lt;&gt;"",VLOOKUP($C602,'Monthly budget'!$E$8:$O$86,COLUMN()-3,FALSE),0)</f>
        <v>0</v>
      </c>
      <c r="I602" s="82">
        <f ca="1">IF($C602&lt;&gt;"",VLOOKUP($C602,'Monthly budget'!$E$8:$O$86,COLUMN()-3,FALSE),0)</f>
        <v>0</v>
      </c>
      <c r="J602" s="82">
        <f ca="1">IF($C602&lt;&gt;"",VLOOKUP($C602,'Monthly budget'!$E$8:$O$86,COLUMN()-3,FALSE),0)</f>
        <v>0</v>
      </c>
      <c r="K602" s="82">
        <f ca="1">IF($C602&lt;&gt;"",VLOOKUP($C602,'Monthly budget'!$E$8:$O$86,COLUMN()-3,FALSE),0)</f>
        <v>0</v>
      </c>
      <c r="L602" s="82">
        <f ca="1">IF($C602&lt;&gt;"",VLOOKUP($C602,'Monthly budget'!$E$8:$O$86,COLUMN()-3,FALSE),0)</f>
        <v>0</v>
      </c>
      <c r="M602" s="82">
        <f ca="1">IF($C602&lt;&gt;"",VLOOKUP($C602,'Monthly budget'!$E$8:$O$86,COLUMN()-3,FALSE),0)</f>
        <v>0</v>
      </c>
      <c r="N602" s="82">
        <f ca="1">IF($C602&lt;&gt;"",VLOOKUP($C602,'Monthly budget'!$E$8:$O$86,COLUMN()-3,FALSE),0)</f>
        <v>0</v>
      </c>
    </row>
    <row r="603" spans="2:14" x14ac:dyDescent="0.25">
      <c r="B603" s="81" t="b">
        <v>0</v>
      </c>
      <c r="C603" s="88" t="str">
        <f ca="1"/>
        <v>Ameritas</v>
      </c>
      <c r="D603" s="87">
        <f ca="1"/>
        <v>46626</v>
      </c>
      <c r="E603" s="83">
        <f ca="1">IF($C603&lt;&gt;"",VLOOKUP($C603,'Monthly budget'!$E$8:$O$86,COLUMN()-3,FALSE),0)</f>
        <v>0</v>
      </c>
      <c r="F603" s="82">
        <f ca="1">IF($C603&lt;&gt;"",VLOOKUP($C603,'Monthly budget'!$E$8:$O$86,COLUMN()-3,FALSE),0)</f>
        <v>0</v>
      </c>
      <c r="G603" s="82">
        <f ca="1">IF($C603&lt;&gt;"",VLOOKUP($C603,'Monthly budget'!$E$8:$O$86,COLUMN()-3,FALSE),0)</f>
        <v>112</v>
      </c>
      <c r="H603" s="82">
        <f ca="1">IF($C603&lt;&gt;"",VLOOKUP($C603,'Monthly budget'!$E$8:$O$86,COLUMN()-3,FALSE),0)</f>
        <v>0</v>
      </c>
      <c r="I603" s="82">
        <f ca="1">IF($C603&lt;&gt;"",VLOOKUP($C603,'Monthly budget'!$E$8:$O$86,COLUMN()-3,FALSE),0)</f>
        <v>0</v>
      </c>
      <c r="J603" s="82">
        <f ca="1">IF($C603&lt;&gt;"",VLOOKUP($C603,'Monthly budget'!$E$8:$O$86,COLUMN()-3,FALSE),0)</f>
        <v>0</v>
      </c>
      <c r="K603" s="82">
        <f ca="1">IF($C603&lt;&gt;"",VLOOKUP($C603,'Monthly budget'!$E$8:$O$86,COLUMN()-3,FALSE),0)</f>
        <v>0</v>
      </c>
      <c r="L603" s="82">
        <f ca="1">IF($C603&lt;&gt;"",VLOOKUP($C603,'Monthly budget'!$E$8:$O$86,COLUMN()-3,FALSE),0)</f>
        <v>0</v>
      </c>
      <c r="M603" s="82">
        <f ca="1">IF($C603&lt;&gt;"",VLOOKUP($C603,'Monthly budget'!$E$8:$O$86,COLUMN()-3,FALSE),0)</f>
        <v>0</v>
      </c>
      <c r="N603" s="82">
        <f ca="1">IF($C603&lt;&gt;"",VLOOKUP($C603,'Monthly budget'!$E$8:$O$86,COLUMN()-3,FALSE),0)</f>
        <v>0</v>
      </c>
    </row>
    <row r="604" spans="2:14" x14ac:dyDescent="0.25">
      <c r="B604" s="81" t="b">
        <v>0</v>
      </c>
      <c r="C604" s="88" t="str">
        <f ca="1"/>
        <v>Tidal</v>
      </c>
      <c r="D604" s="87">
        <f ca="1"/>
        <v>46626</v>
      </c>
      <c r="E604" s="83">
        <f ca="1">IF($C604&lt;&gt;"",VLOOKUP($C604,'Monthly budget'!$E$8:$O$86,COLUMN()-3,FALSE),0)</f>
        <v>-10.99</v>
      </c>
      <c r="F604" s="82">
        <f ca="1">IF($C604&lt;&gt;"",VLOOKUP($C604,'Monthly budget'!$E$8:$O$86,COLUMN()-3,FALSE),0)</f>
        <v>0</v>
      </c>
      <c r="G604" s="82">
        <f ca="1">IF($C604&lt;&gt;"",VLOOKUP($C604,'Monthly budget'!$E$8:$O$86,COLUMN()-3,FALSE),0)</f>
        <v>0</v>
      </c>
      <c r="H604" s="82">
        <f ca="1">IF($C604&lt;&gt;"",VLOOKUP($C604,'Monthly budget'!$E$8:$O$86,COLUMN()-3,FALSE),0)</f>
        <v>0</v>
      </c>
      <c r="I604" s="82">
        <f ca="1">IF($C604&lt;&gt;"",VLOOKUP($C604,'Monthly budget'!$E$8:$O$86,COLUMN()-3,FALSE),0)</f>
        <v>0</v>
      </c>
      <c r="J604" s="82">
        <f ca="1">IF($C604&lt;&gt;"",VLOOKUP($C604,'Monthly budget'!$E$8:$O$86,COLUMN()-3,FALSE),0)</f>
        <v>0</v>
      </c>
      <c r="K604" s="82">
        <f ca="1">IF($C604&lt;&gt;"",VLOOKUP($C604,'Monthly budget'!$E$8:$O$86,COLUMN()-3,FALSE),0)</f>
        <v>0</v>
      </c>
      <c r="L604" s="82">
        <f ca="1">IF($C604&lt;&gt;"",VLOOKUP($C604,'Monthly budget'!$E$8:$O$86,COLUMN()-3,FALSE),0)</f>
        <v>0</v>
      </c>
      <c r="M604" s="82">
        <f ca="1">IF($C604&lt;&gt;"",VLOOKUP($C604,'Monthly budget'!$E$8:$O$86,COLUMN()-3,FALSE),0)</f>
        <v>0</v>
      </c>
      <c r="N604" s="82">
        <f ca="1">IF($C604&lt;&gt;"",VLOOKUP($C604,'Monthly budget'!$E$8:$O$86,COLUMN()-3,FALSE),0)</f>
        <v>0</v>
      </c>
    </row>
    <row r="605" spans="2:14" x14ac:dyDescent="0.25">
      <c r="B605" s="81" t="b">
        <v>0</v>
      </c>
      <c r="C605" s="88" t="str">
        <f ca="1"/>
        <v>Costco Citi</v>
      </c>
      <c r="D605" s="87">
        <f ca="1"/>
        <v>46627</v>
      </c>
      <c r="E605" s="83">
        <f ca="1">IF($C605&lt;&gt;"",VLOOKUP($C605,'Monthly budget'!$E$8:$O$86,COLUMN()-3,FALSE),0)</f>
        <v>-140</v>
      </c>
      <c r="F605" s="82">
        <f ca="1">IF($C605&lt;&gt;"",VLOOKUP($C605,'Monthly budget'!$E$8:$O$86,COLUMN()-3,FALSE),0)</f>
        <v>0</v>
      </c>
      <c r="G605" s="82">
        <f ca="1">IF($C605&lt;&gt;"",VLOOKUP($C605,'Monthly budget'!$E$8:$O$86,COLUMN()-3,FALSE),0)</f>
        <v>0</v>
      </c>
      <c r="H605" s="82">
        <f ca="1">IF($C605&lt;&gt;"",VLOOKUP($C605,'Monthly budget'!$E$8:$O$86,COLUMN()-3,FALSE),0)</f>
        <v>0</v>
      </c>
      <c r="I605" s="82">
        <f ca="1">IF($C605&lt;&gt;"",VLOOKUP($C605,'Monthly budget'!$E$8:$O$86,COLUMN()-3,FALSE),0)</f>
        <v>0</v>
      </c>
      <c r="J605" s="82">
        <f ca="1">IF($C605&lt;&gt;"",VLOOKUP($C605,'Monthly budget'!$E$8:$O$86,COLUMN()-3,FALSE),0)</f>
        <v>0</v>
      </c>
      <c r="K605" s="82">
        <f ca="1">IF($C605&lt;&gt;"",VLOOKUP($C605,'Monthly budget'!$E$8:$O$86,COLUMN()-3,FALSE),0)</f>
        <v>0</v>
      </c>
      <c r="L605" s="82">
        <f ca="1">IF($C605&lt;&gt;"",VLOOKUP($C605,'Monthly budget'!$E$8:$O$86,COLUMN()-3,FALSE),0)</f>
        <v>0</v>
      </c>
      <c r="M605" s="82">
        <f ca="1">IF($C605&lt;&gt;"",VLOOKUP($C605,'Monthly budget'!$E$8:$O$86,COLUMN()-3,FALSE),0)</f>
        <v>0</v>
      </c>
      <c r="N605" s="82">
        <f ca="1">IF($C605&lt;&gt;"",VLOOKUP($C605,'Monthly budget'!$E$8:$O$86,COLUMN()-3,FALSE),0)</f>
        <v>140</v>
      </c>
    </row>
    <row r="606" spans="2:14" x14ac:dyDescent="0.25">
      <c r="B606" s="81" t="b">
        <v>0</v>
      </c>
      <c r="C606" s="88" t="str">
        <f ca="1"/>
        <v>Kulo Transfer</v>
      </c>
      <c r="D606" s="87">
        <f ca="1"/>
        <v>46627</v>
      </c>
      <c r="E606" s="83">
        <f ca="1">IF($C606&lt;&gt;"",VLOOKUP($C606,'Monthly budget'!$E$8:$O$86,COLUMN()-3,FALSE),0)</f>
        <v>1050</v>
      </c>
      <c r="F606" s="82">
        <f ca="1">IF($C606&lt;&gt;"",VLOOKUP($C606,'Monthly budget'!$E$8:$O$86,COLUMN()-3,FALSE),0)</f>
        <v>0</v>
      </c>
      <c r="G606" s="82">
        <f ca="1">IF($C606&lt;&gt;"",VLOOKUP($C606,'Monthly budget'!$E$8:$O$86,COLUMN()-3,FALSE),0)</f>
        <v>0</v>
      </c>
      <c r="H606" s="82">
        <f ca="1">IF($C606&lt;&gt;"",VLOOKUP($C606,'Monthly budget'!$E$8:$O$86,COLUMN()-3,FALSE),0)</f>
        <v>0</v>
      </c>
      <c r="I606" s="82">
        <f ca="1">IF($C606&lt;&gt;"",VLOOKUP($C606,'Monthly budget'!$E$8:$O$86,COLUMN()-3,FALSE),0)</f>
        <v>0</v>
      </c>
      <c r="J606" s="82">
        <f ca="1">IF($C606&lt;&gt;"",VLOOKUP($C606,'Monthly budget'!$E$8:$O$86,COLUMN()-3,FALSE),0)</f>
        <v>0</v>
      </c>
      <c r="K606" s="82">
        <f ca="1">IF($C606&lt;&gt;"",VLOOKUP($C606,'Monthly budget'!$E$8:$O$86,COLUMN()-3,FALSE),0)</f>
        <v>0</v>
      </c>
      <c r="L606" s="82">
        <f ca="1">IF($C606&lt;&gt;"",VLOOKUP($C606,'Monthly budget'!$E$8:$O$86,COLUMN()-3,FALSE),0)</f>
        <v>0</v>
      </c>
      <c r="M606" s="82">
        <f ca="1">IF($C606&lt;&gt;"",VLOOKUP($C606,'Monthly budget'!$E$8:$O$86,COLUMN()-3,FALSE),0)</f>
        <v>0</v>
      </c>
      <c r="N606" s="82">
        <f ca="1">IF($C606&lt;&gt;"",VLOOKUP($C606,'Monthly budget'!$E$8:$O$86,COLUMN()-3,FALSE),0)</f>
        <v>0</v>
      </c>
    </row>
    <row r="607" spans="2:14" x14ac:dyDescent="0.25">
      <c r="B607" s="81" t="b">
        <v>0</v>
      </c>
      <c r="C607" s="88" t="str">
        <f ca="1"/>
        <v>Kulo SDGE</v>
      </c>
      <c r="D607" s="87">
        <f ca="1"/>
        <v>46627</v>
      </c>
      <c r="E607" s="83">
        <f ca="1">IF($C607&lt;&gt;"",VLOOKUP($C607,'Monthly budget'!$E$8:$O$86,COLUMN()-3,FALSE),0)</f>
        <v>-82</v>
      </c>
      <c r="F607" s="82">
        <f ca="1">IF($C607&lt;&gt;"",VLOOKUP($C607,'Monthly budget'!$E$8:$O$86,COLUMN()-3,FALSE),0)</f>
        <v>0</v>
      </c>
      <c r="G607" s="82">
        <f ca="1">IF($C607&lt;&gt;"",VLOOKUP($C607,'Monthly budget'!$E$8:$O$86,COLUMN()-3,FALSE),0)</f>
        <v>0</v>
      </c>
      <c r="H607" s="82">
        <f ca="1">IF($C607&lt;&gt;"",VLOOKUP($C607,'Monthly budget'!$E$8:$O$86,COLUMN()-3,FALSE),0)</f>
        <v>0</v>
      </c>
      <c r="I607" s="82">
        <f ca="1">IF($C607&lt;&gt;"",VLOOKUP($C607,'Monthly budget'!$E$8:$O$86,COLUMN()-3,FALSE),0)</f>
        <v>0</v>
      </c>
      <c r="J607" s="82">
        <f ca="1">IF($C607&lt;&gt;"",VLOOKUP($C607,'Monthly budget'!$E$8:$O$86,COLUMN()-3,FALSE),0)</f>
        <v>0</v>
      </c>
      <c r="K607" s="82">
        <f ca="1">IF($C607&lt;&gt;"",VLOOKUP($C607,'Monthly budget'!$E$8:$O$86,COLUMN()-3,FALSE),0)</f>
        <v>0</v>
      </c>
      <c r="L607" s="82">
        <f ca="1">IF($C607&lt;&gt;"",VLOOKUP($C607,'Monthly budget'!$E$8:$O$86,COLUMN()-3,FALSE),0)</f>
        <v>0</v>
      </c>
      <c r="M607" s="82">
        <f ca="1">IF($C607&lt;&gt;"",VLOOKUP($C607,'Monthly budget'!$E$8:$O$86,COLUMN()-3,FALSE),0)</f>
        <v>0</v>
      </c>
      <c r="N607" s="82">
        <f ca="1">IF($C607&lt;&gt;"",VLOOKUP($C607,'Monthly budget'!$E$8:$O$86,COLUMN()-3,FALSE),0)</f>
        <v>0</v>
      </c>
    </row>
    <row r="608" spans="2:14" x14ac:dyDescent="0.25">
      <c r="B608" s="81" t="b">
        <v>0</v>
      </c>
      <c r="C608" s="88" t="str">
        <f ca="1"/>
        <v>Groceries</v>
      </c>
      <c r="D608" s="87">
        <f ca="1"/>
        <v>46627</v>
      </c>
      <c r="E608" s="83">
        <f ca="1">IF($C608&lt;&gt;"",VLOOKUP($C608,'Monthly budget'!$E$8:$O$86,COLUMN()-3,FALSE),0)</f>
        <v>0</v>
      </c>
      <c r="F608" s="82">
        <f ca="1">IF($C608&lt;&gt;"",VLOOKUP($C608,'Monthly budget'!$E$8:$O$86,COLUMN()-3,FALSE),0)</f>
        <v>-200</v>
      </c>
      <c r="G608" s="82">
        <f ca="1">IF($C608&lt;&gt;"",VLOOKUP($C608,'Monthly budget'!$E$8:$O$86,COLUMN()-3,FALSE),0)</f>
        <v>0</v>
      </c>
      <c r="H608" s="82">
        <f ca="1">IF($C608&lt;&gt;"",VLOOKUP($C608,'Monthly budget'!$E$8:$O$86,COLUMN()-3,FALSE),0)</f>
        <v>0</v>
      </c>
      <c r="I608" s="82">
        <f ca="1">IF($C608&lt;&gt;"",VLOOKUP($C608,'Monthly budget'!$E$8:$O$86,COLUMN()-3,FALSE),0)</f>
        <v>0</v>
      </c>
      <c r="J608" s="82">
        <f ca="1">IF($C608&lt;&gt;"",VLOOKUP($C608,'Monthly budget'!$E$8:$O$86,COLUMN()-3,FALSE),0)</f>
        <v>0</v>
      </c>
      <c r="K608" s="82">
        <f ca="1">IF($C608&lt;&gt;"",VLOOKUP($C608,'Monthly budget'!$E$8:$O$86,COLUMN()-3,FALSE),0)</f>
        <v>0</v>
      </c>
      <c r="L608" s="82">
        <f ca="1">IF($C608&lt;&gt;"",VLOOKUP($C608,'Monthly budget'!$E$8:$O$86,COLUMN()-3,FALSE),0)</f>
        <v>0</v>
      </c>
      <c r="M608" s="82">
        <f ca="1">IF($C608&lt;&gt;"",VLOOKUP($C608,'Monthly budget'!$E$8:$O$86,COLUMN()-3,FALSE),0)</f>
        <v>0</v>
      </c>
      <c r="N608" s="82">
        <f ca="1">IF($C608&lt;&gt;"",VLOOKUP($C608,'Monthly budget'!$E$8:$O$86,COLUMN()-3,FALSE),0)</f>
        <v>0</v>
      </c>
    </row>
    <row r="609" spans="2:14" x14ac:dyDescent="0.25">
      <c r="B609" s="81" t="b">
        <v>0</v>
      </c>
      <c r="C609" s="88" t="str">
        <f ca="1"/>
        <v>Food &amp; Drinks</v>
      </c>
      <c r="D609" s="87">
        <f ca="1"/>
        <v>46627</v>
      </c>
      <c r="E609" s="83">
        <f ca="1">IF($C609&lt;&gt;"",VLOOKUP($C609,'Monthly budget'!$E$8:$O$86,COLUMN()-3,FALSE),0)</f>
        <v>0</v>
      </c>
      <c r="F609" s="82">
        <f ca="1">IF($C609&lt;&gt;"",VLOOKUP($C609,'Monthly budget'!$E$8:$O$86,COLUMN()-3,FALSE),0)</f>
        <v>-200</v>
      </c>
      <c r="G609" s="82">
        <f ca="1">IF($C609&lt;&gt;"",VLOOKUP($C609,'Monthly budget'!$E$8:$O$86,COLUMN()-3,FALSE),0)</f>
        <v>0</v>
      </c>
      <c r="H609" s="82">
        <f ca="1">IF($C609&lt;&gt;"",VLOOKUP($C609,'Monthly budget'!$E$8:$O$86,COLUMN()-3,FALSE),0)</f>
        <v>0</v>
      </c>
      <c r="I609" s="82">
        <f ca="1">IF($C609&lt;&gt;"",VLOOKUP($C609,'Monthly budget'!$E$8:$O$86,COLUMN()-3,FALSE),0)</f>
        <v>0</v>
      </c>
      <c r="J609" s="82">
        <f ca="1">IF($C609&lt;&gt;"",VLOOKUP($C609,'Monthly budget'!$E$8:$O$86,COLUMN()-3,FALSE),0)</f>
        <v>0</v>
      </c>
      <c r="K609" s="82">
        <f ca="1">IF($C609&lt;&gt;"",VLOOKUP($C609,'Monthly budget'!$E$8:$O$86,COLUMN()-3,FALSE),0)</f>
        <v>0</v>
      </c>
      <c r="L609" s="82">
        <f ca="1">IF($C609&lt;&gt;"",VLOOKUP($C609,'Monthly budget'!$E$8:$O$86,COLUMN()-3,FALSE),0)</f>
        <v>0</v>
      </c>
      <c r="M609" s="82">
        <f ca="1">IF($C609&lt;&gt;"",VLOOKUP($C609,'Monthly budget'!$E$8:$O$86,COLUMN()-3,FALSE),0)</f>
        <v>0</v>
      </c>
      <c r="N609" s="82">
        <f ca="1">IF($C609&lt;&gt;"",VLOOKUP($C609,'Monthly budget'!$E$8:$O$86,COLUMN()-3,FALSE),0)</f>
        <v>0</v>
      </c>
    </row>
    <row r="610" spans="2:14" x14ac:dyDescent="0.25">
      <c r="B610" s="81" t="b">
        <v>0</v>
      </c>
      <c r="C610" s="88" t="str">
        <f ca="1"/>
        <v>SDGE</v>
      </c>
      <c r="D610" s="87">
        <f ca="1"/>
        <v>46627</v>
      </c>
      <c r="E610" s="83">
        <f ca="1">IF($C610&lt;&gt;"",VLOOKUP($C610,'Monthly budget'!$E$8:$O$86,COLUMN()-3,FALSE),0)</f>
        <v>-84</v>
      </c>
      <c r="F610" s="82">
        <f ca="1">IF($C610&lt;&gt;"",VLOOKUP($C610,'Monthly budget'!$E$8:$O$86,COLUMN()-3,FALSE),0)</f>
        <v>0</v>
      </c>
      <c r="G610" s="82">
        <f ca="1">IF($C610&lt;&gt;"",VLOOKUP($C610,'Monthly budget'!$E$8:$O$86,COLUMN()-3,FALSE),0)</f>
        <v>0</v>
      </c>
      <c r="H610" s="82">
        <f ca="1">IF($C610&lt;&gt;"",VLOOKUP($C610,'Monthly budget'!$E$8:$O$86,COLUMN()-3,FALSE),0)</f>
        <v>0</v>
      </c>
      <c r="I610" s="82">
        <f ca="1">IF($C610&lt;&gt;"",VLOOKUP($C610,'Monthly budget'!$E$8:$O$86,COLUMN()-3,FALSE),0)</f>
        <v>0</v>
      </c>
      <c r="J610" s="82">
        <f ca="1">IF($C610&lt;&gt;"",VLOOKUP($C610,'Monthly budget'!$E$8:$O$86,COLUMN()-3,FALSE),0)</f>
        <v>0</v>
      </c>
      <c r="K610" s="82">
        <f ca="1">IF($C610&lt;&gt;"",VLOOKUP($C610,'Monthly budget'!$E$8:$O$86,COLUMN()-3,FALSE),0)</f>
        <v>0</v>
      </c>
      <c r="L610" s="82">
        <f ca="1">IF($C610&lt;&gt;"",VLOOKUP($C610,'Monthly budget'!$E$8:$O$86,COLUMN()-3,FALSE),0)</f>
        <v>0</v>
      </c>
      <c r="M610" s="82">
        <f ca="1">IF($C610&lt;&gt;"",VLOOKUP($C610,'Monthly budget'!$E$8:$O$86,COLUMN()-3,FALSE),0)</f>
        <v>0</v>
      </c>
      <c r="N610" s="82">
        <f ca="1">IF($C610&lt;&gt;"",VLOOKUP($C610,'Monthly budget'!$E$8:$O$86,COLUMN()-3,FALSE),0)</f>
        <v>0</v>
      </c>
    </row>
    <row r="611" spans="2:14" x14ac:dyDescent="0.25">
      <c r="B611" s="81" t="b">
        <v>0</v>
      </c>
      <c r="C611" s="88" t="str">
        <f ca="1"/>
        <v>Prime Ad-Free</v>
      </c>
      <c r="D611" s="87">
        <f ca="1"/>
        <v>46627</v>
      </c>
      <c r="E611" s="83">
        <f ca="1">IF($C611&lt;&gt;"",VLOOKUP($C611,'Monthly budget'!$E$8:$O$86,COLUMN()-3,FALSE),0)</f>
        <v>-2.99</v>
      </c>
      <c r="F611" s="82">
        <f ca="1">IF($C611&lt;&gt;"",VLOOKUP($C611,'Monthly budget'!$E$8:$O$86,COLUMN()-3,FALSE),0)</f>
        <v>0</v>
      </c>
      <c r="G611" s="82">
        <f ca="1">IF($C611&lt;&gt;"",VLOOKUP($C611,'Monthly budget'!$E$8:$O$86,COLUMN()-3,FALSE),0)</f>
        <v>0</v>
      </c>
      <c r="H611" s="82">
        <f ca="1">IF($C611&lt;&gt;"",VLOOKUP($C611,'Monthly budget'!$E$8:$O$86,COLUMN()-3,FALSE),0)</f>
        <v>0</v>
      </c>
      <c r="I611" s="82">
        <f ca="1">IF($C611&lt;&gt;"",VLOOKUP($C611,'Monthly budget'!$E$8:$O$86,COLUMN()-3,FALSE),0)</f>
        <v>0</v>
      </c>
      <c r="J611" s="82">
        <f ca="1">IF($C611&lt;&gt;"",VLOOKUP($C611,'Monthly budget'!$E$8:$O$86,COLUMN()-3,FALSE),0)</f>
        <v>0</v>
      </c>
      <c r="K611" s="82">
        <f ca="1">IF($C611&lt;&gt;"",VLOOKUP($C611,'Monthly budget'!$E$8:$O$86,COLUMN()-3,FALSE),0)</f>
        <v>0</v>
      </c>
      <c r="L611" s="82">
        <f ca="1">IF($C611&lt;&gt;"",VLOOKUP($C611,'Monthly budget'!$E$8:$O$86,COLUMN()-3,FALSE),0)</f>
        <v>0</v>
      </c>
      <c r="M611" s="82">
        <f ca="1">IF($C611&lt;&gt;"",VLOOKUP($C611,'Monthly budget'!$E$8:$O$86,COLUMN()-3,FALSE),0)</f>
        <v>0</v>
      </c>
      <c r="N611" s="82">
        <f ca="1">IF($C611&lt;&gt;"",VLOOKUP($C611,'Monthly budget'!$E$8:$O$86,COLUMN()-3,FALSE),0)</f>
        <v>0</v>
      </c>
    </row>
    <row r="612" spans="2:14" x14ac:dyDescent="0.25">
      <c r="B612" s="81" t="b">
        <v>0</v>
      </c>
      <c r="C612" s="88" t="str">
        <f ca="1"/>
        <v>Disability</v>
      </c>
      <c r="D612" s="87">
        <f ca="1"/>
        <v>46631</v>
      </c>
      <c r="E612" s="83">
        <f ca="1">IF($C612&lt;&gt;"",VLOOKUP($C612,'Monthly budget'!$E$8:$O$86,COLUMN()-3,FALSE),0)</f>
        <v>0</v>
      </c>
      <c r="F612" s="82">
        <f ca="1">IF($C612&lt;&gt;"",VLOOKUP($C612,'Monthly budget'!$E$8:$O$86,COLUMN()-3,FALSE),0)</f>
        <v>356.66</v>
      </c>
      <c r="G612" s="82">
        <f ca="1">IF($C612&lt;&gt;"",VLOOKUP($C612,'Monthly budget'!$E$8:$O$86,COLUMN()-3,FALSE),0)</f>
        <v>0</v>
      </c>
      <c r="H612" s="82">
        <f ca="1">IF($C612&lt;&gt;"",VLOOKUP($C612,'Monthly budget'!$E$8:$O$86,COLUMN()-3,FALSE),0)</f>
        <v>0</v>
      </c>
      <c r="I612" s="82">
        <f ca="1">IF($C612&lt;&gt;"",VLOOKUP($C612,'Monthly budget'!$E$8:$O$86,COLUMN()-3,FALSE),0)</f>
        <v>0</v>
      </c>
      <c r="J612" s="82">
        <f ca="1">IF($C612&lt;&gt;"",VLOOKUP($C612,'Monthly budget'!$E$8:$O$86,COLUMN()-3,FALSE),0)</f>
        <v>0</v>
      </c>
      <c r="K612" s="82">
        <f ca="1">IF($C612&lt;&gt;"",VLOOKUP($C612,'Monthly budget'!$E$8:$O$86,COLUMN()-3,FALSE),0)</f>
        <v>0</v>
      </c>
      <c r="L612" s="82">
        <f ca="1">IF($C612&lt;&gt;"",VLOOKUP($C612,'Monthly budget'!$E$8:$O$86,COLUMN()-3,FALSE),0)</f>
        <v>0</v>
      </c>
      <c r="M612" s="82">
        <f ca="1">IF($C612&lt;&gt;"",VLOOKUP($C612,'Monthly budget'!$E$8:$O$86,COLUMN()-3,FALSE),0)</f>
        <v>0</v>
      </c>
      <c r="N612" s="82">
        <f ca="1">IF($C612&lt;&gt;"",VLOOKUP($C612,'Monthly budget'!$E$8:$O$86,COLUMN()-3,FALSE),0)</f>
        <v>0</v>
      </c>
    </row>
    <row r="613" spans="2:14" x14ac:dyDescent="0.25">
      <c r="B613" s="81" t="b">
        <v>0</v>
      </c>
      <c r="C613" s="88" t="str">
        <f ca="1"/>
        <v>Kulo Rent</v>
      </c>
      <c r="D613" s="87">
        <f ca="1"/>
        <v>46631</v>
      </c>
      <c r="E613" s="83">
        <f ca="1">IF($C613&lt;&gt;"",VLOOKUP($C613,'Monthly budget'!$E$8:$O$86,COLUMN()-3,FALSE),0)</f>
        <v>-959</v>
      </c>
      <c r="F613" s="82">
        <f ca="1">IF($C613&lt;&gt;"",VLOOKUP($C613,'Monthly budget'!$E$8:$O$86,COLUMN()-3,FALSE),0)</f>
        <v>0</v>
      </c>
      <c r="G613" s="82">
        <f ca="1">IF($C613&lt;&gt;"",VLOOKUP($C613,'Monthly budget'!$E$8:$O$86,COLUMN()-3,FALSE),0)</f>
        <v>0</v>
      </c>
      <c r="H613" s="82">
        <f ca="1">IF($C613&lt;&gt;"",VLOOKUP($C613,'Monthly budget'!$E$8:$O$86,COLUMN()-3,FALSE),0)</f>
        <v>0</v>
      </c>
      <c r="I613" s="82">
        <f ca="1">IF($C613&lt;&gt;"",VLOOKUP($C613,'Monthly budget'!$E$8:$O$86,COLUMN()-3,FALSE),0)</f>
        <v>0</v>
      </c>
      <c r="J613" s="82">
        <f ca="1">IF($C613&lt;&gt;"",VLOOKUP($C613,'Monthly budget'!$E$8:$O$86,COLUMN()-3,FALSE),0)</f>
        <v>0</v>
      </c>
      <c r="K613" s="82">
        <f ca="1">IF($C613&lt;&gt;"",VLOOKUP($C613,'Monthly budget'!$E$8:$O$86,COLUMN()-3,FALSE),0)</f>
        <v>0</v>
      </c>
      <c r="L613" s="82">
        <f ca="1">IF($C613&lt;&gt;"",VLOOKUP($C613,'Monthly budget'!$E$8:$O$86,COLUMN()-3,FALSE),0)</f>
        <v>0</v>
      </c>
      <c r="M613" s="82">
        <f ca="1">IF($C613&lt;&gt;"",VLOOKUP($C613,'Monthly budget'!$E$8:$O$86,COLUMN()-3,FALSE),0)</f>
        <v>0</v>
      </c>
      <c r="N613" s="82">
        <f ca="1">IF($C613&lt;&gt;"",VLOOKUP($C613,'Monthly budget'!$E$8:$O$86,COLUMN()-3,FALSE),0)</f>
        <v>0</v>
      </c>
    </row>
    <row r="614" spans="2:14" x14ac:dyDescent="0.25">
      <c r="B614" s="81" t="b">
        <v>0</v>
      </c>
      <c r="C614" s="88" t="str">
        <f ca="1"/>
        <v>Rent</v>
      </c>
      <c r="D614" s="87">
        <f ca="1"/>
        <v>46631</v>
      </c>
      <c r="E614" s="83">
        <f ca="1">IF($C614&lt;&gt;"",VLOOKUP($C614,'Monthly budget'!$E$8:$O$86,COLUMN()-3,FALSE),0)</f>
        <v>-1277.97</v>
      </c>
      <c r="F614" s="82">
        <f ca="1">IF($C614&lt;&gt;"",VLOOKUP($C614,'Monthly budget'!$E$8:$O$86,COLUMN()-3,FALSE),0)</f>
        <v>0</v>
      </c>
      <c r="G614" s="82">
        <f ca="1">IF($C614&lt;&gt;"",VLOOKUP($C614,'Monthly budget'!$E$8:$O$86,COLUMN()-3,FALSE),0)</f>
        <v>0</v>
      </c>
      <c r="H614" s="82">
        <f ca="1">IF($C614&lt;&gt;"",VLOOKUP($C614,'Monthly budget'!$E$8:$O$86,COLUMN()-3,FALSE),0)</f>
        <v>0</v>
      </c>
      <c r="I614" s="82">
        <f ca="1">IF($C614&lt;&gt;"",VLOOKUP($C614,'Monthly budget'!$E$8:$O$86,COLUMN()-3,FALSE),0)</f>
        <v>0</v>
      </c>
      <c r="J614" s="82">
        <f ca="1">IF($C614&lt;&gt;"",VLOOKUP($C614,'Monthly budget'!$E$8:$O$86,COLUMN()-3,FALSE),0)</f>
        <v>0</v>
      </c>
      <c r="K614" s="82">
        <f ca="1">IF($C614&lt;&gt;"",VLOOKUP($C614,'Monthly budget'!$E$8:$O$86,COLUMN()-3,FALSE),0)</f>
        <v>0</v>
      </c>
      <c r="L614" s="82">
        <f ca="1">IF($C614&lt;&gt;"",VLOOKUP($C614,'Monthly budget'!$E$8:$O$86,COLUMN()-3,FALSE),0)</f>
        <v>0</v>
      </c>
      <c r="M614" s="82">
        <f ca="1">IF($C614&lt;&gt;"",VLOOKUP($C614,'Monthly budget'!$E$8:$O$86,COLUMN()-3,FALSE),0)</f>
        <v>0</v>
      </c>
      <c r="N614" s="82">
        <f ca="1">IF($C614&lt;&gt;"",VLOOKUP($C614,'Monthly budget'!$E$8:$O$86,COLUMN()-3,FALSE),0)</f>
        <v>0</v>
      </c>
    </row>
    <row r="615" spans="2:14" x14ac:dyDescent="0.25">
      <c r="B615" s="81" t="b">
        <v>0</v>
      </c>
      <c r="C615" s="88" t="str">
        <f ca="1"/>
        <v>Visa Platinum</v>
      </c>
      <c r="D615" s="87">
        <f ca="1"/>
        <v>46633</v>
      </c>
      <c r="E615" s="83">
        <f ca="1">IF($C615&lt;&gt;"",VLOOKUP($C615,'Monthly budget'!$E$8:$O$86,COLUMN()-3,FALSE),0)</f>
        <v>-229</v>
      </c>
      <c r="F615" s="82">
        <f ca="1">IF($C615&lt;&gt;"",VLOOKUP($C615,'Monthly budget'!$E$8:$O$86,COLUMN()-3,FALSE),0)</f>
        <v>0</v>
      </c>
      <c r="G615" s="82">
        <f ca="1">IF($C615&lt;&gt;"",VLOOKUP($C615,'Monthly budget'!$E$8:$O$86,COLUMN()-3,FALSE),0)</f>
        <v>0</v>
      </c>
      <c r="H615" s="82">
        <f ca="1">IF($C615&lt;&gt;"",VLOOKUP($C615,'Monthly budget'!$E$8:$O$86,COLUMN()-3,FALSE),0)</f>
        <v>0</v>
      </c>
      <c r="I615" s="82">
        <f ca="1">IF($C615&lt;&gt;"",VLOOKUP($C615,'Monthly budget'!$E$8:$O$86,COLUMN()-3,FALSE),0)</f>
        <v>0</v>
      </c>
      <c r="J615" s="82">
        <f ca="1">IF($C615&lt;&gt;"",VLOOKUP($C615,'Monthly budget'!$E$8:$O$86,COLUMN()-3,FALSE),0)</f>
        <v>311</v>
      </c>
      <c r="K615" s="82">
        <f ca="1">IF($C615&lt;&gt;"",VLOOKUP($C615,'Monthly budget'!$E$8:$O$86,COLUMN()-3,FALSE),0)</f>
        <v>0</v>
      </c>
      <c r="L615" s="82">
        <f ca="1">IF($C615&lt;&gt;"",VLOOKUP($C615,'Monthly budget'!$E$8:$O$86,COLUMN()-3,FALSE),0)</f>
        <v>0</v>
      </c>
      <c r="M615" s="82">
        <f ca="1">IF($C615&lt;&gt;"",VLOOKUP($C615,'Monthly budget'!$E$8:$O$86,COLUMN()-3,FALSE),0)</f>
        <v>0</v>
      </c>
      <c r="N615" s="82">
        <f ca="1">IF($C615&lt;&gt;"",VLOOKUP($C615,'Monthly budget'!$E$8:$O$86,COLUMN()-3,FALSE),0)</f>
        <v>0</v>
      </c>
    </row>
    <row r="616" spans="2:14" x14ac:dyDescent="0.25">
      <c r="B616" s="81" t="b">
        <v>0</v>
      </c>
      <c r="C616" s="88" t="str">
        <f ca="1"/>
        <v>Kulo Internet</v>
      </c>
      <c r="D616" s="87">
        <f ca="1"/>
        <v>46635</v>
      </c>
      <c r="E616" s="83">
        <f ca="1">IF($C616&lt;&gt;"",VLOOKUP($C616,'Monthly budget'!$E$8:$O$86,COLUMN()-3,FALSE),0)</f>
        <v>-28</v>
      </c>
      <c r="F616" s="82">
        <f ca="1">IF($C616&lt;&gt;"",VLOOKUP($C616,'Monthly budget'!$E$8:$O$86,COLUMN()-3,FALSE),0)</f>
        <v>0</v>
      </c>
      <c r="G616" s="82">
        <f ca="1">IF($C616&lt;&gt;"",VLOOKUP($C616,'Monthly budget'!$E$8:$O$86,COLUMN()-3,FALSE),0)</f>
        <v>0</v>
      </c>
      <c r="H616" s="82">
        <f ca="1">IF($C616&lt;&gt;"",VLOOKUP($C616,'Monthly budget'!$E$8:$O$86,COLUMN()-3,FALSE),0)</f>
        <v>0</v>
      </c>
      <c r="I616" s="82">
        <f ca="1">IF($C616&lt;&gt;"",VLOOKUP($C616,'Monthly budget'!$E$8:$O$86,COLUMN()-3,FALSE),0)</f>
        <v>0</v>
      </c>
      <c r="J616" s="82">
        <f ca="1">IF($C616&lt;&gt;"",VLOOKUP($C616,'Monthly budget'!$E$8:$O$86,COLUMN()-3,FALSE),0)</f>
        <v>0</v>
      </c>
      <c r="K616" s="82">
        <f ca="1">IF($C616&lt;&gt;"",VLOOKUP($C616,'Monthly budget'!$E$8:$O$86,COLUMN()-3,FALSE),0)</f>
        <v>0</v>
      </c>
      <c r="L616" s="82">
        <f ca="1">IF($C616&lt;&gt;"",VLOOKUP($C616,'Monthly budget'!$E$8:$O$86,COLUMN()-3,FALSE),0)</f>
        <v>0</v>
      </c>
      <c r="M616" s="82">
        <f ca="1">IF($C616&lt;&gt;"",VLOOKUP($C616,'Monthly budget'!$E$8:$O$86,COLUMN()-3,FALSE),0)</f>
        <v>0</v>
      </c>
      <c r="N616" s="82">
        <f ca="1">IF($C616&lt;&gt;"",VLOOKUP($C616,'Monthly budget'!$E$8:$O$86,COLUMN()-3,FALSE),0)</f>
        <v>0</v>
      </c>
    </row>
    <row r="617" spans="2:14" x14ac:dyDescent="0.25">
      <c r="B617" s="81" t="b">
        <v>0</v>
      </c>
      <c r="C617" s="88" t="str">
        <f ca="1"/>
        <v>Cese Phone</v>
      </c>
      <c r="D617" s="87">
        <f ca="1"/>
        <v>46635</v>
      </c>
      <c r="E617" s="83">
        <f ca="1">IF($C617&lt;&gt;"",VLOOKUP($C617,'Monthly budget'!$E$8:$O$86,COLUMN()-3,FALSE),0)</f>
        <v>-142</v>
      </c>
      <c r="F617" s="82">
        <f ca="1">IF($C617&lt;&gt;"",VLOOKUP($C617,'Monthly budget'!$E$8:$O$86,COLUMN()-3,FALSE),0)</f>
        <v>0</v>
      </c>
      <c r="G617" s="82">
        <f ca="1">IF($C617&lt;&gt;"",VLOOKUP($C617,'Monthly budget'!$E$8:$O$86,COLUMN()-3,FALSE),0)</f>
        <v>0</v>
      </c>
      <c r="H617" s="82">
        <f ca="1">IF($C617&lt;&gt;"",VLOOKUP($C617,'Monthly budget'!$E$8:$O$86,COLUMN()-3,FALSE),0)</f>
        <v>0</v>
      </c>
      <c r="I617" s="82">
        <f ca="1">IF($C617&lt;&gt;"",VLOOKUP($C617,'Monthly budget'!$E$8:$O$86,COLUMN()-3,FALSE),0)</f>
        <v>0</v>
      </c>
      <c r="J617" s="82">
        <f ca="1">IF($C617&lt;&gt;"",VLOOKUP($C617,'Monthly budget'!$E$8:$O$86,COLUMN()-3,FALSE),0)</f>
        <v>0</v>
      </c>
      <c r="K617" s="82">
        <f ca="1">IF($C617&lt;&gt;"",VLOOKUP($C617,'Monthly budget'!$E$8:$O$86,COLUMN()-3,FALSE),0)</f>
        <v>0</v>
      </c>
      <c r="L617" s="82">
        <f ca="1">IF($C617&lt;&gt;"",VLOOKUP($C617,'Monthly budget'!$E$8:$O$86,COLUMN()-3,FALSE),0)</f>
        <v>0</v>
      </c>
      <c r="M617" s="82">
        <f ca="1">IF($C617&lt;&gt;"",VLOOKUP($C617,'Monthly budget'!$E$8:$O$86,COLUMN()-3,FALSE),0)</f>
        <v>0</v>
      </c>
      <c r="N617" s="82">
        <f ca="1">IF($C617&lt;&gt;"",VLOOKUP($C617,'Monthly budget'!$E$8:$O$86,COLUMN()-3,FALSE),0)</f>
        <v>0</v>
      </c>
    </row>
    <row r="618" spans="2:14" x14ac:dyDescent="0.25">
      <c r="B618" s="81" t="b">
        <v>0</v>
      </c>
      <c r="C618" s="88" t="str">
        <f ca="1"/>
        <v>Phone</v>
      </c>
      <c r="D618" s="87">
        <f ca="1"/>
        <v>46635</v>
      </c>
      <c r="E618" s="83">
        <f ca="1">IF($C618&lt;&gt;"",VLOOKUP($C618,'Monthly budget'!$E$8:$O$86,COLUMN()-3,FALSE),0)</f>
        <v>-150.66999999999999</v>
      </c>
      <c r="F618" s="82">
        <f ca="1">IF($C618&lt;&gt;"",VLOOKUP($C618,'Monthly budget'!$E$8:$O$86,COLUMN()-3,FALSE),0)</f>
        <v>0</v>
      </c>
      <c r="G618" s="82">
        <f ca="1">IF($C618&lt;&gt;"",VLOOKUP($C618,'Monthly budget'!$E$8:$O$86,COLUMN()-3,FALSE),0)</f>
        <v>0</v>
      </c>
      <c r="H618" s="82">
        <f ca="1">IF($C618&lt;&gt;"",VLOOKUP($C618,'Monthly budget'!$E$8:$O$86,COLUMN()-3,FALSE),0)</f>
        <v>0</v>
      </c>
      <c r="I618" s="82">
        <f ca="1">IF($C618&lt;&gt;"",VLOOKUP($C618,'Monthly budget'!$E$8:$O$86,COLUMN()-3,FALSE),0)</f>
        <v>0</v>
      </c>
      <c r="J618" s="82">
        <f ca="1">IF($C618&lt;&gt;"",VLOOKUP($C618,'Monthly budget'!$E$8:$O$86,COLUMN()-3,FALSE),0)</f>
        <v>0</v>
      </c>
      <c r="K618" s="82">
        <f ca="1">IF($C618&lt;&gt;"",VLOOKUP($C618,'Monthly budget'!$E$8:$O$86,COLUMN()-3,FALSE),0)</f>
        <v>0</v>
      </c>
      <c r="L618" s="82">
        <f ca="1">IF($C618&lt;&gt;"",VLOOKUP($C618,'Monthly budget'!$E$8:$O$86,COLUMN()-3,FALSE),0)</f>
        <v>0</v>
      </c>
      <c r="M618" s="82">
        <f ca="1">IF($C618&lt;&gt;"",VLOOKUP($C618,'Monthly budget'!$E$8:$O$86,COLUMN()-3,FALSE),0)</f>
        <v>0</v>
      </c>
      <c r="N618" s="82">
        <f ca="1">IF($C618&lt;&gt;"",VLOOKUP($C618,'Monthly budget'!$E$8:$O$86,COLUMN()-3,FALSE),0)</f>
        <v>0</v>
      </c>
    </row>
    <row r="619" spans="2:14" x14ac:dyDescent="0.25">
      <c r="B619" s="81" t="b">
        <v>0</v>
      </c>
      <c r="C619" s="88" t="str">
        <f ca="1"/>
        <v>Sony</v>
      </c>
      <c r="D619" s="87">
        <f ca="1"/>
        <v>46638</v>
      </c>
      <c r="E619" s="83">
        <f ca="1">IF($C619&lt;&gt;"",VLOOKUP($C619,'Monthly budget'!$E$8:$O$86,COLUMN()-3,FALSE),0)</f>
        <v>-17.989999999999998</v>
      </c>
      <c r="F619" s="82">
        <f ca="1">IF($C619&lt;&gt;"",VLOOKUP($C619,'Monthly budget'!$E$8:$O$86,COLUMN()-3,FALSE),0)</f>
        <v>0</v>
      </c>
      <c r="G619" s="82">
        <f ca="1">IF($C619&lt;&gt;"",VLOOKUP($C619,'Monthly budget'!$E$8:$O$86,COLUMN()-3,FALSE),0)</f>
        <v>0</v>
      </c>
      <c r="H619" s="82">
        <f ca="1">IF($C619&lt;&gt;"",VLOOKUP($C619,'Monthly budget'!$E$8:$O$86,COLUMN()-3,FALSE),0)</f>
        <v>0</v>
      </c>
      <c r="I619" s="82">
        <f ca="1">IF($C619&lt;&gt;"",VLOOKUP($C619,'Monthly budget'!$E$8:$O$86,COLUMN()-3,FALSE),0)</f>
        <v>0</v>
      </c>
      <c r="J619" s="82">
        <f ca="1">IF($C619&lt;&gt;"",VLOOKUP($C619,'Monthly budget'!$E$8:$O$86,COLUMN()-3,FALSE),0)</f>
        <v>0</v>
      </c>
      <c r="K619" s="82">
        <f ca="1">IF($C619&lt;&gt;"",VLOOKUP($C619,'Monthly budget'!$E$8:$O$86,COLUMN()-3,FALSE),0)</f>
        <v>0</v>
      </c>
      <c r="L619" s="82">
        <f ca="1">IF($C619&lt;&gt;"",VLOOKUP($C619,'Monthly budget'!$E$8:$O$86,COLUMN()-3,FALSE),0)</f>
        <v>0</v>
      </c>
      <c r="M619" s="82">
        <f ca="1">IF($C619&lt;&gt;"",VLOOKUP($C619,'Monthly budget'!$E$8:$O$86,COLUMN()-3,FALSE),0)</f>
        <v>0</v>
      </c>
      <c r="N619" s="82">
        <f ca="1">IF($C619&lt;&gt;"",VLOOKUP($C619,'Monthly budget'!$E$8:$O$86,COLUMN()-3,FALSE),0)</f>
        <v>0</v>
      </c>
    </row>
    <row r="620" spans="2:14" x14ac:dyDescent="0.25">
      <c r="B620" s="81" t="b">
        <v>0</v>
      </c>
      <c r="C620" s="88" t="str">
        <f ca="1"/>
        <v>Phone Insurance</v>
      </c>
      <c r="D620" s="87">
        <f ca="1"/>
        <v>46638</v>
      </c>
      <c r="E620" s="83">
        <f ca="1">IF($C620&lt;&gt;"",VLOOKUP($C620,'Monthly budget'!$E$8:$O$86,COLUMN()-3,FALSE),0)</f>
        <v>-8</v>
      </c>
      <c r="F620" s="82">
        <f ca="1">IF($C620&lt;&gt;"",VLOOKUP($C620,'Monthly budget'!$E$8:$O$86,COLUMN()-3,FALSE),0)</f>
        <v>0</v>
      </c>
      <c r="G620" s="82">
        <f ca="1">IF($C620&lt;&gt;"",VLOOKUP($C620,'Monthly budget'!$E$8:$O$86,COLUMN()-3,FALSE),0)</f>
        <v>0</v>
      </c>
      <c r="H620" s="82">
        <f ca="1">IF($C620&lt;&gt;"",VLOOKUP($C620,'Monthly budget'!$E$8:$O$86,COLUMN()-3,FALSE),0)</f>
        <v>0</v>
      </c>
      <c r="I620" s="82">
        <f ca="1">IF($C620&lt;&gt;"",VLOOKUP($C620,'Monthly budget'!$E$8:$O$86,COLUMN()-3,FALSE),0)</f>
        <v>0</v>
      </c>
      <c r="J620" s="82">
        <f ca="1">IF($C620&lt;&gt;"",VLOOKUP($C620,'Monthly budget'!$E$8:$O$86,COLUMN()-3,FALSE),0)</f>
        <v>0</v>
      </c>
      <c r="K620" s="82">
        <f ca="1">IF($C620&lt;&gt;"",VLOOKUP($C620,'Monthly budget'!$E$8:$O$86,COLUMN()-3,FALSE),0)</f>
        <v>0</v>
      </c>
      <c r="L620" s="82">
        <f ca="1">IF($C620&lt;&gt;"",VLOOKUP($C620,'Monthly budget'!$E$8:$O$86,COLUMN()-3,FALSE),0)</f>
        <v>0</v>
      </c>
      <c r="M620" s="82">
        <f ca="1">IF($C620&lt;&gt;"",VLOOKUP($C620,'Monthly budget'!$E$8:$O$86,COLUMN()-3,FALSE),0)</f>
        <v>0</v>
      </c>
      <c r="N620" s="82">
        <f ca="1">IF($C620&lt;&gt;"",VLOOKUP($C620,'Monthly budget'!$E$8:$O$86,COLUMN()-3,FALSE),0)</f>
        <v>0</v>
      </c>
    </row>
    <row r="621" spans="2:14" x14ac:dyDescent="0.25">
      <c r="B621" s="81" t="b">
        <v>0</v>
      </c>
      <c r="C621" s="88" t="str">
        <f ca="1"/>
        <v>Amazon</v>
      </c>
      <c r="D621" s="87">
        <f ca="1"/>
        <v>46639</v>
      </c>
      <c r="E621" s="83">
        <f ca="1">IF($C621&lt;&gt;"",VLOOKUP($C621,'Monthly budget'!$E$8:$O$86,COLUMN()-3,FALSE),0)</f>
        <v>-16.149999999999999</v>
      </c>
      <c r="F621" s="82">
        <f ca="1">IF($C621&lt;&gt;"",VLOOKUP($C621,'Monthly budget'!$E$8:$O$86,COLUMN()-3,FALSE),0)</f>
        <v>0</v>
      </c>
      <c r="G621" s="82">
        <f ca="1">IF($C621&lt;&gt;"",VLOOKUP($C621,'Monthly budget'!$E$8:$O$86,COLUMN()-3,FALSE),0)</f>
        <v>0</v>
      </c>
      <c r="H621" s="82">
        <f ca="1">IF($C621&lt;&gt;"",VLOOKUP($C621,'Monthly budget'!$E$8:$O$86,COLUMN()-3,FALSE),0)</f>
        <v>0</v>
      </c>
      <c r="I621" s="82">
        <f ca="1">IF($C621&lt;&gt;"",VLOOKUP($C621,'Monthly budget'!$E$8:$O$86,COLUMN()-3,FALSE),0)</f>
        <v>0</v>
      </c>
      <c r="J621" s="82">
        <f ca="1">IF($C621&lt;&gt;"",VLOOKUP($C621,'Monthly budget'!$E$8:$O$86,COLUMN()-3,FALSE),0)</f>
        <v>0</v>
      </c>
      <c r="K621" s="82">
        <f ca="1">IF($C621&lt;&gt;"",VLOOKUP($C621,'Monthly budget'!$E$8:$O$86,COLUMN()-3,FALSE),0)</f>
        <v>0</v>
      </c>
      <c r="L621" s="82">
        <f ca="1">IF($C621&lt;&gt;"",VLOOKUP($C621,'Monthly budget'!$E$8:$O$86,COLUMN()-3,FALSE),0)</f>
        <v>0</v>
      </c>
      <c r="M621" s="82">
        <f ca="1">IF($C621&lt;&gt;"",VLOOKUP($C621,'Monthly budget'!$E$8:$O$86,COLUMN()-3,FALSE),0)</f>
        <v>0</v>
      </c>
      <c r="N621" s="82">
        <f ca="1">IF($C621&lt;&gt;"",VLOOKUP($C621,'Monthly budget'!$E$8:$O$86,COLUMN()-3,FALSE),0)</f>
        <v>0</v>
      </c>
    </row>
    <row r="622" spans="2:14" x14ac:dyDescent="0.25">
      <c r="B622" s="81" t="b">
        <v>0</v>
      </c>
      <c r="C622" s="88" t="str">
        <f ca="1"/>
        <v>Paycheck</v>
      </c>
      <c r="D622" s="87">
        <f ca="1"/>
        <v>46640</v>
      </c>
      <c r="E622" s="83">
        <f ca="1">IF($C622&lt;&gt;"",VLOOKUP($C622,'Monthly budget'!$E$8:$O$86,COLUMN()-3,FALSE),0)</f>
        <v>1140</v>
      </c>
      <c r="F622" s="82">
        <f ca="1">IF($C622&lt;&gt;"",VLOOKUP($C622,'Monthly budget'!$E$8:$O$86,COLUMN()-3,FALSE),0)</f>
        <v>460</v>
      </c>
      <c r="G622" s="82">
        <f ca="1">IF($C622&lt;&gt;"",VLOOKUP($C622,'Monthly budget'!$E$8:$O$86,COLUMN()-3,FALSE),0)</f>
        <v>0</v>
      </c>
      <c r="H622" s="82">
        <f ca="1">IF($C622&lt;&gt;"",VLOOKUP($C622,'Monthly budget'!$E$8:$O$86,COLUMN()-3,FALSE),0)</f>
        <v>0</v>
      </c>
      <c r="I622" s="82">
        <f ca="1">IF($C622&lt;&gt;"",VLOOKUP($C622,'Monthly budget'!$E$8:$O$86,COLUMN()-3,FALSE),0)</f>
        <v>0</v>
      </c>
      <c r="J622" s="82">
        <f ca="1">IF($C622&lt;&gt;"",VLOOKUP($C622,'Monthly budget'!$E$8:$O$86,COLUMN()-3,FALSE),0)</f>
        <v>0</v>
      </c>
      <c r="K622" s="82">
        <f ca="1">IF($C622&lt;&gt;"",VLOOKUP($C622,'Monthly budget'!$E$8:$O$86,COLUMN()-3,FALSE),0)</f>
        <v>0</v>
      </c>
      <c r="L622" s="82">
        <f ca="1">IF($C622&lt;&gt;"",VLOOKUP($C622,'Monthly budget'!$E$8:$O$86,COLUMN()-3,FALSE),0)</f>
        <v>0</v>
      </c>
      <c r="M622" s="82">
        <f ca="1">IF($C622&lt;&gt;"",VLOOKUP($C622,'Monthly budget'!$E$8:$O$86,COLUMN()-3,FALSE),0)</f>
        <v>0</v>
      </c>
      <c r="N622" s="82">
        <f ca="1">IF($C622&lt;&gt;"",VLOOKUP($C622,'Monthly budget'!$E$8:$O$86,COLUMN()-3,FALSE),0)</f>
        <v>0</v>
      </c>
    </row>
    <row r="623" spans="2:14" x14ac:dyDescent="0.25">
      <c r="B623" s="81" t="b">
        <v>0</v>
      </c>
      <c r="C623" s="88" t="str">
        <f ca="1"/>
        <v>Ameritas</v>
      </c>
      <c r="D623" s="87">
        <f ca="1"/>
        <v>46640</v>
      </c>
      <c r="E623" s="83">
        <f ca="1">IF($C623&lt;&gt;"",VLOOKUP($C623,'Monthly budget'!$E$8:$O$86,COLUMN()-3,FALSE),0)</f>
        <v>0</v>
      </c>
      <c r="F623" s="82">
        <f ca="1">IF($C623&lt;&gt;"",VLOOKUP($C623,'Monthly budget'!$E$8:$O$86,COLUMN()-3,FALSE),0)</f>
        <v>0</v>
      </c>
      <c r="G623" s="82">
        <f ca="1">IF($C623&lt;&gt;"",VLOOKUP($C623,'Monthly budget'!$E$8:$O$86,COLUMN()-3,FALSE),0)</f>
        <v>112</v>
      </c>
      <c r="H623" s="82">
        <f ca="1">IF($C623&lt;&gt;"",VLOOKUP($C623,'Monthly budget'!$E$8:$O$86,COLUMN()-3,FALSE),0)</f>
        <v>0</v>
      </c>
      <c r="I623" s="82">
        <f ca="1">IF($C623&lt;&gt;"",VLOOKUP($C623,'Monthly budget'!$E$8:$O$86,COLUMN()-3,FALSE),0)</f>
        <v>0</v>
      </c>
      <c r="J623" s="82">
        <f ca="1">IF($C623&lt;&gt;"",VLOOKUP($C623,'Monthly budget'!$E$8:$O$86,COLUMN()-3,FALSE),0)</f>
        <v>0</v>
      </c>
      <c r="K623" s="82">
        <f ca="1">IF($C623&lt;&gt;"",VLOOKUP($C623,'Monthly budget'!$E$8:$O$86,COLUMN()-3,FALSE),0)</f>
        <v>0</v>
      </c>
      <c r="L623" s="82">
        <f ca="1">IF($C623&lt;&gt;"",VLOOKUP($C623,'Monthly budget'!$E$8:$O$86,COLUMN()-3,FALSE),0)</f>
        <v>0</v>
      </c>
      <c r="M623" s="82">
        <f ca="1">IF($C623&lt;&gt;"",VLOOKUP($C623,'Monthly budget'!$E$8:$O$86,COLUMN()-3,FALSE),0)</f>
        <v>0</v>
      </c>
      <c r="N623" s="82">
        <f ca="1">IF($C623&lt;&gt;"",VLOOKUP($C623,'Monthly budget'!$E$8:$O$86,COLUMN()-3,FALSE),0)</f>
        <v>0</v>
      </c>
    </row>
    <row r="624" spans="2:14" x14ac:dyDescent="0.25">
      <c r="B624" s="81" t="b">
        <v>0</v>
      </c>
      <c r="C624" s="88" t="str">
        <f ca="1"/>
        <v>Viso Go</v>
      </c>
      <c r="D624" s="87">
        <f ca="1"/>
        <v>46641</v>
      </c>
      <c r="E624" s="83">
        <f ca="1">IF($C624&lt;&gt;"",VLOOKUP($C624,'Monthly budget'!$E$8:$O$86,COLUMN()-3,FALSE),0)</f>
        <v>-275</v>
      </c>
      <c r="F624" s="82">
        <f ca="1">IF($C624&lt;&gt;"",VLOOKUP($C624,'Monthly budget'!$E$8:$O$86,COLUMN()-3,FALSE),0)</f>
        <v>0</v>
      </c>
      <c r="G624" s="82">
        <f ca="1">IF($C624&lt;&gt;"",VLOOKUP($C624,'Monthly budget'!$E$8:$O$86,COLUMN()-3,FALSE),0)</f>
        <v>0</v>
      </c>
      <c r="H624" s="82">
        <f ca="1">IF($C624&lt;&gt;"",VLOOKUP($C624,'Monthly budget'!$E$8:$O$86,COLUMN()-3,FALSE),0)</f>
        <v>0</v>
      </c>
      <c r="I624" s="82">
        <f ca="1">IF($C624&lt;&gt;"",VLOOKUP($C624,'Monthly budget'!$E$8:$O$86,COLUMN()-3,FALSE),0)</f>
        <v>0</v>
      </c>
      <c r="J624" s="82">
        <f ca="1">IF($C624&lt;&gt;"",VLOOKUP($C624,'Monthly budget'!$E$8:$O$86,COLUMN()-3,FALSE),0)</f>
        <v>0</v>
      </c>
      <c r="K624" s="82">
        <f ca="1">IF($C624&lt;&gt;"",VLOOKUP($C624,'Monthly budget'!$E$8:$O$86,COLUMN()-3,FALSE),0)</f>
        <v>146</v>
      </c>
      <c r="L624" s="82">
        <f ca="1">IF($C624&lt;&gt;"",VLOOKUP($C624,'Monthly budget'!$E$8:$O$86,COLUMN()-3,FALSE),0)</f>
        <v>0</v>
      </c>
      <c r="M624" s="82">
        <f ca="1">IF($C624&lt;&gt;"",VLOOKUP($C624,'Monthly budget'!$E$8:$O$86,COLUMN()-3,FALSE),0)</f>
        <v>0</v>
      </c>
      <c r="N624" s="82">
        <f ca="1">IF($C624&lt;&gt;"",VLOOKUP($C624,'Monthly budget'!$E$8:$O$86,COLUMN()-3,FALSE),0)</f>
        <v>0</v>
      </c>
    </row>
    <row r="625" spans="2:14" x14ac:dyDescent="0.25">
      <c r="B625" s="81" t="b">
        <v>0</v>
      </c>
      <c r="C625" s="88" t="str">
        <f ca="1"/>
        <v>Groceries</v>
      </c>
      <c r="D625" s="87">
        <f ca="1"/>
        <v>46641</v>
      </c>
      <c r="E625" s="83">
        <f ca="1">IF($C625&lt;&gt;"",VLOOKUP($C625,'Monthly budget'!$E$8:$O$86,COLUMN()-3,FALSE),0)</f>
        <v>0</v>
      </c>
      <c r="F625" s="82">
        <f ca="1">IF($C625&lt;&gt;"",VLOOKUP($C625,'Monthly budget'!$E$8:$O$86,COLUMN()-3,FALSE),0)</f>
        <v>-200</v>
      </c>
      <c r="G625" s="82">
        <f ca="1">IF($C625&lt;&gt;"",VLOOKUP($C625,'Monthly budget'!$E$8:$O$86,COLUMN()-3,FALSE),0)</f>
        <v>0</v>
      </c>
      <c r="H625" s="82">
        <f ca="1">IF($C625&lt;&gt;"",VLOOKUP($C625,'Monthly budget'!$E$8:$O$86,COLUMN()-3,FALSE),0)</f>
        <v>0</v>
      </c>
      <c r="I625" s="82">
        <f ca="1">IF($C625&lt;&gt;"",VLOOKUP($C625,'Monthly budget'!$E$8:$O$86,COLUMN()-3,FALSE),0)</f>
        <v>0</v>
      </c>
      <c r="J625" s="82">
        <f ca="1">IF($C625&lt;&gt;"",VLOOKUP($C625,'Monthly budget'!$E$8:$O$86,COLUMN()-3,FALSE),0)</f>
        <v>0</v>
      </c>
      <c r="K625" s="82">
        <f ca="1">IF($C625&lt;&gt;"",VLOOKUP($C625,'Monthly budget'!$E$8:$O$86,COLUMN()-3,FALSE),0)</f>
        <v>0</v>
      </c>
      <c r="L625" s="82">
        <f ca="1">IF($C625&lt;&gt;"",VLOOKUP($C625,'Monthly budget'!$E$8:$O$86,COLUMN()-3,FALSE),0)</f>
        <v>0</v>
      </c>
      <c r="M625" s="82">
        <f ca="1">IF($C625&lt;&gt;"",VLOOKUP($C625,'Monthly budget'!$E$8:$O$86,COLUMN()-3,FALSE),0)</f>
        <v>0</v>
      </c>
      <c r="N625" s="82">
        <f ca="1">IF($C625&lt;&gt;"",VLOOKUP($C625,'Monthly budget'!$E$8:$O$86,COLUMN()-3,FALSE),0)</f>
        <v>0</v>
      </c>
    </row>
    <row r="626" spans="2:14" x14ac:dyDescent="0.25">
      <c r="B626" s="81" t="b">
        <v>0</v>
      </c>
      <c r="C626" s="88" t="str">
        <f ca="1"/>
        <v>Food &amp; Drinks</v>
      </c>
      <c r="D626" s="87">
        <f ca="1"/>
        <v>46641</v>
      </c>
      <c r="E626" s="83">
        <f ca="1">IF($C626&lt;&gt;"",VLOOKUP($C626,'Monthly budget'!$E$8:$O$86,COLUMN()-3,FALSE),0)</f>
        <v>0</v>
      </c>
      <c r="F626" s="82">
        <f ca="1">IF($C626&lt;&gt;"",VLOOKUP($C626,'Monthly budget'!$E$8:$O$86,COLUMN()-3,FALSE),0)</f>
        <v>-200</v>
      </c>
      <c r="G626" s="82">
        <f ca="1">IF($C626&lt;&gt;"",VLOOKUP($C626,'Monthly budget'!$E$8:$O$86,COLUMN()-3,FALSE),0)</f>
        <v>0</v>
      </c>
      <c r="H626" s="82">
        <f ca="1">IF($C626&lt;&gt;"",VLOOKUP($C626,'Monthly budget'!$E$8:$O$86,COLUMN()-3,FALSE),0)</f>
        <v>0</v>
      </c>
      <c r="I626" s="82">
        <f ca="1">IF($C626&lt;&gt;"",VLOOKUP($C626,'Monthly budget'!$E$8:$O$86,COLUMN()-3,FALSE),0)</f>
        <v>0</v>
      </c>
      <c r="J626" s="82">
        <f ca="1">IF($C626&lt;&gt;"",VLOOKUP($C626,'Monthly budget'!$E$8:$O$86,COLUMN()-3,FALSE),0)</f>
        <v>0</v>
      </c>
      <c r="K626" s="82">
        <f ca="1">IF($C626&lt;&gt;"",VLOOKUP($C626,'Monthly budget'!$E$8:$O$86,COLUMN()-3,FALSE),0)</f>
        <v>0</v>
      </c>
      <c r="L626" s="82">
        <f ca="1">IF($C626&lt;&gt;"",VLOOKUP($C626,'Monthly budget'!$E$8:$O$86,COLUMN()-3,FALSE),0)</f>
        <v>0</v>
      </c>
      <c r="M626" s="82">
        <f ca="1">IF($C626&lt;&gt;"",VLOOKUP($C626,'Monthly budget'!$E$8:$O$86,COLUMN()-3,FALSE),0)</f>
        <v>0</v>
      </c>
      <c r="N626" s="82">
        <f ca="1">IF($C626&lt;&gt;"",VLOOKUP($C626,'Monthly budget'!$E$8:$O$86,COLUMN()-3,FALSE),0)</f>
        <v>0</v>
      </c>
    </row>
    <row r="627" spans="2:14" x14ac:dyDescent="0.25">
      <c r="B627" s="81" t="b">
        <v>0</v>
      </c>
      <c r="C627" s="88" t="str">
        <f ca="1"/>
        <v>Motorcycle</v>
      </c>
      <c r="D627" s="87">
        <f ca="1"/>
        <v>46646</v>
      </c>
      <c r="E627" s="83">
        <f ca="1">IF($C627&lt;&gt;"",VLOOKUP($C627,'Monthly budget'!$E$8:$O$86,COLUMN()-3,FALSE),0)</f>
        <v>-150.38</v>
      </c>
      <c r="F627" s="82">
        <f ca="1">IF($C627&lt;&gt;"",VLOOKUP($C627,'Monthly budget'!$E$8:$O$86,COLUMN()-3,FALSE),0)</f>
        <v>0</v>
      </c>
      <c r="G627" s="82">
        <f ca="1">IF($C627&lt;&gt;"",VLOOKUP($C627,'Monthly budget'!$E$8:$O$86,COLUMN()-3,FALSE),0)</f>
        <v>0</v>
      </c>
      <c r="H627" s="82">
        <f ca="1">IF($C627&lt;&gt;"",VLOOKUP($C627,'Monthly budget'!$E$8:$O$86,COLUMN()-3,FALSE),0)</f>
        <v>0</v>
      </c>
      <c r="I627" s="82">
        <f ca="1">IF($C627&lt;&gt;"",VLOOKUP($C627,'Monthly budget'!$E$8:$O$86,COLUMN()-3,FALSE),0)</f>
        <v>0</v>
      </c>
      <c r="J627" s="82">
        <f ca="1">IF($C627&lt;&gt;"",VLOOKUP($C627,'Monthly budget'!$E$8:$O$86,COLUMN()-3,FALSE),0)</f>
        <v>0</v>
      </c>
      <c r="K627" s="82">
        <f ca="1">IF($C627&lt;&gt;"",VLOOKUP($C627,'Monthly budget'!$E$8:$O$86,COLUMN()-3,FALSE),0)</f>
        <v>0</v>
      </c>
      <c r="L627" s="82">
        <f ca="1">IF($C627&lt;&gt;"",VLOOKUP($C627,'Monthly budget'!$E$8:$O$86,COLUMN()-3,FALSE),0)</f>
        <v>0</v>
      </c>
      <c r="M627" s="82">
        <f ca="1">IF($C627&lt;&gt;"",VLOOKUP($C627,'Monthly budget'!$E$8:$O$86,COLUMN()-3,FALSE),0)</f>
        <v>0</v>
      </c>
      <c r="N627" s="82">
        <f ca="1">IF($C627&lt;&gt;"",VLOOKUP($C627,'Monthly budget'!$E$8:$O$86,COLUMN()-3,FALSE),0)</f>
        <v>0</v>
      </c>
    </row>
    <row r="628" spans="2:14" x14ac:dyDescent="0.25">
      <c r="B628" s="81" t="b">
        <v>0</v>
      </c>
      <c r="C628" s="88" t="str">
        <f ca="1"/>
        <v>Netflix</v>
      </c>
      <c r="D628" s="87">
        <f ca="1"/>
        <v>46650</v>
      </c>
      <c r="E628" s="83">
        <f ca="1">IF($C628&lt;&gt;"",VLOOKUP($C628,'Monthly budget'!$E$8:$O$86,COLUMN()-3,FALSE),0)</f>
        <v>-24.99</v>
      </c>
      <c r="F628" s="82">
        <f ca="1">IF($C628&lt;&gt;"",VLOOKUP($C628,'Monthly budget'!$E$8:$O$86,COLUMN()-3,FALSE),0)</f>
        <v>0</v>
      </c>
      <c r="G628" s="82">
        <f ca="1">IF($C628&lt;&gt;"",VLOOKUP($C628,'Monthly budget'!$E$8:$O$86,COLUMN()-3,FALSE),0)</f>
        <v>0</v>
      </c>
      <c r="H628" s="82">
        <f ca="1">IF($C628&lt;&gt;"",VLOOKUP($C628,'Monthly budget'!$E$8:$O$86,COLUMN()-3,FALSE),0)</f>
        <v>0</v>
      </c>
      <c r="I628" s="82">
        <f ca="1">IF($C628&lt;&gt;"",VLOOKUP($C628,'Monthly budget'!$E$8:$O$86,COLUMN()-3,FALSE),0)</f>
        <v>0</v>
      </c>
      <c r="J628" s="82">
        <f ca="1">IF($C628&lt;&gt;"",VLOOKUP($C628,'Monthly budget'!$E$8:$O$86,COLUMN()-3,FALSE),0)</f>
        <v>0</v>
      </c>
      <c r="K628" s="82">
        <f ca="1">IF($C628&lt;&gt;"",VLOOKUP($C628,'Monthly budget'!$E$8:$O$86,COLUMN()-3,FALSE),0)</f>
        <v>0</v>
      </c>
      <c r="L628" s="82">
        <f ca="1">IF($C628&lt;&gt;"",VLOOKUP($C628,'Monthly budget'!$E$8:$O$86,COLUMN()-3,FALSE),0)</f>
        <v>0</v>
      </c>
      <c r="M628" s="82">
        <f ca="1">IF($C628&lt;&gt;"",VLOOKUP($C628,'Monthly budget'!$E$8:$O$86,COLUMN()-3,FALSE),0)</f>
        <v>0</v>
      </c>
      <c r="N628" s="82">
        <f ca="1">IF($C628&lt;&gt;"",VLOOKUP($C628,'Monthly budget'!$E$8:$O$86,COLUMN()-3,FALSE),0)</f>
        <v>0</v>
      </c>
    </row>
    <row r="629" spans="2:14" x14ac:dyDescent="0.25">
      <c r="B629" s="81" t="b">
        <v>0</v>
      </c>
      <c r="C629" s="88" t="str">
        <f ca="1"/>
        <v>Renters</v>
      </c>
      <c r="D629" s="87">
        <f ca="1"/>
        <v>46651</v>
      </c>
      <c r="E629" s="83">
        <f ca="1">IF($C629&lt;&gt;"",VLOOKUP($C629,'Monthly budget'!$E$8:$O$86,COLUMN()-3,FALSE),0)</f>
        <v>-10.92</v>
      </c>
      <c r="F629" s="82">
        <f ca="1">IF($C629&lt;&gt;"",VLOOKUP($C629,'Monthly budget'!$E$8:$O$86,COLUMN()-3,FALSE),0)</f>
        <v>0</v>
      </c>
      <c r="G629" s="82">
        <f ca="1">IF($C629&lt;&gt;"",VLOOKUP($C629,'Monthly budget'!$E$8:$O$86,COLUMN()-3,FALSE),0)</f>
        <v>0</v>
      </c>
      <c r="H629" s="82">
        <f ca="1">IF($C629&lt;&gt;"",VLOOKUP($C629,'Monthly budget'!$E$8:$O$86,COLUMN()-3,FALSE),0)</f>
        <v>0</v>
      </c>
      <c r="I629" s="82">
        <f ca="1">IF($C629&lt;&gt;"",VLOOKUP($C629,'Monthly budget'!$E$8:$O$86,COLUMN()-3,FALSE),0)</f>
        <v>0</v>
      </c>
      <c r="J629" s="82">
        <f ca="1">IF($C629&lt;&gt;"",VLOOKUP($C629,'Monthly budget'!$E$8:$O$86,COLUMN()-3,FALSE),0)</f>
        <v>0</v>
      </c>
      <c r="K629" s="82">
        <f ca="1">IF($C629&lt;&gt;"",VLOOKUP($C629,'Monthly budget'!$E$8:$O$86,COLUMN()-3,FALSE),0)</f>
        <v>0</v>
      </c>
      <c r="L629" s="82">
        <f ca="1">IF($C629&lt;&gt;"",VLOOKUP($C629,'Monthly budget'!$E$8:$O$86,COLUMN()-3,FALSE),0)</f>
        <v>0</v>
      </c>
      <c r="M629" s="82">
        <f ca="1">IF($C629&lt;&gt;"",VLOOKUP($C629,'Monthly budget'!$E$8:$O$86,COLUMN()-3,FALSE),0)</f>
        <v>0</v>
      </c>
      <c r="N629" s="82">
        <f ca="1">IF($C629&lt;&gt;"",VLOOKUP($C629,'Monthly budget'!$E$8:$O$86,COLUMN()-3,FALSE),0)</f>
        <v>0</v>
      </c>
    </row>
    <row r="630" spans="2:14" x14ac:dyDescent="0.25">
      <c r="B630" s="81" t="b">
        <v>0</v>
      </c>
      <c r="C630" s="88" t="str">
        <f ca="1"/>
        <v>Paycheck</v>
      </c>
      <c r="D630" s="87">
        <f ca="1"/>
        <v>46654</v>
      </c>
      <c r="E630" s="83">
        <f ca="1">IF($C630&lt;&gt;"",VLOOKUP($C630,'Monthly budget'!$E$8:$O$86,COLUMN()-3,FALSE),0)</f>
        <v>1140</v>
      </c>
      <c r="F630" s="82">
        <f ca="1">IF($C630&lt;&gt;"",VLOOKUP($C630,'Monthly budget'!$E$8:$O$86,COLUMN()-3,FALSE),0)</f>
        <v>460</v>
      </c>
      <c r="G630" s="82">
        <f ca="1">IF($C630&lt;&gt;"",VLOOKUP($C630,'Monthly budget'!$E$8:$O$86,COLUMN()-3,FALSE),0)</f>
        <v>0</v>
      </c>
      <c r="H630" s="82">
        <f ca="1">IF($C630&lt;&gt;"",VLOOKUP($C630,'Monthly budget'!$E$8:$O$86,COLUMN()-3,FALSE),0)</f>
        <v>0</v>
      </c>
      <c r="I630" s="82">
        <f ca="1">IF($C630&lt;&gt;"",VLOOKUP($C630,'Monthly budget'!$E$8:$O$86,COLUMN()-3,FALSE),0)</f>
        <v>0</v>
      </c>
      <c r="J630" s="82">
        <f ca="1">IF($C630&lt;&gt;"",VLOOKUP($C630,'Monthly budget'!$E$8:$O$86,COLUMN()-3,FALSE),0)</f>
        <v>0</v>
      </c>
      <c r="K630" s="82">
        <f ca="1">IF($C630&lt;&gt;"",VLOOKUP($C630,'Monthly budget'!$E$8:$O$86,COLUMN()-3,FALSE),0)</f>
        <v>0</v>
      </c>
      <c r="L630" s="82">
        <f ca="1">IF($C630&lt;&gt;"",VLOOKUP($C630,'Monthly budget'!$E$8:$O$86,COLUMN()-3,FALSE),0)</f>
        <v>0</v>
      </c>
      <c r="M630" s="82">
        <f ca="1">IF($C630&lt;&gt;"",VLOOKUP($C630,'Monthly budget'!$E$8:$O$86,COLUMN()-3,FALSE),0)</f>
        <v>0</v>
      </c>
      <c r="N630" s="82">
        <f ca="1">IF($C630&lt;&gt;"",VLOOKUP($C630,'Monthly budget'!$E$8:$O$86,COLUMN()-3,FALSE),0)</f>
        <v>0</v>
      </c>
    </row>
    <row r="631" spans="2:14" x14ac:dyDescent="0.25">
      <c r="B631" s="81" t="b">
        <v>0</v>
      </c>
      <c r="C631" s="88" t="str">
        <f ca="1"/>
        <v>Ameritas</v>
      </c>
      <c r="D631" s="87">
        <f ca="1"/>
        <v>46654</v>
      </c>
      <c r="E631" s="83">
        <f ca="1">IF($C631&lt;&gt;"",VLOOKUP($C631,'Monthly budget'!$E$8:$O$86,COLUMN()-3,FALSE),0)</f>
        <v>0</v>
      </c>
      <c r="F631" s="82">
        <f ca="1">IF($C631&lt;&gt;"",VLOOKUP($C631,'Monthly budget'!$E$8:$O$86,COLUMN()-3,FALSE),0)</f>
        <v>0</v>
      </c>
      <c r="G631" s="82">
        <f ca="1">IF($C631&lt;&gt;"",VLOOKUP($C631,'Monthly budget'!$E$8:$O$86,COLUMN()-3,FALSE),0)</f>
        <v>112</v>
      </c>
      <c r="H631" s="82">
        <f ca="1">IF($C631&lt;&gt;"",VLOOKUP($C631,'Monthly budget'!$E$8:$O$86,COLUMN()-3,FALSE),0)</f>
        <v>0</v>
      </c>
      <c r="I631" s="82">
        <f ca="1">IF($C631&lt;&gt;"",VLOOKUP($C631,'Monthly budget'!$E$8:$O$86,COLUMN()-3,FALSE),0)</f>
        <v>0</v>
      </c>
      <c r="J631" s="82">
        <f ca="1">IF($C631&lt;&gt;"",VLOOKUP($C631,'Monthly budget'!$E$8:$O$86,COLUMN()-3,FALSE),0)</f>
        <v>0</v>
      </c>
      <c r="K631" s="82">
        <f ca="1">IF($C631&lt;&gt;"",VLOOKUP($C631,'Monthly budget'!$E$8:$O$86,COLUMN()-3,FALSE),0)</f>
        <v>0</v>
      </c>
      <c r="L631" s="82">
        <f ca="1">IF($C631&lt;&gt;"",VLOOKUP($C631,'Monthly budget'!$E$8:$O$86,COLUMN()-3,FALSE),0)</f>
        <v>0</v>
      </c>
      <c r="M631" s="82">
        <f ca="1">IF($C631&lt;&gt;"",VLOOKUP($C631,'Monthly budget'!$E$8:$O$86,COLUMN()-3,FALSE),0)</f>
        <v>0</v>
      </c>
      <c r="N631" s="82">
        <f ca="1">IF($C631&lt;&gt;"",VLOOKUP($C631,'Monthly budget'!$E$8:$O$86,COLUMN()-3,FALSE),0)</f>
        <v>0</v>
      </c>
    </row>
    <row r="632" spans="2:14" x14ac:dyDescent="0.25">
      <c r="B632" s="81" t="b">
        <v>0</v>
      </c>
      <c r="C632" s="88" t="str">
        <f ca="1"/>
        <v>Cese Transfer</v>
      </c>
      <c r="D632" s="87">
        <f ca="1"/>
        <v>46655</v>
      </c>
      <c r="E632" s="83">
        <f ca="1">IF($C632&lt;&gt;"",VLOOKUP($C632,'Monthly budget'!$E$8:$O$86,COLUMN()-3,FALSE),0)</f>
        <v>142</v>
      </c>
      <c r="F632" s="82">
        <f ca="1">IF($C632&lt;&gt;"",VLOOKUP($C632,'Monthly budget'!$E$8:$O$86,COLUMN()-3,FALSE),0)</f>
        <v>0</v>
      </c>
      <c r="G632" s="82">
        <f ca="1">IF($C632&lt;&gt;"",VLOOKUP($C632,'Monthly budget'!$E$8:$O$86,COLUMN()-3,FALSE),0)</f>
        <v>0</v>
      </c>
      <c r="H632" s="82">
        <f ca="1">IF($C632&lt;&gt;"",VLOOKUP($C632,'Monthly budget'!$E$8:$O$86,COLUMN()-3,FALSE),0)</f>
        <v>0</v>
      </c>
      <c r="I632" s="82">
        <f ca="1">IF($C632&lt;&gt;"",VLOOKUP($C632,'Monthly budget'!$E$8:$O$86,COLUMN()-3,FALSE),0)</f>
        <v>0</v>
      </c>
      <c r="J632" s="82">
        <f ca="1">IF($C632&lt;&gt;"",VLOOKUP($C632,'Monthly budget'!$E$8:$O$86,COLUMN()-3,FALSE),0)</f>
        <v>0</v>
      </c>
      <c r="K632" s="82">
        <f ca="1">IF($C632&lt;&gt;"",VLOOKUP($C632,'Monthly budget'!$E$8:$O$86,COLUMN()-3,FALSE),0)</f>
        <v>0</v>
      </c>
      <c r="L632" s="82">
        <f ca="1">IF($C632&lt;&gt;"",VLOOKUP($C632,'Monthly budget'!$E$8:$O$86,COLUMN()-3,FALSE),0)</f>
        <v>0</v>
      </c>
      <c r="M632" s="82">
        <f ca="1">IF($C632&lt;&gt;"",VLOOKUP($C632,'Monthly budget'!$E$8:$O$86,COLUMN()-3,FALSE),0)</f>
        <v>0</v>
      </c>
      <c r="N632" s="82">
        <f ca="1">IF($C632&lt;&gt;"",VLOOKUP($C632,'Monthly budget'!$E$8:$O$86,COLUMN()-3,FALSE),0)</f>
        <v>0</v>
      </c>
    </row>
    <row r="633" spans="2:14" x14ac:dyDescent="0.25">
      <c r="B633" s="81" t="b">
        <v>0</v>
      </c>
      <c r="C633" s="88" t="str">
        <f ca="1"/>
        <v>Groceries</v>
      </c>
      <c r="D633" s="87">
        <f ca="1"/>
        <v>46655</v>
      </c>
      <c r="E633" s="83">
        <f ca="1">IF($C633&lt;&gt;"",VLOOKUP($C633,'Monthly budget'!$E$8:$O$86,COLUMN()-3,FALSE),0)</f>
        <v>0</v>
      </c>
      <c r="F633" s="82">
        <f ca="1">IF($C633&lt;&gt;"",VLOOKUP($C633,'Monthly budget'!$E$8:$O$86,COLUMN()-3,FALSE),0)</f>
        <v>-200</v>
      </c>
      <c r="G633" s="82">
        <f ca="1">IF($C633&lt;&gt;"",VLOOKUP($C633,'Monthly budget'!$E$8:$O$86,COLUMN()-3,FALSE),0)</f>
        <v>0</v>
      </c>
      <c r="H633" s="82">
        <f ca="1">IF($C633&lt;&gt;"",VLOOKUP($C633,'Monthly budget'!$E$8:$O$86,COLUMN()-3,FALSE),0)</f>
        <v>0</v>
      </c>
      <c r="I633" s="82">
        <f ca="1">IF($C633&lt;&gt;"",VLOOKUP($C633,'Monthly budget'!$E$8:$O$86,COLUMN()-3,FALSE),0)</f>
        <v>0</v>
      </c>
      <c r="J633" s="82">
        <f ca="1">IF($C633&lt;&gt;"",VLOOKUP($C633,'Monthly budget'!$E$8:$O$86,COLUMN()-3,FALSE),0)</f>
        <v>0</v>
      </c>
      <c r="K633" s="82">
        <f ca="1">IF($C633&lt;&gt;"",VLOOKUP($C633,'Monthly budget'!$E$8:$O$86,COLUMN()-3,FALSE),0)</f>
        <v>0</v>
      </c>
      <c r="L633" s="82">
        <f ca="1">IF($C633&lt;&gt;"",VLOOKUP($C633,'Monthly budget'!$E$8:$O$86,COLUMN()-3,FALSE),0)</f>
        <v>0</v>
      </c>
      <c r="M633" s="82">
        <f ca="1">IF($C633&lt;&gt;"",VLOOKUP($C633,'Monthly budget'!$E$8:$O$86,COLUMN()-3,FALSE),0)</f>
        <v>0</v>
      </c>
      <c r="N633" s="82">
        <f ca="1">IF($C633&lt;&gt;"",VLOOKUP($C633,'Monthly budget'!$E$8:$O$86,COLUMN()-3,FALSE),0)</f>
        <v>0</v>
      </c>
    </row>
    <row r="634" spans="2:14" x14ac:dyDescent="0.25">
      <c r="B634" s="81" t="b">
        <v>0</v>
      </c>
      <c r="C634" s="88" t="str">
        <f ca="1"/>
        <v>Food &amp; Drinks</v>
      </c>
      <c r="D634" s="87">
        <f ca="1"/>
        <v>46655</v>
      </c>
      <c r="E634" s="83">
        <f ca="1">IF($C634&lt;&gt;"",VLOOKUP($C634,'Monthly budget'!$E$8:$O$86,COLUMN()-3,FALSE),0)</f>
        <v>0</v>
      </c>
      <c r="F634" s="82">
        <f ca="1">IF($C634&lt;&gt;"",VLOOKUP($C634,'Monthly budget'!$E$8:$O$86,COLUMN()-3,FALSE),0)</f>
        <v>-200</v>
      </c>
      <c r="G634" s="82">
        <f ca="1">IF($C634&lt;&gt;"",VLOOKUP($C634,'Monthly budget'!$E$8:$O$86,COLUMN()-3,FALSE),0)</f>
        <v>0</v>
      </c>
      <c r="H634" s="82">
        <f ca="1">IF($C634&lt;&gt;"",VLOOKUP($C634,'Monthly budget'!$E$8:$O$86,COLUMN()-3,FALSE),0)</f>
        <v>0</v>
      </c>
      <c r="I634" s="82">
        <f ca="1">IF($C634&lt;&gt;"",VLOOKUP($C634,'Monthly budget'!$E$8:$O$86,COLUMN()-3,FALSE),0)</f>
        <v>0</v>
      </c>
      <c r="J634" s="82">
        <f ca="1">IF($C634&lt;&gt;"",VLOOKUP($C634,'Monthly budget'!$E$8:$O$86,COLUMN()-3,FALSE),0)</f>
        <v>0</v>
      </c>
      <c r="K634" s="82">
        <f ca="1">IF($C634&lt;&gt;"",VLOOKUP($C634,'Monthly budget'!$E$8:$O$86,COLUMN()-3,FALSE),0)</f>
        <v>0</v>
      </c>
      <c r="L634" s="82">
        <f ca="1">IF($C634&lt;&gt;"",VLOOKUP($C634,'Monthly budget'!$E$8:$O$86,COLUMN()-3,FALSE),0)</f>
        <v>0</v>
      </c>
      <c r="M634" s="82">
        <f ca="1">IF($C634&lt;&gt;"",VLOOKUP($C634,'Monthly budget'!$E$8:$O$86,COLUMN()-3,FALSE),0)</f>
        <v>0</v>
      </c>
      <c r="N634" s="82">
        <f ca="1">IF($C634&lt;&gt;"",VLOOKUP($C634,'Monthly budget'!$E$8:$O$86,COLUMN()-3,FALSE),0)</f>
        <v>0</v>
      </c>
    </row>
    <row r="635" spans="2:14" x14ac:dyDescent="0.25">
      <c r="B635" s="81" t="b">
        <v>0</v>
      </c>
      <c r="C635" s="88" t="str">
        <f ca="1"/>
        <v>Internet</v>
      </c>
      <c r="D635" s="87">
        <f ca="1"/>
        <v>46656</v>
      </c>
      <c r="E635" s="83">
        <f ca="1">IF($C635&lt;&gt;"",VLOOKUP($C635,'Monthly budget'!$E$8:$O$86,COLUMN()-3,FALSE),0)</f>
        <v>0</v>
      </c>
      <c r="F635" s="82">
        <f ca="1">IF($C635&lt;&gt;"",VLOOKUP($C635,'Monthly budget'!$E$8:$O$86,COLUMN()-3,FALSE),0)</f>
        <v>0</v>
      </c>
      <c r="G635" s="82">
        <f ca="1">IF($C635&lt;&gt;"",VLOOKUP($C635,'Monthly budget'!$E$8:$O$86,COLUMN()-3,FALSE),0)</f>
        <v>0</v>
      </c>
      <c r="H635" s="82">
        <f ca="1">IF($C635&lt;&gt;"",VLOOKUP($C635,'Monthly budget'!$E$8:$O$86,COLUMN()-3,FALSE),0)</f>
        <v>0</v>
      </c>
      <c r="I635" s="82">
        <f ca="1">IF($C635&lt;&gt;"",VLOOKUP($C635,'Monthly budget'!$E$8:$O$86,COLUMN()-3,FALSE),0)</f>
        <v>0</v>
      </c>
      <c r="J635" s="82">
        <f ca="1">IF($C635&lt;&gt;"",VLOOKUP($C635,'Monthly budget'!$E$8:$O$86,COLUMN()-3,FALSE),0)</f>
        <v>0</v>
      </c>
      <c r="K635" s="82">
        <f ca="1">IF($C635&lt;&gt;"",VLOOKUP($C635,'Monthly budget'!$E$8:$O$86,COLUMN()-3,FALSE),0)</f>
        <v>0</v>
      </c>
      <c r="L635" s="82">
        <f ca="1">IF($C635&lt;&gt;"",VLOOKUP($C635,'Monthly budget'!$E$8:$O$86,COLUMN()-3,FALSE),0)</f>
        <v>0</v>
      </c>
      <c r="M635" s="82">
        <f ca="1">IF($C635&lt;&gt;"",VLOOKUP($C635,'Monthly budget'!$E$8:$O$86,COLUMN()-3,FALSE),0)</f>
        <v>0</v>
      </c>
      <c r="N635" s="82">
        <f ca="1">IF($C635&lt;&gt;"",VLOOKUP($C635,'Monthly budget'!$E$8:$O$86,COLUMN()-3,FALSE),0)</f>
        <v>0</v>
      </c>
    </row>
    <row r="636" spans="2:14" x14ac:dyDescent="0.25">
      <c r="B636" s="81" t="b">
        <v>0</v>
      </c>
      <c r="C636" s="88" t="str">
        <f ca="1"/>
        <v>Windsurf</v>
      </c>
      <c r="D636" s="87">
        <f ca="1"/>
        <v>46656</v>
      </c>
      <c r="E636" s="83">
        <f ca="1">IF($C636&lt;&gt;"",VLOOKUP($C636,'Monthly budget'!$E$8:$O$86,COLUMN()-3,FALSE),0)</f>
        <v>-15</v>
      </c>
      <c r="F636" s="82">
        <f ca="1">IF($C636&lt;&gt;"",VLOOKUP($C636,'Monthly budget'!$E$8:$O$86,COLUMN()-3,FALSE),0)</f>
        <v>0</v>
      </c>
      <c r="G636" s="82">
        <f ca="1">IF($C636&lt;&gt;"",VLOOKUP($C636,'Monthly budget'!$E$8:$O$86,COLUMN()-3,FALSE),0)</f>
        <v>0</v>
      </c>
      <c r="H636" s="82">
        <f ca="1">IF($C636&lt;&gt;"",VLOOKUP($C636,'Monthly budget'!$E$8:$O$86,COLUMN()-3,FALSE),0)</f>
        <v>0</v>
      </c>
      <c r="I636" s="82">
        <f ca="1">IF($C636&lt;&gt;"",VLOOKUP($C636,'Monthly budget'!$E$8:$O$86,COLUMN()-3,FALSE),0)</f>
        <v>0</v>
      </c>
      <c r="J636" s="82">
        <f ca="1">IF($C636&lt;&gt;"",VLOOKUP($C636,'Monthly budget'!$E$8:$O$86,COLUMN()-3,FALSE),0)</f>
        <v>0</v>
      </c>
      <c r="K636" s="82">
        <f ca="1">IF($C636&lt;&gt;"",VLOOKUP($C636,'Monthly budget'!$E$8:$O$86,COLUMN()-3,FALSE),0)</f>
        <v>0</v>
      </c>
      <c r="L636" s="82">
        <f ca="1">IF($C636&lt;&gt;"",VLOOKUP($C636,'Monthly budget'!$E$8:$O$86,COLUMN()-3,FALSE),0)</f>
        <v>0</v>
      </c>
      <c r="M636" s="82">
        <f ca="1">IF($C636&lt;&gt;"",VLOOKUP($C636,'Monthly budget'!$E$8:$O$86,COLUMN()-3,FALSE),0)</f>
        <v>0</v>
      </c>
      <c r="N636" s="82">
        <f ca="1">IF($C636&lt;&gt;"",VLOOKUP($C636,'Monthly budget'!$E$8:$O$86,COLUMN()-3,FALSE),0)</f>
        <v>0</v>
      </c>
    </row>
    <row r="637" spans="2:14" x14ac:dyDescent="0.25">
      <c r="B637" s="81" t="b">
        <v>0</v>
      </c>
      <c r="C637" s="88" t="str">
        <f ca="1"/>
        <v>Tidal</v>
      </c>
      <c r="D637" s="87">
        <f ca="1"/>
        <v>46657</v>
      </c>
      <c r="E637" s="83">
        <f ca="1">IF($C637&lt;&gt;"",VLOOKUP($C637,'Monthly budget'!$E$8:$O$86,COLUMN()-3,FALSE),0)</f>
        <v>-10.99</v>
      </c>
      <c r="F637" s="82">
        <f ca="1">IF($C637&lt;&gt;"",VLOOKUP($C637,'Monthly budget'!$E$8:$O$86,COLUMN()-3,FALSE),0)</f>
        <v>0</v>
      </c>
      <c r="G637" s="82">
        <f ca="1">IF($C637&lt;&gt;"",VLOOKUP($C637,'Monthly budget'!$E$8:$O$86,COLUMN()-3,FALSE),0)</f>
        <v>0</v>
      </c>
      <c r="H637" s="82">
        <f ca="1">IF($C637&lt;&gt;"",VLOOKUP($C637,'Monthly budget'!$E$8:$O$86,COLUMN()-3,FALSE),0)</f>
        <v>0</v>
      </c>
      <c r="I637" s="82">
        <f ca="1">IF($C637&lt;&gt;"",VLOOKUP($C637,'Monthly budget'!$E$8:$O$86,COLUMN()-3,FALSE),0)</f>
        <v>0</v>
      </c>
      <c r="J637" s="82">
        <f ca="1">IF($C637&lt;&gt;"",VLOOKUP($C637,'Monthly budget'!$E$8:$O$86,COLUMN()-3,FALSE),0)</f>
        <v>0</v>
      </c>
      <c r="K637" s="82">
        <f ca="1">IF($C637&lt;&gt;"",VLOOKUP($C637,'Monthly budget'!$E$8:$O$86,COLUMN()-3,FALSE),0)</f>
        <v>0</v>
      </c>
      <c r="L637" s="82">
        <f ca="1">IF($C637&lt;&gt;"",VLOOKUP($C637,'Monthly budget'!$E$8:$O$86,COLUMN()-3,FALSE),0)</f>
        <v>0</v>
      </c>
      <c r="M637" s="82">
        <f ca="1">IF($C637&lt;&gt;"",VLOOKUP($C637,'Monthly budget'!$E$8:$O$86,COLUMN()-3,FALSE),0)</f>
        <v>0</v>
      </c>
      <c r="N637" s="82">
        <f ca="1">IF($C637&lt;&gt;"",VLOOKUP($C637,'Monthly budget'!$E$8:$O$86,COLUMN()-3,FALSE),0)</f>
        <v>0</v>
      </c>
    </row>
    <row r="638" spans="2:14" x14ac:dyDescent="0.25">
      <c r="B638" s="81" t="b">
        <v>0</v>
      </c>
      <c r="C638" s="88" t="str">
        <f ca="1"/>
        <v>Costco Citi</v>
      </c>
      <c r="D638" s="87">
        <f ca="1"/>
        <v>46658</v>
      </c>
      <c r="E638" s="83">
        <f ca="1">IF($C638&lt;&gt;"",VLOOKUP($C638,'Monthly budget'!$E$8:$O$86,COLUMN()-3,FALSE),0)</f>
        <v>-140</v>
      </c>
      <c r="F638" s="82">
        <f ca="1">IF($C638&lt;&gt;"",VLOOKUP($C638,'Monthly budget'!$E$8:$O$86,COLUMN()-3,FALSE),0)</f>
        <v>0</v>
      </c>
      <c r="G638" s="82">
        <f ca="1">IF($C638&lt;&gt;"",VLOOKUP($C638,'Monthly budget'!$E$8:$O$86,COLUMN()-3,FALSE),0)</f>
        <v>0</v>
      </c>
      <c r="H638" s="82">
        <f ca="1">IF($C638&lt;&gt;"",VLOOKUP($C638,'Monthly budget'!$E$8:$O$86,COLUMN()-3,FALSE),0)</f>
        <v>0</v>
      </c>
      <c r="I638" s="82">
        <f ca="1">IF($C638&lt;&gt;"",VLOOKUP($C638,'Monthly budget'!$E$8:$O$86,COLUMN()-3,FALSE),0)</f>
        <v>0</v>
      </c>
      <c r="J638" s="82">
        <f ca="1">IF($C638&lt;&gt;"",VLOOKUP($C638,'Monthly budget'!$E$8:$O$86,COLUMN()-3,FALSE),0)</f>
        <v>0</v>
      </c>
      <c r="K638" s="82">
        <f ca="1">IF($C638&lt;&gt;"",VLOOKUP($C638,'Monthly budget'!$E$8:$O$86,COLUMN()-3,FALSE),0)</f>
        <v>0</v>
      </c>
      <c r="L638" s="82">
        <f ca="1">IF($C638&lt;&gt;"",VLOOKUP($C638,'Monthly budget'!$E$8:$O$86,COLUMN()-3,FALSE),0)</f>
        <v>0</v>
      </c>
      <c r="M638" s="82">
        <f ca="1">IF($C638&lt;&gt;"",VLOOKUP($C638,'Monthly budget'!$E$8:$O$86,COLUMN()-3,FALSE),0)</f>
        <v>0</v>
      </c>
      <c r="N638" s="82">
        <f ca="1">IF($C638&lt;&gt;"",VLOOKUP($C638,'Monthly budget'!$E$8:$O$86,COLUMN()-3,FALSE),0)</f>
        <v>140</v>
      </c>
    </row>
    <row r="639" spans="2:14" x14ac:dyDescent="0.25">
      <c r="B639" s="81" t="b">
        <v>0</v>
      </c>
      <c r="C639" s="88" t="str">
        <f ca="1"/>
        <v>Kulo Transfer</v>
      </c>
      <c r="D639" s="87">
        <f ca="1"/>
        <v>46658</v>
      </c>
      <c r="E639" s="83">
        <f ca="1">IF($C639&lt;&gt;"",VLOOKUP($C639,'Monthly budget'!$E$8:$O$86,COLUMN()-3,FALSE),0)</f>
        <v>1050</v>
      </c>
      <c r="F639" s="82">
        <f ca="1">IF($C639&lt;&gt;"",VLOOKUP($C639,'Monthly budget'!$E$8:$O$86,COLUMN()-3,FALSE),0)</f>
        <v>0</v>
      </c>
      <c r="G639" s="82">
        <f ca="1">IF($C639&lt;&gt;"",VLOOKUP($C639,'Monthly budget'!$E$8:$O$86,COLUMN()-3,FALSE),0)</f>
        <v>0</v>
      </c>
      <c r="H639" s="82">
        <f ca="1">IF($C639&lt;&gt;"",VLOOKUP($C639,'Monthly budget'!$E$8:$O$86,COLUMN()-3,FALSE),0)</f>
        <v>0</v>
      </c>
      <c r="I639" s="82">
        <f ca="1">IF($C639&lt;&gt;"",VLOOKUP($C639,'Monthly budget'!$E$8:$O$86,COLUMN()-3,FALSE),0)</f>
        <v>0</v>
      </c>
      <c r="J639" s="82">
        <f ca="1">IF($C639&lt;&gt;"",VLOOKUP($C639,'Monthly budget'!$E$8:$O$86,COLUMN()-3,FALSE),0)</f>
        <v>0</v>
      </c>
      <c r="K639" s="82">
        <f ca="1">IF($C639&lt;&gt;"",VLOOKUP($C639,'Monthly budget'!$E$8:$O$86,COLUMN()-3,FALSE),0)</f>
        <v>0</v>
      </c>
      <c r="L639" s="82">
        <f ca="1">IF($C639&lt;&gt;"",VLOOKUP($C639,'Monthly budget'!$E$8:$O$86,COLUMN()-3,FALSE),0)</f>
        <v>0</v>
      </c>
      <c r="M639" s="82">
        <f ca="1">IF($C639&lt;&gt;"",VLOOKUP($C639,'Monthly budget'!$E$8:$O$86,COLUMN()-3,FALSE),0)</f>
        <v>0</v>
      </c>
      <c r="N639" s="82">
        <f ca="1">IF($C639&lt;&gt;"",VLOOKUP($C639,'Monthly budget'!$E$8:$O$86,COLUMN()-3,FALSE),0)</f>
        <v>0</v>
      </c>
    </row>
    <row r="640" spans="2:14" x14ac:dyDescent="0.25">
      <c r="B640" s="81" t="b">
        <v>0</v>
      </c>
      <c r="C640" s="88" t="str">
        <f ca="1"/>
        <v>Kulo SDGE</v>
      </c>
      <c r="D640" s="87">
        <f ca="1"/>
        <v>46658</v>
      </c>
      <c r="E640" s="83">
        <f ca="1">IF($C640&lt;&gt;"",VLOOKUP($C640,'Monthly budget'!$E$8:$O$86,COLUMN()-3,FALSE),0)</f>
        <v>-82</v>
      </c>
      <c r="F640" s="82">
        <f ca="1">IF($C640&lt;&gt;"",VLOOKUP($C640,'Monthly budget'!$E$8:$O$86,COLUMN()-3,FALSE),0)</f>
        <v>0</v>
      </c>
      <c r="G640" s="82">
        <f ca="1">IF($C640&lt;&gt;"",VLOOKUP($C640,'Monthly budget'!$E$8:$O$86,COLUMN()-3,FALSE),0)</f>
        <v>0</v>
      </c>
      <c r="H640" s="82">
        <f ca="1">IF($C640&lt;&gt;"",VLOOKUP($C640,'Monthly budget'!$E$8:$O$86,COLUMN()-3,FALSE),0)</f>
        <v>0</v>
      </c>
      <c r="I640" s="82">
        <f ca="1">IF($C640&lt;&gt;"",VLOOKUP($C640,'Monthly budget'!$E$8:$O$86,COLUMN()-3,FALSE),0)</f>
        <v>0</v>
      </c>
      <c r="J640" s="82">
        <f ca="1">IF($C640&lt;&gt;"",VLOOKUP($C640,'Monthly budget'!$E$8:$O$86,COLUMN()-3,FALSE),0)</f>
        <v>0</v>
      </c>
      <c r="K640" s="82">
        <f ca="1">IF($C640&lt;&gt;"",VLOOKUP($C640,'Monthly budget'!$E$8:$O$86,COLUMN()-3,FALSE),0)</f>
        <v>0</v>
      </c>
      <c r="L640" s="82">
        <f ca="1">IF($C640&lt;&gt;"",VLOOKUP($C640,'Monthly budget'!$E$8:$O$86,COLUMN()-3,FALSE),0)</f>
        <v>0</v>
      </c>
      <c r="M640" s="82">
        <f ca="1">IF($C640&lt;&gt;"",VLOOKUP($C640,'Monthly budget'!$E$8:$O$86,COLUMN()-3,FALSE),0)</f>
        <v>0</v>
      </c>
      <c r="N640" s="82">
        <f ca="1">IF($C640&lt;&gt;"",VLOOKUP($C640,'Monthly budget'!$E$8:$O$86,COLUMN()-3,FALSE),0)</f>
        <v>0</v>
      </c>
    </row>
    <row r="641" spans="2:14" x14ac:dyDescent="0.25">
      <c r="B641" s="81" t="b">
        <v>0</v>
      </c>
      <c r="C641" s="88" t="str">
        <f ca="1"/>
        <v>SDGE</v>
      </c>
      <c r="D641" s="87">
        <f ca="1"/>
        <v>46658</v>
      </c>
      <c r="E641" s="83">
        <f ca="1">IF($C641&lt;&gt;"",VLOOKUP($C641,'Monthly budget'!$E$8:$O$86,COLUMN()-3,FALSE),0)</f>
        <v>-84</v>
      </c>
      <c r="F641" s="82">
        <f ca="1">IF($C641&lt;&gt;"",VLOOKUP($C641,'Monthly budget'!$E$8:$O$86,COLUMN()-3,FALSE),0)</f>
        <v>0</v>
      </c>
      <c r="G641" s="82">
        <f ca="1">IF($C641&lt;&gt;"",VLOOKUP($C641,'Monthly budget'!$E$8:$O$86,COLUMN()-3,FALSE),0)</f>
        <v>0</v>
      </c>
      <c r="H641" s="82">
        <f ca="1">IF($C641&lt;&gt;"",VLOOKUP($C641,'Monthly budget'!$E$8:$O$86,COLUMN()-3,FALSE),0)</f>
        <v>0</v>
      </c>
      <c r="I641" s="82">
        <f ca="1">IF($C641&lt;&gt;"",VLOOKUP($C641,'Monthly budget'!$E$8:$O$86,COLUMN()-3,FALSE),0)</f>
        <v>0</v>
      </c>
      <c r="J641" s="82">
        <f ca="1">IF($C641&lt;&gt;"",VLOOKUP($C641,'Monthly budget'!$E$8:$O$86,COLUMN()-3,FALSE),0)</f>
        <v>0</v>
      </c>
      <c r="K641" s="82">
        <f ca="1">IF($C641&lt;&gt;"",VLOOKUP($C641,'Monthly budget'!$E$8:$O$86,COLUMN()-3,FALSE),0)</f>
        <v>0</v>
      </c>
      <c r="L641" s="82">
        <f ca="1">IF($C641&lt;&gt;"",VLOOKUP($C641,'Monthly budget'!$E$8:$O$86,COLUMN()-3,FALSE),0)</f>
        <v>0</v>
      </c>
      <c r="M641" s="82">
        <f ca="1">IF($C641&lt;&gt;"",VLOOKUP($C641,'Monthly budget'!$E$8:$O$86,COLUMN()-3,FALSE),0)</f>
        <v>0</v>
      </c>
      <c r="N641" s="82">
        <f ca="1">IF($C641&lt;&gt;"",VLOOKUP($C641,'Monthly budget'!$E$8:$O$86,COLUMN()-3,FALSE),0)</f>
        <v>0</v>
      </c>
    </row>
    <row r="642" spans="2:14" x14ac:dyDescent="0.25">
      <c r="B642" s="81" t="b">
        <v>0</v>
      </c>
      <c r="C642" s="88" t="str">
        <f ca="1"/>
        <v>Prime Ad-Free</v>
      </c>
      <c r="D642" s="87">
        <f ca="1"/>
        <v>46658</v>
      </c>
      <c r="E642" s="83">
        <f ca="1">IF($C642&lt;&gt;"",VLOOKUP($C642,'Monthly budget'!$E$8:$O$86,COLUMN()-3,FALSE),0)</f>
        <v>-2.99</v>
      </c>
      <c r="F642" s="82">
        <f ca="1">IF($C642&lt;&gt;"",VLOOKUP($C642,'Monthly budget'!$E$8:$O$86,COLUMN()-3,FALSE),0)</f>
        <v>0</v>
      </c>
      <c r="G642" s="82">
        <f ca="1">IF($C642&lt;&gt;"",VLOOKUP($C642,'Monthly budget'!$E$8:$O$86,COLUMN()-3,FALSE),0)</f>
        <v>0</v>
      </c>
      <c r="H642" s="82">
        <f ca="1">IF($C642&lt;&gt;"",VLOOKUP($C642,'Monthly budget'!$E$8:$O$86,COLUMN()-3,FALSE),0)</f>
        <v>0</v>
      </c>
      <c r="I642" s="82">
        <f ca="1">IF($C642&lt;&gt;"",VLOOKUP($C642,'Monthly budget'!$E$8:$O$86,COLUMN()-3,FALSE),0)</f>
        <v>0</v>
      </c>
      <c r="J642" s="82">
        <f ca="1">IF($C642&lt;&gt;"",VLOOKUP($C642,'Monthly budget'!$E$8:$O$86,COLUMN()-3,FALSE),0)</f>
        <v>0</v>
      </c>
      <c r="K642" s="82">
        <f ca="1">IF($C642&lt;&gt;"",VLOOKUP($C642,'Monthly budget'!$E$8:$O$86,COLUMN()-3,FALSE),0)</f>
        <v>0</v>
      </c>
      <c r="L642" s="82">
        <f ca="1">IF($C642&lt;&gt;"",VLOOKUP($C642,'Monthly budget'!$E$8:$O$86,COLUMN()-3,FALSE),0)</f>
        <v>0</v>
      </c>
      <c r="M642" s="82">
        <f ca="1">IF($C642&lt;&gt;"",VLOOKUP($C642,'Monthly budget'!$E$8:$O$86,COLUMN()-3,FALSE),0)</f>
        <v>0</v>
      </c>
      <c r="N642" s="82">
        <f ca="1">IF($C642&lt;&gt;"",VLOOKUP($C642,'Monthly budget'!$E$8:$O$86,COLUMN()-3,FALSE),0)</f>
        <v>0</v>
      </c>
    </row>
    <row r="643" spans="2:14" x14ac:dyDescent="0.25">
      <c r="B643" s="81" t="b">
        <v>0</v>
      </c>
      <c r="C643" s="88" t="str">
        <f ca="1"/>
        <v>Disability</v>
      </c>
      <c r="D643" s="87">
        <f ca="1"/>
        <v>46661</v>
      </c>
      <c r="E643" s="83">
        <f ca="1">IF($C643&lt;&gt;"",VLOOKUP($C643,'Monthly budget'!$E$8:$O$86,COLUMN()-3,FALSE),0)</f>
        <v>0</v>
      </c>
      <c r="F643" s="82">
        <f ca="1">IF($C643&lt;&gt;"",VLOOKUP($C643,'Monthly budget'!$E$8:$O$86,COLUMN()-3,FALSE),0)</f>
        <v>356.66</v>
      </c>
      <c r="G643" s="82">
        <f ca="1">IF($C643&lt;&gt;"",VLOOKUP($C643,'Monthly budget'!$E$8:$O$86,COLUMN()-3,FALSE),0)</f>
        <v>0</v>
      </c>
      <c r="H643" s="82">
        <f ca="1">IF($C643&lt;&gt;"",VLOOKUP($C643,'Monthly budget'!$E$8:$O$86,COLUMN()-3,FALSE),0)</f>
        <v>0</v>
      </c>
      <c r="I643" s="82">
        <f ca="1">IF($C643&lt;&gt;"",VLOOKUP($C643,'Monthly budget'!$E$8:$O$86,COLUMN()-3,FALSE),0)</f>
        <v>0</v>
      </c>
      <c r="J643" s="82">
        <f ca="1">IF($C643&lt;&gt;"",VLOOKUP($C643,'Monthly budget'!$E$8:$O$86,COLUMN()-3,FALSE),0)</f>
        <v>0</v>
      </c>
      <c r="K643" s="82">
        <f ca="1">IF($C643&lt;&gt;"",VLOOKUP($C643,'Monthly budget'!$E$8:$O$86,COLUMN()-3,FALSE),0)</f>
        <v>0</v>
      </c>
      <c r="L643" s="82">
        <f ca="1">IF($C643&lt;&gt;"",VLOOKUP($C643,'Monthly budget'!$E$8:$O$86,COLUMN()-3,FALSE),0)</f>
        <v>0</v>
      </c>
      <c r="M643" s="82">
        <f ca="1">IF($C643&lt;&gt;"",VLOOKUP($C643,'Monthly budget'!$E$8:$O$86,COLUMN()-3,FALSE),0)</f>
        <v>0</v>
      </c>
      <c r="N643" s="82">
        <f ca="1">IF($C643&lt;&gt;"",VLOOKUP($C643,'Monthly budget'!$E$8:$O$86,COLUMN()-3,FALSE),0)</f>
        <v>0</v>
      </c>
    </row>
    <row r="644" spans="2:14" x14ac:dyDescent="0.25">
      <c r="B644" s="81" t="b">
        <v>0</v>
      </c>
      <c r="C644" s="88" t="str">
        <f ca="1"/>
        <v>Kulo Rent</v>
      </c>
      <c r="D644" s="87">
        <f ca="1"/>
        <v>46661</v>
      </c>
      <c r="E644" s="83">
        <f ca="1">IF($C644&lt;&gt;"",VLOOKUP($C644,'Monthly budget'!$E$8:$O$86,COLUMN()-3,FALSE),0)</f>
        <v>-959</v>
      </c>
      <c r="F644" s="82">
        <f ca="1">IF($C644&lt;&gt;"",VLOOKUP($C644,'Monthly budget'!$E$8:$O$86,COLUMN()-3,FALSE),0)</f>
        <v>0</v>
      </c>
      <c r="G644" s="82">
        <f ca="1">IF($C644&lt;&gt;"",VLOOKUP($C644,'Monthly budget'!$E$8:$O$86,COLUMN()-3,FALSE),0)</f>
        <v>0</v>
      </c>
      <c r="H644" s="82">
        <f ca="1">IF($C644&lt;&gt;"",VLOOKUP($C644,'Monthly budget'!$E$8:$O$86,COLUMN()-3,FALSE),0)</f>
        <v>0</v>
      </c>
      <c r="I644" s="82">
        <f ca="1">IF($C644&lt;&gt;"",VLOOKUP($C644,'Monthly budget'!$E$8:$O$86,COLUMN()-3,FALSE),0)</f>
        <v>0</v>
      </c>
      <c r="J644" s="82">
        <f ca="1">IF($C644&lt;&gt;"",VLOOKUP($C644,'Monthly budget'!$E$8:$O$86,COLUMN()-3,FALSE),0)</f>
        <v>0</v>
      </c>
      <c r="K644" s="82">
        <f ca="1">IF($C644&lt;&gt;"",VLOOKUP($C644,'Monthly budget'!$E$8:$O$86,COLUMN()-3,FALSE),0)</f>
        <v>0</v>
      </c>
      <c r="L644" s="82">
        <f ca="1">IF($C644&lt;&gt;"",VLOOKUP($C644,'Monthly budget'!$E$8:$O$86,COLUMN()-3,FALSE),0)</f>
        <v>0</v>
      </c>
      <c r="M644" s="82">
        <f ca="1">IF($C644&lt;&gt;"",VLOOKUP($C644,'Monthly budget'!$E$8:$O$86,COLUMN()-3,FALSE),0)</f>
        <v>0</v>
      </c>
      <c r="N644" s="82">
        <f ca="1">IF($C644&lt;&gt;"",VLOOKUP($C644,'Monthly budget'!$E$8:$O$86,COLUMN()-3,FALSE),0)</f>
        <v>0</v>
      </c>
    </row>
    <row r="645" spans="2:14" x14ac:dyDescent="0.25">
      <c r="B645" s="81" t="b">
        <v>0</v>
      </c>
      <c r="C645" s="88" t="str">
        <f ca="1"/>
        <v>Rent</v>
      </c>
      <c r="D645" s="87">
        <f ca="1"/>
        <v>46661</v>
      </c>
      <c r="E645" s="83">
        <f ca="1">IF($C645&lt;&gt;"",VLOOKUP($C645,'Monthly budget'!$E$8:$O$86,COLUMN()-3,FALSE),0)</f>
        <v>-1277.97</v>
      </c>
      <c r="F645" s="82">
        <f ca="1">IF($C645&lt;&gt;"",VLOOKUP($C645,'Monthly budget'!$E$8:$O$86,COLUMN()-3,FALSE),0)</f>
        <v>0</v>
      </c>
      <c r="G645" s="82">
        <f ca="1">IF($C645&lt;&gt;"",VLOOKUP($C645,'Monthly budget'!$E$8:$O$86,COLUMN()-3,FALSE),0)</f>
        <v>0</v>
      </c>
      <c r="H645" s="82">
        <f ca="1">IF($C645&lt;&gt;"",VLOOKUP($C645,'Monthly budget'!$E$8:$O$86,COLUMN()-3,FALSE),0)</f>
        <v>0</v>
      </c>
      <c r="I645" s="82">
        <f ca="1">IF($C645&lt;&gt;"",VLOOKUP($C645,'Monthly budget'!$E$8:$O$86,COLUMN()-3,FALSE),0)</f>
        <v>0</v>
      </c>
      <c r="J645" s="82">
        <f ca="1">IF($C645&lt;&gt;"",VLOOKUP($C645,'Monthly budget'!$E$8:$O$86,COLUMN()-3,FALSE),0)</f>
        <v>0</v>
      </c>
      <c r="K645" s="82">
        <f ca="1">IF($C645&lt;&gt;"",VLOOKUP($C645,'Monthly budget'!$E$8:$O$86,COLUMN()-3,FALSE),0)</f>
        <v>0</v>
      </c>
      <c r="L645" s="82">
        <f ca="1">IF($C645&lt;&gt;"",VLOOKUP($C645,'Monthly budget'!$E$8:$O$86,COLUMN()-3,FALSE),0)</f>
        <v>0</v>
      </c>
      <c r="M645" s="82">
        <f ca="1">IF($C645&lt;&gt;"",VLOOKUP($C645,'Monthly budget'!$E$8:$O$86,COLUMN()-3,FALSE),0)</f>
        <v>0</v>
      </c>
      <c r="N645" s="82">
        <f ca="1">IF($C645&lt;&gt;"",VLOOKUP($C645,'Monthly budget'!$E$8:$O$86,COLUMN()-3,FALSE),0)</f>
        <v>0</v>
      </c>
    </row>
    <row r="646" spans="2:14" x14ac:dyDescent="0.25">
      <c r="B646" s="81" t="b">
        <v>0</v>
      </c>
      <c r="C646" s="88" t="str">
        <f ca="1"/>
        <v>Visa Platinum</v>
      </c>
      <c r="D646" s="87">
        <f ca="1"/>
        <v>46663</v>
      </c>
      <c r="E646" s="83">
        <f ca="1">IF($C646&lt;&gt;"",VLOOKUP($C646,'Monthly budget'!$E$8:$O$86,COLUMN()-3,FALSE),0)</f>
        <v>-229</v>
      </c>
      <c r="F646" s="82">
        <f ca="1">IF($C646&lt;&gt;"",VLOOKUP($C646,'Monthly budget'!$E$8:$O$86,COLUMN()-3,FALSE),0)</f>
        <v>0</v>
      </c>
      <c r="G646" s="82">
        <f ca="1">IF($C646&lt;&gt;"",VLOOKUP($C646,'Monthly budget'!$E$8:$O$86,COLUMN()-3,FALSE),0)</f>
        <v>0</v>
      </c>
      <c r="H646" s="82">
        <f ca="1">IF($C646&lt;&gt;"",VLOOKUP($C646,'Monthly budget'!$E$8:$O$86,COLUMN()-3,FALSE),0)</f>
        <v>0</v>
      </c>
      <c r="I646" s="82">
        <f ca="1">IF($C646&lt;&gt;"",VLOOKUP($C646,'Monthly budget'!$E$8:$O$86,COLUMN()-3,FALSE),0)</f>
        <v>0</v>
      </c>
      <c r="J646" s="82">
        <f ca="1">IF($C646&lt;&gt;"",VLOOKUP($C646,'Monthly budget'!$E$8:$O$86,COLUMN()-3,FALSE),0)</f>
        <v>311</v>
      </c>
      <c r="K646" s="82">
        <f ca="1">IF($C646&lt;&gt;"",VLOOKUP($C646,'Monthly budget'!$E$8:$O$86,COLUMN()-3,FALSE),0)</f>
        <v>0</v>
      </c>
      <c r="L646" s="82">
        <f ca="1">IF($C646&lt;&gt;"",VLOOKUP($C646,'Monthly budget'!$E$8:$O$86,COLUMN()-3,FALSE),0)</f>
        <v>0</v>
      </c>
      <c r="M646" s="82">
        <f ca="1">IF($C646&lt;&gt;"",VLOOKUP($C646,'Monthly budget'!$E$8:$O$86,COLUMN()-3,FALSE),0)</f>
        <v>0</v>
      </c>
      <c r="N646" s="82">
        <f ca="1">IF($C646&lt;&gt;"",VLOOKUP($C646,'Monthly budget'!$E$8:$O$86,COLUMN()-3,FALSE),0)</f>
        <v>0</v>
      </c>
    </row>
    <row r="647" spans="2:14" x14ac:dyDescent="0.25">
      <c r="B647" s="81" t="b">
        <v>0</v>
      </c>
      <c r="C647" s="88" t="str">
        <f ca="1"/>
        <v>Kulo Internet</v>
      </c>
      <c r="D647" s="87">
        <f ca="1"/>
        <v>46665</v>
      </c>
      <c r="E647" s="83">
        <f ca="1">IF($C647&lt;&gt;"",VLOOKUP($C647,'Monthly budget'!$E$8:$O$86,COLUMN()-3,FALSE),0)</f>
        <v>-28</v>
      </c>
      <c r="F647" s="82">
        <f ca="1">IF($C647&lt;&gt;"",VLOOKUP($C647,'Monthly budget'!$E$8:$O$86,COLUMN()-3,FALSE),0)</f>
        <v>0</v>
      </c>
      <c r="G647" s="82">
        <f ca="1">IF($C647&lt;&gt;"",VLOOKUP($C647,'Monthly budget'!$E$8:$O$86,COLUMN()-3,FALSE),0)</f>
        <v>0</v>
      </c>
      <c r="H647" s="82">
        <f ca="1">IF($C647&lt;&gt;"",VLOOKUP($C647,'Monthly budget'!$E$8:$O$86,COLUMN()-3,FALSE),0)</f>
        <v>0</v>
      </c>
      <c r="I647" s="82">
        <f ca="1">IF($C647&lt;&gt;"",VLOOKUP($C647,'Monthly budget'!$E$8:$O$86,COLUMN()-3,FALSE),0)</f>
        <v>0</v>
      </c>
      <c r="J647" s="82">
        <f ca="1">IF($C647&lt;&gt;"",VLOOKUP($C647,'Monthly budget'!$E$8:$O$86,COLUMN()-3,FALSE),0)</f>
        <v>0</v>
      </c>
      <c r="K647" s="82">
        <f ca="1">IF($C647&lt;&gt;"",VLOOKUP($C647,'Monthly budget'!$E$8:$O$86,COLUMN()-3,FALSE),0)</f>
        <v>0</v>
      </c>
      <c r="L647" s="82">
        <f ca="1">IF($C647&lt;&gt;"",VLOOKUP($C647,'Monthly budget'!$E$8:$O$86,COLUMN()-3,FALSE),0)</f>
        <v>0</v>
      </c>
      <c r="M647" s="82">
        <f ca="1">IF($C647&lt;&gt;"",VLOOKUP($C647,'Monthly budget'!$E$8:$O$86,COLUMN()-3,FALSE),0)</f>
        <v>0</v>
      </c>
      <c r="N647" s="82">
        <f ca="1">IF($C647&lt;&gt;"",VLOOKUP($C647,'Monthly budget'!$E$8:$O$86,COLUMN()-3,FALSE),0)</f>
        <v>0</v>
      </c>
    </row>
    <row r="648" spans="2:14" x14ac:dyDescent="0.25">
      <c r="B648" s="81" t="b">
        <v>0</v>
      </c>
      <c r="C648" s="88" t="str">
        <f ca="1"/>
        <v>Cese Phone</v>
      </c>
      <c r="D648" s="87">
        <f ca="1"/>
        <v>46665</v>
      </c>
      <c r="E648" s="83">
        <f ca="1">IF($C648&lt;&gt;"",VLOOKUP($C648,'Monthly budget'!$E$8:$O$86,COLUMN()-3,FALSE),0)</f>
        <v>-142</v>
      </c>
      <c r="F648" s="82">
        <f ca="1">IF($C648&lt;&gt;"",VLOOKUP($C648,'Monthly budget'!$E$8:$O$86,COLUMN()-3,FALSE),0)</f>
        <v>0</v>
      </c>
      <c r="G648" s="82">
        <f ca="1">IF($C648&lt;&gt;"",VLOOKUP($C648,'Monthly budget'!$E$8:$O$86,COLUMN()-3,FALSE),0)</f>
        <v>0</v>
      </c>
      <c r="H648" s="82">
        <f ca="1">IF($C648&lt;&gt;"",VLOOKUP($C648,'Monthly budget'!$E$8:$O$86,COLUMN()-3,FALSE),0)</f>
        <v>0</v>
      </c>
      <c r="I648" s="82">
        <f ca="1">IF($C648&lt;&gt;"",VLOOKUP($C648,'Monthly budget'!$E$8:$O$86,COLUMN()-3,FALSE),0)</f>
        <v>0</v>
      </c>
      <c r="J648" s="82">
        <f ca="1">IF($C648&lt;&gt;"",VLOOKUP($C648,'Monthly budget'!$E$8:$O$86,COLUMN()-3,FALSE),0)</f>
        <v>0</v>
      </c>
      <c r="K648" s="82">
        <f ca="1">IF($C648&lt;&gt;"",VLOOKUP($C648,'Monthly budget'!$E$8:$O$86,COLUMN()-3,FALSE),0)</f>
        <v>0</v>
      </c>
      <c r="L648" s="82">
        <f ca="1">IF($C648&lt;&gt;"",VLOOKUP($C648,'Monthly budget'!$E$8:$O$86,COLUMN()-3,FALSE),0)</f>
        <v>0</v>
      </c>
      <c r="M648" s="82">
        <f ca="1">IF($C648&lt;&gt;"",VLOOKUP($C648,'Monthly budget'!$E$8:$O$86,COLUMN()-3,FALSE),0)</f>
        <v>0</v>
      </c>
      <c r="N648" s="82">
        <f ca="1">IF($C648&lt;&gt;"",VLOOKUP($C648,'Monthly budget'!$E$8:$O$86,COLUMN()-3,FALSE),0)</f>
        <v>0</v>
      </c>
    </row>
    <row r="649" spans="2:14" x14ac:dyDescent="0.25">
      <c r="B649" s="81" t="b">
        <v>0</v>
      </c>
      <c r="C649" s="88" t="str">
        <f ca="1"/>
        <v>Phone</v>
      </c>
      <c r="D649" s="87">
        <f ca="1"/>
        <v>46665</v>
      </c>
      <c r="E649" s="83">
        <f ca="1">IF($C649&lt;&gt;"",VLOOKUP($C649,'Monthly budget'!$E$8:$O$86,COLUMN()-3,FALSE),0)</f>
        <v>-150.66999999999999</v>
      </c>
      <c r="F649" s="82">
        <f ca="1">IF($C649&lt;&gt;"",VLOOKUP($C649,'Monthly budget'!$E$8:$O$86,COLUMN()-3,FALSE),0)</f>
        <v>0</v>
      </c>
      <c r="G649" s="82">
        <f ca="1">IF($C649&lt;&gt;"",VLOOKUP($C649,'Monthly budget'!$E$8:$O$86,COLUMN()-3,FALSE),0)</f>
        <v>0</v>
      </c>
      <c r="H649" s="82">
        <f ca="1">IF($C649&lt;&gt;"",VLOOKUP($C649,'Monthly budget'!$E$8:$O$86,COLUMN()-3,FALSE),0)</f>
        <v>0</v>
      </c>
      <c r="I649" s="82">
        <f ca="1">IF($C649&lt;&gt;"",VLOOKUP($C649,'Monthly budget'!$E$8:$O$86,COLUMN()-3,FALSE),0)</f>
        <v>0</v>
      </c>
      <c r="J649" s="82">
        <f ca="1">IF($C649&lt;&gt;"",VLOOKUP($C649,'Monthly budget'!$E$8:$O$86,COLUMN()-3,FALSE),0)</f>
        <v>0</v>
      </c>
      <c r="K649" s="82">
        <f ca="1">IF($C649&lt;&gt;"",VLOOKUP($C649,'Monthly budget'!$E$8:$O$86,COLUMN()-3,FALSE),0)</f>
        <v>0</v>
      </c>
      <c r="L649" s="82">
        <f ca="1">IF($C649&lt;&gt;"",VLOOKUP($C649,'Monthly budget'!$E$8:$O$86,COLUMN()-3,FALSE),0)</f>
        <v>0</v>
      </c>
      <c r="M649" s="82">
        <f ca="1">IF($C649&lt;&gt;"",VLOOKUP($C649,'Monthly budget'!$E$8:$O$86,COLUMN()-3,FALSE),0)</f>
        <v>0</v>
      </c>
      <c r="N649" s="82">
        <f ca="1">IF($C649&lt;&gt;"",VLOOKUP($C649,'Monthly budget'!$E$8:$O$86,COLUMN()-3,FALSE),0)</f>
        <v>0</v>
      </c>
    </row>
    <row r="650" spans="2:14" x14ac:dyDescent="0.25">
      <c r="B650" s="81" t="b">
        <v>0</v>
      </c>
      <c r="C650" s="88" t="str">
        <f ca="1"/>
        <v>Paycheck</v>
      </c>
      <c r="D650" s="87">
        <f ca="1"/>
        <v>46668</v>
      </c>
      <c r="E650" s="83">
        <f ca="1">IF($C650&lt;&gt;"",VLOOKUP($C650,'Monthly budget'!$E$8:$O$86,COLUMN()-3,FALSE),0)</f>
        <v>1140</v>
      </c>
      <c r="F650" s="82">
        <f ca="1">IF($C650&lt;&gt;"",VLOOKUP($C650,'Monthly budget'!$E$8:$O$86,COLUMN()-3,FALSE),0)</f>
        <v>460</v>
      </c>
      <c r="G650" s="82">
        <f ca="1">IF($C650&lt;&gt;"",VLOOKUP($C650,'Monthly budget'!$E$8:$O$86,COLUMN()-3,FALSE),0)</f>
        <v>0</v>
      </c>
      <c r="H650" s="82">
        <f ca="1">IF($C650&lt;&gt;"",VLOOKUP($C650,'Monthly budget'!$E$8:$O$86,COLUMN()-3,FALSE),0)</f>
        <v>0</v>
      </c>
      <c r="I650" s="82">
        <f ca="1">IF($C650&lt;&gt;"",VLOOKUP($C650,'Monthly budget'!$E$8:$O$86,COLUMN()-3,FALSE),0)</f>
        <v>0</v>
      </c>
      <c r="J650" s="82">
        <f ca="1">IF($C650&lt;&gt;"",VLOOKUP($C650,'Monthly budget'!$E$8:$O$86,COLUMN()-3,FALSE),0)</f>
        <v>0</v>
      </c>
      <c r="K650" s="82">
        <f ca="1">IF($C650&lt;&gt;"",VLOOKUP($C650,'Monthly budget'!$E$8:$O$86,COLUMN()-3,FALSE),0)</f>
        <v>0</v>
      </c>
      <c r="L650" s="82">
        <f ca="1">IF($C650&lt;&gt;"",VLOOKUP($C650,'Monthly budget'!$E$8:$O$86,COLUMN()-3,FALSE),0)</f>
        <v>0</v>
      </c>
      <c r="M650" s="82">
        <f ca="1">IF($C650&lt;&gt;"",VLOOKUP($C650,'Monthly budget'!$E$8:$O$86,COLUMN()-3,FALSE),0)</f>
        <v>0</v>
      </c>
      <c r="N650" s="82">
        <f ca="1">IF($C650&lt;&gt;"",VLOOKUP($C650,'Monthly budget'!$E$8:$O$86,COLUMN()-3,FALSE),0)</f>
        <v>0</v>
      </c>
    </row>
    <row r="651" spans="2:14" x14ac:dyDescent="0.25">
      <c r="B651" s="81" t="b">
        <v>0</v>
      </c>
      <c r="C651" s="88" t="str">
        <f ca="1"/>
        <v>Ameritas</v>
      </c>
      <c r="D651" s="87">
        <f ca="1"/>
        <v>46668</v>
      </c>
      <c r="E651" s="83">
        <f ca="1">IF($C651&lt;&gt;"",VLOOKUP($C651,'Monthly budget'!$E$8:$O$86,COLUMN()-3,FALSE),0)</f>
        <v>0</v>
      </c>
      <c r="F651" s="82">
        <f ca="1">IF($C651&lt;&gt;"",VLOOKUP($C651,'Monthly budget'!$E$8:$O$86,COLUMN()-3,FALSE),0)</f>
        <v>0</v>
      </c>
      <c r="G651" s="82">
        <f ca="1">IF($C651&lt;&gt;"",VLOOKUP($C651,'Monthly budget'!$E$8:$O$86,COLUMN()-3,FALSE),0)</f>
        <v>112</v>
      </c>
      <c r="H651" s="82">
        <f ca="1">IF($C651&lt;&gt;"",VLOOKUP($C651,'Monthly budget'!$E$8:$O$86,COLUMN()-3,FALSE),0)</f>
        <v>0</v>
      </c>
      <c r="I651" s="82">
        <f ca="1">IF($C651&lt;&gt;"",VLOOKUP($C651,'Monthly budget'!$E$8:$O$86,COLUMN()-3,FALSE),0)</f>
        <v>0</v>
      </c>
      <c r="J651" s="82">
        <f ca="1">IF($C651&lt;&gt;"",VLOOKUP($C651,'Monthly budget'!$E$8:$O$86,COLUMN()-3,FALSE),0)</f>
        <v>0</v>
      </c>
      <c r="K651" s="82">
        <f ca="1">IF($C651&lt;&gt;"",VLOOKUP($C651,'Monthly budget'!$E$8:$O$86,COLUMN()-3,FALSE),0)</f>
        <v>0</v>
      </c>
      <c r="L651" s="82">
        <f ca="1">IF($C651&lt;&gt;"",VLOOKUP($C651,'Monthly budget'!$E$8:$O$86,COLUMN()-3,FALSE),0)</f>
        <v>0</v>
      </c>
      <c r="M651" s="82">
        <f ca="1">IF($C651&lt;&gt;"",VLOOKUP($C651,'Monthly budget'!$E$8:$O$86,COLUMN()-3,FALSE),0)</f>
        <v>0</v>
      </c>
      <c r="N651" s="82">
        <f ca="1">IF($C651&lt;&gt;"",VLOOKUP($C651,'Monthly budget'!$E$8:$O$86,COLUMN()-3,FALSE),0)</f>
        <v>0</v>
      </c>
    </row>
    <row r="652" spans="2:14" x14ac:dyDescent="0.25">
      <c r="B652" s="81" t="b">
        <v>0</v>
      </c>
      <c r="C652" s="88" t="str">
        <f ca="1"/>
        <v>Sony</v>
      </c>
      <c r="D652" s="87">
        <f ca="1"/>
        <v>46668</v>
      </c>
      <c r="E652" s="83">
        <f ca="1">IF($C652&lt;&gt;"",VLOOKUP($C652,'Monthly budget'!$E$8:$O$86,COLUMN()-3,FALSE),0)</f>
        <v>-17.989999999999998</v>
      </c>
      <c r="F652" s="82">
        <f ca="1">IF($C652&lt;&gt;"",VLOOKUP($C652,'Monthly budget'!$E$8:$O$86,COLUMN()-3,FALSE),0)</f>
        <v>0</v>
      </c>
      <c r="G652" s="82">
        <f ca="1">IF($C652&lt;&gt;"",VLOOKUP($C652,'Monthly budget'!$E$8:$O$86,COLUMN()-3,FALSE),0)</f>
        <v>0</v>
      </c>
      <c r="H652" s="82">
        <f ca="1">IF($C652&lt;&gt;"",VLOOKUP($C652,'Monthly budget'!$E$8:$O$86,COLUMN()-3,FALSE),0)</f>
        <v>0</v>
      </c>
      <c r="I652" s="82">
        <f ca="1">IF($C652&lt;&gt;"",VLOOKUP($C652,'Monthly budget'!$E$8:$O$86,COLUMN()-3,FALSE),0)</f>
        <v>0</v>
      </c>
      <c r="J652" s="82">
        <f ca="1">IF($C652&lt;&gt;"",VLOOKUP($C652,'Monthly budget'!$E$8:$O$86,COLUMN()-3,FALSE),0)</f>
        <v>0</v>
      </c>
      <c r="K652" s="82">
        <f ca="1">IF($C652&lt;&gt;"",VLOOKUP($C652,'Monthly budget'!$E$8:$O$86,COLUMN()-3,FALSE),0)</f>
        <v>0</v>
      </c>
      <c r="L652" s="82">
        <f ca="1">IF($C652&lt;&gt;"",VLOOKUP($C652,'Monthly budget'!$E$8:$O$86,COLUMN()-3,FALSE),0)</f>
        <v>0</v>
      </c>
      <c r="M652" s="82">
        <f ca="1">IF($C652&lt;&gt;"",VLOOKUP($C652,'Monthly budget'!$E$8:$O$86,COLUMN()-3,FALSE),0)</f>
        <v>0</v>
      </c>
      <c r="N652" s="82">
        <f ca="1">IF($C652&lt;&gt;"",VLOOKUP($C652,'Monthly budget'!$E$8:$O$86,COLUMN()-3,FALSE),0)</f>
        <v>0</v>
      </c>
    </row>
    <row r="653" spans="2:14" x14ac:dyDescent="0.25">
      <c r="B653" s="81" t="b">
        <v>0</v>
      </c>
      <c r="C653" s="88" t="str">
        <f ca="1"/>
        <v>Phone Insurance</v>
      </c>
      <c r="D653" s="87">
        <f ca="1"/>
        <v>46668</v>
      </c>
      <c r="E653" s="83">
        <f ca="1">IF($C653&lt;&gt;"",VLOOKUP($C653,'Monthly budget'!$E$8:$O$86,COLUMN()-3,FALSE),0)</f>
        <v>-8</v>
      </c>
      <c r="F653" s="82">
        <f ca="1">IF($C653&lt;&gt;"",VLOOKUP($C653,'Monthly budget'!$E$8:$O$86,COLUMN()-3,FALSE),0)</f>
        <v>0</v>
      </c>
      <c r="G653" s="82">
        <f ca="1">IF($C653&lt;&gt;"",VLOOKUP($C653,'Monthly budget'!$E$8:$O$86,COLUMN()-3,FALSE),0)</f>
        <v>0</v>
      </c>
      <c r="H653" s="82">
        <f ca="1">IF($C653&lt;&gt;"",VLOOKUP($C653,'Monthly budget'!$E$8:$O$86,COLUMN()-3,FALSE),0)</f>
        <v>0</v>
      </c>
      <c r="I653" s="82">
        <f ca="1">IF($C653&lt;&gt;"",VLOOKUP($C653,'Monthly budget'!$E$8:$O$86,COLUMN()-3,FALSE),0)</f>
        <v>0</v>
      </c>
      <c r="J653" s="82">
        <f ca="1">IF($C653&lt;&gt;"",VLOOKUP($C653,'Monthly budget'!$E$8:$O$86,COLUMN()-3,FALSE),0)</f>
        <v>0</v>
      </c>
      <c r="K653" s="82">
        <f ca="1">IF($C653&lt;&gt;"",VLOOKUP($C653,'Monthly budget'!$E$8:$O$86,COLUMN()-3,FALSE),0)</f>
        <v>0</v>
      </c>
      <c r="L653" s="82">
        <f ca="1">IF($C653&lt;&gt;"",VLOOKUP($C653,'Monthly budget'!$E$8:$O$86,COLUMN()-3,FALSE),0)</f>
        <v>0</v>
      </c>
      <c r="M653" s="82">
        <f ca="1">IF($C653&lt;&gt;"",VLOOKUP($C653,'Monthly budget'!$E$8:$O$86,COLUMN()-3,FALSE),0)</f>
        <v>0</v>
      </c>
      <c r="N653" s="82">
        <f ca="1">IF($C653&lt;&gt;"",VLOOKUP($C653,'Monthly budget'!$E$8:$O$86,COLUMN()-3,FALSE),0)</f>
        <v>0</v>
      </c>
    </row>
    <row r="654" spans="2:14" x14ac:dyDescent="0.25">
      <c r="B654" s="81" t="b">
        <v>0</v>
      </c>
      <c r="C654" s="88" t="str">
        <f ca="1"/>
        <v>Groceries</v>
      </c>
      <c r="D654" s="87">
        <f ca="1"/>
        <v>46669</v>
      </c>
      <c r="E654" s="83">
        <f ca="1">IF($C654&lt;&gt;"",VLOOKUP($C654,'Monthly budget'!$E$8:$O$86,COLUMN()-3,FALSE),0)</f>
        <v>0</v>
      </c>
      <c r="F654" s="82">
        <f ca="1">IF($C654&lt;&gt;"",VLOOKUP($C654,'Monthly budget'!$E$8:$O$86,COLUMN()-3,FALSE),0)</f>
        <v>-200</v>
      </c>
      <c r="G654" s="82">
        <f ca="1">IF($C654&lt;&gt;"",VLOOKUP($C654,'Monthly budget'!$E$8:$O$86,COLUMN()-3,FALSE),0)</f>
        <v>0</v>
      </c>
      <c r="H654" s="82">
        <f ca="1">IF($C654&lt;&gt;"",VLOOKUP($C654,'Monthly budget'!$E$8:$O$86,COLUMN()-3,FALSE),0)</f>
        <v>0</v>
      </c>
      <c r="I654" s="82">
        <f ca="1">IF($C654&lt;&gt;"",VLOOKUP($C654,'Monthly budget'!$E$8:$O$86,COLUMN()-3,FALSE),0)</f>
        <v>0</v>
      </c>
      <c r="J654" s="82">
        <f ca="1">IF($C654&lt;&gt;"",VLOOKUP($C654,'Monthly budget'!$E$8:$O$86,COLUMN()-3,FALSE),0)</f>
        <v>0</v>
      </c>
      <c r="K654" s="82">
        <f ca="1">IF($C654&lt;&gt;"",VLOOKUP($C654,'Monthly budget'!$E$8:$O$86,COLUMN()-3,FALSE),0)</f>
        <v>0</v>
      </c>
      <c r="L654" s="82">
        <f ca="1">IF($C654&lt;&gt;"",VLOOKUP($C654,'Monthly budget'!$E$8:$O$86,COLUMN()-3,FALSE),0)</f>
        <v>0</v>
      </c>
      <c r="M654" s="82">
        <f ca="1">IF($C654&lt;&gt;"",VLOOKUP($C654,'Monthly budget'!$E$8:$O$86,COLUMN()-3,FALSE),0)</f>
        <v>0</v>
      </c>
      <c r="N654" s="82">
        <f ca="1">IF($C654&lt;&gt;"",VLOOKUP($C654,'Monthly budget'!$E$8:$O$86,COLUMN()-3,FALSE),0)</f>
        <v>0</v>
      </c>
    </row>
    <row r="655" spans="2:14" x14ac:dyDescent="0.25">
      <c r="B655" s="81" t="b">
        <v>0</v>
      </c>
      <c r="C655" s="88" t="str">
        <f ca="1"/>
        <v>Food &amp; Drinks</v>
      </c>
      <c r="D655" s="87">
        <f ca="1"/>
        <v>46669</v>
      </c>
      <c r="E655" s="83">
        <f ca="1">IF($C655&lt;&gt;"",VLOOKUP($C655,'Monthly budget'!$E$8:$O$86,COLUMN()-3,FALSE),0)</f>
        <v>0</v>
      </c>
      <c r="F655" s="82">
        <f ca="1">IF($C655&lt;&gt;"",VLOOKUP($C655,'Monthly budget'!$E$8:$O$86,COLUMN()-3,FALSE),0)</f>
        <v>-200</v>
      </c>
      <c r="G655" s="82">
        <f ca="1">IF($C655&lt;&gt;"",VLOOKUP($C655,'Monthly budget'!$E$8:$O$86,COLUMN()-3,FALSE),0)</f>
        <v>0</v>
      </c>
      <c r="H655" s="82">
        <f ca="1">IF($C655&lt;&gt;"",VLOOKUP($C655,'Monthly budget'!$E$8:$O$86,COLUMN()-3,FALSE),0)</f>
        <v>0</v>
      </c>
      <c r="I655" s="82">
        <f ca="1">IF($C655&lt;&gt;"",VLOOKUP($C655,'Monthly budget'!$E$8:$O$86,COLUMN()-3,FALSE),0)</f>
        <v>0</v>
      </c>
      <c r="J655" s="82">
        <f ca="1">IF($C655&lt;&gt;"",VLOOKUP($C655,'Monthly budget'!$E$8:$O$86,COLUMN()-3,FALSE),0)</f>
        <v>0</v>
      </c>
      <c r="K655" s="82">
        <f ca="1">IF($C655&lt;&gt;"",VLOOKUP($C655,'Monthly budget'!$E$8:$O$86,COLUMN()-3,FALSE),0)</f>
        <v>0</v>
      </c>
      <c r="L655" s="82">
        <f ca="1">IF($C655&lt;&gt;"",VLOOKUP($C655,'Monthly budget'!$E$8:$O$86,COLUMN()-3,FALSE),0)</f>
        <v>0</v>
      </c>
      <c r="M655" s="82">
        <f ca="1">IF($C655&lt;&gt;"",VLOOKUP($C655,'Monthly budget'!$E$8:$O$86,COLUMN()-3,FALSE),0)</f>
        <v>0</v>
      </c>
      <c r="N655" s="82">
        <f ca="1">IF($C655&lt;&gt;"",VLOOKUP($C655,'Monthly budget'!$E$8:$O$86,COLUMN()-3,FALSE),0)</f>
        <v>0</v>
      </c>
    </row>
    <row r="656" spans="2:14" x14ac:dyDescent="0.25">
      <c r="B656" s="81" t="b">
        <v>0</v>
      </c>
      <c r="C656" s="88" t="str">
        <f ca="1"/>
        <v>Amazon</v>
      </c>
      <c r="D656" s="87">
        <f ca="1"/>
        <v>46669</v>
      </c>
      <c r="E656" s="83">
        <f ca="1">IF($C656&lt;&gt;"",VLOOKUP($C656,'Monthly budget'!$E$8:$O$86,COLUMN()-3,FALSE),0)</f>
        <v>-16.149999999999999</v>
      </c>
      <c r="F656" s="82">
        <f ca="1">IF($C656&lt;&gt;"",VLOOKUP($C656,'Monthly budget'!$E$8:$O$86,COLUMN()-3,FALSE),0)</f>
        <v>0</v>
      </c>
      <c r="G656" s="82">
        <f ca="1">IF($C656&lt;&gt;"",VLOOKUP($C656,'Monthly budget'!$E$8:$O$86,COLUMN()-3,FALSE),0)</f>
        <v>0</v>
      </c>
      <c r="H656" s="82">
        <f ca="1">IF($C656&lt;&gt;"",VLOOKUP($C656,'Monthly budget'!$E$8:$O$86,COLUMN()-3,FALSE),0)</f>
        <v>0</v>
      </c>
      <c r="I656" s="82">
        <f ca="1">IF($C656&lt;&gt;"",VLOOKUP($C656,'Monthly budget'!$E$8:$O$86,COLUMN()-3,FALSE),0)</f>
        <v>0</v>
      </c>
      <c r="J656" s="82">
        <f ca="1">IF($C656&lt;&gt;"",VLOOKUP($C656,'Monthly budget'!$E$8:$O$86,COLUMN()-3,FALSE),0)</f>
        <v>0</v>
      </c>
      <c r="K656" s="82">
        <f ca="1">IF($C656&lt;&gt;"",VLOOKUP($C656,'Monthly budget'!$E$8:$O$86,COLUMN()-3,FALSE),0)</f>
        <v>0</v>
      </c>
      <c r="L656" s="82">
        <f ca="1">IF($C656&lt;&gt;"",VLOOKUP($C656,'Monthly budget'!$E$8:$O$86,COLUMN()-3,FALSE),0)</f>
        <v>0</v>
      </c>
      <c r="M656" s="82">
        <f ca="1">IF($C656&lt;&gt;"",VLOOKUP($C656,'Monthly budget'!$E$8:$O$86,COLUMN()-3,FALSE),0)</f>
        <v>0</v>
      </c>
      <c r="N656" s="82">
        <f ca="1">IF($C656&lt;&gt;"",VLOOKUP($C656,'Monthly budget'!$E$8:$O$86,COLUMN()-3,FALSE),0)</f>
        <v>0</v>
      </c>
    </row>
    <row r="657" spans="2:14" x14ac:dyDescent="0.25">
      <c r="B657" s="81" t="b">
        <v>0</v>
      </c>
      <c r="C657" s="88" t="str">
        <f ca="1"/>
        <v>Viso Go</v>
      </c>
      <c r="D657" s="87">
        <f ca="1"/>
        <v>46671</v>
      </c>
      <c r="E657" s="83">
        <f ca="1">IF($C657&lt;&gt;"",VLOOKUP($C657,'Monthly budget'!$E$8:$O$86,COLUMN()-3,FALSE),0)</f>
        <v>-275</v>
      </c>
      <c r="F657" s="82">
        <f ca="1">IF($C657&lt;&gt;"",VLOOKUP($C657,'Monthly budget'!$E$8:$O$86,COLUMN()-3,FALSE),0)</f>
        <v>0</v>
      </c>
      <c r="G657" s="82">
        <f ca="1">IF($C657&lt;&gt;"",VLOOKUP($C657,'Monthly budget'!$E$8:$O$86,COLUMN()-3,FALSE),0)</f>
        <v>0</v>
      </c>
      <c r="H657" s="82">
        <f ca="1">IF($C657&lt;&gt;"",VLOOKUP($C657,'Monthly budget'!$E$8:$O$86,COLUMN()-3,FALSE),0)</f>
        <v>0</v>
      </c>
      <c r="I657" s="82">
        <f ca="1">IF($C657&lt;&gt;"",VLOOKUP($C657,'Monthly budget'!$E$8:$O$86,COLUMN()-3,FALSE),0)</f>
        <v>0</v>
      </c>
      <c r="J657" s="82">
        <f ca="1">IF($C657&lt;&gt;"",VLOOKUP($C657,'Monthly budget'!$E$8:$O$86,COLUMN()-3,FALSE),0)</f>
        <v>0</v>
      </c>
      <c r="K657" s="82">
        <f ca="1">IF($C657&lt;&gt;"",VLOOKUP($C657,'Monthly budget'!$E$8:$O$86,COLUMN()-3,FALSE),0)</f>
        <v>146</v>
      </c>
      <c r="L657" s="82">
        <f ca="1">IF($C657&lt;&gt;"",VLOOKUP($C657,'Monthly budget'!$E$8:$O$86,COLUMN()-3,FALSE),0)</f>
        <v>0</v>
      </c>
      <c r="M657" s="82">
        <f ca="1">IF($C657&lt;&gt;"",VLOOKUP($C657,'Monthly budget'!$E$8:$O$86,COLUMN()-3,FALSE),0)</f>
        <v>0</v>
      </c>
      <c r="N657" s="82">
        <f ca="1">IF($C657&lt;&gt;"",VLOOKUP($C657,'Monthly budget'!$E$8:$O$86,COLUMN()-3,FALSE),0)</f>
        <v>0</v>
      </c>
    </row>
    <row r="658" spans="2:14" x14ac:dyDescent="0.25">
      <c r="B658" s="81" t="b">
        <v>0</v>
      </c>
      <c r="C658" s="88" t="str">
        <f ca="1"/>
        <v>Motorcycle</v>
      </c>
      <c r="D658" s="87">
        <f ca="1"/>
        <v>46676</v>
      </c>
      <c r="E658" s="83">
        <f ca="1">IF($C658&lt;&gt;"",VLOOKUP($C658,'Monthly budget'!$E$8:$O$86,COLUMN()-3,FALSE),0)</f>
        <v>-150.38</v>
      </c>
      <c r="F658" s="82">
        <f ca="1">IF($C658&lt;&gt;"",VLOOKUP($C658,'Monthly budget'!$E$8:$O$86,COLUMN()-3,FALSE),0)</f>
        <v>0</v>
      </c>
      <c r="G658" s="82">
        <f ca="1">IF($C658&lt;&gt;"",VLOOKUP($C658,'Monthly budget'!$E$8:$O$86,COLUMN()-3,FALSE),0)</f>
        <v>0</v>
      </c>
      <c r="H658" s="82">
        <f ca="1">IF($C658&lt;&gt;"",VLOOKUP($C658,'Monthly budget'!$E$8:$O$86,COLUMN()-3,FALSE),0)</f>
        <v>0</v>
      </c>
      <c r="I658" s="82">
        <f ca="1">IF($C658&lt;&gt;"",VLOOKUP($C658,'Monthly budget'!$E$8:$O$86,COLUMN()-3,FALSE),0)</f>
        <v>0</v>
      </c>
      <c r="J658" s="82">
        <f ca="1">IF($C658&lt;&gt;"",VLOOKUP($C658,'Monthly budget'!$E$8:$O$86,COLUMN()-3,FALSE),0)</f>
        <v>0</v>
      </c>
      <c r="K658" s="82">
        <f ca="1">IF($C658&lt;&gt;"",VLOOKUP($C658,'Monthly budget'!$E$8:$O$86,COLUMN()-3,FALSE),0)</f>
        <v>0</v>
      </c>
      <c r="L658" s="82">
        <f ca="1">IF($C658&lt;&gt;"",VLOOKUP($C658,'Monthly budget'!$E$8:$O$86,COLUMN()-3,FALSE),0)</f>
        <v>0</v>
      </c>
      <c r="M658" s="82">
        <f ca="1">IF($C658&lt;&gt;"",VLOOKUP($C658,'Monthly budget'!$E$8:$O$86,COLUMN()-3,FALSE),0)</f>
        <v>0</v>
      </c>
      <c r="N658" s="82">
        <f ca="1">IF($C658&lt;&gt;"",VLOOKUP($C658,'Monthly budget'!$E$8:$O$86,COLUMN()-3,FALSE),0)</f>
        <v>0</v>
      </c>
    </row>
    <row r="659" spans="2:14" x14ac:dyDescent="0.25">
      <c r="B659" s="81" t="b">
        <v>0</v>
      </c>
      <c r="C659" s="88" t="str">
        <f ca="1"/>
        <v>Netflix</v>
      </c>
      <c r="D659" s="87">
        <f ca="1"/>
        <v>46680</v>
      </c>
      <c r="E659" s="83">
        <f ca="1">IF($C659&lt;&gt;"",VLOOKUP($C659,'Monthly budget'!$E$8:$O$86,COLUMN()-3,FALSE),0)</f>
        <v>-24.99</v>
      </c>
      <c r="F659" s="82">
        <f ca="1">IF($C659&lt;&gt;"",VLOOKUP($C659,'Monthly budget'!$E$8:$O$86,COLUMN()-3,FALSE),0)</f>
        <v>0</v>
      </c>
      <c r="G659" s="82">
        <f ca="1">IF($C659&lt;&gt;"",VLOOKUP($C659,'Monthly budget'!$E$8:$O$86,COLUMN()-3,FALSE),0)</f>
        <v>0</v>
      </c>
      <c r="H659" s="82">
        <f ca="1">IF($C659&lt;&gt;"",VLOOKUP($C659,'Monthly budget'!$E$8:$O$86,COLUMN()-3,FALSE),0)</f>
        <v>0</v>
      </c>
      <c r="I659" s="82">
        <f ca="1">IF($C659&lt;&gt;"",VLOOKUP($C659,'Monthly budget'!$E$8:$O$86,COLUMN()-3,FALSE),0)</f>
        <v>0</v>
      </c>
      <c r="J659" s="82">
        <f ca="1">IF($C659&lt;&gt;"",VLOOKUP($C659,'Monthly budget'!$E$8:$O$86,COLUMN()-3,FALSE),0)</f>
        <v>0</v>
      </c>
      <c r="K659" s="82">
        <f ca="1">IF($C659&lt;&gt;"",VLOOKUP($C659,'Monthly budget'!$E$8:$O$86,COLUMN()-3,FALSE),0)</f>
        <v>0</v>
      </c>
      <c r="L659" s="82">
        <f ca="1">IF($C659&lt;&gt;"",VLOOKUP($C659,'Monthly budget'!$E$8:$O$86,COLUMN()-3,FALSE),0)</f>
        <v>0</v>
      </c>
      <c r="M659" s="82">
        <f ca="1">IF($C659&lt;&gt;"",VLOOKUP($C659,'Monthly budget'!$E$8:$O$86,COLUMN()-3,FALSE),0)</f>
        <v>0</v>
      </c>
      <c r="N659" s="82">
        <f ca="1">IF($C659&lt;&gt;"",VLOOKUP($C659,'Monthly budget'!$E$8:$O$86,COLUMN()-3,FALSE),0)</f>
        <v>0</v>
      </c>
    </row>
    <row r="660" spans="2:14" x14ac:dyDescent="0.25">
      <c r="B660" s="81" t="b">
        <v>0</v>
      </c>
      <c r="C660" s="88" t="str">
        <f ca="1"/>
        <v>Renters</v>
      </c>
      <c r="D660" s="87">
        <f ca="1"/>
        <v>46681</v>
      </c>
      <c r="E660" s="83">
        <f ca="1">IF($C660&lt;&gt;"",VLOOKUP($C660,'Monthly budget'!$E$8:$O$86,COLUMN()-3,FALSE),0)</f>
        <v>-10.92</v>
      </c>
      <c r="F660" s="82">
        <f ca="1">IF($C660&lt;&gt;"",VLOOKUP($C660,'Monthly budget'!$E$8:$O$86,COLUMN()-3,FALSE),0)</f>
        <v>0</v>
      </c>
      <c r="G660" s="82">
        <f ca="1">IF($C660&lt;&gt;"",VLOOKUP($C660,'Monthly budget'!$E$8:$O$86,COLUMN()-3,FALSE),0)</f>
        <v>0</v>
      </c>
      <c r="H660" s="82">
        <f ca="1">IF($C660&lt;&gt;"",VLOOKUP($C660,'Monthly budget'!$E$8:$O$86,COLUMN()-3,FALSE),0)</f>
        <v>0</v>
      </c>
      <c r="I660" s="82">
        <f ca="1">IF($C660&lt;&gt;"",VLOOKUP($C660,'Monthly budget'!$E$8:$O$86,COLUMN()-3,FALSE),0)</f>
        <v>0</v>
      </c>
      <c r="J660" s="82">
        <f ca="1">IF($C660&lt;&gt;"",VLOOKUP($C660,'Monthly budget'!$E$8:$O$86,COLUMN()-3,FALSE),0)</f>
        <v>0</v>
      </c>
      <c r="K660" s="82">
        <f ca="1">IF($C660&lt;&gt;"",VLOOKUP($C660,'Monthly budget'!$E$8:$O$86,COLUMN()-3,FALSE),0)</f>
        <v>0</v>
      </c>
      <c r="L660" s="82">
        <f ca="1">IF($C660&lt;&gt;"",VLOOKUP($C660,'Monthly budget'!$E$8:$O$86,COLUMN()-3,FALSE),0)</f>
        <v>0</v>
      </c>
      <c r="M660" s="82">
        <f ca="1">IF($C660&lt;&gt;"",VLOOKUP($C660,'Monthly budget'!$E$8:$O$86,COLUMN()-3,FALSE),0)</f>
        <v>0</v>
      </c>
      <c r="N660" s="82">
        <f ca="1">IF($C660&lt;&gt;"",VLOOKUP($C660,'Monthly budget'!$E$8:$O$86,COLUMN()-3,FALSE),0)</f>
        <v>0</v>
      </c>
    </row>
    <row r="661" spans="2:14" x14ac:dyDescent="0.25">
      <c r="B661" s="81" t="b">
        <v>0</v>
      </c>
      <c r="C661" s="88" t="str">
        <f ca="1"/>
        <v>Paycheck</v>
      </c>
      <c r="D661" s="87">
        <f ca="1"/>
        <v>46682</v>
      </c>
      <c r="E661" s="83">
        <f ca="1">IF($C661&lt;&gt;"",VLOOKUP($C661,'Monthly budget'!$E$8:$O$86,COLUMN()-3,FALSE),0)</f>
        <v>1140</v>
      </c>
      <c r="F661" s="82">
        <f ca="1">IF($C661&lt;&gt;"",VLOOKUP($C661,'Monthly budget'!$E$8:$O$86,COLUMN()-3,FALSE),0)</f>
        <v>460</v>
      </c>
      <c r="G661" s="82">
        <f ca="1">IF($C661&lt;&gt;"",VLOOKUP($C661,'Monthly budget'!$E$8:$O$86,COLUMN()-3,FALSE),0)</f>
        <v>0</v>
      </c>
      <c r="H661" s="82">
        <f ca="1">IF($C661&lt;&gt;"",VLOOKUP($C661,'Monthly budget'!$E$8:$O$86,COLUMN()-3,FALSE),0)</f>
        <v>0</v>
      </c>
      <c r="I661" s="82">
        <f ca="1">IF($C661&lt;&gt;"",VLOOKUP($C661,'Monthly budget'!$E$8:$O$86,COLUMN()-3,FALSE),0)</f>
        <v>0</v>
      </c>
      <c r="J661" s="82">
        <f ca="1">IF($C661&lt;&gt;"",VLOOKUP($C661,'Monthly budget'!$E$8:$O$86,COLUMN()-3,FALSE),0)</f>
        <v>0</v>
      </c>
      <c r="K661" s="82">
        <f ca="1">IF($C661&lt;&gt;"",VLOOKUP($C661,'Monthly budget'!$E$8:$O$86,COLUMN()-3,FALSE),0)</f>
        <v>0</v>
      </c>
      <c r="L661" s="82">
        <f ca="1">IF($C661&lt;&gt;"",VLOOKUP($C661,'Monthly budget'!$E$8:$O$86,COLUMN()-3,FALSE),0)</f>
        <v>0</v>
      </c>
      <c r="M661" s="82">
        <f ca="1">IF($C661&lt;&gt;"",VLOOKUP($C661,'Monthly budget'!$E$8:$O$86,COLUMN()-3,FALSE),0)</f>
        <v>0</v>
      </c>
      <c r="N661" s="82">
        <f ca="1">IF($C661&lt;&gt;"",VLOOKUP($C661,'Monthly budget'!$E$8:$O$86,COLUMN()-3,FALSE),0)</f>
        <v>0</v>
      </c>
    </row>
    <row r="662" spans="2:14" x14ac:dyDescent="0.25">
      <c r="B662" s="81" t="b">
        <v>0</v>
      </c>
      <c r="C662" s="88" t="str">
        <f ca="1"/>
        <v>Ameritas</v>
      </c>
      <c r="D662" s="87">
        <f ca="1"/>
        <v>46682</v>
      </c>
      <c r="E662" s="83">
        <f ca="1">IF($C662&lt;&gt;"",VLOOKUP($C662,'Monthly budget'!$E$8:$O$86,COLUMN()-3,FALSE),0)</f>
        <v>0</v>
      </c>
      <c r="F662" s="82">
        <f ca="1">IF($C662&lt;&gt;"",VLOOKUP($C662,'Monthly budget'!$E$8:$O$86,COLUMN()-3,FALSE),0)</f>
        <v>0</v>
      </c>
      <c r="G662" s="82">
        <f ca="1">IF($C662&lt;&gt;"",VLOOKUP($C662,'Monthly budget'!$E$8:$O$86,COLUMN()-3,FALSE),0)</f>
        <v>112</v>
      </c>
      <c r="H662" s="82">
        <f ca="1">IF($C662&lt;&gt;"",VLOOKUP($C662,'Monthly budget'!$E$8:$O$86,COLUMN()-3,FALSE),0)</f>
        <v>0</v>
      </c>
      <c r="I662" s="82">
        <f ca="1">IF($C662&lt;&gt;"",VLOOKUP($C662,'Monthly budget'!$E$8:$O$86,COLUMN()-3,FALSE),0)</f>
        <v>0</v>
      </c>
      <c r="J662" s="82">
        <f ca="1">IF($C662&lt;&gt;"",VLOOKUP($C662,'Monthly budget'!$E$8:$O$86,COLUMN()-3,FALSE),0)</f>
        <v>0</v>
      </c>
      <c r="K662" s="82">
        <f ca="1">IF($C662&lt;&gt;"",VLOOKUP($C662,'Monthly budget'!$E$8:$O$86,COLUMN()-3,FALSE),0)</f>
        <v>0</v>
      </c>
      <c r="L662" s="82">
        <f ca="1">IF($C662&lt;&gt;"",VLOOKUP($C662,'Monthly budget'!$E$8:$O$86,COLUMN()-3,FALSE),0)</f>
        <v>0</v>
      </c>
      <c r="M662" s="82">
        <f ca="1">IF($C662&lt;&gt;"",VLOOKUP($C662,'Monthly budget'!$E$8:$O$86,COLUMN()-3,FALSE),0)</f>
        <v>0</v>
      </c>
      <c r="N662" s="82">
        <f ca="1">IF($C662&lt;&gt;"",VLOOKUP($C662,'Monthly budget'!$E$8:$O$86,COLUMN()-3,FALSE),0)</f>
        <v>0</v>
      </c>
    </row>
    <row r="663" spans="2:14" x14ac:dyDescent="0.25">
      <c r="B663" s="81" t="b">
        <v>0</v>
      </c>
      <c r="C663" s="88" t="str">
        <f ca="1"/>
        <v>Groceries</v>
      </c>
      <c r="D663" s="87">
        <f ca="1"/>
        <v>46683</v>
      </c>
      <c r="E663" s="83">
        <f ca="1">IF($C663&lt;&gt;"",VLOOKUP($C663,'Monthly budget'!$E$8:$O$86,COLUMN()-3,FALSE),0)</f>
        <v>0</v>
      </c>
      <c r="F663" s="82">
        <f ca="1">IF($C663&lt;&gt;"",VLOOKUP($C663,'Monthly budget'!$E$8:$O$86,COLUMN()-3,FALSE),0)</f>
        <v>-200</v>
      </c>
      <c r="G663" s="82">
        <f ca="1">IF($C663&lt;&gt;"",VLOOKUP($C663,'Monthly budget'!$E$8:$O$86,COLUMN()-3,FALSE),0)</f>
        <v>0</v>
      </c>
      <c r="H663" s="82">
        <f ca="1">IF($C663&lt;&gt;"",VLOOKUP($C663,'Monthly budget'!$E$8:$O$86,COLUMN()-3,FALSE),0)</f>
        <v>0</v>
      </c>
      <c r="I663" s="82">
        <f ca="1">IF($C663&lt;&gt;"",VLOOKUP($C663,'Monthly budget'!$E$8:$O$86,COLUMN()-3,FALSE),0)</f>
        <v>0</v>
      </c>
      <c r="J663" s="82">
        <f ca="1">IF($C663&lt;&gt;"",VLOOKUP($C663,'Monthly budget'!$E$8:$O$86,COLUMN()-3,FALSE),0)</f>
        <v>0</v>
      </c>
      <c r="K663" s="82">
        <f ca="1">IF($C663&lt;&gt;"",VLOOKUP($C663,'Monthly budget'!$E$8:$O$86,COLUMN()-3,FALSE),0)</f>
        <v>0</v>
      </c>
      <c r="L663" s="82">
        <f ca="1">IF($C663&lt;&gt;"",VLOOKUP($C663,'Monthly budget'!$E$8:$O$86,COLUMN()-3,FALSE),0)</f>
        <v>0</v>
      </c>
      <c r="M663" s="82">
        <f ca="1">IF($C663&lt;&gt;"",VLOOKUP($C663,'Monthly budget'!$E$8:$O$86,COLUMN()-3,FALSE),0)</f>
        <v>0</v>
      </c>
      <c r="N663" s="82">
        <f ca="1">IF($C663&lt;&gt;"",VLOOKUP($C663,'Monthly budget'!$E$8:$O$86,COLUMN()-3,FALSE),0)</f>
        <v>0</v>
      </c>
    </row>
    <row r="664" spans="2:14" x14ac:dyDescent="0.25">
      <c r="B664" s="81" t="b">
        <v>0</v>
      </c>
      <c r="C664" s="88" t="str">
        <f ca="1"/>
        <v>Food &amp; Drinks</v>
      </c>
      <c r="D664" s="87">
        <f ca="1"/>
        <v>46683</v>
      </c>
      <c r="E664" s="83">
        <f ca="1">IF($C664&lt;&gt;"",VLOOKUP($C664,'Monthly budget'!$E$8:$O$86,COLUMN()-3,FALSE),0)</f>
        <v>0</v>
      </c>
      <c r="F664" s="82">
        <f ca="1">IF($C664&lt;&gt;"",VLOOKUP($C664,'Monthly budget'!$E$8:$O$86,COLUMN()-3,FALSE),0)</f>
        <v>-200</v>
      </c>
      <c r="G664" s="82">
        <f ca="1">IF($C664&lt;&gt;"",VLOOKUP($C664,'Monthly budget'!$E$8:$O$86,COLUMN()-3,FALSE),0)</f>
        <v>0</v>
      </c>
      <c r="H664" s="82">
        <f ca="1">IF($C664&lt;&gt;"",VLOOKUP($C664,'Monthly budget'!$E$8:$O$86,COLUMN()-3,FALSE),0)</f>
        <v>0</v>
      </c>
      <c r="I664" s="82">
        <f ca="1">IF($C664&lt;&gt;"",VLOOKUP($C664,'Monthly budget'!$E$8:$O$86,COLUMN()-3,FALSE),0)</f>
        <v>0</v>
      </c>
      <c r="J664" s="82">
        <f ca="1">IF($C664&lt;&gt;"",VLOOKUP($C664,'Monthly budget'!$E$8:$O$86,COLUMN()-3,FALSE),0)</f>
        <v>0</v>
      </c>
      <c r="K664" s="82">
        <f ca="1">IF($C664&lt;&gt;"",VLOOKUP($C664,'Monthly budget'!$E$8:$O$86,COLUMN()-3,FALSE),0)</f>
        <v>0</v>
      </c>
      <c r="L664" s="82">
        <f ca="1">IF($C664&lt;&gt;"",VLOOKUP($C664,'Monthly budget'!$E$8:$O$86,COLUMN()-3,FALSE),0)</f>
        <v>0</v>
      </c>
      <c r="M664" s="82">
        <f ca="1">IF($C664&lt;&gt;"",VLOOKUP($C664,'Monthly budget'!$E$8:$O$86,COLUMN()-3,FALSE),0)</f>
        <v>0</v>
      </c>
      <c r="N664" s="82">
        <f ca="1">IF($C664&lt;&gt;"",VLOOKUP($C664,'Monthly budget'!$E$8:$O$86,COLUMN()-3,FALSE),0)</f>
        <v>0</v>
      </c>
    </row>
    <row r="665" spans="2:14" x14ac:dyDescent="0.25">
      <c r="B665" s="81" t="b">
        <v>0</v>
      </c>
      <c r="C665" s="88" t="str">
        <f ca="1"/>
        <v>Cese Transfer</v>
      </c>
      <c r="D665" s="87">
        <f ca="1"/>
        <v>46685</v>
      </c>
      <c r="E665" s="83">
        <f ca="1">IF($C665&lt;&gt;"",VLOOKUP($C665,'Monthly budget'!$E$8:$O$86,COLUMN()-3,FALSE),0)</f>
        <v>142</v>
      </c>
      <c r="F665" s="82">
        <f ca="1">IF($C665&lt;&gt;"",VLOOKUP($C665,'Monthly budget'!$E$8:$O$86,COLUMN()-3,FALSE),0)</f>
        <v>0</v>
      </c>
      <c r="G665" s="82">
        <f ca="1">IF($C665&lt;&gt;"",VLOOKUP($C665,'Monthly budget'!$E$8:$O$86,COLUMN()-3,FALSE),0)</f>
        <v>0</v>
      </c>
      <c r="H665" s="82">
        <f ca="1">IF($C665&lt;&gt;"",VLOOKUP($C665,'Monthly budget'!$E$8:$O$86,COLUMN()-3,FALSE),0)</f>
        <v>0</v>
      </c>
      <c r="I665" s="82">
        <f ca="1">IF($C665&lt;&gt;"",VLOOKUP($C665,'Monthly budget'!$E$8:$O$86,COLUMN()-3,FALSE),0)</f>
        <v>0</v>
      </c>
      <c r="J665" s="82">
        <f ca="1">IF($C665&lt;&gt;"",VLOOKUP($C665,'Monthly budget'!$E$8:$O$86,COLUMN()-3,FALSE),0)</f>
        <v>0</v>
      </c>
      <c r="K665" s="82">
        <f ca="1">IF($C665&lt;&gt;"",VLOOKUP($C665,'Monthly budget'!$E$8:$O$86,COLUMN()-3,FALSE),0)</f>
        <v>0</v>
      </c>
      <c r="L665" s="82">
        <f ca="1">IF($C665&lt;&gt;"",VLOOKUP($C665,'Monthly budget'!$E$8:$O$86,COLUMN()-3,FALSE),0)</f>
        <v>0</v>
      </c>
      <c r="M665" s="82">
        <f ca="1">IF($C665&lt;&gt;"",VLOOKUP($C665,'Monthly budget'!$E$8:$O$86,COLUMN()-3,FALSE),0)</f>
        <v>0</v>
      </c>
      <c r="N665" s="82">
        <f ca="1">IF($C665&lt;&gt;"",VLOOKUP($C665,'Monthly budget'!$E$8:$O$86,COLUMN()-3,FALSE),0)</f>
        <v>0</v>
      </c>
    </row>
    <row r="666" spans="2:14" x14ac:dyDescent="0.25">
      <c r="B666" s="81" t="b">
        <v>0</v>
      </c>
      <c r="C666" s="88" t="str">
        <f ca="1"/>
        <v>Internet</v>
      </c>
      <c r="D666" s="87">
        <f ca="1"/>
        <v>46686</v>
      </c>
      <c r="E666" s="83">
        <f ca="1">IF($C666&lt;&gt;"",VLOOKUP($C666,'Monthly budget'!$E$8:$O$86,COLUMN()-3,FALSE),0)</f>
        <v>0</v>
      </c>
      <c r="F666" s="82">
        <f ca="1">IF($C666&lt;&gt;"",VLOOKUP($C666,'Monthly budget'!$E$8:$O$86,COLUMN()-3,FALSE),0)</f>
        <v>0</v>
      </c>
      <c r="G666" s="82">
        <f ca="1">IF($C666&lt;&gt;"",VLOOKUP($C666,'Monthly budget'!$E$8:$O$86,COLUMN()-3,FALSE),0)</f>
        <v>0</v>
      </c>
      <c r="H666" s="82">
        <f ca="1">IF($C666&lt;&gt;"",VLOOKUP($C666,'Monthly budget'!$E$8:$O$86,COLUMN()-3,FALSE),0)</f>
        <v>0</v>
      </c>
      <c r="I666" s="82">
        <f ca="1">IF($C666&lt;&gt;"",VLOOKUP($C666,'Monthly budget'!$E$8:$O$86,COLUMN()-3,FALSE),0)</f>
        <v>0</v>
      </c>
      <c r="J666" s="82">
        <f ca="1">IF($C666&lt;&gt;"",VLOOKUP($C666,'Monthly budget'!$E$8:$O$86,COLUMN()-3,FALSE),0)</f>
        <v>0</v>
      </c>
      <c r="K666" s="82">
        <f ca="1">IF($C666&lt;&gt;"",VLOOKUP($C666,'Monthly budget'!$E$8:$O$86,COLUMN()-3,FALSE),0)</f>
        <v>0</v>
      </c>
      <c r="L666" s="82">
        <f ca="1">IF($C666&lt;&gt;"",VLOOKUP($C666,'Monthly budget'!$E$8:$O$86,COLUMN()-3,FALSE),0)</f>
        <v>0</v>
      </c>
      <c r="M666" s="82">
        <f ca="1">IF($C666&lt;&gt;"",VLOOKUP($C666,'Monthly budget'!$E$8:$O$86,COLUMN()-3,FALSE),0)</f>
        <v>0</v>
      </c>
      <c r="N666" s="82">
        <f ca="1">IF($C666&lt;&gt;"",VLOOKUP($C666,'Monthly budget'!$E$8:$O$86,COLUMN()-3,FALSE),0)</f>
        <v>0</v>
      </c>
    </row>
    <row r="667" spans="2:14" x14ac:dyDescent="0.25">
      <c r="B667" s="81" t="b">
        <v>0</v>
      </c>
      <c r="C667" s="88" t="str">
        <f ca="1"/>
        <v>Windsurf</v>
      </c>
      <c r="D667" s="87">
        <f ca="1"/>
        <v>46686</v>
      </c>
      <c r="E667" s="83">
        <f ca="1">IF($C667&lt;&gt;"",VLOOKUP($C667,'Monthly budget'!$E$8:$O$86,COLUMN()-3,FALSE),0)</f>
        <v>-15</v>
      </c>
      <c r="F667" s="82">
        <f ca="1">IF($C667&lt;&gt;"",VLOOKUP($C667,'Monthly budget'!$E$8:$O$86,COLUMN()-3,FALSE),0)</f>
        <v>0</v>
      </c>
      <c r="G667" s="82">
        <f ca="1">IF($C667&lt;&gt;"",VLOOKUP($C667,'Monthly budget'!$E$8:$O$86,COLUMN()-3,FALSE),0)</f>
        <v>0</v>
      </c>
      <c r="H667" s="82">
        <f ca="1">IF($C667&lt;&gt;"",VLOOKUP($C667,'Monthly budget'!$E$8:$O$86,COLUMN()-3,FALSE),0)</f>
        <v>0</v>
      </c>
      <c r="I667" s="82">
        <f ca="1">IF($C667&lt;&gt;"",VLOOKUP($C667,'Monthly budget'!$E$8:$O$86,COLUMN()-3,FALSE),0)</f>
        <v>0</v>
      </c>
      <c r="J667" s="82">
        <f ca="1">IF($C667&lt;&gt;"",VLOOKUP($C667,'Monthly budget'!$E$8:$O$86,COLUMN()-3,FALSE),0)</f>
        <v>0</v>
      </c>
      <c r="K667" s="82">
        <f ca="1">IF($C667&lt;&gt;"",VLOOKUP($C667,'Monthly budget'!$E$8:$O$86,COLUMN()-3,FALSE),0)</f>
        <v>0</v>
      </c>
      <c r="L667" s="82">
        <f ca="1">IF($C667&lt;&gt;"",VLOOKUP($C667,'Monthly budget'!$E$8:$O$86,COLUMN()-3,FALSE),0)</f>
        <v>0</v>
      </c>
      <c r="M667" s="82">
        <f ca="1">IF($C667&lt;&gt;"",VLOOKUP($C667,'Monthly budget'!$E$8:$O$86,COLUMN()-3,FALSE),0)</f>
        <v>0</v>
      </c>
      <c r="N667" s="82">
        <f ca="1">IF($C667&lt;&gt;"",VLOOKUP($C667,'Monthly budget'!$E$8:$O$86,COLUMN()-3,FALSE),0)</f>
        <v>0</v>
      </c>
    </row>
    <row r="668" spans="2:14" x14ac:dyDescent="0.25">
      <c r="B668" s="81" t="b">
        <v>0</v>
      </c>
      <c r="C668" s="88" t="str">
        <f ca="1"/>
        <v>Tidal</v>
      </c>
      <c r="D668" s="87">
        <f ca="1"/>
        <v>46687</v>
      </c>
      <c r="E668" s="83">
        <f ca="1">IF($C668&lt;&gt;"",VLOOKUP($C668,'Monthly budget'!$E$8:$O$86,COLUMN()-3,FALSE),0)</f>
        <v>-10.99</v>
      </c>
      <c r="F668" s="82">
        <f ca="1">IF($C668&lt;&gt;"",VLOOKUP($C668,'Monthly budget'!$E$8:$O$86,COLUMN()-3,FALSE),0)</f>
        <v>0</v>
      </c>
      <c r="G668" s="82">
        <f ca="1">IF($C668&lt;&gt;"",VLOOKUP($C668,'Monthly budget'!$E$8:$O$86,COLUMN()-3,FALSE),0)</f>
        <v>0</v>
      </c>
      <c r="H668" s="82">
        <f ca="1">IF($C668&lt;&gt;"",VLOOKUP($C668,'Monthly budget'!$E$8:$O$86,COLUMN()-3,FALSE),0)</f>
        <v>0</v>
      </c>
      <c r="I668" s="82">
        <f ca="1">IF($C668&lt;&gt;"",VLOOKUP($C668,'Monthly budget'!$E$8:$O$86,COLUMN()-3,FALSE),0)</f>
        <v>0</v>
      </c>
      <c r="J668" s="82">
        <f ca="1">IF($C668&lt;&gt;"",VLOOKUP($C668,'Monthly budget'!$E$8:$O$86,COLUMN()-3,FALSE),0)</f>
        <v>0</v>
      </c>
      <c r="K668" s="82">
        <f ca="1">IF($C668&lt;&gt;"",VLOOKUP($C668,'Monthly budget'!$E$8:$O$86,COLUMN()-3,FALSE),0)</f>
        <v>0</v>
      </c>
      <c r="L668" s="82">
        <f ca="1">IF($C668&lt;&gt;"",VLOOKUP($C668,'Monthly budget'!$E$8:$O$86,COLUMN()-3,FALSE),0)</f>
        <v>0</v>
      </c>
      <c r="M668" s="82">
        <f ca="1">IF($C668&lt;&gt;"",VLOOKUP($C668,'Monthly budget'!$E$8:$O$86,COLUMN()-3,FALSE),0)</f>
        <v>0</v>
      </c>
      <c r="N668" s="82">
        <f ca="1">IF($C668&lt;&gt;"",VLOOKUP($C668,'Monthly budget'!$E$8:$O$86,COLUMN()-3,FALSE),0)</f>
        <v>0</v>
      </c>
    </row>
    <row r="669" spans="2:14" x14ac:dyDescent="0.25">
      <c r="B669" s="81" t="b">
        <v>0</v>
      </c>
      <c r="C669" s="88" t="str">
        <f ca="1"/>
        <v>Costco Citi</v>
      </c>
      <c r="D669" s="87">
        <f ca="1"/>
        <v>46688</v>
      </c>
      <c r="E669" s="83">
        <f ca="1">IF($C669&lt;&gt;"",VLOOKUP($C669,'Monthly budget'!$E$8:$O$86,COLUMN()-3,FALSE),0)</f>
        <v>-140</v>
      </c>
      <c r="F669" s="82">
        <f ca="1">IF($C669&lt;&gt;"",VLOOKUP($C669,'Monthly budget'!$E$8:$O$86,COLUMN()-3,FALSE),0)</f>
        <v>0</v>
      </c>
      <c r="G669" s="82">
        <f ca="1">IF($C669&lt;&gt;"",VLOOKUP($C669,'Monthly budget'!$E$8:$O$86,COLUMN()-3,FALSE),0)</f>
        <v>0</v>
      </c>
      <c r="H669" s="82">
        <f ca="1">IF($C669&lt;&gt;"",VLOOKUP($C669,'Monthly budget'!$E$8:$O$86,COLUMN()-3,FALSE),0)</f>
        <v>0</v>
      </c>
      <c r="I669" s="82">
        <f ca="1">IF($C669&lt;&gt;"",VLOOKUP($C669,'Monthly budget'!$E$8:$O$86,COLUMN()-3,FALSE),0)</f>
        <v>0</v>
      </c>
      <c r="J669" s="82">
        <f ca="1">IF($C669&lt;&gt;"",VLOOKUP($C669,'Monthly budget'!$E$8:$O$86,COLUMN()-3,FALSE),0)</f>
        <v>0</v>
      </c>
      <c r="K669" s="82">
        <f ca="1">IF($C669&lt;&gt;"",VLOOKUP($C669,'Monthly budget'!$E$8:$O$86,COLUMN()-3,FALSE),0)</f>
        <v>0</v>
      </c>
      <c r="L669" s="82">
        <f ca="1">IF($C669&lt;&gt;"",VLOOKUP($C669,'Monthly budget'!$E$8:$O$86,COLUMN()-3,FALSE),0)</f>
        <v>0</v>
      </c>
      <c r="M669" s="82">
        <f ca="1">IF($C669&lt;&gt;"",VLOOKUP($C669,'Monthly budget'!$E$8:$O$86,COLUMN()-3,FALSE),0)</f>
        <v>0</v>
      </c>
      <c r="N669" s="82">
        <f ca="1">IF($C669&lt;&gt;"",VLOOKUP($C669,'Monthly budget'!$E$8:$O$86,COLUMN()-3,FALSE),0)</f>
        <v>140</v>
      </c>
    </row>
    <row r="670" spans="2:14" x14ac:dyDescent="0.25">
      <c r="B670" s="81" t="b">
        <v>0</v>
      </c>
      <c r="C670" s="88" t="str">
        <f ca="1"/>
        <v>Kulo Transfer</v>
      </c>
      <c r="D670" s="87">
        <f ca="1"/>
        <v>46688</v>
      </c>
      <c r="E670" s="83">
        <f ca="1">IF($C670&lt;&gt;"",VLOOKUP($C670,'Monthly budget'!$E$8:$O$86,COLUMN()-3,FALSE),0)</f>
        <v>1050</v>
      </c>
      <c r="F670" s="82">
        <f ca="1">IF($C670&lt;&gt;"",VLOOKUP($C670,'Monthly budget'!$E$8:$O$86,COLUMN()-3,FALSE),0)</f>
        <v>0</v>
      </c>
      <c r="G670" s="82">
        <f ca="1">IF($C670&lt;&gt;"",VLOOKUP($C670,'Monthly budget'!$E$8:$O$86,COLUMN()-3,FALSE),0)</f>
        <v>0</v>
      </c>
      <c r="H670" s="82">
        <f ca="1">IF($C670&lt;&gt;"",VLOOKUP($C670,'Monthly budget'!$E$8:$O$86,COLUMN()-3,FALSE),0)</f>
        <v>0</v>
      </c>
      <c r="I670" s="82">
        <f ca="1">IF($C670&lt;&gt;"",VLOOKUP($C670,'Monthly budget'!$E$8:$O$86,COLUMN()-3,FALSE),0)</f>
        <v>0</v>
      </c>
      <c r="J670" s="82">
        <f ca="1">IF($C670&lt;&gt;"",VLOOKUP($C670,'Monthly budget'!$E$8:$O$86,COLUMN()-3,FALSE),0)</f>
        <v>0</v>
      </c>
      <c r="K670" s="82">
        <f ca="1">IF($C670&lt;&gt;"",VLOOKUP($C670,'Monthly budget'!$E$8:$O$86,COLUMN()-3,FALSE),0)</f>
        <v>0</v>
      </c>
      <c r="L670" s="82">
        <f ca="1">IF($C670&lt;&gt;"",VLOOKUP($C670,'Monthly budget'!$E$8:$O$86,COLUMN()-3,FALSE),0)</f>
        <v>0</v>
      </c>
      <c r="M670" s="82">
        <f ca="1">IF($C670&lt;&gt;"",VLOOKUP($C670,'Monthly budget'!$E$8:$O$86,COLUMN()-3,FALSE),0)</f>
        <v>0</v>
      </c>
      <c r="N670" s="82">
        <f ca="1">IF($C670&lt;&gt;"",VLOOKUP($C670,'Monthly budget'!$E$8:$O$86,COLUMN()-3,FALSE),0)</f>
        <v>0</v>
      </c>
    </row>
    <row r="671" spans="2:14" x14ac:dyDescent="0.25">
      <c r="B671" s="81" t="b">
        <v>0</v>
      </c>
      <c r="C671" s="88" t="str">
        <f ca="1"/>
        <v>Kulo SDGE</v>
      </c>
      <c r="D671" s="87">
        <f ca="1"/>
        <v>46688</v>
      </c>
      <c r="E671" s="83">
        <f ca="1">IF($C671&lt;&gt;"",VLOOKUP($C671,'Monthly budget'!$E$8:$O$86,COLUMN()-3,FALSE),0)</f>
        <v>-82</v>
      </c>
      <c r="F671" s="82">
        <f ca="1">IF($C671&lt;&gt;"",VLOOKUP($C671,'Monthly budget'!$E$8:$O$86,COLUMN()-3,FALSE),0)</f>
        <v>0</v>
      </c>
      <c r="G671" s="82">
        <f ca="1">IF($C671&lt;&gt;"",VLOOKUP($C671,'Monthly budget'!$E$8:$O$86,COLUMN()-3,FALSE),0)</f>
        <v>0</v>
      </c>
      <c r="H671" s="82">
        <f ca="1">IF($C671&lt;&gt;"",VLOOKUP($C671,'Monthly budget'!$E$8:$O$86,COLUMN()-3,FALSE),0)</f>
        <v>0</v>
      </c>
      <c r="I671" s="82">
        <f ca="1">IF($C671&lt;&gt;"",VLOOKUP($C671,'Monthly budget'!$E$8:$O$86,COLUMN()-3,FALSE),0)</f>
        <v>0</v>
      </c>
      <c r="J671" s="82">
        <f ca="1">IF($C671&lt;&gt;"",VLOOKUP($C671,'Monthly budget'!$E$8:$O$86,COLUMN()-3,FALSE),0)</f>
        <v>0</v>
      </c>
      <c r="K671" s="82">
        <f ca="1">IF($C671&lt;&gt;"",VLOOKUP($C671,'Monthly budget'!$E$8:$O$86,COLUMN()-3,FALSE),0)</f>
        <v>0</v>
      </c>
      <c r="L671" s="82">
        <f ca="1">IF($C671&lt;&gt;"",VLOOKUP($C671,'Monthly budget'!$E$8:$O$86,COLUMN()-3,FALSE),0)</f>
        <v>0</v>
      </c>
      <c r="M671" s="82">
        <f ca="1">IF($C671&lt;&gt;"",VLOOKUP($C671,'Monthly budget'!$E$8:$O$86,COLUMN()-3,FALSE),0)</f>
        <v>0</v>
      </c>
      <c r="N671" s="82">
        <f ca="1">IF($C671&lt;&gt;"",VLOOKUP($C671,'Monthly budget'!$E$8:$O$86,COLUMN()-3,FALSE),0)</f>
        <v>0</v>
      </c>
    </row>
    <row r="672" spans="2:14" x14ac:dyDescent="0.25">
      <c r="B672" s="81" t="b">
        <v>0</v>
      </c>
      <c r="C672" s="88" t="str">
        <f ca="1"/>
        <v>SDGE</v>
      </c>
      <c r="D672" s="87">
        <f ca="1"/>
        <v>46688</v>
      </c>
      <c r="E672" s="83">
        <f ca="1">IF($C672&lt;&gt;"",VLOOKUP($C672,'Monthly budget'!$E$8:$O$86,COLUMN()-3,FALSE),0)</f>
        <v>-84</v>
      </c>
      <c r="F672" s="82">
        <f ca="1">IF($C672&lt;&gt;"",VLOOKUP($C672,'Monthly budget'!$E$8:$O$86,COLUMN()-3,FALSE),0)</f>
        <v>0</v>
      </c>
      <c r="G672" s="82">
        <f ca="1">IF($C672&lt;&gt;"",VLOOKUP($C672,'Monthly budget'!$E$8:$O$86,COLUMN()-3,FALSE),0)</f>
        <v>0</v>
      </c>
      <c r="H672" s="82">
        <f ca="1">IF($C672&lt;&gt;"",VLOOKUP($C672,'Monthly budget'!$E$8:$O$86,COLUMN()-3,FALSE),0)</f>
        <v>0</v>
      </c>
      <c r="I672" s="82">
        <f ca="1">IF($C672&lt;&gt;"",VLOOKUP($C672,'Monthly budget'!$E$8:$O$86,COLUMN()-3,FALSE),0)</f>
        <v>0</v>
      </c>
      <c r="J672" s="82">
        <f ca="1">IF($C672&lt;&gt;"",VLOOKUP($C672,'Monthly budget'!$E$8:$O$86,COLUMN()-3,FALSE),0)</f>
        <v>0</v>
      </c>
      <c r="K672" s="82">
        <f ca="1">IF($C672&lt;&gt;"",VLOOKUP($C672,'Monthly budget'!$E$8:$O$86,COLUMN()-3,FALSE),0)</f>
        <v>0</v>
      </c>
      <c r="L672" s="82">
        <f ca="1">IF($C672&lt;&gt;"",VLOOKUP($C672,'Monthly budget'!$E$8:$O$86,COLUMN()-3,FALSE),0)</f>
        <v>0</v>
      </c>
      <c r="M672" s="82">
        <f ca="1">IF($C672&lt;&gt;"",VLOOKUP($C672,'Monthly budget'!$E$8:$O$86,COLUMN()-3,FALSE),0)</f>
        <v>0</v>
      </c>
      <c r="N672" s="82">
        <f ca="1">IF($C672&lt;&gt;"",VLOOKUP($C672,'Monthly budget'!$E$8:$O$86,COLUMN()-3,FALSE),0)</f>
        <v>0</v>
      </c>
    </row>
    <row r="673" spans="2:14" x14ac:dyDescent="0.25">
      <c r="B673" s="81" t="b">
        <v>0</v>
      </c>
      <c r="C673" s="88" t="str">
        <f ca="1"/>
        <v>Prime Ad-Free</v>
      </c>
      <c r="D673" s="87">
        <f ca="1"/>
        <v>46688</v>
      </c>
      <c r="E673" s="83">
        <f ca="1">IF($C673&lt;&gt;"",VLOOKUP($C673,'Monthly budget'!$E$8:$O$86,COLUMN()-3,FALSE),0)</f>
        <v>-2.99</v>
      </c>
      <c r="F673" s="82">
        <f ca="1">IF($C673&lt;&gt;"",VLOOKUP($C673,'Monthly budget'!$E$8:$O$86,COLUMN()-3,FALSE),0)</f>
        <v>0</v>
      </c>
      <c r="G673" s="82">
        <f ca="1">IF($C673&lt;&gt;"",VLOOKUP($C673,'Monthly budget'!$E$8:$O$86,COLUMN()-3,FALSE),0)</f>
        <v>0</v>
      </c>
      <c r="H673" s="82">
        <f ca="1">IF($C673&lt;&gt;"",VLOOKUP($C673,'Monthly budget'!$E$8:$O$86,COLUMN()-3,FALSE),0)</f>
        <v>0</v>
      </c>
      <c r="I673" s="82">
        <f ca="1">IF($C673&lt;&gt;"",VLOOKUP($C673,'Monthly budget'!$E$8:$O$86,COLUMN()-3,FALSE),0)</f>
        <v>0</v>
      </c>
      <c r="J673" s="82">
        <f ca="1">IF($C673&lt;&gt;"",VLOOKUP($C673,'Monthly budget'!$E$8:$O$86,COLUMN()-3,FALSE),0)</f>
        <v>0</v>
      </c>
      <c r="K673" s="82">
        <f ca="1">IF($C673&lt;&gt;"",VLOOKUP($C673,'Monthly budget'!$E$8:$O$86,COLUMN()-3,FALSE),0)</f>
        <v>0</v>
      </c>
      <c r="L673" s="82">
        <f ca="1">IF($C673&lt;&gt;"",VLOOKUP($C673,'Monthly budget'!$E$8:$O$86,COLUMN()-3,FALSE),0)</f>
        <v>0</v>
      </c>
      <c r="M673" s="82">
        <f ca="1">IF($C673&lt;&gt;"",VLOOKUP($C673,'Monthly budget'!$E$8:$O$86,COLUMN()-3,FALSE),0)</f>
        <v>0</v>
      </c>
      <c r="N673" s="82">
        <f ca="1">IF($C673&lt;&gt;"",VLOOKUP($C673,'Monthly budget'!$E$8:$O$86,COLUMN()-3,FALSE),0)</f>
        <v>0</v>
      </c>
    </row>
    <row r="674" spans="2:14" x14ac:dyDescent="0.25">
      <c r="B674" s="81" t="b">
        <v>0</v>
      </c>
      <c r="C674" s="88" t="str">
        <f ca="1"/>
        <v>Disability</v>
      </c>
      <c r="D674" s="87">
        <f ca="1"/>
        <v>46692</v>
      </c>
      <c r="E674" s="83">
        <f ca="1">IF($C674&lt;&gt;"",VLOOKUP($C674,'Monthly budget'!$E$8:$O$86,COLUMN()-3,FALSE),0)</f>
        <v>0</v>
      </c>
      <c r="F674" s="82">
        <f ca="1">IF($C674&lt;&gt;"",VLOOKUP($C674,'Monthly budget'!$E$8:$O$86,COLUMN()-3,FALSE),0)</f>
        <v>356.66</v>
      </c>
      <c r="G674" s="82">
        <f ca="1">IF($C674&lt;&gt;"",VLOOKUP($C674,'Monthly budget'!$E$8:$O$86,COLUMN()-3,FALSE),0)</f>
        <v>0</v>
      </c>
      <c r="H674" s="82">
        <f ca="1">IF($C674&lt;&gt;"",VLOOKUP($C674,'Monthly budget'!$E$8:$O$86,COLUMN()-3,FALSE),0)</f>
        <v>0</v>
      </c>
      <c r="I674" s="82">
        <f ca="1">IF($C674&lt;&gt;"",VLOOKUP($C674,'Monthly budget'!$E$8:$O$86,COLUMN()-3,FALSE),0)</f>
        <v>0</v>
      </c>
      <c r="J674" s="82">
        <f ca="1">IF($C674&lt;&gt;"",VLOOKUP($C674,'Monthly budget'!$E$8:$O$86,COLUMN()-3,FALSE),0)</f>
        <v>0</v>
      </c>
      <c r="K674" s="82">
        <f ca="1">IF($C674&lt;&gt;"",VLOOKUP($C674,'Monthly budget'!$E$8:$O$86,COLUMN()-3,FALSE),0)</f>
        <v>0</v>
      </c>
      <c r="L674" s="82">
        <f ca="1">IF($C674&lt;&gt;"",VLOOKUP($C674,'Monthly budget'!$E$8:$O$86,COLUMN()-3,FALSE),0)</f>
        <v>0</v>
      </c>
      <c r="M674" s="82">
        <f ca="1">IF($C674&lt;&gt;"",VLOOKUP($C674,'Monthly budget'!$E$8:$O$86,COLUMN()-3,FALSE),0)</f>
        <v>0</v>
      </c>
      <c r="N674" s="82">
        <f ca="1">IF($C674&lt;&gt;"",VLOOKUP($C674,'Monthly budget'!$E$8:$O$86,COLUMN()-3,FALSE),0)</f>
        <v>0</v>
      </c>
    </row>
    <row r="675" spans="2:14" x14ac:dyDescent="0.25">
      <c r="B675" s="81" t="b">
        <v>0</v>
      </c>
      <c r="C675" s="88" t="str">
        <f ca="1"/>
        <v>Kulo Rent</v>
      </c>
      <c r="D675" s="87">
        <f ca="1"/>
        <v>46692</v>
      </c>
      <c r="E675" s="83">
        <f ca="1">IF($C675&lt;&gt;"",VLOOKUP($C675,'Monthly budget'!$E$8:$O$86,COLUMN()-3,FALSE),0)</f>
        <v>-959</v>
      </c>
      <c r="F675" s="82">
        <f ca="1">IF($C675&lt;&gt;"",VLOOKUP($C675,'Monthly budget'!$E$8:$O$86,COLUMN()-3,FALSE),0)</f>
        <v>0</v>
      </c>
      <c r="G675" s="82">
        <f ca="1">IF($C675&lt;&gt;"",VLOOKUP($C675,'Monthly budget'!$E$8:$O$86,COLUMN()-3,FALSE),0)</f>
        <v>0</v>
      </c>
      <c r="H675" s="82">
        <f ca="1">IF($C675&lt;&gt;"",VLOOKUP($C675,'Monthly budget'!$E$8:$O$86,COLUMN()-3,FALSE),0)</f>
        <v>0</v>
      </c>
      <c r="I675" s="82">
        <f ca="1">IF($C675&lt;&gt;"",VLOOKUP($C675,'Monthly budget'!$E$8:$O$86,COLUMN()-3,FALSE),0)</f>
        <v>0</v>
      </c>
      <c r="J675" s="82">
        <f ca="1">IF($C675&lt;&gt;"",VLOOKUP($C675,'Monthly budget'!$E$8:$O$86,COLUMN()-3,FALSE),0)</f>
        <v>0</v>
      </c>
      <c r="K675" s="82">
        <f ca="1">IF($C675&lt;&gt;"",VLOOKUP($C675,'Monthly budget'!$E$8:$O$86,COLUMN()-3,FALSE),0)</f>
        <v>0</v>
      </c>
      <c r="L675" s="82">
        <f ca="1">IF($C675&lt;&gt;"",VLOOKUP($C675,'Monthly budget'!$E$8:$O$86,COLUMN()-3,FALSE),0)</f>
        <v>0</v>
      </c>
      <c r="M675" s="82">
        <f ca="1">IF($C675&lt;&gt;"",VLOOKUP($C675,'Monthly budget'!$E$8:$O$86,COLUMN()-3,FALSE),0)</f>
        <v>0</v>
      </c>
      <c r="N675" s="82">
        <f ca="1">IF($C675&lt;&gt;"",VLOOKUP($C675,'Monthly budget'!$E$8:$O$86,COLUMN()-3,FALSE),0)</f>
        <v>0</v>
      </c>
    </row>
    <row r="676" spans="2:14" x14ac:dyDescent="0.25">
      <c r="B676" s="81" t="b">
        <v>0</v>
      </c>
      <c r="C676" s="88" t="str">
        <f ca="1"/>
        <v>Rent</v>
      </c>
      <c r="D676" s="87">
        <f ca="1"/>
        <v>46692</v>
      </c>
      <c r="E676" s="83">
        <f ca="1">IF($C676&lt;&gt;"",VLOOKUP($C676,'Monthly budget'!$E$8:$O$86,COLUMN()-3,FALSE),0)</f>
        <v>-1277.97</v>
      </c>
      <c r="F676" s="82">
        <f ca="1">IF($C676&lt;&gt;"",VLOOKUP($C676,'Monthly budget'!$E$8:$O$86,COLUMN()-3,FALSE),0)</f>
        <v>0</v>
      </c>
      <c r="G676" s="82">
        <f ca="1">IF($C676&lt;&gt;"",VLOOKUP($C676,'Monthly budget'!$E$8:$O$86,COLUMN()-3,FALSE),0)</f>
        <v>0</v>
      </c>
      <c r="H676" s="82">
        <f ca="1">IF($C676&lt;&gt;"",VLOOKUP($C676,'Monthly budget'!$E$8:$O$86,COLUMN()-3,FALSE),0)</f>
        <v>0</v>
      </c>
      <c r="I676" s="82">
        <f ca="1">IF($C676&lt;&gt;"",VLOOKUP($C676,'Monthly budget'!$E$8:$O$86,COLUMN()-3,FALSE),0)</f>
        <v>0</v>
      </c>
      <c r="J676" s="82">
        <f ca="1">IF($C676&lt;&gt;"",VLOOKUP($C676,'Monthly budget'!$E$8:$O$86,COLUMN()-3,FALSE),0)</f>
        <v>0</v>
      </c>
      <c r="K676" s="82">
        <f ca="1">IF($C676&lt;&gt;"",VLOOKUP($C676,'Monthly budget'!$E$8:$O$86,COLUMN()-3,FALSE),0)</f>
        <v>0</v>
      </c>
      <c r="L676" s="82">
        <f ca="1">IF($C676&lt;&gt;"",VLOOKUP($C676,'Monthly budget'!$E$8:$O$86,COLUMN()-3,FALSE),0)</f>
        <v>0</v>
      </c>
      <c r="M676" s="82">
        <f ca="1">IF($C676&lt;&gt;"",VLOOKUP($C676,'Monthly budget'!$E$8:$O$86,COLUMN()-3,FALSE),0)</f>
        <v>0</v>
      </c>
      <c r="N676" s="82">
        <f ca="1">IF($C676&lt;&gt;"",VLOOKUP($C676,'Monthly budget'!$E$8:$O$86,COLUMN()-3,FALSE),0)</f>
        <v>0</v>
      </c>
    </row>
    <row r="677" spans="2:14" x14ac:dyDescent="0.25">
      <c r="B677" s="81" t="b">
        <v>0</v>
      </c>
      <c r="C677" s="88" t="str">
        <f ca="1"/>
        <v>Visa Platinum</v>
      </c>
      <c r="D677" s="87">
        <f ca="1"/>
        <v>46694</v>
      </c>
      <c r="E677" s="83">
        <f ca="1">IF($C677&lt;&gt;"",VLOOKUP($C677,'Monthly budget'!$E$8:$O$86,COLUMN()-3,FALSE),0)</f>
        <v>-229</v>
      </c>
      <c r="F677" s="82">
        <f ca="1">IF($C677&lt;&gt;"",VLOOKUP($C677,'Monthly budget'!$E$8:$O$86,COLUMN()-3,FALSE),0)</f>
        <v>0</v>
      </c>
      <c r="G677" s="82">
        <f ca="1">IF($C677&lt;&gt;"",VLOOKUP($C677,'Monthly budget'!$E$8:$O$86,COLUMN()-3,FALSE),0)</f>
        <v>0</v>
      </c>
      <c r="H677" s="82">
        <f ca="1">IF($C677&lt;&gt;"",VLOOKUP($C677,'Monthly budget'!$E$8:$O$86,COLUMN()-3,FALSE),0)</f>
        <v>0</v>
      </c>
      <c r="I677" s="82">
        <f ca="1">IF($C677&lt;&gt;"",VLOOKUP($C677,'Monthly budget'!$E$8:$O$86,COLUMN()-3,FALSE),0)</f>
        <v>0</v>
      </c>
      <c r="J677" s="82">
        <f ca="1">IF($C677&lt;&gt;"",VLOOKUP($C677,'Monthly budget'!$E$8:$O$86,COLUMN()-3,FALSE),0)</f>
        <v>311</v>
      </c>
      <c r="K677" s="82">
        <f ca="1">IF($C677&lt;&gt;"",VLOOKUP($C677,'Monthly budget'!$E$8:$O$86,COLUMN()-3,FALSE),0)</f>
        <v>0</v>
      </c>
      <c r="L677" s="82">
        <f ca="1">IF($C677&lt;&gt;"",VLOOKUP($C677,'Monthly budget'!$E$8:$O$86,COLUMN()-3,FALSE),0)</f>
        <v>0</v>
      </c>
      <c r="M677" s="82">
        <f ca="1">IF($C677&lt;&gt;"",VLOOKUP($C677,'Monthly budget'!$E$8:$O$86,COLUMN()-3,FALSE),0)</f>
        <v>0</v>
      </c>
      <c r="N677" s="82">
        <f ca="1">IF($C677&lt;&gt;"",VLOOKUP($C677,'Monthly budget'!$E$8:$O$86,COLUMN()-3,FALSE),0)</f>
        <v>0</v>
      </c>
    </row>
    <row r="678" spans="2:14" x14ac:dyDescent="0.25">
      <c r="B678" s="81" t="b">
        <v>0</v>
      </c>
      <c r="C678" s="88" t="str">
        <f ca="1"/>
        <v>Paycheck</v>
      </c>
      <c r="D678" s="87">
        <f ca="1"/>
        <v>46696</v>
      </c>
      <c r="E678" s="83">
        <f ca="1">IF($C678&lt;&gt;"",VLOOKUP($C678,'Monthly budget'!$E$8:$O$86,COLUMN()-3,FALSE),0)</f>
        <v>1140</v>
      </c>
      <c r="F678" s="82">
        <f ca="1">IF($C678&lt;&gt;"",VLOOKUP($C678,'Monthly budget'!$E$8:$O$86,COLUMN()-3,FALSE),0)</f>
        <v>460</v>
      </c>
      <c r="G678" s="82">
        <f ca="1">IF($C678&lt;&gt;"",VLOOKUP($C678,'Monthly budget'!$E$8:$O$86,COLUMN()-3,FALSE),0)</f>
        <v>0</v>
      </c>
      <c r="H678" s="82">
        <f ca="1">IF($C678&lt;&gt;"",VLOOKUP($C678,'Monthly budget'!$E$8:$O$86,COLUMN()-3,FALSE),0)</f>
        <v>0</v>
      </c>
      <c r="I678" s="82">
        <f ca="1">IF($C678&lt;&gt;"",VLOOKUP($C678,'Monthly budget'!$E$8:$O$86,COLUMN()-3,FALSE),0)</f>
        <v>0</v>
      </c>
      <c r="J678" s="82">
        <f ca="1">IF($C678&lt;&gt;"",VLOOKUP($C678,'Monthly budget'!$E$8:$O$86,COLUMN()-3,FALSE),0)</f>
        <v>0</v>
      </c>
      <c r="K678" s="82">
        <f ca="1">IF($C678&lt;&gt;"",VLOOKUP($C678,'Monthly budget'!$E$8:$O$86,COLUMN()-3,FALSE),0)</f>
        <v>0</v>
      </c>
      <c r="L678" s="82">
        <f ca="1">IF($C678&lt;&gt;"",VLOOKUP($C678,'Monthly budget'!$E$8:$O$86,COLUMN()-3,FALSE),0)</f>
        <v>0</v>
      </c>
      <c r="M678" s="82">
        <f ca="1">IF($C678&lt;&gt;"",VLOOKUP($C678,'Monthly budget'!$E$8:$O$86,COLUMN()-3,FALSE),0)</f>
        <v>0</v>
      </c>
      <c r="N678" s="82">
        <f ca="1">IF($C678&lt;&gt;"",VLOOKUP($C678,'Monthly budget'!$E$8:$O$86,COLUMN()-3,FALSE),0)</f>
        <v>0</v>
      </c>
    </row>
    <row r="679" spans="2:14" x14ac:dyDescent="0.25">
      <c r="B679" s="81" t="b">
        <v>0</v>
      </c>
      <c r="C679" s="88" t="str">
        <f ca="1"/>
        <v>Ameritas</v>
      </c>
      <c r="D679" s="87">
        <f ca="1"/>
        <v>46696</v>
      </c>
      <c r="E679" s="83">
        <f ca="1">IF($C679&lt;&gt;"",VLOOKUP($C679,'Monthly budget'!$E$8:$O$86,COLUMN()-3,FALSE),0)</f>
        <v>0</v>
      </c>
      <c r="F679" s="82">
        <f ca="1">IF($C679&lt;&gt;"",VLOOKUP($C679,'Monthly budget'!$E$8:$O$86,COLUMN()-3,FALSE),0)</f>
        <v>0</v>
      </c>
      <c r="G679" s="82">
        <f ca="1">IF($C679&lt;&gt;"",VLOOKUP($C679,'Monthly budget'!$E$8:$O$86,COLUMN()-3,FALSE),0)</f>
        <v>112</v>
      </c>
      <c r="H679" s="82">
        <f ca="1">IF($C679&lt;&gt;"",VLOOKUP($C679,'Monthly budget'!$E$8:$O$86,COLUMN()-3,FALSE),0)</f>
        <v>0</v>
      </c>
      <c r="I679" s="82">
        <f ca="1">IF($C679&lt;&gt;"",VLOOKUP($C679,'Monthly budget'!$E$8:$O$86,COLUMN()-3,FALSE),0)</f>
        <v>0</v>
      </c>
      <c r="J679" s="82">
        <f ca="1">IF($C679&lt;&gt;"",VLOOKUP($C679,'Monthly budget'!$E$8:$O$86,COLUMN()-3,FALSE),0)</f>
        <v>0</v>
      </c>
      <c r="K679" s="82">
        <f ca="1">IF($C679&lt;&gt;"",VLOOKUP($C679,'Monthly budget'!$E$8:$O$86,COLUMN()-3,FALSE),0)</f>
        <v>0</v>
      </c>
      <c r="L679" s="82">
        <f ca="1">IF($C679&lt;&gt;"",VLOOKUP($C679,'Monthly budget'!$E$8:$O$86,COLUMN()-3,FALSE),0)</f>
        <v>0</v>
      </c>
      <c r="M679" s="82">
        <f ca="1">IF($C679&lt;&gt;"",VLOOKUP($C679,'Monthly budget'!$E$8:$O$86,COLUMN()-3,FALSE),0)</f>
        <v>0</v>
      </c>
      <c r="N679" s="82">
        <f ca="1">IF($C679&lt;&gt;"",VLOOKUP($C679,'Monthly budget'!$E$8:$O$86,COLUMN()-3,FALSE),0)</f>
        <v>0</v>
      </c>
    </row>
    <row r="680" spans="2:14" x14ac:dyDescent="0.25">
      <c r="B680" s="81" t="b">
        <v>0</v>
      </c>
      <c r="C680" s="88" t="str">
        <f ca="1"/>
        <v>Kulo Internet</v>
      </c>
      <c r="D680" s="87">
        <f ca="1"/>
        <v>46696</v>
      </c>
      <c r="E680" s="83">
        <f ca="1">IF($C680&lt;&gt;"",VLOOKUP($C680,'Monthly budget'!$E$8:$O$86,COLUMN()-3,FALSE),0)</f>
        <v>-28</v>
      </c>
      <c r="F680" s="82">
        <f ca="1">IF($C680&lt;&gt;"",VLOOKUP($C680,'Monthly budget'!$E$8:$O$86,COLUMN()-3,FALSE),0)</f>
        <v>0</v>
      </c>
      <c r="G680" s="82">
        <f ca="1">IF($C680&lt;&gt;"",VLOOKUP($C680,'Monthly budget'!$E$8:$O$86,COLUMN()-3,FALSE),0)</f>
        <v>0</v>
      </c>
      <c r="H680" s="82">
        <f ca="1">IF($C680&lt;&gt;"",VLOOKUP($C680,'Monthly budget'!$E$8:$O$86,COLUMN()-3,FALSE),0)</f>
        <v>0</v>
      </c>
      <c r="I680" s="82">
        <f ca="1">IF($C680&lt;&gt;"",VLOOKUP($C680,'Monthly budget'!$E$8:$O$86,COLUMN()-3,FALSE),0)</f>
        <v>0</v>
      </c>
      <c r="J680" s="82">
        <f ca="1">IF($C680&lt;&gt;"",VLOOKUP($C680,'Monthly budget'!$E$8:$O$86,COLUMN()-3,FALSE),0)</f>
        <v>0</v>
      </c>
      <c r="K680" s="82">
        <f ca="1">IF($C680&lt;&gt;"",VLOOKUP($C680,'Monthly budget'!$E$8:$O$86,COLUMN()-3,FALSE),0)</f>
        <v>0</v>
      </c>
      <c r="L680" s="82">
        <f ca="1">IF($C680&lt;&gt;"",VLOOKUP($C680,'Monthly budget'!$E$8:$O$86,COLUMN()-3,FALSE),0)</f>
        <v>0</v>
      </c>
      <c r="M680" s="82">
        <f ca="1">IF($C680&lt;&gt;"",VLOOKUP($C680,'Monthly budget'!$E$8:$O$86,COLUMN()-3,FALSE),0)</f>
        <v>0</v>
      </c>
      <c r="N680" s="82">
        <f ca="1">IF($C680&lt;&gt;"",VLOOKUP($C680,'Monthly budget'!$E$8:$O$86,COLUMN()-3,FALSE),0)</f>
        <v>0</v>
      </c>
    </row>
    <row r="681" spans="2:14" x14ac:dyDescent="0.25">
      <c r="B681" s="81" t="b">
        <v>0</v>
      </c>
      <c r="C681" s="88" t="str">
        <f ca="1"/>
        <v>Cese Phone</v>
      </c>
      <c r="D681" s="87">
        <f ca="1"/>
        <v>46696</v>
      </c>
      <c r="E681" s="83">
        <f ca="1">IF($C681&lt;&gt;"",VLOOKUP($C681,'Monthly budget'!$E$8:$O$86,COLUMN()-3,FALSE),0)</f>
        <v>-142</v>
      </c>
      <c r="F681" s="82">
        <f ca="1">IF($C681&lt;&gt;"",VLOOKUP($C681,'Monthly budget'!$E$8:$O$86,COLUMN()-3,FALSE),0)</f>
        <v>0</v>
      </c>
      <c r="G681" s="82">
        <f ca="1">IF($C681&lt;&gt;"",VLOOKUP($C681,'Monthly budget'!$E$8:$O$86,COLUMN()-3,FALSE),0)</f>
        <v>0</v>
      </c>
      <c r="H681" s="82">
        <f ca="1">IF($C681&lt;&gt;"",VLOOKUP($C681,'Monthly budget'!$E$8:$O$86,COLUMN()-3,FALSE),0)</f>
        <v>0</v>
      </c>
      <c r="I681" s="82">
        <f ca="1">IF($C681&lt;&gt;"",VLOOKUP($C681,'Monthly budget'!$E$8:$O$86,COLUMN()-3,FALSE),0)</f>
        <v>0</v>
      </c>
      <c r="J681" s="82">
        <f ca="1">IF($C681&lt;&gt;"",VLOOKUP($C681,'Monthly budget'!$E$8:$O$86,COLUMN()-3,FALSE),0)</f>
        <v>0</v>
      </c>
      <c r="K681" s="82">
        <f ca="1">IF($C681&lt;&gt;"",VLOOKUP($C681,'Monthly budget'!$E$8:$O$86,COLUMN()-3,FALSE),0)</f>
        <v>0</v>
      </c>
      <c r="L681" s="82">
        <f ca="1">IF($C681&lt;&gt;"",VLOOKUP($C681,'Monthly budget'!$E$8:$O$86,COLUMN()-3,FALSE),0)</f>
        <v>0</v>
      </c>
      <c r="M681" s="82">
        <f ca="1">IF($C681&lt;&gt;"",VLOOKUP($C681,'Monthly budget'!$E$8:$O$86,COLUMN()-3,FALSE),0)</f>
        <v>0</v>
      </c>
      <c r="N681" s="82">
        <f ca="1">IF($C681&lt;&gt;"",VLOOKUP($C681,'Monthly budget'!$E$8:$O$86,COLUMN()-3,FALSE),0)</f>
        <v>0</v>
      </c>
    </row>
    <row r="682" spans="2:14" x14ac:dyDescent="0.25">
      <c r="B682" s="81" t="b">
        <v>0</v>
      </c>
      <c r="C682" s="88" t="str">
        <f ca="1"/>
        <v>Phone</v>
      </c>
      <c r="D682" s="87">
        <f ca="1"/>
        <v>46696</v>
      </c>
      <c r="E682" s="83">
        <f ca="1">IF($C682&lt;&gt;"",VLOOKUP($C682,'Monthly budget'!$E$8:$O$86,COLUMN()-3,FALSE),0)</f>
        <v>-150.66999999999999</v>
      </c>
      <c r="F682" s="82">
        <f ca="1">IF($C682&lt;&gt;"",VLOOKUP($C682,'Monthly budget'!$E$8:$O$86,COLUMN()-3,FALSE),0)</f>
        <v>0</v>
      </c>
      <c r="G682" s="82">
        <f ca="1">IF($C682&lt;&gt;"",VLOOKUP($C682,'Monthly budget'!$E$8:$O$86,COLUMN()-3,FALSE),0)</f>
        <v>0</v>
      </c>
      <c r="H682" s="82">
        <f ca="1">IF($C682&lt;&gt;"",VLOOKUP($C682,'Monthly budget'!$E$8:$O$86,COLUMN()-3,FALSE),0)</f>
        <v>0</v>
      </c>
      <c r="I682" s="82">
        <f ca="1">IF($C682&lt;&gt;"",VLOOKUP($C682,'Monthly budget'!$E$8:$O$86,COLUMN()-3,FALSE),0)</f>
        <v>0</v>
      </c>
      <c r="J682" s="82">
        <f ca="1">IF($C682&lt;&gt;"",VLOOKUP($C682,'Monthly budget'!$E$8:$O$86,COLUMN()-3,FALSE),0)</f>
        <v>0</v>
      </c>
      <c r="K682" s="82">
        <f ca="1">IF($C682&lt;&gt;"",VLOOKUP($C682,'Monthly budget'!$E$8:$O$86,COLUMN()-3,FALSE),0)</f>
        <v>0</v>
      </c>
      <c r="L682" s="82">
        <f ca="1">IF($C682&lt;&gt;"",VLOOKUP($C682,'Monthly budget'!$E$8:$O$86,COLUMN()-3,FALSE),0)</f>
        <v>0</v>
      </c>
      <c r="M682" s="82">
        <f ca="1">IF($C682&lt;&gt;"",VLOOKUP($C682,'Monthly budget'!$E$8:$O$86,COLUMN()-3,FALSE),0)</f>
        <v>0</v>
      </c>
      <c r="N682" s="82">
        <f ca="1">IF($C682&lt;&gt;"",VLOOKUP($C682,'Monthly budget'!$E$8:$O$86,COLUMN()-3,FALSE),0)</f>
        <v>0</v>
      </c>
    </row>
    <row r="683" spans="2:14" x14ac:dyDescent="0.25">
      <c r="B683" s="81" t="b">
        <v>0</v>
      </c>
      <c r="C683" s="88" t="str">
        <f ca="1"/>
        <v>Groceries</v>
      </c>
      <c r="D683" s="87">
        <f ca="1"/>
        <v>46697</v>
      </c>
      <c r="E683" s="83">
        <f ca="1">IF($C683&lt;&gt;"",VLOOKUP($C683,'Monthly budget'!$E$8:$O$86,COLUMN()-3,FALSE),0)</f>
        <v>0</v>
      </c>
      <c r="F683" s="82">
        <f ca="1">IF($C683&lt;&gt;"",VLOOKUP($C683,'Monthly budget'!$E$8:$O$86,COLUMN()-3,FALSE),0)</f>
        <v>-200</v>
      </c>
      <c r="G683" s="82">
        <f ca="1">IF($C683&lt;&gt;"",VLOOKUP($C683,'Monthly budget'!$E$8:$O$86,COLUMN()-3,FALSE),0)</f>
        <v>0</v>
      </c>
      <c r="H683" s="82">
        <f ca="1">IF($C683&lt;&gt;"",VLOOKUP($C683,'Monthly budget'!$E$8:$O$86,COLUMN()-3,FALSE),0)</f>
        <v>0</v>
      </c>
      <c r="I683" s="82">
        <f ca="1">IF($C683&lt;&gt;"",VLOOKUP($C683,'Monthly budget'!$E$8:$O$86,COLUMN()-3,FALSE),0)</f>
        <v>0</v>
      </c>
      <c r="J683" s="82">
        <f ca="1">IF($C683&lt;&gt;"",VLOOKUP($C683,'Monthly budget'!$E$8:$O$86,COLUMN()-3,FALSE),0)</f>
        <v>0</v>
      </c>
      <c r="K683" s="82">
        <f ca="1">IF($C683&lt;&gt;"",VLOOKUP($C683,'Monthly budget'!$E$8:$O$86,COLUMN()-3,FALSE),0)</f>
        <v>0</v>
      </c>
      <c r="L683" s="82">
        <f ca="1">IF($C683&lt;&gt;"",VLOOKUP($C683,'Monthly budget'!$E$8:$O$86,COLUMN()-3,FALSE),0)</f>
        <v>0</v>
      </c>
      <c r="M683" s="82">
        <f ca="1">IF($C683&lt;&gt;"",VLOOKUP($C683,'Monthly budget'!$E$8:$O$86,COLUMN()-3,FALSE),0)</f>
        <v>0</v>
      </c>
      <c r="N683" s="82">
        <f ca="1">IF($C683&lt;&gt;"",VLOOKUP($C683,'Monthly budget'!$E$8:$O$86,COLUMN()-3,FALSE),0)</f>
        <v>0</v>
      </c>
    </row>
    <row r="684" spans="2:14" x14ac:dyDescent="0.25">
      <c r="B684" s="81" t="b">
        <v>0</v>
      </c>
      <c r="C684" s="88" t="str">
        <f ca="1"/>
        <v>Food &amp; Drinks</v>
      </c>
      <c r="D684" s="87">
        <f ca="1"/>
        <v>46697</v>
      </c>
      <c r="E684" s="83">
        <f ca="1">IF($C684&lt;&gt;"",VLOOKUP($C684,'Monthly budget'!$E$8:$O$86,COLUMN()-3,FALSE),0)</f>
        <v>0</v>
      </c>
      <c r="F684" s="82">
        <f ca="1">IF($C684&lt;&gt;"",VLOOKUP($C684,'Monthly budget'!$E$8:$O$86,COLUMN()-3,FALSE),0)</f>
        <v>-200</v>
      </c>
      <c r="G684" s="82">
        <f ca="1">IF($C684&lt;&gt;"",VLOOKUP($C684,'Monthly budget'!$E$8:$O$86,COLUMN()-3,FALSE),0)</f>
        <v>0</v>
      </c>
      <c r="H684" s="82">
        <f ca="1">IF($C684&lt;&gt;"",VLOOKUP($C684,'Monthly budget'!$E$8:$O$86,COLUMN()-3,FALSE),0)</f>
        <v>0</v>
      </c>
      <c r="I684" s="82">
        <f ca="1">IF($C684&lt;&gt;"",VLOOKUP($C684,'Monthly budget'!$E$8:$O$86,COLUMN()-3,FALSE),0)</f>
        <v>0</v>
      </c>
      <c r="J684" s="82">
        <f ca="1">IF($C684&lt;&gt;"",VLOOKUP($C684,'Monthly budget'!$E$8:$O$86,COLUMN()-3,FALSE),0)</f>
        <v>0</v>
      </c>
      <c r="K684" s="82">
        <f ca="1">IF($C684&lt;&gt;"",VLOOKUP($C684,'Monthly budget'!$E$8:$O$86,COLUMN()-3,FALSE),0)</f>
        <v>0</v>
      </c>
      <c r="L684" s="82">
        <f ca="1">IF($C684&lt;&gt;"",VLOOKUP($C684,'Monthly budget'!$E$8:$O$86,COLUMN()-3,FALSE),0)</f>
        <v>0</v>
      </c>
      <c r="M684" s="82">
        <f ca="1">IF($C684&lt;&gt;"",VLOOKUP($C684,'Monthly budget'!$E$8:$O$86,COLUMN()-3,FALSE),0)</f>
        <v>0</v>
      </c>
      <c r="N684" s="82">
        <f ca="1">IF($C684&lt;&gt;"",VLOOKUP($C684,'Monthly budget'!$E$8:$O$86,COLUMN()-3,FALSE),0)</f>
        <v>0</v>
      </c>
    </row>
    <row r="685" spans="2:14" x14ac:dyDescent="0.25">
      <c r="B685" s="81" t="b">
        <v>0</v>
      </c>
      <c r="C685" s="88" t="str">
        <f ca="1"/>
        <v>Sony</v>
      </c>
      <c r="D685" s="87">
        <f ca="1"/>
        <v>46699</v>
      </c>
      <c r="E685" s="83">
        <f ca="1">IF($C685&lt;&gt;"",VLOOKUP($C685,'Monthly budget'!$E$8:$O$86,COLUMN()-3,FALSE),0)</f>
        <v>-17.989999999999998</v>
      </c>
      <c r="F685" s="82">
        <f ca="1">IF($C685&lt;&gt;"",VLOOKUP($C685,'Monthly budget'!$E$8:$O$86,COLUMN()-3,FALSE),0)</f>
        <v>0</v>
      </c>
      <c r="G685" s="82">
        <f ca="1">IF($C685&lt;&gt;"",VLOOKUP($C685,'Monthly budget'!$E$8:$O$86,COLUMN()-3,FALSE),0)</f>
        <v>0</v>
      </c>
      <c r="H685" s="82">
        <f ca="1">IF($C685&lt;&gt;"",VLOOKUP($C685,'Monthly budget'!$E$8:$O$86,COLUMN()-3,FALSE),0)</f>
        <v>0</v>
      </c>
      <c r="I685" s="82">
        <f ca="1">IF($C685&lt;&gt;"",VLOOKUP($C685,'Monthly budget'!$E$8:$O$86,COLUMN()-3,FALSE),0)</f>
        <v>0</v>
      </c>
      <c r="J685" s="82">
        <f ca="1">IF($C685&lt;&gt;"",VLOOKUP($C685,'Monthly budget'!$E$8:$O$86,COLUMN()-3,FALSE),0)</f>
        <v>0</v>
      </c>
      <c r="K685" s="82">
        <f ca="1">IF($C685&lt;&gt;"",VLOOKUP($C685,'Monthly budget'!$E$8:$O$86,COLUMN()-3,FALSE),0)</f>
        <v>0</v>
      </c>
      <c r="L685" s="82">
        <f ca="1">IF($C685&lt;&gt;"",VLOOKUP($C685,'Monthly budget'!$E$8:$O$86,COLUMN()-3,FALSE),0)</f>
        <v>0</v>
      </c>
      <c r="M685" s="82">
        <f ca="1">IF($C685&lt;&gt;"",VLOOKUP($C685,'Monthly budget'!$E$8:$O$86,COLUMN()-3,FALSE),0)</f>
        <v>0</v>
      </c>
      <c r="N685" s="82">
        <f ca="1">IF($C685&lt;&gt;"",VLOOKUP($C685,'Monthly budget'!$E$8:$O$86,COLUMN()-3,FALSE),0)</f>
        <v>0</v>
      </c>
    </row>
    <row r="686" spans="2:14" x14ac:dyDescent="0.25">
      <c r="B686" s="81" t="b">
        <v>0</v>
      </c>
      <c r="C686" s="88" t="str">
        <f ca="1"/>
        <v>Bike Insurance</v>
      </c>
      <c r="D686" s="87">
        <f ca="1"/>
        <v>46699</v>
      </c>
      <c r="E686" s="83">
        <f ca="1">IF($C686&lt;&gt;"",VLOOKUP($C686,'Monthly budget'!$E$8:$O$86,COLUMN()-3,FALSE),0)</f>
        <v>-324.05</v>
      </c>
      <c r="F686" s="82">
        <f ca="1">IF($C686&lt;&gt;"",VLOOKUP($C686,'Monthly budget'!$E$8:$O$86,COLUMN()-3,FALSE),0)</f>
        <v>0</v>
      </c>
      <c r="G686" s="82">
        <f ca="1">IF($C686&lt;&gt;"",VLOOKUP($C686,'Monthly budget'!$E$8:$O$86,COLUMN()-3,FALSE),0)</f>
        <v>0</v>
      </c>
      <c r="H686" s="82">
        <f ca="1">IF($C686&lt;&gt;"",VLOOKUP($C686,'Monthly budget'!$E$8:$O$86,COLUMN()-3,FALSE),0)</f>
        <v>0</v>
      </c>
      <c r="I686" s="82">
        <f ca="1">IF($C686&lt;&gt;"",VLOOKUP($C686,'Monthly budget'!$E$8:$O$86,COLUMN()-3,FALSE),0)</f>
        <v>0</v>
      </c>
      <c r="J686" s="82">
        <f ca="1">IF($C686&lt;&gt;"",VLOOKUP($C686,'Monthly budget'!$E$8:$O$86,COLUMN()-3,FALSE),0)</f>
        <v>0</v>
      </c>
      <c r="K686" s="82">
        <f ca="1">IF($C686&lt;&gt;"",VLOOKUP($C686,'Monthly budget'!$E$8:$O$86,COLUMN()-3,FALSE),0)</f>
        <v>0</v>
      </c>
      <c r="L686" s="82">
        <f ca="1">IF($C686&lt;&gt;"",VLOOKUP($C686,'Monthly budget'!$E$8:$O$86,COLUMN()-3,FALSE),0)</f>
        <v>0</v>
      </c>
      <c r="M686" s="82">
        <f ca="1">IF($C686&lt;&gt;"",VLOOKUP($C686,'Monthly budget'!$E$8:$O$86,COLUMN()-3,FALSE),0)</f>
        <v>0</v>
      </c>
      <c r="N686" s="82">
        <f ca="1">IF($C686&lt;&gt;"",VLOOKUP($C686,'Monthly budget'!$E$8:$O$86,COLUMN()-3,FALSE),0)</f>
        <v>0</v>
      </c>
    </row>
    <row r="687" spans="2:14" x14ac:dyDescent="0.25">
      <c r="B687" s="81" t="b">
        <v>0</v>
      </c>
      <c r="C687" s="88" t="str">
        <f ca="1"/>
        <v>Phone Insurance</v>
      </c>
      <c r="D687" s="87">
        <f ca="1"/>
        <v>46699</v>
      </c>
      <c r="E687" s="83">
        <f ca="1">IF($C687&lt;&gt;"",VLOOKUP($C687,'Monthly budget'!$E$8:$O$86,COLUMN()-3,FALSE),0)</f>
        <v>-8</v>
      </c>
      <c r="F687" s="82">
        <f ca="1">IF($C687&lt;&gt;"",VLOOKUP($C687,'Monthly budget'!$E$8:$O$86,COLUMN()-3,FALSE),0)</f>
        <v>0</v>
      </c>
      <c r="G687" s="82">
        <f ca="1">IF($C687&lt;&gt;"",VLOOKUP($C687,'Monthly budget'!$E$8:$O$86,COLUMN()-3,FALSE),0)</f>
        <v>0</v>
      </c>
      <c r="H687" s="82">
        <f ca="1">IF($C687&lt;&gt;"",VLOOKUP($C687,'Monthly budget'!$E$8:$O$86,COLUMN()-3,FALSE),0)</f>
        <v>0</v>
      </c>
      <c r="I687" s="82">
        <f ca="1">IF($C687&lt;&gt;"",VLOOKUP($C687,'Monthly budget'!$E$8:$O$86,COLUMN()-3,FALSE),0)</f>
        <v>0</v>
      </c>
      <c r="J687" s="82">
        <f ca="1">IF($C687&lt;&gt;"",VLOOKUP($C687,'Monthly budget'!$E$8:$O$86,COLUMN()-3,FALSE),0)</f>
        <v>0</v>
      </c>
      <c r="K687" s="82">
        <f ca="1">IF($C687&lt;&gt;"",VLOOKUP($C687,'Monthly budget'!$E$8:$O$86,COLUMN()-3,FALSE),0)</f>
        <v>0</v>
      </c>
      <c r="L687" s="82">
        <f ca="1">IF($C687&lt;&gt;"",VLOOKUP($C687,'Monthly budget'!$E$8:$O$86,COLUMN()-3,FALSE),0)</f>
        <v>0</v>
      </c>
      <c r="M687" s="82">
        <f ca="1">IF($C687&lt;&gt;"",VLOOKUP($C687,'Monthly budget'!$E$8:$O$86,COLUMN()-3,FALSE),0)</f>
        <v>0</v>
      </c>
      <c r="N687" s="82">
        <f ca="1">IF($C687&lt;&gt;"",VLOOKUP($C687,'Monthly budget'!$E$8:$O$86,COLUMN()-3,FALSE),0)</f>
        <v>0</v>
      </c>
    </row>
    <row r="688" spans="2:14" x14ac:dyDescent="0.25">
      <c r="B688" s="81" t="b">
        <v>0</v>
      </c>
      <c r="C688" s="88" t="str">
        <f ca="1"/>
        <v>Amazon</v>
      </c>
      <c r="D688" s="87">
        <f ca="1"/>
        <v>46700</v>
      </c>
      <c r="E688" s="83">
        <f ca="1">IF($C688&lt;&gt;"",VLOOKUP($C688,'Monthly budget'!$E$8:$O$86,COLUMN()-3,FALSE),0)</f>
        <v>-16.149999999999999</v>
      </c>
      <c r="F688" s="82">
        <f ca="1">IF($C688&lt;&gt;"",VLOOKUP($C688,'Monthly budget'!$E$8:$O$86,COLUMN()-3,FALSE),0)</f>
        <v>0</v>
      </c>
      <c r="G688" s="82">
        <f ca="1">IF($C688&lt;&gt;"",VLOOKUP($C688,'Monthly budget'!$E$8:$O$86,COLUMN()-3,FALSE),0)</f>
        <v>0</v>
      </c>
      <c r="H688" s="82">
        <f ca="1">IF($C688&lt;&gt;"",VLOOKUP($C688,'Monthly budget'!$E$8:$O$86,COLUMN()-3,FALSE),0)</f>
        <v>0</v>
      </c>
      <c r="I688" s="82">
        <f ca="1">IF($C688&lt;&gt;"",VLOOKUP($C688,'Monthly budget'!$E$8:$O$86,COLUMN()-3,FALSE),0)</f>
        <v>0</v>
      </c>
      <c r="J688" s="82">
        <f ca="1">IF($C688&lt;&gt;"",VLOOKUP($C688,'Monthly budget'!$E$8:$O$86,COLUMN()-3,FALSE),0)</f>
        <v>0</v>
      </c>
      <c r="K688" s="82">
        <f ca="1">IF($C688&lt;&gt;"",VLOOKUP($C688,'Monthly budget'!$E$8:$O$86,COLUMN()-3,FALSE),0)</f>
        <v>0</v>
      </c>
      <c r="L688" s="82">
        <f ca="1">IF($C688&lt;&gt;"",VLOOKUP($C688,'Monthly budget'!$E$8:$O$86,COLUMN()-3,FALSE),0)</f>
        <v>0</v>
      </c>
      <c r="M688" s="82">
        <f ca="1">IF($C688&lt;&gt;"",VLOOKUP($C688,'Monthly budget'!$E$8:$O$86,COLUMN()-3,FALSE),0)</f>
        <v>0</v>
      </c>
      <c r="N688" s="82">
        <f ca="1">IF($C688&lt;&gt;"",VLOOKUP($C688,'Monthly budget'!$E$8:$O$86,COLUMN()-3,FALSE),0)</f>
        <v>0</v>
      </c>
    </row>
    <row r="689" spans="2:14" x14ac:dyDescent="0.25">
      <c r="B689" s="81" t="b">
        <v>0</v>
      </c>
      <c r="C689" s="88" t="str">
        <f ca="1"/>
        <v>Viso Go</v>
      </c>
      <c r="D689" s="87">
        <f ca="1"/>
        <v>46702</v>
      </c>
      <c r="E689" s="83">
        <f ca="1">IF($C689&lt;&gt;"",VLOOKUP($C689,'Monthly budget'!$E$8:$O$86,COLUMN()-3,FALSE),0)</f>
        <v>-275</v>
      </c>
      <c r="F689" s="82">
        <f ca="1">IF($C689&lt;&gt;"",VLOOKUP($C689,'Monthly budget'!$E$8:$O$86,COLUMN()-3,FALSE),0)</f>
        <v>0</v>
      </c>
      <c r="G689" s="82">
        <f ca="1">IF($C689&lt;&gt;"",VLOOKUP($C689,'Monthly budget'!$E$8:$O$86,COLUMN()-3,FALSE),0)</f>
        <v>0</v>
      </c>
      <c r="H689" s="82">
        <f ca="1">IF($C689&lt;&gt;"",VLOOKUP($C689,'Monthly budget'!$E$8:$O$86,COLUMN()-3,FALSE),0)</f>
        <v>0</v>
      </c>
      <c r="I689" s="82">
        <f ca="1">IF($C689&lt;&gt;"",VLOOKUP($C689,'Monthly budget'!$E$8:$O$86,COLUMN()-3,FALSE),0)</f>
        <v>0</v>
      </c>
      <c r="J689" s="82">
        <f ca="1">IF($C689&lt;&gt;"",VLOOKUP($C689,'Monthly budget'!$E$8:$O$86,COLUMN()-3,FALSE),0)</f>
        <v>0</v>
      </c>
      <c r="K689" s="82">
        <f ca="1">IF($C689&lt;&gt;"",VLOOKUP($C689,'Monthly budget'!$E$8:$O$86,COLUMN()-3,FALSE),0)</f>
        <v>146</v>
      </c>
      <c r="L689" s="82">
        <f ca="1">IF($C689&lt;&gt;"",VLOOKUP($C689,'Monthly budget'!$E$8:$O$86,COLUMN()-3,FALSE),0)</f>
        <v>0</v>
      </c>
      <c r="M689" s="82">
        <f ca="1">IF($C689&lt;&gt;"",VLOOKUP($C689,'Monthly budget'!$E$8:$O$86,COLUMN()-3,FALSE),0)</f>
        <v>0</v>
      </c>
      <c r="N689" s="82">
        <f ca="1">IF($C689&lt;&gt;"",VLOOKUP($C689,'Monthly budget'!$E$8:$O$86,COLUMN()-3,FALSE),0)</f>
        <v>0</v>
      </c>
    </row>
    <row r="690" spans="2:14" x14ac:dyDescent="0.25">
      <c r="B690" s="81" t="b">
        <v>0</v>
      </c>
      <c r="C690" s="88" t="str">
        <f ca="1"/>
        <v>Motorcycle</v>
      </c>
      <c r="D690" s="87">
        <f ca="1"/>
        <v>46707</v>
      </c>
      <c r="E690" s="83">
        <f ca="1">IF($C690&lt;&gt;"",VLOOKUP($C690,'Monthly budget'!$E$8:$O$86,COLUMN()-3,FALSE),0)</f>
        <v>-150.38</v>
      </c>
      <c r="F690" s="82">
        <f ca="1">IF($C690&lt;&gt;"",VLOOKUP($C690,'Monthly budget'!$E$8:$O$86,COLUMN()-3,FALSE),0)</f>
        <v>0</v>
      </c>
      <c r="G690" s="82">
        <f ca="1">IF($C690&lt;&gt;"",VLOOKUP($C690,'Monthly budget'!$E$8:$O$86,COLUMN()-3,FALSE),0)</f>
        <v>0</v>
      </c>
      <c r="H690" s="82">
        <f ca="1">IF($C690&lt;&gt;"",VLOOKUP($C690,'Monthly budget'!$E$8:$O$86,COLUMN()-3,FALSE),0)</f>
        <v>0</v>
      </c>
      <c r="I690" s="82">
        <f ca="1">IF($C690&lt;&gt;"",VLOOKUP($C690,'Monthly budget'!$E$8:$O$86,COLUMN()-3,FALSE),0)</f>
        <v>0</v>
      </c>
      <c r="J690" s="82">
        <f ca="1">IF($C690&lt;&gt;"",VLOOKUP($C690,'Monthly budget'!$E$8:$O$86,COLUMN()-3,FALSE),0)</f>
        <v>0</v>
      </c>
      <c r="K690" s="82">
        <f ca="1">IF($C690&lt;&gt;"",VLOOKUP($C690,'Monthly budget'!$E$8:$O$86,COLUMN()-3,FALSE),0)</f>
        <v>0</v>
      </c>
      <c r="L690" s="82">
        <f ca="1">IF($C690&lt;&gt;"",VLOOKUP($C690,'Monthly budget'!$E$8:$O$86,COLUMN()-3,FALSE),0)</f>
        <v>0</v>
      </c>
      <c r="M690" s="82">
        <f ca="1">IF($C690&lt;&gt;"",VLOOKUP($C690,'Monthly budget'!$E$8:$O$86,COLUMN()-3,FALSE),0)</f>
        <v>0</v>
      </c>
      <c r="N690" s="82">
        <f ca="1">IF($C690&lt;&gt;"",VLOOKUP($C690,'Monthly budget'!$E$8:$O$86,COLUMN()-3,FALSE),0)</f>
        <v>0</v>
      </c>
    </row>
    <row r="691" spans="2:14" x14ac:dyDescent="0.25">
      <c r="B691" s="81" t="b">
        <v>0</v>
      </c>
      <c r="C691" s="88" t="str">
        <f ca="1"/>
        <v>Paycheck</v>
      </c>
      <c r="D691" s="87">
        <f ca="1"/>
        <v>46710</v>
      </c>
      <c r="E691" s="83">
        <f ca="1">IF($C691&lt;&gt;"",VLOOKUP($C691,'Monthly budget'!$E$8:$O$86,COLUMN()-3,FALSE),0)</f>
        <v>1140</v>
      </c>
      <c r="F691" s="82">
        <f ca="1">IF($C691&lt;&gt;"",VLOOKUP($C691,'Monthly budget'!$E$8:$O$86,COLUMN()-3,FALSE),0)</f>
        <v>460</v>
      </c>
      <c r="G691" s="82">
        <f ca="1">IF($C691&lt;&gt;"",VLOOKUP($C691,'Monthly budget'!$E$8:$O$86,COLUMN()-3,FALSE),0)</f>
        <v>0</v>
      </c>
      <c r="H691" s="82">
        <f ca="1">IF($C691&lt;&gt;"",VLOOKUP($C691,'Monthly budget'!$E$8:$O$86,COLUMN()-3,FALSE),0)</f>
        <v>0</v>
      </c>
      <c r="I691" s="82">
        <f ca="1">IF($C691&lt;&gt;"",VLOOKUP($C691,'Monthly budget'!$E$8:$O$86,COLUMN()-3,FALSE),0)</f>
        <v>0</v>
      </c>
      <c r="J691" s="82">
        <f ca="1">IF($C691&lt;&gt;"",VLOOKUP($C691,'Monthly budget'!$E$8:$O$86,COLUMN()-3,FALSE),0)</f>
        <v>0</v>
      </c>
      <c r="K691" s="82">
        <f ca="1">IF($C691&lt;&gt;"",VLOOKUP($C691,'Monthly budget'!$E$8:$O$86,COLUMN()-3,FALSE),0)</f>
        <v>0</v>
      </c>
      <c r="L691" s="82">
        <f ca="1">IF($C691&lt;&gt;"",VLOOKUP($C691,'Monthly budget'!$E$8:$O$86,COLUMN()-3,FALSE),0)</f>
        <v>0</v>
      </c>
      <c r="M691" s="82">
        <f ca="1">IF($C691&lt;&gt;"",VLOOKUP($C691,'Monthly budget'!$E$8:$O$86,COLUMN()-3,FALSE),0)</f>
        <v>0</v>
      </c>
      <c r="N691" s="82">
        <f ca="1">IF($C691&lt;&gt;"",VLOOKUP($C691,'Monthly budget'!$E$8:$O$86,COLUMN()-3,FALSE),0)</f>
        <v>0</v>
      </c>
    </row>
    <row r="692" spans="2:14" x14ac:dyDescent="0.25">
      <c r="B692" s="81" t="b">
        <v>0</v>
      </c>
      <c r="C692" s="88" t="str">
        <f ca="1"/>
        <v>Ameritas</v>
      </c>
      <c r="D692" s="87">
        <f ca="1"/>
        <v>46710</v>
      </c>
      <c r="E692" s="83">
        <f ca="1">IF($C692&lt;&gt;"",VLOOKUP($C692,'Monthly budget'!$E$8:$O$86,COLUMN()-3,FALSE),0)</f>
        <v>0</v>
      </c>
      <c r="F692" s="82">
        <f ca="1">IF($C692&lt;&gt;"",VLOOKUP($C692,'Monthly budget'!$E$8:$O$86,COLUMN()-3,FALSE),0)</f>
        <v>0</v>
      </c>
      <c r="G692" s="82">
        <f ca="1">IF($C692&lt;&gt;"",VLOOKUP($C692,'Monthly budget'!$E$8:$O$86,COLUMN()-3,FALSE),0)</f>
        <v>112</v>
      </c>
      <c r="H692" s="82">
        <f ca="1">IF($C692&lt;&gt;"",VLOOKUP($C692,'Monthly budget'!$E$8:$O$86,COLUMN()-3,FALSE),0)</f>
        <v>0</v>
      </c>
      <c r="I692" s="82">
        <f ca="1">IF($C692&lt;&gt;"",VLOOKUP($C692,'Monthly budget'!$E$8:$O$86,COLUMN()-3,FALSE),0)</f>
        <v>0</v>
      </c>
      <c r="J692" s="82">
        <f ca="1">IF($C692&lt;&gt;"",VLOOKUP($C692,'Monthly budget'!$E$8:$O$86,COLUMN()-3,FALSE),0)</f>
        <v>0</v>
      </c>
      <c r="K692" s="82">
        <f ca="1">IF($C692&lt;&gt;"",VLOOKUP($C692,'Monthly budget'!$E$8:$O$86,COLUMN()-3,FALSE),0)</f>
        <v>0</v>
      </c>
      <c r="L692" s="82">
        <f ca="1">IF($C692&lt;&gt;"",VLOOKUP($C692,'Monthly budget'!$E$8:$O$86,COLUMN()-3,FALSE),0)</f>
        <v>0</v>
      </c>
      <c r="M692" s="82">
        <f ca="1">IF($C692&lt;&gt;"",VLOOKUP($C692,'Monthly budget'!$E$8:$O$86,COLUMN()-3,FALSE),0)</f>
        <v>0</v>
      </c>
      <c r="N692" s="82">
        <f ca="1">IF($C692&lt;&gt;"",VLOOKUP($C692,'Monthly budget'!$E$8:$O$86,COLUMN()-3,FALSE),0)</f>
        <v>0</v>
      </c>
    </row>
    <row r="693" spans="2:14" x14ac:dyDescent="0.25">
      <c r="B693" s="81" t="b">
        <v>0</v>
      </c>
      <c r="C693" s="88" t="str">
        <f ca="1"/>
        <v>Groceries</v>
      </c>
      <c r="D693" s="87">
        <f ca="1"/>
        <v>46711</v>
      </c>
      <c r="E693" s="83">
        <f ca="1">IF($C693&lt;&gt;"",VLOOKUP($C693,'Monthly budget'!$E$8:$O$86,COLUMN()-3,FALSE),0)</f>
        <v>0</v>
      </c>
      <c r="F693" s="82">
        <f ca="1">IF($C693&lt;&gt;"",VLOOKUP($C693,'Monthly budget'!$E$8:$O$86,COLUMN()-3,FALSE),0)</f>
        <v>-200</v>
      </c>
      <c r="G693" s="82">
        <f ca="1">IF($C693&lt;&gt;"",VLOOKUP($C693,'Monthly budget'!$E$8:$O$86,COLUMN()-3,FALSE),0)</f>
        <v>0</v>
      </c>
      <c r="H693" s="82">
        <f ca="1">IF($C693&lt;&gt;"",VLOOKUP($C693,'Monthly budget'!$E$8:$O$86,COLUMN()-3,FALSE),0)</f>
        <v>0</v>
      </c>
      <c r="I693" s="82">
        <f ca="1">IF($C693&lt;&gt;"",VLOOKUP($C693,'Monthly budget'!$E$8:$O$86,COLUMN()-3,FALSE),0)</f>
        <v>0</v>
      </c>
      <c r="J693" s="82">
        <f ca="1">IF($C693&lt;&gt;"",VLOOKUP($C693,'Monthly budget'!$E$8:$O$86,COLUMN()-3,FALSE),0)</f>
        <v>0</v>
      </c>
      <c r="K693" s="82">
        <f ca="1">IF($C693&lt;&gt;"",VLOOKUP($C693,'Monthly budget'!$E$8:$O$86,COLUMN()-3,FALSE),0)</f>
        <v>0</v>
      </c>
      <c r="L693" s="82">
        <f ca="1">IF($C693&lt;&gt;"",VLOOKUP($C693,'Monthly budget'!$E$8:$O$86,COLUMN()-3,FALSE),0)</f>
        <v>0</v>
      </c>
      <c r="M693" s="82">
        <f ca="1">IF($C693&lt;&gt;"",VLOOKUP($C693,'Monthly budget'!$E$8:$O$86,COLUMN()-3,FALSE),0)</f>
        <v>0</v>
      </c>
      <c r="N693" s="82">
        <f ca="1">IF($C693&lt;&gt;"",VLOOKUP($C693,'Monthly budget'!$E$8:$O$86,COLUMN()-3,FALSE),0)</f>
        <v>0</v>
      </c>
    </row>
    <row r="694" spans="2:14" x14ac:dyDescent="0.25">
      <c r="B694" s="81" t="b">
        <v>0</v>
      </c>
      <c r="C694" s="88" t="str">
        <f ca="1"/>
        <v>Food &amp; Drinks</v>
      </c>
      <c r="D694" s="87">
        <f ca="1"/>
        <v>46711</v>
      </c>
      <c r="E694" s="83">
        <f ca="1">IF($C694&lt;&gt;"",VLOOKUP($C694,'Monthly budget'!$E$8:$O$86,COLUMN()-3,FALSE),0)</f>
        <v>0</v>
      </c>
      <c r="F694" s="82">
        <f ca="1">IF($C694&lt;&gt;"",VLOOKUP($C694,'Monthly budget'!$E$8:$O$86,COLUMN()-3,FALSE),0)</f>
        <v>-200</v>
      </c>
      <c r="G694" s="82">
        <f ca="1">IF($C694&lt;&gt;"",VLOOKUP($C694,'Monthly budget'!$E$8:$O$86,COLUMN()-3,FALSE),0)</f>
        <v>0</v>
      </c>
      <c r="H694" s="82">
        <f ca="1">IF($C694&lt;&gt;"",VLOOKUP($C694,'Monthly budget'!$E$8:$O$86,COLUMN()-3,FALSE),0)</f>
        <v>0</v>
      </c>
      <c r="I694" s="82">
        <f ca="1">IF($C694&lt;&gt;"",VLOOKUP($C694,'Monthly budget'!$E$8:$O$86,COLUMN()-3,FALSE),0)</f>
        <v>0</v>
      </c>
      <c r="J694" s="82">
        <f ca="1">IF($C694&lt;&gt;"",VLOOKUP($C694,'Monthly budget'!$E$8:$O$86,COLUMN()-3,FALSE),0)</f>
        <v>0</v>
      </c>
      <c r="K694" s="82">
        <f ca="1">IF($C694&lt;&gt;"",VLOOKUP($C694,'Monthly budget'!$E$8:$O$86,COLUMN()-3,FALSE),0)</f>
        <v>0</v>
      </c>
      <c r="L694" s="82">
        <f ca="1">IF($C694&lt;&gt;"",VLOOKUP($C694,'Monthly budget'!$E$8:$O$86,COLUMN()-3,FALSE),0)</f>
        <v>0</v>
      </c>
      <c r="M694" s="82">
        <f ca="1">IF($C694&lt;&gt;"",VLOOKUP($C694,'Monthly budget'!$E$8:$O$86,COLUMN()-3,FALSE),0)</f>
        <v>0</v>
      </c>
      <c r="N694" s="82">
        <f ca="1">IF($C694&lt;&gt;"",VLOOKUP($C694,'Monthly budget'!$E$8:$O$86,COLUMN()-3,FALSE),0)</f>
        <v>0</v>
      </c>
    </row>
    <row r="695" spans="2:14" x14ac:dyDescent="0.25">
      <c r="B695" s="81" t="b">
        <v>0</v>
      </c>
      <c r="C695" s="88" t="str">
        <f ca="1"/>
        <v>Netflix</v>
      </c>
      <c r="D695" s="87">
        <f ca="1"/>
        <v>46711</v>
      </c>
      <c r="E695" s="83">
        <f ca="1">IF($C695&lt;&gt;"",VLOOKUP($C695,'Monthly budget'!$E$8:$O$86,COLUMN()-3,FALSE),0)</f>
        <v>-24.99</v>
      </c>
      <c r="F695" s="82">
        <f ca="1">IF($C695&lt;&gt;"",VLOOKUP($C695,'Monthly budget'!$E$8:$O$86,COLUMN()-3,FALSE),0)</f>
        <v>0</v>
      </c>
      <c r="G695" s="82">
        <f ca="1">IF($C695&lt;&gt;"",VLOOKUP($C695,'Monthly budget'!$E$8:$O$86,COLUMN()-3,FALSE),0)</f>
        <v>0</v>
      </c>
      <c r="H695" s="82">
        <f ca="1">IF($C695&lt;&gt;"",VLOOKUP($C695,'Monthly budget'!$E$8:$O$86,COLUMN()-3,FALSE),0)</f>
        <v>0</v>
      </c>
      <c r="I695" s="82">
        <f ca="1">IF($C695&lt;&gt;"",VLOOKUP($C695,'Monthly budget'!$E$8:$O$86,COLUMN()-3,FALSE),0)</f>
        <v>0</v>
      </c>
      <c r="J695" s="82">
        <f ca="1">IF($C695&lt;&gt;"",VLOOKUP($C695,'Monthly budget'!$E$8:$O$86,COLUMN()-3,FALSE),0)</f>
        <v>0</v>
      </c>
      <c r="K695" s="82">
        <f ca="1">IF($C695&lt;&gt;"",VLOOKUP($C695,'Monthly budget'!$E$8:$O$86,COLUMN()-3,FALSE),0)</f>
        <v>0</v>
      </c>
      <c r="L695" s="82">
        <f ca="1">IF($C695&lt;&gt;"",VLOOKUP($C695,'Monthly budget'!$E$8:$O$86,COLUMN()-3,FALSE),0)</f>
        <v>0</v>
      </c>
      <c r="M695" s="82">
        <f ca="1">IF($C695&lt;&gt;"",VLOOKUP($C695,'Monthly budget'!$E$8:$O$86,COLUMN()-3,FALSE),0)</f>
        <v>0</v>
      </c>
      <c r="N695" s="82">
        <f ca="1">IF($C695&lt;&gt;"",VLOOKUP($C695,'Monthly budget'!$E$8:$O$86,COLUMN()-3,FALSE),0)</f>
        <v>0</v>
      </c>
    </row>
    <row r="696" spans="2:14" x14ac:dyDescent="0.25">
      <c r="B696" s="81" t="b">
        <v>0</v>
      </c>
      <c r="C696" s="88" t="str">
        <f ca="1"/>
        <v>Renters</v>
      </c>
      <c r="D696" s="87">
        <f ca="1"/>
        <v>46712</v>
      </c>
      <c r="E696" s="83">
        <f ca="1">IF($C696&lt;&gt;"",VLOOKUP($C696,'Monthly budget'!$E$8:$O$86,COLUMN()-3,FALSE),0)</f>
        <v>-10.92</v>
      </c>
      <c r="F696" s="82">
        <f ca="1">IF($C696&lt;&gt;"",VLOOKUP($C696,'Monthly budget'!$E$8:$O$86,COLUMN()-3,FALSE),0)</f>
        <v>0</v>
      </c>
      <c r="G696" s="82">
        <f ca="1">IF($C696&lt;&gt;"",VLOOKUP($C696,'Monthly budget'!$E$8:$O$86,COLUMN()-3,FALSE),0)</f>
        <v>0</v>
      </c>
      <c r="H696" s="82">
        <f ca="1">IF($C696&lt;&gt;"",VLOOKUP($C696,'Monthly budget'!$E$8:$O$86,COLUMN()-3,FALSE),0)</f>
        <v>0</v>
      </c>
      <c r="I696" s="82">
        <f ca="1">IF($C696&lt;&gt;"",VLOOKUP($C696,'Monthly budget'!$E$8:$O$86,COLUMN()-3,FALSE),0)</f>
        <v>0</v>
      </c>
      <c r="J696" s="82">
        <f ca="1">IF($C696&lt;&gt;"",VLOOKUP($C696,'Monthly budget'!$E$8:$O$86,COLUMN()-3,FALSE),0)</f>
        <v>0</v>
      </c>
      <c r="K696" s="82">
        <f ca="1">IF($C696&lt;&gt;"",VLOOKUP($C696,'Monthly budget'!$E$8:$O$86,COLUMN()-3,FALSE),0)</f>
        <v>0</v>
      </c>
      <c r="L696" s="82">
        <f ca="1">IF($C696&lt;&gt;"",VLOOKUP($C696,'Monthly budget'!$E$8:$O$86,COLUMN()-3,FALSE),0)</f>
        <v>0</v>
      </c>
      <c r="M696" s="82">
        <f ca="1">IF($C696&lt;&gt;"",VLOOKUP($C696,'Monthly budget'!$E$8:$O$86,COLUMN()-3,FALSE),0)</f>
        <v>0</v>
      </c>
      <c r="N696" s="82">
        <f ca="1">IF($C696&lt;&gt;"",VLOOKUP($C696,'Monthly budget'!$E$8:$O$86,COLUMN()-3,FALSE),0)</f>
        <v>0</v>
      </c>
    </row>
    <row r="697" spans="2:14" x14ac:dyDescent="0.25">
      <c r="B697" s="81" t="b">
        <v>0</v>
      </c>
      <c r="C697" s="88" t="str">
        <f ca="1"/>
        <v>Cese Transfer</v>
      </c>
      <c r="D697" s="87">
        <f ca="1"/>
        <v>46716</v>
      </c>
      <c r="E697" s="83">
        <f ca="1">IF($C697&lt;&gt;"",VLOOKUP($C697,'Monthly budget'!$E$8:$O$86,COLUMN()-3,FALSE),0)</f>
        <v>142</v>
      </c>
      <c r="F697" s="82">
        <f ca="1">IF($C697&lt;&gt;"",VLOOKUP($C697,'Monthly budget'!$E$8:$O$86,COLUMN()-3,FALSE),0)</f>
        <v>0</v>
      </c>
      <c r="G697" s="82">
        <f ca="1">IF($C697&lt;&gt;"",VLOOKUP($C697,'Monthly budget'!$E$8:$O$86,COLUMN()-3,FALSE),0)</f>
        <v>0</v>
      </c>
      <c r="H697" s="82">
        <f ca="1">IF($C697&lt;&gt;"",VLOOKUP($C697,'Monthly budget'!$E$8:$O$86,COLUMN()-3,FALSE),0)</f>
        <v>0</v>
      </c>
      <c r="I697" s="82">
        <f ca="1">IF($C697&lt;&gt;"",VLOOKUP($C697,'Monthly budget'!$E$8:$O$86,COLUMN()-3,FALSE),0)</f>
        <v>0</v>
      </c>
      <c r="J697" s="82">
        <f ca="1">IF($C697&lt;&gt;"",VLOOKUP($C697,'Monthly budget'!$E$8:$O$86,COLUMN()-3,FALSE),0)</f>
        <v>0</v>
      </c>
      <c r="K697" s="82">
        <f ca="1">IF($C697&lt;&gt;"",VLOOKUP($C697,'Monthly budget'!$E$8:$O$86,COLUMN()-3,FALSE),0)</f>
        <v>0</v>
      </c>
      <c r="L697" s="82">
        <f ca="1">IF($C697&lt;&gt;"",VLOOKUP($C697,'Monthly budget'!$E$8:$O$86,COLUMN()-3,FALSE),0)</f>
        <v>0</v>
      </c>
      <c r="M697" s="82">
        <f ca="1">IF($C697&lt;&gt;"",VLOOKUP($C697,'Monthly budget'!$E$8:$O$86,COLUMN()-3,FALSE),0)</f>
        <v>0</v>
      </c>
      <c r="N697" s="82">
        <f ca="1">IF($C697&lt;&gt;"",VLOOKUP($C697,'Monthly budget'!$E$8:$O$86,COLUMN()-3,FALSE),0)</f>
        <v>0</v>
      </c>
    </row>
    <row r="698" spans="2:14" x14ac:dyDescent="0.25">
      <c r="B698" s="81" t="b">
        <v>0</v>
      </c>
      <c r="C698" s="88" t="str">
        <f ca="1"/>
        <v>Internet</v>
      </c>
      <c r="D698" s="87">
        <f ca="1"/>
        <v>46717</v>
      </c>
      <c r="E698" s="83">
        <f ca="1">IF($C698&lt;&gt;"",VLOOKUP($C698,'Monthly budget'!$E$8:$O$86,COLUMN()-3,FALSE),0)</f>
        <v>0</v>
      </c>
      <c r="F698" s="82">
        <f ca="1">IF($C698&lt;&gt;"",VLOOKUP($C698,'Monthly budget'!$E$8:$O$86,COLUMN()-3,FALSE),0)</f>
        <v>0</v>
      </c>
      <c r="G698" s="82">
        <f ca="1">IF($C698&lt;&gt;"",VLOOKUP($C698,'Monthly budget'!$E$8:$O$86,COLUMN()-3,FALSE),0)</f>
        <v>0</v>
      </c>
      <c r="H698" s="82">
        <f ca="1">IF($C698&lt;&gt;"",VLOOKUP($C698,'Monthly budget'!$E$8:$O$86,COLUMN()-3,FALSE),0)</f>
        <v>0</v>
      </c>
      <c r="I698" s="82">
        <f ca="1">IF($C698&lt;&gt;"",VLOOKUP($C698,'Monthly budget'!$E$8:$O$86,COLUMN()-3,FALSE),0)</f>
        <v>0</v>
      </c>
      <c r="J698" s="82">
        <f ca="1">IF($C698&lt;&gt;"",VLOOKUP($C698,'Monthly budget'!$E$8:$O$86,COLUMN()-3,FALSE),0)</f>
        <v>0</v>
      </c>
      <c r="K698" s="82">
        <f ca="1">IF($C698&lt;&gt;"",VLOOKUP($C698,'Monthly budget'!$E$8:$O$86,COLUMN()-3,FALSE),0)</f>
        <v>0</v>
      </c>
      <c r="L698" s="82">
        <f ca="1">IF($C698&lt;&gt;"",VLOOKUP($C698,'Monthly budget'!$E$8:$O$86,COLUMN()-3,FALSE),0)</f>
        <v>0</v>
      </c>
      <c r="M698" s="82">
        <f ca="1">IF($C698&lt;&gt;"",VLOOKUP($C698,'Monthly budget'!$E$8:$O$86,COLUMN()-3,FALSE),0)</f>
        <v>0</v>
      </c>
      <c r="N698" s="82">
        <f ca="1">IF($C698&lt;&gt;"",VLOOKUP($C698,'Monthly budget'!$E$8:$O$86,COLUMN()-3,FALSE),0)</f>
        <v>0</v>
      </c>
    </row>
    <row r="699" spans="2:14" x14ac:dyDescent="0.25">
      <c r="B699" s="81" t="b">
        <v>0</v>
      </c>
      <c r="C699" s="88" t="str">
        <f ca="1"/>
        <v>Windsurf</v>
      </c>
      <c r="D699" s="87">
        <f ca="1"/>
        <v>46717</v>
      </c>
      <c r="E699" s="83">
        <f ca="1">IF($C699&lt;&gt;"",VLOOKUP($C699,'Monthly budget'!$E$8:$O$86,COLUMN()-3,FALSE),0)</f>
        <v>-15</v>
      </c>
      <c r="F699" s="82">
        <f ca="1">IF($C699&lt;&gt;"",VLOOKUP($C699,'Monthly budget'!$E$8:$O$86,COLUMN()-3,FALSE),0)</f>
        <v>0</v>
      </c>
      <c r="G699" s="82">
        <f ca="1">IF($C699&lt;&gt;"",VLOOKUP($C699,'Monthly budget'!$E$8:$O$86,COLUMN()-3,FALSE),0)</f>
        <v>0</v>
      </c>
      <c r="H699" s="82">
        <f ca="1">IF($C699&lt;&gt;"",VLOOKUP($C699,'Monthly budget'!$E$8:$O$86,COLUMN()-3,FALSE),0)</f>
        <v>0</v>
      </c>
      <c r="I699" s="82">
        <f ca="1">IF($C699&lt;&gt;"",VLOOKUP($C699,'Monthly budget'!$E$8:$O$86,COLUMN()-3,FALSE),0)</f>
        <v>0</v>
      </c>
      <c r="J699" s="82">
        <f ca="1">IF($C699&lt;&gt;"",VLOOKUP($C699,'Monthly budget'!$E$8:$O$86,COLUMN()-3,FALSE),0)</f>
        <v>0</v>
      </c>
      <c r="K699" s="82">
        <f ca="1">IF($C699&lt;&gt;"",VLOOKUP($C699,'Monthly budget'!$E$8:$O$86,COLUMN()-3,FALSE),0)</f>
        <v>0</v>
      </c>
      <c r="L699" s="82">
        <f ca="1">IF($C699&lt;&gt;"",VLOOKUP($C699,'Monthly budget'!$E$8:$O$86,COLUMN()-3,FALSE),0)</f>
        <v>0</v>
      </c>
      <c r="M699" s="82">
        <f ca="1">IF($C699&lt;&gt;"",VLOOKUP($C699,'Monthly budget'!$E$8:$O$86,COLUMN()-3,FALSE),0)</f>
        <v>0</v>
      </c>
      <c r="N699" s="82">
        <f ca="1">IF($C699&lt;&gt;"",VLOOKUP($C699,'Monthly budget'!$E$8:$O$86,COLUMN()-3,FALSE),0)</f>
        <v>0</v>
      </c>
    </row>
    <row r="700" spans="2:14" x14ac:dyDescent="0.25">
      <c r="B700" s="81" t="b">
        <v>0</v>
      </c>
      <c r="C700" s="88" t="str">
        <f ca="1"/>
        <v>Tidal</v>
      </c>
      <c r="D700" s="87">
        <f ca="1"/>
        <v>46718</v>
      </c>
      <c r="E700" s="83">
        <f ca="1">IF($C700&lt;&gt;"",VLOOKUP($C700,'Monthly budget'!$E$8:$O$86,COLUMN()-3,FALSE),0)</f>
        <v>-10.99</v>
      </c>
      <c r="F700" s="82">
        <f ca="1">IF($C700&lt;&gt;"",VLOOKUP($C700,'Monthly budget'!$E$8:$O$86,COLUMN()-3,FALSE),0)</f>
        <v>0</v>
      </c>
      <c r="G700" s="82">
        <f ca="1">IF($C700&lt;&gt;"",VLOOKUP($C700,'Monthly budget'!$E$8:$O$86,COLUMN()-3,FALSE),0)</f>
        <v>0</v>
      </c>
      <c r="H700" s="82">
        <f ca="1">IF($C700&lt;&gt;"",VLOOKUP($C700,'Monthly budget'!$E$8:$O$86,COLUMN()-3,FALSE),0)</f>
        <v>0</v>
      </c>
      <c r="I700" s="82">
        <f ca="1">IF($C700&lt;&gt;"",VLOOKUP($C700,'Monthly budget'!$E$8:$O$86,COLUMN()-3,FALSE),0)</f>
        <v>0</v>
      </c>
      <c r="J700" s="82">
        <f ca="1">IF($C700&lt;&gt;"",VLOOKUP($C700,'Monthly budget'!$E$8:$O$86,COLUMN()-3,FALSE),0)</f>
        <v>0</v>
      </c>
      <c r="K700" s="82">
        <f ca="1">IF($C700&lt;&gt;"",VLOOKUP($C700,'Monthly budget'!$E$8:$O$86,COLUMN()-3,FALSE),0)</f>
        <v>0</v>
      </c>
      <c r="L700" s="82">
        <f ca="1">IF($C700&lt;&gt;"",VLOOKUP($C700,'Monthly budget'!$E$8:$O$86,COLUMN()-3,FALSE),0)</f>
        <v>0</v>
      </c>
      <c r="M700" s="82">
        <f ca="1">IF($C700&lt;&gt;"",VLOOKUP($C700,'Monthly budget'!$E$8:$O$86,COLUMN()-3,FALSE),0)</f>
        <v>0</v>
      </c>
      <c r="N700" s="82">
        <f ca="1">IF($C700&lt;&gt;"",VLOOKUP($C700,'Monthly budget'!$E$8:$O$86,COLUMN()-3,FALSE),0)</f>
        <v>0</v>
      </c>
    </row>
    <row r="701" spans="2:14" x14ac:dyDescent="0.25">
      <c r="B701" s="81" t="b">
        <v>0</v>
      </c>
      <c r="C701" s="88" t="str">
        <f ca="1"/>
        <v>Costco Citi</v>
      </c>
      <c r="D701" s="87">
        <f ca="1"/>
        <v>46719</v>
      </c>
      <c r="E701" s="83">
        <f ca="1">IF($C701&lt;&gt;"",VLOOKUP($C701,'Monthly budget'!$E$8:$O$86,COLUMN()-3,FALSE),0)</f>
        <v>-140</v>
      </c>
      <c r="F701" s="82">
        <f ca="1">IF($C701&lt;&gt;"",VLOOKUP($C701,'Monthly budget'!$E$8:$O$86,COLUMN()-3,FALSE),0)</f>
        <v>0</v>
      </c>
      <c r="G701" s="82">
        <f ca="1">IF($C701&lt;&gt;"",VLOOKUP($C701,'Monthly budget'!$E$8:$O$86,COLUMN()-3,FALSE),0)</f>
        <v>0</v>
      </c>
      <c r="H701" s="82">
        <f ca="1">IF($C701&lt;&gt;"",VLOOKUP($C701,'Monthly budget'!$E$8:$O$86,COLUMN()-3,FALSE),0)</f>
        <v>0</v>
      </c>
      <c r="I701" s="82">
        <f ca="1">IF($C701&lt;&gt;"",VLOOKUP($C701,'Monthly budget'!$E$8:$O$86,COLUMN()-3,FALSE),0)</f>
        <v>0</v>
      </c>
      <c r="J701" s="82">
        <f ca="1">IF($C701&lt;&gt;"",VLOOKUP($C701,'Monthly budget'!$E$8:$O$86,COLUMN()-3,FALSE),0)</f>
        <v>0</v>
      </c>
      <c r="K701" s="82">
        <f ca="1">IF($C701&lt;&gt;"",VLOOKUP($C701,'Monthly budget'!$E$8:$O$86,COLUMN()-3,FALSE),0)</f>
        <v>0</v>
      </c>
      <c r="L701" s="82">
        <f ca="1">IF($C701&lt;&gt;"",VLOOKUP($C701,'Monthly budget'!$E$8:$O$86,COLUMN()-3,FALSE),0)</f>
        <v>0</v>
      </c>
      <c r="M701" s="82">
        <f ca="1">IF($C701&lt;&gt;"",VLOOKUP($C701,'Monthly budget'!$E$8:$O$86,COLUMN()-3,FALSE),0)</f>
        <v>0</v>
      </c>
      <c r="N701" s="82">
        <f ca="1">IF($C701&lt;&gt;"",VLOOKUP($C701,'Monthly budget'!$E$8:$O$86,COLUMN()-3,FALSE),0)</f>
        <v>140</v>
      </c>
    </row>
    <row r="702" spans="2:14" x14ac:dyDescent="0.25">
      <c r="B702" s="81" t="b">
        <v>0</v>
      </c>
      <c r="C702" s="88" t="str">
        <f ca="1"/>
        <v>Kulo Transfer</v>
      </c>
      <c r="D702" s="87">
        <f ca="1"/>
        <v>46719</v>
      </c>
      <c r="E702" s="83">
        <f ca="1">IF($C702&lt;&gt;"",VLOOKUP($C702,'Monthly budget'!$E$8:$O$86,COLUMN()-3,FALSE),0)</f>
        <v>1050</v>
      </c>
      <c r="F702" s="82">
        <f ca="1">IF($C702&lt;&gt;"",VLOOKUP($C702,'Monthly budget'!$E$8:$O$86,COLUMN()-3,FALSE),0)</f>
        <v>0</v>
      </c>
      <c r="G702" s="82">
        <f ca="1">IF($C702&lt;&gt;"",VLOOKUP($C702,'Monthly budget'!$E$8:$O$86,COLUMN()-3,FALSE),0)</f>
        <v>0</v>
      </c>
      <c r="H702" s="82">
        <f ca="1">IF($C702&lt;&gt;"",VLOOKUP($C702,'Monthly budget'!$E$8:$O$86,COLUMN()-3,FALSE),0)</f>
        <v>0</v>
      </c>
      <c r="I702" s="82">
        <f ca="1">IF($C702&lt;&gt;"",VLOOKUP($C702,'Monthly budget'!$E$8:$O$86,COLUMN()-3,FALSE),0)</f>
        <v>0</v>
      </c>
      <c r="J702" s="82">
        <f ca="1">IF($C702&lt;&gt;"",VLOOKUP($C702,'Monthly budget'!$E$8:$O$86,COLUMN()-3,FALSE),0)</f>
        <v>0</v>
      </c>
      <c r="K702" s="82">
        <f ca="1">IF($C702&lt;&gt;"",VLOOKUP($C702,'Monthly budget'!$E$8:$O$86,COLUMN()-3,FALSE),0)</f>
        <v>0</v>
      </c>
      <c r="L702" s="82">
        <f ca="1">IF($C702&lt;&gt;"",VLOOKUP($C702,'Monthly budget'!$E$8:$O$86,COLUMN()-3,FALSE),0)</f>
        <v>0</v>
      </c>
      <c r="M702" s="82">
        <f ca="1">IF($C702&lt;&gt;"",VLOOKUP($C702,'Monthly budget'!$E$8:$O$86,COLUMN()-3,FALSE),0)</f>
        <v>0</v>
      </c>
      <c r="N702" s="82">
        <f ca="1">IF($C702&lt;&gt;"",VLOOKUP($C702,'Monthly budget'!$E$8:$O$86,COLUMN()-3,FALSE),0)</f>
        <v>0</v>
      </c>
    </row>
    <row r="703" spans="2:14" x14ac:dyDescent="0.25">
      <c r="B703" s="81" t="b">
        <v>0</v>
      </c>
      <c r="C703" s="88" t="str">
        <f ca="1"/>
        <v>Kulo SDGE</v>
      </c>
      <c r="D703" s="87">
        <f ca="1"/>
        <v>46719</v>
      </c>
      <c r="E703" s="83">
        <f ca="1">IF($C703&lt;&gt;"",VLOOKUP($C703,'Monthly budget'!$E$8:$O$86,COLUMN()-3,FALSE),0)</f>
        <v>-82</v>
      </c>
      <c r="F703" s="82">
        <f ca="1">IF($C703&lt;&gt;"",VLOOKUP($C703,'Monthly budget'!$E$8:$O$86,COLUMN()-3,FALSE),0)</f>
        <v>0</v>
      </c>
      <c r="G703" s="82">
        <f ca="1">IF($C703&lt;&gt;"",VLOOKUP($C703,'Monthly budget'!$E$8:$O$86,COLUMN()-3,FALSE),0)</f>
        <v>0</v>
      </c>
      <c r="H703" s="82">
        <f ca="1">IF($C703&lt;&gt;"",VLOOKUP($C703,'Monthly budget'!$E$8:$O$86,COLUMN()-3,FALSE),0)</f>
        <v>0</v>
      </c>
      <c r="I703" s="82">
        <f ca="1">IF($C703&lt;&gt;"",VLOOKUP($C703,'Monthly budget'!$E$8:$O$86,COLUMN()-3,FALSE),0)</f>
        <v>0</v>
      </c>
      <c r="J703" s="82">
        <f ca="1">IF($C703&lt;&gt;"",VLOOKUP($C703,'Monthly budget'!$E$8:$O$86,COLUMN()-3,FALSE),0)</f>
        <v>0</v>
      </c>
      <c r="K703" s="82">
        <f ca="1">IF($C703&lt;&gt;"",VLOOKUP($C703,'Monthly budget'!$E$8:$O$86,COLUMN()-3,FALSE),0)</f>
        <v>0</v>
      </c>
      <c r="L703" s="82">
        <f ca="1">IF($C703&lt;&gt;"",VLOOKUP($C703,'Monthly budget'!$E$8:$O$86,COLUMN()-3,FALSE),0)</f>
        <v>0</v>
      </c>
      <c r="M703" s="82">
        <f ca="1">IF($C703&lt;&gt;"",VLOOKUP($C703,'Monthly budget'!$E$8:$O$86,COLUMN()-3,FALSE),0)</f>
        <v>0</v>
      </c>
      <c r="N703" s="82">
        <f ca="1">IF($C703&lt;&gt;"",VLOOKUP($C703,'Monthly budget'!$E$8:$O$86,COLUMN()-3,FALSE),0)</f>
        <v>0</v>
      </c>
    </row>
    <row r="704" spans="2:14" x14ac:dyDescent="0.25">
      <c r="B704" s="81" t="b">
        <v>0</v>
      </c>
      <c r="C704" s="88" t="str">
        <f ca="1"/>
        <v>SDGE</v>
      </c>
      <c r="D704" s="87">
        <f ca="1"/>
        <v>46719</v>
      </c>
      <c r="E704" s="83">
        <f ca="1">IF($C704&lt;&gt;"",VLOOKUP($C704,'Monthly budget'!$E$8:$O$86,COLUMN()-3,FALSE),0)</f>
        <v>-84</v>
      </c>
      <c r="F704" s="82">
        <f ca="1">IF($C704&lt;&gt;"",VLOOKUP($C704,'Monthly budget'!$E$8:$O$86,COLUMN()-3,FALSE),0)</f>
        <v>0</v>
      </c>
      <c r="G704" s="82">
        <f ca="1">IF($C704&lt;&gt;"",VLOOKUP($C704,'Monthly budget'!$E$8:$O$86,COLUMN()-3,FALSE),0)</f>
        <v>0</v>
      </c>
      <c r="H704" s="82">
        <f ca="1">IF($C704&lt;&gt;"",VLOOKUP($C704,'Monthly budget'!$E$8:$O$86,COLUMN()-3,FALSE),0)</f>
        <v>0</v>
      </c>
      <c r="I704" s="82">
        <f ca="1">IF($C704&lt;&gt;"",VLOOKUP($C704,'Monthly budget'!$E$8:$O$86,COLUMN()-3,FALSE),0)</f>
        <v>0</v>
      </c>
      <c r="J704" s="82">
        <f ca="1">IF($C704&lt;&gt;"",VLOOKUP($C704,'Monthly budget'!$E$8:$O$86,COLUMN()-3,FALSE),0)</f>
        <v>0</v>
      </c>
      <c r="K704" s="82">
        <f ca="1">IF($C704&lt;&gt;"",VLOOKUP($C704,'Monthly budget'!$E$8:$O$86,COLUMN()-3,FALSE),0)</f>
        <v>0</v>
      </c>
      <c r="L704" s="82">
        <f ca="1">IF($C704&lt;&gt;"",VLOOKUP($C704,'Monthly budget'!$E$8:$O$86,COLUMN()-3,FALSE),0)</f>
        <v>0</v>
      </c>
      <c r="M704" s="82">
        <f ca="1">IF($C704&lt;&gt;"",VLOOKUP($C704,'Monthly budget'!$E$8:$O$86,COLUMN()-3,FALSE),0)</f>
        <v>0</v>
      </c>
      <c r="N704" s="82">
        <f ca="1">IF($C704&lt;&gt;"",VLOOKUP($C704,'Monthly budget'!$E$8:$O$86,COLUMN()-3,FALSE),0)</f>
        <v>0</v>
      </c>
    </row>
    <row r="705" spans="2:14" x14ac:dyDescent="0.25">
      <c r="B705" s="81" t="b">
        <v>0</v>
      </c>
      <c r="C705" s="88" t="str">
        <f ca="1"/>
        <v>Prime Ad-Free</v>
      </c>
      <c r="D705" s="87">
        <f ca="1"/>
        <v>46719</v>
      </c>
      <c r="E705" s="83">
        <f ca="1">IF($C705&lt;&gt;"",VLOOKUP($C705,'Monthly budget'!$E$8:$O$86,COLUMN()-3,FALSE),0)</f>
        <v>-2.99</v>
      </c>
      <c r="F705" s="82">
        <f ca="1">IF($C705&lt;&gt;"",VLOOKUP($C705,'Monthly budget'!$E$8:$O$86,COLUMN()-3,FALSE),0)</f>
        <v>0</v>
      </c>
      <c r="G705" s="82">
        <f ca="1">IF($C705&lt;&gt;"",VLOOKUP($C705,'Monthly budget'!$E$8:$O$86,COLUMN()-3,FALSE),0)</f>
        <v>0</v>
      </c>
      <c r="H705" s="82">
        <f ca="1">IF($C705&lt;&gt;"",VLOOKUP($C705,'Monthly budget'!$E$8:$O$86,COLUMN()-3,FALSE),0)</f>
        <v>0</v>
      </c>
      <c r="I705" s="82">
        <f ca="1">IF($C705&lt;&gt;"",VLOOKUP($C705,'Monthly budget'!$E$8:$O$86,COLUMN()-3,FALSE),0)</f>
        <v>0</v>
      </c>
      <c r="J705" s="82">
        <f ca="1">IF($C705&lt;&gt;"",VLOOKUP($C705,'Monthly budget'!$E$8:$O$86,COLUMN()-3,FALSE),0)</f>
        <v>0</v>
      </c>
      <c r="K705" s="82">
        <f ca="1">IF($C705&lt;&gt;"",VLOOKUP($C705,'Monthly budget'!$E$8:$O$86,COLUMN()-3,FALSE),0)</f>
        <v>0</v>
      </c>
      <c r="L705" s="82">
        <f ca="1">IF($C705&lt;&gt;"",VLOOKUP($C705,'Monthly budget'!$E$8:$O$86,COLUMN()-3,FALSE),0)</f>
        <v>0</v>
      </c>
      <c r="M705" s="82">
        <f ca="1">IF($C705&lt;&gt;"",VLOOKUP($C705,'Monthly budget'!$E$8:$O$86,COLUMN()-3,FALSE),0)</f>
        <v>0</v>
      </c>
      <c r="N705" s="82">
        <f ca="1">IF($C705&lt;&gt;"",VLOOKUP($C705,'Monthly budget'!$E$8:$O$86,COLUMN()-3,FALSE),0)</f>
        <v>0</v>
      </c>
    </row>
    <row r="706" spans="2:14" x14ac:dyDescent="0.25">
      <c r="B706" s="81" t="b">
        <v>0</v>
      </c>
      <c r="C706" s="88" t="str">
        <f ca="1"/>
        <v>Disability</v>
      </c>
      <c r="D706" s="87">
        <f ca="1"/>
        <v>46722</v>
      </c>
      <c r="E706" s="83">
        <f ca="1">IF($C706&lt;&gt;"",VLOOKUP($C706,'Monthly budget'!$E$8:$O$86,COLUMN()-3,FALSE),0)</f>
        <v>0</v>
      </c>
      <c r="F706" s="82">
        <f ca="1">IF($C706&lt;&gt;"",VLOOKUP($C706,'Monthly budget'!$E$8:$O$86,COLUMN()-3,FALSE),0)</f>
        <v>356.66</v>
      </c>
      <c r="G706" s="82">
        <f ca="1">IF($C706&lt;&gt;"",VLOOKUP($C706,'Monthly budget'!$E$8:$O$86,COLUMN()-3,FALSE),0)</f>
        <v>0</v>
      </c>
      <c r="H706" s="82">
        <f ca="1">IF($C706&lt;&gt;"",VLOOKUP($C706,'Monthly budget'!$E$8:$O$86,COLUMN()-3,FALSE),0)</f>
        <v>0</v>
      </c>
      <c r="I706" s="82">
        <f ca="1">IF($C706&lt;&gt;"",VLOOKUP($C706,'Monthly budget'!$E$8:$O$86,COLUMN()-3,FALSE),0)</f>
        <v>0</v>
      </c>
      <c r="J706" s="82">
        <f ca="1">IF($C706&lt;&gt;"",VLOOKUP($C706,'Monthly budget'!$E$8:$O$86,COLUMN()-3,FALSE),0)</f>
        <v>0</v>
      </c>
      <c r="K706" s="82">
        <f ca="1">IF($C706&lt;&gt;"",VLOOKUP($C706,'Monthly budget'!$E$8:$O$86,COLUMN()-3,FALSE),0)</f>
        <v>0</v>
      </c>
      <c r="L706" s="82">
        <f ca="1">IF($C706&lt;&gt;"",VLOOKUP($C706,'Monthly budget'!$E$8:$O$86,COLUMN()-3,FALSE),0)</f>
        <v>0</v>
      </c>
      <c r="M706" s="82">
        <f ca="1">IF($C706&lt;&gt;"",VLOOKUP($C706,'Monthly budget'!$E$8:$O$86,COLUMN()-3,FALSE),0)</f>
        <v>0</v>
      </c>
      <c r="N706" s="82">
        <f ca="1">IF($C706&lt;&gt;"",VLOOKUP($C706,'Monthly budget'!$E$8:$O$86,COLUMN()-3,FALSE),0)</f>
        <v>0</v>
      </c>
    </row>
    <row r="707" spans="2:14" x14ac:dyDescent="0.25">
      <c r="B707" s="81" t="b">
        <v>0</v>
      </c>
      <c r="C707" s="88" t="str">
        <f ca="1"/>
        <v>Kulo Rent</v>
      </c>
      <c r="D707" s="87">
        <f ca="1"/>
        <v>46722</v>
      </c>
      <c r="E707" s="83">
        <f ca="1">IF($C707&lt;&gt;"",VLOOKUP($C707,'Monthly budget'!$E$8:$O$86,COLUMN()-3,FALSE),0)</f>
        <v>-959</v>
      </c>
      <c r="F707" s="82">
        <f ca="1">IF($C707&lt;&gt;"",VLOOKUP($C707,'Monthly budget'!$E$8:$O$86,COLUMN()-3,FALSE),0)</f>
        <v>0</v>
      </c>
      <c r="G707" s="82">
        <f ca="1">IF($C707&lt;&gt;"",VLOOKUP($C707,'Monthly budget'!$E$8:$O$86,COLUMN()-3,FALSE),0)</f>
        <v>0</v>
      </c>
      <c r="H707" s="82">
        <f ca="1">IF($C707&lt;&gt;"",VLOOKUP($C707,'Monthly budget'!$E$8:$O$86,COLUMN()-3,FALSE),0)</f>
        <v>0</v>
      </c>
      <c r="I707" s="82">
        <f ca="1">IF($C707&lt;&gt;"",VLOOKUP($C707,'Monthly budget'!$E$8:$O$86,COLUMN()-3,FALSE),0)</f>
        <v>0</v>
      </c>
      <c r="J707" s="82">
        <f ca="1">IF($C707&lt;&gt;"",VLOOKUP($C707,'Monthly budget'!$E$8:$O$86,COLUMN()-3,FALSE),0)</f>
        <v>0</v>
      </c>
      <c r="K707" s="82">
        <f ca="1">IF($C707&lt;&gt;"",VLOOKUP($C707,'Monthly budget'!$E$8:$O$86,COLUMN()-3,FALSE),0)</f>
        <v>0</v>
      </c>
      <c r="L707" s="82">
        <f ca="1">IF($C707&lt;&gt;"",VLOOKUP($C707,'Monthly budget'!$E$8:$O$86,COLUMN()-3,FALSE),0)</f>
        <v>0</v>
      </c>
      <c r="M707" s="82">
        <f ca="1">IF($C707&lt;&gt;"",VLOOKUP($C707,'Monthly budget'!$E$8:$O$86,COLUMN()-3,FALSE),0)</f>
        <v>0</v>
      </c>
      <c r="N707" s="82">
        <f ca="1">IF($C707&lt;&gt;"",VLOOKUP($C707,'Monthly budget'!$E$8:$O$86,COLUMN()-3,FALSE),0)</f>
        <v>0</v>
      </c>
    </row>
    <row r="708" spans="2:14" x14ac:dyDescent="0.25">
      <c r="B708" s="81" t="b">
        <v>0</v>
      </c>
      <c r="C708" s="88" t="str">
        <f ca="1"/>
        <v>Rent</v>
      </c>
      <c r="D708" s="87">
        <f ca="1"/>
        <v>46722</v>
      </c>
      <c r="E708" s="83">
        <f ca="1">IF($C708&lt;&gt;"",VLOOKUP($C708,'Monthly budget'!$E$8:$O$86,COLUMN()-3,FALSE),0)</f>
        <v>-1277.97</v>
      </c>
      <c r="F708" s="82">
        <f ca="1">IF($C708&lt;&gt;"",VLOOKUP($C708,'Monthly budget'!$E$8:$O$86,COLUMN()-3,FALSE),0)</f>
        <v>0</v>
      </c>
      <c r="G708" s="82">
        <f ca="1">IF($C708&lt;&gt;"",VLOOKUP($C708,'Monthly budget'!$E$8:$O$86,COLUMN()-3,FALSE),0)</f>
        <v>0</v>
      </c>
      <c r="H708" s="82">
        <f ca="1">IF($C708&lt;&gt;"",VLOOKUP($C708,'Monthly budget'!$E$8:$O$86,COLUMN()-3,FALSE),0)</f>
        <v>0</v>
      </c>
      <c r="I708" s="82">
        <f ca="1">IF($C708&lt;&gt;"",VLOOKUP($C708,'Monthly budget'!$E$8:$O$86,COLUMN()-3,FALSE),0)</f>
        <v>0</v>
      </c>
      <c r="J708" s="82">
        <f ca="1">IF($C708&lt;&gt;"",VLOOKUP($C708,'Monthly budget'!$E$8:$O$86,COLUMN()-3,FALSE),0)</f>
        <v>0</v>
      </c>
      <c r="K708" s="82">
        <f ca="1">IF($C708&lt;&gt;"",VLOOKUP($C708,'Monthly budget'!$E$8:$O$86,COLUMN()-3,FALSE),0)</f>
        <v>0</v>
      </c>
      <c r="L708" s="82">
        <f ca="1">IF($C708&lt;&gt;"",VLOOKUP($C708,'Monthly budget'!$E$8:$O$86,COLUMN()-3,FALSE),0)</f>
        <v>0</v>
      </c>
      <c r="M708" s="82">
        <f ca="1">IF($C708&lt;&gt;"",VLOOKUP($C708,'Monthly budget'!$E$8:$O$86,COLUMN()-3,FALSE),0)</f>
        <v>0</v>
      </c>
      <c r="N708" s="82">
        <f ca="1">IF($C708&lt;&gt;"",VLOOKUP($C708,'Monthly budget'!$E$8:$O$86,COLUMN()-3,FALSE),0)</f>
        <v>0</v>
      </c>
    </row>
    <row r="709" spans="2:14" x14ac:dyDescent="0.25">
      <c r="B709" s="81" t="b">
        <v>0</v>
      </c>
      <c r="C709" s="88" t="str">
        <f ca="1"/>
        <v>Paycheck</v>
      </c>
      <c r="D709" s="87">
        <f ca="1"/>
        <v>46724</v>
      </c>
      <c r="E709" s="83">
        <f ca="1">IF($C709&lt;&gt;"",VLOOKUP($C709,'Monthly budget'!$E$8:$O$86,COLUMN()-3,FALSE),0)</f>
        <v>1140</v>
      </c>
      <c r="F709" s="82">
        <f ca="1">IF($C709&lt;&gt;"",VLOOKUP($C709,'Monthly budget'!$E$8:$O$86,COLUMN()-3,FALSE),0)</f>
        <v>460</v>
      </c>
      <c r="G709" s="82">
        <f ca="1">IF($C709&lt;&gt;"",VLOOKUP($C709,'Monthly budget'!$E$8:$O$86,COLUMN()-3,FALSE),0)</f>
        <v>0</v>
      </c>
      <c r="H709" s="82">
        <f ca="1">IF($C709&lt;&gt;"",VLOOKUP($C709,'Monthly budget'!$E$8:$O$86,COLUMN()-3,FALSE),0)</f>
        <v>0</v>
      </c>
      <c r="I709" s="82">
        <f ca="1">IF($C709&lt;&gt;"",VLOOKUP($C709,'Monthly budget'!$E$8:$O$86,COLUMN()-3,FALSE),0)</f>
        <v>0</v>
      </c>
      <c r="J709" s="82">
        <f ca="1">IF($C709&lt;&gt;"",VLOOKUP($C709,'Monthly budget'!$E$8:$O$86,COLUMN()-3,FALSE),0)</f>
        <v>0</v>
      </c>
      <c r="K709" s="82">
        <f ca="1">IF($C709&lt;&gt;"",VLOOKUP($C709,'Monthly budget'!$E$8:$O$86,COLUMN()-3,FALSE),0)</f>
        <v>0</v>
      </c>
      <c r="L709" s="82">
        <f ca="1">IF($C709&lt;&gt;"",VLOOKUP($C709,'Monthly budget'!$E$8:$O$86,COLUMN()-3,FALSE),0)</f>
        <v>0</v>
      </c>
      <c r="M709" s="82">
        <f ca="1">IF($C709&lt;&gt;"",VLOOKUP($C709,'Monthly budget'!$E$8:$O$86,COLUMN()-3,FALSE),0)</f>
        <v>0</v>
      </c>
      <c r="N709" s="82">
        <f ca="1">IF($C709&lt;&gt;"",VLOOKUP($C709,'Monthly budget'!$E$8:$O$86,COLUMN()-3,FALSE),0)</f>
        <v>0</v>
      </c>
    </row>
    <row r="710" spans="2:14" x14ac:dyDescent="0.25">
      <c r="B710" s="81" t="b">
        <v>0</v>
      </c>
      <c r="C710" s="88" t="str">
        <f ca="1"/>
        <v>Ameritas</v>
      </c>
      <c r="D710" s="87">
        <f ca="1"/>
        <v>46724</v>
      </c>
      <c r="E710" s="83">
        <f ca="1">IF($C710&lt;&gt;"",VLOOKUP($C710,'Monthly budget'!$E$8:$O$86,COLUMN()-3,FALSE),0)</f>
        <v>0</v>
      </c>
      <c r="F710" s="82">
        <f ca="1">IF($C710&lt;&gt;"",VLOOKUP($C710,'Monthly budget'!$E$8:$O$86,COLUMN()-3,FALSE),0)</f>
        <v>0</v>
      </c>
      <c r="G710" s="82">
        <f ca="1">IF($C710&lt;&gt;"",VLOOKUP($C710,'Monthly budget'!$E$8:$O$86,COLUMN()-3,FALSE),0)</f>
        <v>112</v>
      </c>
      <c r="H710" s="82">
        <f ca="1">IF($C710&lt;&gt;"",VLOOKUP($C710,'Monthly budget'!$E$8:$O$86,COLUMN()-3,FALSE),0)</f>
        <v>0</v>
      </c>
      <c r="I710" s="82">
        <f ca="1">IF($C710&lt;&gt;"",VLOOKUP($C710,'Monthly budget'!$E$8:$O$86,COLUMN()-3,FALSE),0)</f>
        <v>0</v>
      </c>
      <c r="J710" s="82">
        <f ca="1">IF($C710&lt;&gt;"",VLOOKUP($C710,'Monthly budget'!$E$8:$O$86,COLUMN()-3,FALSE),0)</f>
        <v>0</v>
      </c>
      <c r="K710" s="82">
        <f ca="1">IF($C710&lt;&gt;"",VLOOKUP($C710,'Monthly budget'!$E$8:$O$86,COLUMN()-3,FALSE),0)</f>
        <v>0</v>
      </c>
      <c r="L710" s="82">
        <f ca="1">IF($C710&lt;&gt;"",VLOOKUP($C710,'Monthly budget'!$E$8:$O$86,COLUMN()-3,FALSE),0)</f>
        <v>0</v>
      </c>
      <c r="M710" s="82">
        <f ca="1">IF($C710&lt;&gt;"",VLOOKUP($C710,'Monthly budget'!$E$8:$O$86,COLUMN()-3,FALSE),0)</f>
        <v>0</v>
      </c>
      <c r="N710" s="82">
        <f ca="1">IF($C710&lt;&gt;"",VLOOKUP($C710,'Monthly budget'!$E$8:$O$86,COLUMN()-3,FALSE),0)</f>
        <v>0</v>
      </c>
    </row>
    <row r="711" spans="2:14" x14ac:dyDescent="0.25">
      <c r="B711" s="81" t="b">
        <v>0</v>
      </c>
      <c r="C711" s="88" t="str">
        <f ca="1"/>
        <v>Visa Platinum</v>
      </c>
      <c r="D711" s="87">
        <f ca="1"/>
        <v>46724</v>
      </c>
      <c r="E711" s="83">
        <f ca="1">IF($C711&lt;&gt;"",VLOOKUP($C711,'Monthly budget'!$E$8:$O$86,COLUMN()-3,FALSE),0)</f>
        <v>-229</v>
      </c>
      <c r="F711" s="82">
        <f ca="1">IF($C711&lt;&gt;"",VLOOKUP($C711,'Monthly budget'!$E$8:$O$86,COLUMN()-3,FALSE),0)</f>
        <v>0</v>
      </c>
      <c r="G711" s="82">
        <f ca="1">IF($C711&lt;&gt;"",VLOOKUP($C711,'Monthly budget'!$E$8:$O$86,COLUMN()-3,FALSE),0)</f>
        <v>0</v>
      </c>
      <c r="H711" s="82">
        <f ca="1">IF($C711&lt;&gt;"",VLOOKUP($C711,'Monthly budget'!$E$8:$O$86,COLUMN()-3,FALSE),0)</f>
        <v>0</v>
      </c>
      <c r="I711" s="82">
        <f ca="1">IF($C711&lt;&gt;"",VLOOKUP($C711,'Monthly budget'!$E$8:$O$86,COLUMN()-3,FALSE),0)</f>
        <v>0</v>
      </c>
      <c r="J711" s="82">
        <f ca="1">IF($C711&lt;&gt;"",VLOOKUP($C711,'Monthly budget'!$E$8:$O$86,COLUMN()-3,FALSE),0)</f>
        <v>311</v>
      </c>
      <c r="K711" s="82">
        <f ca="1">IF($C711&lt;&gt;"",VLOOKUP($C711,'Monthly budget'!$E$8:$O$86,COLUMN()-3,FALSE),0)</f>
        <v>0</v>
      </c>
      <c r="L711" s="82">
        <f ca="1">IF($C711&lt;&gt;"",VLOOKUP($C711,'Monthly budget'!$E$8:$O$86,COLUMN()-3,FALSE),0)</f>
        <v>0</v>
      </c>
      <c r="M711" s="82">
        <f ca="1">IF($C711&lt;&gt;"",VLOOKUP($C711,'Monthly budget'!$E$8:$O$86,COLUMN()-3,FALSE),0)</f>
        <v>0</v>
      </c>
      <c r="N711" s="82">
        <f ca="1">IF($C711&lt;&gt;"",VLOOKUP($C711,'Monthly budget'!$E$8:$O$86,COLUMN()-3,FALSE),0)</f>
        <v>0</v>
      </c>
    </row>
    <row r="712" spans="2:14" x14ac:dyDescent="0.25">
      <c r="B712" s="81" t="b">
        <v>0</v>
      </c>
      <c r="C712" s="88" t="str">
        <f ca="1"/>
        <v>Groceries</v>
      </c>
      <c r="D712" s="87">
        <f ca="1"/>
        <v>46725</v>
      </c>
      <c r="E712" s="83">
        <f ca="1">IF($C712&lt;&gt;"",VLOOKUP($C712,'Monthly budget'!$E$8:$O$86,COLUMN()-3,FALSE),0)</f>
        <v>0</v>
      </c>
      <c r="F712" s="82">
        <f ca="1">IF($C712&lt;&gt;"",VLOOKUP($C712,'Monthly budget'!$E$8:$O$86,COLUMN()-3,FALSE),0)</f>
        <v>-200</v>
      </c>
      <c r="G712" s="82">
        <f ca="1">IF($C712&lt;&gt;"",VLOOKUP($C712,'Monthly budget'!$E$8:$O$86,COLUMN()-3,FALSE),0)</f>
        <v>0</v>
      </c>
      <c r="H712" s="82">
        <f ca="1">IF($C712&lt;&gt;"",VLOOKUP($C712,'Monthly budget'!$E$8:$O$86,COLUMN()-3,FALSE),0)</f>
        <v>0</v>
      </c>
      <c r="I712" s="82">
        <f ca="1">IF($C712&lt;&gt;"",VLOOKUP($C712,'Monthly budget'!$E$8:$O$86,COLUMN()-3,FALSE),0)</f>
        <v>0</v>
      </c>
      <c r="J712" s="82">
        <f ca="1">IF($C712&lt;&gt;"",VLOOKUP($C712,'Monthly budget'!$E$8:$O$86,COLUMN()-3,FALSE),0)</f>
        <v>0</v>
      </c>
      <c r="K712" s="82">
        <f ca="1">IF($C712&lt;&gt;"",VLOOKUP($C712,'Monthly budget'!$E$8:$O$86,COLUMN()-3,FALSE),0)</f>
        <v>0</v>
      </c>
      <c r="L712" s="82">
        <f ca="1">IF($C712&lt;&gt;"",VLOOKUP($C712,'Monthly budget'!$E$8:$O$86,COLUMN()-3,FALSE),0)</f>
        <v>0</v>
      </c>
      <c r="M712" s="82">
        <f ca="1">IF($C712&lt;&gt;"",VLOOKUP($C712,'Monthly budget'!$E$8:$O$86,COLUMN()-3,FALSE),0)</f>
        <v>0</v>
      </c>
      <c r="N712" s="82">
        <f ca="1">IF($C712&lt;&gt;"",VLOOKUP($C712,'Monthly budget'!$E$8:$O$86,COLUMN()-3,FALSE),0)</f>
        <v>0</v>
      </c>
    </row>
    <row r="713" spans="2:14" x14ac:dyDescent="0.25">
      <c r="B713" s="81" t="b">
        <v>0</v>
      </c>
      <c r="C713" s="88" t="str">
        <f ca="1"/>
        <v>Food &amp; Drinks</v>
      </c>
      <c r="D713" s="87">
        <f ca="1"/>
        <v>46725</v>
      </c>
      <c r="E713" s="83">
        <f ca="1">IF($C713&lt;&gt;"",VLOOKUP($C713,'Monthly budget'!$E$8:$O$86,COLUMN()-3,FALSE),0)</f>
        <v>0</v>
      </c>
      <c r="F713" s="82">
        <f ca="1">IF($C713&lt;&gt;"",VLOOKUP($C713,'Monthly budget'!$E$8:$O$86,COLUMN()-3,FALSE),0)</f>
        <v>-200</v>
      </c>
      <c r="G713" s="82">
        <f ca="1">IF($C713&lt;&gt;"",VLOOKUP($C713,'Monthly budget'!$E$8:$O$86,COLUMN()-3,FALSE),0)</f>
        <v>0</v>
      </c>
      <c r="H713" s="82">
        <f ca="1">IF($C713&lt;&gt;"",VLOOKUP($C713,'Monthly budget'!$E$8:$O$86,COLUMN()-3,FALSE),0)</f>
        <v>0</v>
      </c>
      <c r="I713" s="82">
        <f ca="1">IF($C713&lt;&gt;"",VLOOKUP($C713,'Monthly budget'!$E$8:$O$86,COLUMN()-3,FALSE),0)</f>
        <v>0</v>
      </c>
      <c r="J713" s="82">
        <f ca="1">IF($C713&lt;&gt;"",VLOOKUP($C713,'Monthly budget'!$E$8:$O$86,COLUMN()-3,FALSE),0)</f>
        <v>0</v>
      </c>
      <c r="K713" s="82">
        <f ca="1">IF($C713&lt;&gt;"",VLOOKUP($C713,'Monthly budget'!$E$8:$O$86,COLUMN()-3,FALSE),0)</f>
        <v>0</v>
      </c>
      <c r="L713" s="82">
        <f ca="1">IF($C713&lt;&gt;"",VLOOKUP($C713,'Monthly budget'!$E$8:$O$86,COLUMN()-3,FALSE),0)</f>
        <v>0</v>
      </c>
      <c r="M713" s="82">
        <f ca="1">IF($C713&lt;&gt;"",VLOOKUP($C713,'Monthly budget'!$E$8:$O$86,COLUMN()-3,FALSE),0)</f>
        <v>0</v>
      </c>
      <c r="N713" s="82">
        <f ca="1">IF($C713&lt;&gt;"",VLOOKUP($C713,'Monthly budget'!$E$8:$O$86,COLUMN()-3,FALSE),0)</f>
        <v>0</v>
      </c>
    </row>
    <row r="714" spans="2:14" x14ac:dyDescent="0.25">
      <c r="B714" s="81" t="b">
        <v>0</v>
      </c>
      <c r="C714" s="88" t="str">
        <f ca="1"/>
        <v>Kulo Internet</v>
      </c>
      <c r="D714" s="87">
        <f ca="1"/>
        <v>46726</v>
      </c>
      <c r="E714" s="83">
        <f ca="1">IF($C714&lt;&gt;"",VLOOKUP($C714,'Monthly budget'!$E$8:$O$86,COLUMN()-3,FALSE),0)</f>
        <v>-28</v>
      </c>
      <c r="F714" s="82">
        <f ca="1">IF($C714&lt;&gt;"",VLOOKUP($C714,'Monthly budget'!$E$8:$O$86,COLUMN()-3,FALSE),0)</f>
        <v>0</v>
      </c>
      <c r="G714" s="82">
        <f ca="1">IF($C714&lt;&gt;"",VLOOKUP($C714,'Monthly budget'!$E$8:$O$86,COLUMN()-3,FALSE),0)</f>
        <v>0</v>
      </c>
      <c r="H714" s="82">
        <f ca="1">IF($C714&lt;&gt;"",VLOOKUP($C714,'Monthly budget'!$E$8:$O$86,COLUMN()-3,FALSE),0)</f>
        <v>0</v>
      </c>
      <c r="I714" s="82">
        <f ca="1">IF($C714&lt;&gt;"",VLOOKUP($C714,'Monthly budget'!$E$8:$O$86,COLUMN()-3,FALSE),0)</f>
        <v>0</v>
      </c>
      <c r="J714" s="82">
        <f ca="1">IF($C714&lt;&gt;"",VLOOKUP($C714,'Monthly budget'!$E$8:$O$86,COLUMN()-3,FALSE),0)</f>
        <v>0</v>
      </c>
      <c r="K714" s="82">
        <f ca="1">IF($C714&lt;&gt;"",VLOOKUP($C714,'Monthly budget'!$E$8:$O$86,COLUMN()-3,FALSE),0)</f>
        <v>0</v>
      </c>
      <c r="L714" s="82">
        <f ca="1">IF($C714&lt;&gt;"",VLOOKUP($C714,'Monthly budget'!$E$8:$O$86,COLUMN()-3,FALSE),0)</f>
        <v>0</v>
      </c>
      <c r="M714" s="82">
        <f ca="1">IF($C714&lt;&gt;"",VLOOKUP($C714,'Monthly budget'!$E$8:$O$86,COLUMN()-3,FALSE),0)</f>
        <v>0</v>
      </c>
      <c r="N714" s="82">
        <f ca="1">IF($C714&lt;&gt;"",VLOOKUP($C714,'Monthly budget'!$E$8:$O$86,COLUMN()-3,FALSE),0)</f>
        <v>0</v>
      </c>
    </row>
    <row r="715" spans="2:14" x14ac:dyDescent="0.25">
      <c r="B715" s="81" t="b">
        <v>0</v>
      </c>
      <c r="C715" s="88" t="str">
        <f ca="1"/>
        <v>Cese Phone</v>
      </c>
      <c r="D715" s="87">
        <f ca="1"/>
        <v>46726</v>
      </c>
      <c r="E715" s="83">
        <f ca="1">IF($C715&lt;&gt;"",VLOOKUP($C715,'Monthly budget'!$E$8:$O$86,COLUMN()-3,FALSE),0)</f>
        <v>-142</v>
      </c>
      <c r="F715" s="82">
        <f ca="1">IF($C715&lt;&gt;"",VLOOKUP($C715,'Monthly budget'!$E$8:$O$86,COLUMN()-3,FALSE),0)</f>
        <v>0</v>
      </c>
      <c r="G715" s="82">
        <f ca="1">IF($C715&lt;&gt;"",VLOOKUP($C715,'Monthly budget'!$E$8:$O$86,COLUMN()-3,FALSE),0)</f>
        <v>0</v>
      </c>
      <c r="H715" s="82">
        <f ca="1">IF($C715&lt;&gt;"",VLOOKUP($C715,'Monthly budget'!$E$8:$O$86,COLUMN()-3,FALSE),0)</f>
        <v>0</v>
      </c>
      <c r="I715" s="82">
        <f ca="1">IF($C715&lt;&gt;"",VLOOKUP($C715,'Monthly budget'!$E$8:$O$86,COLUMN()-3,FALSE),0)</f>
        <v>0</v>
      </c>
      <c r="J715" s="82">
        <f ca="1">IF($C715&lt;&gt;"",VLOOKUP($C715,'Monthly budget'!$E$8:$O$86,COLUMN()-3,FALSE),0)</f>
        <v>0</v>
      </c>
      <c r="K715" s="82">
        <f ca="1">IF($C715&lt;&gt;"",VLOOKUP($C715,'Monthly budget'!$E$8:$O$86,COLUMN()-3,FALSE),0)</f>
        <v>0</v>
      </c>
      <c r="L715" s="82">
        <f ca="1">IF($C715&lt;&gt;"",VLOOKUP($C715,'Monthly budget'!$E$8:$O$86,COLUMN()-3,FALSE),0)</f>
        <v>0</v>
      </c>
      <c r="M715" s="82">
        <f ca="1">IF($C715&lt;&gt;"",VLOOKUP($C715,'Monthly budget'!$E$8:$O$86,COLUMN()-3,FALSE),0)</f>
        <v>0</v>
      </c>
      <c r="N715" s="82">
        <f ca="1">IF($C715&lt;&gt;"",VLOOKUP($C715,'Monthly budget'!$E$8:$O$86,COLUMN()-3,FALSE),0)</f>
        <v>0</v>
      </c>
    </row>
    <row r="716" spans="2:14" x14ac:dyDescent="0.25">
      <c r="B716" s="81" t="b">
        <v>0</v>
      </c>
      <c r="C716" s="88" t="str">
        <f ca="1"/>
        <v>Phone</v>
      </c>
      <c r="D716" s="87">
        <f ca="1"/>
        <v>46726</v>
      </c>
      <c r="E716" s="83">
        <f ca="1">IF($C716&lt;&gt;"",VLOOKUP($C716,'Monthly budget'!$E$8:$O$86,COLUMN()-3,FALSE),0)</f>
        <v>-150.66999999999999</v>
      </c>
      <c r="F716" s="82">
        <f ca="1">IF($C716&lt;&gt;"",VLOOKUP($C716,'Monthly budget'!$E$8:$O$86,COLUMN()-3,FALSE),0)</f>
        <v>0</v>
      </c>
      <c r="G716" s="82">
        <f ca="1">IF($C716&lt;&gt;"",VLOOKUP($C716,'Monthly budget'!$E$8:$O$86,COLUMN()-3,FALSE),0)</f>
        <v>0</v>
      </c>
      <c r="H716" s="82">
        <f ca="1">IF($C716&lt;&gt;"",VLOOKUP($C716,'Monthly budget'!$E$8:$O$86,COLUMN()-3,FALSE),0)</f>
        <v>0</v>
      </c>
      <c r="I716" s="82">
        <f ca="1">IF($C716&lt;&gt;"",VLOOKUP($C716,'Monthly budget'!$E$8:$O$86,COLUMN()-3,FALSE),0)</f>
        <v>0</v>
      </c>
      <c r="J716" s="82">
        <f ca="1">IF($C716&lt;&gt;"",VLOOKUP($C716,'Monthly budget'!$E$8:$O$86,COLUMN()-3,FALSE),0)</f>
        <v>0</v>
      </c>
      <c r="K716" s="82">
        <f ca="1">IF($C716&lt;&gt;"",VLOOKUP($C716,'Monthly budget'!$E$8:$O$86,COLUMN()-3,FALSE),0)</f>
        <v>0</v>
      </c>
      <c r="L716" s="82">
        <f ca="1">IF($C716&lt;&gt;"",VLOOKUP($C716,'Monthly budget'!$E$8:$O$86,COLUMN()-3,FALSE),0)</f>
        <v>0</v>
      </c>
      <c r="M716" s="82">
        <f ca="1">IF($C716&lt;&gt;"",VLOOKUP($C716,'Monthly budget'!$E$8:$O$86,COLUMN()-3,FALSE),0)</f>
        <v>0</v>
      </c>
      <c r="N716" s="82">
        <f ca="1">IF($C716&lt;&gt;"",VLOOKUP($C716,'Monthly budget'!$E$8:$O$86,COLUMN()-3,FALSE),0)</f>
        <v>0</v>
      </c>
    </row>
    <row r="717" spans="2:14" x14ac:dyDescent="0.25">
      <c r="B717" s="81" t="b">
        <v>0</v>
      </c>
      <c r="C717" s="88" t="str">
        <f ca="1"/>
        <v>Sony</v>
      </c>
      <c r="D717" s="87">
        <f ca="1"/>
        <v>46729</v>
      </c>
      <c r="E717" s="83">
        <f ca="1">IF($C717&lt;&gt;"",VLOOKUP($C717,'Monthly budget'!$E$8:$O$86,COLUMN()-3,FALSE),0)</f>
        <v>-17.989999999999998</v>
      </c>
      <c r="F717" s="82">
        <f ca="1">IF($C717&lt;&gt;"",VLOOKUP($C717,'Monthly budget'!$E$8:$O$86,COLUMN()-3,FALSE),0)</f>
        <v>0</v>
      </c>
      <c r="G717" s="82">
        <f ca="1">IF($C717&lt;&gt;"",VLOOKUP($C717,'Monthly budget'!$E$8:$O$86,COLUMN()-3,FALSE),0)</f>
        <v>0</v>
      </c>
      <c r="H717" s="82">
        <f ca="1">IF($C717&lt;&gt;"",VLOOKUP($C717,'Monthly budget'!$E$8:$O$86,COLUMN()-3,FALSE),0)</f>
        <v>0</v>
      </c>
      <c r="I717" s="82">
        <f ca="1">IF($C717&lt;&gt;"",VLOOKUP($C717,'Monthly budget'!$E$8:$O$86,COLUMN()-3,FALSE),0)</f>
        <v>0</v>
      </c>
      <c r="J717" s="82">
        <f ca="1">IF($C717&lt;&gt;"",VLOOKUP($C717,'Monthly budget'!$E$8:$O$86,COLUMN()-3,FALSE),0)</f>
        <v>0</v>
      </c>
      <c r="K717" s="82">
        <f ca="1">IF($C717&lt;&gt;"",VLOOKUP($C717,'Monthly budget'!$E$8:$O$86,COLUMN()-3,FALSE),0)</f>
        <v>0</v>
      </c>
      <c r="L717" s="82">
        <f ca="1">IF($C717&lt;&gt;"",VLOOKUP($C717,'Monthly budget'!$E$8:$O$86,COLUMN()-3,FALSE),0)</f>
        <v>0</v>
      </c>
      <c r="M717" s="82">
        <f ca="1">IF($C717&lt;&gt;"",VLOOKUP($C717,'Monthly budget'!$E$8:$O$86,COLUMN()-3,FALSE),0)</f>
        <v>0</v>
      </c>
      <c r="N717" s="82">
        <f ca="1">IF($C717&lt;&gt;"",VLOOKUP($C717,'Monthly budget'!$E$8:$O$86,COLUMN()-3,FALSE),0)</f>
        <v>0</v>
      </c>
    </row>
    <row r="718" spans="2:14" x14ac:dyDescent="0.25">
      <c r="B718" s="81" t="b">
        <v>0</v>
      </c>
      <c r="C718" s="88" t="str">
        <f ca="1"/>
        <v>Phone Insurance</v>
      </c>
      <c r="D718" s="87">
        <f ca="1"/>
        <v>46729</v>
      </c>
      <c r="E718" s="83">
        <f ca="1">IF($C718&lt;&gt;"",VLOOKUP($C718,'Monthly budget'!$E$8:$O$86,COLUMN()-3,FALSE),0)</f>
        <v>-8</v>
      </c>
      <c r="F718" s="82">
        <f ca="1">IF($C718&lt;&gt;"",VLOOKUP($C718,'Monthly budget'!$E$8:$O$86,COLUMN()-3,FALSE),0)</f>
        <v>0</v>
      </c>
      <c r="G718" s="82">
        <f ca="1">IF($C718&lt;&gt;"",VLOOKUP($C718,'Monthly budget'!$E$8:$O$86,COLUMN()-3,FALSE),0)</f>
        <v>0</v>
      </c>
      <c r="H718" s="82">
        <f ca="1">IF($C718&lt;&gt;"",VLOOKUP($C718,'Monthly budget'!$E$8:$O$86,COLUMN()-3,FALSE),0)</f>
        <v>0</v>
      </c>
      <c r="I718" s="82">
        <f ca="1">IF($C718&lt;&gt;"",VLOOKUP($C718,'Monthly budget'!$E$8:$O$86,COLUMN()-3,FALSE),0)</f>
        <v>0</v>
      </c>
      <c r="J718" s="82">
        <f ca="1">IF($C718&lt;&gt;"",VLOOKUP($C718,'Monthly budget'!$E$8:$O$86,COLUMN()-3,FALSE),0)</f>
        <v>0</v>
      </c>
      <c r="K718" s="82">
        <f ca="1">IF($C718&lt;&gt;"",VLOOKUP($C718,'Monthly budget'!$E$8:$O$86,COLUMN()-3,FALSE),0)</f>
        <v>0</v>
      </c>
      <c r="L718" s="82">
        <f ca="1">IF($C718&lt;&gt;"",VLOOKUP($C718,'Monthly budget'!$E$8:$O$86,COLUMN()-3,FALSE),0)</f>
        <v>0</v>
      </c>
      <c r="M718" s="82">
        <f ca="1">IF($C718&lt;&gt;"",VLOOKUP($C718,'Monthly budget'!$E$8:$O$86,COLUMN()-3,FALSE),0)</f>
        <v>0</v>
      </c>
      <c r="N718" s="82">
        <f ca="1">IF($C718&lt;&gt;"",VLOOKUP($C718,'Monthly budget'!$E$8:$O$86,COLUMN()-3,FALSE),0)</f>
        <v>0</v>
      </c>
    </row>
    <row r="719" spans="2:14" x14ac:dyDescent="0.25">
      <c r="B719" s="81" t="b">
        <v>0</v>
      </c>
      <c r="C719" s="88" t="str">
        <f ca="1"/>
        <v>Amazon</v>
      </c>
      <c r="D719" s="87">
        <f ca="1"/>
        <v>46730</v>
      </c>
      <c r="E719" s="83">
        <f ca="1">IF($C719&lt;&gt;"",VLOOKUP($C719,'Monthly budget'!$E$8:$O$86,COLUMN()-3,FALSE),0)</f>
        <v>-16.149999999999999</v>
      </c>
      <c r="F719" s="82">
        <f ca="1">IF($C719&lt;&gt;"",VLOOKUP($C719,'Monthly budget'!$E$8:$O$86,COLUMN()-3,FALSE),0)</f>
        <v>0</v>
      </c>
      <c r="G719" s="82">
        <f ca="1">IF($C719&lt;&gt;"",VLOOKUP($C719,'Monthly budget'!$E$8:$O$86,COLUMN()-3,FALSE),0)</f>
        <v>0</v>
      </c>
      <c r="H719" s="82">
        <f ca="1">IF($C719&lt;&gt;"",VLOOKUP($C719,'Monthly budget'!$E$8:$O$86,COLUMN()-3,FALSE),0)</f>
        <v>0</v>
      </c>
      <c r="I719" s="82">
        <f ca="1">IF($C719&lt;&gt;"",VLOOKUP($C719,'Monthly budget'!$E$8:$O$86,COLUMN()-3,FALSE),0)</f>
        <v>0</v>
      </c>
      <c r="J719" s="82">
        <f ca="1">IF($C719&lt;&gt;"",VLOOKUP($C719,'Monthly budget'!$E$8:$O$86,COLUMN()-3,FALSE),0)</f>
        <v>0</v>
      </c>
      <c r="K719" s="82">
        <f ca="1">IF($C719&lt;&gt;"",VLOOKUP($C719,'Monthly budget'!$E$8:$O$86,COLUMN()-3,FALSE),0)</f>
        <v>0</v>
      </c>
      <c r="L719" s="82">
        <f ca="1">IF($C719&lt;&gt;"",VLOOKUP($C719,'Monthly budget'!$E$8:$O$86,COLUMN()-3,FALSE),0)</f>
        <v>0</v>
      </c>
      <c r="M719" s="82">
        <f ca="1">IF($C719&lt;&gt;"",VLOOKUP($C719,'Monthly budget'!$E$8:$O$86,COLUMN()-3,FALSE),0)</f>
        <v>0</v>
      </c>
      <c r="N719" s="82">
        <f ca="1">IF($C719&lt;&gt;"",VLOOKUP($C719,'Monthly budget'!$E$8:$O$86,COLUMN()-3,FALSE),0)</f>
        <v>0</v>
      </c>
    </row>
    <row r="720" spans="2:14" x14ac:dyDescent="0.25">
      <c r="B720" s="81" t="b">
        <v>0</v>
      </c>
      <c r="C720" s="88" t="str">
        <f ca="1"/>
        <v>Viso Go</v>
      </c>
      <c r="D720" s="87">
        <f ca="1"/>
        <v>46732</v>
      </c>
      <c r="E720" s="83">
        <f ca="1">IF($C720&lt;&gt;"",VLOOKUP($C720,'Monthly budget'!$E$8:$O$86,COLUMN()-3,FALSE),0)</f>
        <v>-275</v>
      </c>
      <c r="F720" s="82">
        <f ca="1">IF($C720&lt;&gt;"",VLOOKUP($C720,'Monthly budget'!$E$8:$O$86,COLUMN()-3,FALSE),0)</f>
        <v>0</v>
      </c>
      <c r="G720" s="82">
        <f ca="1">IF($C720&lt;&gt;"",VLOOKUP($C720,'Monthly budget'!$E$8:$O$86,COLUMN()-3,FALSE),0)</f>
        <v>0</v>
      </c>
      <c r="H720" s="82">
        <f ca="1">IF($C720&lt;&gt;"",VLOOKUP($C720,'Monthly budget'!$E$8:$O$86,COLUMN()-3,FALSE),0)</f>
        <v>0</v>
      </c>
      <c r="I720" s="82">
        <f ca="1">IF($C720&lt;&gt;"",VLOOKUP($C720,'Monthly budget'!$E$8:$O$86,COLUMN()-3,FALSE),0)</f>
        <v>0</v>
      </c>
      <c r="J720" s="82">
        <f ca="1">IF($C720&lt;&gt;"",VLOOKUP($C720,'Monthly budget'!$E$8:$O$86,COLUMN()-3,FALSE),0)</f>
        <v>0</v>
      </c>
      <c r="K720" s="82">
        <f ca="1">IF($C720&lt;&gt;"",VLOOKUP($C720,'Monthly budget'!$E$8:$O$86,COLUMN()-3,FALSE),0)</f>
        <v>146</v>
      </c>
      <c r="L720" s="82">
        <f ca="1">IF($C720&lt;&gt;"",VLOOKUP($C720,'Monthly budget'!$E$8:$O$86,COLUMN()-3,FALSE),0)</f>
        <v>0</v>
      </c>
      <c r="M720" s="82">
        <f ca="1">IF($C720&lt;&gt;"",VLOOKUP($C720,'Monthly budget'!$E$8:$O$86,COLUMN()-3,FALSE),0)</f>
        <v>0</v>
      </c>
      <c r="N720" s="82">
        <f ca="1">IF($C720&lt;&gt;"",VLOOKUP($C720,'Monthly budget'!$E$8:$O$86,COLUMN()-3,FALSE),0)</f>
        <v>0</v>
      </c>
    </row>
    <row r="721" spans="2:14" x14ac:dyDescent="0.25">
      <c r="B721" s="81" t="b">
        <v>0</v>
      </c>
      <c r="C721" s="88" t="str">
        <f ca="1"/>
        <v>Motorcycle</v>
      </c>
      <c r="D721" s="87">
        <f ca="1"/>
        <v>46737</v>
      </c>
      <c r="E721" s="83">
        <f ca="1">IF($C721&lt;&gt;"",VLOOKUP($C721,'Monthly budget'!$E$8:$O$86,COLUMN()-3,FALSE),0)</f>
        <v>-150.38</v>
      </c>
      <c r="F721" s="82">
        <f ca="1">IF($C721&lt;&gt;"",VLOOKUP($C721,'Monthly budget'!$E$8:$O$86,COLUMN()-3,FALSE),0)</f>
        <v>0</v>
      </c>
      <c r="G721" s="82">
        <f ca="1">IF($C721&lt;&gt;"",VLOOKUP($C721,'Monthly budget'!$E$8:$O$86,COLUMN()-3,FALSE),0)</f>
        <v>0</v>
      </c>
      <c r="H721" s="82">
        <f ca="1">IF($C721&lt;&gt;"",VLOOKUP($C721,'Monthly budget'!$E$8:$O$86,COLUMN()-3,FALSE),0)</f>
        <v>0</v>
      </c>
      <c r="I721" s="82">
        <f ca="1">IF($C721&lt;&gt;"",VLOOKUP($C721,'Monthly budget'!$E$8:$O$86,COLUMN()-3,FALSE),0)</f>
        <v>0</v>
      </c>
      <c r="J721" s="82">
        <f ca="1">IF($C721&lt;&gt;"",VLOOKUP($C721,'Monthly budget'!$E$8:$O$86,COLUMN()-3,FALSE),0)</f>
        <v>0</v>
      </c>
      <c r="K721" s="82">
        <f ca="1">IF($C721&lt;&gt;"",VLOOKUP($C721,'Monthly budget'!$E$8:$O$86,COLUMN()-3,FALSE),0)</f>
        <v>0</v>
      </c>
      <c r="L721" s="82">
        <f ca="1">IF($C721&lt;&gt;"",VLOOKUP($C721,'Monthly budget'!$E$8:$O$86,COLUMN()-3,FALSE),0)</f>
        <v>0</v>
      </c>
      <c r="M721" s="82">
        <f ca="1">IF($C721&lt;&gt;"",VLOOKUP($C721,'Monthly budget'!$E$8:$O$86,COLUMN()-3,FALSE),0)</f>
        <v>0</v>
      </c>
      <c r="N721" s="82">
        <f ca="1">IF($C721&lt;&gt;"",VLOOKUP($C721,'Monthly budget'!$E$8:$O$86,COLUMN()-3,FALSE),0)</f>
        <v>0</v>
      </c>
    </row>
    <row r="722" spans="2:14" x14ac:dyDescent="0.25">
      <c r="B722" s="81" t="b">
        <v>0</v>
      </c>
      <c r="C722" s="88" t="str">
        <f ca="1"/>
        <v>Paycheck</v>
      </c>
      <c r="D722" s="87">
        <f ca="1"/>
        <v>46738</v>
      </c>
      <c r="E722" s="83">
        <f ca="1">IF($C722&lt;&gt;"",VLOOKUP($C722,'Monthly budget'!$E$8:$O$86,COLUMN()-3,FALSE),0)</f>
        <v>1140</v>
      </c>
      <c r="F722" s="82">
        <f ca="1">IF($C722&lt;&gt;"",VLOOKUP($C722,'Monthly budget'!$E$8:$O$86,COLUMN()-3,FALSE),0)</f>
        <v>460</v>
      </c>
      <c r="G722" s="82">
        <f ca="1">IF($C722&lt;&gt;"",VLOOKUP($C722,'Monthly budget'!$E$8:$O$86,COLUMN()-3,FALSE),0)</f>
        <v>0</v>
      </c>
      <c r="H722" s="82">
        <f ca="1">IF($C722&lt;&gt;"",VLOOKUP($C722,'Monthly budget'!$E$8:$O$86,COLUMN()-3,FALSE),0)</f>
        <v>0</v>
      </c>
      <c r="I722" s="82">
        <f ca="1">IF($C722&lt;&gt;"",VLOOKUP($C722,'Monthly budget'!$E$8:$O$86,COLUMN()-3,FALSE),0)</f>
        <v>0</v>
      </c>
      <c r="J722" s="82">
        <f ca="1">IF($C722&lt;&gt;"",VLOOKUP($C722,'Monthly budget'!$E$8:$O$86,COLUMN()-3,FALSE),0)</f>
        <v>0</v>
      </c>
      <c r="K722" s="82">
        <f ca="1">IF($C722&lt;&gt;"",VLOOKUP($C722,'Monthly budget'!$E$8:$O$86,COLUMN()-3,FALSE),0)</f>
        <v>0</v>
      </c>
      <c r="L722" s="82">
        <f ca="1">IF($C722&lt;&gt;"",VLOOKUP($C722,'Monthly budget'!$E$8:$O$86,COLUMN()-3,FALSE),0)</f>
        <v>0</v>
      </c>
      <c r="M722" s="82">
        <f ca="1">IF($C722&lt;&gt;"",VLOOKUP($C722,'Monthly budget'!$E$8:$O$86,COLUMN()-3,FALSE),0)</f>
        <v>0</v>
      </c>
      <c r="N722" s="82">
        <f ca="1">IF($C722&lt;&gt;"",VLOOKUP($C722,'Monthly budget'!$E$8:$O$86,COLUMN()-3,FALSE),0)</f>
        <v>0</v>
      </c>
    </row>
    <row r="723" spans="2:14" x14ac:dyDescent="0.25">
      <c r="B723" s="81" t="b">
        <v>0</v>
      </c>
      <c r="C723" s="88" t="str">
        <f ca="1"/>
        <v>Ameritas</v>
      </c>
      <c r="D723" s="87">
        <f ca="1"/>
        <v>46738</v>
      </c>
      <c r="E723" s="83">
        <f ca="1">IF($C723&lt;&gt;"",VLOOKUP($C723,'Monthly budget'!$E$8:$O$86,COLUMN()-3,FALSE),0)</f>
        <v>0</v>
      </c>
      <c r="F723" s="82">
        <f ca="1">IF($C723&lt;&gt;"",VLOOKUP($C723,'Monthly budget'!$E$8:$O$86,COLUMN()-3,FALSE),0)</f>
        <v>0</v>
      </c>
      <c r="G723" s="82">
        <f ca="1">IF($C723&lt;&gt;"",VLOOKUP($C723,'Monthly budget'!$E$8:$O$86,COLUMN()-3,FALSE),0)</f>
        <v>112</v>
      </c>
      <c r="H723" s="82">
        <f ca="1">IF($C723&lt;&gt;"",VLOOKUP($C723,'Monthly budget'!$E$8:$O$86,COLUMN()-3,FALSE),0)</f>
        <v>0</v>
      </c>
      <c r="I723" s="82">
        <f ca="1">IF($C723&lt;&gt;"",VLOOKUP($C723,'Monthly budget'!$E$8:$O$86,COLUMN()-3,FALSE),0)</f>
        <v>0</v>
      </c>
      <c r="J723" s="82">
        <f ca="1">IF($C723&lt;&gt;"",VLOOKUP($C723,'Monthly budget'!$E$8:$O$86,COLUMN()-3,FALSE),0)</f>
        <v>0</v>
      </c>
      <c r="K723" s="82">
        <f ca="1">IF($C723&lt;&gt;"",VLOOKUP($C723,'Monthly budget'!$E$8:$O$86,COLUMN()-3,FALSE),0)</f>
        <v>0</v>
      </c>
      <c r="L723" s="82">
        <f ca="1">IF($C723&lt;&gt;"",VLOOKUP($C723,'Monthly budget'!$E$8:$O$86,COLUMN()-3,FALSE),0)</f>
        <v>0</v>
      </c>
      <c r="M723" s="82">
        <f ca="1">IF($C723&lt;&gt;"",VLOOKUP($C723,'Monthly budget'!$E$8:$O$86,COLUMN()-3,FALSE),0)</f>
        <v>0</v>
      </c>
      <c r="N723" s="82">
        <f ca="1">IF($C723&lt;&gt;"",VLOOKUP($C723,'Monthly budget'!$E$8:$O$86,COLUMN()-3,FALSE),0)</f>
        <v>0</v>
      </c>
    </row>
    <row r="724" spans="2:14" x14ac:dyDescent="0.25">
      <c r="B724" s="81" t="b">
        <v>0</v>
      </c>
      <c r="C724" s="88" t="str">
        <f ca="1"/>
        <v>Groceries</v>
      </c>
      <c r="D724" s="87">
        <f ca="1"/>
        <v>46739</v>
      </c>
      <c r="E724" s="83">
        <f ca="1">IF($C724&lt;&gt;"",VLOOKUP($C724,'Monthly budget'!$E$8:$O$86,COLUMN()-3,FALSE),0)</f>
        <v>0</v>
      </c>
      <c r="F724" s="82">
        <f ca="1">IF($C724&lt;&gt;"",VLOOKUP($C724,'Monthly budget'!$E$8:$O$86,COLUMN()-3,FALSE),0)</f>
        <v>-200</v>
      </c>
      <c r="G724" s="82">
        <f ca="1">IF($C724&lt;&gt;"",VLOOKUP($C724,'Monthly budget'!$E$8:$O$86,COLUMN()-3,FALSE),0)</f>
        <v>0</v>
      </c>
      <c r="H724" s="82">
        <f ca="1">IF($C724&lt;&gt;"",VLOOKUP($C724,'Monthly budget'!$E$8:$O$86,COLUMN()-3,FALSE),0)</f>
        <v>0</v>
      </c>
      <c r="I724" s="82">
        <f ca="1">IF($C724&lt;&gt;"",VLOOKUP($C724,'Monthly budget'!$E$8:$O$86,COLUMN()-3,FALSE),0)</f>
        <v>0</v>
      </c>
      <c r="J724" s="82">
        <f ca="1">IF($C724&lt;&gt;"",VLOOKUP($C724,'Monthly budget'!$E$8:$O$86,COLUMN()-3,FALSE),0)</f>
        <v>0</v>
      </c>
      <c r="K724" s="82">
        <f ca="1">IF($C724&lt;&gt;"",VLOOKUP($C724,'Monthly budget'!$E$8:$O$86,COLUMN()-3,FALSE),0)</f>
        <v>0</v>
      </c>
      <c r="L724" s="82">
        <f ca="1">IF($C724&lt;&gt;"",VLOOKUP($C724,'Monthly budget'!$E$8:$O$86,COLUMN()-3,FALSE),0)</f>
        <v>0</v>
      </c>
      <c r="M724" s="82">
        <f ca="1">IF($C724&lt;&gt;"",VLOOKUP($C724,'Monthly budget'!$E$8:$O$86,COLUMN()-3,FALSE),0)</f>
        <v>0</v>
      </c>
      <c r="N724" s="82">
        <f ca="1">IF($C724&lt;&gt;"",VLOOKUP($C724,'Monthly budget'!$E$8:$O$86,COLUMN()-3,FALSE),0)</f>
        <v>0</v>
      </c>
    </row>
    <row r="725" spans="2:14" x14ac:dyDescent="0.25">
      <c r="B725" s="81" t="b">
        <v>0</v>
      </c>
      <c r="C725" s="88" t="str">
        <f ca="1"/>
        <v>Food &amp; Drinks</v>
      </c>
      <c r="D725" s="87">
        <f ca="1"/>
        <v>46739</v>
      </c>
      <c r="E725" s="83">
        <f ca="1">IF($C725&lt;&gt;"",VLOOKUP($C725,'Monthly budget'!$E$8:$O$86,COLUMN()-3,FALSE),0)</f>
        <v>0</v>
      </c>
      <c r="F725" s="82">
        <f ca="1">IF($C725&lt;&gt;"",VLOOKUP($C725,'Monthly budget'!$E$8:$O$86,COLUMN()-3,FALSE),0)</f>
        <v>-200</v>
      </c>
      <c r="G725" s="82">
        <f ca="1">IF($C725&lt;&gt;"",VLOOKUP($C725,'Monthly budget'!$E$8:$O$86,COLUMN()-3,FALSE),0)</f>
        <v>0</v>
      </c>
      <c r="H725" s="82">
        <f ca="1">IF($C725&lt;&gt;"",VLOOKUP($C725,'Monthly budget'!$E$8:$O$86,COLUMN()-3,FALSE),0)</f>
        <v>0</v>
      </c>
      <c r="I725" s="82">
        <f ca="1">IF($C725&lt;&gt;"",VLOOKUP($C725,'Monthly budget'!$E$8:$O$86,COLUMN()-3,FALSE),0)</f>
        <v>0</v>
      </c>
      <c r="J725" s="82">
        <f ca="1">IF($C725&lt;&gt;"",VLOOKUP($C725,'Monthly budget'!$E$8:$O$86,COLUMN()-3,FALSE),0)</f>
        <v>0</v>
      </c>
      <c r="K725" s="82">
        <f ca="1">IF($C725&lt;&gt;"",VLOOKUP($C725,'Monthly budget'!$E$8:$O$86,COLUMN()-3,FALSE),0)</f>
        <v>0</v>
      </c>
      <c r="L725" s="82">
        <f ca="1">IF($C725&lt;&gt;"",VLOOKUP($C725,'Monthly budget'!$E$8:$O$86,COLUMN()-3,FALSE),0)</f>
        <v>0</v>
      </c>
      <c r="M725" s="82">
        <f ca="1">IF($C725&lt;&gt;"",VLOOKUP($C725,'Monthly budget'!$E$8:$O$86,COLUMN()-3,FALSE),0)</f>
        <v>0</v>
      </c>
      <c r="N725" s="82">
        <f ca="1">IF($C725&lt;&gt;"",VLOOKUP($C725,'Monthly budget'!$E$8:$O$86,COLUMN()-3,FALSE),0)</f>
        <v>0</v>
      </c>
    </row>
    <row r="726" spans="2:14" x14ac:dyDescent="0.25">
      <c r="B726" s="81" t="b">
        <v>0</v>
      </c>
      <c r="C726" s="88" t="str">
        <f ca="1"/>
        <v>Netflix</v>
      </c>
      <c r="D726" s="87">
        <f ca="1"/>
        <v>46741</v>
      </c>
      <c r="E726" s="83">
        <f ca="1">IF($C726&lt;&gt;"",VLOOKUP($C726,'Monthly budget'!$E$8:$O$86,COLUMN()-3,FALSE),0)</f>
        <v>-24.99</v>
      </c>
      <c r="F726" s="82">
        <f ca="1">IF($C726&lt;&gt;"",VLOOKUP($C726,'Monthly budget'!$E$8:$O$86,COLUMN()-3,FALSE),0)</f>
        <v>0</v>
      </c>
      <c r="G726" s="82">
        <f ca="1">IF($C726&lt;&gt;"",VLOOKUP($C726,'Monthly budget'!$E$8:$O$86,COLUMN()-3,FALSE),0)</f>
        <v>0</v>
      </c>
      <c r="H726" s="82">
        <f ca="1">IF($C726&lt;&gt;"",VLOOKUP($C726,'Monthly budget'!$E$8:$O$86,COLUMN()-3,FALSE),0)</f>
        <v>0</v>
      </c>
      <c r="I726" s="82">
        <f ca="1">IF($C726&lt;&gt;"",VLOOKUP($C726,'Monthly budget'!$E$8:$O$86,COLUMN()-3,FALSE),0)</f>
        <v>0</v>
      </c>
      <c r="J726" s="82">
        <f ca="1">IF($C726&lt;&gt;"",VLOOKUP($C726,'Monthly budget'!$E$8:$O$86,COLUMN()-3,FALSE),0)</f>
        <v>0</v>
      </c>
      <c r="K726" s="82">
        <f ca="1">IF($C726&lt;&gt;"",VLOOKUP($C726,'Monthly budget'!$E$8:$O$86,COLUMN()-3,FALSE),0)</f>
        <v>0</v>
      </c>
      <c r="L726" s="82">
        <f ca="1">IF($C726&lt;&gt;"",VLOOKUP($C726,'Monthly budget'!$E$8:$O$86,COLUMN()-3,FALSE),0)</f>
        <v>0</v>
      </c>
      <c r="M726" s="82">
        <f ca="1">IF($C726&lt;&gt;"",VLOOKUP($C726,'Monthly budget'!$E$8:$O$86,COLUMN()-3,FALSE),0)</f>
        <v>0</v>
      </c>
      <c r="N726" s="82">
        <f ca="1">IF($C726&lt;&gt;"",VLOOKUP($C726,'Monthly budget'!$E$8:$O$86,COLUMN()-3,FALSE),0)</f>
        <v>0</v>
      </c>
    </row>
    <row r="727" spans="2:14" x14ac:dyDescent="0.25">
      <c r="B727" s="81" t="b">
        <v>0</v>
      </c>
      <c r="C727" s="88" t="str">
        <f ca="1"/>
        <v>Renters</v>
      </c>
      <c r="D727" s="87">
        <f ca="1"/>
        <v>46742</v>
      </c>
      <c r="E727" s="83">
        <f ca="1">IF($C727&lt;&gt;"",VLOOKUP($C727,'Monthly budget'!$E$8:$O$86,COLUMN()-3,FALSE),0)</f>
        <v>-10.92</v>
      </c>
      <c r="F727" s="82">
        <f ca="1">IF($C727&lt;&gt;"",VLOOKUP($C727,'Monthly budget'!$E$8:$O$86,COLUMN()-3,FALSE),0)</f>
        <v>0</v>
      </c>
      <c r="G727" s="82">
        <f ca="1">IF($C727&lt;&gt;"",VLOOKUP($C727,'Monthly budget'!$E$8:$O$86,COLUMN()-3,FALSE),0)</f>
        <v>0</v>
      </c>
      <c r="H727" s="82">
        <f ca="1">IF($C727&lt;&gt;"",VLOOKUP($C727,'Monthly budget'!$E$8:$O$86,COLUMN()-3,FALSE),0)</f>
        <v>0</v>
      </c>
      <c r="I727" s="82">
        <f ca="1">IF($C727&lt;&gt;"",VLOOKUP($C727,'Monthly budget'!$E$8:$O$86,COLUMN()-3,FALSE),0)</f>
        <v>0</v>
      </c>
      <c r="J727" s="82">
        <f ca="1">IF($C727&lt;&gt;"",VLOOKUP($C727,'Monthly budget'!$E$8:$O$86,COLUMN()-3,FALSE),0)</f>
        <v>0</v>
      </c>
      <c r="K727" s="82">
        <f ca="1">IF($C727&lt;&gt;"",VLOOKUP($C727,'Monthly budget'!$E$8:$O$86,COLUMN()-3,FALSE),0)</f>
        <v>0</v>
      </c>
      <c r="L727" s="82">
        <f ca="1">IF($C727&lt;&gt;"",VLOOKUP($C727,'Monthly budget'!$E$8:$O$86,COLUMN()-3,FALSE),0)</f>
        <v>0</v>
      </c>
      <c r="M727" s="82">
        <f ca="1">IF($C727&lt;&gt;"",VLOOKUP($C727,'Monthly budget'!$E$8:$O$86,COLUMN()-3,FALSE),0)</f>
        <v>0</v>
      </c>
      <c r="N727" s="82">
        <f ca="1">IF($C727&lt;&gt;"",VLOOKUP($C727,'Monthly budget'!$E$8:$O$86,COLUMN()-3,FALSE),0)</f>
        <v>0</v>
      </c>
    </row>
    <row r="728" spans="2:14" x14ac:dyDescent="0.25">
      <c r="B728" s="81" t="b">
        <v>0</v>
      </c>
      <c r="C728" s="88" t="str">
        <f ca="1"/>
        <v>Sniffies</v>
      </c>
      <c r="D728" s="87">
        <f ca="1"/>
        <v>46742</v>
      </c>
      <c r="E728" s="83">
        <f ca="1">IF($C728&lt;&gt;"",VLOOKUP($C728,'Monthly budget'!$E$8:$O$86,COLUMN()-3,FALSE),0)</f>
        <v>-59.94</v>
      </c>
      <c r="F728" s="82">
        <f ca="1">IF($C728&lt;&gt;"",VLOOKUP($C728,'Monthly budget'!$E$8:$O$86,COLUMN()-3,FALSE),0)</f>
        <v>0</v>
      </c>
      <c r="G728" s="82">
        <f ca="1">IF($C728&lt;&gt;"",VLOOKUP($C728,'Monthly budget'!$E$8:$O$86,COLUMN()-3,FALSE),0)</f>
        <v>0</v>
      </c>
      <c r="H728" s="82">
        <f ca="1">IF($C728&lt;&gt;"",VLOOKUP($C728,'Monthly budget'!$E$8:$O$86,COLUMN()-3,FALSE),0)</f>
        <v>0</v>
      </c>
      <c r="I728" s="82">
        <f ca="1">IF($C728&lt;&gt;"",VLOOKUP($C728,'Monthly budget'!$E$8:$O$86,COLUMN()-3,FALSE),0)</f>
        <v>0</v>
      </c>
      <c r="J728" s="82">
        <f ca="1">IF($C728&lt;&gt;"",VLOOKUP($C728,'Monthly budget'!$E$8:$O$86,COLUMN()-3,FALSE),0)</f>
        <v>0</v>
      </c>
      <c r="K728" s="82">
        <f ca="1">IF($C728&lt;&gt;"",VLOOKUP($C728,'Monthly budget'!$E$8:$O$86,COLUMN()-3,FALSE),0)</f>
        <v>0</v>
      </c>
      <c r="L728" s="82">
        <f ca="1">IF($C728&lt;&gt;"",VLOOKUP($C728,'Monthly budget'!$E$8:$O$86,COLUMN()-3,FALSE),0)</f>
        <v>0</v>
      </c>
      <c r="M728" s="82">
        <f ca="1">IF($C728&lt;&gt;"",VLOOKUP($C728,'Monthly budget'!$E$8:$O$86,COLUMN()-3,FALSE),0)</f>
        <v>0</v>
      </c>
      <c r="N728" s="82">
        <f ca="1">IF($C728&lt;&gt;"",VLOOKUP($C728,'Monthly budget'!$E$8:$O$86,COLUMN()-3,FALSE),0)</f>
        <v>0</v>
      </c>
    </row>
    <row r="729" spans="2:14" x14ac:dyDescent="0.25">
      <c r="B729" s="81" t="b">
        <v>0</v>
      </c>
      <c r="C729" s="88" t="str">
        <f ca="1"/>
        <v>Cese Transfer</v>
      </c>
      <c r="D729" s="87">
        <f ca="1"/>
        <v>46746</v>
      </c>
      <c r="E729" s="83">
        <f ca="1">IF($C729&lt;&gt;"",VLOOKUP($C729,'Monthly budget'!$E$8:$O$86,COLUMN()-3,FALSE),0)</f>
        <v>142</v>
      </c>
      <c r="F729" s="82">
        <f ca="1">IF($C729&lt;&gt;"",VLOOKUP($C729,'Monthly budget'!$E$8:$O$86,COLUMN()-3,FALSE),0)</f>
        <v>0</v>
      </c>
      <c r="G729" s="82">
        <f ca="1">IF($C729&lt;&gt;"",VLOOKUP($C729,'Monthly budget'!$E$8:$O$86,COLUMN()-3,FALSE),0)</f>
        <v>0</v>
      </c>
      <c r="H729" s="82">
        <f ca="1">IF($C729&lt;&gt;"",VLOOKUP($C729,'Monthly budget'!$E$8:$O$86,COLUMN()-3,FALSE),0)</f>
        <v>0</v>
      </c>
      <c r="I729" s="82">
        <f ca="1">IF($C729&lt;&gt;"",VLOOKUP($C729,'Monthly budget'!$E$8:$O$86,COLUMN()-3,FALSE),0)</f>
        <v>0</v>
      </c>
      <c r="J729" s="82">
        <f ca="1">IF($C729&lt;&gt;"",VLOOKUP($C729,'Monthly budget'!$E$8:$O$86,COLUMN()-3,FALSE),0)</f>
        <v>0</v>
      </c>
      <c r="K729" s="82">
        <f ca="1">IF($C729&lt;&gt;"",VLOOKUP($C729,'Monthly budget'!$E$8:$O$86,COLUMN()-3,FALSE),0)</f>
        <v>0</v>
      </c>
      <c r="L729" s="82">
        <f ca="1">IF($C729&lt;&gt;"",VLOOKUP($C729,'Monthly budget'!$E$8:$O$86,COLUMN()-3,FALSE),0)</f>
        <v>0</v>
      </c>
      <c r="M729" s="82">
        <f ca="1">IF($C729&lt;&gt;"",VLOOKUP($C729,'Monthly budget'!$E$8:$O$86,COLUMN()-3,FALSE),0)</f>
        <v>0</v>
      </c>
      <c r="N729" s="82">
        <f ca="1">IF($C729&lt;&gt;"",VLOOKUP($C729,'Monthly budget'!$E$8:$O$86,COLUMN()-3,FALSE),0)</f>
        <v>0</v>
      </c>
    </row>
    <row r="730" spans="2:14" x14ac:dyDescent="0.25">
      <c r="B730" s="81" t="b">
        <v>0</v>
      </c>
      <c r="C730" s="88" t="str">
        <f ca="1"/>
        <v>Internet</v>
      </c>
      <c r="D730" s="87">
        <f ca="1"/>
        <v>46747</v>
      </c>
      <c r="E730" s="83">
        <f ca="1">IF($C730&lt;&gt;"",VLOOKUP($C730,'Monthly budget'!$E$8:$O$86,COLUMN()-3,FALSE),0)</f>
        <v>0</v>
      </c>
      <c r="F730" s="82">
        <f ca="1">IF($C730&lt;&gt;"",VLOOKUP($C730,'Monthly budget'!$E$8:$O$86,COLUMN()-3,FALSE),0)</f>
        <v>0</v>
      </c>
      <c r="G730" s="82">
        <f ca="1">IF($C730&lt;&gt;"",VLOOKUP($C730,'Monthly budget'!$E$8:$O$86,COLUMN()-3,FALSE),0)</f>
        <v>0</v>
      </c>
      <c r="H730" s="82">
        <f ca="1">IF($C730&lt;&gt;"",VLOOKUP($C730,'Monthly budget'!$E$8:$O$86,COLUMN()-3,FALSE),0)</f>
        <v>0</v>
      </c>
      <c r="I730" s="82">
        <f ca="1">IF($C730&lt;&gt;"",VLOOKUP($C730,'Monthly budget'!$E$8:$O$86,COLUMN()-3,FALSE),0)</f>
        <v>0</v>
      </c>
      <c r="J730" s="82">
        <f ca="1">IF($C730&lt;&gt;"",VLOOKUP($C730,'Monthly budget'!$E$8:$O$86,COLUMN()-3,FALSE),0)</f>
        <v>0</v>
      </c>
      <c r="K730" s="82">
        <f ca="1">IF($C730&lt;&gt;"",VLOOKUP($C730,'Monthly budget'!$E$8:$O$86,COLUMN()-3,FALSE),0)</f>
        <v>0</v>
      </c>
      <c r="L730" s="82">
        <f ca="1">IF($C730&lt;&gt;"",VLOOKUP($C730,'Monthly budget'!$E$8:$O$86,COLUMN()-3,FALSE),0)</f>
        <v>0</v>
      </c>
      <c r="M730" s="82">
        <f ca="1">IF($C730&lt;&gt;"",VLOOKUP($C730,'Monthly budget'!$E$8:$O$86,COLUMN()-3,FALSE),0)</f>
        <v>0</v>
      </c>
      <c r="N730" s="82">
        <f ca="1">IF($C730&lt;&gt;"",VLOOKUP($C730,'Monthly budget'!$E$8:$O$86,COLUMN()-3,FALSE),0)</f>
        <v>0</v>
      </c>
    </row>
    <row r="731" spans="2:14" x14ac:dyDescent="0.25">
      <c r="B731" s="81" t="b">
        <v>0</v>
      </c>
      <c r="C731" s="88" t="str">
        <f ca="1"/>
        <v>Windsurf</v>
      </c>
      <c r="D731" s="87">
        <f ca="1"/>
        <v>46747</v>
      </c>
      <c r="E731" s="83">
        <f ca="1">IF($C731&lt;&gt;"",VLOOKUP($C731,'Monthly budget'!$E$8:$O$86,COLUMN()-3,FALSE),0)</f>
        <v>-15</v>
      </c>
      <c r="F731" s="82">
        <f ca="1">IF($C731&lt;&gt;"",VLOOKUP($C731,'Monthly budget'!$E$8:$O$86,COLUMN()-3,FALSE),0)</f>
        <v>0</v>
      </c>
      <c r="G731" s="82">
        <f ca="1">IF($C731&lt;&gt;"",VLOOKUP($C731,'Monthly budget'!$E$8:$O$86,COLUMN()-3,FALSE),0)</f>
        <v>0</v>
      </c>
      <c r="H731" s="82">
        <f ca="1">IF($C731&lt;&gt;"",VLOOKUP($C731,'Monthly budget'!$E$8:$O$86,COLUMN()-3,FALSE),0)</f>
        <v>0</v>
      </c>
      <c r="I731" s="82">
        <f ca="1">IF($C731&lt;&gt;"",VLOOKUP($C731,'Monthly budget'!$E$8:$O$86,COLUMN()-3,FALSE),0)</f>
        <v>0</v>
      </c>
      <c r="J731" s="82">
        <f ca="1">IF($C731&lt;&gt;"",VLOOKUP($C731,'Monthly budget'!$E$8:$O$86,COLUMN()-3,FALSE),0)</f>
        <v>0</v>
      </c>
      <c r="K731" s="82">
        <f ca="1">IF($C731&lt;&gt;"",VLOOKUP($C731,'Monthly budget'!$E$8:$O$86,COLUMN()-3,FALSE),0)</f>
        <v>0</v>
      </c>
      <c r="L731" s="82">
        <f ca="1">IF($C731&lt;&gt;"",VLOOKUP($C731,'Monthly budget'!$E$8:$O$86,COLUMN()-3,FALSE),0)</f>
        <v>0</v>
      </c>
      <c r="M731" s="82">
        <f ca="1">IF($C731&lt;&gt;"",VLOOKUP($C731,'Monthly budget'!$E$8:$O$86,COLUMN()-3,FALSE),0)</f>
        <v>0</v>
      </c>
      <c r="N731" s="82">
        <f ca="1">IF($C731&lt;&gt;"",VLOOKUP($C731,'Monthly budget'!$E$8:$O$86,COLUMN()-3,FALSE),0)</f>
        <v>0</v>
      </c>
    </row>
    <row r="732" spans="2:14" x14ac:dyDescent="0.25">
      <c r="B732" s="81" t="b">
        <v>0</v>
      </c>
      <c r="C732" s="88" t="str">
        <f ca="1"/>
        <v>Tidal</v>
      </c>
      <c r="D732" s="87">
        <f ca="1"/>
        <v>46748</v>
      </c>
      <c r="E732" s="83">
        <f ca="1">IF($C732&lt;&gt;"",VLOOKUP($C732,'Monthly budget'!$E$8:$O$86,COLUMN()-3,FALSE),0)</f>
        <v>-10.99</v>
      </c>
      <c r="F732" s="82">
        <f ca="1">IF($C732&lt;&gt;"",VLOOKUP($C732,'Monthly budget'!$E$8:$O$86,COLUMN()-3,FALSE),0)</f>
        <v>0</v>
      </c>
      <c r="G732" s="82">
        <f ca="1">IF($C732&lt;&gt;"",VLOOKUP($C732,'Monthly budget'!$E$8:$O$86,COLUMN()-3,FALSE),0)</f>
        <v>0</v>
      </c>
      <c r="H732" s="82">
        <f ca="1">IF($C732&lt;&gt;"",VLOOKUP($C732,'Monthly budget'!$E$8:$O$86,COLUMN()-3,FALSE),0)</f>
        <v>0</v>
      </c>
      <c r="I732" s="82">
        <f ca="1">IF($C732&lt;&gt;"",VLOOKUP($C732,'Monthly budget'!$E$8:$O$86,COLUMN()-3,FALSE),0)</f>
        <v>0</v>
      </c>
      <c r="J732" s="82">
        <f ca="1">IF($C732&lt;&gt;"",VLOOKUP($C732,'Monthly budget'!$E$8:$O$86,COLUMN()-3,FALSE),0)</f>
        <v>0</v>
      </c>
      <c r="K732" s="82">
        <f ca="1">IF($C732&lt;&gt;"",VLOOKUP($C732,'Monthly budget'!$E$8:$O$86,COLUMN()-3,FALSE),0)</f>
        <v>0</v>
      </c>
      <c r="L732" s="82">
        <f ca="1">IF($C732&lt;&gt;"",VLOOKUP($C732,'Monthly budget'!$E$8:$O$86,COLUMN()-3,FALSE),0)</f>
        <v>0</v>
      </c>
      <c r="M732" s="82">
        <f ca="1">IF($C732&lt;&gt;"",VLOOKUP($C732,'Monthly budget'!$E$8:$O$86,COLUMN()-3,FALSE),0)</f>
        <v>0</v>
      </c>
      <c r="N732" s="82">
        <f ca="1">IF($C732&lt;&gt;"",VLOOKUP($C732,'Monthly budget'!$E$8:$O$86,COLUMN()-3,FALSE),0)</f>
        <v>0</v>
      </c>
    </row>
    <row r="733" spans="2:14" x14ac:dyDescent="0.25">
      <c r="B733" s="81" t="b">
        <v>0</v>
      </c>
      <c r="C733" s="88" t="str">
        <f ca="1"/>
        <v>Costco Citi</v>
      </c>
      <c r="D733" s="87">
        <f ca="1"/>
        <v>46749</v>
      </c>
      <c r="E733" s="83">
        <f ca="1">IF($C733&lt;&gt;"",VLOOKUP($C733,'Monthly budget'!$E$8:$O$86,COLUMN()-3,FALSE),0)</f>
        <v>-140</v>
      </c>
      <c r="F733" s="82">
        <f ca="1">IF($C733&lt;&gt;"",VLOOKUP($C733,'Monthly budget'!$E$8:$O$86,COLUMN()-3,FALSE),0)</f>
        <v>0</v>
      </c>
      <c r="G733" s="82">
        <f ca="1">IF($C733&lt;&gt;"",VLOOKUP($C733,'Monthly budget'!$E$8:$O$86,COLUMN()-3,FALSE),0)</f>
        <v>0</v>
      </c>
      <c r="H733" s="82">
        <f ca="1">IF($C733&lt;&gt;"",VLOOKUP($C733,'Monthly budget'!$E$8:$O$86,COLUMN()-3,FALSE),0)</f>
        <v>0</v>
      </c>
      <c r="I733" s="82">
        <f ca="1">IF($C733&lt;&gt;"",VLOOKUP($C733,'Monthly budget'!$E$8:$O$86,COLUMN()-3,FALSE),0)</f>
        <v>0</v>
      </c>
      <c r="J733" s="82">
        <f ca="1">IF($C733&lt;&gt;"",VLOOKUP($C733,'Monthly budget'!$E$8:$O$86,COLUMN()-3,FALSE),0)</f>
        <v>0</v>
      </c>
      <c r="K733" s="82">
        <f ca="1">IF($C733&lt;&gt;"",VLOOKUP($C733,'Monthly budget'!$E$8:$O$86,COLUMN()-3,FALSE),0)</f>
        <v>0</v>
      </c>
      <c r="L733" s="82">
        <f ca="1">IF($C733&lt;&gt;"",VLOOKUP($C733,'Monthly budget'!$E$8:$O$86,COLUMN()-3,FALSE),0)</f>
        <v>0</v>
      </c>
      <c r="M733" s="82">
        <f ca="1">IF($C733&lt;&gt;"",VLOOKUP($C733,'Monthly budget'!$E$8:$O$86,COLUMN()-3,FALSE),0)</f>
        <v>0</v>
      </c>
      <c r="N733" s="82">
        <f ca="1">IF($C733&lt;&gt;"",VLOOKUP($C733,'Monthly budget'!$E$8:$O$86,COLUMN()-3,FALSE),0)</f>
        <v>140</v>
      </c>
    </row>
    <row r="734" spans="2:14" x14ac:dyDescent="0.25">
      <c r="B734" s="81" t="b">
        <v>0</v>
      </c>
      <c r="C734" s="88" t="str">
        <f ca="1"/>
        <v>Kulo Transfer</v>
      </c>
      <c r="D734" s="87">
        <f ca="1"/>
        <v>46749</v>
      </c>
      <c r="E734" s="83">
        <f ca="1">IF($C734&lt;&gt;"",VLOOKUP($C734,'Monthly budget'!$E$8:$O$86,COLUMN()-3,FALSE),0)</f>
        <v>1050</v>
      </c>
      <c r="F734" s="82">
        <f ca="1">IF($C734&lt;&gt;"",VLOOKUP($C734,'Monthly budget'!$E$8:$O$86,COLUMN()-3,FALSE),0)</f>
        <v>0</v>
      </c>
      <c r="G734" s="82">
        <f ca="1">IF($C734&lt;&gt;"",VLOOKUP($C734,'Monthly budget'!$E$8:$O$86,COLUMN()-3,FALSE),0)</f>
        <v>0</v>
      </c>
      <c r="H734" s="82">
        <f ca="1">IF($C734&lt;&gt;"",VLOOKUP($C734,'Monthly budget'!$E$8:$O$86,COLUMN()-3,FALSE),0)</f>
        <v>0</v>
      </c>
      <c r="I734" s="82">
        <f ca="1">IF($C734&lt;&gt;"",VLOOKUP($C734,'Monthly budget'!$E$8:$O$86,COLUMN()-3,FALSE),0)</f>
        <v>0</v>
      </c>
      <c r="J734" s="82">
        <f ca="1">IF($C734&lt;&gt;"",VLOOKUP($C734,'Monthly budget'!$E$8:$O$86,COLUMN()-3,FALSE),0)</f>
        <v>0</v>
      </c>
      <c r="K734" s="82">
        <f ca="1">IF($C734&lt;&gt;"",VLOOKUP($C734,'Monthly budget'!$E$8:$O$86,COLUMN()-3,FALSE),0)</f>
        <v>0</v>
      </c>
      <c r="L734" s="82">
        <f ca="1">IF($C734&lt;&gt;"",VLOOKUP($C734,'Monthly budget'!$E$8:$O$86,COLUMN()-3,FALSE),0)</f>
        <v>0</v>
      </c>
      <c r="M734" s="82">
        <f ca="1">IF($C734&lt;&gt;"",VLOOKUP($C734,'Monthly budget'!$E$8:$O$86,COLUMN()-3,FALSE),0)</f>
        <v>0</v>
      </c>
      <c r="N734" s="82">
        <f ca="1">IF($C734&lt;&gt;"",VLOOKUP($C734,'Monthly budget'!$E$8:$O$86,COLUMN()-3,FALSE),0)</f>
        <v>0</v>
      </c>
    </row>
    <row r="735" spans="2:14" x14ac:dyDescent="0.25">
      <c r="B735" s="81" t="b">
        <v>0</v>
      </c>
      <c r="C735" s="88" t="str">
        <f ca="1"/>
        <v>Kulo SDGE</v>
      </c>
      <c r="D735" s="87">
        <f ca="1"/>
        <v>46749</v>
      </c>
      <c r="E735" s="83">
        <f ca="1">IF($C735&lt;&gt;"",VLOOKUP($C735,'Monthly budget'!$E$8:$O$86,COLUMN()-3,FALSE),0)</f>
        <v>-82</v>
      </c>
      <c r="F735" s="82">
        <f ca="1">IF($C735&lt;&gt;"",VLOOKUP($C735,'Monthly budget'!$E$8:$O$86,COLUMN()-3,FALSE),0)</f>
        <v>0</v>
      </c>
      <c r="G735" s="82">
        <f ca="1">IF($C735&lt;&gt;"",VLOOKUP($C735,'Monthly budget'!$E$8:$O$86,COLUMN()-3,FALSE),0)</f>
        <v>0</v>
      </c>
      <c r="H735" s="82">
        <f ca="1">IF($C735&lt;&gt;"",VLOOKUP($C735,'Monthly budget'!$E$8:$O$86,COLUMN()-3,FALSE),0)</f>
        <v>0</v>
      </c>
      <c r="I735" s="82">
        <f ca="1">IF($C735&lt;&gt;"",VLOOKUP($C735,'Monthly budget'!$E$8:$O$86,COLUMN()-3,FALSE),0)</f>
        <v>0</v>
      </c>
      <c r="J735" s="82">
        <f ca="1">IF($C735&lt;&gt;"",VLOOKUP($C735,'Monthly budget'!$E$8:$O$86,COLUMN()-3,FALSE),0)</f>
        <v>0</v>
      </c>
      <c r="K735" s="82">
        <f ca="1">IF($C735&lt;&gt;"",VLOOKUP($C735,'Monthly budget'!$E$8:$O$86,COLUMN()-3,FALSE),0)</f>
        <v>0</v>
      </c>
      <c r="L735" s="82">
        <f ca="1">IF($C735&lt;&gt;"",VLOOKUP($C735,'Monthly budget'!$E$8:$O$86,COLUMN()-3,FALSE),0)</f>
        <v>0</v>
      </c>
      <c r="M735" s="82">
        <f ca="1">IF($C735&lt;&gt;"",VLOOKUP($C735,'Monthly budget'!$E$8:$O$86,COLUMN()-3,FALSE),0)</f>
        <v>0</v>
      </c>
      <c r="N735" s="82">
        <f ca="1">IF($C735&lt;&gt;"",VLOOKUP($C735,'Monthly budget'!$E$8:$O$86,COLUMN()-3,FALSE),0)</f>
        <v>0</v>
      </c>
    </row>
    <row r="736" spans="2:14" x14ac:dyDescent="0.25">
      <c r="B736" s="81" t="b">
        <v>0</v>
      </c>
      <c r="C736" s="88" t="str">
        <f ca="1"/>
        <v>SDGE</v>
      </c>
      <c r="D736" s="87">
        <f ca="1"/>
        <v>46749</v>
      </c>
      <c r="E736" s="83">
        <f ca="1">IF($C736&lt;&gt;"",VLOOKUP($C736,'Monthly budget'!$E$8:$O$86,COLUMN()-3,FALSE),0)</f>
        <v>-84</v>
      </c>
      <c r="F736" s="82">
        <f ca="1">IF($C736&lt;&gt;"",VLOOKUP($C736,'Monthly budget'!$E$8:$O$86,COLUMN()-3,FALSE),0)</f>
        <v>0</v>
      </c>
      <c r="G736" s="82">
        <f ca="1">IF($C736&lt;&gt;"",VLOOKUP($C736,'Monthly budget'!$E$8:$O$86,COLUMN()-3,FALSE),0)</f>
        <v>0</v>
      </c>
      <c r="H736" s="82">
        <f ca="1">IF($C736&lt;&gt;"",VLOOKUP($C736,'Monthly budget'!$E$8:$O$86,COLUMN()-3,FALSE),0)</f>
        <v>0</v>
      </c>
      <c r="I736" s="82">
        <f ca="1">IF($C736&lt;&gt;"",VLOOKUP($C736,'Monthly budget'!$E$8:$O$86,COLUMN()-3,FALSE),0)</f>
        <v>0</v>
      </c>
      <c r="J736" s="82">
        <f ca="1">IF($C736&lt;&gt;"",VLOOKUP($C736,'Monthly budget'!$E$8:$O$86,COLUMN()-3,FALSE),0)</f>
        <v>0</v>
      </c>
      <c r="K736" s="82">
        <f ca="1">IF($C736&lt;&gt;"",VLOOKUP($C736,'Monthly budget'!$E$8:$O$86,COLUMN()-3,FALSE),0)</f>
        <v>0</v>
      </c>
      <c r="L736" s="82">
        <f ca="1">IF($C736&lt;&gt;"",VLOOKUP($C736,'Monthly budget'!$E$8:$O$86,COLUMN()-3,FALSE),0)</f>
        <v>0</v>
      </c>
      <c r="M736" s="82">
        <f ca="1">IF($C736&lt;&gt;"",VLOOKUP($C736,'Monthly budget'!$E$8:$O$86,COLUMN()-3,FALSE),0)</f>
        <v>0</v>
      </c>
      <c r="N736" s="82">
        <f ca="1">IF($C736&lt;&gt;"",VLOOKUP($C736,'Monthly budget'!$E$8:$O$86,COLUMN()-3,FALSE),0)</f>
        <v>0</v>
      </c>
    </row>
    <row r="737" spans="2:14" x14ac:dyDescent="0.25">
      <c r="B737" s="81" t="b">
        <v>0</v>
      </c>
      <c r="C737" s="88" t="str">
        <f ca="1"/>
        <v>Prime Ad-Free</v>
      </c>
      <c r="D737" s="87">
        <f ca="1"/>
        <v>46749</v>
      </c>
      <c r="E737" s="83">
        <f ca="1">IF($C737&lt;&gt;"",VLOOKUP($C737,'Monthly budget'!$E$8:$O$86,COLUMN()-3,FALSE),0)</f>
        <v>-2.99</v>
      </c>
      <c r="F737" s="82">
        <f ca="1">IF($C737&lt;&gt;"",VLOOKUP($C737,'Monthly budget'!$E$8:$O$86,COLUMN()-3,FALSE),0)</f>
        <v>0</v>
      </c>
      <c r="G737" s="82">
        <f ca="1">IF($C737&lt;&gt;"",VLOOKUP($C737,'Monthly budget'!$E$8:$O$86,COLUMN()-3,FALSE),0)</f>
        <v>0</v>
      </c>
      <c r="H737" s="82">
        <f ca="1">IF($C737&lt;&gt;"",VLOOKUP($C737,'Monthly budget'!$E$8:$O$86,COLUMN()-3,FALSE),0)</f>
        <v>0</v>
      </c>
      <c r="I737" s="82">
        <f ca="1">IF($C737&lt;&gt;"",VLOOKUP($C737,'Monthly budget'!$E$8:$O$86,COLUMN()-3,FALSE),0)</f>
        <v>0</v>
      </c>
      <c r="J737" s="82">
        <f ca="1">IF($C737&lt;&gt;"",VLOOKUP($C737,'Monthly budget'!$E$8:$O$86,COLUMN()-3,FALSE),0)</f>
        <v>0</v>
      </c>
      <c r="K737" s="82">
        <f ca="1">IF($C737&lt;&gt;"",VLOOKUP($C737,'Monthly budget'!$E$8:$O$86,COLUMN()-3,FALSE),0)</f>
        <v>0</v>
      </c>
      <c r="L737" s="82">
        <f ca="1">IF($C737&lt;&gt;"",VLOOKUP($C737,'Monthly budget'!$E$8:$O$86,COLUMN()-3,FALSE),0)</f>
        <v>0</v>
      </c>
      <c r="M737" s="82">
        <f ca="1">IF($C737&lt;&gt;"",VLOOKUP($C737,'Monthly budget'!$E$8:$O$86,COLUMN()-3,FALSE),0)</f>
        <v>0</v>
      </c>
      <c r="N737" s="82">
        <f ca="1">IF($C737&lt;&gt;"",VLOOKUP($C737,'Monthly budget'!$E$8:$O$86,COLUMN()-3,FALSE),0)</f>
        <v>0</v>
      </c>
    </row>
    <row r="738" spans="2:14" x14ac:dyDescent="0.25">
      <c r="B738" s="81" t="b">
        <v>0</v>
      </c>
      <c r="C738" s="88" t="str">
        <f ca="1"/>
        <v>Paycheck</v>
      </c>
      <c r="D738" s="87">
        <f ca="1"/>
        <v>46752</v>
      </c>
      <c r="E738" s="83">
        <f ca="1">IF($C738&lt;&gt;"",VLOOKUP($C738,'Monthly budget'!$E$8:$O$86,COLUMN()-3,FALSE),0)</f>
        <v>1140</v>
      </c>
      <c r="F738" s="82">
        <f ca="1">IF($C738&lt;&gt;"",VLOOKUP($C738,'Monthly budget'!$E$8:$O$86,COLUMN()-3,FALSE),0)</f>
        <v>460</v>
      </c>
      <c r="G738" s="82">
        <f ca="1">IF($C738&lt;&gt;"",VLOOKUP($C738,'Monthly budget'!$E$8:$O$86,COLUMN()-3,FALSE),0)</f>
        <v>0</v>
      </c>
      <c r="H738" s="82">
        <f ca="1">IF($C738&lt;&gt;"",VLOOKUP($C738,'Monthly budget'!$E$8:$O$86,COLUMN()-3,FALSE),0)</f>
        <v>0</v>
      </c>
      <c r="I738" s="82">
        <f ca="1">IF($C738&lt;&gt;"",VLOOKUP($C738,'Monthly budget'!$E$8:$O$86,COLUMN()-3,FALSE),0)</f>
        <v>0</v>
      </c>
      <c r="J738" s="82">
        <f ca="1">IF($C738&lt;&gt;"",VLOOKUP($C738,'Monthly budget'!$E$8:$O$86,COLUMN()-3,FALSE),0)</f>
        <v>0</v>
      </c>
      <c r="K738" s="82">
        <f ca="1">IF($C738&lt;&gt;"",VLOOKUP($C738,'Monthly budget'!$E$8:$O$86,COLUMN()-3,FALSE),0)</f>
        <v>0</v>
      </c>
      <c r="L738" s="82">
        <f ca="1">IF($C738&lt;&gt;"",VLOOKUP($C738,'Monthly budget'!$E$8:$O$86,COLUMN()-3,FALSE),0)</f>
        <v>0</v>
      </c>
      <c r="M738" s="82">
        <f ca="1">IF($C738&lt;&gt;"",VLOOKUP($C738,'Monthly budget'!$E$8:$O$86,COLUMN()-3,FALSE),0)</f>
        <v>0</v>
      </c>
      <c r="N738" s="82">
        <f ca="1">IF($C738&lt;&gt;"",VLOOKUP($C738,'Monthly budget'!$E$8:$O$86,COLUMN()-3,FALSE),0)</f>
        <v>0</v>
      </c>
    </row>
    <row r="739" spans="2:14" x14ac:dyDescent="0.25">
      <c r="B739" s="81" t="b">
        <v>0</v>
      </c>
      <c r="C739" s="88" t="str">
        <f ca="1"/>
        <v>Ameritas</v>
      </c>
      <c r="D739" s="87">
        <f ca="1"/>
        <v>46752</v>
      </c>
      <c r="E739" s="83">
        <f ca="1">IF($C739&lt;&gt;"",VLOOKUP($C739,'Monthly budget'!$E$8:$O$86,COLUMN()-3,FALSE),0)</f>
        <v>0</v>
      </c>
      <c r="F739" s="82">
        <f ca="1">IF($C739&lt;&gt;"",VLOOKUP($C739,'Monthly budget'!$E$8:$O$86,COLUMN()-3,FALSE),0)</f>
        <v>0</v>
      </c>
      <c r="G739" s="82">
        <f ca="1">IF($C739&lt;&gt;"",VLOOKUP($C739,'Monthly budget'!$E$8:$O$86,COLUMN()-3,FALSE),0)</f>
        <v>112</v>
      </c>
      <c r="H739" s="82">
        <f ca="1">IF($C739&lt;&gt;"",VLOOKUP($C739,'Monthly budget'!$E$8:$O$86,COLUMN()-3,FALSE),0)</f>
        <v>0</v>
      </c>
      <c r="I739" s="82">
        <f ca="1">IF($C739&lt;&gt;"",VLOOKUP($C739,'Monthly budget'!$E$8:$O$86,COLUMN()-3,FALSE),0)</f>
        <v>0</v>
      </c>
      <c r="J739" s="82">
        <f ca="1">IF($C739&lt;&gt;"",VLOOKUP($C739,'Monthly budget'!$E$8:$O$86,COLUMN()-3,FALSE),0)</f>
        <v>0</v>
      </c>
      <c r="K739" s="82">
        <f ca="1">IF($C739&lt;&gt;"",VLOOKUP($C739,'Monthly budget'!$E$8:$O$86,COLUMN()-3,FALSE),0)</f>
        <v>0</v>
      </c>
      <c r="L739" s="82">
        <f ca="1">IF($C739&lt;&gt;"",VLOOKUP($C739,'Monthly budget'!$E$8:$O$86,COLUMN()-3,FALSE),0)</f>
        <v>0</v>
      </c>
      <c r="M739" s="82">
        <f ca="1">IF($C739&lt;&gt;"",VLOOKUP($C739,'Monthly budget'!$E$8:$O$86,COLUMN()-3,FALSE),0)</f>
        <v>0</v>
      </c>
      <c r="N739" s="82">
        <f ca="1">IF($C739&lt;&gt;"",VLOOKUP($C739,'Monthly budget'!$E$8:$O$86,COLUMN()-3,FALSE),0)</f>
        <v>0</v>
      </c>
    </row>
    <row r="740" spans="2:14" x14ac:dyDescent="0.25">
      <c r="B740" s="81" t="b">
        <v>0</v>
      </c>
      <c r="C740" s="88" t="str">
        <f ca="1"/>
        <v>Disability</v>
      </c>
      <c r="D740" s="87">
        <f ca="1"/>
        <v>46753</v>
      </c>
      <c r="E740" s="83">
        <f ca="1">IF($C740&lt;&gt;"",VLOOKUP($C740,'Monthly budget'!$E$8:$O$86,COLUMN()-3,FALSE),0)</f>
        <v>0</v>
      </c>
      <c r="F740" s="82">
        <f ca="1">IF($C740&lt;&gt;"",VLOOKUP($C740,'Monthly budget'!$E$8:$O$86,COLUMN()-3,FALSE),0)</f>
        <v>356.66</v>
      </c>
      <c r="G740" s="82">
        <f ca="1">IF($C740&lt;&gt;"",VLOOKUP($C740,'Monthly budget'!$E$8:$O$86,COLUMN()-3,FALSE),0)</f>
        <v>0</v>
      </c>
      <c r="H740" s="82">
        <f ca="1">IF($C740&lt;&gt;"",VLOOKUP($C740,'Monthly budget'!$E$8:$O$86,COLUMN()-3,FALSE),0)</f>
        <v>0</v>
      </c>
      <c r="I740" s="82">
        <f ca="1">IF($C740&lt;&gt;"",VLOOKUP($C740,'Monthly budget'!$E$8:$O$86,COLUMN()-3,FALSE),0)</f>
        <v>0</v>
      </c>
      <c r="J740" s="82">
        <f ca="1">IF($C740&lt;&gt;"",VLOOKUP($C740,'Monthly budget'!$E$8:$O$86,COLUMN()-3,FALSE),0)</f>
        <v>0</v>
      </c>
      <c r="K740" s="82">
        <f ca="1">IF($C740&lt;&gt;"",VLOOKUP($C740,'Monthly budget'!$E$8:$O$86,COLUMN()-3,FALSE),0)</f>
        <v>0</v>
      </c>
      <c r="L740" s="82">
        <f ca="1">IF($C740&lt;&gt;"",VLOOKUP($C740,'Monthly budget'!$E$8:$O$86,COLUMN()-3,FALSE),0)</f>
        <v>0</v>
      </c>
      <c r="M740" s="82">
        <f ca="1">IF($C740&lt;&gt;"",VLOOKUP($C740,'Monthly budget'!$E$8:$O$86,COLUMN()-3,FALSE),0)</f>
        <v>0</v>
      </c>
      <c r="N740" s="82">
        <f ca="1">IF($C740&lt;&gt;"",VLOOKUP($C740,'Monthly budget'!$E$8:$O$86,COLUMN()-3,FALSE),0)</f>
        <v>0</v>
      </c>
    </row>
    <row r="741" spans="2:14" x14ac:dyDescent="0.25">
      <c r="B741" s="81" t="b">
        <v>0</v>
      </c>
      <c r="C741" s="88" t="str">
        <f ca="1"/>
        <v>Kulo Rent</v>
      </c>
      <c r="D741" s="87">
        <f ca="1"/>
        <v>46753</v>
      </c>
      <c r="E741" s="83">
        <f ca="1">IF($C741&lt;&gt;"",VLOOKUP($C741,'Monthly budget'!$E$8:$O$86,COLUMN()-3,FALSE),0)</f>
        <v>-959</v>
      </c>
      <c r="F741" s="82">
        <f ca="1">IF($C741&lt;&gt;"",VLOOKUP($C741,'Monthly budget'!$E$8:$O$86,COLUMN()-3,FALSE),0)</f>
        <v>0</v>
      </c>
      <c r="G741" s="82">
        <f ca="1">IF($C741&lt;&gt;"",VLOOKUP($C741,'Monthly budget'!$E$8:$O$86,COLUMN()-3,FALSE),0)</f>
        <v>0</v>
      </c>
      <c r="H741" s="82">
        <f ca="1">IF($C741&lt;&gt;"",VLOOKUP($C741,'Monthly budget'!$E$8:$O$86,COLUMN()-3,FALSE),0)</f>
        <v>0</v>
      </c>
      <c r="I741" s="82">
        <f ca="1">IF($C741&lt;&gt;"",VLOOKUP($C741,'Monthly budget'!$E$8:$O$86,COLUMN()-3,FALSE),0)</f>
        <v>0</v>
      </c>
      <c r="J741" s="82">
        <f ca="1">IF($C741&lt;&gt;"",VLOOKUP($C741,'Monthly budget'!$E$8:$O$86,COLUMN()-3,FALSE),0)</f>
        <v>0</v>
      </c>
      <c r="K741" s="82">
        <f ca="1">IF($C741&lt;&gt;"",VLOOKUP($C741,'Monthly budget'!$E$8:$O$86,COLUMN()-3,FALSE),0)</f>
        <v>0</v>
      </c>
      <c r="L741" s="82">
        <f ca="1">IF($C741&lt;&gt;"",VLOOKUP($C741,'Monthly budget'!$E$8:$O$86,COLUMN()-3,FALSE),0)</f>
        <v>0</v>
      </c>
      <c r="M741" s="82">
        <f ca="1">IF($C741&lt;&gt;"",VLOOKUP($C741,'Monthly budget'!$E$8:$O$86,COLUMN()-3,FALSE),0)</f>
        <v>0</v>
      </c>
      <c r="N741" s="82">
        <f ca="1">IF($C741&lt;&gt;"",VLOOKUP($C741,'Monthly budget'!$E$8:$O$86,COLUMN()-3,FALSE),0)</f>
        <v>0</v>
      </c>
    </row>
    <row r="742" spans="2:14" x14ac:dyDescent="0.25">
      <c r="B742" s="81" t="b">
        <v>0</v>
      </c>
      <c r="C742" s="88" t="str">
        <f ca="1"/>
        <v>Rent</v>
      </c>
      <c r="D742" s="87">
        <f ca="1"/>
        <v>46753</v>
      </c>
      <c r="E742" s="83">
        <f ca="1">IF($C742&lt;&gt;"",VLOOKUP($C742,'Monthly budget'!$E$8:$O$86,COLUMN()-3,FALSE),0)</f>
        <v>-1277.97</v>
      </c>
      <c r="F742" s="82">
        <f ca="1">IF($C742&lt;&gt;"",VLOOKUP($C742,'Monthly budget'!$E$8:$O$86,COLUMN()-3,FALSE),0)</f>
        <v>0</v>
      </c>
      <c r="G742" s="82">
        <f ca="1">IF($C742&lt;&gt;"",VLOOKUP($C742,'Monthly budget'!$E$8:$O$86,COLUMN()-3,FALSE),0)</f>
        <v>0</v>
      </c>
      <c r="H742" s="82">
        <f ca="1">IF($C742&lt;&gt;"",VLOOKUP($C742,'Monthly budget'!$E$8:$O$86,COLUMN()-3,FALSE),0)</f>
        <v>0</v>
      </c>
      <c r="I742" s="82">
        <f ca="1">IF($C742&lt;&gt;"",VLOOKUP($C742,'Monthly budget'!$E$8:$O$86,COLUMN()-3,FALSE),0)</f>
        <v>0</v>
      </c>
      <c r="J742" s="82">
        <f ca="1">IF($C742&lt;&gt;"",VLOOKUP($C742,'Monthly budget'!$E$8:$O$86,COLUMN()-3,FALSE),0)</f>
        <v>0</v>
      </c>
      <c r="K742" s="82">
        <f ca="1">IF($C742&lt;&gt;"",VLOOKUP($C742,'Monthly budget'!$E$8:$O$86,COLUMN()-3,FALSE),0)</f>
        <v>0</v>
      </c>
      <c r="L742" s="82">
        <f ca="1">IF($C742&lt;&gt;"",VLOOKUP($C742,'Monthly budget'!$E$8:$O$86,COLUMN()-3,FALSE),0)</f>
        <v>0</v>
      </c>
      <c r="M742" s="82">
        <f ca="1">IF($C742&lt;&gt;"",VLOOKUP($C742,'Monthly budget'!$E$8:$O$86,COLUMN()-3,FALSE),0)</f>
        <v>0</v>
      </c>
      <c r="N742" s="82">
        <f ca="1">IF($C742&lt;&gt;"",VLOOKUP($C742,'Monthly budget'!$E$8:$O$86,COLUMN()-3,FALSE),0)</f>
        <v>0</v>
      </c>
    </row>
    <row r="743" spans="2:14" x14ac:dyDescent="0.25">
      <c r="B743" s="81" t="b">
        <v>0</v>
      </c>
      <c r="C743" s="88" t="str">
        <f ca="1"/>
        <v>Groceries</v>
      </c>
      <c r="D743" s="87">
        <f ca="1"/>
        <v>46753</v>
      </c>
      <c r="E743" s="83">
        <f ca="1">IF($C743&lt;&gt;"",VLOOKUP($C743,'Monthly budget'!$E$8:$O$86,COLUMN()-3,FALSE),0)</f>
        <v>0</v>
      </c>
      <c r="F743" s="82">
        <f ca="1">IF($C743&lt;&gt;"",VLOOKUP($C743,'Monthly budget'!$E$8:$O$86,COLUMN()-3,FALSE),0)</f>
        <v>-200</v>
      </c>
      <c r="G743" s="82">
        <f ca="1">IF($C743&lt;&gt;"",VLOOKUP($C743,'Monthly budget'!$E$8:$O$86,COLUMN()-3,FALSE),0)</f>
        <v>0</v>
      </c>
      <c r="H743" s="82">
        <f ca="1">IF($C743&lt;&gt;"",VLOOKUP($C743,'Monthly budget'!$E$8:$O$86,COLUMN()-3,FALSE),0)</f>
        <v>0</v>
      </c>
      <c r="I743" s="82">
        <f ca="1">IF($C743&lt;&gt;"",VLOOKUP($C743,'Monthly budget'!$E$8:$O$86,COLUMN()-3,FALSE),0)</f>
        <v>0</v>
      </c>
      <c r="J743" s="82">
        <f ca="1">IF($C743&lt;&gt;"",VLOOKUP($C743,'Monthly budget'!$E$8:$O$86,COLUMN()-3,FALSE),0)</f>
        <v>0</v>
      </c>
      <c r="K743" s="82">
        <f ca="1">IF($C743&lt;&gt;"",VLOOKUP($C743,'Monthly budget'!$E$8:$O$86,COLUMN()-3,FALSE),0)</f>
        <v>0</v>
      </c>
      <c r="L743" s="82">
        <f ca="1">IF($C743&lt;&gt;"",VLOOKUP($C743,'Monthly budget'!$E$8:$O$86,COLUMN()-3,FALSE),0)</f>
        <v>0</v>
      </c>
      <c r="M743" s="82">
        <f ca="1">IF($C743&lt;&gt;"",VLOOKUP($C743,'Monthly budget'!$E$8:$O$86,COLUMN()-3,FALSE),0)</f>
        <v>0</v>
      </c>
      <c r="N743" s="82">
        <f ca="1">IF($C743&lt;&gt;"",VLOOKUP($C743,'Monthly budget'!$E$8:$O$86,COLUMN()-3,FALSE),0)</f>
        <v>0</v>
      </c>
    </row>
    <row r="744" spans="2:14" x14ac:dyDescent="0.25">
      <c r="B744" s="81" t="b">
        <v>0</v>
      </c>
      <c r="C744" s="88" t="str">
        <f ca="1"/>
        <v>Food &amp; Drinks</v>
      </c>
      <c r="D744" s="87">
        <f ca="1"/>
        <v>46753</v>
      </c>
      <c r="E744" s="83">
        <f ca="1">IF($C744&lt;&gt;"",VLOOKUP($C744,'Monthly budget'!$E$8:$O$86,COLUMN()-3,FALSE),0)</f>
        <v>0</v>
      </c>
      <c r="F744" s="82">
        <f ca="1">IF($C744&lt;&gt;"",VLOOKUP($C744,'Monthly budget'!$E$8:$O$86,COLUMN()-3,FALSE),0)</f>
        <v>-200</v>
      </c>
      <c r="G744" s="82">
        <f ca="1">IF($C744&lt;&gt;"",VLOOKUP($C744,'Monthly budget'!$E$8:$O$86,COLUMN()-3,FALSE),0)</f>
        <v>0</v>
      </c>
      <c r="H744" s="82">
        <f ca="1">IF($C744&lt;&gt;"",VLOOKUP($C744,'Monthly budget'!$E$8:$O$86,COLUMN()-3,FALSE),0)</f>
        <v>0</v>
      </c>
      <c r="I744" s="82">
        <f ca="1">IF($C744&lt;&gt;"",VLOOKUP($C744,'Monthly budget'!$E$8:$O$86,COLUMN()-3,FALSE),0)</f>
        <v>0</v>
      </c>
      <c r="J744" s="82">
        <f ca="1">IF($C744&lt;&gt;"",VLOOKUP($C744,'Monthly budget'!$E$8:$O$86,COLUMN()-3,FALSE),0)</f>
        <v>0</v>
      </c>
      <c r="K744" s="82">
        <f ca="1">IF($C744&lt;&gt;"",VLOOKUP($C744,'Monthly budget'!$E$8:$O$86,COLUMN()-3,FALSE),0)</f>
        <v>0</v>
      </c>
      <c r="L744" s="82">
        <f ca="1">IF($C744&lt;&gt;"",VLOOKUP($C744,'Monthly budget'!$E$8:$O$86,COLUMN()-3,FALSE),0)</f>
        <v>0</v>
      </c>
      <c r="M744" s="82">
        <f ca="1">IF($C744&lt;&gt;"",VLOOKUP($C744,'Monthly budget'!$E$8:$O$86,COLUMN()-3,FALSE),0)</f>
        <v>0</v>
      </c>
      <c r="N744" s="82">
        <f ca="1">IF($C744&lt;&gt;"",VLOOKUP($C744,'Monthly budget'!$E$8:$O$86,COLUMN()-3,FALSE),0)</f>
        <v>0</v>
      </c>
    </row>
    <row r="745" spans="2:14" x14ac:dyDescent="0.25">
      <c r="B745" s="81" t="b">
        <v>0</v>
      </c>
      <c r="C745" s="88" t="str">
        <f ca="1"/>
        <v>Visa Platinum</v>
      </c>
      <c r="D745" s="87">
        <f ca="1"/>
        <v>46755</v>
      </c>
      <c r="E745" s="83">
        <f ca="1">IF($C745&lt;&gt;"",VLOOKUP($C745,'Monthly budget'!$E$8:$O$86,COLUMN()-3,FALSE),0)</f>
        <v>-229</v>
      </c>
      <c r="F745" s="82">
        <f ca="1">IF($C745&lt;&gt;"",VLOOKUP($C745,'Monthly budget'!$E$8:$O$86,COLUMN()-3,FALSE),0)</f>
        <v>0</v>
      </c>
      <c r="G745" s="82">
        <f ca="1">IF($C745&lt;&gt;"",VLOOKUP($C745,'Monthly budget'!$E$8:$O$86,COLUMN()-3,FALSE),0)</f>
        <v>0</v>
      </c>
      <c r="H745" s="82">
        <f ca="1">IF($C745&lt;&gt;"",VLOOKUP($C745,'Monthly budget'!$E$8:$O$86,COLUMN()-3,FALSE),0)</f>
        <v>0</v>
      </c>
      <c r="I745" s="82">
        <f ca="1">IF($C745&lt;&gt;"",VLOOKUP($C745,'Monthly budget'!$E$8:$O$86,COLUMN()-3,FALSE),0)</f>
        <v>0</v>
      </c>
      <c r="J745" s="82">
        <f ca="1">IF($C745&lt;&gt;"",VLOOKUP($C745,'Monthly budget'!$E$8:$O$86,COLUMN()-3,FALSE),0)</f>
        <v>311</v>
      </c>
      <c r="K745" s="82">
        <f ca="1">IF($C745&lt;&gt;"",VLOOKUP($C745,'Monthly budget'!$E$8:$O$86,COLUMN()-3,FALSE),0)</f>
        <v>0</v>
      </c>
      <c r="L745" s="82">
        <f ca="1">IF($C745&lt;&gt;"",VLOOKUP($C745,'Monthly budget'!$E$8:$O$86,COLUMN()-3,FALSE),0)</f>
        <v>0</v>
      </c>
      <c r="M745" s="82">
        <f ca="1">IF($C745&lt;&gt;"",VLOOKUP($C745,'Monthly budget'!$E$8:$O$86,COLUMN()-3,FALSE),0)</f>
        <v>0</v>
      </c>
      <c r="N745" s="82">
        <f ca="1">IF($C745&lt;&gt;"",VLOOKUP($C745,'Monthly budget'!$E$8:$O$86,COLUMN()-3,FALSE),0)</f>
        <v>0</v>
      </c>
    </row>
    <row r="746" spans="2:14" x14ac:dyDescent="0.25">
      <c r="B746" s="81" t="b">
        <v>0</v>
      </c>
      <c r="C746" s="88" t="str">
        <f ca="1"/>
        <v>Kulo Internet</v>
      </c>
      <c r="D746" s="87">
        <f ca="1"/>
        <v>46757</v>
      </c>
      <c r="E746" s="83">
        <f ca="1">IF($C746&lt;&gt;"",VLOOKUP($C746,'Monthly budget'!$E$8:$O$86,COLUMN()-3,FALSE),0)</f>
        <v>-28</v>
      </c>
      <c r="F746" s="82">
        <f ca="1">IF($C746&lt;&gt;"",VLOOKUP($C746,'Monthly budget'!$E$8:$O$86,COLUMN()-3,FALSE),0)</f>
        <v>0</v>
      </c>
      <c r="G746" s="82">
        <f ca="1">IF($C746&lt;&gt;"",VLOOKUP($C746,'Monthly budget'!$E$8:$O$86,COLUMN()-3,FALSE),0)</f>
        <v>0</v>
      </c>
      <c r="H746" s="82">
        <f ca="1">IF($C746&lt;&gt;"",VLOOKUP($C746,'Monthly budget'!$E$8:$O$86,COLUMN()-3,FALSE),0)</f>
        <v>0</v>
      </c>
      <c r="I746" s="82">
        <f ca="1">IF($C746&lt;&gt;"",VLOOKUP($C746,'Monthly budget'!$E$8:$O$86,COLUMN()-3,FALSE),0)</f>
        <v>0</v>
      </c>
      <c r="J746" s="82">
        <f ca="1">IF($C746&lt;&gt;"",VLOOKUP($C746,'Monthly budget'!$E$8:$O$86,COLUMN()-3,FALSE),0)</f>
        <v>0</v>
      </c>
      <c r="K746" s="82">
        <f ca="1">IF($C746&lt;&gt;"",VLOOKUP($C746,'Monthly budget'!$E$8:$O$86,COLUMN()-3,FALSE),0)</f>
        <v>0</v>
      </c>
      <c r="L746" s="82">
        <f ca="1">IF($C746&lt;&gt;"",VLOOKUP($C746,'Monthly budget'!$E$8:$O$86,COLUMN()-3,FALSE),0)</f>
        <v>0</v>
      </c>
      <c r="M746" s="82">
        <f ca="1">IF($C746&lt;&gt;"",VLOOKUP($C746,'Monthly budget'!$E$8:$O$86,COLUMN()-3,FALSE),0)</f>
        <v>0</v>
      </c>
      <c r="N746" s="82">
        <f ca="1">IF($C746&lt;&gt;"",VLOOKUP($C746,'Monthly budget'!$E$8:$O$86,COLUMN()-3,FALSE),0)</f>
        <v>0</v>
      </c>
    </row>
    <row r="747" spans="2:14" x14ac:dyDescent="0.25">
      <c r="B747" s="81" t="b">
        <v>0</v>
      </c>
      <c r="C747" s="88" t="str">
        <f ca="1"/>
        <v>Cese Phone</v>
      </c>
      <c r="D747" s="87">
        <f ca="1"/>
        <v>46757</v>
      </c>
      <c r="E747" s="83">
        <f ca="1">IF($C747&lt;&gt;"",VLOOKUP($C747,'Monthly budget'!$E$8:$O$86,COLUMN()-3,FALSE),0)</f>
        <v>-142</v>
      </c>
      <c r="F747" s="82">
        <f ca="1">IF($C747&lt;&gt;"",VLOOKUP($C747,'Monthly budget'!$E$8:$O$86,COLUMN()-3,FALSE),0)</f>
        <v>0</v>
      </c>
      <c r="G747" s="82">
        <f ca="1">IF($C747&lt;&gt;"",VLOOKUP($C747,'Monthly budget'!$E$8:$O$86,COLUMN()-3,FALSE),0)</f>
        <v>0</v>
      </c>
      <c r="H747" s="82">
        <f ca="1">IF($C747&lt;&gt;"",VLOOKUP($C747,'Monthly budget'!$E$8:$O$86,COLUMN()-3,FALSE),0)</f>
        <v>0</v>
      </c>
      <c r="I747" s="82">
        <f ca="1">IF($C747&lt;&gt;"",VLOOKUP($C747,'Monthly budget'!$E$8:$O$86,COLUMN()-3,FALSE),0)</f>
        <v>0</v>
      </c>
      <c r="J747" s="82">
        <f ca="1">IF($C747&lt;&gt;"",VLOOKUP($C747,'Monthly budget'!$E$8:$O$86,COLUMN()-3,FALSE),0)</f>
        <v>0</v>
      </c>
      <c r="K747" s="82">
        <f ca="1">IF($C747&lt;&gt;"",VLOOKUP($C747,'Monthly budget'!$E$8:$O$86,COLUMN()-3,FALSE),0)</f>
        <v>0</v>
      </c>
      <c r="L747" s="82">
        <f ca="1">IF($C747&lt;&gt;"",VLOOKUP($C747,'Monthly budget'!$E$8:$O$86,COLUMN()-3,FALSE),0)</f>
        <v>0</v>
      </c>
      <c r="M747" s="82">
        <f ca="1">IF($C747&lt;&gt;"",VLOOKUP($C747,'Monthly budget'!$E$8:$O$86,COLUMN()-3,FALSE),0)</f>
        <v>0</v>
      </c>
      <c r="N747" s="82">
        <f ca="1">IF($C747&lt;&gt;"",VLOOKUP($C747,'Monthly budget'!$E$8:$O$86,COLUMN()-3,FALSE),0)</f>
        <v>0</v>
      </c>
    </row>
    <row r="748" spans="2:14" x14ac:dyDescent="0.25">
      <c r="B748" s="81" t="b">
        <v>0</v>
      </c>
      <c r="C748" s="88" t="str">
        <f ca="1"/>
        <v>Phone</v>
      </c>
      <c r="D748" s="87">
        <f ca="1"/>
        <v>46757</v>
      </c>
      <c r="E748" s="83">
        <f ca="1">IF($C748&lt;&gt;"",VLOOKUP($C748,'Monthly budget'!$E$8:$O$86,COLUMN()-3,FALSE),0)</f>
        <v>-150.66999999999999</v>
      </c>
      <c r="F748" s="82">
        <f ca="1">IF($C748&lt;&gt;"",VLOOKUP($C748,'Monthly budget'!$E$8:$O$86,COLUMN()-3,FALSE),0)</f>
        <v>0</v>
      </c>
      <c r="G748" s="82">
        <f ca="1">IF($C748&lt;&gt;"",VLOOKUP($C748,'Monthly budget'!$E$8:$O$86,COLUMN()-3,FALSE),0)</f>
        <v>0</v>
      </c>
      <c r="H748" s="82">
        <f ca="1">IF($C748&lt;&gt;"",VLOOKUP($C748,'Monthly budget'!$E$8:$O$86,COLUMN()-3,FALSE),0)</f>
        <v>0</v>
      </c>
      <c r="I748" s="82">
        <f ca="1">IF($C748&lt;&gt;"",VLOOKUP($C748,'Monthly budget'!$E$8:$O$86,COLUMN()-3,FALSE),0)</f>
        <v>0</v>
      </c>
      <c r="J748" s="82">
        <f ca="1">IF($C748&lt;&gt;"",VLOOKUP($C748,'Monthly budget'!$E$8:$O$86,COLUMN()-3,FALSE),0)</f>
        <v>0</v>
      </c>
      <c r="K748" s="82">
        <f ca="1">IF($C748&lt;&gt;"",VLOOKUP($C748,'Monthly budget'!$E$8:$O$86,COLUMN()-3,FALSE),0)</f>
        <v>0</v>
      </c>
      <c r="L748" s="82">
        <f ca="1">IF($C748&lt;&gt;"",VLOOKUP($C748,'Monthly budget'!$E$8:$O$86,COLUMN()-3,FALSE),0)</f>
        <v>0</v>
      </c>
      <c r="M748" s="82">
        <f ca="1">IF($C748&lt;&gt;"",VLOOKUP($C748,'Monthly budget'!$E$8:$O$86,COLUMN()-3,FALSE),0)</f>
        <v>0</v>
      </c>
      <c r="N748" s="82">
        <f ca="1">IF($C748&lt;&gt;"",VLOOKUP($C748,'Monthly budget'!$E$8:$O$86,COLUMN()-3,FALSE),0)</f>
        <v>0</v>
      </c>
    </row>
    <row r="749" spans="2:14" x14ac:dyDescent="0.25">
      <c r="B749" s="81" t="b">
        <v>0</v>
      </c>
      <c r="C749" s="88" t="str">
        <f ca="1"/>
        <v>Sony</v>
      </c>
      <c r="D749" s="87">
        <f ca="1"/>
        <v>46760</v>
      </c>
      <c r="E749" s="83">
        <f ca="1">IF($C749&lt;&gt;"",VLOOKUP($C749,'Monthly budget'!$E$8:$O$86,COLUMN()-3,FALSE),0)</f>
        <v>-17.989999999999998</v>
      </c>
      <c r="F749" s="82">
        <f ca="1">IF($C749&lt;&gt;"",VLOOKUP($C749,'Monthly budget'!$E$8:$O$86,COLUMN()-3,FALSE),0)</f>
        <v>0</v>
      </c>
      <c r="G749" s="82">
        <f ca="1">IF($C749&lt;&gt;"",VLOOKUP($C749,'Monthly budget'!$E$8:$O$86,COLUMN()-3,FALSE),0)</f>
        <v>0</v>
      </c>
      <c r="H749" s="82">
        <f ca="1">IF($C749&lt;&gt;"",VLOOKUP($C749,'Monthly budget'!$E$8:$O$86,COLUMN()-3,FALSE),0)</f>
        <v>0</v>
      </c>
      <c r="I749" s="82">
        <f ca="1">IF($C749&lt;&gt;"",VLOOKUP($C749,'Monthly budget'!$E$8:$O$86,COLUMN()-3,FALSE),0)</f>
        <v>0</v>
      </c>
      <c r="J749" s="82">
        <f ca="1">IF($C749&lt;&gt;"",VLOOKUP($C749,'Monthly budget'!$E$8:$O$86,COLUMN()-3,FALSE),0)</f>
        <v>0</v>
      </c>
      <c r="K749" s="82">
        <f ca="1">IF($C749&lt;&gt;"",VLOOKUP($C749,'Monthly budget'!$E$8:$O$86,COLUMN()-3,FALSE),0)</f>
        <v>0</v>
      </c>
      <c r="L749" s="82">
        <f ca="1">IF($C749&lt;&gt;"",VLOOKUP($C749,'Monthly budget'!$E$8:$O$86,COLUMN()-3,FALSE),0)</f>
        <v>0</v>
      </c>
      <c r="M749" s="82">
        <f ca="1">IF($C749&lt;&gt;"",VLOOKUP($C749,'Monthly budget'!$E$8:$O$86,COLUMN()-3,FALSE),0)</f>
        <v>0</v>
      </c>
      <c r="N749" s="82">
        <f ca="1">IF($C749&lt;&gt;"",VLOOKUP($C749,'Monthly budget'!$E$8:$O$86,COLUMN()-3,FALSE),0)</f>
        <v>0</v>
      </c>
    </row>
    <row r="750" spans="2:14" x14ac:dyDescent="0.25">
      <c r="B750" s="81" t="b">
        <v>0</v>
      </c>
      <c r="C750" s="88" t="str">
        <f ca="1"/>
        <v>Phone Insurance</v>
      </c>
      <c r="D750" s="87">
        <f ca="1"/>
        <v>46760</v>
      </c>
      <c r="E750" s="83">
        <f ca="1">IF($C750&lt;&gt;"",VLOOKUP($C750,'Monthly budget'!$E$8:$O$86,COLUMN()-3,FALSE),0)</f>
        <v>-8</v>
      </c>
      <c r="F750" s="82">
        <f ca="1">IF($C750&lt;&gt;"",VLOOKUP($C750,'Monthly budget'!$E$8:$O$86,COLUMN()-3,FALSE),0)</f>
        <v>0</v>
      </c>
      <c r="G750" s="82">
        <f ca="1">IF($C750&lt;&gt;"",VLOOKUP($C750,'Monthly budget'!$E$8:$O$86,COLUMN()-3,FALSE),0)</f>
        <v>0</v>
      </c>
      <c r="H750" s="82">
        <f ca="1">IF($C750&lt;&gt;"",VLOOKUP($C750,'Monthly budget'!$E$8:$O$86,COLUMN()-3,FALSE),0)</f>
        <v>0</v>
      </c>
      <c r="I750" s="82">
        <f ca="1">IF($C750&lt;&gt;"",VLOOKUP($C750,'Monthly budget'!$E$8:$O$86,COLUMN()-3,FALSE),0)</f>
        <v>0</v>
      </c>
      <c r="J750" s="82">
        <f ca="1">IF($C750&lt;&gt;"",VLOOKUP($C750,'Monthly budget'!$E$8:$O$86,COLUMN()-3,FALSE),0)</f>
        <v>0</v>
      </c>
      <c r="K750" s="82">
        <f ca="1">IF($C750&lt;&gt;"",VLOOKUP($C750,'Monthly budget'!$E$8:$O$86,COLUMN()-3,FALSE),0)</f>
        <v>0</v>
      </c>
      <c r="L750" s="82">
        <f ca="1">IF($C750&lt;&gt;"",VLOOKUP($C750,'Monthly budget'!$E$8:$O$86,COLUMN()-3,FALSE),0)</f>
        <v>0</v>
      </c>
      <c r="M750" s="82">
        <f ca="1">IF($C750&lt;&gt;"",VLOOKUP($C750,'Monthly budget'!$E$8:$O$86,COLUMN()-3,FALSE),0)</f>
        <v>0</v>
      </c>
      <c r="N750" s="82">
        <f ca="1">IF($C750&lt;&gt;"",VLOOKUP($C750,'Monthly budget'!$E$8:$O$86,COLUMN()-3,FALSE),0)</f>
        <v>0</v>
      </c>
    </row>
    <row r="751" spans="2:14" x14ac:dyDescent="0.25">
      <c r="B751" s="81" t="b">
        <v>0</v>
      </c>
      <c r="C751" s="88" t="str">
        <f ca="1"/>
        <v>Amazon</v>
      </c>
      <c r="D751" s="87">
        <f ca="1"/>
        <v>46761</v>
      </c>
      <c r="E751" s="83">
        <f ca="1">IF($C751&lt;&gt;"",VLOOKUP($C751,'Monthly budget'!$E$8:$O$86,COLUMN()-3,FALSE),0)</f>
        <v>-16.149999999999999</v>
      </c>
      <c r="F751" s="82">
        <f ca="1">IF($C751&lt;&gt;"",VLOOKUP($C751,'Monthly budget'!$E$8:$O$86,COLUMN()-3,FALSE),0)</f>
        <v>0</v>
      </c>
      <c r="G751" s="82">
        <f ca="1">IF($C751&lt;&gt;"",VLOOKUP($C751,'Monthly budget'!$E$8:$O$86,COLUMN()-3,FALSE),0)</f>
        <v>0</v>
      </c>
      <c r="H751" s="82">
        <f ca="1">IF($C751&lt;&gt;"",VLOOKUP($C751,'Monthly budget'!$E$8:$O$86,COLUMN()-3,FALSE),0)</f>
        <v>0</v>
      </c>
      <c r="I751" s="82">
        <f ca="1">IF($C751&lt;&gt;"",VLOOKUP($C751,'Monthly budget'!$E$8:$O$86,COLUMN()-3,FALSE),0)</f>
        <v>0</v>
      </c>
      <c r="J751" s="82">
        <f ca="1">IF($C751&lt;&gt;"",VLOOKUP($C751,'Monthly budget'!$E$8:$O$86,COLUMN()-3,FALSE),0)</f>
        <v>0</v>
      </c>
      <c r="K751" s="82">
        <f ca="1">IF($C751&lt;&gt;"",VLOOKUP($C751,'Monthly budget'!$E$8:$O$86,COLUMN()-3,FALSE),0)</f>
        <v>0</v>
      </c>
      <c r="L751" s="82">
        <f ca="1">IF($C751&lt;&gt;"",VLOOKUP($C751,'Monthly budget'!$E$8:$O$86,COLUMN()-3,FALSE),0)</f>
        <v>0</v>
      </c>
      <c r="M751" s="82">
        <f ca="1">IF($C751&lt;&gt;"",VLOOKUP($C751,'Monthly budget'!$E$8:$O$86,COLUMN()-3,FALSE),0)</f>
        <v>0</v>
      </c>
      <c r="N751" s="82">
        <f ca="1">IF($C751&lt;&gt;"",VLOOKUP($C751,'Monthly budget'!$E$8:$O$86,COLUMN()-3,FALSE),0)</f>
        <v>0</v>
      </c>
    </row>
    <row r="752" spans="2:14" x14ac:dyDescent="0.25">
      <c r="B752" s="81" t="b">
        <v>0</v>
      </c>
      <c r="C752" s="88" t="str">
        <f ca="1"/>
        <v>Viso Go</v>
      </c>
      <c r="D752" s="87">
        <f ca="1"/>
        <v>46763</v>
      </c>
      <c r="E752" s="83">
        <f ca="1">IF($C752&lt;&gt;"",VLOOKUP($C752,'Monthly budget'!$E$8:$O$86,COLUMN()-3,FALSE),0)</f>
        <v>-275</v>
      </c>
      <c r="F752" s="82">
        <f ca="1">IF($C752&lt;&gt;"",VLOOKUP($C752,'Monthly budget'!$E$8:$O$86,COLUMN()-3,FALSE),0)</f>
        <v>0</v>
      </c>
      <c r="G752" s="82">
        <f ca="1">IF($C752&lt;&gt;"",VLOOKUP($C752,'Monthly budget'!$E$8:$O$86,COLUMN()-3,FALSE),0)</f>
        <v>0</v>
      </c>
      <c r="H752" s="82">
        <f ca="1">IF($C752&lt;&gt;"",VLOOKUP($C752,'Monthly budget'!$E$8:$O$86,COLUMN()-3,FALSE),0)</f>
        <v>0</v>
      </c>
      <c r="I752" s="82">
        <f ca="1">IF($C752&lt;&gt;"",VLOOKUP($C752,'Monthly budget'!$E$8:$O$86,COLUMN()-3,FALSE),0)</f>
        <v>0</v>
      </c>
      <c r="J752" s="82">
        <f ca="1">IF($C752&lt;&gt;"",VLOOKUP($C752,'Monthly budget'!$E$8:$O$86,COLUMN()-3,FALSE),0)</f>
        <v>0</v>
      </c>
      <c r="K752" s="82">
        <f ca="1">IF($C752&lt;&gt;"",VLOOKUP($C752,'Monthly budget'!$E$8:$O$86,COLUMN()-3,FALSE),0)</f>
        <v>146</v>
      </c>
      <c r="L752" s="82">
        <f ca="1">IF($C752&lt;&gt;"",VLOOKUP($C752,'Monthly budget'!$E$8:$O$86,COLUMN()-3,FALSE),0)</f>
        <v>0</v>
      </c>
      <c r="M752" s="82">
        <f ca="1">IF($C752&lt;&gt;"",VLOOKUP($C752,'Monthly budget'!$E$8:$O$86,COLUMN()-3,FALSE),0)</f>
        <v>0</v>
      </c>
      <c r="N752" s="82">
        <f ca="1">IF($C752&lt;&gt;"",VLOOKUP($C752,'Monthly budget'!$E$8:$O$86,COLUMN()-3,FALSE),0)</f>
        <v>0</v>
      </c>
    </row>
    <row r="753" spans="2:14" x14ac:dyDescent="0.25">
      <c r="B753" s="81" t="b">
        <v>0</v>
      </c>
      <c r="C753" s="88" t="str">
        <f ca="1"/>
        <v>Paycheck</v>
      </c>
      <c r="D753" s="87">
        <f ca="1"/>
        <v>46766</v>
      </c>
      <c r="E753" s="83">
        <f ca="1">IF($C753&lt;&gt;"",VLOOKUP($C753,'Monthly budget'!$E$8:$O$86,COLUMN()-3,FALSE),0)</f>
        <v>1140</v>
      </c>
      <c r="F753" s="82">
        <f ca="1">IF($C753&lt;&gt;"",VLOOKUP($C753,'Monthly budget'!$E$8:$O$86,COLUMN()-3,FALSE),0)</f>
        <v>460</v>
      </c>
      <c r="G753" s="82">
        <f ca="1">IF($C753&lt;&gt;"",VLOOKUP($C753,'Monthly budget'!$E$8:$O$86,COLUMN()-3,FALSE),0)</f>
        <v>0</v>
      </c>
      <c r="H753" s="82">
        <f ca="1">IF($C753&lt;&gt;"",VLOOKUP($C753,'Monthly budget'!$E$8:$O$86,COLUMN()-3,FALSE),0)</f>
        <v>0</v>
      </c>
      <c r="I753" s="82">
        <f ca="1">IF($C753&lt;&gt;"",VLOOKUP($C753,'Monthly budget'!$E$8:$O$86,COLUMN()-3,FALSE),0)</f>
        <v>0</v>
      </c>
      <c r="J753" s="82">
        <f ca="1">IF($C753&lt;&gt;"",VLOOKUP($C753,'Monthly budget'!$E$8:$O$86,COLUMN()-3,FALSE),0)</f>
        <v>0</v>
      </c>
      <c r="K753" s="82">
        <f ca="1">IF($C753&lt;&gt;"",VLOOKUP($C753,'Monthly budget'!$E$8:$O$86,COLUMN()-3,FALSE),0)</f>
        <v>0</v>
      </c>
      <c r="L753" s="82">
        <f ca="1">IF($C753&lt;&gt;"",VLOOKUP($C753,'Monthly budget'!$E$8:$O$86,COLUMN()-3,FALSE),0)</f>
        <v>0</v>
      </c>
      <c r="M753" s="82">
        <f ca="1">IF($C753&lt;&gt;"",VLOOKUP($C753,'Monthly budget'!$E$8:$O$86,COLUMN()-3,FALSE),0)</f>
        <v>0</v>
      </c>
      <c r="N753" s="82">
        <f ca="1">IF($C753&lt;&gt;"",VLOOKUP($C753,'Monthly budget'!$E$8:$O$86,COLUMN()-3,FALSE),0)</f>
        <v>0</v>
      </c>
    </row>
    <row r="754" spans="2:14" x14ac:dyDescent="0.25">
      <c r="B754" s="81" t="b">
        <v>0</v>
      </c>
      <c r="C754" s="88" t="str">
        <f ca="1"/>
        <v>Ameritas</v>
      </c>
      <c r="D754" s="87">
        <f ca="1"/>
        <v>46766</v>
      </c>
      <c r="E754" s="83">
        <f ca="1">IF($C754&lt;&gt;"",VLOOKUP($C754,'Monthly budget'!$E$8:$O$86,COLUMN()-3,FALSE),0)</f>
        <v>0</v>
      </c>
      <c r="F754" s="82">
        <f ca="1">IF($C754&lt;&gt;"",VLOOKUP($C754,'Monthly budget'!$E$8:$O$86,COLUMN()-3,FALSE),0)</f>
        <v>0</v>
      </c>
      <c r="G754" s="82">
        <f ca="1">IF($C754&lt;&gt;"",VLOOKUP($C754,'Monthly budget'!$E$8:$O$86,COLUMN()-3,FALSE),0)</f>
        <v>112</v>
      </c>
      <c r="H754" s="82">
        <f ca="1">IF($C754&lt;&gt;"",VLOOKUP($C754,'Monthly budget'!$E$8:$O$86,COLUMN()-3,FALSE),0)</f>
        <v>0</v>
      </c>
      <c r="I754" s="82">
        <f ca="1">IF($C754&lt;&gt;"",VLOOKUP($C754,'Monthly budget'!$E$8:$O$86,COLUMN()-3,FALSE),0)</f>
        <v>0</v>
      </c>
      <c r="J754" s="82">
        <f ca="1">IF($C754&lt;&gt;"",VLOOKUP($C754,'Monthly budget'!$E$8:$O$86,COLUMN()-3,FALSE),0)</f>
        <v>0</v>
      </c>
      <c r="K754" s="82">
        <f ca="1">IF($C754&lt;&gt;"",VLOOKUP($C754,'Monthly budget'!$E$8:$O$86,COLUMN()-3,FALSE),0)</f>
        <v>0</v>
      </c>
      <c r="L754" s="82">
        <f ca="1">IF($C754&lt;&gt;"",VLOOKUP($C754,'Monthly budget'!$E$8:$O$86,COLUMN()-3,FALSE),0)</f>
        <v>0</v>
      </c>
      <c r="M754" s="82">
        <f ca="1">IF($C754&lt;&gt;"",VLOOKUP($C754,'Monthly budget'!$E$8:$O$86,COLUMN()-3,FALSE),0)</f>
        <v>0</v>
      </c>
      <c r="N754" s="82">
        <f ca="1">IF($C754&lt;&gt;"",VLOOKUP($C754,'Monthly budget'!$E$8:$O$86,COLUMN()-3,FALSE),0)</f>
        <v>0</v>
      </c>
    </row>
    <row r="755" spans="2:14" x14ac:dyDescent="0.25">
      <c r="B755" s="81" t="b">
        <v>0</v>
      </c>
      <c r="C755" s="88" t="str">
        <f ca="1"/>
        <v>Groceries</v>
      </c>
      <c r="D755" s="87">
        <f ca="1"/>
        <v>46767</v>
      </c>
      <c r="E755" s="83">
        <f ca="1">IF($C755&lt;&gt;"",VLOOKUP($C755,'Monthly budget'!$E$8:$O$86,COLUMN()-3,FALSE),0)</f>
        <v>0</v>
      </c>
      <c r="F755" s="82">
        <f ca="1">IF($C755&lt;&gt;"",VLOOKUP($C755,'Monthly budget'!$E$8:$O$86,COLUMN()-3,FALSE),0)</f>
        <v>-200</v>
      </c>
      <c r="G755" s="82">
        <f ca="1">IF($C755&lt;&gt;"",VLOOKUP($C755,'Monthly budget'!$E$8:$O$86,COLUMN()-3,FALSE),0)</f>
        <v>0</v>
      </c>
      <c r="H755" s="82">
        <f ca="1">IF($C755&lt;&gt;"",VLOOKUP($C755,'Monthly budget'!$E$8:$O$86,COLUMN()-3,FALSE),0)</f>
        <v>0</v>
      </c>
      <c r="I755" s="82">
        <f ca="1">IF($C755&lt;&gt;"",VLOOKUP($C755,'Monthly budget'!$E$8:$O$86,COLUMN()-3,FALSE),0)</f>
        <v>0</v>
      </c>
      <c r="J755" s="82">
        <f ca="1">IF($C755&lt;&gt;"",VLOOKUP($C755,'Monthly budget'!$E$8:$O$86,COLUMN()-3,FALSE),0)</f>
        <v>0</v>
      </c>
      <c r="K755" s="82">
        <f ca="1">IF($C755&lt;&gt;"",VLOOKUP($C755,'Monthly budget'!$E$8:$O$86,COLUMN()-3,FALSE),0)</f>
        <v>0</v>
      </c>
      <c r="L755" s="82">
        <f ca="1">IF($C755&lt;&gt;"",VLOOKUP($C755,'Monthly budget'!$E$8:$O$86,COLUMN()-3,FALSE),0)</f>
        <v>0</v>
      </c>
      <c r="M755" s="82">
        <f ca="1">IF($C755&lt;&gt;"",VLOOKUP($C755,'Monthly budget'!$E$8:$O$86,COLUMN()-3,FALSE),0)</f>
        <v>0</v>
      </c>
      <c r="N755" s="82">
        <f ca="1">IF($C755&lt;&gt;"",VLOOKUP($C755,'Monthly budget'!$E$8:$O$86,COLUMN()-3,FALSE),0)</f>
        <v>0</v>
      </c>
    </row>
    <row r="756" spans="2:14" x14ac:dyDescent="0.25">
      <c r="B756" s="81" t="b">
        <v>0</v>
      </c>
      <c r="C756" s="88" t="str">
        <f ca="1"/>
        <v>Food &amp; Drinks</v>
      </c>
      <c r="D756" s="87">
        <f ca="1"/>
        <v>46767</v>
      </c>
      <c r="E756" s="83">
        <f ca="1">IF($C756&lt;&gt;"",VLOOKUP($C756,'Monthly budget'!$E$8:$O$86,COLUMN()-3,FALSE),0)</f>
        <v>0</v>
      </c>
      <c r="F756" s="82">
        <f ca="1">IF($C756&lt;&gt;"",VLOOKUP($C756,'Monthly budget'!$E$8:$O$86,COLUMN()-3,FALSE),0)</f>
        <v>-200</v>
      </c>
      <c r="G756" s="82">
        <f ca="1">IF($C756&lt;&gt;"",VLOOKUP($C756,'Monthly budget'!$E$8:$O$86,COLUMN()-3,FALSE),0)</f>
        <v>0</v>
      </c>
      <c r="H756" s="82">
        <f ca="1">IF($C756&lt;&gt;"",VLOOKUP($C756,'Monthly budget'!$E$8:$O$86,COLUMN()-3,FALSE),0)</f>
        <v>0</v>
      </c>
      <c r="I756" s="82">
        <f ca="1">IF($C756&lt;&gt;"",VLOOKUP($C756,'Monthly budget'!$E$8:$O$86,COLUMN()-3,FALSE),0)</f>
        <v>0</v>
      </c>
      <c r="J756" s="82">
        <f ca="1">IF($C756&lt;&gt;"",VLOOKUP($C756,'Monthly budget'!$E$8:$O$86,COLUMN()-3,FALSE),0)</f>
        <v>0</v>
      </c>
      <c r="K756" s="82">
        <f ca="1">IF($C756&lt;&gt;"",VLOOKUP($C756,'Monthly budget'!$E$8:$O$86,COLUMN()-3,FALSE),0)</f>
        <v>0</v>
      </c>
      <c r="L756" s="82">
        <f ca="1">IF($C756&lt;&gt;"",VLOOKUP($C756,'Monthly budget'!$E$8:$O$86,COLUMN()-3,FALSE),0)</f>
        <v>0</v>
      </c>
      <c r="M756" s="82">
        <f ca="1">IF($C756&lt;&gt;"",VLOOKUP($C756,'Monthly budget'!$E$8:$O$86,COLUMN()-3,FALSE),0)</f>
        <v>0</v>
      </c>
      <c r="N756" s="82">
        <f ca="1">IF($C756&lt;&gt;"",VLOOKUP($C756,'Monthly budget'!$E$8:$O$86,COLUMN()-3,FALSE),0)</f>
        <v>0</v>
      </c>
    </row>
    <row r="757" spans="2:14" x14ac:dyDescent="0.25">
      <c r="B757" s="81" t="b">
        <v>0</v>
      </c>
      <c r="C757" s="88" t="str">
        <f ca="1"/>
        <v>Motorcycle</v>
      </c>
      <c r="D757" s="87">
        <f ca="1"/>
        <v>46768</v>
      </c>
      <c r="E757" s="83">
        <f ca="1">IF($C757&lt;&gt;"",VLOOKUP($C757,'Monthly budget'!$E$8:$O$86,COLUMN()-3,FALSE),0)</f>
        <v>-150.38</v>
      </c>
      <c r="F757" s="82">
        <f ca="1">IF($C757&lt;&gt;"",VLOOKUP($C757,'Monthly budget'!$E$8:$O$86,COLUMN()-3,FALSE),0)</f>
        <v>0</v>
      </c>
      <c r="G757" s="82">
        <f ca="1">IF($C757&lt;&gt;"",VLOOKUP($C757,'Monthly budget'!$E$8:$O$86,COLUMN()-3,FALSE),0)</f>
        <v>0</v>
      </c>
      <c r="H757" s="82">
        <f ca="1">IF($C757&lt;&gt;"",VLOOKUP($C757,'Monthly budget'!$E$8:$O$86,COLUMN()-3,FALSE),0)</f>
        <v>0</v>
      </c>
      <c r="I757" s="82">
        <f ca="1">IF($C757&lt;&gt;"",VLOOKUP($C757,'Monthly budget'!$E$8:$O$86,COLUMN()-3,FALSE),0)</f>
        <v>0</v>
      </c>
      <c r="J757" s="82">
        <f ca="1">IF($C757&lt;&gt;"",VLOOKUP($C757,'Monthly budget'!$E$8:$O$86,COLUMN()-3,FALSE),0)</f>
        <v>0</v>
      </c>
      <c r="K757" s="82">
        <f ca="1">IF($C757&lt;&gt;"",VLOOKUP($C757,'Monthly budget'!$E$8:$O$86,COLUMN()-3,FALSE),0)</f>
        <v>0</v>
      </c>
      <c r="L757" s="82">
        <f ca="1">IF($C757&lt;&gt;"",VLOOKUP($C757,'Monthly budget'!$E$8:$O$86,COLUMN()-3,FALSE),0)</f>
        <v>0</v>
      </c>
      <c r="M757" s="82">
        <f ca="1">IF($C757&lt;&gt;"",VLOOKUP($C757,'Monthly budget'!$E$8:$O$86,COLUMN()-3,FALSE),0)</f>
        <v>0</v>
      </c>
      <c r="N757" s="82">
        <f ca="1">IF($C757&lt;&gt;"",VLOOKUP($C757,'Monthly budget'!$E$8:$O$86,COLUMN()-3,FALSE),0)</f>
        <v>0</v>
      </c>
    </row>
    <row r="758" spans="2:14" x14ac:dyDescent="0.25">
      <c r="B758" s="81" t="b">
        <v>0</v>
      </c>
      <c r="C758" s="88" t="str">
        <f ca="1"/>
        <v>Netflix</v>
      </c>
      <c r="D758" s="87">
        <f ca="1"/>
        <v>46772</v>
      </c>
      <c r="E758" s="83">
        <f ca="1">IF($C758&lt;&gt;"",VLOOKUP($C758,'Monthly budget'!$E$8:$O$86,COLUMN()-3,FALSE),0)</f>
        <v>-24.99</v>
      </c>
      <c r="F758" s="82">
        <f ca="1">IF($C758&lt;&gt;"",VLOOKUP($C758,'Monthly budget'!$E$8:$O$86,COLUMN()-3,FALSE),0)</f>
        <v>0</v>
      </c>
      <c r="G758" s="82">
        <f ca="1">IF($C758&lt;&gt;"",VLOOKUP($C758,'Monthly budget'!$E$8:$O$86,COLUMN()-3,FALSE),0)</f>
        <v>0</v>
      </c>
      <c r="H758" s="82">
        <f ca="1">IF($C758&lt;&gt;"",VLOOKUP($C758,'Monthly budget'!$E$8:$O$86,COLUMN()-3,FALSE),0)</f>
        <v>0</v>
      </c>
      <c r="I758" s="82">
        <f ca="1">IF($C758&lt;&gt;"",VLOOKUP($C758,'Monthly budget'!$E$8:$O$86,COLUMN()-3,FALSE),0)</f>
        <v>0</v>
      </c>
      <c r="J758" s="82">
        <f ca="1">IF($C758&lt;&gt;"",VLOOKUP($C758,'Monthly budget'!$E$8:$O$86,COLUMN()-3,FALSE),0)</f>
        <v>0</v>
      </c>
      <c r="K758" s="82">
        <f ca="1">IF($C758&lt;&gt;"",VLOOKUP($C758,'Monthly budget'!$E$8:$O$86,COLUMN()-3,FALSE),0)</f>
        <v>0</v>
      </c>
      <c r="L758" s="82">
        <f ca="1">IF($C758&lt;&gt;"",VLOOKUP($C758,'Monthly budget'!$E$8:$O$86,COLUMN()-3,FALSE),0)</f>
        <v>0</v>
      </c>
      <c r="M758" s="82">
        <f ca="1">IF($C758&lt;&gt;"",VLOOKUP($C758,'Monthly budget'!$E$8:$O$86,COLUMN()-3,FALSE),0)</f>
        <v>0</v>
      </c>
      <c r="N758" s="82">
        <f ca="1">IF($C758&lt;&gt;"",VLOOKUP($C758,'Monthly budget'!$E$8:$O$86,COLUMN()-3,FALSE),0)</f>
        <v>0</v>
      </c>
    </row>
    <row r="759" spans="2:14" x14ac:dyDescent="0.25">
      <c r="B759" s="81" t="b">
        <v>0</v>
      </c>
      <c r="C759" s="88" t="str">
        <f ca="1"/>
        <v>Renters</v>
      </c>
      <c r="D759" s="87">
        <f ca="1"/>
        <v>46773</v>
      </c>
      <c r="E759" s="83">
        <f ca="1">IF($C759&lt;&gt;"",VLOOKUP($C759,'Monthly budget'!$E$8:$O$86,COLUMN()-3,FALSE),0)</f>
        <v>-10.92</v>
      </c>
      <c r="F759" s="82">
        <f ca="1">IF($C759&lt;&gt;"",VLOOKUP($C759,'Monthly budget'!$E$8:$O$86,COLUMN()-3,FALSE),0)</f>
        <v>0</v>
      </c>
      <c r="G759" s="82">
        <f ca="1">IF($C759&lt;&gt;"",VLOOKUP($C759,'Monthly budget'!$E$8:$O$86,COLUMN()-3,FALSE),0)</f>
        <v>0</v>
      </c>
      <c r="H759" s="82">
        <f ca="1">IF($C759&lt;&gt;"",VLOOKUP($C759,'Monthly budget'!$E$8:$O$86,COLUMN()-3,FALSE),0)</f>
        <v>0</v>
      </c>
      <c r="I759" s="82">
        <f ca="1">IF($C759&lt;&gt;"",VLOOKUP($C759,'Monthly budget'!$E$8:$O$86,COLUMN()-3,FALSE),0)</f>
        <v>0</v>
      </c>
      <c r="J759" s="82">
        <f ca="1">IF($C759&lt;&gt;"",VLOOKUP($C759,'Monthly budget'!$E$8:$O$86,COLUMN()-3,FALSE),0)</f>
        <v>0</v>
      </c>
      <c r="K759" s="82">
        <f ca="1">IF($C759&lt;&gt;"",VLOOKUP($C759,'Monthly budget'!$E$8:$O$86,COLUMN()-3,FALSE),0)</f>
        <v>0</v>
      </c>
      <c r="L759" s="82">
        <f ca="1">IF($C759&lt;&gt;"",VLOOKUP($C759,'Monthly budget'!$E$8:$O$86,COLUMN()-3,FALSE),0)</f>
        <v>0</v>
      </c>
      <c r="M759" s="82">
        <f ca="1">IF($C759&lt;&gt;"",VLOOKUP($C759,'Monthly budget'!$E$8:$O$86,COLUMN()-3,FALSE),0)</f>
        <v>0</v>
      </c>
      <c r="N759" s="82">
        <f ca="1">IF($C759&lt;&gt;"",VLOOKUP($C759,'Monthly budget'!$E$8:$O$86,COLUMN()-3,FALSE),0)</f>
        <v>0</v>
      </c>
    </row>
    <row r="760" spans="2:14" x14ac:dyDescent="0.25">
      <c r="B760" s="81" t="b">
        <v>0</v>
      </c>
      <c r="C760" s="88" t="str">
        <f ca="1"/>
        <v>Cese Transfer</v>
      </c>
      <c r="D760" s="87">
        <f ca="1"/>
        <v>46777</v>
      </c>
      <c r="E760" s="83">
        <f ca="1">IF($C760&lt;&gt;"",VLOOKUP($C760,'Monthly budget'!$E$8:$O$86,COLUMN()-3,FALSE),0)</f>
        <v>142</v>
      </c>
      <c r="F760" s="82">
        <f ca="1">IF($C760&lt;&gt;"",VLOOKUP($C760,'Monthly budget'!$E$8:$O$86,COLUMN()-3,FALSE),0)</f>
        <v>0</v>
      </c>
      <c r="G760" s="82">
        <f ca="1">IF($C760&lt;&gt;"",VLOOKUP($C760,'Monthly budget'!$E$8:$O$86,COLUMN()-3,FALSE),0)</f>
        <v>0</v>
      </c>
      <c r="H760" s="82">
        <f ca="1">IF($C760&lt;&gt;"",VLOOKUP($C760,'Monthly budget'!$E$8:$O$86,COLUMN()-3,FALSE),0)</f>
        <v>0</v>
      </c>
      <c r="I760" s="82">
        <f ca="1">IF($C760&lt;&gt;"",VLOOKUP($C760,'Monthly budget'!$E$8:$O$86,COLUMN()-3,FALSE),0)</f>
        <v>0</v>
      </c>
      <c r="J760" s="82">
        <f ca="1">IF($C760&lt;&gt;"",VLOOKUP($C760,'Monthly budget'!$E$8:$O$86,COLUMN()-3,FALSE),0)</f>
        <v>0</v>
      </c>
      <c r="K760" s="82">
        <f ca="1">IF($C760&lt;&gt;"",VLOOKUP($C760,'Monthly budget'!$E$8:$O$86,COLUMN()-3,FALSE),0)</f>
        <v>0</v>
      </c>
      <c r="L760" s="82">
        <f ca="1">IF($C760&lt;&gt;"",VLOOKUP($C760,'Monthly budget'!$E$8:$O$86,COLUMN()-3,FALSE),0)</f>
        <v>0</v>
      </c>
      <c r="M760" s="82">
        <f ca="1">IF($C760&lt;&gt;"",VLOOKUP($C760,'Monthly budget'!$E$8:$O$86,COLUMN()-3,FALSE),0)</f>
        <v>0</v>
      </c>
      <c r="N760" s="82">
        <f ca="1">IF($C760&lt;&gt;"",VLOOKUP($C760,'Monthly budget'!$E$8:$O$86,COLUMN()-3,FALSE),0)</f>
        <v>0</v>
      </c>
    </row>
    <row r="761" spans="2:14" x14ac:dyDescent="0.25">
      <c r="B761" s="81" t="b">
        <v>0</v>
      </c>
      <c r="C761" s="88" t="str">
        <f ca="1"/>
        <v>Internet</v>
      </c>
      <c r="D761" s="87">
        <f ca="1"/>
        <v>46778</v>
      </c>
      <c r="E761" s="83">
        <f ca="1">IF($C761&lt;&gt;"",VLOOKUP($C761,'Monthly budget'!$E$8:$O$86,COLUMN()-3,FALSE),0)</f>
        <v>0</v>
      </c>
      <c r="F761" s="82">
        <f ca="1">IF($C761&lt;&gt;"",VLOOKUP($C761,'Monthly budget'!$E$8:$O$86,COLUMN()-3,FALSE),0)</f>
        <v>0</v>
      </c>
      <c r="G761" s="82">
        <f ca="1">IF($C761&lt;&gt;"",VLOOKUP($C761,'Monthly budget'!$E$8:$O$86,COLUMN()-3,FALSE),0)</f>
        <v>0</v>
      </c>
      <c r="H761" s="82">
        <f ca="1">IF($C761&lt;&gt;"",VLOOKUP($C761,'Monthly budget'!$E$8:$O$86,COLUMN()-3,FALSE),0)</f>
        <v>0</v>
      </c>
      <c r="I761" s="82">
        <f ca="1">IF($C761&lt;&gt;"",VLOOKUP($C761,'Monthly budget'!$E$8:$O$86,COLUMN()-3,FALSE),0)</f>
        <v>0</v>
      </c>
      <c r="J761" s="82">
        <f ca="1">IF($C761&lt;&gt;"",VLOOKUP($C761,'Monthly budget'!$E$8:$O$86,COLUMN()-3,FALSE),0)</f>
        <v>0</v>
      </c>
      <c r="K761" s="82">
        <f ca="1">IF($C761&lt;&gt;"",VLOOKUP($C761,'Monthly budget'!$E$8:$O$86,COLUMN()-3,FALSE),0)</f>
        <v>0</v>
      </c>
      <c r="L761" s="82">
        <f ca="1">IF($C761&lt;&gt;"",VLOOKUP($C761,'Monthly budget'!$E$8:$O$86,COLUMN()-3,FALSE),0)</f>
        <v>0</v>
      </c>
      <c r="M761" s="82">
        <f ca="1">IF($C761&lt;&gt;"",VLOOKUP($C761,'Monthly budget'!$E$8:$O$86,COLUMN()-3,FALSE),0)</f>
        <v>0</v>
      </c>
      <c r="N761" s="82">
        <f ca="1">IF($C761&lt;&gt;"",VLOOKUP($C761,'Monthly budget'!$E$8:$O$86,COLUMN()-3,FALSE),0)</f>
        <v>0</v>
      </c>
    </row>
    <row r="762" spans="2:14" x14ac:dyDescent="0.25">
      <c r="B762" s="81" t="b">
        <v>0</v>
      </c>
      <c r="C762" s="88" t="str">
        <f ca="1"/>
        <v>Windsurf</v>
      </c>
      <c r="D762" s="87">
        <f ca="1"/>
        <v>46778</v>
      </c>
      <c r="E762" s="83">
        <f ca="1">IF($C762&lt;&gt;"",VLOOKUP($C762,'Monthly budget'!$E$8:$O$86,COLUMN()-3,FALSE),0)</f>
        <v>-15</v>
      </c>
      <c r="F762" s="82">
        <f ca="1">IF($C762&lt;&gt;"",VLOOKUP($C762,'Monthly budget'!$E$8:$O$86,COLUMN()-3,FALSE),0)</f>
        <v>0</v>
      </c>
      <c r="G762" s="82">
        <f ca="1">IF($C762&lt;&gt;"",VLOOKUP($C762,'Monthly budget'!$E$8:$O$86,COLUMN()-3,FALSE),0)</f>
        <v>0</v>
      </c>
      <c r="H762" s="82">
        <f ca="1">IF($C762&lt;&gt;"",VLOOKUP($C762,'Monthly budget'!$E$8:$O$86,COLUMN()-3,FALSE),0)</f>
        <v>0</v>
      </c>
      <c r="I762" s="82">
        <f ca="1">IF($C762&lt;&gt;"",VLOOKUP($C762,'Monthly budget'!$E$8:$O$86,COLUMN()-3,FALSE),0)</f>
        <v>0</v>
      </c>
      <c r="J762" s="82">
        <f ca="1">IF($C762&lt;&gt;"",VLOOKUP($C762,'Monthly budget'!$E$8:$O$86,COLUMN()-3,FALSE),0)</f>
        <v>0</v>
      </c>
      <c r="K762" s="82">
        <f ca="1">IF($C762&lt;&gt;"",VLOOKUP($C762,'Monthly budget'!$E$8:$O$86,COLUMN()-3,FALSE),0)</f>
        <v>0</v>
      </c>
      <c r="L762" s="82">
        <f ca="1">IF($C762&lt;&gt;"",VLOOKUP($C762,'Monthly budget'!$E$8:$O$86,COLUMN()-3,FALSE),0)</f>
        <v>0</v>
      </c>
      <c r="M762" s="82">
        <f ca="1">IF($C762&lt;&gt;"",VLOOKUP($C762,'Monthly budget'!$E$8:$O$86,COLUMN()-3,FALSE),0)</f>
        <v>0</v>
      </c>
      <c r="N762" s="82">
        <f ca="1">IF($C762&lt;&gt;"",VLOOKUP($C762,'Monthly budget'!$E$8:$O$86,COLUMN()-3,FALSE),0)</f>
        <v>0</v>
      </c>
    </row>
    <row r="763" spans="2:14" x14ac:dyDescent="0.25">
      <c r="B763" s="81" t="b">
        <v>0</v>
      </c>
      <c r="C763" s="88" t="str">
        <f ca="1"/>
        <v>Tidal</v>
      </c>
      <c r="D763" s="87">
        <f ca="1"/>
        <v>46779</v>
      </c>
      <c r="E763" s="83">
        <f ca="1">IF($C763&lt;&gt;"",VLOOKUP($C763,'Monthly budget'!$E$8:$O$86,COLUMN()-3,FALSE),0)</f>
        <v>-10.99</v>
      </c>
      <c r="F763" s="82">
        <f ca="1">IF($C763&lt;&gt;"",VLOOKUP($C763,'Monthly budget'!$E$8:$O$86,COLUMN()-3,FALSE),0)</f>
        <v>0</v>
      </c>
      <c r="G763" s="82">
        <f ca="1">IF($C763&lt;&gt;"",VLOOKUP($C763,'Monthly budget'!$E$8:$O$86,COLUMN()-3,FALSE),0)</f>
        <v>0</v>
      </c>
      <c r="H763" s="82">
        <f ca="1">IF($C763&lt;&gt;"",VLOOKUP($C763,'Monthly budget'!$E$8:$O$86,COLUMN()-3,FALSE),0)</f>
        <v>0</v>
      </c>
      <c r="I763" s="82">
        <f ca="1">IF($C763&lt;&gt;"",VLOOKUP($C763,'Monthly budget'!$E$8:$O$86,COLUMN()-3,FALSE),0)</f>
        <v>0</v>
      </c>
      <c r="J763" s="82">
        <f ca="1">IF($C763&lt;&gt;"",VLOOKUP($C763,'Monthly budget'!$E$8:$O$86,COLUMN()-3,FALSE),0)</f>
        <v>0</v>
      </c>
      <c r="K763" s="82">
        <f ca="1">IF($C763&lt;&gt;"",VLOOKUP($C763,'Monthly budget'!$E$8:$O$86,COLUMN()-3,FALSE),0)</f>
        <v>0</v>
      </c>
      <c r="L763" s="82">
        <f ca="1">IF($C763&lt;&gt;"",VLOOKUP($C763,'Monthly budget'!$E$8:$O$86,COLUMN()-3,FALSE),0)</f>
        <v>0</v>
      </c>
      <c r="M763" s="82">
        <f ca="1">IF($C763&lt;&gt;"",VLOOKUP($C763,'Monthly budget'!$E$8:$O$86,COLUMN()-3,FALSE),0)</f>
        <v>0</v>
      </c>
      <c r="N763" s="82">
        <f ca="1">IF($C763&lt;&gt;"",VLOOKUP($C763,'Monthly budget'!$E$8:$O$86,COLUMN()-3,FALSE),0)</f>
        <v>0</v>
      </c>
    </row>
    <row r="764" spans="2:14" x14ac:dyDescent="0.25">
      <c r="B764" s="81" t="b">
        <v>0</v>
      </c>
      <c r="C764" s="88" t="str">
        <f ca="1"/>
        <v>Paycheck</v>
      </c>
      <c r="D764" s="87">
        <f ca="1"/>
        <v>46780</v>
      </c>
      <c r="E764" s="83">
        <f ca="1">IF($C764&lt;&gt;"",VLOOKUP($C764,'Monthly budget'!$E$8:$O$86,COLUMN()-3,FALSE),0)</f>
        <v>1140</v>
      </c>
      <c r="F764" s="82">
        <f ca="1">IF($C764&lt;&gt;"",VLOOKUP($C764,'Monthly budget'!$E$8:$O$86,COLUMN()-3,FALSE),0)</f>
        <v>460</v>
      </c>
      <c r="G764" s="82">
        <f ca="1">IF($C764&lt;&gt;"",VLOOKUP($C764,'Monthly budget'!$E$8:$O$86,COLUMN()-3,FALSE),0)</f>
        <v>0</v>
      </c>
      <c r="H764" s="82">
        <f ca="1">IF($C764&lt;&gt;"",VLOOKUP($C764,'Monthly budget'!$E$8:$O$86,COLUMN()-3,FALSE),0)</f>
        <v>0</v>
      </c>
      <c r="I764" s="82">
        <f ca="1">IF($C764&lt;&gt;"",VLOOKUP($C764,'Monthly budget'!$E$8:$O$86,COLUMN()-3,FALSE),0)</f>
        <v>0</v>
      </c>
      <c r="J764" s="82">
        <f ca="1">IF($C764&lt;&gt;"",VLOOKUP($C764,'Monthly budget'!$E$8:$O$86,COLUMN()-3,FALSE),0)</f>
        <v>0</v>
      </c>
      <c r="K764" s="82">
        <f ca="1">IF($C764&lt;&gt;"",VLOOKUP($C764,'Monthly budget'!$E$8:$O$86,COLUMN()-3,FALSE),0)</f>
        <v>0</v>
      </c>
      <c r="L764" s="82">
        <f ca="1">IF($C764&lt;&gt;"",VLOOKUP($C764,'Monthly budget'!$E$8:$O$86,COLUMN()-3,FALSE),0)</f>
        <v>0</v>
      </c>
      <c r="M764" s="82">
        <f ca="1">IF($C764&lt;&gt;"",VLOOKUP($C764,'Monthly budget'!$E$8:$O$86,COLUMN()-3,FALSE),0)</f>
        <v>0</v>
      </c>
      <c r="N764" s="82">
        <f ca="1">IF($C764&lt;&gt;"",VLOOKUP($C764,'Monthly budget'!$E$8:$O$86,COLUMN()-3,FALSE),0)</f>
        <v>0</v>
      </c>
    </row>
    <row r="765" spans="2:14" x14ac:dyDescent="0.25">
      <c r="B765" s="81" t="b">
        <v>0</v>
      </c>
      <c r="C765" s="88" t="str">
        <f ca="1"/>
        <v>Ameritas</v>
      </c>
      <c r="D765" s="87">
        <f ca="1"/>
        <v>46780</v>
      </c>
      <c r="E765" s="83">
        <f ca="1">IF($C765&lt;&gt;"",VLOOKUP($C765,'Monthly budget'!$E$8:$O$86,COLUMN()-3,FALSE),0)</f>
        <v>0</v>
      </c>
      <c r="F765" s="82">
        <f ca="1">IF($C765&lt;&gt;"",VLOOKUP($C765,'Monthly budget'!$E$8:$O$86,COLUMN()-3,FALSE),0)</f>
        <v>0</v>
      </c>
      <c r="G765" s="82">
        <f ca="1">IF($C765&lt;&gt;"",VLOOKUP($C765,'Monthly budget'!$E$8:$O$86,COLUMN()-3,FALSE),0)</f>
        <v>112</v>
      </c>
      <c r="H765" s="82">
        <f ca="1">IF($C765&lt;&gt;"",VLOOKUP($C765,'Monthly budget'!$E$8:$O$86,COLUMN()-3,FALSE),0)</f>
        <v>0</v>
      </c>
      <c r="I765" s="82">
        <f ca="1">IF($C765&lt;&gt;"",VLOOKUP($C765,'Monthly budget'!$E$8:$O$86,COLUMN()-3,FALSE),0)</f>
        <v>0</v>
      </c>
      <c r="J765" s="82">
        <f ca="1">IF($C765&lt;&gt;"",VLOOKUP($C765,'Monthly budget'!$E$8:$O$86,COLUMN()-3,FALSE),0)</f>
        <v>0</v>
      </c>
      <c r="K765" s="82">
        <f ca="1">IF($C765&lt;&gt;"",VLOOKUP($C765,'Monthly budget'!$E$8:$O$86,COLUMN()-3,FALSE),0)</f>
        <v>0</v>
      </c>
      <c r="L765" s="82">
        <f ca="1">IF($C765&lt;&gt;"",VLOOKUP($C765,'Monthly budget'!$E$8:$O$86,COLUMN()-3,FALSE),0)</f>
        <v>0</v>
      </c>
      <c r="M765" s="82">
        <f ca="1">IF($C765&lt;&gt;"",VLOOKUP($C765,'Monthly budget'!$E$8:$O$86,COLUMN()-3,FALSE),0)</f>
        <v>0</v>
      </c>
      <c r="N765" s="82">
        <f ca="1">IF($C765&lt;&gt;"",VLOOKUP($C765,'Monthly budget'!$E$8:$O$86,COLUMN()-3,FALSE),0)</f>
        <v>0</v>
      </c>
    </row>
    <row r="766" spans="2:14" x14ac:dyDescent="0.25">
      <c r="B766" s="81" t="b">
        <v>0</v>
      </c>
      <c r="C766" s="88" t="str">
        <f ca="1"/>
        <v>Costco Citi</v>
      </c>
      <c r="D766" s="87">
        <f ca="1"/>
        <v>46780</v>
      </c>
      <c r="E766" s="83">
        <f ca="1">IF($C766&lt;&gt;"",VLOOKUP($C766,'Monthly budget'!$E$8:$O$86,COLUMN()-3,FALSE),0)</f>
        <v>-140</v>
      </c>
      <c r="F766" s="82">
        <f ca="1">IF($C766&lt;&gt;"",VLOOKUP($C766,'Monthly budget'!$E$8:$O$86,COLUMN()-3,FALSE),0)</f>
        <v>0</v>
      </c>
      <c r="G766" s="82">
        <f ca="1">IF($C766&lt;&gt;"",VLOOKUP($C766,'Monthly budget'!$E$8:$O$86,COLUMN()-3,FALSE),0)</f>
        <v>0</v>
      </c>
      <c r="H766" s="82">
        <f ca="1">IF($C766&lt;&gt;"",VLOOKUP($C766,'Monthly budget'!$E$8:$O$86,COLUMN()-3,FALSE),0)</f>
        <v>0</v>
      </c>
      <c r="I766" s="82">
        <f ca="1">IF($C766&lt;&gt;"",VLOOKUP($C766,'Monthly budget'!$E$8:$O$86,COLUMN()-3,FALSE),0)</f>
        <v>0</v>
      </c>
      <c r="J766" s="82">
        <f ca="1">IF($C766&lt;&gt;"",VLOOKUP($C766,'Monthly budget'!$E$8:$O$86,COLUMN()-3,FALSE),0)</f>
        <v>0</v>
      </c>
      <c r="K766" s="82">
        <f ca="1">IF($C766&lt;&gt;"",VLOOKUP($C766,'Monthly budget'!$E$8:$O$86,COLUMN()-3,FALSE),0)</f>
        <v>0</v>
      </c>
      <c r="L766" s="82">
        <f ca="1">IF($C766&lt;&gt;"",VLOOKUP($C766,'Monthly budget'!$E$8:$O$86,COLUMN()-3,FALSE),0)</f>
        <v>0</v>
      </c>
      <c r="M766" s="82">
        <f ca="1">IF($C766&lt;&gt;"",VLOOKUP($C766,'Monthly budget'!$E$8:$O$86,COLUMN()-3,FALSE),0)</f>
        <v>0</v>
      </c>
      <c r="N766" s="82">
        <f ca="1">IF($C766&lt;&gt;"",VLOOKUP($C766,'Monthly budget'!$E$8:$O$86,COLUMN()-3,FALSE),0)</f>
        <v>140</v>
      </c>
    </row>
    <row r="767" spans="2:14" x14ac:dyDescent="0.25">
      <c r="B767" s="81" t="b">
        <v>0</v>
      </c>
      <c r="C767" s="88" t="str">
        <f ca="1"/>
        <v>Kulo Transfer</v>
      </c>
      <c r="D767" s="87">
        <f ca="1"/>
        <v>46780</v>
      </c>
      <c r="E767" s="83">
        <f ca="1">IF($C767&lt;&gt;"",VLOOKUP($C767,'Monthly budget'!$E$8:$O$86,COLUMN()-3,FALSE),0)</f>
        <v>1050</v>
      </c>
      <c r="F767" s="82">
        <f ca="1">IF($C767&lt;&gt;"",VLOOKUP($C767,'Monthly budget'!$E$8:$O$86,COLUMN()-3,FALSE),0)</f>
        <v>0</v>
      </c>
      <c r="G767" s="82">
        <f ca="1">IF($C767&lt;&gt;"",VLOOKUP($C767,'Monthly budget'!$E$8:$O$86,COLUMN()-3,FALSE),0)</f>
        <v>0</v>
      </c>
      <c r="H767" s="82">
        <f ca="1">IF($C767&lt;&gt;"",VLOOKUP($C767,'Monthly budget'!$E$8:$O$86,COLUMN()-3,FALSE),0)</f>
        <v>0</v>
      </c>
      <c r="I767" s="82">
        <f ca="1">IF($C767&lt;&gt;"",VLOOKUP($C767,'Monthly budget'!$E$8:$O$86,COLUMN()-3,FALSE),0)</f>
        <v>0</v>
      </c>
      <c r="J767" s="82">
        <f ca="1">IF($C767&lt;&gt;"",VLOOKUP($C767,'Monthly budget'!$E$8:$O$86,COLUMN()-3,FALSE),0)</f>
        <v>0</v>
      </c>
      <c r="K767" s="82">
        <f ca="1">IF($C767&lt;&gt;"",VLOOKUP($C767,'Monthly budget'!$E$8:$O$86,COLUMN()-3,FALSE),0)</f>
        <v>0</v>
      </c>
      <c r="L767" s="82">
        <f ca="1">IF($C767&lt;&gt;"",VLOOKUP($C767,'Monthly budget'!$E$8:$O$86,COLUMN()-3,FALSE),0)</f>
        <v>0</v>
      </c>
      <c r="M767" s="82">
        <f ca="1">IF($C767&lt;&gt;"",VLOOKUP($C767,'Monthly budget'!$E$8:$O$86,COLUMN()-3,FALSE),0)</f>
        <v>0</v>
      </c>
      <c r="N767" s="82">
        <f ca="1">IF($C767&lt;&gt;"",VLOOKUP($C767,'Monthly budget'!$E$8:$O$86,COLUMN()-3,FALSE),0)</f>
        <v>0</v>
      </c>
    </row>
    <row r="768" spans="2:14" x14ac:dyDescent="0.25">
      <c r="B768" s="81" t="b">
        <v>0</v>
      </c>
      <c r="C768" s="88" t="str">
        <f ca="1"/>
        <v>Kulo SDGE</v>
      </c>
      <c r="D768" s="87">
        <f ca="1"/>
        <v>46780</v>
      </c>
      <c r="E768" s="83">
        <f ca="1">IF($C768&lt;&gt;"",VLOOKUP($C768,'Monthly budget'!$E$8:$O$86,COLUMN()-3,FALSE),0)</f>
        <v>-82</v>
      </c>
      <c r="F768" s="82">
        <f ca="1">IF($C768&lt;&gt;"",VLOOKUP($C768,'Monthly budget'!$E$8:$O$86,COLUMN()-3,FALSE),0)</f>
        <v>0</v>
      </c>
      <c r="G768" s="82">
        <f ca="1">IF($C768&lt;&gt;"",VLOOKUP($C768,'Monthly budget'!$E$8:$O$86,COLUMN()-3,FALSE),0)</f>
        <v>0</v>
      </c>
      <c r="H768" s="82">
        <f ca="1">IF($C768&lt;&gt;"",VLOOKUP($C768,'Monthly budget'!$E$8:$O$86,COLUMN()-3,FALSE),0)</f>
        <v>0</v>
      </c>
      <c r="I768" s="82">
        <f ca="1">IF($C768&lt;&gt;"",VLOOKUP($C768,'Monthly budget'!$E$8:$O$86,COLUMN()-3,FALSE),0)</f>
        <v>0</v>
      </c>
      <c r="J768" s="82">
        <f ca="1">IF($C768&lt;&gt;"",VLOOKUP($C768,'Monthly budget'!$E$8:$O$86,COLUMN()-3,FALSE),0)</f>
        <v>0</v>
      </c>
      <c r="K768" s="82">
        <f ca="1">IF($C768&lt;&gt;"",VLOOKUP($C768,'Monthly budget'!$E$8:$O$86,COLUMN()-3,FALSE),0)</f>
        <v>0</v>
      </c>
      <c r="L768" s="82">
        <f ca="1">IF($C768&lt;&gt;"",VLOOKUP($C768,'Monthly budget'!$E$8:$O$86,COLUMN()-3,FALSE),0)</f>
        <v>0</v>
      </c>
      <c r="M768" s="82">
        <f ca="1">IF($C768&lt;&gt;"",VLOOKUP($C768,'Monthly budget'!$E$8:$O$86,COLUMN()-3,FALSE),0)</f>
        <v>0</v>
      </c>
      <c r="N768" s="82">
        <f ca="1">IF($C768&lt;&gt;"",VLOOKUP($C768,'Monthly budget'!$E$8:$O$86,COLUMN()-3,FALSE),0)</f>
        <v>0</v>
      </c>
    </row>
    <row r="769" spans="2:14" x14ac:dyDescent="0.25">
      <c r="B769" s="81" t="b">
        <v>0</v>
      </c>
      <c r="C769" s="88" t="str">
        <f ca="1"/>
        <v>SDGE</v>
      </c>
      <c r="D769" s="87">
        <f ca="1"/>
        <v>46780</v>
      </c>
      <c r="E769" s="83">
        <f ca="1">IF($C769&lt;&gt;"",VLOOKUP($C769,'Monthly budget'!$E$8:$O$86,COLUMN()-3,FALSE),0)</f>
        <v>-84</v>
      </c>
      <c r="F769" s="82">
        <f ca="1">IF($C769&lt;&gt;"",VLOOKUP($C769,'Monthly budget'!$E$8:$O$86,COLUMN()-3,FALSE),0)</f>
        <v>0</v>
      </c>
      <c r="G769" s="82">
        <f ca="1">IF($C769&lt;&gt;"",VLOOKUP($C769,'Monthly budget'!$E$8:$O$86,COLUMN()-3,FALSE),0)</f>
        <v>0</v>
      </c>
      <c r="H769" s="82">
        <f ca="1">IF($C769&lt;&gt;"",VLOOKUP($C769,'Monthly budget'!$E$8:$O$86,COLUMN()-3,FALSE),0)</f>
        <v>0</v>
      </c>
      <c r="I769" s="82">
        <f ca="1">IF($C769&lt;&gt;"",VLOOKUP($C769,'Monthly budget'!$E$8:$O$86,COLUMN()-3,FALSE),0)</f>
        <v>0</v>
      </c>
      <c r="J769" s="82">
        <f ca="1">IF($C769&lt;&gt;"",VLOOKUP($C769,'Monthly budget'!$E$8:$O$86,COLUMN()-3,FALSE),0)</f>
        <v>0</v>
      </c>
      <c r="K769" s="82">
        <f ca="1">IF($C769&lt;&gt;"",VLOOKUP($C769,'Monthly budget'!$E$8:$O$86,COLUMN()-3,FALSE),0)</f>
        <v>0</v>
      </c>
      <c r="L769" s="82">
        <f ca="1">IF($C769&lt;&gt;"",VLOOKUP($C769,'Monthly budget'!$E$8:$O$86,COLUMN()-3,FALSE),0)</f>
        <v>0</v>
      </c>
      <c r="M769" s="82">
        <f ca="1">IF($C769&lt;&gt;"",VLOOKUP($C769,'Monthly budget'!$E$8:$O$86,COLUMN()-3,FALSE),0)</f>
        <v>0</v>
      </c>
      <c r="N769" s="82">
        <f ca="1">IF($C769&lt;&gt;"",VLOOKUP($C769,'Monthly budget'!$E$8:$O$86,COLUMN()-3,FALSE),0)</f>
        <v>0</v>
      </c>
    </row>
    <row r="770" spans="2:14" x14ac:dyDescent="0.25">
      <c r="B770" s="81" t="b">
        <v>0</v>
      </c>
      <c r="C770" s="88" t="str">
        <f ca="1"/>
        <v>Prime Ad-Free</v>
      </c>
      <c r="D770" s="87">
        <f ca="1"/>
        <v>46780</v>
      </c>
      <c r="E770" s="83">
        <f ca="1">IF($C770&lt;&gt;"",VLOOKUP($C770,'Monthly budget'!$E$8:$O$86,COLUMN()-3,FALSE),0)</f>
        <v>-2.99</v>
      </c>
      <c r="F770" s="82">
        <f ca="1">IF($C770&lt;&gt;"",VLOOKUP($C770,'Monthly budget'!$E$8:$O$86,COLUMN()-3,FALSE),0)</f>
        <v>0</v>
      </c>
      <c r="G770" s="82">
        <f ca="1">IF($C770&lt;&gt;"",VLOOKUP($C770,'Monthly budget'!$E$8:$O$86,COLUMN()-3,FALSE),0)</f>
        <v>0</v>
      </c>
      <c r="H770" s="82">
        <f ca="1">IF($C770&lt;&gt;"",VLOOKUP($C770,'Monthly budget'!$E$8:$O$86,COLUMN()-3,FALSE),0)</f>
        <v>0</v>
      </c>
      <c r="I770" s="82">
        <f ca="1">IF($C770&lt;&gt;"",VLOOKUP($C770,'Monthly budget'!$E$8:$O$86,COLUMN()-3,FALSE),0)</f>
        <v>0</v>
      </c>
      <c r="J770" s="82">
        <f ca="1">IF($C770&lt;&gt;"",VLOOKUP($C770,'Monthly budget'!$E$8:$O$86,COLUMN()-3,FALSE),0)</f>
        <v>0</v>
      </c>
      <c r="K770" s="82">
        <f ca="1">IF($C770&lt;&gt;"",VLOOKUP($C770,'Monthly budget'!$E$8:$O$86,COLUMN()-3,FALSE),0)</f>
        <v>0</v>
      </c>
      <c r="L770" s="82">
        <f ca="1">IF($C770&lt;&gt;"",VLOOKUP($C770,'Monthly budget'!$E$8:$O$86,COLUMN()-3,FALSE),0)</f>
        <v>0</v>
      </c>
      <c r="M770" s="82">
        <f ca="1">IF($C770&lt;&gt;"",VLOOKUP($C770,'Monthly budget'!$E$8:$O$86,COLUMN()-3,FALSE),0)</f>
        <v>0</v>
      </c>
      <c r="N770" s="82">
        <f ca="1">IF($C770&lt;&gt;"",VLOOKUP($C770,'Monthly budget'!$E$8:$O$86,COLUMN()-3,FALSE),0)</f>
        <v>0</v>
      </c>
    </row>
    <row r="771" spans="2:14" x14ac:dyDescent="0.25">
      <c r="B771" s="81" t="b">
        <v>0</v>
      </c>
      <c r="C771" s="88" t="str">
        <f ca="1"/>
        <v>Groceries</v>
      </c>
      <c r="D771" s="87">
        <f ca="1"/>
        <v>46781</v>
      </c>
      <c r="E771" s="83">
        <f ca="1">IF($C771&lt;&gt;"",VLOOKUP($C771,'Monthly budget'!$E$8:$O$86,COLUMN()-3,FALSE),0)</f>
        <v>0</v>
      </c>
      <c r="F771" s="82">
        <f ca="1">IF($C771&lt;&gt;"",VLOOKUP($C771,'Monthly budget'!$E$8:$O$86,COLUMN()-3,FALSE),0)</f>
        <v>-200</v>
      </c>
      <c r="G771" s="82">
        <f ca="1">IF($C771&lt;&gt;"",VLOOKUP($C771,'Monthly budget'!$E$8:$O$86,COLUMN()-3,FALSE),0)</f>
        <v>0</v>
      </c>
      <c r="H771" s="82">
        <f ca="1">IF($C771&lt;&gt;"",VLOOKUP($C771,'Monthly budget'!$E$8:$O$86,COLUMN()-3,FALSE),0)</f>
        <v>0</v>
      </c>
      <c r="I771" s="82">
        <f ca="1">IF($C771&lt;&gt;"",VLOOKUP($C771,'Monthly budget'!$E$8:$O$86,COLUMN()-3,FALSE),0)</f>
        <v>0</v>
      </c>
      <c r="J771" s="82">
        <f ca="1">IF($C771&lt;&gt;"",VLOOKUP($C771,'Monthly budget'!$E$8:$O$86,COLUMN()-3,FALSE),0)</f>
        <v>0</v>
      </c>
      <c r="K771" s="82">
        <f ca="1">IF($C771&lt;&gt;"",VLOOKUP($C771,'Monthly budget'!$E$8:$O$86,COLUMN()-3,FALSE),0)</f>
        <v>0</v>
      </c>
      <c r="L771" s="82">
        <f ca="1">IF($C771&lt;&gt;"",VLOOKUP($C771,'Monthly budget'!$E$8:$O$86,COLUMN()-3,FALSE),0)</f>
        <v>0</v>
      </c>
      <c r="M771" s="82">
        <f ca="1">IF($C771&lt;&gt;"",VLOOKUP($C771,'Monthly budget'!$E$8:$O$86,COLUMN()-3,FALSE),0)</f>
        <v>0</v>
      </c>
      <c r="N771" s="82">
        <f ca="1">IF($C771&lt;&gt;"",VLOOKUP($C771,'Monthly budget'!$E$8:$O$86,COLUMN()-3,FALSE),0)</f>
        <v>0</v>
      </c>
    </row>
    <row r="772" spans="2:14" x14ac:dyDescent="0.25">
      <c r="B772" s="81" t="b">
        <v>0</v>
      </c>
      <c r="C772" s="88" t="str">
        <f ca="1"/>
        <v>Food &amp; Drinks</v>
      </c>
      <c r="D772" s="87">
        <f ca="1"/>
        <v>46781</v>
      </c>
      <c r="E772" s="83">
        <f ca="1">IF($C772&lt;&gt;"",VLOOKUP($C772,'Monthly budget'!$E$8:$O$86,COLUMN()-3,FALSE),0)</f>
        <v>0</v>
      </c>
      <c r="F772" s="82">
        <f ca="1">IF($C772&lt;&gt;"",VLOOKUP($C772,'Monthly budget'!$E$8:$O$86,COLUMN()-3,FALSE),0)</f>
        <v>-200</v>
      </c>
      <c r="G772" s="82">
        <f ca="1">IF($C772&lt;&gt;"",VLOOKUP($C772,'Monthly budget'!$E$8:$O$86,COLUMN()-3,FALSE),0)</f>
        <v>0</v>
      </c>
      <c r="H772" s="82">
        <f ca="1">IF($C772&lt;&gt;"",VLOOKUP($C772,'Monthly budget'!$E$8:$O$86,COLUMN()-3,FALSE),0)</f>
        <v>0</v>
      </c>
      <c r="I772" s="82">
        <f ca="1">IF($C772&lt;&gt;"",VLOOKUP($C772,'Monthly budget'!$E$8:$O$86,COLUMN()-3,FALSE),0)</f>
        <v>0</v>
      </c>
      <c r="J772" s="82">
        <f ca="1">IF($C772&lt;&gt;"",VLOOKUP($C772,'Monthly budget'!$E$8:$O$86,COLUMN()-3,FALSE),0)</f>
        <v>0</v>
      </c>
      <c r="K772" s="82">
        <f ca="1">IF($C772&lt;&gt;"",VLOOKUP($C772,'Monthly budget'!$E$8:$O$86,COLUMN()-3,FALSE),0)</f>
        <v>0</v>
      </c>
      <c r="L772" s="82">
        <f ca="1">IF($C772&lt;&gt;"",VLOOKUP($C772,'Monthly budget'!$E$8:$O$86,COLUMN()-3,FALSE),0)</f>
        <v>0</v>
      </c>
      <c r="M772" s="82">
        <f ca="1">IF($C772&lt;&gt;"",VLOOKUP($C772,'Monthly budget'!$E$8:$O$86,COLUMN()-3,FALSE),0)</f>
        <v>0</v>
      </c>
      <c r="N772" s="82">
        <f ca="1">IF($C772&lt;&gt;"",VLOOKUP($C772,'Monthly budget'!$E$8:$O$86,COLUMN()-3,FALSE),0)</f>
        <v>0</v>
      </c>
    </row>
    <row r="773" spans="2:14" x14ac:dyDescent="0.25">
      <c r="B773" s="81" t="b">
        <v>0</v>
      </c>
      <c r="C773" s="88" t="str">
        <f ca="1"/>
        <v>Disability</v>
      </c>
      <c r="D773" s="87">
        <f ca="1"/>
        <v>46784</v>
      </c>
      <c r="E773" s="83">
        <f ca="1">IF($C773&lt;&gt;"",VLOOKUP($C773,'Monthly budget'!$E$8:$O$86,COLUMN()-3,FALSE),0)</f>
        <v>0</v>
      </c>
      <c r="F773" s="82">
        <f ca="1">IF($C773&lt;&gt;"",VLOOKUP($C773,'Monthly budget'!$E$8:$O$86,COLUMN()-3,FALSE),0)</f>
        <v>356.66</v>
      </c>
      <c r="G773" s="82">
        <f ca="1">IF($C773&lt;&gt;"",VLOOKUP($C773,'Monthly budget'!$E$8:$O$86,COLUMN()-3,FALSE),0)</f>
        <v>0</v>
      </c>
      <c r="H773" s="82">
        <f ca="1">IF($C773&lt;&gt;"",VLOOKUP($C773,'Monthly budget'!$E$8:$O$86,COLUMN()-3,FALSE),0)</f>
        <v>0</v>
      </c>
      <c r="I773" s="82">
        <f ca="1">IF($C773&lt;&gt;"",VLOOKUP($C773,'Monthly budget'!$E$8:$O$86,COLUMN()-3,FALSE),0)</f>
        <v>0</v>
      </c>
      <c r="J773" s="82">
        <f ca="1">IF($C773&lt;&gt;"",VLOOKUP($C773,'Monthly budget'!$E$8:$O$86,COLUMN()-3,FALSE),0)</f>
        <v>0</v>
      </c>
      <c r="K773" s="82">
        <f ca="1">IF($C773&lt;&gt;"",VLOOKUP($C773,'Monthly budget'!$E$8:$O$86,COLUMN()-3,FALSE),0)</f>
        <v>0</v>
      </c>
      <c r="L773" s="82">
        <f ca="1">IF($C773&lt;&gt;"",VLOOKUP($C773,'Monthly budget'!$E$8:$O$86,COLUMN()-3,FALSE),0)</f>
        <v>0</v>
      </c>
      <c r="M773" s="82">
        <f ca="1">IF($C773&lt;&gt;"",VLOOKUP($C773,'Monthly budget'!$E$8:$O$86,COLUMN()-3,FALSE),0)</f>
        <v>0</v>
      </c>
      <c r="N773" s="82">
        <f ca="1">IF($C773&lt;&gt;"",VLOOKUP($C773,'Monthly budget'!$E$8:$O$86,COLUMN()-3,FALSE),0)</f>
        <v>0</v>
      </c>
    </row>
    <row r="774" spans="2:14" x14ac:dyDescent="0.25">
      <c r="B774" s="81" t="b">
        <v>0</v>
      </c>
      <c r="C774" s="88" t="str">
        <f ca="1"/>
        <v>Kulo Rent</v>
      </c>
      <c r="D774" s="87">
        <f ca="1"/>
        <v>46784</v>
      </c>
      <c r="E774" s="83">
        <f ca="1">IF($C774&lt;&gt;"",VLOOKUP($C774,'Monthly budget'!$E$8:$O$86,COLUMN()-3,FALSE),0)</f>
        <v>-959</v>
      </c>
      <c r="F774" s="82">
        <f ca="1">IF($C774&lt;&gt;"",VLOOKUP($C774,'Monthly budget'!$E$8:$O$86,COLUMN()-3,FALSE),0)</f>
        <v>0</v>
      </c>
      <c r="G774" s="82">
        <f ca="1">IF($C774&lt;&gt;"",VLOOKUP($C774,'Monthly budget'!$E$8:$O$86,COLUMN()-3,FALSE),0)</f>
        <v>0</v>
      </c>
      <c r="H774" s="82">
        <f ca="1">IF($C774&lt;&gt;"",VLOOKUP($C774,'Monthly budget'!$E$8:$O$86,COLUMN()-3,FALSE),0)</f>
        <v>0</v>
      </c>
      <c r="I774" s="82">
        <f ca="1">IF($C774&lt;&gt;"",VLOOKUP($C774,'Monthly budget'!$E$8:$O$86,COLUMN()-3,FALSE),0)</f>
        <v>0</v>
      </c>
      <c r="J774" s="82">
        <f ca="1">IF($C774&lt;&gt;"",VLOOKUP($C774,'Monthly budget'!$E$8:$O$86,COLUMN()-3,FALSE),0)</f>
        <v>0</v>
      </c>
      <c r="K774" s="82">
        <f ca="1">IF($C774&lt;&gt;"",VLOOKUP($C774,'Monthly budget'!$E$8:$O$86,COLUMN()-3,FALSE),0)</f>
        <v>0</v>
      </c>
      <c r="L774" s="82">
        <f ca="1">IF($C774&lt;&gt;"",VLOOKUP($C774,'Monthly budget'!$E$8:$O$86,COLUMN()-3,FALSE),0)</f>
        <v>0</v>
      </c>
      <c r="M774" s="82">
        <f ca="1">IF($C774&lt;&gt;"",VLOOKUP($C774,'Monthly budget'!$E$8:$O$86,COLUMN()-3,FALSE),0)</f>
        <v>0</v>
      </c>
      <c r="N774" s="82">
        <f ca="1">IF($C774&lt;&gt;"",VLOOKUP($C774,'Monthly budget'!$E$8:$O$86,COLUMN()-3,FALSE),0)</f>
        <v>0</v>
      </c>
    </row>
    <row r="775" spans="2:14" x14ac:dyDescent="0.25">
      <c r="B775" s="81" t="b">
        <v>0</v>
      </c>
      <c r="C775" s="88" t="str">
        <f ca="1"/>
        <v>Rent</v>
      </c>
      <c r="D775" s="87">
        <f ca="1"/>
        <v>46784</v>
      </c>
      <c r="E775" s="83">
        <f ca="1">IF($C775&lt;&gt;"",VLOOKUP($C775,'Monthly budget'!$E$8:$O$86,COLUMN()-3,FALSE),0)</f>
        <v>-1277.97</v>
      </c>
      <c r="F775" s="82">
        <f ca="1">IF($C775&lt;&gt;"",VLOOKUP($C775,'Monthly budget'!$E$8:$O$86,COLUMN()-3,FALSE),0)</f>
        <v>0</v>
      </c>
      <c r="G775" s="82">
        <f ca="1">IF($C775&lt;&gt;"",VLOOKUP($C775,'Monthly budget'!$E$8:$O$86,COLUMN()-3,FALSE),0)</f>
        <v>0</v>
      </c>
      <c r="H775" s="82">
        <f ca="1">IF($C775&lt;&gt;"",VLOOKUP($C775,'Monthly budget'!$E$8:$O$86,COLUMN()-3,FALSE),0)</f>
        <v>0</v>
      </c>
      <c r="I775" s="82">
        <f ca="1">IF($C775&lt;&gt;"",VLOOKUP($C775,'Monthly budget'!$E$8:$O$86,COLUMN()-3,FALSE),0)</f>
        <v>0</v>
      </c>
      <c r="J775" s="82">
        <f ca="1">IF($C775&lt;&gt;"",VLOOKUP($C775,'Monthly budget'!$E$8:$O$86,COLUMN()-3,FALSE),0)</f>
        <v>0</v>
      </c>
      <c r="K775" s="82">
        <f ca="1">IF($C775&lt;&gt;"",VLOOKUP($C775,'Monthly budget'!$E$8:$O$86,COLUMN()-3,FALSE),0)</f>
        <v>0</v>
      </c>
      <c r="L775" s="82">
        <f ca="1">IF($C775&lt;&gt;"",VLOOKUP($C775,'Monthly budget'!$E$8:$O$86,COLUMN()-3,FALSE),0)</f>
        <v>0</v>
      </c>
      <c r="M775" s="82">
        <f ca="1">IF($C775&lt;&gt;"",VLOOKUP($C775,'Monthly budget'!$E$8:$O$86,COLUMN()-3,FALSE),0)</f>
        <v>0</v>
      </c>
      <c r="N775" s="82">
        <f ca="1">IF($C775&lt;&gt;"",VLOOKUP($C775,'Monthly budget'!$E$8:$O$86,COLUMN()-3,FALSE),0)</f>
        <v>0</v>
      </c>
    </row>
    <row r="776" spans="2:14" x14ac:dyDescent="0.25">
      <c r="B776" s="81" t="b">
        <v>0</v>
      </c>
      <c r="C776" s="88" t="str">
        <f ca="1"/>
        <v>Down Dog</v>
      </c>
      <c r="D776" s="87">
        <f ca="1"/>
        <v>46785</v>
      </c>
      <c r="E776" s="83">
        <f ca="1">IF($C776&lt;&gt;"",VLOOKUP($C776,'Monthly budget'!$E$8:$O$86,COLUMN()-3,FALSE),0)</f>
        <v>0</v>
      </c>
      <c r="F776" s="82">
        <f ca="1">IF($C776&lt;&gt;"",VLOOKUP($C776,'Monthly budget'!$E$8:$O$86,COLUMN()-3,FALSE),0)</f>
        <v>0</v>
      </c>
      <c r="G776" s="82">
        <f ca="1">IF($C776&lt;&gt;"",VLOOKUP($C776,'Monthly budget'!$E$8:$O$86,COLUMN()-3,FALSE),0)</f>
        <v>0</v>
      </c>
      <c r="H776" s="82">
        <f ca="1">IF($C776&lt;&gt;"",VLOOKUP($C776,'Monthly budget'!$E$8:$O$86,COLUMN()-3,FALSE),0)</f>
        <v>0</v>
      </c>
      <c r="I776" s="82">
        <f ca="1">IF($C776&lt;&gt;"",VLOOKUP($C776,'Monthly budget'!$E$8:$O$86,COLUMN()-3,FALSE),0)</f>
        <v>0</v>
      </c>
      <c r="J776" s="82">
        <f ca="1">IF($C776&lt;&gt;"",VLOOKUP($C776,'Monthly budget'!$E$8:$O$86,COLUMN()-3,FALSE),0)</f>
        <v>-14.99</v>
      </c>
      <c r="K776" s="82">
        <f ca="1">IF($C776&lt;&gt;"",VLOOKUP($C776,'Monthly budget'!$E$8:$O$86,COLUMN()-3,FALSE),0)</f>
        <v>0</v>
      </c>
      <c r="L776" s="82">
        <f ca="1">IF($C776&lt;&gt;"",VLOOKUP($C776,'Monthly budget'!$E$8:$O$86,COLUMN()-3,FALSE),0)</f>
        <v>0</v>
      </c>
      <c r="M776" s="82">
        <f ca="1">IF($C776&lt;&gt;"",VLOOKUP($C776,'Monthly budget'!$E$8:$O$86,COLUMN()-3,FALSE),0)</f>
        <v>0</v>
      </c>
      <c r="N776" s="82">
        <f ca="1">IF($C776&lt;&gt;"",VLOOKUP($C776,'Monthly budget'!$E$8:$O$86,COLUMN()-3,FALSE),0)</f>
        <v>0</v>
      </c>
    </row>
    <row r="777" spans="2:14" x14ac:dyDescent="0.25">
      <c r="B777" s="81" t="b">
        <v>0</v>
      </c>
      <c r="C777" s="88" t="str">
        <f ca="1"/>
        <v>Visa Platinum</v>
      </c>
      <c r="D777" s="87">
        <f ca="1"/>
        <v>46786</v>
      </c>
      <c r="E777" s="83">
        <f ca="1">IF($C777&lt;&gt;"",VLOOKUP($C777,'Monthly budget'!$E$8:$O$86,COLUMN()-3,FALSE),0)</f>
        <v>-229</v>
      </c>
      <c r="F777" s="82">
        <f ca="1">IF($C777&lt;&gt;"",VLOOKUP($C777,'Monthly budget'!$E$8:$O$86,COLUMN()-3,FALSE),0)</f>
        <v>0</v>
      </c>
      <c r="G777" s="82">
        <f ca="1">IF($C777&lt;&gt;"",VLOOKUP($C777,'Monthly budget'!$E$8:$O$86,COLUMN()-3,FALSE),0)</f>
        <v>0</v>
      </c>
      <c r="H777" s="82">
        <f ca="1">IF($C777&lt;&gt;"",VLOOKUP($C777,'Monthly budget'!$E$8:$O$86,COLUMN()-3,FALSE),0)</f>
        <v>0</v>
      </c>
      <c r="I777" s="82">
        <f ca="1">IF($C777&lt;&gt;"",VLOOKUP($C777,'Monthly budget'!$E$8:$O$86,COLUMN()-3,FALSE),0)</f>
        <v>0</v>
      </c>
      <c r="J777" s="82">
        <f ca="1">IF($C777&lt;&gt;"",VLOOKUP($C777,'Monthly budget'!$E$8:$O$86,COLUMN()-3,FALSE),0)</f>
        <v>311</v>
      </c>
      <c r="K777" s="82">
        <f ca="1">IF($C777&lt;&gt;"",VLOOKUP($C777,'Monthly budget'!$E$8:$O$86,COLUMN()-3,FALSE),0)</f>
        <v>0</v>
      </c>
      <c r="L777" s="82">
        <f ca="1">IF($C777&lt;&gt;"",VLOOKUP($C777,'Monthly budget'!$E$8:$O$86,COLUMN()-3,FALSE),0)</f>
        <v>0</v>
      </c>
      <c r="M777" s="82">
        <f ca="1">IF($C777&lt;&gt;"",VLOOKUP($C777,'Monthly budget'!$E$8:$O$86,COLUMN()-3,FALSE),0)</f>
        <v>0</v>
      </c>
      <c r="N777" s="82">
        <f ca="1">IF($C777&lt;&gt;"",VLOOKUP($C777,'Monthly budget'!$E$8:$O$86,COLUMN()-3,FALSE),0)</f>
        <v>0</v>
      </c>
    </row>
    <row r="778" spans="2:14" x14ac:dyDescent="0.25">
      <c r="B778" s="81" t="b">
        <v>0</v>
      </c>
      <c r="C778" s="88" t="str">
        <f ca="1"/>
        <v>Kulo Internet</v>
      </c>
      <c r="D778" s="87">
        <f ca="1"/>
        <v>46788</v>
      </c>
      <c r="E778" s="83">
        <f ca="1">IF($C778&lt;&gt;"",VLOOKUP($C778,'Monthly budget'!$E$8:$O$86,COLUMN()-3,FALSE),0)</f>
        <v>-28</v>
      </c>
      <c r="F778" s="82">
        <f ca="1">IF($C778&lt;&gt;"",VLOOKUP($C778,'Monthly budget'!$E$8:$O$86,COLUMN()-3,FALSE),0)</f>
        <v>0</v>
      </c>
      <c r="G778" s="82">
        <f ca="1">IF($C778&lt;&gt;"",VLOOKUP($C778,'Monthly budget'!$E$8:$O$86,COLUMN()-3,FALSE),0)</f>
        <v>0</v>
      </c>
      <c r="H778" s="82">
        <f ca="1">IF($C778&lt;&gt;"",VLOOKUP($C778,'Monthly budget'!$E$8:$O$86,COLUMN()-3,FALSE),0)</f>
        <v>0</v>
      </c>
      <c r="I778" s="82">
        <f ca="1">IF($C778&lt;&gt;"",VLOOKUP($C778,'Monthly budget'!$E$8:$O$86,COLUMN()-3,FALSE),0)</f>
        <v>0</v>
      </c>
      <c r="J778" s="82">
        <f ca="1">IF($C778&lt;&gt;"",VLOOKUP($C778,'Monthly budget'!$E$8:$O$86,COLUMN()-3,FALSE),0)</f>
        <v>0</v>
      </c>
      <c r="K778" s="82">
        <f ca="1">IF($C778&lt;&gt;"",VLOOKUP($C778,'Monthly budget'!$E$8:$O$86,COLUMN()-3,FALSE),0)</f>
        <v>0</v>
      </c>
      <c r="L778" s="82">
        <f ca="1">IF($C778&lt;&gt;"",VLOOKUP($C778,'Monthly budget'!$E$8:$O$86,COLUMN()-3,FALSE),0)</f>
        <v>0</v>
      </c>
      <c r="M778" s="82">
        <f ca="1">IF($C778&lt;&gt;"",VLOOKUP($C778,'Monthly budget'!$E$8:$O$86,COLUMN()-3,FALSE),0)</f>
        <v>0</v>
      </c>
      <c r="N778" s="82">
        <f ca="1">IF($C778&lt;&gt;"",VLOOKUP($C778,'Monthly budget'!$E$8:$O$86,COLUMN()-3,FALSE),0)</f>
        <v>0</v>
      </c>
    </row>
    <row r="779" spans="2:14" x14ac:dyDescent="0.25">
      <c r="B779" s="81" t="b">
        <v>0</v>
      </c>
      <c r="C779" s="88" t="str">
        <f ca="1"/>
        <v>Cese Phone</v>
      </c>
      <c r="D779" s="87">
        <f ca="1"/>
        <v>46788</v>
      </c>
      <c r="E779" s="83">
        <f ca="1">IF($C779&lt;&gt;"",VLOOKUP($C779,'Monthly budget'!$E$8:$O$86,COLUMN()-3,FALSE),0)</f>
        <v>-142</v>
      </c>
      <c r="F779" s="82">
        <f ca="1">IF($C779&lt;&gt;"",VLOOKUP($C779,'Monthly budget'!$E$8:$O$86,COLUMN()-3,FALSE),0)</f>
        <v>0</v>
      </c>
      <c r="G779" s="82">
        <f ca="1">IF($C779&lt;&gt;"",VLOOKUP($C779,'Monthly budget'!$E$8:$O$86,COLUMN()-3,FALSE),0)</f>
        <v>0</v>
      </c>
      <c r="H779" s="82">
        <f ca="1">IF($C779&lt;&gt;"",VLOOKUP($C779,'Monthly budget'!$E$8:$O$86,COLUMN()-3,FALSE),0)</f>
        <v>0</v>
      </c>
      <c r="I779" s="82">
        <f ca="1">IF($C779&lt;&gt;"",VLOOKUP($C779,'Monthly budget'!$E$8:$O$86,COLUMN()-3,FALSE),0)</f>
        <v>0</v>
      </c>
      <c r="J779" s="82">
        <f ca="1">IF($C779&lt;&gt;"",VLOOKUP($C779,'Monthly budget'!$E$8:$O$86,COLUMN()-3,FALSE),0)</f>
        <v>0</v>
      </c>
      <c r="K779" s="82">
        <f ca="1">IF($C779&lt;&gt;"",VLOOKUP($C779,'Monthly budget'!$E$8:$O$86,COLUMN()-3,FALSE),0)</f>
        <v>0</v>
      </c>
      <c r="L779" s="82">
        <f ca="1">IF($C779&lt;&gt;"",VLOOKUP($C779,'Monthly budget'!$E$8:$O$86,COLUMN()-3,FALSE),0)</f>
        <v>0</v>
      </c>
      <c r="M779" s="82">
        <f ca="1">IF($C779&lt;&gt;"",VLOOKUP($C779,'Monthly budget'!$E$8:$O$86,COLUMN()-3,FALSE),0)</f>
        <v>0</v>
      </c>
      <c r="N779" s="82">
        <f ca="1">IF($C779&lt;&gt;"",VLOOKUP($C779,'Monthly budget'!$E$8:$O$86,COLUMN()-3,FALSE),0)</f>
        <v>0</v>
      </c>
    </row>
    <row r="780" spans="2:14" x14ac:dyDescent="0.25">
      <c r="B780" s="81" t="b">
        <v>0</v>
      </c>
      <c r="C780" s="88" t="str">
        <f ca="1"/>
        <v>Phone</v>
      </c>
      <c r="D780" s="87">
        <f ca="1"/>
        <v>46788</v>
      </c>
      <c r="E780" s="83">
        <f ca="1">IF($C780&lt;&gt;"",VLOOKUP($C780,'Monthly budget'!$E$8:$O$86,COLUMN()-3,FALSE),0)</f>
        <v>-150.66999999999999</v>
      </c>
      <c r="F780" s="82">
        <f ca="1">IF($C780&lt;&gt;"",VLOOKUP($C780,'Monthly budget'!$E$8:$O$86,COLUMN()-3,FALSE),0)</f>
        <v>0</v>
      </c>
      <c r="G780" s="82">
        <f ca="1">IF($C780&lt;&gt;"",VLOOKUP($C780,'Monthly budget'!$E$8:$O$86,COLUMN()-3,FALSE),0)</f>
        <v>0</v>
      </c>
      <c r="H780" s="82">
        <f ca="1">IF($C780&lt;&gt;"",VLOOKUP($C780,'Monthly budget'!$E$8:$O$86,COLUMN()-3,FALSE),0)</f>
        <v>0</v>
      </c>
      <c r="I780" s="82">
        <f ca="1">IF($C780&lt;&gt;"",VLOOKUP($C780,'Monthly budget'!$E$8:$O$86,COLUMN()-3,FALSE),0)</f>
        <v>0</v>
      </c>
      <c r="J780" s="82">
        <f ca="1">IF($C780&lt;&gt;"",VLOOKUP($C780,'Monthly budget'!$E$8:$O$86,COLUMN()-3,FALSE),0)</f>
        <v>0</v>
      </c>
      <c r="K780" s="82">
        <f ca="1">IF($C780&lt;&gt;"",VLOOKUP($C780,'Monthly budget'!$E$8:$O$86,COLUMN()-3,FALSE),0)</f>
        <v>0</v>
      </c>
      <c r="L780" s="82">
        <f ca="1">IF($C780&lt;&gt;"",VLOOKUP($C780,'Monthly budget'!$E$8:$O$86,COLUMN()-3,FALSE),0)</f>
        <v>0</v>
      </c>
      <c r="M780" s="82">
        <f ca="1">IF($C780&lt;&gt;"",VLOOKUP($C780,'Monthly budget'!$E$8:$O$86,COLUMN()-3,FALSE),0)</f>
        <v>0</v>
      </c>
      <c r="N780" s="82">
        <f ca="1">IF($C780&lt;&gt;"",VLOOKUP($C780,'Monthly budget'!$E$8:$O$86,COLUMN()-3,FALSE),0)</f>
        <v>0</v>
      </c>
    </row>
    <row r="781" spans="2:14" x14ac:dyDescent="0.25">
      <c r="B781" s="81" t="b">
        <v>0</v>
      </c>
      <c r="C781" s="88" t="str">
        <f ca="1"/>
        <v>Sony</v>
      </c>
      <c r="D781" s="87">
        <f ca="1"/>
        <v>46791</v>
      </c>
      <c r="E781" s="83">
        <f ca="1">IF($C781&lt;&gt;"",VLOOKUP($C781,'Monthly budget'!$E$8:$O$86,COLUMN()-3,FALSE),0)</f>
        <v>-17.989999999999998</v>
      </c>
      <c r="F781" s="82">
        <f ca="1">IF($C781&lt;&gt;"",VLOOKUP($C781,'Monthly budget'!$E$8:$O$86,COLUMN()-3,FALSE),0)</f>
        <v>0</v>
      </c>
      <c r="G781" s="82">
        <f ca="1">IF($C781&lt;&gt;"",VLOOKUP($C781,'Monthly budget'!$E$8:$O$86,COLUMN()-3,FALSE),0)</f>
        <v>0</v>
      </c>
      <c r="H781" s="82">
        <f ca="1">IF($C781&lt;&gt;"",VLOOKUP($C781,'Monthly budget'!$E$8:$O$86,COLUMN()-3,FALSE),0)</f>
        <v>0</v>
      </c>
      <c r="I781" s="82">
        <f ca="1">IF($C781&lt;&gt;"",VLOOKUP($C781,'Monthly budget'!$E$8:$O$86,COLUMN()-3,FALSE),0)</f>
        <v>0</v>
      </c>
      <c r="J781" s="82">
        <f ca="1">IF($C781&lt;&gt;"",VLOOKUP($C781,'Monthly budget'!$E$8:$O$86,COLUMN()-3,FALSE),0)</f>
        <v>0</v>
      </c>
      <c r="K781" s="82">
        <f ca="1">IF($C781&lt;&gt;"",VLOOKUP($C781,'Monthly budget'!$E$8:$O$86,COLUMN()-3,FALSE),0)</f>
        <v>0</v>
      </c>
      <c r="L781" s="82">
        <f ca="1">IF($C781&lt;&gt;"",VLOOKUP($C781,'Monthly budget'!$E$8:$O$86,COLUMN()-3,FALSE),0)</f>
        <v>0</v>
      </c>
      <c r="M781" s="82">
        <f ca="1">IF($C781&lt;&gt;"",VLOOKUP($C781,'Monthly budget'!$E$8:$O$86,COLUMN()-3,FALSE),0)</f>
        <v>0</v>
      </c>
      <c r="N781" s="82">
        <f ca="1">IF($C781&lt;&gt;"",VLOOKUP($C781,'Monthly budget'!$E$8:$O$86,COLUMN()-3,FALSE),0)</f>
        <v>0</v>
      </c>
    </row>
    <row r="782" spans="2:14" x14ac:dyDescent="0.25">
      <c r="B782" s="81" t="b">
        <v>0</v>
      </c>
      <c r="C782" s="88" t="str">
        <f ca="1"/>
        <v>Phone Insurance</v>
      </c>
      <c r="D782" s="87">
        <f ca="1"/>
        <v>46791</v>
      </c>
      <c r="E782" s="83">
        <f ca="1">IF($C782&lt;&gt;"",VLOOKUP($C782,'Monthly budget'!$E$8:$O$86,COLUMN()-3,FALSE),0)</f>
        <v>-8</v>
      </c>
      <c r="F782" s="82">
        <f ca="1">IF($C782&lt;&gt;"",VLOOKUP($C782,'Monthly budget'!$E$8:$O$86,COLUMN()-3,FALSE),0)</f>
        <v>0</v>
      </c>
      <c r="G782" s="82">
        <f ca="1">IF($C782&lt;&gt;"",VLOOKUP($C782,'Monthly budget'!$E$8:$O$86,COLUMN()-3,FALSE),0)</f>
        <v>0</v>
      </c>
      <c r="H782" s="82">
        <f ca="1">IF($C782&lt;&gt;"",VLOOKUP($C782,'Monthly budget'!$E$8:$O$86,COLUMN()-3,FALSE),0)</f>
        <v>0</v>
      </c>
      <c r="I782" s="82">
        <f ca="1">IF($C782&lt;&gt;"",VLOOKUP($C782,'Monthly budget'!$E$8:$O$86,COLUMN()-3,FALSE),0)</f>
        <v>0</v>
      </c>
      <c r="J782" s="82">
        <f ca="1">IF($C782&lt;&gt;"",VLOOKUP($C782,'Monthly budget'!$E$8:$O$86,COLUMN()-3,FALSE),0)</f>
        <v>0</v>
      </c>
      <c r="K782" s="82">
        <f ca="1">IF($C782&lt;&gt;"",VLOOKUP($C782,'Monthly budget'!$E$8:$O$86,COLUMN()-3,FALSE),0)</f>
        <v>0</v>
      </c>
      <c r="L782" s="82">
        <f ca="1">IF($C782&lt;&gt;"",VLOOKUP($C782,'Monthly budget'!$E$8:$O$86,COLUMN()-3,FALSE),0)</f>
        <v>0</v>
      </c>
      <c r="M782" s="82">
        <f ca="1">IF($C782&lt;&gt;"",VLOOKUP($C782,'Monthly budget'!$E$8:$O$86,COLUMN()-3,FALSE),0)</f>
        <v>0</v>
      </c>
      <c r="N782" s="82">
        <f ca="1">IF($C782&lt;&gt;"",VLOOKUP($C782,'Monthly budget'!$E$8:$O$86,COLUMN()-3,FALSE),0)</f>
        <v>0</v>
      </c>
    </row>
    <row r="783" spans="2:14" x14ac:dyDescent="0.25">
      <c r="B783" s="81" t="b">
        <v>0</v>
      </c>
      <c r="C783" s="88" t="str">
        <f ca="1"/>
        <v>Amazon</v>
      </c>
      <c r="D783" s="87">
        <f ca="1"/>
        <v>46792</v>
      </c>
      <c r="E783" s="83">
        <f ca="1">IF($C783&lt;&gt;"",VLOOKUP($C783,'Monthly budget'!$E$8:$O$86,COLUMN()-3,FALSE),0)</f>
        <v>-16.149999999999999</v>
      </c>
      <c r="F783" s="82">
        <f ca="1">IF($C783&lt;&gt;"",VLOOKUP($C783,'Monthly budget'!$E$8:$O$86,COLUMN()-3,FALSE),0)</f>
        <v>0</v>
      </c>
      <c r="G783" s="82">
        <f ca="1">IF($C783&lt;&gt;"",VLOOKUP($C783,'Monthly budget'!$E$8:$O$86,COLUMN()-3,FALSE),0)</f>
        <v>0</v>
      </c>
      <c r="H783" s="82">
        <f ca="1">IF($C783&lt;&gt;"",VLOOKUP($C783,'Monthly budget'!$E$8:$O$86,COLUMN()-3,FALSE),0)</f>
        <v>0</v>
      </c>
      <c r="I783" s="82">
        <f ca="1">IF($C783&lt;&gt;"",VLOOKUP($C783,'Monthly budget'!$E$8:$O$86,COLUMN()-3,FALSE),0)</f>
        <v>0</v>
      </c>
      <c r="J783" s="82">
        <f ca="1">IF($C783&lt;&gt;"",VLOOKUP($C783,'Monthly budget'!$E$8:$O$86,COLUMN()-3,FALSE),0)</f>
        <v>0</v>
      </c>
      <c r="K783" s="82">
        <f ca="1">IF($C783&lt;&gt;"",VLOOKUP($C783,'Monthly budget'!$E$8:$O$86,COLUMN()-3,FALSE),0)</f>
        <v>0</v>
      </c>
      <c r="L783" s="82">
        <f ca="1">IF($C783&lt;&gt;"",VLOOKUP($C783,'Monthly budget'!$E$8:$O$86,COLUMN()-3,FALSE),0)</f>
        <v>0</v>
      </c>
      <c r="M783" s="82">
        <f ca="1">IF($C783&lt;&gt;"",VLOOKUP($C783,'Monthly budget'!$E$8:$O$86,COLUMN()-3,FALSE),0)</f>
        <v>0</v>
      </c>
      <c r="N783" s="82">
        <f ca="1">IF($C783&lt;&gt;"",VLOOKUP($C783,'Monthly budget'!$E$8:$O$86,COLUMN()-3,FALSE),0)</f>
        <v>0</v>
      </c>
    </row>
    <row r="784" spans="2:14" x14ac:dyDescent="0.25">
      <c r="B784" s="81" t="b">
        <v>0</v>
      </c>
      <c r="C784" s="88" t="str">
        <f ca="1"/>
        <v>Paycheck</v>
      </c>
      <c r="D784" s="87">
        <f ca="1"/>
        <v>46794</v>
      </c>
      <c r="E784" s="83">
        <f ca="1">IF($C784&lt;&gt;"",VLOOKUP($C784,'Monthly budget'!$E$8:$O$86,COLUMN()-3,FALSE),0)</f>
        <v>1140</v>
      </c>
      <c r="F784" s="82">
        <f ca="1">IF($C784&lt;&gt;"",VLOOKUP($C784,'Monthly budget'!$E$8:$O$86,COLUMN()-3,FALSE),0)</f>
        <v>460</v>
      </c>
      <c r="G784" s="82">
        <f ca="1">IF($C784&lt;&gt;"",VLOOKUP($C784,'Monthly budget'!$E$8:$O$86,COLUMN()-3,FALSE),0)</f>
        <v>0</v>
      </c>
      <c r="H784" s="82">
        <f ca="1">IF($C784&lt;&gt;"",VLOOKUP($C784,'Monthly budget'!$E$8:$O$86,COLUMN()-3,FALSE),0)</f>
        <v>0</v>
      </c>
      <c r="I784" s="82">
        <f ca="1">IF($C784&lt;&gt;"",VLOOKUP($C784,'Monthly budget'!$E$8:$O$86,COLUMN()-3,FALSE),0)</f>
        <v>0</v>
      </c>
      <c r="J784" s="82">
        <f ca="1">IF($C784&lt;&gt;"",VLOOKUP($C784,'Monthly budget'!$E$8:$O$86,COLUMN()-3,FALSE),0)</f>
        <v>0</v>
      </c>
      <c r="K784" s="82">
        <f ca="1">IF($C784&lt;&gt;"",VLOOKUP($C784,'Monthly budget'!$E$8:$O$86,COLUMN()-3,FALSE),0)</f>
        <v>0</v>
      </c>
      <c r="L784" s="82">
        <f ca="1">IF($C784&lt;&gt;"",VLOOKUP($C784,'Monthly budget'!$E$8:$O$86,COLUMN()-3,FALSE),0)</f>
        <v>0</v>
      </c>
      <c r="M784" s="82">
        <f ca="1">IF($C784&lt;&gt;"",VLOOKUP($C784,'Monthly budget'!$E$8:$O$86,COLUMN()-3,FALSE),0)</f>
        <v>0</v>
      </c>
      <c r="N784" s="82">
        <f ca="1">IF($C784&lt;&gt;"",VLOOKUP($C784,'Monthly budget'!$E$8:$O$86,COLUMN()-3,FALSE),0)</f>
        <v>0</v>
      </c>
    </row>
    <row r="785" spans="2:14" x14ac:dyDescent="0.25">
      <c r="B785" s="81" t="b">
        <v>0</v>
      </c>
      <c r="C785" s="88" t="str">
        <f ca="1"/>
        <v>Ameritas</v>
      </c>
      <c r="D785" s="87">
        <f ca="1"/>
        <v>46794</v>
      </c>
      <c r="E785" s="83">
        <f ca="1">IF($C785&lt;&gt;"",VLOOKUP($C785,'Monthly budget'!$E$8:$O$86,COLUMN()-3,FALSE),0)</f>
        <v>0</v>
      </c>
      <c r="F785" s="82">
        <f ca="1">IF($C785&lt;&gt;"",VLOOKUP($C785,'Monthly budget'!$E$8:$O$86,COLUMN()-3,FALSE),0)</f>
        <v>0</v>
      </c>
      <c r="G785" s="82">
        <f ca="1">IF($C785&lt;&gt;"",VLOOKUP($C785,'Monthly budget'!$E$8:$O$86,COLUMN()-3,FALSE),0)</f>
        <v>112</v>
      </c>
      <c r="H785" s="82">
        <f ca="1">IF($C785&lt;&gt;"",VLOOKUP($C785,'Monthly budget'!$E$8:$O$86,COLUMN()-3,FALSE),0)</f>
        <v>0</v>
      </c>
      <c r="I785" s="82">
        <f ca="1">IF($C785&lt;&gt;"",VLOOKUP($C785,'Monthly budget'!$E$8:$O$86,COLUMN()-3,FALSE),0)</f>
        <v>0</v>
      </c>
      <c r="J785" s="82">
        <f ca="1">IF($C785&lt;&gt;"",VLOOKUP($C785,'Monthly budget'!$E$8:$O$86,COLUMN()-3,FALSE),0)</f>
        <v>0</v>
      </c>
      <c r="K785" s="82">
        <f ca="1">IF($C785&lt;&gt;"",VLOOKUP($C785,'Monthly budget'!$E$8:$O$86,COLUMN()-3,FALSE),0)</f>
        <v>0</v>
      </c>
      <c r="L785" s="82">
        <f ca="1">IF($C785&lt;&gt;"",VLOOKUP($C785,'Monthly budget'!$E$8:$O$86,COLUMN()-3,FALSE),0)</f>
        <v>0</v>
      </c>
      <c r="M785" s="82">
        <f ca="1">IF($C785&lt;&gt;"",VLOOKUP($C785,'Monthly budget'!$E$8:$O$86,COLUMN()-3,FALSE),0)</f>
        <v>0</v>
      </c>
      <c r="N785" s="82">
        <f ca="1">IF($C785&lt;&gt;"",VLOOKUP($C785,'Monthly budget'!$E$8:$O$86,COLUMN()-3,FALSE),0)</f>
        <v>0</v>
      </c>
    </row>
    <row r="786" spans="2:14" x14ac:dyDescent="0.25">
      <c r="B786" s="81" t="b">
        <v>0</v>
      </c>
      <c r="C786" s="88" t="str">
        <f ca="1"/>
        <v>Viso Go</v>
      </c>
      <c r="D786" s="87">
        <f ca="1"/>
        <v>46794</v>
      </c>
      <c r="E786" s="83">
        <f ca="1">IF($C786&lt;&gt;"",VLOOKUP($C786,'Monthly budget'!$E$8:$O$86,COLUMN()-3,FALSE),0)</f>
        <v>-275</v>
      </c>
      <c r="F786" s="82">
        <f ca="1">IF($C786&lt;&gt;"",VLOOKUP($C786,'Monthly budget'!$E$8:$O$86,COLUMN()-3,FALSE),0)</f>
        <v>0</v>
      </c>
      <c r="G786" s="82">
        <f ca="1">IF($C786&lt;&gt;"",VLOOKUP($C786,'Monthly budget'!$E$8:$O$86,COLUMN()-3,FALSE),0)</f>
        <v>0</v>
      </c>
      <c r="H786" s="82">
        <f ca="1">IF($C786&lt;&gt;"",VLOOKUP($C786,'Monthly budget'!$E$8:$O$86,COLUMN()-3,FALSE),0)</f>
        <v>0</v>
      </c>
      <c r="I786" s="82">
        <f ca="1">IF($C786&lt;&gt;"",VLOOKUP($C786,'Monthly budget'!$E$8:$O$86,COLUMN()-3,FALSE),0)</f>
        <v>0</v>
      </c>
      <c r="J786" s="82">
        <f ca="1">IF($C786&lt;&gt;"",VLOOKUP($C786,'Monthly budget'!$E$8:$O$86,COLUMN()-3,FALSE),0)</f>
        <v>0</v>
      </c>
      <c r="K786" s="82">
        <f ca="1">IF($C786&lt;&gt;"",VLOOKUP($C786,'Monthly budget'!$E$8:$O$86,COLUMN()-3,FALSE),0)</f>
        <v>146</v>
      </c>
      <c r="L786" s="82">
        <f ca="1">IF($C786&lt;&gt;"",VLOOKUP($C786,'Monthly budget'!$E$8:$O$86,COLUMN()-3,FALSE),0)</f>
        <v>0</v>
      </c>
      <c r="M786" s="82">
        <f ca="1">IF($C786&lt;&gt;"",VLOOKUP($C786,'Monthly budget'!$E$8:$O$86,COLUMN()-3,FALSE),0)</f>
        <v>0</v>
      </c>
      <c r="N786" s="82">
        <f ca="1">IF($C786&lt;&gt;"",VLOOKUP($C786,'Monthly budget'!$E$8:$O$86,COLUMN()-3,FALSE),0)</f>
        <v>0</v>
      </c>
    </row>
    <row r="787" spans="2:14" x14ac:dyDescent="0.25">
      <c r="B787" s="81" t="b">
        <v>0</v>
      </c>
      <c r="C787" s="88" t="str">
        <f ca="1"/>
        <v>Groceries</v>
      </c>
      <c r="D787" s="87">
        <f ca="1"/>
        <v>46795</v>
      </c>
      <c r="E787" s="83">
        <f ca="1">IF($C787&lt;&gt;"",VLOOKUP($C787,'Monthly budget'!$E$8:$O$86,COLUMN()-3,FALSE),0)</f>
        <v>0</v>
      </c>
      <c r="F787" s="82">
        <f ca="1">IF($C787&lt;&gt;"",VLOOKUP($C787,'Monthly budget'!$E$8:$O$86,COLUMN()-3,FALSE),0)</f>
        <v>-200</v>
      </c>
      <c r="G787" s="82">
        <f ca="1">IF($C787&lt;&gt;"",VLOOKUP($C787,'Monthly budget'!$E$8:$O$86,COLUMN()-3,FALSE),0)</f>
        <v>0</v>
      </c>
      <c r="H787" s="82">
        <f ca="1">IF($C787&lt;&gt;"",VLOOKUP($C787,'Monthly budget'!$E$8:$O$86,COLUMN()-3,FALSE),0)</f>
        <v>0</v>
      </c>
      <c r="I787" s="82">
        <f ca="1">IF($C787&lt;&gt;"",VLOOKUP($C787,'Monthly budget'!$E$8:$O$86,COLUMN()-3,FALSE),0)</f>
        <v>0</v>
      </c>
      <c r="J787" s="82">
        <f ca="1">IF($C787&lt;&gt;"",VLOOKUP($C787,'Monthly budget'!$E$8:$O$86,COLUMN()-3,FALSE),0)</f>
        <v>0</v>
      </c>
      <c r="K787" s="82">
        <f ca="1">IF($C787&lt;&gt;"",VLOOKUP($C787,'Monthly budget'!$E$8:$O$86,COLUMN()-3,FALSE),0)</f>
        <v>0</v>
      </c>
      <c r="L787" s="82">
        <f ca="1">IF($C787&lt;&gt;"",VLOOKUP($C787,'Monthly budget'!$E$8:$O$86,COLUMN()-3,FALSE),0)</f>
        <v>0</v>
      </c>
      <c r="M787" s="82">
        <f ca="1">IF($C787&lt;&gt;"",VLOOKUP($C787,'Monthly budget'!$E$8:$O$86,COLUMN()-3,FALSE),0)</f>
        <v>0</v>
      </c>
      <c r="N787" s="82">
        <f ca="1">IF($C787&lt;&gt;"",VLOOKUP($C787,'Monthly budget'!$E$8:$O$86,COLUMN()-3,FALSE),0)</f>
        <v>0</v>
      </c>
    </row>
    <row r="788" spans="2:14" x14ac:dyDescent="0.25">
      <c r="B788" s="81" t="b">
        <v>0</v>
      </c>
      <c r="C788" s="88" t="str">
        <f ca="1"/>
        <v>Food &amp; Drinks</v>
      </c>
      <c r="D788" s="87">
        <f ca="1"/>
        <v>46795</v>
      </c>
      <c r="E788" s="83">
        <f ca="1">IF($C788&lt;&gt;"",VLOOKUP($C788,'Monthly budget'!$E$8:$O$86,COLUMN()-3,FALSE),0)</f>
        <v>0</v>
      </c>
      <c r="F788" s="82">
        <f ca="1">IF($C788&lt;&gt;"",VLOOKUP($C788,'Monthly budget'!$E$8:$O$86,COLUMN()-3,FALSE),0)</f>
        <v>-200</v>
      </c>
      <c r="G788" s="82">
        <f ca="1">IF($C788&lt;&gt;"",VLOOKUP($C788,'Monthly budget'!$E$8:$O$86,COLUMN()-3,FALSE),0)</f>
        <v>0</v>
      </c>
      <c r="H788" s="82">
        <f ca="1">IF($C788&lt;&gt;"",VLOOKUP($C788,'Monthly budget'!$E$8:$O$86,COLUMN()-3,FALSE),0)</f>
        <v>0</v>
      </c>
      <c r="I788" s="82">
        <f ca="1">IF($C788&lt;&gt;"",VLOOKUP($C788,'Monthly budget'!$E$8:$O$86,COLUMN()-3,FALSE),0)</f>
        <v>0</v>
      </c>
      <c r="J788" s="82">
        <f ca="1">IF($C788&lt;&gt;"",VLOOKUP($C788,'Monthly budget'!$E$8:$O$86,COLUMN()-3,FALSE),0)</f>
        <v>0</v>
      </c>
      <c r="K788" s="82">
        <f ca="1">IF($C788&lt;&gt;"",VLOOKUP($C788,'Monthly budget'!$E$8:$O$86,COLUMN()-3,FALSE),0)</f>
        <v>0</v>
      </c>
      <c r="L788" s="82">
        <f ca="1">IF($C788&lt;&gt;"",VLOOKUP($C788,'Monthly budget'!$E$8:$O$86,COLUMN()-3,FALSE),0)</f>
        <v>0</v>
      </c>
      <c r="M788" s="82">
        <f ca="1">IF($C788&lt;&gt;"",VLOOKUP($C788,'Monthly budget'!$E$8:$O$86,COLUMN()-3,FALSE),0)</f>
        <v>0</v>
      </c>
      <c r="N788" s="82">
        <f ca="1">IF($C788&lt;&gt;"",VLOOKUP($C788,'Monthly budget'!$E$8:$O$86,COLUMN()-3,FALSE),0)</f>
        <v>0</v>
      </c>
    </row>
    <row r="789" spans="2:14" x14ac:dyDescent="0.25">
      <c r="B789" s="81" t="b">
        <v>0</v>
      </c>
      <c r="C789" s="88" t="str">
        <f ca="1"/>
        <v>Motorcycle</v>
      </c>
      <c r="D789" s="87">
        <f ca="1"/>
        <v>46799</v>
      </c>
      <c r="E789" s="83">
        <f ca="1">IF($C789&lt;&gt;"",VLOOKUP($C789,'Monthly budget'!$E$8:$O$86,COLUMN()-3,FALSE),0)</f>
        <v>-150.38</v>
      </c>
      <c r="F789" s="82">
        <f ca="1">IF($C789&lt;&gt;"",VLOOKUP($C789,'Monthly budget'!$E$8:$O$86,COLUMN()-3,FALSE),0)</f>
        <v>0</v>
      </c>
      <c r="G789" s="82">
        <f ca="1">IF($C789&lt;&gt;"",VLOOKUP($C789,'Monthly budget'!$E$8:$O$86,COLUMN()-3,FALSE),0)</f>
        <v>0</v>
      </c>
      <c r="H789" s="82">
        <f ca="1">IF($C789&lt;&gt;"",VLOOKUP($C789,'Monthly budget'!$E$8:$O$86,COLUMN()-3,FALSE),0)</f>
        <v>0</v>
      </c>
      <c r="I789" s="82">
        <f ca="1">IF($C789&lt;&gt;"",VLOOKUP($C789,'Monthly budget'!$E$8:$O$86,COLUMN()-3,FALSE),0)</f>
        <v>0</v>
      </c>
      <c r="J789" s="82">
        <f ca="1">IF($C789&lt;&gt;"",VLOOKUP($C789,'Monthly budget'!$E$8:$O$86,COLUMN()-3,FALSE),0)</f>
        <v>0</v>
      </c>
      <c r="K789" s="82">
        <f ca="1">IF($C789&lt;&gt;"",VLOOKUP($C789,'Monthly budget'!$E$8:$O$86,COLUMN()-3,FALSE),0)</f>
        <v>0</v>
      </c>
      <c r="L789" s="82">
        <f ca="1">IF($C789&lt;&gt;"",VLOOKUP($C789,'Monthly budget'!$E$8:$O$86,COLUMN()-3,FALSE),0)</f>
        <v>0</v>
      </c>
      <c r="M789" s="82">
        <f ca="1">IF($C789&lt;&gt;"",VLOOKUP($C789,'Monthly budget'!$E$8:$O$86,COLUMN()-3,FALSE),0)</f>
        <v>0</v>
      </c>
      <c r="N789" s="82">
        <f ca="1">IF($C789&lt;&gt;"",VLOOKUP($C789,'Monthly budget'!$E$8:$O$86,COLUMN()-3,FALSE),0)</f>
        <v>0</v>
      </c>
    </row>
    <row r="790" spans="2:14" x14ac:dyDescent="0.25">
      <c r="B790" s="81" t="b">
        <v>0</v>
      </c>
      <c r="C790" s="88" t="str">
        <f ca="1"/>
        <v>Netflix</v>
      </c>
      <c r="D790" s="87">
        <f ca="1"/>
        <v>46803</v>
      </c>
      <c r="E790" s="83">
        <f ca="1">IF($C790&lt;&gt;"",VLOOKUP($C790,'Monthly budget'!$E$8:$O$86,COLUMN()-3,FALSE),0)</f>
        <v>-24.99</v>
      </c>
      <c r="F790" s="82">
        <f ca="1">IF($C790&lt;&gt;"",VLOOKUP($C790,'Monthly budget'!$E$8:$O$86,COLUMN()-3,FALSE),0)</f>
        <v>0</v>
      </c>
      <c r="G790" s="82">
        <f ca="1">IF($C790&lt;&gt;"",VLOOKUP($C790,'Monthly budget'!$E$8:$O$86,COLUMN()-3,FALSE),0)</f>
        <v>0</v>
      </c>
      <c r="H790" s="82">
        <f ca="1">IF($C790&lt;&gt;"",VLOOKUP($C790,'Monthly budget'!$E$8:$O$86,COLUMN()-3,FALSE),0)</f>
        <v>0</v>
      </c>
      <c r="I790" s="82">
        <f ca="1">IF($C790&lt;&gt;"",VLOOKUP($C790,'Monthly budget'!$E$8:$O$86,COLUMN()-3,FALSE),0)</f>
        <v>0</v>
      </c>
      <c r="J790" s="82">
        <f ca="1">IF($C790&lt;&gt;"",VLOOKUP($C790,'Monthly budget'!$E$8:$O$86,COLUMN()-3,FALSE),0)</f>
        <v>0</v>
      </c>
      <c r="K790" s="82">
        <f ca="1">IF($C790&lt;&gt;"",VLOOKUP($C790,'Monthly budget'!$E$8:$O$86,COLUMN()-3,FALSE),0)</f>
        <v>0</v>
      </c>
      <c r="L790" s="82">
        <f ca="1">IF($C790&lt;&gt;"",VLOOKUP($C790,'Monthly budget'!$E$8:$O$86,COLUMN()-3,FALSE),0)</f>
        <v>0</v>
      </c>
      <c r="M790" s="82">
        <f ca="1">IF($C790&lt;&gt;"",VLOOKUP($C790,'Monthly budget'!$E$8:$O$86,COLUMN()-3,FALSE),0)</f>
        <v>0</v>
      </c>
      <c r="N790" s="82">
        <f ca="1">IF($C790&lt;&gt;"",VLOOKUP($C790,'Monthly budget'!$E$8:$O$86,COLUMN()-3,FALSE),0)</f>
        <v>0</v>
      </c>
    </row>
    <row r="791" spans="2:14" x14ac:dyDescent="0.25">
      <c r="B791" s="81" t="b">
        <v>0</v>
      </c>
      <c r="C791" s="88" t="str">
        <f ca="1"/>
        <v>Renters</v>
      </c>
      <c r="D791" s="87">
        <f ca="1"/>
        <v>46804</v>
      </c>
      <c r="E791" s="83">
        <f ca="1">IF($C791&lt;&gt;"",VLOOKUP($C791,'Monthly budget'!$E$8:$O$86,COLUMN()-3,FALSE),0)</f>
        <v>-10.92</v>
      </c>
      <c r="F791" s="82">
        <f ca="1">IF($C791&lt;&gt;"",VLOOKUP($C791,'Monthly budget'!$E$8:$O$86,COLUMN()-3,FALSE),0)</f>
        <v>0</v>
      </c>
      <c r="G791" s="82">
        <f ca="1">IF($C791&lt;&gt;"",VLOOKUP($C791,'Monthly budget'!$E$8:$O$86,COLUMN()-3,FALSE),0)</f>
        <v>0</v>
      </c>
      <c r="H791" s="82">
        <f ca="1">IF($C791&lt;&gt;"",VLOOKUP($C791,'Monthly budget'!$E$8:$O$86,COLUMN()-3,FALSE),0)</f>
        <v>0</v>
      </c>
      <c r="I791" s="82">
        <f ca="1">IF($C791&lt;&gt;"",VLOOKUP($C791,'Monthly budget'!$E$8:$O$86,COLUMN()-3,FALSE),0)</f>
        <v>0</v>
      </c>
      <c r="J791" s="82">
        <f ca="1">IF($C791&lt;&gt;"",VLOOKUP($C791,'Monthly budget'!$E$8:$O$86,COLUMN()-3,FALSE),0)</f>
        <v>0</v>
      </c>
      <c r="K791" s="82">
        <f ca="1">IF($C791&lt;&gt;"",VLOOKUP($C791,'Monthly budget'!$E$8:$O$86,COLUMN()-3,FALSE),0)</f>
        <v>0</v>
      </c>
      <c r="L791" s="82">
        <f ca="1">IF($C791&lt;&gt;"",VLOOKUP($C791,'Monthly budget'!$E$8:$O$86,COLUMN()-3,FALSE),0)</f>
        <v>0</v>
      </c>
      <c r="M791" s="82">
        <f ca="1">IF($C791&lt;&gt;"",VLOOKUP($C791,'Monthly budget'!$E$8:$O$86,COLUMN()-3,FALSE),0)</f>
        <v>0</v>
      </c>
      <c r="N791" s="82">
        <f ca="1">IF($C791&lt;&gt;"",VLOOKUP($C791,'Monthly budget'!$E$8:$O$86,COLUMN()-3,FALSE),0)</f>
        <v>0</v>
      </c>
    </row>
    <row r="792" spans="2:14" x14ac:dyDescent="0.25">
      <c r="B792" s="81" t="b">
        <v>0</v>
      </c>
      <c r="C792" s="88" t="str">
        <f ca="1"/>
        <v>Paycheck</v>
      </c>
      <c r="D792" s="87">
        <f ca="1"/>
        <v>46808</v>
      </c>
      <c r="E792" s="83">
        <f ca="1">IF($C792&lt;&gt;"",VLOOKUP($C792,'Monthly budget'!$E$8:$O$86,COLUMN()-3,FALSE),0)</f>
        <v>1140</v>
      </c>
      <c r="F792" s="82">
        <f ca="1">IF($C792&lt;&gt;"",VLOOKUP($C792,'Monthly budget'!$E$8:$O$86,COLUMN()-3,FALSE),0)</f>
        <v>460</v>
      </c>
      <c r="G792" s="82">
        <f ca="1">IF($C792&lt;&gt;"",VLOOKUP($C792,'Monthly budget'!$E$8:$O$86,COLUMN()-3,FALSE),0)</f>
        <v>0</v>
      </c>
      <c r="H792" s="82">
        <f ca="1">IF($C792&lt;&gt;"",VLOOKUP($C792,'Monthly budget'!$E$8:$O$86,COLUMN()-3,FALSE),0)</f>
        <v>0</v>
      </c>
      <c r="I792" s="82">
        <f ca="1">IF($C792&lt;&gt;"",VLOOKUP($C792,'Monthly budget'!$E$8:$O$86,COLUMN()-3,FALSE),0)</f>
        <v>0</v>
      </c>
      <c r="J792" s="82">
        <f ca="1">IF($C792&lt;&gt;"",VLOOKUP($C792,'Monthly budget'!$E$8:$O$86,COLUMN()-3,FALSE),0)</f>
        <v>0</v>
      </c>
      <c r="K792" s="82">
        <f ca="1">IF($C792&lt;&gt;"",VLOOKUP($C792,'Monthly budget'!$E$8:$O$86,COLUMN()-3,FALSE),0)</f>
        <v>0</v>
      </c>
      <c r="L792" s="82">
        <f ca="1">IF($C792&lt;&gt;"",VLOOKUP($C792,'Monthly budget'!$E$8:$O$86,COLUMN()-3,FALSE),0)</f>
        <v>0</v>
      </c>
      <c r="M792" s="82">
        <f ca="1">IF($C792&lt;&gt;"",VLOOKUP($C792,'Monthly budget'!$E$8:$O$86,COLUMN()-3,FALSE),0)</f>
        <v>0</v>
      </c>
      <c r="N792" s="82">
        <f ca="1">IF($C792&lt;&gt;"",VLOOKUP($C792,'Monthly budget'!$E$8:$O$86,COLUMN()-3,FALSE),0)</f>
        <v>0</v>
      </c>
    </row>
    <row r="793" spans="2:14" x14ac:dyDescent="0.25">
      <c r="B793" s="81" t="b">
        <v>0</v>
      </c>
      <c r="C793" s="88" t="str">
        <f ca="1"/>
        <v>Ameritas</v>
      </c>
      <c r="D793" s="87">
        <f ca="1"/>
        <v>46808</v>
      </c>
      <c r="E793" s="83">
        <f ca="1">IF($C793&lt;&gt;"",VLOOKUP($C793,'Monthly budget'!$E$8:$O$86,COLUMN()-3,FALSE),0)</f>
        <v>0</v>
      </c>
      <c r="F793" s="82">
        <f ca="1">IF($C793&lt;&gt;"",VLOOKUP($C793,'Monthly budget'!$E$8:$O$86,COLUMN()-3,FALSE),0)</f>
        <v>0</v>
      </c>
      <c r="G793" s="82">
        <f ca="1">IF($C793&lt;&gt;"",VLOOKUP($C793,'Monthly budget'!$E$8:$O$86,COLUMN()-3,FALSE),0)</f>
        <v>112</v>
      </c>
      <c r="H793" s="82">
        <f ca="1">IF($C793&lt;&gt;"",VLOOKUP($C793,'Monthly budget'!$E$8:$O$86,COLUMN()-3,FALSE),0)</f>
        <v>0</v>
      </c>
      <c r="I793" s="82">
        <f ca="1">IF($C793&lt;&gt;"",VLOOKUP($C793,'Monthly budget'!$E$8:$O$86,COLUMN()-3,FALSE),0)</f>
        <v>0</v>
      </c>
      <c r="J793" s="82">
        <f ca="1">IF($C793&lt;&gt;"",VLOOKUP($C793,'Monthly budget'!$E$8:$O$86,COLUMN()-3,FALSE),0)</f>
        <v>0</v>
      </c>
      <c r="K793" s="82">
        <f ca="1">IF($C793&lt;&gt;"",VLOOKUP($C793,'Monthly budget'!$E$8:$O$86,COLUMN()-3,FALSE),0)</f>
        <v>0</v>
      </c>
      <c r="L793" s="82">
        <f ca="1">IF($C793&lt;&gt;"",VLOOKUP($C793,'Monthly budget'!$E$8:$O$86,COLUMN()-3,FALSE),0)</f>
        <v>0</v>
      </c>
      <c r="M793" s="82">
        <f ca="1">IF($C793&lt;&gt;"",VLOOKUP($C793,'Monthly budget'!$E$8:$O$86,COLUMN()-3,FALSE),0)</f>
        <v>0</v>
      </c>
      <c r="N793" s="82">
        <f ca="1">IF($C793&lt;&gt;"",VLOOKUP($C793,'Monthly budget'!$E$8:$O$86,COLUMN()-3,FALSE),0)</f>
        <v>0</v>
      </c>
    </row>
    <row r="794" spans="2:14" x14ac:dyDescent="0.25">
      <c r="B794" s="81" t="b">
        <v>0</v>
      </c>
      <c r="C794" s="88" t="str">
        <f ca="1"/>
        <v>Cese Transfer</v>
      </c>
      <c r="D794" s="87">
        <f ca="1"/>
        <v>46808</v>
      </c>
      <c r="E794" s="83">
        <f ca="1">IF($C794&lt;&gt;"",VLOOKUP($C794,'Monthly budget'!$E$8:$O$86,COLUMN()-3,FALSE),0)</f>
        <v>142</v>
      </c>
      <c r="F794" s="82">
        <f ca="1">IF($C794&lt;&gt;"",VLOOKUP($C794,'Monthly budget'!$E$8:$O$86,COLUMN()-3,FALSE),0)</f>
        <v>0</v>
      </c>
      <c r="G794" s="82">
        <f ca="1">IF($C794&lt;&gt;"",VLOOKUP($C794,'Monthly budget'!$E$8:$O$86,COLUMN()-3,FALSE),0)</f>
        <v>0</v>
      </c>
      <c r="H794" s="82">
        <f ca="1">IF($C794&lt;&gt;"",VLOOKUP($C794,'Monthly budget'!$E$8:$O$86,COLUMN()-3,FALSE),0)</f>
        <v>0</v>
      </c>
      <c r="I794" s="82">
        <f ca="1">IF($C794&lt;&gt;"",VLOOKUP($C794,'Monthly budget'!$E$8:$O$86,COLUMN()-3,FALSE),0)</f>
        <v>0</v>
      </c>
      <c r="J794" s="82">
        <f ca="1">IF($C794&lt;&gt;"",VLOOKUP($C794,'Monthly budget'!$E$8:$O$86,COLUMN()-3,FALSE),0)</f>
        <v>0</v>
      </c>
      <c r="K794" s="82">
        <f ca="1">IF($C794&lt;&gt;"",VLOOKUP($C794,'Monthly budget'!$E$8:$O$86,COLUMN()-3,FALSE),0)</f>
        <v>0</v>
      </c>
      <c r="L794" s="82">
        <f ca="1">IF($C794&lt;&gt;"",VLOOKUP($C794,'Monthly budget'!$E$8:$O$86,COLUMN()-3,FALSE),0)</f>
        <v>0</v>
      </c>
      <c r="M794" s="82">
        <f ca="1">IF($C794&lt;&gt;"",VLOOKUP($C794,'Monthly budget'!$E$8:$O$86,COLUMN()-3,FALSE),0)</f>
        <v>0</v>
      </c>
      <c r="N794" s="82">
        <f ca="1">IF($C794&lt;&gt;"",VLOOKUP($C794,'Monthly budget'!$E$8:$O$86,COLUMN()-3,FALSE),0)</f>
        <v>0</v>
      </c>
    </row>
    <row r="795" spans="2:14" x14ac:dyDescent="0.25">
      <c r="B795" s="81" t="b">
        <v>0</v>
      </c>
      <c r="C795" s="88" t="str">
        <f ca="1"/>
        <v>Groceries</v>
      </c>
      <c r="D795" s="87">
        <f ca="1"/>
        <v>46809</v>
      </c>
      <c r="E795" s="83">
        <f ca="1">IF($C795&lt;&gt;"",VLOOKUP($C795,'Monthly budget'!$E$8:$O$86,COLUMN()-3,FALSE),0)</f>
        <v>0</v>
      </c>
      <c r="F795" s="82">
        <f ca="1">IF($C795&lt;&gt;"",VLOOKUP($C795,'Monthly budget'!$E$8:$O$86,COLUMN()-3,FALSE),0)</f>
        <v>-200</v>
      </c>
      <c r="G795" s="82">
        <f ca="1">IF($C795&lt;&gt;"",VLOOKUP($C795,'Monthly budget'!$E$8:$O$86,COLUMN()-3,FALSE),0)</f>
        <v>0</v>
      </c>
      <c r="H795" s="82">
        <f ca="1">IF($C795&lt;&gt;"",VLOOKUP($C795,'Monthly budget'!$E$8:$O$86,COLUMN()-3,FALSE),0)</f>
        <v>0</v>
      </c>
      <c r="I795" s="82">
        <f ca="1">IF($C795&lt;&gt;"",VLOOKUP($C795,'Monthly budget'!$E$8:$O$86,COLUMN()-3,FALSE),0)</f>
        <v>0</v>
      </c>
      <c r="J795" s="82">
        <f ca="1">IF($C795&lt;&gt;"",VLOOKUP($C795,'Monthly budget'!$E$8:$O$86,COLUMN()-3,FALSE),0)</f>
        <v>0</v>
      </c>
      <c r="K795" s="82">
        <f ca="1">IF($C795&lt;&gt;"",VLOOKUP($C795,'Monthly budget'!$E$8:$O$86,COLUMN()-3,FALSE),0)</f>
        <v>0</v>
      </c>
      <c r="L795" s="82">
        <f ca="1">IF($C795&lt;&gt;"",VLOOKUP($C795,'Monthly budget'!$E$8:$O$86,COLUMN()-3,FALSE),0)</f>
        <v>0</v>
      </c>
      <c r="M795" s="82">
        <f ca="1">IF($C795&lt;&gt;"",VLOOKUP($C795,'Monthly budget'!$E$8:$O$86,COLUMN()-3,FALSE),0)</f>
        <v>0</v>
      </c>
      <c r="N795" s="82">
        <f ca="1">IF($C795&lt;&gt;"",VLOOKUP($C795,'Monthly budget'!$E$8:$O$86,COLUMN()-3,FALSE),0)</f>
        <v>0</v>
      </c>
    </row>
    <row r="796" spans="2:14" x14ac:dyDescent="0.25">
      <c r="B796" s="81" t="b">
        <v>0</v>
      </c>
      <c r="C796" s="88" t="str">
        <f ca="1"/>
        <v>Food &amp; Drinks</v>
      </c>
      <c r="D796" s="87">
        <f ca="1"/>
        <v>46809</v>
      </c>
      <c r="E796" s="83">
        <f ca="1">IF($C796&lt;&gt;"",VLOOKUP($C796,'Monthly budget'!$E$8:$O$86,COLUMN()-3,FALSE),0)</f>
        <v>0</v>
      </c>
      <c r="F796" s="82">
        <f ca="1">IF($C796&lt;&gt;"",VLOOKUP($C796,'Monthly budget'!$E$8:$O$86,COLUMN()-3,FALSE),0)</f>
        <v>-200</v>
      </c>
      <c r="G796" s="82">
        <f ca="1">IF($C796&lt;&gt;"",VLOOKUP($C796,'Monthly budget'!$E$8:$O$86,COLUMN()-3,FALSE),0)</f>
        <v>0</v>
      </c>
      <c r="H796" s="82">
        <f ca="1">IF($C796&lt;&gt;"",VLOOKUP($C796,'Monthly budget'!$E$8:$O$86,COLUMN()-3,FALSE),0)</f>
        <v>0</v>
      </c>
      <c r="I796" s="82">
        <f ca="1">IF($C796&lt;&gt;"",VLOOKUP($C796,'Monthly budget'!$E$8:$O$86,COLUMN()-3,FALSE),0)</f>
        <v>0</v>
      </c>
      <c r="J796" s="82">
        <f ca="1">IF($C796&lt;&gt;"",VLOOKUP($C796,'Monthly budget'!$E$8:$O$86,COLUMN()-3,FALSE),0)</f>
        <v>0</v>
      </c>
      <c r="K796" s="82">
        <f ca="1">IF($C796&lt;&gt;"",VLOOKUP($C796,'Monthly budget'!$E$8:$O$86,COLUMN()-3,FALSE),0)</f>
        <v>0</v>
      </c>
      <c r="L796" s="82">
        <f ca="1">IF($C796&lt;&gt;"",VLOOKUP($C796,'Monthly budget'!$E$8:$O$86,COLUMN()-3,FALSE),0)</f>
        <v>0</v>
      </c>
      <c r="M796" s="82">
        <f ca="1">IF($C796&lt;&gt;"",VLOOKUP($C796,'Monthly budget'!$E$8:$O$86,COLUMN()-3,FALSE),0)</f>
        <v>0</v>
      </c>
      <c r="N796" s="82">
        <f ca="1">IF($C796&lt;&gt;"",VLOOKUP($C796,'Monthly budget'!$E$8:$O$86,COLUMN()-3,FALSE),0)</f>
        <v>0</v>
      </c>
    </row>
    <row r="797" spans="2:14" x14ac:dyDescent="0.25">
      <c r="B797" s="81" t="b">
        <v>0</v>
      </c>
      <c r="C797" s="88" t="str">
        <f ca="1"/>
        <v>Internet</v>
      </c>
      <c r="D797" s="87">
        <f ca="1"/>
        <v>46809</v>
      </c>
      <c r="E797" s="83">
        <f ca="1">IF($C797&lt;&gt;"",VLOOKUP($C797,'Monthly budget'!$E$8:$O$86,COLUMN()-3,FALSE),0)</f>
        <v>0</v>
      </c>
      <c r="F797" s="82">
        <f ca="1">IF($C797&lt;&gt;"",VLOOKUP($C797,'Monthly budget'!$E$8:$O$86,COLUMN()-3,FALSE),0)</f>
        <v>0</v>
      </c>
      <c r="G797" s="82">
        <f ca="1">IF($C797&lt;&gt;"",VLOOKUP($C797,'Monthly budget'!$E$8:$O$86,COLUMN()-3,FALSE),0)</f>
        <v>0</v>
      </c>
      <c r="H797" s="82">
        <f ca="1">IF($C797&lt;&gt;"",VLOOKUP($C797,'Monthly budget'!$E$8:$O$86,COLUMN()-3,FALSE),0)</f>
        <v>0</v>
      </c>
      <c r="I797" s="82">
        <f ca="1">IF($C797&lt;&gt;"",VLOOKUP($C797,'Monthly budget'!$E$8:$O$86,COLUMN()-3,FALSE),0)</f>
        <v>0</v>
      </c>
      <c r="J797" s="82">
        <f ca="1">IF($C797&lt;&gt;"",VLOOKUP($C797,'Monthly budget'!$E$8:$O$86,COLUMN()-3,FALSE),0)</f>
        <v>0</v>
      </c>
      <c r="K797" s="82">
        <f ca="1">IF($C797&lt;&gt;"",VLOOKUP($C797,'Monthly budget'!$E$8:$O$86,COLUMN()-3,FALSE),0)</f>
        <v>0</v>
      </c>
      <c r="L797" s="82">
        <f ca="1">IF($C797&lt;&gt;"",VLOOKUP($C797,'Monthly budget'!$E$8:$O$86,COLUMN()-3,FALSE),0)</f>
        <v>0</v>
      </c>
      <c r="M797" s="82">
        <f ca="1">IF($C797&lt;&gt;"",VLOOKUP($C797,'Monthly budget'!$E$8:$O$86,COLUMN()-3,FALSE),0)</f>
        <v>0</v>
      </c>
      <c r="N797" s="82">
        <f ca="1">IF($C797&lt;&gt;"",VLOOKUP($C797,'Monthly budget'!$E$8:$O$86,COLUMN()-3,FALSE),0)</f>
        <v>0</v>
      </c>
    </row>
    <row r="798" spans="2:14" x14ac:dyDescent="0.25">
      <c r="B798" s="81" t="b">
        <v>0</v>
      </c>
      <c r="C798" s="88" t="str">
        <f ca="1"/>
        <v>Windsurf</v>
      </c>
      <c r="D798" s="87">
        <f ca="1"/>
        <v>46809</v>
      </c>
      <c r="E798" s="83">
        <f ca="1">IF($C798&lt;&gt;"",VLOOKUP($C798,'Monthly budget'!$E$8:$O$86,COLUMN()-3,FALSE),0)</f>
        <v>-15</v>
      </c>
      <c r="F798" s="82">
        <f ca="1">IF($C798&lt;&gt;"",VLOOKUP($C798,'Monthly budget'!$E$8:$O$86,COLUMN()-3,FALSE),0)</f>
        <v>0</v>
      </c>
      <c r="G798" s="82">
        <f ca="1">IF($C798&lt;&gt;"",VLOOKUP($C798,'Monthly budget'!$E$8:$O$86,COLUMN()-3,FALSE),0)</f>
        <v>0</v>
      </c>
      <c r="H798" s="82">
        <f ca="1">IF($C798&lt;&gt;"",VLOOKUP($C798,'Monthly budget'!$E$8:$O$86,COLUMN()-3,FALSE),0)</f>
        <v>0</v>
      </c>
      <c r="I798" s="82">
        <f ca="1">IF($C798&lt;&gt;"",VLOOKUP($C798,'Monthly budget'!$E$8:$O$86,COLUMN()-3,FALSE),0)</f>
        <v>0</v>
      </c>
      <c r="J798" s="82">
        <f ca="1">IF($C798&lt;&gt;"",VLOOKUP($C798,'Monthly budget'!$E$8:$O$86,COLUMN()-3,FALSE),0)</f>
        <v>0</v>
      </c>
      <c r="K798" s="82">
        <f ca="1">IF($C798&lt;&gt;"",VLOOKUP($C798,'Monthly budget'!$E$8:$O$86,COLUMN()-3,FALSE),0)</f>
        <v>0</v>
      </c>
      <c r="L798" s="82">
        <f ca="1">IF($C798&lt;&gt;"",VLOOKUP($C798,'Monthly budget'!$E$8:$O$86,COLUMN()-3,FALSE),0)</f>
        <v>0</v>
      </c>
      <c r="M798" s="82">
        <f ca="1">IF($C798&lt;&gt;"",VLOOKUP($C798,'Monthly budget'!$E$8:$O$86,COLUMN()-3,FALSE),0)</f>
        <v>0</v>
      </c>
      <c r="N798" s="82">
        <f ca="1">IF($C798&lt;&gt;"",VLOOKUP($C798,'Monthly budget'!$E$8:$O$86,COLUMN()-3,FALSE),0)</f>
        <v>0</v>
      </c>
    </row>
    <row r="799" spans="2:14" x14ac:dyDescent="0.25">
      <c r="B799" s="81" t="b">
        <v>0</v>
      </c>
      <c r="C799" s="88" t="str">
        <f ca="1"/>
        <v>Google+</v>
      </c>
      <c r="D799" s="87">
        <f ca="1"/>
        <v>46810</v>
      </c>
      <c r="E799" s="83">
        <f ca="1">IF($C799&lt;&gt;"",VLOOKUP($C799,'Monthly budget'!$E$8:$O$86,COLUMN()-3,FALSE),0)</f>
        <v>-29.99</v>
      </c>
      <c r="F799" s="82">
        <f ca="1">IF($C799&lt;&gt;"",VLOOKUP($C799,'Monthly budget'!$E$8:$O$86,COLUMN()-3,FALSE),0)</f>
        <v>0</v>
      </c>
      <c r="G799" s="82">
        <f ca="1">IF($C799&lt;&gt;"",VLOOKUP($C799,'Monthly budget'!$E$8:$O$86,COLUMN()-3,FALSE),0)</f>
        <v>0</v>
      </c>
      <c r="H799" s="82">
        <f ca="1">IF($C799&lt;&gt;"",VLOOKUP($C799,'Monthly budget'!$E$8:$O$86,COLUMN()-3,FALSE),0)</f>
        <v>0</v>
      </c>
      <c r="I799" s="82">
        <f ca="1">IF($C799&lt;&gt;"",VLOOKUP($C799,'Monthly budget'!$E$8:$O$86,COLUMN()-3,FALSE),0)</f>
        <v>0</v>
      </c>
      <c r="J799" s="82">
        <f ca="1">IF($C799&lt;&gt;"",VLOOKUP($C799,'Monthly budget'!$E$8:$O$86,COLUMN()-3,FALSE),0)</f>
        <v>0</v>
      </c>
      <c r="K799" s="82">
        <f ca="1">IF($C799&lt;&gt;"",VLOOKUP($C799,'Monthly budget'!$E$8:$O$86,COLUMN()-3,FALSE),0)</f>
        <v>0</v>
      </c>
      <c r="L799" s="82">
        <f ca="1">IF($C799&lt;&gt;"",VLOOKUP($C799,'Monthly budget'!$E$8:$O$86,COLUMN()-3,FALSE),0)</f>
        <v>0</v>
      </c>
      <c r="M799" s="82">
        <f ca="1">IF($C799&lt;&gt;"",VLOOKUP($C799,'Monthly budget'!$E$8:$O$86,COLUMN()-3,FALSE),0)</f>
        <v>0</v>
      </c>
      <c r="N799" s="82">
        <f ca="1">IF($C799&lt;&gt;"",VLOOKUP($C799,'Monthly budget'!$E$8:$O$86,COLUMN()-3,FALSE),0)</f>
        <v>0</v>
      </c>
    </row>
    <row r="800" spans="2:14" x14ac:dyDescent="0.25">
      <c r="B800" s="81" t="b">
        <v>0</v>
      </c>
      <c r="C800" s="88" t="str">
        <f ca="1"/>
        <v>Tidal</v>
      </c>
      <c r="D800" s="87">
        <f ca="1"/>
        <v>46810</v>
      </c>
      <c r="E800" s="83">
        <f ca="1">IF($C800&lt;&gt;"",VLOOKUP($C800,'Monthly budget'!$E$8:$O$86,COLUMN()-3,FALSE),0)</f>
        <v>-10.99</v>
      </c>
      <c r="F800" s="82">
        <f ca="1">IF($C800&lt;&gt;"",VLOOKUP($C800,'Monthly budget'!$E$8:$O$86,COLUMN()-3,FALSE),0)</f>
        <v>0</v>
      </c>
      <c r="G800" s="82">
        <f ca="1">IF($C800&lt;&gt;"",VLOOKUP($C800,'Monthly budget'!$E$8:$O$86,COLUMN()-3,FALSE),0)</f>
        <v>0</v>
      </c>
      <c r="H800" s="82">
        <f ca="1">IF($C800&lt;&gt;"",VLOOKUP($C800,'Monthly budget'!$E$8:$O$86,COLUMN()-3,FALSE),0)</f>
        <v>0</v>
      </c>
      <c r="I800" s="82">
        <f ca="1">IF($C800&lt;&gt;"",VLOOKUP($C800,'Monthly budget'!$E$8:$O$86,COLUMN()-3,FALSE),0)</f>
        <v>0</v>
      </c>
      <c r="J800" s="82">
        <f ca="1">IF($C800&lt;&gt;"",VLOOKUP($C800,'Monthly budget'!$E$8:$O$86,COLUMN()-3,FALSE),0)</f>
        <v>0</v>
      </c>
      <c r="K800" s="82">
        <f ca="1">IF($C800&lt;&gt;"",VLOOKUP($C800,'Monthly budget'!$E$8:$O$86,COLUMN()-3,FALSE),0)</f>
        <v>0</v>
      </c>
      <c r="L800" s="82">
        <f ca="1">IF($C800&lt;&gt;"",VLOOKUP($C800,'Monthly budget'!$E$8:$O$86,COLUMN()-3,FALSE),0)</f>
        <v>0</v>
      </c>
      <c r="M800" s="82">
        <f ca="1">IF($C800&lt;&gt;"",VLOOKUP($C800,'Monthly budget'!$E$8:$O$86,COLUMN()-3,FALSE),0)</f>
        <v>0</v>
      </c>
      <c r="N800" s="82">
        <f ca="1">IF($C800&lt;&gt;"",VLOOKUP($C800,'Monthly budget'!$E$8:$O$86,COLUMN()-3,FALSE),0)</f>
        <v>0</v>
      </c>
    </row>
    <row r="801" spans="2:14" x14ac:dyDescent="0.25">
      <c r="B801" s="81" t="b">
        <v>0</v>
      </c>
      <c r="C801" s="88"/>
      <c r="D801" s="87"/>
      <c r="E801" s="83">
        <f>IF($C801&lt;&gt;"",VLOOKUP($C801,'Monthly budget'!$E$8:$O$86,COLUMN()-3,FALSE),0)</f>
        <v>0</v>
      </c>
      <c r="F801" s="82">
        <f>IF($C801&lt;&gt;"",VLOOKUP($C801,'Monthly budget'!$E$8:$O$86,COLUMN()-3,FALSE),0)</f>
        <v>0</v>
      </c>
      <c r="G801" s="82">
        <f>IF($C801&lt;&gt;"",VLOOKUP($C801,'Monthly budget'!$E$8:$O$86,COLUMN()-3,FALSE),0)</f>
        <v>0</v>
      </c>
      <c r="H801" s="82">
        <f>IF($C801&lt;&gt;"",VLOOKUP($C801,'Monthly budget'!$E$8:$O$86,COLUMN()-3,FALSE),0)</f>
        <v>0</v>
      </c>
      <c r="I801" s="82">
        <f>IF($C801&lt;&gt;"",VLOOKUP($C801,'Monthly budget'!$E$8:$O$86,COLUMN()-3,FALSE),0)</f>
        <v>0</v>
      </c>
      <c r="J801" s="82">
        <f>IF($C801&lt;&gt;"",VLOOKUP($C801,'Monthly budget'!$E$8:$O$86,COLUMN()-3,FALSE),0)</f>
        <v>0</v>
      </c>
      <c r="K801" s="82">
        <f>IF($C801&lt;&gt;"",VLOOKUP($C801,'Monthly budget'!$E$8:$O$86,COLUMN()-3,FALSE),0)</f>
        <v>0</v>
      </c>
      <c r="L801" s="82">
        <f>IF($C801&lt;&gt;"",VLOOKUP($C801,'Monthly budget'!$E$8:$O$86,COLUMN()-3,FALSE),0)</f>
        <v>0</v>
      </c>
      <c r="M801" s="82">
        <f>IF($C801&lt;&gt;"",VLOOKUP($C801,'Monthly budget'!$E$8:$O$86,COLUMN()-3,FALSE),0)</f>
        <v>0</v>
      </c>
      <c r="N801" s="82">
        <f>IF($C801&lt;&gt;"",VLOOKUP($C801,'Monthly budget'!$E$8:$O$86,COLUMN()-3,FALSE),0)</f>
        <v>0</v>
      </c>
    </row>
    <row r="802" spans="2:14" x14ac:dyDescent="0.25">
      <c r="B802" s="81" t="b">
        <v>0</v>
      </c>
      <c r="C802" s="88"/>
      <c r="D802" s="87"/>
      <c r="E802" s="83">
        <f>IF($C802&lt;&gt;"",VLOOKUP($C802,'Monthly budget'!$E$8:$O$86,COLUMN()-3,FALSE),0)</f>
        <v>0</v>
      </c>
      <c r="F802" s="82">
        <f>IF($C802&lt;&gt;"",VLOOKUP($C802,'Monthly budget'!$E$8:$O$86,COLUMN()-3,FALSE),0)</f>
        <v>0</v>
      </c>
      <c r="G802" s="82">
        <f>IF($C802&lt;&gt;"",VLOOKUP($C802,'Monthly budget'!$E$8:$O$86,COLUMN()-3,FALSE),0)</f>
        <v>0</v>
      </c>
      <c r="H802" s="82">
        <f>IF($C802&lt;&gt;"",VLOOKUP($C802,'Monthly budget'!$E$8:$O$86,COLUMN()-3,FALSE),0)</f>
        <v>0</v>
      </c>
      <c r="I802" s="82">
        <f>IF($C802&lt;&gt;"",VLOOKUP($C802,'Monthly budget'!$E$8:$O$86,COLUMN()-3,FALSE),0)</f>
        <v>0</v>
      </c>
      <c r="J802" s="82">
        <f>IF($C802&lt;&gt;"",VLOOKUP($C802,'Monthly budget'!$E$8:$O$86,COLUMN()-3,FALSE),0)</f>
        <v>0</v>
      </c>
      <c r="K802" s="82">
        <f>IF($C802&lt;&gt;"",VLOOKUP($C802,'Monthly budget'!$E$8:$O$86,COLUMN()-3,FALSE),0)</f>
        <v>0</v>
      </c>
      <c r="L802" s="82">
        <f>IF($C802&lt;&gt;"",VLOOKUP($C802,'Monthly budget'!$E$8:$O$86,COLUMN()-3,FALSE),0)</f>
        <v>0</v>
      </c>
      <c r="M802" s="82">
        <f>IF($C802&lt;&gt;"",VLOOKUP($C802,'Monthly budget'!$E$8:$O$86,COLUMN()-3,FALSE),0)</f>
        <v>0</v>
      </c>
      <c r="N802" s="82">
        <f>IF($C802&lt;&gt;"",VLOOKUP($C802,'Monthly budget'!$E$8:$O$86,COLUMN()-3,FALSE),0)</f>
        <v>0</v>
      </c>
    </row>
    <row r="803" spans="2:14" x14ac:dyDescent="0.25">
      <c r="B803" s="81" t="b">
        <v>0</v>
      </c>
      <c r="C803" s="88"/>
      <c r="D803" s="87"/>
      <c r="E803" s="83">
        <f>IF($C803&lt;&gt;"",VLOOKUP($C803,'Monthly budget'!$E$8:$O$86,COLUMN()-3,FALSE),0)</f>
        <v>0</v>
      </c>
      <c r="F803" s="82">
        <f>IF($C803&lt;&gt;"",VLOOKUP($C803,'Monthly budget'!$E$8:$O$86,COLUMN()-3,FALSE),0)</f>
        <v>0</v>
      </c>
      <c r="G803" s="82">
        <f>IF($C803&lt;&gt;"",VLOOKUP($C803,'Monthly budget'!$E$8:$O$86,COLUMN()-3,FALSE),0)</f>
        <v>0</v>
      </c>
      <c r="H803" s="82">
        <f>IF($C803&lt;&gt;"",VLOOKUP($C803,'Monthly budget'!$E$8:$O$86,COLUMN()-3,FALSE),0)</f>
        <v>0</v>
      </c>
      <c r="I803" s="82">
        <f>IF($C803&lt;&gt;"",VLOOKUP($C803,'Monthly budget'!$E$8:$O$86,COLUMN()-3,FALSE),0)</f>
        <v>0</v>
      </c>
      <c r="J803" s="82">
        <f>IF($C803&lt;&gt;"",VLOOKUP($C803,'Monthly budget'!$E$8:$O$86,COLUMN()-3,FALSE),0)</f>
        <v>0</v>
      </c>
      <c r="K803" s="82">
        <f>IF($C803&lt;&gt;"",VLOOKUP($C803,'Monthly budget'!$E$8:$O$86,COLUMN()-3,FALSE),0)</f>
        <v>0</v>
      </c>
      <c r="L803" s="82">
        <f>IF($C803&lt;&gt;"",VLOOKUP($C803,'Monthly budget'!$E$8:$O$86,COLUMN()-3,FALSE),0)</f>
        <v>0</v>
      </c>
      <c r="M803" s="82">
        <f>IF($C803&lt;&gt;"",VLOOKUP($C803,'Monthly budget'!$E$8:$O$86,COLUMN()-3,FALSE),0)</f>
        <v>0</v>
      </c>
      <c r="N803" s="82">
        <f>IF($C803&lt;&gt;"",VLOOKUP($C803,'Monthly budget'!$E$8:$O$86,COLUMN()-3,FALSE),0)</f>
        <v>0</v>
      </c>
    </row>
    <row r="804" spans="2:14" x14ac:dyDescent="0.25">
      <c r="B804" s="81" t="b">
        <v>0</v>
      </c>
      <c r="C804" s="88"/>
      <c r="D804" s="87"/>
      <c r="E804" s="83">
        <f>IF($C804&lt;&gt;"",VLOOKUP($C804,'Monthly budget'!$E$8:$O$86,COLUMN()-3,FALSE),0)</f>
        <v>0</v>
      </c>
      <c r="F804" s="82">
        <f>IF($C804&lt;&gt;"",VLOOKUP($C804,'Monthly budget'!$E$8:$O$86,COLUMN()-3,FALSE),0)</f>
        <v>0</v>
      </c>
      <c r="G804" s="82">
        <f>IF($C804&lt;&gt;"",VLOOKUP($C804,'Monthly budget'!$E$8:$O$86,COLUMN()-3,FALSE),0)</f>
        <v>0</v>
      </c>
      <c r="H804" s="82">
        <f>IF($C804&lt;&gt;"",VLOOKUP($C804,'Monthly budget'!$E$8:$O$86,COLUMN()-3,FALSE),0)</f>
        <v>0</v>
      </c>
      <c r="I804" s="82">
        <f>IF($C804&lt;&gt;"",VLOOKUP($C804,'Monthly budget'!$E$8:$O$86,COLUMN()-3,FALSE),0)</f>
        <v>0</v>
      </c>
      <c r="J804" s="82">
        <f>IF($C804&lt;&gt;"",VLOOKUP($C804,'Monthly budget'!$E$8:$O$86,COLUMN()-3,FALSE),0)</f>
        <v>0</v>
      </c>
      <c r="K804" s="82">
        <f>IF($C804&lt;&gt;"",VLOOKUP($C804,'Monthly budget'!$E$8:$O$86,COLUMN()-3,FALSE),0)</f>
        <v>0</v>
      </c>
      <c r="L804" s="82">
        <f>IF($C804&lt;&gt;"",VLOOKUP($C804,'Monthly budget'!$E$8:$O$86,COLUMN()-3,FALSE),0)</f>
        <v>0</v>
      </c>
      <c r="M804" s="82">
        <f>IF($C804&lt;&gt;"",VLOOKUP($C804,'Monthly budget'!$E$8:$O$86,COLUMN()-3,FALSE),0)</f>
        <v>0</v>
      </c>
      <c r="N804" s="82">
        <f>IF($C804&lt;&gt;"",VLOOKUP($C804,'Monthly budget'!$E$8:$O$86,COLUMN()-3,FALSE),0)</f>
        <v>0</v>
      </c>
    </row>
    <row r="805" spans="2:14" x14ac:dyDescent="0.25">
      <c r="B805" s="81" t="b">
        <v>0</v>
      </c>
      <c r="C805" s="88"/>
      <c r="D805" s="87"/>
      <c r="E805" s="83">
        <f>IF($C805&lt;&gt;"",VLOOKUP($C805,'Monthly budget'!$E$8:$O$86,COLUMN()-3,FALSE),0)</f>
        <v>0</v>
      </c>
      <c r="F805" s="82">
        <f>IF($C805&lt;&gt;"",VLOOKUP($C805,'Monthly budget'!$E$8:$O$86,COLUMN()-3,FALSE),0)</f>
        <v>0</v>
      </c>
      <c r="G805" s="82">
        <f>IF($C805&lt;&gt;"",VLOOKUP($C805,'Monthly budget'!$E$8:$O$86,COLUMN()-3,FALSE),0)</f>
        <v>0</v>
      </c>
      <c r="H805" s="82">
        <f>IF($C805&lt;&gt;"",VLOOKUP($C805,'Monthly budget'!$E$8:$O$86,COLUMN()-3,FALSE),0)</f>
        <v>0</v>
      </c>
      <c r="I805" s="82">
        <f>IF($C805&lt;&gt;"",VLOOKUP($C805,'Monthly budget'!$E$8:$O$86,COLUMN()-3,FALSE),0)</f>
        <v>0</v>
      </c>
      <c r="J805" s="82">
        <f>IF($C805&lt;&gt;"",VLOOKUP($C805,'Monthly budget'!$E$8:$O$86,COLUMN()-3,FALSE),0)</f>
        <v>0</v>
      </c>
      <c r="K805" s="82">
        <f>IF($C805&lt;&gt;"",VLOOKUP($C805,'Monthly budget'!$E$8:$O$86,COLUMN()-3,FALSE),0)</f>
        <v>0</v>
      </c>
      <c r="L805" s="82">
        <f>IF($C805&lt;&gt;"",VLOOKUP($C805,'Monthly budget'!$E$8:$O$86,COLUMN()-3,FALSE),0)</f>
        <v>0</v>
      </c>
      <c r="M805" s="82">
        <f>IF($C805&lt;&gt;"",VLOOKUP($C805,'Monthly budget'!$E$8:$O$86,COLUMN()-3,FALSE),0)</f>
        <v>0</v>
      </c>
      <c r="N805" s="82">
        <f>IF($C805&lt;&gt;"",VLOOKUP($C805,'Monthly budget'!$E$8:$O$86,COLUMN()-3,FALSE),0)</f>
        <v>0</v>
      </c>
    </row>
    <row r="806" spans="2:14" x14ac:dyDescent="0.25">
      <c r="B806" s="81" t="b">
        <v>0</v>
      </c>
      <c r="C806" s="88"/>
      <c r="D806" s="87"/>
      <c r="E806" s="83">
        <f>IF($C806&lt;&gt;"",VLOOKUP($C806,'Monthly budget'!$E$8:$O$86,COLUMN()-3,FALSE),0)</f>
        <v>0</v>
      </c>
      <c r="F806" s="82">
        <f>IF($C806&lt;&gt;"",VLOOKUP($C806,'Monthly budget'!$E$8:$O$86,COLUMN()-3,FALSE),0)</f>
        <v>0</v>
      </c>
      <c r="G806" s="82">
        <f>IF($C806&lt;&gt;"",VLOOKUP($C806,'Monthly budget'!$E$8:$O$86,COLUMN()-3,FALSE),0)</f>
        <v>0</v>
      </c>
      <c r="H806" s="82">
        <f>IF($C806&lt;&gt;"",VLOOKUP($C806,'Monthly budget'!$E$8:$O$86,COLUMN()-3,FALSE),0)</f>
        <v>0</v>
      </c>
      <c r="I806" s="82">
        <f>IF($C806&lt;&gt;"",VLOOKUP($C806,'Monthly budget'!$E$8:$O$86,COLUMN()-3,FALSE),0)</f>
        <v>0</v>
      </c>
      <c r="J806" s="82">
        <f>IF($C806&lt;&gt;"",VLOOKUP($C806,'Monthly budget'!$E$8:$O$86,COLUMN()-3,FALSE),0)</f>
        <v>0</v>
      </c>
      <c r="K806" s="82">
        <f>IF($C806&lt;&gt;"",VLOOKUP($C806,'Monthly budget'!$E$8:$O$86,COLUMN()-3,FALSE),0)</f>
        <v>0</v>
      </c>
      <c r="L806" s="82">
        <f>IF($C806&lt;&gt;"",VLOOKUP($C806,'Monthly budget'!$E$8:$O$86,COLUMN()-3,FALSE),0)</f>
        <v>0</v>
      </c>
      <c r="M806" s="82">
        <f>IF($C806&lt;&gt;"",VLOOKUP($C806,'Monthly budget'!$E$8:$O$86,COLUMN()-3,FALSE),0)</f>
        <v>0</v>
      </c>
      <c r="N806" s="82">
        <f>IF($C806&lt;&gt;"",VLOOKUP($C806,'Monthly budget'!$E$8:$O$86,COLUMN()-3,FALSE),0)</f>
        <v>0</v>
      </c>
    </row>
    <row r="807" spans="2:14" x14ac:dyDescent="0.25">
      <c r="B807" s="81" t="b">
        <v>0</v>
      </c>
      <c r="C807" s="88"/>
      <c r="D807" s="87"/>
      <c r="E807" s="83">
        <f>IF($C807&lt;&gt;"",VLOOKUP($C807,'Monthly budget'!$E$8:$O$86,COLUMN()-3,FALSE),0)</f>
        <v>0</v>
      </c>
      <c r="F807" s="82">
        <f>IF($C807&lt;&gt;"",VLOOKUP($C807,'Monthly budget'!$E$8:$O$86,COLUMN()-3,FALSE),0)</f>
        <v>0</v>
      </c>
      <c r="G807" s="82">
        <f>IF($C807&lt;&gt;"",VLOOKUP($C807,'Monthly budget'!$E$8:$O$86,COLUMN()-3,FALSE),0)</f>
        <v>0</v>
      </c>
      <c r="H807" s="82">
        <f>IF($C807&lt;&gt;"",VLOOKUP($C807,'Monthly budget'!$E$8:$O$86,COLUMN()-3,FALSE),0)</f>
        <v>0</v>
      </c>
      <c r="I807" s="82">
        <f>IF($C807&lt;&gt;"",VLOOKUP($C807,'Monthly budget'!$E$8:$O$86,COLUMN()-3,FALSE),0)</f>
        <v>0</v>
      </c>
      <c r="J807" s="82">
        <f>IF($C807&lt;&gt;"",VLOOKUP($C807,'Monthly budget'!$E$8:$O$86,COLUMN()-3,FALSE),0)</f>
        <v>0</v>
      </c>
      <c r="K807" s="82">
        <f>IF($C807&lt;&gt;"",VLOOKUP($C807,'Monthly budget'!$E$8:$O$86,COLUMN()-3,FALSE),0)</f>
        <v>0</v>
      </c>
      <c r="L807" s="82">
        <f>IF($C807&lt;&gt;"",VLOOKUP($C807,'Monthly budget'!$E$8:$O$86,COLUMN()-3,FALSE),0)</f>
        <v>0</v>
      </c>
      <c r="M807" s="82">
        <f>IF($C807&lt;&gt;"",VLOOKUP($C807,'Monthly budget'!$E$8:$O$86,COLUMN()-3,FALSE),0)</f>
        <v>0</v>
      </c>
      <c r="N807" s="82">
        <f>IF($C807&lt;&gt;"",VLOOKUP($C807,'Monthly budget'!$E$8:$O$86,COLUMN()-3,FALSE),0)</f>
        <v>0</v>
      </c>
    </row>
    <row r="808" spans="2:14" x14ac:dyDescent="0.25">
      <c r="B808" s="81" t="b">
        <v>0</v>
      </c>
      <c r="C808" s="88"/>
      <c r="D808" s="87"/>
      <c r="E808" s="83">
        <f>IF($C808&lt;&gt;"",VLOOKUP($C808,'Monthly budget'!$E$8:$O$86,COLUMN()-3,FALSE),0)</f>
        <v>0</v>
      </c>
      <c r="F808" s="82">
        <f>IF($C808&lt;&gt;"",VLOOKUP($C808,'Monthly budget'!$E$8:$O$86,COLUMN()-3,FALSE),0)</f>
        <v>0</v>
      </c>
      <c r="G808" s="82">
        <f>IF($C808&lt;&gt;"",VLOOKUP($C808,'Monthly budget'!$E$8:$O$86,COLUMN()-3,FALSE),0)</f>
        <v>0</v>
      </c>
      <c r="H808" s="82">
        <f>IF($C808&lt;&gt;"",VLOOKUP($C808,'Monthly budget'!$E$8:$O$86,COLUMN()-3,FALSE),0)</f>
        <v>0</v>
      </c>
      <c r="I808" s="82">
        <f>IF($C808&lt;&gt;"",VLOOKUP($C808,'Monthly budget'!$E$8:$O$86,COLUMN()-3,FALSE),0)</f>
        <v>0</v>
      </c>
      <c r="J808" s="82">
        <f>IF($C808&lt;&gt;"",VLOOKUP($C808,'Monthly budget'!$E$8:$O$86,COLUMN()-3,FALSE),0)</f>
        <v>0</v>
      </c>
      <c r="K808" s="82">
        <f>IF($C808&lt;&gt;"",VLOOKUP($C808,'Monthly budget'!$E$8:$O$86,COLUMN()-3,FALSE),0)</f>
        <v>0</v>
      </c>
      <c r="L808" s="82">
        <f>IF($C808&lt;&gt;"",VLOOKUP($C808,'Monthly budget'!$E$8:$O$86,COLUMN()-3,FALSE),0)</f>
        <v>0</v>
      </c>
      <c r="M808" s="82">
        <f>IF($C808&lt;&gt;"",VLOOKUP($C808,'Monthly budget'!$E$8:$O$86,COLUMN()-3,FALSE),0)</f>
        <v>0</v>
      </c>
      <c r="N808" s="82">
        <f>IF($C808&lt;&gt;"",VLOOKUP($C808,'Monthly budget'!$E$8:$O$86,COLUMN()-3,FALSE),0)</f>
        <v>0</v>
      </c>
    </row>
    <row r="809" spans="2:14" x14ac:dyDescent="0.25">
      <c r="B809" s="81" t="b">
        <v>0</v>
      </c>
      <c r="C809" s="88"/>
      <c r="D809" s="87"/>
      <c r="E809" s="83">
        <f>IF($C809&lt;&gt;"",VLOOKUP($C809,'Monthly budget'!$E$8:$O$86,COLUMN()-3,FALSE),0)</f>
        <v>0</v>
      </c>
      <c r="F809" s="82">
        <f>IF($C809&lt;&gt;"",VLOOKUP($C809,'Monthly budget'!$E$8:$O$86,COLUMN()-3,FALSE),0)</f>
        <v>0</v>
      </c>
      <c r="G809" s="82">
        <f>IF($C809&lt;&gt;"",VLOOKUP($C809,'Monthly budget'!$E$8:$O$86,COLUMN()-3,FALSE),0)</f>
        <v>0</v>
      </c>
      <c r="H809" s="82">
        <f>IF($C809&lt;&gt;"",VLOOKUP($C809,'Monthly budget'!$E$8:$O$86,COLUMN()-3,FALSE),0)</f>
        <v>0</v>
      </c>
      <c r="I809" s="82">
        <f>IF($C809&lt;&gt;"",VLOOKUP($C809,'Monthly budget'!$E$8:$O$86,COLUMN()-3,FALSE),0)</f>
        <v>0</v>
      </c>
      <c r="J809" s="82">
        <f>IF($C809&lt;&gt;"",VLOOKUP($C809,'Monthly budget'!$E$8:$O$86,COLUMN()-3,FALSE),0)</f>
        <v>0</v>
      </c>
      <c r="K809" s="82">
        <f>IF($C809&lt;&gt;"",VLOOKUP($C809,'Monthly budget'!$E$8:$O$86,COLUMN()-3,FALSE),0)</f>
        <v>0</v>
      </c>
      <c r="L809" s="82">
        <f>IF($C809&lt;&gt;"",VLOOKUP($C809,'Monthly budget'!$E$8:$O$86,COLUMN()-3,FALSE),0)</f>
        <v>0</v>
      </c>
      <c r="M809" s="82">
        <f>IF($C809&lt;&gt;"",VLOOKUP($C809,'Monthly budget'!$E$8:$O$86,COLUMN()-3,FALSE),0)</f>
        <v>0</v>
      </c>
      <c r="N809" s="82">
        <f>IF($C809&lt;&gt;"",VLOOKUP($C809,'Monthly budget'!$E$8:$O$86,COLUMN()-3,FALSE),0)</f>
        <v>0</v>
      </c>
    </row>
    <row r="810" spans="2:14" x14ac:dyDescent="0.25">
      <c r="B810" s="81" t="b">
        <v>0</v>
      </c>
      <c r="C810" s="88"/>
      <c r="D810" s="87"/>
      <c r="E810" s="83">
        <f>IF($C810&lt;&gt;"",VLOOKUP($C810,'Monthly budget'!$E$8:$O$86,COLUMN()-3,FALSE),0)</f>
        <v>0</v>
      </c>
      <c r="F810" s="82">
        <f>IF($C810&lt;&gt;"",VLOOKUP($C810,'Monthly budget'!$E$8:$O$86,COLUMN()-3,FALSE),0)</f>
        <v>0</v>
      </c>
      <c r="G810" s="82">
        <f>IF($C810&lt;&gt;"",VLOOKUP($C810,'Monthly budget'!$E$8:$O$86,COLUMN()-3,FALSE),0)</f>
        <v>0</v>
      </c>
      <c r="H810" s="82">
        <f>IF($C810&lt;&gt;"",VLOOKUP($C810,'Monthly budget'!$E$8:$O$86,COLUMN()-3,FALSE),0)</f>
        <v>0</v>
      </c>
      <c r="I810" s="82">
        <f>IF($C810&lt;&gt;"",VLOOKUP($C810,'Monthly budget'!$E$8:$O$86,COLUMN()-3,FALSE),0)</f>
        <v>0</v>
      </c>
      <c r="J810" s="82">
        <f>IF($C810&lt;&gt;"",VLOOKUP($C810,'Monthly budget'!$E$8:$O$86,COLUMN()-3,FALSE),0)</f>
        <v>0</v>
      </c>
      <c r="K810" s="82">
        <f>IF($C810&lt;&gt;"",VLOOKUP($C810,'Monthly budget'!$E$8:$O$86,COLUMN()-3,FALSE),0)</f>
        <v>0</v>
      </c>
      <c r="L810" s="82">
        <f>IF($C810&lt;&gt;"",VLOOKUP($C810,'Monthly budget'!$E$8:$O$86,COLUMN()-3,FALSE),0)</f>
        <v>0</v>
      </c>
      <c r="M810" s="82">
        <f>IF($C810&lt;&gt;"",VLOOKUP($C810,'Monthly budget'!$E$8:$O$86,COLUMN()-3,FALSE),0)</f>
        <v>0</v>
      </c>
      <c r="N810" s="82">
        <f>IF($C810&lt;&gt;"",VLOOKUP($C810,'Monthly budget'!$E$8:$O$86,COLUMN()-3,FALSE),0)</f>
        <v>0</v>
      </c>
    </row>
    <row r="811" spans="2:14" x14ac:dyDescent="0.25">
      <c r="B811" s="81" t="b">
        <v>0</v>
      </c>
      <c r="C811" s="88"/>
      <c r="D811" s="87"/>
      <c r="E811" s="83">
        <f>IF($C811&lt;&gt;"",VLOOKUP($C811,'Monthly budget'!$E$8:$O$86,COLUMN()-3,FALSE),0)</f>
        <v>0</v>
      </c>
      <c r="F811" s="82">
        <f>IF($C811&lt;&gt;"",VLOOKUP($C811,'Monthly budget'!$E$8:$O$86,COLUMN()-3,FALSE),0)</f>
        <v>0</v>
      </c>
      <c r="G811" s="82">
        <f>IF($C811&lt;&gt;"",VLOOKUP($C811,'Monthly budget'!$E$8:$O$86,COLUMN()-3,FALSE),0)</f>
        <v>0</v>
      </c>
      <c r="H811" s="82">
        <f>IF($C811&lt;&gt;"",VLOOKUP($C811,'Monthly budget'!$E$8:$O$86,COLUMN()-3,FALSE),0)</f>
        <v>0</v>
      </c>
      <c r="I811" s="82">
        <f>IF($C811&lt;&gt;"",VLOOKUP($C811,'Monthly budget'!$E$8:$O$86,COLUMN()-3,FALSE),0)</f>
        <v>0</v>
      </c>
      <c r="J811" s="82">
        <f>IF($C811&lt;&gt;"",VLOOKUP($C811,'Monthly budget'!$E$8:$O$86,COLUMN()-3,FALSE),0)</f>
        <v>0</v>
      </c>
      <c r="K811" s="82">
        <f>IF($C811&lt;&gt;"",VLOOKUP($C811,'Monthly budget'!$E$8:$O$86,COLUMN()-3,FALSE),0)</f>
        <v>0</v>
      </c>
      <c r="L811" s="82">
        <f>IF($C811&lt;&gt;"",VLOOKUP($C811,'Monthly budget'!$E$8:$O$86,COLUMN()-3,FALSE),0)</f>
        <v>0</v>
      </c>
      <c r="M811" s="82">
        <f>IF($C811&lt;&gt;"",VLOOKUP($C811,'Monthly budget'!$E$8:$O$86,COLUMN()-3,FALSE),0)</f>
        <v>0</v>
      </c>
      <c r="N811" s="82">
        <f>IF($C811&lt;&gt;"",VLOOKUP($C811,'Monthly budget'!$E$8:$O$86,COLUMN()-3,FALSE),0)</f>
        <v>0</v>
      </c>
    </row>
    <row r="812" spans="2:14" x14ac:dyDescent="0.25">
      <c r="B812" s="81" t="b">
        <v>0</v>
      </c>
      <c r="C812" s="88"/>
      <c r="D812" s="87"/>
      <c r="E812" s="83">
        <f>IF($C812&lt;&gt;"",VLOOKUP($C812,'Monthly budget'!$E$8:$O$86,COLUMN()-3,FALSE),0)</f>
        <v>0</v>
      </c>
      <c r="F812" s="82">
        <f>IF($C812&lt;&gt;"",VLOOKUP($C812,'Monthly budget'!$E$8:$O$86,COLUMN()-3,FALSE),0)</f>
        <v>0</v>
      </c>
      <c r="G812" s="82">
        <f>IF($C812&lt;&gt;"",VLOOKUP($C812,'Monthly budget'!$E$8:$O$86,COLUMN()-3,FALSE),0)</f>
        <v>0</v>
      </c>
      <c r="H812" s="82">
        <f>IF($C812&lt;&gt;"",VLOOKUP($C812,'Monthly budget'!$E$8:$O$86,COLUMN()-3,FALSE),0)</f>
        <v>0</v>
      </c>
      <c r="I812" s="82">
        <f>IF($C812&lt;&gt;"",VLOOKUP($C812,'Monthly budget'!$E$8:$O$86,COLUMN()-3,FALSE),0)</f>
        <v>0</v>
      </c>
      <c r="J812" s="82">
        <f>IF($C812&lt;&gt;"",VLOOKUP($C812,'Monthly budget'!$E$8:$O$86,COLUMN()-3,FALSE),0)</f>
        <v>0</v>
      </c>
      <c r="K812" s="82">
        <f>IF($C812&lt;&gt;"",VLOOKUP($C812,'Monthly budget'!$E$8:$O$86,COLUMN()-3,FALSE),0)</f>
        <v>0</v>
      </c>
      <c r="L812" s="82">
        <f>IF($C812&lt;&gt;"",VLOOKUP($C812,'Monthly budget'!$E$8:$O$86,COLUMN()-3,FALSE),0)</f>
        <v>0</v>
      </c>
      <c r="M812" s="82">
        <f>IF($C812&lt;&gt;"",VLOOKUP($C812,'Monthly budget'!$E$8:$O$86,COLUMN()-3,FALSE),0)</f>
        <v>0</v>
      </c>
      <c r="N812" s="82">
        <f>IF($C812&lt;&gt;"",VLOOKUP($C812,'Monthly budget'!$E$8:$O$86,COLUMN()-3,FALSE),0)</f>
        <v>0</v>
      </c>
    </row>
    <row r="813" spans="2:14" x14ac:dyDescent="0.25">
      <c r="B813" s="81" t="b">
        <v>0</v>
      </c>
      <c r="C813" s="88"/>
      <c r="D813" s="87"/>
      <c r="E813" s="83">
        <f>IF($C813&lt;&gt;"",VLOOKUP($C813,'Monthly budget'!$E$8:$O$86,COLUMN()-3,FALSE),0)</f>
        <v>0</v>
      </c>
      <c r="F813" s="82">
        <f>IF($C813&lt;&gt;"",VLOOKUP($C813,'Monthly budget'!$E$8:$O$86,COLUMN()-3,FALSE),0)</f>
        <v>0</v>
      </c>
      <c r="G813" s="82">
        <f>IF($C813&lt;&gt;"",VLOOKUP($C813,'Monthly budget'!$E$8:$O$86,COLUMN()-3,FALSE),0)</f>
        <v>0</v>
      </c>
      <c r="H813" s="82">
        <f>IF($C813&lt;&gt;"",VLOOKUP($C813,'Monthly budget'!$E$8:$O$86,COLUMN()-3,FALSE),0)</f>
        <v>0</v>
      </c>
      <c r="I813" s="82">
        <f>IF($C813&lt;&gt;"",VLOOKUP($C813,'Monthly budget'!$E$8:$O$86,COLUMN()-3,FALSE),0)</f>
        <v>0</v>
      </c>
      <c r="J813" s="82">
        <f>IF($C813&lt;&gt;"",VLOOKUP($C813,'Monthly budget'!$E$8:$O$86,COLUMN()-3,FALSE),0)</f>
        <v>0</v>
      </c>
      <c r="K813" s="82">
        <f>IF($C813&lt;&gt;"",VLOOKUP($C813,'Monthly budget'!$E$8:$O$86,COLUMN()-3,FALSE),0)</f>
        <v>0</v>
      </c>
      <c r="L813" s="82">
        <f>IF($C813&lt;&gt;"",VLOOKUP($C813,'Monthly budget'!$E$8:$O$86,COLUMN()-3,FALSE),0)</f>
        <v>0</v>
      </c>
      <c r="M813" s="82">
        <f>IF($C813&lt;&gt;"",VLOOKUP($C813,'Monthly budget'!$E$8:$O$86,COLUMN()-3,FALSE),0)</f>
        <v>0</v>
      </c>
      <c r="N813" s="82">
        <f>IF($C813&lt;&gt;"",VLOOKUP($C813,'Monthly budget'!$E$8:$O$86,COLUMN()-3,FALSE),0)</f>
        <v>0</v>
      </c>
    </row>
    <row r="814" spans="2:14" x14ac:dyDescent="0.25">
      <c r="B814" s="81" t="b">
        <v>0</v>
      </c>
      <c r="C814" s="88"/>
      <c r="D814" s="87"/>
      <c r="E814" s="83">
        <f>IF($C814&lt;&gt;"",VLOOKUP($C814,'Monthly budget'!$E$8:$O$86,COLUMN()-3,FALSE),0)</f>
        <v>0</v>
      </c>
      <c r="F814" s="82">
        <f>IF($C814&lt;&gt;"",VLOOKUP($C814,'Monthly budget'!$E$8:$O$86,COLUMN()-3,FALSE),0)</f>
        <v>0</v>
      </c>
      <c r="G814" s="82">
        <f>IF($C814&lt;&gt;"",VLOOKUP($C814,'Monthly budget'!$E$8:$O$86,COLUMN()-3,FALSE),0)</f>
        <v>0</v>
      </c>
      <c r="H814" s="82">
        <f>IF($C814&lt;&gt;"",VLOOKUP($C814,'Monthly budget'!$E$8:$O$86,COLUMN()-3,FALSE),0)</f>
        <v>0</v>
      </c>
      <c r="I814" s="82">
        <f>IF($C814&lt;&gt;"",VLOOKUP($C814,'Monthly budget'!$E$8:$O$86,COLUMN()-3,FALSE),0)</f>
        <v>0</v>
      </c>
      <c r="J814" s="82">
        <f>IF($C814&lt;&gt;"",VLOOKUP($C814,'Monthly budget'!$E$8:$O$86,COLUMN()-3,FALSE),0)</f>
        <v>0</v>
      </c>
      <c r="K814" s="82">
        <f>IF($C814&lt;&gt;"",VLOOKUP($C814,'Monthly budget'!$E$8:$O$86,COLUMN()-3,FALSE),0)</f>
        <v>0</v>
      </c>
      <c r="L814" s="82">
        <f>IF($C814&lt;&gt;"",VLOOKUP($C814,'Monthly budget'!$E$8:$O$86,COLUMN()-3,FALSE),0)</f>
        <v>0</v>
      </c>
      <c r="M814" s="82">
        <f>IF($C814&lt;&gt;"",VLOOKUP($C814,'Monthly budget'!$E$8:$O$86,COLUMN()-3,FALSE),0)</f>
        <v>0</v>
      </c>
      <c r="N814" s="82">
        <f>IF($C814&lt;&gt;"",VLOOKUP($C814,'Monthly budget'!$E$8:$O$86,COLUMN()-3,FALSE),0)</f>
        <v>0</v>
      </c>
    </row>
    <row r="815" spans="2:14" x14ac:dyDescent="0.25">
      <c r="B815" s="81" t="b">
        <v>0</v>
      </c>
      <c r="C815" s="88"/>
      <c r="D815" s="87"/>
      <c r="E815" s="83">
        <f>IF($C815&lt;&gt;"",VLOOKUP($C815,'Monthly budget'!$E$8:$O$86,COLUMN()-3,FALSE),0)</f>
        <v>0</v>
      </c>
      <c r="F815" s="82">
        <f>IF($C815&lt;&gt;"",VLOOKUP($C815,'Monthly budget'!$E$8:$O$86,COLUMN()-3,FALSE),0)</f>
        <v>0</v>
      </c>
      <c r="G815" s="82">
        <f>IF($C815&lt;&gt;"",VLOOKUP($C815,'Monthly budget'!$E$8:$O$86,COLUMN()-3,FALSE),0)</f>
        <v>0</v>
      </c>
      <c r="H815" s="82">
        <f>IF($C815&lt;&gt;"",VLOOKUP($C815,'Monthly budget'!$E$8:$O$86,COLUMN()-3,FALSE),0)</f>
        <v>0</v>
      </c>
      <c r="I815" s="82">
        <f>IF($C815&lt;&gt;"",VLOOKUP($C815,'Monthly budget'!$E$8:$O$86,COLUMN()-3,FALSE),0)</f>
        <v>0</v>
      </c>
      <c r="J815" s="82">
        <f>IF($C815&lt;&gt;"",VLOOKUP($C815,'Monthly budget'!$E$8:$O$86,COLUMN()-3,FALSE),0)</f>
        <v>0</v>
      </c>
      <c r="K815" s="82">
        <f>IF($C815&lt;&gt;"",VLOOKUP($C815,'Monthly budget'!$E$8:$O$86,COLUMN()-3,FALSE),0)</f>
        <v>0</v>
      </c>
      <c r="L815" s="82">
        <f>IF($C815&lt;&gt;"",VLOOKUP($C815,'Monthly budget'!$E$8:$O$86,COLUMN()-3,FALSE),0)</f>
        <v>0</v>
      </c>
      <c r="M815" s="82">
        <f>IF($C815&lt;&gt;"",VLOOKUP($C815,'Monthly budget'!$E$8:$O$86,COLUMN()-3,FALSE),0)</f>
        <v>0</v>
      </c>
      <c r="N815" s="82">
        <f>IF($C815&lt;&gt;"",VLOOKUP($C815,'Monthly budget'!$E$8:$O$86,COLUMN()-3,FALSE),0)</f>
        <v>0</v>
      </c>
    </row>
    <row r="816" spans="2:14" x14ac:dyDescent="0.25">
      <c r="B816" s="81" t="b">
        <v>0</v>
      </c>
      <c r="C816" s="88"/>
      <c r="D816" s="87"/>
      <c r="E816" s="83">
        <f>IF($C816&lt;&gt;"",VLOOKUP($C816,'Monthly budget'!$E$8:$O$86,COLUMN()-3,FALSE),0)</f>
        <v>0</v>
      </c>
      <c r="F816" s="82">
        <f>IF($C816&lt;&gt;"",VLOOKUP($C816,'Monthly budget'!$E$8:$O$86,COLUMN()-3,FALSE),0)</f>
        <v>0</v>
      </c>
      <c r="G816" s="82">
        <f>IF($C816&lt;&gt;"",VLOOKUP($C816,'Monthly budget'!$E$8:$O$86,COLUMN()-3,FALSE),0)</f>
        <v>0</v>
      </c>
      <c r="H816" s="82">
        <f>IF($C816&lt;&gt;"",VLOOKUP($C816,'Monthly budget'!$E$8:$O$86,COLUMN()-3,FALSE),0)</f>
        <v>0</v>
      </c>
      <c r="I816" s="82">
        <f>IF($C816&lt;&gt;"",VLOOKUP($C816,'Monthly budget'!$E$8:$O$86,COLUMN()-3,FALSE),0)</f>
        <v>0</v>
      </c>
      <c r="J816" s="82">
        <f>IF($C816&lt;&gt;"",VLOOKUP($C816,'Monthly budget'!$E$8:$O$86,COLUMN()-3,FALSE),0)</f>
        <v>0</v>
      </c>
      <c r="K816" s="82">
        <f>IF($C816&lt;&gt;"",VLOOKUP($C816,'Monthly budget'!$E$8:$O$86,COLUMN()-3,FALSE),0)</f>
        <v>0</v>
      </c>
      <c r="L816" s="82">
        <f>IF($C816&lt;&gt;"",VLOOKUP($C816,'Monthly budget'!$E$8:$O$86,COLUMN()-3,FALSE),0)</f>
        <v>0</v>
      </c>
      <c r="M816" s="82">
        <f>IF($C816&lt;&gt;"",VLOOKUP($C816,'Monthly budget'!$E$8:$O$86,COLUMN()-3,FALSE),0)</f>
        <v>0</v>
      </c>
      <c r="N816" s="82">
        <f>IF($C816&lt;&gt;"",VLOOKUP($C816,'Monthly budget'!$E$8:$O$86,COLUMN()-3,FALSE),0)</f>
        <v>0</v>
      </c>
    </row>
    <row r="817" spans="2:14" x14ac:dyDescent="0.25">
      <c r="B817" s="81" t="b">
        <v>0</v>
      </c>
      <c r="C817" s="88"/>
      <c r="D817" s="87"/>
      <c r="E817" s="83">
        <f>IF($C817&lt;&gt;"",VLOOKUP($C817,'Monthly budget'!$E$8:$O$86,COLUMN()-3,FALSE),0)</f>
        <v>0</v>
      </c>
      <c r="F817" s="82">
        <f>IF($C817&lt;&gt;"",VLOOKUP($C817,'Monthly budget'!$E$8:$O$86,COLUMN()-3,FALSE),0)</f>
        <v>0</v>
      </c>
      <c r="G817" s="82">
        <f>IF($C817&lt;&gt;"",VLOOKUP($C817,'Monthly budget'!$E$8:$O$86,COLUMN()-3,FALSE),0)</f>
        <v>0</v>
      </c>
      <c r="H817" s="82">
        <f>IF($C817&lt;&gt;"",VLOOKUP($C817,'Monthly budget'!$E$8:$O$86,COLUMN()-3,FALSE),0)</f>
        <v>0</v>
      </c>
      <c r="I817" s="82">
        <f>IF($C817&lt;&gt;"",VLOOKUP($C817,'Monthly budget'!$E$8:$O$86,COLUMN()-3,FALSE),0)</f>
        <v>0</v>
      </c>
      <c r="J817" s="82">
        <f>IF($C817&lt;&gt;"",VLOOKUP($C817,'Monthly budget'!$E$8:$O$86,COLUMN()-3,FALSE),0)</f>
        <v>0</v>
      </c>
      <c r="K817" s="82">
        <f>IF($C817&lt;&gt;"",VLOOKUP($C817,'Monthly budget'!$E$8:$O$86,COLUMN()-3,FALSE),0)</f>
        <v>0</v>
      </c>
      <c r="L817" s="82">
        <f>IF($C817&lt;&gt;"",VLOOKUP($C817,'Monthly budget'!$E$8:$O$86,COLUMN()-3,FALSE),0)</f>
        <v>0</v>
      </c>
      <c r="M817" s="82">
        <f>IF($C817&lt;&gt;"",VLOOKUP($C817,'Monthly budget'!$E$8:$O$86,COLUMN()-3,FALSE),0)</f>
        <v>0</v>
      </c>
      <c r="N817" s="82">
        <f>IF($C817&lt;&gt;"",VLOOKUP($C817,'Monthly budget'!$E$8:$O$86,COLUMN()-3,FALSE),0)</f>
        <v>0</v>
      </c>
    </row>
    <row r="818" spans="2:14" x14ac:dyDescent="0.25">
      <c r="B818" s="81" t="b">
        <v>0</v>
      </c>
      <c r="C818" s="88"/>
      <c r="D818" s="87"/>
      <c r="E818" s="83">
        <f>IF($C818&lt;&gt;"",VLOOKUP($C818,'Monthly budget'!$E$8:$O$86,COLUMN()-3,FALSE),0)</f>
        <v>0</v>
      </c>
      <c r="F818" s="82">
        <f>IF($C818&lt;&gt;"",VLOOKUP($C818,'Monthly budget'!$E$8:$O$86,COLUMN()-3,FALSE),0)</f>
        <v>0</v>
      </c>
      <c r="G818" s="82">
        <f>IF($C818&lt;&gt;"",VLOOKUP($C818,'Monthly budget'!$E$8:$O$86,COLUMN()-3,FALSE),0)</f>
        <v>0</v>
      </c>
      <c r="H818" s="82">
        <f>IF($C818&lt;&gt;"",VLOOKUP($C818,'Monthly budget'!$E$8:$O$86,COLUMN()-3,FALSE),0)</f>
        <v>0</v>
      </c>
      <c r="I818" s="82">
        <f>IF($C818&lt;&gt;"",VLOOKUP($C818,'Monthly budget'!$E$8:$O$86,COLUMN()-3,FALSE),0)</f>
        <v>0</v>
      </c>
      <c r="J818" s="82">
        <f>IF($C818&lt;&gt;"",VLOOKUP($C818,'Monthly budget'!$E$8:$O$86,COLUMN()-3,FALSE),0)</f>
        <v>0</v>
      </c>
      <c r="K818" s="82">
        <f>IF($C818&lt;&gt;"",VLOOKUP($C818,'Monthly budget'!$E$8:$O$86,COLUMN()-3,FALSE),0)</f>
        <v>0</v>
      </c>
      <c r="L818" s="82">
        <f>IF($C818&lt;&gt;"",VLOOKUP($C818,'Monthly budget'!$E$8:$O$86,COLUMN()-3,FALSE),0)</f>
        <v>0</v>
      </c>
      <c r="M818" s="82">
        <f>IF($C818&lt;&gt;"",VLOOKUP($C818,'Monthly budget'!$E$8:$O$86,COLUMN()-3,FALSE),0)</f>
        <v>0</v>
      </c>
      <c r="N818" s="82">
        <f>IF($C818&lt;&gt;"",VLOOKUP($C818,'Monthly budget'!$E$8:$O$86,COLUMN()-3,FALSE),0)</f>
        <v>0</v>
      </c>
    </row>
    <row r="819" spans="2:14" x14ac:dyDescent="0.25">
      <c r="B819" s="81" t="b">
        <v>0</v>
      </c>
      <c r="C819" s="88"/>
      <c r="D819" s="87"/>
      <c r="E819" s="83">
        <f>IF($C819&lt;&gt;"",VLOOKUP($C819,'Monthly budget'!$E$8:$O$86,COLUMN()-3,FALSE),0)</f>
        <v>0</v>
      </c>
      <c r="F819" s="82">
        <f>IF($C819&lt;&gt;"",VLOOKUP($C819,'Monthly budget'!$E$8:$O$86,COLUMN()-3,FALSE),0)</f>
        <v>0</v>
      </c>
      <c r="G819" s="82">
        <f>IF($C819&lt;&gt;"",VLOOKUP($C819,'Monthly budget'!$E$8:$O$86,COLUMN()-3,FALSE),0)</f>
        <v>0</v>
      </c>
      <c r="H819" s="82">
        <f>IF($C819&lt;&gt;"",VLOOKUP($C819,'Monthly budget'!$E$8:$O$86,COLUMN()-3,FALSE),0)</f>
        <v>0</v>
      </c>
      <c r="I819" s="82">
        <f>IF($C819&lt;&gt;"",VLOOKUP($C819,'Monthly budget'!$E$8:$O$86,COLUMN()-3,FALSE),0)</f>
        <v>0</v>
      </c>
      <c r="J819" s="82">
        <f>IF($C819&lt;&gt;"",VLOOKUP($C819,'Monthly budget'!$E$8:$O$86,COLUMN()-3,FALSE),0)</f>
        <v>0</v>
      </c>
      <c r="K819" s="82">
        <f>IF($C819&lt;&gt;"",VLOOKUP($C819,'Monthly budget'!$E$8:$O$86,COLUMN()-3,FALSE),0)</f>
        <v>0</v>
      </c>
      <c r="L819" s="82">
        <f>IF($C819&lt;&gt;"",VLOOKUP($C819,'Monthly budget'!$E$8:$O$86,COLUMN()-3,FALSE),0)</f>
        <v>0</v>
      </c>
      <c r="M819" s="82">
        <f>IF($C819&lt;&gt;"",VLOOKUP($C819,'Monthly budget'!$E$8:$O$86,COLUMN()-3,FALSE),0)</f>
        <v>0</v>
      </c>
      <c r="N819" s="82">
        <f>IF($C819&lt;&gt;"",VLOOKUP($C819,'Monthly budget'!$E$8:$O$86,COLUMN()-3,FALSE),0)</f>
        <v>0</v>
      </c>
    </row>
    <row r="820" spans="2:14" x14ac:dyDescent="0.25">
      <c r="B820" s="81" t="b">
        <v>0</v>
      </c>
      <c r="C820" s="88"/>
      <c r="D820" s="87"/>
      <c r="E820" s="83">
        <f>IF($C820&lt;&gt;"",VLOOKUP($C820,'Monthly budget'!$E$8:$O$86,COLUMN()-3,FALSE),0)</f>
        <v>0</v>
      </c>
      <c r="F820" s="82">
        <f>IF($C820&lt;&gt;"",VLOOKUP($C820,'Monthly budget'!$E$8:$O$86,COLUMN()-3,FALSE),0)</f>
        <v>0</v>
      </c>
      <c r="G820" s="82">
        <f>IF($C820&lt;&gt;"",VLOOKUP($C820,'Monthly budget'!$E$8:$O$86,COLUMN()-3,FALSE),0)</f>
        <v>0</v>
      </c>
      <c r="H820" s="82">
        <f>IF($C820&lt;&gt;"",VLOOKUP($C820,'Monthly budget'!$E$8:$O$86,COLUMN()-3,FALSE),0)</f>
        <v>0</v>
      </c>
      <c r="I820" s="82">
        <f>IF($C820&lt;&gt;"",VLOOKUP($C820,'Monthly budget'!$E$8:$O$86,COLUMN()-3,FALSE),0)</f>
        <v>0</v>
      </c>
      <c r="J820" s="82">
        <f>IF($C820&lt;&gt;"",VLOOKUP($C820,'Monthly budget'!$E$8:$O$86,COLUMN()-3,FALSE),0)</f>
        <v>0</v>
      </c>
      <c r="K820" s="82">
        <f>IF($C820&lt;&gt;"",VLOOKUP($C820,'Monthly budget'!$E$8:$O$86,COLUMN()-3,FALSE),0)</f>
        <v>0</v>
      </c>
      <c r="L820" s="82">
        <f>IF($C820&lt;&gt;"",VLOOKUP($C820,'Monthly budget'!$E$8:$O$86,COLUMN()-3,FALSE),0)</f>
        <v>0</v>
      </c>
      <c r="M820" s="82">
        <f>IF($C820&lt;&gt;"",VLOOKUP($C820,'Monthly budget'!$E$8:$O$86,COLUMN()-3,FALSE),0)</f>
        <v>0</v>
      </c>
      <c r="N820" s="82">
        <f>IF($C820&lt;&gt;"",VLOOKUP($C820,'Monthly budget'!$E$8:$O$86,COLUMN()-3,FALSE),0)</f>
        <v>0</v>
      </c>
    </row>
    <row r="821" spans="2:14" x14ac:dyDescent="0.25">
      <c r="B821" s="81" t="b">
        <v>0</v>
      </c>
      <c r="C821" s="88"/>
      <c r="D821" s="87"/>
      <c r="E821" s="83">
        <f>IF($C821&lt;&gt;"",VLOOKUP($C821,'Monthly budget'!$E$8:$O$86,COLUMN()-3,FALSE),0)</f>
        <v>0</v>
      </c>
      <c r="F821" s="82">
        <f>IF($C821&lt;&gt;"",VLOOKUP($C821,'Monthly budget'!$E$8:$O$86,COLUMN()-3,FALSE),0)</f>
        <v>0</v>
      </c>
      <c r="G821" s="82">
        <f>IF($C821&lt;&gt;"",VLOOKUP($C821,'Monthly budget'!$E$8:$O$86,COLUMN()-3,FALSE),0)</f>
        <v>0</v>
      </c>
      <c r="H821" s="82">
        <f>IF($C821&lt;&gt;"",VLOOKUP($C821,'Monthly budget'!$E$8:$O$86,COLUMN()-3,FALSE),0)</f>
        <v>0</v>
      </c>
      <c r="I821" s="82">
        <f>IF($C821&lt;&gt;"",VLOOKUP($C821,'Monthly budget'!$E$8:$O$86,COLUMN()-3,FALSE),0)</f>
        <v>0</v>
      </c>
      <c r="J821" s="82">
        <f>IF($C821&lt;&gt;"",VLOOKUP($C821,'Monthly budget'!$E$8:$O$86,COLUMN()-3,FALSE),0)</f>
        <v>0</v>
      </c>
      <c r="K821" s="82">
        <f>IF($C821&lt;&gt;"",VLOOKUP($C821,'Monthly budget'!$E$8:$O$86,COLUMN()-3,FALSE),0)</f>
        <v>0</v>
      </c>
      <c r="L821" s="82">
        <f>IF($C821&lt;&gt;"",VLOOKUP($C821,'Monthly budget'!$E$8:$O$86,COLUMN()-3,FALSE),0)</f>
        <v>0</v>
      </c>
      <c r="M821" s="82">
        <f>IF($C821&lt;&gt;"",VLOOKUP($C821,'Monthly budget'!$E$8:$O$86,COLUMN()-3,FALSE),0)</f>
        <v>0</v>
      </c>
      <c r="N821" s="82">
        <f>IF($C821&lt;&gt;"",VLOOKUP($C821,'Monthly budget'!$E$8:$O$86,COLUMN()-3,FALSE),0)</f>
        <v>0</v>
      </c>
    </row>
    <row r="822" spans="2:14" x14ac:dyDescent="0.25">
      <c r="B822" s="81" t="b">
        <v>0</v>
      </c>
      <c r="C822" s="88"/>
      <c r="D822" s="87"/>
      <c r="E822" s="83">
        <f>IF($C822&lt;&gt;"",VLOOKUP($C822,'Monthly budget'!$E$8:$O$86,COLUMN()-3,FALSE),0)</f>
        <v>0</v>
      </c>
      <c r="F822" s="82">
        <f>IF($C822&lt;&gt;"",VLOOKUP($C822,'Monthly budget'!$E$8:$O$86,COLUMN()-3,FALSE),0)</f>
        <v>0</v>
      </c>
      <c r="G822" s="82">
        <f>IF($C822&lt;&gt;"",VLOOKUP($C822,'Monthly budget'!$E$8:$O$86,COLUMN()-3,FALSE),0)</f>
        <v>0</v>
      </c>
      <c r="H822" s="82">
        <f>IF($C822&lt;&gt;"",VLOOKUP($C822,'Monthly budget'!$E$8:$O$86,COLUMN()-3,FALSE),0)</f>
        <v>0</v>
      </c>
      <c r="I822" s="82">
        <f>IF($C822&lt;&gt;"",VLOOKUP($C822,'Monthly budget'!$E$8:$O$86,COLUMN()-3,FALSE),0)</f>
        <v>0</v>
      </c>
      <c r="J822" s="82">
        <f>IF($C822&lt;&gt;"",VLOOKUP($C822,'Monthly budget'!$E$8:$O$86,COLUMN()-3,FALSE),0)</f>
        <v>0</v>
      </c>
      <c r="K822" s="82">
        <f>IF($C822&lt;&gt;"",VLOOKUP($C822,'Monthly budget'!$E$8:$O$86,COLUMN()-3,FALSE),0)</f>
        <v>0</v>
      </c>
      <c r="L822" s="82">
        <f>IF($C822&lt;&gt;"",VLOOKUP($C822,'Monthly budget'!$E$8:$O$86,COLUMN()-3,FALSE),0)</f>
        <v>0</v>
      </c>
      <c r="M822" s="82">
        <f>IF($C822&lt;&gt;"",VLOOKUP($C822,'Monthly budget'!$E$8:$O$86,COLUMN()-3,FALSE),0)</f>
        <v>0</v>
      </c>
      <c r="N822" s="82">
        <f>IF($C822&lt;&gt;"",VLOOKUP($C822,'Monthly budget'!$E$8:$O$86,COLUMN()-3,FALSE),0)</f>
        <v>0</v>
      </c>
    </row>
    <row r="823" spans="2:14" x14ac:dyDescent="0.25">
      <c r="B823" s="81" t="b">
        <v>0</v>
      </c>
      <c r="C823" s="88"/>
      <c r="D823" s="87"/>
      <c r="E823" s="83">
        <f>IF($C823&lt;&gt;"",VLOOKUP($C823,'Monthly budget'!$E$8:$O$86,COLUMN()-3,FALSE),0)</f>
        <v>0</v>
      </c>
      <c r="F823" s="82">
        <f>IF($C823&lt;&gt;"",VLOOKUP($C823,'Monthly budget'!$E$8:$O$86,COLUMN()-3,FALSE),0)</f>
        <v>0</v>
      </c>
      <c r="G823" s="82">
        <f>IF($C823&lt;&gt;"",VLOOKUP($C823,'Monthly budget'!$E$8:$O$86,COLUMN()-3,FALSE),0)</f>
        <v>0</v>
      </c>
      <c r="H823" s="82">
        <f>IF($C823&lt;&gt;"",VLOOKUP($C823,'Monthly budget'!$E$8:$O$86,COLUMN()-3,FALSE),0)</f>
        <v>0</v>
      </c>
      <c r="I823" s="82">
        <f>IF($C823&lt;&gt;"",VLOOKUP($C823,'Monthly budget'!$E$8:$O$86,COLUMN()-3,FALSE),0)</f>
        <v>0</v>
      </c>
      <c r="J823" s="82">
        <f>IF($C823&lt;&gt;"",VLOOKUP($C823,'Monthly budget'!$E$8:$O$86,COLUMN()-3,FALSE),0)</f>
        <v>0</v>
      </c>
      <c r="K823" s="82">
        <f>IF($C823&lt;&gt;"",VLOOKUP($C823,'Monthly budget'!$E$8:$O$86,COLUMN()-3,FALSE),0)</f>
        <v>0</v>
      </c>
      <c r="L823" s="82">
        <f>IF($C823&lt;&gt;"",VLOOKUP($C823,'Monthly budget'!$E$8:$O$86,COLUMN()-3,FALSE),0)</f>
        <v>0</v>
      </c>
      <c r="M823" s="82">
        <f>IF($C823&lt;&gt;"",VLOOKUP($C823,'Monthly budget'!$E$8:$O$86,COLUMN()-3,FALSE),0)</f>
        <v>0</v>
      </c>
      <c r="N823" s="82">
        <f>IF($C823&lt;&gt;"",VLOOKUP($C823,'Monthly budget'!$E$8:$O$86,COLUMN()-3,FALSE),0)</f>
        <v>0</v>
      </c>
    </row>
    <row r="824" spans="2:14" x14ac:dyDescent="0.25">
      <c r="B824" s="81" t="b">
        <v>0</v>
      </c>
      <c r="C824" s="88"/>
      <c r="D824" s="87"/>
      <c r="E824" s="83">
        <f>IF($C824&lt;&gt;"",VLOOKUP($C824,'Monthly budget'!$E$8:$O$86,COLUMN()-3,FALSE),0)</f>
        <v>0</v>
      </c>
      <c r="F824" s="82">
        <f>IF($C824&lt;&gt;"",VLOOKUP($C824,'Monthly budget'!$E$8:$O$86,COLUMN()-3,FALSE),0)</f>
        <v>0</v>
      </c>
      <c r="G824" s="82">
        <f>IF($C824&lt;&gt;"",VLOOKUP($C824,'Monthly budget'!$E$8:$O$86,COLUMN()-3,FALSE),0)</f>
        <v>0</v>
      </c>
      <c r="H824" s="82">
        <f>IF($C824&lt;&gt;"",VLOOKUP($C824,'Monthly budget'!$E$8:$O$86,COLUMN()-3,FALSE),0)</f>
        <v>0</v>
      </c>
      <c r="I824" s="82">
        <f>IF($C824&lt;&gt;"",VLOOKUP($C824,'Monthly budget'!$E$8:$O$86,COLUMN()-3,FALSE),0)</f>
        <v>0</v>
      </c>
      <c r="J824" s="82">
        <f>IF($C824&lt;&gt;"",VLOOKUP($C824,'Monthly budget'!$E$8:$O$86,COLUMN()-3,FALSE),0)</f>
        <v>0</v>
      </c>
      <c r="K824" s="82">
        <f>IF($C824&lt;&gt;"",VLOOKUP($C824,'Monthly budget'!$E$8:$O$86,COLUMN()-3,FALSE),0)</f>
        <v>0</v>
      </c>
      <c r="L824" s="82">
        <f>IF($C824&lt;&gt;"",VLOOKUP($C824,'Monthly budget'!$E$8:$O$86,COLUMN()-3,FALSE),0)</f>
        <v>0</v>
      </c>
      <c r="M824" s="82">
        <f>IF($C824&lt;&gt;"",VLOOKUP($C824,'Monthly budget'!$E$8:$O$86,COLUMN()-3,FALSE),0)</f>
        <v>0</v>
      </c>
      <c r="N824" s="82">
        <f>IF($C824&lt;&gt;"",VLOOKUP($C824,'Monthly budget'!$E$8:$O$86,COLUMN()-3,FALSE),0)</f>
        <v>0</v>
      </c>
    </row>
    <row r="825" spans="2:14" x14ac:dyDescent="0.25">
      <c r="B825" s="81" t="b">
        <v>0</v>
      </c>
      <c r="C825" s="88"/>
      <c r="D825" s="87"/>
      <c r="E825" s="83">
        <f>IF($C825&lt;&gt;"",VLOOKUP($C825,'Monthly budget'!$E$8:$O$86,COLUMN()-3,FALSE),0)</f>
        <v>0</v>
      </c>
      <c r="F825" s="82">
        <f>IF($C825&lt;&gt;"",VLOOKUP($C825,'Monthly budget'!$E$8:$O$86,COLUMN()-3,FALSE),0)</f>
        <v>0</v>
      </c>
      <c r="G825" s="82">
        <f>IF($C825&lt;&gt;"",VLOOKUP($C825,'Monthly budget'!$E$8:$O$86,COLUMN()-3,FALSE),0)</f>
        <v>0</v>
      </c>
      <c r="H825" s="82">
        <f>IF($C825&lt;&gt;"",VLOOKUP($C825,'Monthly budget'!$E$8:$O$86,COLUMN()-3,FALSE),0)</f>
        <v>0</v>
      </c>
      <c r="I825" s="82">
        <f>IF($C825&lt;&gt;"",VLOOKUP($C825,'Monthly budget'!$E$8:$O$86,COLUMN()-3,FALSE),0)</f>
        <v>0</v>
      </c>
      <c r="J825" s="82">
        <f>IF($C825&lt;&gt;"",VLOOKUP($C825,'Monthly budget'!$E$8:$O$86,COLUMN()-3,FALSE),0)</f>
        <v>0</v>
      </c>
      <c r="K825" s="82">
        <f>IF($C825&lt;&gt;"",VLOOKUP($C825,'Monthly budget'!$E$8:$O$86,COLUMN()-3,FALSE),0)</f>
        <v>0</v>
      </c>
      <c r="L825" s="82">
        <f>IF($C825&lt;&gt;"",VLOOKUP($C825,'Monthly budget'!$E$8:$O$86,COLUMN()-3,FALSE),0)</f>
        <v>0</v>
      </c>
      <c r="M825" s="82">
        <f>IF($C825&lt;&gt;"",VLOOKUP($C825,'Monthly budget'!$E$8:$O$86,COLUMN()-3,FALSE),0)</f>
        <v>0</v>
      </c>
      <c r="N825" s="82">
        <f>IF($C825&lt;&gt;"",VLOOKUP($C825,'Monthly budget'!$E$8:$O$86,COLUMN()-3,FALSE),0)</f>
        <v>0</v>
      </c>
    </row>
    <row r="826" spans="2:14" x14ac:dyDescent="0.25">
      <c r="B826" s="81" t="b">
        <v>0</v>
      </c>
      <c r="C826" s="88"/>
      <c r="D826" s="87"/>
      <c r="E826" s="83">
        <f>IF($C826&lt;&gt;"",VLOOKUP($C826,'Monthly budget'!$E$8:$O$86,COLUMN()-3,FALSE),0)</f>
        <v>0</v>
      </c>
      <c r="F826" s="82">
        <f>IF($C826&lt;&gt;"",VLOOKUP($C826,'Monthly budget'!$E$8:$O$86,COLUMN()-3,FALSE),0)</f>
        <v>0</v>
      </c>
      <c r="G826" s="82">
        <f>IF($C826&lt;&gt;"",VLOOKUP($C826,'Monthly budget'!$E$8:$O$86,COLUMN()-3,FALSE),0)</f>
        <v>0</v>
      </c>
      <c r="H826" s="82">
        <f>IF($C826&lt;&gt;"",VLOOKUP($C826,'Monthly budget'!$E$8:$O$86,COLUMN()-3,FALSE),0)</f>
        <v>0</v>
      </c>
      <c r="I826" s="82">
        <f>IF($C826&lt;&gt;"",VLOOKUP($C826,'Monthly budget'!$E$8:$O$86,COLUMN()-3,FALSE),0)</f>
        <v>0</v>
      </c>
      <c r="J826" s="82">
        <f>IF($C826&lt;&gt;"",VLOOKUP($C826,'Monthly budget'!$E$8:$O$86,COLUMN()-3,FALSE),0)</f>
        <v>0</v>
      </c>
      <c r="K826" s="82">
        <f>IF($C826&lt;&gt;"",VLOOKUP($C826,'Monthly budget'!$E$8:$O$86,COLUMN()-3,FALSE),0)</f>
        <v>0</v>
      </c>
      <c r="L826" s="82">
        <f>IF($C826&lt;&gt;"",VLOOKUP($C826,'Monthly budget'!$E$8:$O$86,COLUMN()-3,FALSE),0)</f>
        <v>0</v>
      </c>
      <c r="M826" s="82">
        <f>IF($C826&lt;&gt;"",VLOOKUP($C826,'Monthly budget'!$E$8:$O$86,COLUMN()-3,FALSE),0)</f>
        <v>0</v>
      </c>
      <c r="N826" s="82">
        <f>IF($C826&lt;&gt;"",VLOOKUP($C826,'Monthly budget'!$E$8:$O$86,COLUMN()-3,FALSE),0)</f>
        <v>0</v>
      </c>
    </row>
    <row r="827" spans="2:14" x14ac:dyDescent="0.25">
      <c r="B827" s="81" t="b">
        <v>0</v>
      </c>
      <c r="C827" s="88"/>
      <c r="D827" s="87"/>
      <c r="E827" s="83">
        <f>IF($C827&lt;&gt;"",VLOOKUP($C827,'Monthly budget'!$E$8:$O$86,COLUMN()-3,FALSE),0)</f>
        <v>0</v>
      </c>
      <c r="F827" s="82">
        <f>IF($C827&lt;&gt;"",VLOOKUP($C827,'Monthly budget'!$E$8:$O$86,COLUMN()-3,FALSE),0)</f>
        <v>0</v>
      </c>
      <c r="G827" s="82">
        <f>IF($C827&lt;&gt;"",VLOOKUP($C827,'Monthly budget'!$E$8:$O$86,COLUMN()-3,FALSE),0)</f>
        <v>0</v>
      </c>
      <c r="H827" s="82">
        <f>IF($C827&lt;&gt;"",VLOOKUP($C827,'Monthly budget'!$E$8:$O$86,COLUMN()-3,FALSE),0)</f>
        <v>0</v>
      </c>
      <c r="I827" s="82">
        <f>IF($C827&lt;&gt;"",VLOOKUP($C827,'Monthly budget'!$E$8:$O$86,COLUMN()-3,FALSE),0)</f>
        <v>0</v>
      </c>
      <c r="J827" s="82">
        <f>IF($C827&lt;&gt;"",VLOOKUP($C827,'Monthly budget'!$E$8:$O$86,COLUMN()-3,FALSE),0)</f>
        <v>0</v>
      </c>
      <c r="K827" s="82">
        <f>IF($C827&lt;&gt;"",VLOOKUP($C827,'Monthly budget'!$E$8:$O$86,COLUMN()-3,FALSE),0)</f>
        <v>0</v>
      </c>
      <c r="L827" s="82">
        <f>IF($C827&lt;&gt;"",VLOOKUP($C827,'Monthly budget'!$E$8:$O$86,COLUMN()-3,FALSE),0)</f>
        <v>0</v>
      </c>
      <c r="M827" s="82">
        <f>IF($C827&lt;&gt;"",VLOOKUP($C827,'Monthly budget'!$E$8:$O$86,COLUMN()-3,FALSE),0)</f>
        <v>0</v>
      </c>
      <c r="N827" s="82">
        <f>IF($C827&lt;&gt;"",VLOOKUP($C827,'Monthly budget'!$E$8:$O$86,COLUMN()-3,FALSE),0)</f>
        <v>0</v>
      </c>
    </row>
    <row r="828" spans="2:14" x14ac:dyDescent="0.25">
      <c r="B828" s="81" t="b">
        <v>0</v>
      </c>
      <c r="C828" s="88"/>
      <c r="D828" s="87"/>
      <c r="E828" s="83">
        <f>IF($C828&lt;&gt;"",VLOOKUP($C828,'Monthly budget'!$E$8:$O$86,COLUMN()-3,FALSE),0)</f>
        <v>0</v>
      </c>
      <c r="F828" s="82">
        <f>IF($C828&lt;&gt;"",VLOOKUP($C828,'Monthly budget'!$E$8:$O$86,COLUMN()-3,FALSE),0)</f>
        <v>0</v>
      </c>
      <c r="G828" s="82">
        <f>IF($C828&lt;&gt;"",VLOOKUP($C828,'Monthly budget'!$E$8:$O$86,COLUMN()-3,FALSE),0)</f>
        <v>0</v>
      </c>
      <c r="H828" s="82">
        <f>IF($C828&lt;&gt;"",VLOOKUP($C828,'Monthly budget'!$E$8:$O$86,COLUMN()-3,FALSE),0)</f>
        <v>0</v>
      </c>
      <c r="I828" s="82">
        <f>IF($C828&lt;&gt;"",VLOOKUP($C828,'Monthly budget'!$E$8:$O$86,COLUMN()-3,FALSE),0)</f>
        <v>0</v>
      </c>
      <c r="J828" s="82">
        <f>IF($C828&lt;&gt;"",VLOOKUP($C828,'Monthly budget'!$E$8:$O$86,COLUMN()-3,FALSE),0)</f>
        <v>0</v>
      </c>
      <c r="K828" s="82">
        <f>IF($C828&lt;&gt;"",VLOOKUP($C828,'Monthly budget'!$E$8:$O$86,COLUMN()-3,FALSE),0)</f>
        <v>0</v>
      </c>
      <c r="L828" s="82">
        <f>IF($C828&lt;&gt;"",VLOOKUP($C828,'Monthly budget'!$E$8:$O$86,COLUMN()-3,FALSE),0)</f>
        <v>0</v>
      </c>
      <c r="M828" s="82">
        <f>IF($C828&lt;&gt;"",VLOOKUP($C828,'Monthly budget'!$E$8:$O$86,COLUMN()-3,FALSE),0)</f>
        <v>0</v>
      </c>
      <c r="N828" s="82">
        <f>IF($C828&lt;&gt;"",VLOOKUP($C828,'Monthly budget'!$E$8:$O$86,COLUMN()-3,FALSE),0)</f>
        <v>0</v>
      </c>
    </row>
    <row r="829" spans="2:14" x14ac:dyDescent="0.25">
      <c r="B829" s="81" t="b">
        <v>0</v>
      </c>
      <c r="C829" s="88"/>
      <c r="D829" s="87"/>
      <c r="E829" s="83">
        <f>IF($C829&lt;&gt;"",VLOOKUP($C829,'Monthly budget'!$E$8:$O$86,COLUMN()-3,FALSE),0)</f>
        <v>0</v>
      </c>
      <c r="F829" s="82">
        <f>IF($C829&lt;&gt;"",VLOOKUP($C829,'Monthly budget'!$E$8:$O$86,COLUMN()-3,FALSE),0)</f>
        <v>0</v>
      </c>
      <c r="G829" s="82">
        <f>IF($C829&lt;&gt;"",VLOOKUP($C829,'Monthly budget'!$E$8:$O$86,COLUMN()-3,FALSE),0)</f>
        <v>0</v>
      </c>
      <c r="H829" s="82">
        <f>IF($C829&lt;&gt;"",VLOOKUP($C829,'Monthly budget'!$E$8:$O$86,COLUMN()-3,FALSE),0)</f>
        <v>0</v>
      </c>
      <c r="I829" s="82">
        <f>IF($C829&lt;&gt;"",VLOOKUP($C829,'Monthly budget'!$E$8:$O$86,COLUMN()-3,FALSE),0)</f>
        <v>0</v>
      </c>
      <c r="J829" s="82">
        <f>IF($C829&lt;&gt;"",VLOOKUP($C829,'Monthly budget'!$E$8:$O$86,COLUMN()-3,FALSE),0)</f>
        <v>0</v>
      </c>
      <c r="K829" s="82">
        <f>IF($C829&lt;&gt;"",VLOOKUP($C829,'Monthly budget'!$E$8:$O$86,COLUMN()-3,FALSE),0)</f>
        <v>0</v>
      </c>
      <c r="L829" s="82">
        <f>IF($C829&lt;&gt;"",VLOOKUP($C829,'Monthly budget'!$E$8:$O$86,COLUMN()-3,FALSE),0)</f>
        <v>0</v>
      </c>
      <c r="M829" s="82">
        <f>IF($C829&lt;&gt;"",VLOOKUP($C829,'Monthly budget'!$E$8:$O$86,COLUMN()-3,FALSE),0)</f>
        <v>0</v>
      </c>
      <c r="N829" s="82">
        <f>IF($C829&lt;&gt;"",VLOOKUP($C829,'Monthly budget'!$E$8:$O$86,COLUMN()-3,FALSE),0)</f>
        <v>0</v>
      </c>
    </row>
    <row r="830" spans="2:14" x14ac:dyDescent="0.25">
      <c r="B830" s="81" t="b">
        <v>0</v>
      </c>
      <c r="C830" s="88"/>
      <c r="D830" s="87"/>
      <c r="E830" s="83">
        <f>IF($C830&lt;&gt;"",VLOOKUP($C830,'Monthly budget'!$E$8:$O$86,COLUMN()-3,FALSE),0)</f>
        <v>0</v>
      </c>
      <c r="F830" s="82">
        <f>IF($C830&lt;&gt;"",VLOOKUP($C830,'Monthly budget'!$E$8:$O$86,COLUMN()-3,FALSE),0)</f>
        <v>0</v>
      </c>
      <c r="G830" s="82">
        <f>IF($C830&lt;&gt;"",VLOOKUP($C830,'Monthly budget'!$E$8:$O$86,COLUMN()-3,FALSE),0)</f>
        <v>0</v>
      </c>
      <c r="H830" s="82">
        <f>IF($C830&lt;&gt;"",VLOOKUP($C830,'Monthly budget'!$E$8:$O$86,COLUMN()-3,FALSE),0)</f>
        <v>0</v>
      </c>
      <c r="I830" s="82">
        <f>IF($C830&lt;&gt;"",VLOOKUP($C830,'Monthly budget'!$E$8:$O$86,COLUMN()-3,FALSE),0)</f>
        <v>0</v>
      </c>
      <c r="J830" s="82">
        <f>IF($C830&lt;&gt;"",VLOOKUP($C830,'Monthly budget'!$E$8:$O$86,COLUMN()-3,FALSE),0)</f>
        <v>0</v>
      </c>
      <c r="K830" s="82">
        <f>IF($C830&lt;&gt;"",VLOOKUP($C830,'Monthly budget'!$E$8:$O$86,COLUMN()-3,FALSE),0)</f>
        <v>0</v>
      </c>
      <c r="L830" s="82">
        <f>IF($C830&lt;&gt;"",VLOOKUP($C830,'Monthly budget'!$E$8:$O$86,COLUMN()-3,FALSE),0)</f>
        <v>0</v>
      </c>
      <c r="M830" s="82">
        <f>IF($C830&lt;&gt;"",VLOOKUP($C830,'Monthly budget'!$E$8:$O$86,COLUMN()-3,FALSE),0)</f>
        <v>0</v>
      </c>
      <c r="N830" s="82">
        <f>IF($C830&lt;&gt;"",VLOOKUP($C830,'Monthly budget'!$E$8:$O$86,COLUMN()-3,FALSE),0)</f>
        <v>0</v>
      </c>
    </row>
    <row r="831" spans="2:14" x14ac:dyDescent="0.25">
      <c r="B831" s="81" t="b">
        <v>0</v>
      </c>
      <c r="C831" s="88"/>
      <c r="D831" s="87"/>
      <c r="E831" s="83">
        <f>IF($C831&lt;&gt;"",VLOOKUP($C831,'Monthly budget'!$E$8:$O$86,COLUMN()-3,FALSE),0)</f>
        <v>0</v>
      </c>
      <c r="F831" s="82">
        <f>IF($C831&lt;&gt;"",VLOOKUP($C831,'Monthly budget'!$E$8:$O$86,COLUMN()-3,FALSE),0)</f>
        <v>0</v>
      </c>
      <c r="G831" s="82">
        <f>IF($C831&lt;&gt;"",VLOOKUP($C831,'Monthly budget'!$E$8:$O$86,COLUMN()-3,FALSE),0)</f>
        <v>0</v>
      </c>
      <c r="H831" s="82">
        <f>IF($C831&lt;&gt;"",VLOOKUP($C831,'Monthly budget'!$E$8:$O$86,COLUMN()-3,FALSE),0)</f>
        <v>0</v>
      </c>
      <c r="I831" s="82">
        <f>IF($C831&lt;&gt;"",VLOOKUP($C831,'Monthly budget'!$E$8:$O$86,COLUMN()-3,FALSE),0)</f>
        <v>0</v>
      </c>
      <c r="J831" s="82">
        <f>IF($C831&lt;&gt;"",VLOOKUP($C831,'Monthly budget'!$E$8:$O$86,COLUMN()-3,FALSE),0)</f>
        <v>0</v>
      </c>
      <c r="K831" s="82">
        <f>IF($C831&lt;&gt;"",VLOOKUP($C831,'Monthly budget'!$E$8:$O$86,COLUMN()-3,FALSE),0)</f>
        <v>0</v>
      </c>
      <c r="L831" s="82">
        <f>IF($C831&lt;&gt;"",VLOOKUP($C831,'Monthly budget'!$E$8:$O$86,COLUMN()-3,FALSE),0)</f>
        <v>0</v>
      </c>
      <c r="M831" s="82">
        <f>IF($C831&lt;&gt;"",VLOOKUP($C831,'Monthly budget'!$E$8:$O$86,COLUMN()-3,FALSE),0)</f>
        <v>0</v>
      </c>
      <c r="N831" s="82">
        <f>IF($C831&lt;&gt;"",VLOOKUP($C831,'Monthly budget'!$E$8:$O$86,COLUMN()-3,FALSE),0)</f>
        <v>0</v>
      </c>
    </row>
    <row r="832" spans="2:14" x14ac:dyDescent="0.25">
      <c r="B832" s="81" t="b">
        <v>0</v>
      </c>
      <c r="C832" s="88"/>
      <c r="D832" s="87"/>
      <c r="E832" s="83">
        <f>IF($C832&lt;&gt;"",VLOOKUP($C832,'Monthly budget'!$E$8:$O$86,COLUMN()-3,FALSE),0)</f>
        <v>0</v>
      </c>
      <c r="F832" s="82">
        <f>IF($C832&lt;&gt;"",VLOOKUP($C832,'Monthly budget'!$E$8:$O$86,COLUMN()-3,FALSE),0)</f>
        <v>0</v>
      </c>
      <c r="G832" s="82">
        <f>IF($C832&lt;&gt;"",VLOOKUP($C832,'Monthly budget'!$E$8:$O$86,COLUMN()-3,FALSE),0)</f>
        <v>0</v>
      </c>
      <c r="H832" s="82">
        <f>IF($C832&lt;&gt;"",VLOOKUP($C832,'Monthly budget'!$E$8:$O$86,COLUMN()-3,FALSE),0)</f>
        <v>0</v>
      </c>
      <c r="I832" s="82">
        <f>IF($C832&lt;&gt;"",VLOOKUP($C832,'Monthly budget'!$E$8:$O$86,COLUMN()-3,FALSE),0)</f>
        <v>0</v>
      </c>
      <c r="J832" s="82">
        <f>IF($C832&lt;&gt;"",VLOOKUP($C832,'Monthly budget'!$E$8:$O$86,COLUMN()-3,FALSE),0)</f>
        <v>0</v>
      </c>
      <c r="K832" s="82">
        <f>IF($C832&lt;&gt;"",VLOOKUP($C832,'Monthly budget'!$E$8:$O$86,COLUMN()-3,FALSE),0)</f>
        <v>0</v>
      </c>
      <c r="L832" s="82">
        <f>IF($C832&lt;&gt;"",VLOOKUP($C832,'Monthly budget'!$E$8:$O$86,COLUMN()-3,FALSE),0)</f>
        <v>0</v>
      </c>
      <c r="M832" s="82">
        <f>IF($C832&lt;&gt;"",VLOOKUP($C832,'Monthly budget'!$E$8:$O$86,COLUMN()-3,FALSE),0)</f>
        <v>0</v>
      </c>
      <c r="N832" s="82">
        <f>IF($C832&lt;&gt;"",VLOOKUP($C832,'Monthly budget'!$E$8:$O$86,COLUMN()-3,FALSE),0)</f>
        <v>0</v>
      </c>
    </row>
    <row r="833" spans="2:14" x14ac:dyDescent="0.25">
      <c r="B833" s="81" t="b">
        <v>0</v>
      </c>
      <c r="C833" s="88"/>
      <c r="D833" s="87"/>
      <c r="E833" s="83">
        <f>IF($C833&lt;&gt;"",VLOOKUP($C833,'Monthly budget'!$E$8:$O$86,COLUMN()-3,FALSE),0)</f>
        <v>0</v>
      </c>
      <c r="F833" s="82">
        <f>IF($C833&lt;&gt;"",VLOOKUP($C833,'Monthly budget'!$E$8:$O$86,COLUMN()-3,FALSE),0)</f>
        <v>0</v>
      </c>
      <c r="G833" s="82">
        <f>IF($C833&lt;&gt;"",VLOOKUP($C833,'Monthly budget'!$E$8:$O$86,COLUMN()-3,FALSE),0)</f>
        <v>0</v>
      </c>
      <c r="H833" s="82">
        <f>IF($C833&lt;&gt;"",VLOOKUP($C833,'Monthly budget'!$E$8:$O$86,COLUMN()-3,FALSE),0)</f>
        <v>0</v>
      </c>
      <c r="I833" s="82">
        <f>IF($C833&lt;&gt;"",VLOOKUP($C833,'Monthly budget'!$E$8:$O$86,COLUMN()-3,FALSE),0)</f>
        <v>0</v>
      </c>
      <c r="J833" s="82">
        <f>IF($C833&lt;&gt;"",VLOOKUP($C833,'Monthly budget'!$E$8:$O$86,COLUMN()-3,FALSE),0)</f>
        <v>0</v>
      </c>
      <c r="K833" s="82">
        <f>IF($C833&lt;&gt;"",VLOOKUP($C833,'Monthly budget'!$E$8:$O$86,COLUMN()-3,FALSE),0)</f>
        <v>0</v>
      </c>
      <c r="L833" s="82">
        <f>IF($C833&lt;&gt;"",VLOOKUP($C833,'Monthly budget'!$E$8:$O$86,COLUMN()-3,FALSE),0)</f>
        <v>0</v>
      </c>
      <c r="M833" s="82">
        <f>IF($C833&lt;&gt;"",VLOOKUP($C833,'Monthly budget'!$E$8:$O$86,COLUMN()-3,FALSE),0)</f>
        <v>0</v>
      </c>
      <c r="N833" s="82">
        <f>IF($C833&lt;&gt;"",VLOOKUP($C833,'Monthly budget'!$E$8:$O$86,COLUMN()-3,FALSE),0)</f>
        <v>0</v>
      </c>
    </row>
    <row r="834" spans="2:14" x14ac:dyDescent="0.25">
      <c r="B834" s="81" t="b">
        <v>0</v>
      </c>
      <c r="C834" s="88"/>
      <c r="D834" s="87"/>
      <c r="E834" s="83">
        <f>IF($C834&lt;&gt;"",VLOOKUP($C834,'Monthly budget'!$E$8:$O$86,COLUMN()-3,FALSE),0)</f>
        <v>0</v>
      </c>
      <c r="F834" s="82">
        <f>IF($C834&lt;&gt;"",VLOOKUP($C834,'Monthly budget'!$E$8:$O$86,COLUMN()-3,FALSE),0)</f>
        <v>0</v>
      </c>
      <c r="G834" s="82">
        <f>IF($C834&lt;&gt;"",VLOOKUP($C834,'Monthly budget'!$E$8:$O$86,COLUMN()-3,FALSE),0)</f>
        <v>0</v>
      </c>
      <c r="H834" s="82">
        <f>IF($C834&lt;&gt;"",VLOOKUP($C834,'Monthly budget'!$E$8:$O$86,COLUMN()-3,FALSE),0)</f>
        <v>0</v>
      </c>
      <c r="I834" s="82">
        <f>IF($C834&lt;&gt;"",VLOOKUP($C834,'Monthly budget'!$E$8:$O$86,COLUMN()-3,FALSE),0)</f>
        <v>0</v>
      </c>
      <c r="J834" s="82">
        <f>IF($C834&lt;&gt;"",VLOOKUP($C834,'Monthly budget'!$E$8:$O$86,COLUMN()-3,FALSE),0)</f>
        <v>0</v>
      </c>
      <c r="K834" s="82">
        <f>IF($C834&lt;&gt;"",VLOOKUP($C834,'Monthly budget'!$E$8:$O$86,COLUMN()-3,FALSE),0)</f>
        <v>0</v>
      </c>
      <c r="L834" s="82">
        <f>IF($C834&lt;&gt;"",VLOOKUP($C834,'Monthly budget'!$E$8:$O$86,COLUMN()-3,FALSE),0)</f>
        <v>0</v>
      </c>
      <c r="M834" s="82">
        <f>IF($C834&lt;&gt;"",VLOOKUP($C834,'Monthly budget'!$E$8:$O$86,COLUMN()-3,FALSE),0)</f>
        <v>0</v>
      </c>
      <c r="N834" s="82">
        <f>IF($C834&lt;&gt;"",VLOOKUP($C834,'Monthly budget'!$E$8:$O$86,COLUMN()-3,FALSE),0)</f>
        <v>0</v>
      </c>
    </row>
    <row r="835" spans="2:14" x14ac:dyDescent="0.25">
      <c r="B835" s="81" t="b">
        <v>0</v>
      </c>
      <c r="C835" s="88"/>
      <c r="D835" s="87"/>
      <c r="E835" s="83">
        <f>IF($C835&lt;&gt;"",VLOOKUP($C835,'Monthly budget'!$E$8:$O$86,COLUMN()-3,FALSE),0)</f>
        <v>0</v>
      </c>
      <c r="F835" s="82">
        <f>IF($C835&lt;&gt;"",VLOOKUP($C835,'Monthly budget'!$E$8:$O$86,COLUMN()-3,FALSE),0)</f>
        <v>0</v>
      </c>
      <c r="G835" s="82">
        <f>IF($C835&lt;&gt;"",VLOOKUP($C835,'Monthly budget'!$E$8:$O$86,COLUMN()-3,FALSE),0)</f>
        <v>0</v>
      </c>
      <c r="H835" s="82">
        <f>IF($C835&lt;&gt;"",VLOOKUP($C835,'Monthly budget'!$E$8:$O$86,COLUMN()-3,FALSE),0)</f>
        <v>0</v>
      </c>
      <c r="I835" s="82">
        <f>IF($C835&lt;&gt;"",VLOOKUP($C835,'Monthly budget'!$E$8:$O$86,COLUMN()-3,FALSE),0)</f>
        <v>0</v>
      </c>
      <c r="J835" s="82">
        <f>IF($C835&lt;&gt;"",VLOOKUP($C835,'Monthly budget'!$E$8:$O$86,COLUMN()-3,FALSE),0)</f>
        <v>0</v>
      </c>
      <c r="K835" s="82">
        <f>IF($C835&lt;&gt;"",VLOOKUP($C835,'Monthly budget'!$E$8:$O$86,COLUMN()-3,FALSE),0)</f>
        <v>0</v>
      </c>
      <c r="L835" s="82">
        <f>IF($C835&lt;&gt;"",VLOOKUP($C835,'Monthly budget'!$E$8:$O$86,COLUMN()-3,FALSE),0)</f>
        <v>0</v>
      </c>
      <c r="M835" s="82">
        <f>IF($C835&lt;&gt;"",VLOOKUP($C835,'Monthly budget'!$E$8:$O$86,COLUMN()-3,FALSE),0)</f>
        <v>0</v>
      </c>
      <c r="N835" s="82">
        <f>IF($C835&lt;&gt;"",VLOOKUP($C835,'Monthly budget'!$E$8:$O$86,COLUMN()-3,FALSE),0)</f>
        <v>0</v>
      </c>
    </row>
    <row r="836" spans="2:14" x14ac:dyDescent="0.25">
      <c r="B836" s="81" t="b">
        <v>0</v>
      </c>
      <c r="C836" s="88"/>
      <c r="D836" s="87"/>
      <c r="E836" s="83">
        <f>IF($C836&lt;&gt;"",VLOOKUP($C836,'Monthly budget'!$E$8:$O$86,COLUMN()-3,FALSE),0)</f>
        <v>0</v>
      </c>
      <c r="F836" s="82">
        <f>IF($C836&lt;&gt;"",VLOOKUP($C836,'Monthly budget'!$E$8:$O$86,COLUMN()-3,FALSE),0)</f>
        <v>0</v>
      </c>
      <c r="G836" s="82">
        <f>IF($C836&lt;&gt;"",VLOOKUP($C836,'Monthly budget'!$E$8:$O$86,COLUMN()-3,FALSE),0)</f>
        <v>0</v>
      </c>
      <c r="H836" s="82">
        <f>IF($C836&lt;&gt;"",VLOOKUP($C836,'Monthly budget'!$E$8:$O$86,COLUMN()-3,FALSE),0)</f>
        <v>0</v>
      </c>
      <c r="I836" s="82">
        <f>IF($C836&lt;&gt;"",VLOOKUP($C836,'Monthly budget'!$E$8:$O$86,COLUMN()-3,FALSE),0)</f>
        <v>0</v>
      </c>
      <c r="J836" s="82">
        <f>IF($C836&lt;&gt;"",VLOOKUP($C836,'Monthly budget'!$E$8:$O$86,COLUMN()-3,FALSE),0)</f>
        <v>0</v>
      </c>
      <c r="K836" s="82">
        <f>IF($C836&lt;&gt;"",VLOOKUP($C836,'Monthly budget'!$E$8:$O$86,COLUMN()-3,FALSE),0)</f>
        <v>0</v>
      </c>
      <c r="L836" s="82">
        <f>IF($C836&lt;&gt;"",VLOOKUP($C836,'Monthly budget'!$E$8:$O$86,COLUMN()-3,FALSE),0)</f>
        <v>0</v>
      </c>
      <c r="M836" s="82">
        <f>IF($C836&lt;&gt;"",VLOOKUP($C836,'Monthly budget'!$E$8:$O$86,COLUMN()-3,FALSE),0)</f>
        <v>0</v>
      </c>
      <c r="N836" s="82">
        <f>IF($C836&lt;&gt;"",VLOOKUP($C836,'Monthly budget'!$E$8:$O$86,COLUMN()-3,FALSE),0)</f>
        <v>0</v>
      </c>
    </row>
    <row r="837" spans="2:14" x14ac:dyDescent="0.25">
      <c r="B837" s="81" t="b">
        <v>0</v>
      </c>
      <c r="C837" s="88"/>
      <c r="D837" s="87"/>
      <c r="E837" s="83">
        <f>IF($C837&lt;&gt;"",VLOOKUP($C837,'Monthly budget'!$E$8:$O$86,COLUMN()-3,FALSE),0)</f>
        <v>0</v>
      </c>
      <c r="F837" s="82">
        <f>IF($C837&lt;&gt;"",VLOOKUP($C837,'Monthly budget'!$E$8:$O$86,COLUMN()-3,FALSE),0)</f>
        <v>0</v>
      </c>
      <c r="G837" s="82">
        <f>IF($C837&lt;&gt;"",VLOOKUP($C837,'Monthly budget'!$E$8:$O$86,COLUMN()-3,FALSE),0)</f>
        <v>0</v>
      </c>
      <c r="H837" s="82">
        <f>IF($C837&lt;&gt;"",VLOOKUP($C837,'Monthly budget'!$E$8:$O$86,COLUMN()-3,FALSE),0)</f>
        <v>0</v>
      </c>
      <c r="I837" s="82">
        <f>IF($C837&lt;&gt;"",VLOOKUP($C837,'Monthly budget'!$E$8:$O$86,COLUMN()-3,FALSE),0)</f>
        <v>0</v>
      </c>
      <c r="J837" s="82">
        <f>IF($C837&lt;&gt;"",VLOOKUP($C837,'Monthly budget'!$E$8:$O$86,COLUMN()-3,FALSE),0)</f>
        <v>0</v>
      </c>
      <c r="K837" s="82">
        <f>IF($C837&lt;&gt;"",VLOOKUP($C837,'Monthly budget'!$E$8:$O$86,COLUMN()-3,FALSE),0)</f>
        <v>0</v>
      </c>
      <c r="L837" s="82">
        <f>IF($C837&lt;&gt;"",VLOOKUP($C837,'Monthly budget'!$E$8:$O$86,COLUMN()-3,FALSE),0)</f>
        <v>0</v>
      </c>
      <c r="M837" s="82">
        <f>IF($C837&lt;&gt;"",VLOOKUP($C837,'Monthly budget'!$E$8:$O$86,COLUMN()-3,FALSE),0)</f>
        <v>0</v>
      </c>
      <c r="N837" s="82">
        <f>IF($C837&lt;&gt;"",VLOOKUP($C837,'Monthly budget'!$E$8:$O$86,COLUMN()-3,FALSE),0)</f>
        <v>0</v>
      </c>
    </row>
    <row r="838" spans="2:14" x14ac:dyDescent="0.25">
      <c r="B838" s="81" t="b">
        <v>0</v>
      </c>
      <c r="C838" s="88"/>
      <c r="D838" s="87"/>
      <c r="E838" s="83">
        <f>IF($C838&lt;&gt;"",VLOOKUP($C838,'Monthly budget'!$E$8:$O$86,COLUMN()-3,FALSE),0)</f>
        <v>0</v>
      </c>
      <c r="F838" s="82">
        <f>IF($C838&lt;&gt;"",VLOOKUP($C838,'Monthly budget'!$E$8:$O$86,COLUMN()-3,FALSE),0)</f>
        <v>0</v>
      </c>
      <c r="G838" s="82">
        <f>IF($C838&lt;&gt;"",VLOOKUP($C838,'Monthly budget'!$E$8:$O$86,COLUMN()-3,FALSE),0)</f>
        <v>0</v>
      </c>
      <c r="H838" s="82">
        <f>IF($C838&lt;&gt;"",VLOOKUP($C838,'Monthly budget'!$E$8:$O$86,COLUMN()-3,FALSE),0)</f>
        <v>0</v>
      </c>
      <c r="I838" s="82">
        <f>IF($C838&lt;&gt;"",VLOOKUP($C838,'Monthly budget'!$E$8:$O$86,COLUMN()-3,FALSE),0)</f>
        <v>0</v>
      </c>
      <c r="J838" s="82">
        <f>IF($C838&lt;&gt;"",VLOOKUP($C838,'Monthly budget'!$E$8:$O$86,COLUMN()-3,FALSE),0)</f>
        <v>0</v>
      </c>
      <c r="K838" s="82">
        <f>IF($C838&lt;&gt;"",VLOOKUP($C838,'Monthly budget'!$E$8:$O$86,COLUMN()-3,FALSE),0)</f>
        <v>0</v>
      </c>
      <c r="L838" s="82">
        <f>IF($C838&lt;&gt;"",VLOOKUP($C838,'Monthly budget'!$E$8:$O$86,COLUMN()-3,FALSE),0)</f>
        <v>0</v>
      </c>
      <c r="M838" s="82">
        <f>IF($C838&lt;&gt;"",VLOOKUP($C838,'Monthly budget'!$E$8:$O$86,COLUMN()-3,FALSE),0)</f>
        <v>0</v>
      </c>
      <c r="N838" s="82">
        <f>IF($C838&lt;&gt;"",VLOOKUP($C838,'Monthly budget'!$E$8:$O$86,COLUMN()-3,FALSE),0)</f>
        <v>0</v>
      </c>
    </row>
    <row r="839" spans="2:14" x14ac:dyDescent="0.25">
      <c r="B839" s="81" t="b">
        <v>0</v>
      </c>
      <c r="C839" s="88"/>
      <c r="D839" s="87"/>
      <c r="E839" s="83">
        <f>IF($C839&lt;&gt;"",VLOOKUP($C839,'Monthly budget'!$E$8:$O$86,COLUMN()-3,FALSE),0)</f>
        <v>0</v>
      </c>
      <c r="F839" s="82">
        <f>IF($C839&lt;&gt;"",VLOOKUP($C839,'Monthly budget'!$E$8:$O$86,COLUMN()-3,FALSE),0)</f>
        <v>0</v>
      </c>
      <c r="G839" s="82">
        <f>IF($C839&lt;&gt;"",VLOOKUP($C839,'Monthly budget'!$E$8:$O$86,COLUMN()-3,FALSE),0)</f>
        <v>0</v>
      </c>
      <c r="H839" s="82">
        <f>IF($C839&lt;&gt;"",VLOOKUP($C839,'Monthly budget'!$E$8:$O$86,COLUMN()-3,FALSE),0)</f>
        <v>0</v>
      </c>
      <c r="I839" s="82">
        <f>IF($C839&lt;&gt;"",VLOOKUP($C839,'Monthly budget'!$E$8:$O$86,COLUMN()-3,FALSE),0)</f>
        <v>0</v>
      </c>
      <c r="J839" s="82">
        <f>IF($C839&lt;&gt;"",VLOOKUP($C839,'Monthly budget'!$E$8:$O$86,COLUMN()-3,FALSE),0)</f>
        <v>0</v>
      </c>
      <c r="K839" s="82">
        <f>IF($C839&lt;&gt;"",VLOOKUP($C839,'Monthly budget'!$E$8:$O$86,COLUMN()-3,FALSE),0)</f>
        <v>0</v>
      </c>
      <c r="L839" s="82">
        <f>IF($C839&lt;&gt;"",VLOOKUP($C839,'Monthly budget'!$E$8:$O$86,COLUMN()-3,FALSE),0)</f>
        <v>0</v>
      </c>
      <c r="M839" s="82">
        <f>IF($C839&lt;&gt;"",VLOOKUP($C839,'Monthly budget'!$E$8:$O$86,COLUMN()-3,FALSE),0)</f>
        <v>0</v>
      </c>
      <c r="N839" s="82">
        <f>IF($C839&lt;&gt;"",VLOOKUP($C839,'Monthly budget'!$E$8:$O$86,COLUMN()-3,FALSE),0)</f>
        <v>0</v>
      </c>
    </row>
    <row r="840" spans="2:14" x14ac:dyDescent="0.25">
      <c r="B840" s="81" t="b">
        <v>0</v>
      </c>
      <c r="C840" s="88"/>
      <c r="D840" s="87"/>
      <c r="E840" s="83">
        <f>IF($C840&lt;&gt;"",VLOOKUP($C840,'Monthly budget'!$E$8:$O$86,COLUMN()-3,FALSE),0)</f>
        <v>0</v>
      </c>
      <c r="F840" s="82">
        <f>IF($C840&lt;&gt;"",VLOOKUP($C840,'Monthly budget'!$E$8:$O$86,COLUMN()-3,FALSE),0)</f>
        <v>0</v>
      </c>
      <c r="G840" s="82">
        <f>IF($C840&lt;&gt;"",VLOOKUP($C840,'Monthly budget'!$E$8:$O$86,COLUMN()-3,FALSE),0)</f>
        <v>0</v>
      </c>
      <c r="H840" s="82">
        <f>IF($C840&lt;&gt;"",VLOOKUP($C840,'Monthly budget'!$E$8:$O$86,COLUMN()-3,FALSE),0)</f>
        <v>0</v>
      </c>
      <c r="I840" s="82">
        <f>IF($C840&lt;&gt;"",VLOOKUP($C840,'Monthly budget'!$E$8:$O$86,COLUMN()-3,FALSE),0)</f>
        <v>0</v>
      </c>
      <c r="J840" s="82">
        <f>IF($C840&lt;&gt;"",VLOOKUP($C840,'Monthly budget'!$E$8:$O$86,COLUMN()-3,FALSE),0)</f>
        <v>0</v>
      </c>
      <c r="K840" s="82">
        <f>IF($C840&lt;&gt;"",VLOOKUP($C840,'Monthly budget'!$E$8:$O$86,COLUMN()-3,FALSE),0)</f>
        <v>0</v>
      </c>
      <c r="L840" s="82">
        <f>IF($C840&lt;&gt;"",VLOOKUP($C840,'Monthly budget'!$E$8:$O$86,COLUMN()-3,FALSE),0)</f>
        <v>0</v>
      </c>
      <c r="M840" s="82">
        <f>IF($C840&lt;&gt;"",VLOOKUP($C840,'Monthly budget'!$E$8:$O$86,COLUMN()-3,FALSE),0)</f>
        <v>0</v>
      </c>
      <c r="N840" s="82">
        <f>IF($C840&lt;&gt;"",VLOOKUP($C840,'Monthly budget'!$E$8:$O$86,COLUMN()-3,FALSE),0)</f>
        <v>0</v>
      </c>
    </row>
    <row r="841" spans="2:14" x14ac:dyDescent="0.25">
      <c r="B841" s="81" t="b">
        <v>0</v>
      </c>
      <c r="C841" s="88"/>
      <c r="D841" s="87"/>
      <c r="E841" s="83">
        <f>IF($C841&lt;&gt;"",VLOOKUP($C841,'Monthly budget'!$E$8:$O$86,COLUMN()-3,FALSE),0)</f>
        <v>0</v>
      </c>
      <c r="F841" s="82">
        <f>IF($C841&lt;&gt;"",VLOOKUP($C841,'Monthly budget'!$E$8:$O$86,COLUMN()-3,FALSE),0)</f>
        <v>0</v>
      </c>
      <c r="G841" s="82">
        <f>IF($C841&lt;&gt;"",VLOOKUP($C841,'Monthly budget'!$E$8:$O$86,COLUMN()-3,FALSE),0)</f>
        <v>0</v>
      </c>
      <c r="H841" s="82">
        <f>IF($C841&lt;&gt;"",VLOOKUP($C841,'Monthly budget'!$E$8:$O$86,COLUMN()-3,FALSE),0)</f>
        <v>0</v>
      </c>
      <c r="I841" s="82">
        <f>IF($C841&lt;&gt;"",VLOOKUP($C841,'Monthly budget'!$E$8:$O$86,COLUMN()-3,FALSE),0)</f>
        <v>0</v>
      </c>
      <c r="J841" s="82">
        <f>IF($C841&lt;&gt;"",VLOOKUP($C841,'Monthly budget'!$E$8:$O$86,COLUMN()-3,FALSE),0)</f>
        <v>0</v>
      </c>
      <c r="K841" s="82">
        <f>IF($C841&lt;&gt;"",VLOOKUP($C841,'Monthly budget'!$E$8:$O$86,COLUMN()-3,FALSE),0)</f>
        <v>0</v>
      </c>
      <c r="L841" s="82">
        <f>IF($C841&lt;&gt;"",VLOOKUP($C841,'Monthly budget'!$E$8:$O$86,COLUMN()-3,FALSE),0)</f>
        <v>0</v>
      </c>
      <c r="M841" s="82">
        <f>IF($C841&lt;&gt;"",VLOOKUP($C841,'Monthly budget'!$E$8:$O$86,COLUMN()-3,FALSE),0)</f>
        <v>0</v>
      </c>
      <c r="N841" s="82">
        <f>IF($C841&lt;&gt;"",VLOOKUP($C841,'Monthly budget'!$E$8:$O$86,COLUMN()-3,FALSE),0)</f>
        <v>0</v>
      </c>
    </row>
    <row r="842" spans="2:14" x14ac:dyDescent="0.25">
      <c r="B842" s="81" t="b">
        <v>0</v>
      </c>
      <c r="C842" s="88"/>
      <c r="D842" s="87"/>
      <c r="E842" s="83">
        <f>IF($C842&lt;&gt;"",VLOOKUP($C842,'Monthly budget'!$E$8:$O$86,COLUMN()-3,FALSE),0)</f>
        <v>0</v>
      </c>
      <c r="F842" s="82">
        <f>IF($C842&lt;&gt;"",VLOOKUP($C842,'Monthly budget'!$E$8:$O$86,COLUMN()-3,FALSE),0)</f>
        <v>0</v>
      </c>
      <c r="G842" s="82">
        <f>IF($C842&lt;&gt;"",VLOOKUP($C842,'Monthly budget'!$E$8:$O$86,COLUMN()-3,FALSE),0)</f>
        <v>0</v>
      </c>
      <c r="H842" s="82">
        <f>IF($C842&lt;&gt;"",VLOOKUP($C842,'Monthly budget'!$E$8:$O$86,COLUMN()-3,FALSE),0)</f>
        <v>0</v>
      </c>
      <c r="I842" s="82">
        <f>IF($C842&lt;&gt;"",VLOOKUP($C842,'Monthly budget'!$E$8:$O$86,COLUMN()-3,FALSE),0)</f>
        <v>0</v>
      </c>
      <c r="J842" s="82">
        <f>IF($C842&lt;&gt;"",VLOOKUP($C842,'Monthly budget'!$E$8:$O$86,COLUMN()-3,FALSE),0)</f>
        <v>0</v>
      </c>
      <c r="K842" s="82">
        <f>IF($C842&lt;&gt;"",VLOOKUP($C842,'Monthly budget'!$E$8:$O$86,COLUMN()-3,FALSE),0)</f>
        <v>0</v>
      </c>
      <c r="L842" s="82">
        <f>IF($C842&lt;&gt;"",VLOOKUP($C842,'Monthly budget'!$E$8:$O$86,COLUMN()-3,FALSE),0)</f>
        <v>0</v>
      </c>
      <c r="M842" s="82">
        <f>IF($C842&lt;&gt;"",VLOOKUP($C842,'Monthly budget'!$E$8:$O$86,COLUMN()-3,FALSE),0)</f>
        <v>0</v>
      </c>
      <c r="N842" s="82">
        <f>IF($C842&lt;&gt;"",VLOOKUP($C842,'Monthly budget'!$E$8:$O$86,COLUMN()-3,FALSE),0)</f>
        <v>0</v>
      </c>
    </row>
    <row r="843" spans="2:14" x14ac:dyDescent="0.25">
      <c r="B843" s="81" t="b">
        <v>0</v>
      </c>
      <c r="C843" s="88"/>
      <c r="D843" s="87"/>
      <c r="E843" s="83">
        <f>IF($C843&lt;&gt;"",VLOOKUP($C843,'Monthly budget'!$E$8:$O$86,COLUMN()-3,FALSE),0)</f>
        <v>0</v>
      </c>
      <c r="F843" s="82">
        <f>IF($C843&lt;&gt;"",VLOOKUP($C843,'Monthly budget'!$E$8:$O$86,COLUMN()-3,FALSE),0)</f>
        <v>0</v>
      </c>
      <c r="G843" s="82">
        <f>IF($C843&lt;&gt;"",VLOOKUP($C843,'Monthly budget'!$E$8:$O$86,COLUMN()-3,FALSE),0)</f>
        <v>0</v>
      </c>
      <c r="H843" s="82">
        <f>IF($C843&lt;&gt;"",VLOOKUP($C843,'Monthly budget'!$E$8:$O$86,COLUMN()-3,FALSE),0)</f>
        <v>0</v>
      </c>
      <c r="I843" s="82">
        <f>IF($C843&lt;&gt;"",VLOOKUP($C843,'Monthly budget'!$E$8:$O$86,COLUMN()-3,FALSE),0)</f>
        <v>0</v>
      </c>
      <c r="J843" s="82">
        <f>IF($C843&lt;&gt;"",VLOOKUP($C843,'Monthly budget'!$E$8:$O$86,COLUMN()-3,FALSE),0)</f>
        <v>0</v>
      </c>
      <c r="K843" s="82">
        <f>IF($C843&lt;&gt;"",VLOOKUP($C843,'Monthly budget'!$E$8:$O$86,COLUMN()-3,FALSE),0)</f>
        <v>0</v>
      </c>
      <c r="L843" s="82">
        <f>IF($C843&lt;&gt;"",VLOOKUP($C843,'Monthly budget'!$E$8:$O$86,COLUMN()-3,FALSE),0)</f>
        <v>0</v>
      </c>
      <c r="M843" s="82">
        <f>IF($C843&lt;&gt;"",VLOOKUP($C843,'Monthly budget'!$E$8:$O$86,COLUMN()-3,FALSE),0)</f>
        <v>0</v>
      </c>
      <c r="N843" s="82">
        <f>IF($C843&lt;&gt;"",VLOOKUP($C843,'Monthly budget'!$E$8:$O$86,COLUMN()-3,FALSE),0)</f>
        <v>0</v>
      </c>
    </row>
    <row r="844" spans="2:14" x14ac:dyDescent="0.25">
      <c r="B844" s="81" t="b">
        <v>0</v>
      </c>
      <c r="C844" s="88"/>
      <c r="D844" s="87"/>
      <c r="E844" s="83">
        <f>IF($C844&lt;&gt;"",VLOOKUP($C844,'Monthly budget'!$E$8:$O$86,COLUMN()-3,FALSE),0)</f>
        <v>0</v>
      </c>
      <c r="F844" s="82">
        <f>IF($C844&lt;&gt;"",VLOOKUP($C844,'Monthly budget'!$E$8:$O$86,COLUMN()-3,FALSE),0)</f>
        <v>0</v>
      </c>
      <c r="G844" s="82">
        <f>IF($C844&lt;&gt;"",VLOOKUP($C844,'Monthly budget'!$E$8:$O$86,COLUMN()-3,FALSE),0)</f>
        <v>0</v>
      </c>
      <c r="H844" s="82">
        <f>IF($C844&lt;&gt;"",VLOOKUP($C844,'Monthly budget'!$E$8:$O$86,COLUMN()-3,FALSE),0)</f>
        <v>0</v>
      </c>
      <c r="I844" s="82">
        <f>IF($C844&lt;&gt;"",VLOOKUP($C844,'Monthly budget'!$E$8:$O$86,COLUMN()-3,FALSE),0)</f>
        <v>0</v>
      </c>
      <c r="J844" s="82">
        <f>IF($C844&lt;&gt;"",VLOOKUP($C844,'Monthly budget'!$E$8:$O$86,COLUMN()-3,FALSE),0)</f>
        <v>0</v>
      </c>
      <c r="K844" s="82">
        <f>IF($C844&lt;&gt;"",VLOOKUP($C844,'Monthly budget'!$E$8:$O$86,COLUMN()-3,FALSE),0)</f>
        <v>0</v>
      </c>
      <c r="L844" s="82">
        <f>IF($C844&lt;&gt;"",VLOOKUP($C844,'Monthly budget'!$E$8:$O$86,COLUMN()-3,FALSE),0)</f>
        <v>0</v>
      </c>
      <c r="M844" s="82">
        <f>IF($C844&lt;&gt;"",VLOOKUP($C844,'Monthly budget'!$E$8:$O$86,COLUMN()-3,FALSE),0)</f>
        <v>0</v>
      </c>
      <c r="N844" s="82">
        <f>IF($C844&lt;&gt;"",VLOOKUP($C844,'Monthly budget'!$E$8:$O$86,COLUMN()-3,FALSE),0)</f>
        <v>0</v>
      </c>
    </row>
    <row r="845" spans="2:14" x14ac:dyDescent="0.25">
      <c r="B845" s="81" t="b">
        <v>0</v>
      </c>
      <c r="C845" s="88"/>
      <c r="D845" s="87"/>
      <c r="E845" s="83">
        <f>IF($C845&lt;&gt;"",VLOOKUP($C845,'Monthly budget'!$E$8:$O$86,COLUMN()-3,FALSE),0)</f>
        <v>0</v>
      </c>
      <c r="F845" s="82">
        <f>IF($C845&lt;&gt;"",VLOOKUP($C845,'Monthly budget'!$E$8:$O$86,COLUMN()-3,FALSE),0)</f>
        <v>0</v>
      </c>
      <c r="G845" s="82">
        <f>IF($C845&lt;&gt;"",VLOOKUP($C845,'Monthly budget'!$E$8:$O$86,COLUMN()-3,FALSE),0)</f>
        <v>0</v>
      </c>
      <c r="H845" s="82">
        <f>IF($C845&lt;&gt;"",VLOOKUP($C845,'Monthly budget'!$E$8:$O$86,COLUMN()-3,FALSE),0)</f>
        <v>0</v>
      </c>
      <c r="I845" s="82">
        <f>IF($C845&lt;&gt;"",VLOOKUP($C845,'Monthly budget'!$E$8:$O$86,COLUMN()-3,FALSE),0)</f>
        <v>0</v>
      </c>
      <c r="J845" s="82">
        <f>IF($C845&lt;&gt;"",VLOOKUP($C845,'Monthly budget'!$E$8:$O$86,COLUMN()-3,FALSE),0)</f>
        <v>0</v>
      </c>
      <c r="K845" s="82">
        <f>IF($C845&lt;&gt;"",VLOOKUP($C845,'Monthly budget'!$E$8:$O$86,COLUMN()-3,FALSE),0)</f>
        <v>0</v>
      </c>
      <c r="L845" s="82">
        <f>IF($C845&lt;&gt;"",VLOOKUP($C845,'Monthly budget'!$E$8:$O$86,COLUMN()-3,FALSE),0)</f>
        <v>0</v>
      </c>
      <c r="M845" s="82">
        <f>IF($C845&lt;&gt;"",VLOOKUP($C845,'Monthly budget'!$E$8:$O$86,COLUMN()-3,FALSE),0)</f>
        <v>0</v>
      </c>
      <c r="N845" s="82">
        <f>IF($C845&lt;&gt;"",VLOOKUP($C845,'Monthly budget'!$E$8:$O$86,COLUMN()-3,FALSE),0)</f>
        <v>0</v>
      </c>
    </row>
    <row r="846" spans="2:14" x14ac:dyDescent="0.25">
      <c r="B846" s="81" t="b">
        <v>0</v>
      </c>
      <c r="C846" s="88"/>
      <c r="D846" s="87"/>
      <c r="E846" s="83">
        <f>IF($C846&lt;&gt;"",VLOOKUP($C846,'Monthly budget'!$E$8:$O$86,COLUMN()-3,FALSE),0)</f>
        <v>0</v>
      </c>
      <c r="F846" s="82">
        <f>IF($C846&lt;&gt;"",VLOOKUP($C846,'Monthly budget'!$E$8:$O$86,COLUMN()-3,FALSE),0)</f>
        <v>0</v>
      </c>
      <c r="G846" s="82">
        <f>IF($C846&lt;&gt;"",VLOOKUP($C846,'Monthly budget'!$E$8:$O$86,COLUMN()-3,FALSE),0)</f>
        <v>0</v>
      </c>
      <c r="H846" s="82">
        <f>IF($C846&lt;&gt;"",VLOOKUP($C846,'Monthly budget'!$E$8:$O$86,COLUMN()-3,FALSE),0)</f>
        <v>0</v>
      </c>
      <c r="I846" s="82">
        <f>IF($C846&lt;&gt;"",VLOOKUP($C846,'Monthly budget'!$E$8:$O$86,COLUMN()-3,FALSE),0)</f>
        <v>0</v>
      </c>
      <c r="J846" s="82">
        <f>IF($C846&lt;&gt;"",VLOOKUP($C846,'Monthly budget'!$E$8:$O$86,COLUMN()-3,FALSE),0)</f>
        <v>0</v>
      </c>
      <c r="K846" s="82">
        <f>IF($C846&lt;&gt;"",VLOOKUP($C846,'Monthly budget'!$E$8:$O$86,COLUMN()-3,FALSE),0)</f>
        <v>0</v>
      </c>
      <c r="L846" s="82">
        <f>IF($C846&lt;&gt;"",VLOOKUP($C846,'Monthly budget'!$E$8:$O$86,COLUMN()-3,FALSE),0)</f>
        <v>0</v>
      </c>
      <c r="M846" s="82">
        <f>IF($C846&lt;&gt;"",VLOOKUP($C846,'Monthly budget'!$E$8:$O$86,COLUMN()-3,FALSE),0)</f>
        <v>0</v>
      </c>
      <c r="N846" s="82">
        <f>IF($C846&lt;&gt;"",VLOOKUP($C846,'Monthly budget'!$E$8:$O$86,COLUMN()-3,FALSE),0)</f>
        <v>0</v>
      </c>
    </row>
    <row r="847" spans="2:14" x14ac:dyDescent="0.25">
      <c r="B847" s="81" t="b">
        <v>0</v>
      </c>
      <c r="C847" s="88"/>
      <c r="D847" s="87"/>
      <c r="E847" s="83">
        <f>IF($C847&lt;&gt;"",VLOOKUP($C847,'Monthly budget'!$E$8:$O$86,COLUMN()-3,FALSE),0)</f>
        <v>0</v>
      </c>
      <c r="F847" s="82">
        <f>IF($C847&lt;&gt;"",VLOOKUP($C847,'Monthly budget'!$E$8:$O$86,COLUMN()-3,FALSE),0)</f>
        <v>0</v>
      </c>
      <c r="G847" s="82">
        <f>IF($C847&lt;&gt;"",VLOOKUP($C847,'Monthly budget'!$E$8:$O$86,COLUMN()-3,FALSE),0)</f>
        <v>0</v>
      </c>
      <c r="H847" s="82">
        <f>IF($C847&lt;&gt;"",VLOOKUP($C847,'Monthly budget'!$E$8:$O$86,COLUMN()-3,FALSE),0)</f>
        <v>0</v>
      </c>
      <c r="I847" s="82">
        <f>IF($C847&lt;&gt;"",VLOOKUP($C847,'Monthly budget'!$E$8:$O$86,COLUMN()-3,FALSE),0)</f>
        <v>0</v>
      </c>
      <c r="J847" s="82">
        <f>IF($C847&lt;&gt;"",VLOOKUP($C847,'Monthly budget'!$E$8:$O$86,COLUMN()-3,FALSE),0)</f>
        <v>0</v>
      </c>
      <c r="K847" s="82">
        <f>IF($C847&lt;&gt;"",VLOOKUP($C847,'Monthly budget'!$E$8:$O$86,COLUMN()-3,FALSE),0)</f>
        <v>0</v>
      </c>
      <c r="L847" s="82">
        <f>IF($C847&lt;&gt;"",VLOOKUP($C847,'Monthly budget'!$E$8:$O$86,COLUMN()-3,FALSE),0)</f>
        <v>0</v>
      </c>
      <c r="M847" s="82">
        <f>IF($C847&lt;&gt;"",VLOOKUP($C847,'Monthly budget'!$E$8:$O$86,COLUMN()-3,FALSE),0)</f>
        <v>0</v>
      </c>
      <c r="N847" s="82">
        <f>IF($C847&lt;&gt;"",VLOOKUP($C847,'Monthly budget'!$E$8:$O$86,COLUMN()-3,FALSE),0)</f>
        <v>0</v>
      </c>
    </row>
    <row r="848" spans="2:14" x14ac:dyDescent="0.25">
      <c r="B848" s="81" t="b">
        <v>0</v>
      </c>
      <c r="C848" s="88"/>
      <c r="D848" s="87"/>
      <c r="E848" s="83">
        <f>IF($C848&lt;&gt;"",VLOOKUP($C848,'Monthly budget'!$E$8:$O$86,COLUMN()-3,FALSE),0)</f>
        <v>0</v>
      </c>
      <c r="F848" s="82">
        <f>IF($C848&lt;&gt;"",VLOOKUP($C848,'Monthly budget'!$E$8:$O$86,COLUMN()-3,FALSE),0)</f>
        <v>0</v>
      </c>
      <c r="G848" s="82">
        <f>IF($C848&lt;&gt;"",VLOOKUP($C848,'Monthly budget'!$E$8:$O$86,COLUMN()-3,FALSE),0)</f>
        <v>0</v>
      </c>
      <c r="H848" s="82">
        <f>IF($C848&lt;&gt;"",VLOOKUP($C848,'Monthly budget'!$E$8:$O$86,COLUMN()-3,FALSE),0)</f>
        <v>0</v>
      </c>
      <c r="I848" s="82">
        <f>IF($C848&lt;&gt;"",VLOOKUP($C848,'Monthly budget'!$E$8:$O$86,COLUMN()-3,FALSE),0)</f>
        <v>0</v>
      </c>
      <c r="J848" s="82">
        <f>IF($C848&lt;&gt;"",VLOOKUP($C848,'Monthly budget'!$E$8:$O$86,COLUMN()-3,FALSE),0)</f>
        <v>0</v>
      </c>
      <c r="K848" s="82">
        <f>IF($C848&lt;&gt;"",VLOOKUP($C848,'Monthly budget'!$E$8:$O$86,COLUMN()-3,FALSE),0)</f>
        <v>0</v>
      </c>
      <c r="L848" s="82">
        <f>IF($C848&lt;&gt;"",VLOOKUP($C848,'Monthly budget'!$E$8:$O$86,COLUMN()-3,FALSE),0)</f>
        <v>0</v>
      </c>
      <c r="M848" s="82">
        <f>IF($C848&lt;&gt;"",VLOOKUP($C848,'Monthly budget'!$E$8:$O$86,COLUMN()-3,FALSE),0)</f>
        <v>0</v>
      </c>
      <c r="N848" s="82">
        <f>IF($C848&lt;&gt;"",VLOOKUP($C848,'Monthly budget'!$E$8:$O$86,COLUMN()-3,FALSE),0)</f>
        <v>0</v>
      </c>
    </row>
    <row r="849" spans="2:14" x14ac:dyDescent="0.25">
      <c r="B849" s="81" t="b">
        <v>0</v>
      </c>
      <c r="C849" s="88"/>
      <c r="D849" s="87"/>
      <c r="E849" s="83">
        <f>IF($C849&lt;&gt;"",VLOOKUP($C849,'Monthly budget'!$E$8:$O$86,COLUMN()-3,FALSE),0)</f>
        <v>0</v>
      </c>
      <c r="F849" s="82">
        <f>IF($C849&lt;&gt;"",VLOOKUP($C849,'Monthly budget'!$E$8:$O$86,COLUMN()-3,FALSE),0)</f>
        <v>0</v>
      </c>
      <c r="G849" s="82">
        <f>IF($C849&lt;&gt;"",VLOOKUP($C849,'Monthly budget'!$E$8:$O$86,COLUMN()-3,FALSE),0)</f>
        <v>0</v>
      </c>
      <c r="H849" s="82">
        <f>IF($C849&lt;&gt;"",VLOOKUP($C849,'Monthly budget'!$E$8:$O$86,COLUMN()-3,FALSE),0)</f>
        <v>0</v>
      </c>
      <c r="I849" s="82">
        <f>IF($C849&lt;&gt;"",VLOOKUP($C849,'Monthly budget'!$E$8:$O$86,COLUMN()-3,FALSE),0)</f>
        <v>0</v>
      </c>
      <c r="J849" s="82">
        <f>IF($C849&lt;&gt;"",VLOOKUP($C849,'Monthly budget'!$E$8:$O$86,COLUMN()-3,FALSE),0)</f>
        <v>0</v>
      </c>
      <c r="K849" s="82">
        <f>IF($C849&lt;&gt;"",VLOOKUP($C849,'Monthly budget'!$E$8:$O$86,COLUMN()-3,FALSE),0)</f>
        <v>0</v>
      </c>
      <c r="L849" s="82">
        <f>IF($C849&lt;&gt;"",VLOOKUP($C849,'Monthly budget'!$E$8:$O$86,COLUMN()-3,FALSE),0)</f>
        <v>0</v>
      </c>
      <c r="M849" s="82">
        <f>IF($C849&lt;&gt;"",VLOOKUP($C849,'Monthly budget'!$E$8:$O$86,COLUMN()-3,FALSE),0)</f>
        <v>0</v>
      </c>
      <c r="N849" s="82">
        <f>IF($C849&lt;&gt;"",VLOOKUP($C849,'Monthly budget'!$E$8:$O$86,COLUMN()-3,FALSE),0)</f>
        <v>0</v>
      </c>
    </row>
    <row r="850" spans="2:14" x14ac:dyDescent="0.25">
      <c r="B850" s="81" t="b">
        <v>0</v>
      </c>
      <c r="C850" s="88"/>
      <c r="D850" s="87"/>
      <c r="E850" s="83">
        <f>IF($C850&lt;&gt;"",VLOOKUP($C850,'Monthly budget'!$E$8:$O$86,COLUMN()-3,FALSE),0)</f>
        <v>0</v>
      </c>
      <c r="F850" s="82">
        <f>IF($C850&lt;&gt;"",VLOOKUP($C850,'Monthly budget'!$E$8:$O$86,COLUMN()-3,FALSE),0)</f>
        <v>0</v>
      </c>
      <c r="G850" s="82">
        <f>IF($C850&lt;&gt;"",VLOOKUP($C850,'Monthly budget'!$E$8:$O$86,COLUMN()-3,FALSE),0)</f>
        <v>0</v>
      </c>
      <c r="H850" s="82">
        <f>IF($C850&lt;&gt;"",VLOOKUP($C850,'Monthly budget'!$E$8:$O$86,COLUMN()-3,FALSE),0)</f>
        <v>0</v>
      </c>
      <c r="I850" s="82">
        <f>IF($C850&lt;&gt;"",VLOOKUP($C850,'Monthly budget'!$E$8:$O$86,COLUMN()-3,FALSE),0)</f>
        <v>0</v>
      </c>
      <c r="J850" s="82">
        <f>IF($C850&lt;&gt;"",VLOOKUP($C850,'Monthly budget'!$E$8:$O$86,COLUMN()-3,FALSE),0)</f>
        <v>0</v>
      </c>
      <c r="K850" s="82">
        <f>IF($C850&lt;&gt;"",VLOOKUP($C850,'Monthly budget'!$E$8:$O$86,COLUMN()-3,FALSE),0)</f>
        <v>0</v>
      </c>
      <c r="L850" s="82">
        <f>IF($C850&lt;&gt;"",VLOOKUP($C850,'Monthly budget'!$E$8:$O$86,COLUMN()-3,FALSE),0)</f>
        <v>0</v>
      </c>
      <c r="M850" s="82">
        <f>IF($C850&lt;&gt;"",VLOOKUP($C850,'Monthly budget'!$E$8:$O$86,COLUMN()-3,FALSE),0)</f>
        <v>0</v>
      </c>
      <c r="N850" s="82">
        <f>IF($C850&lt;&gt;"",VLOOKUP($C850,'Monthly budget'!$E$8:$O$86,COLUMN()-3,FALSE),0)</f>
        <v>0</v>
      </c>
    </row>
    <row r="851" spans="2:14" x14ac:dyDescent="0.25">
      <c r="B851" s="81" t="b">
        <v>0</v>
      </c>
      <c r="C851" s="88"/>
      <c r="D851" s="87"/>
      <c r="E851" s="83">
        <f>IF($C851&lt;&gt;"",VLOOKUP($C851,'Monthly budget'!$E$8:$O$86,COLUMN()-3,FALSE),0)</f>
        <v>0</v>
      </c>
      <c r="F851" s="82">
        <f>IF($C851&lt;&gt;"",VLOOKUP($C851,'Monthly budget'!$E$8:$O$86,COLUMN()-3,FALSE),0)</f>
        <v>0</v>
      </c>
      <c r="G851" s="82">
        <f>IF($C851&lt;&gt;"",VLOOKUP($C851,'Monthly budget'!$E$8:$O$86,COLUMN()-3,FALSE),0)</f>
        <v>0</v>
      </c>
      <c r="H851" s="82">
        <f>IF($C851&lt;&gt;"",VLOOKUP($C851,'Monthly budget'!$E$8:$O$86,COLUMN()-3,FALSE),0)</f>
        <v>0</v>
      </c>
      <c r="I851" s="82">
        <f>IF($C851&lt;&gt;"",VLOOKUP($C851,'Monthly budget'!$E$8:$O$86,COLUMN()-3,FALSE),0)</f>
        <v>0</v>
      </c>
      <c r="J851" s="82">
        <f>IF($C851&lt;&gt;"",VLOOKUP($C851,'Monthly budget'!$E$8:$O$86,COLUMN()-3,FALSE),0)</f>
        <v>0</v>
      </c>
      <c r="K851" s="82">
        <f>IF($C851&lt;&gt;"",VLOOKUP($C851,'Monthly budget'!$E$8:$O$86,COLUMN()-3,FALSE),0)</f>
        <v>0</v>
      </c>
      <c r="L851" s="82">
        <f>IF($C851&lt;&gt;"",VLOOKUP($C851,'Monthly budget'!$E$8:$O$86,COLUMN()-3,FALSE),0)</f>
        <v>0</v>
      </c>
      <c r="M851" s="82">
        <f>IF($C851&lt;&gt;"",VLOOKUP($C851,'Monthly budget'!$E$8:$O$86,COLUMN()-3,FALSE),0)</f>
        <v>0</v>
      </c>
      <c r="N851" s="82">
        <f>IF($C851&lt;&gt;"",VLOOKUP($C851,'Monthly budget'!$E$8:$O$86,COLUMN()-3,FALSE),0)</f>
        <v>0</v>
      </c>
    </row>
    <row r="852" spans="2:14" x14ac:dyDescent="0.25">
      <c r="B852" s="81" t="b">
        <v>0</v>
      </c>
      <c r="C852" s="88"/>
      <c r="D852" s="87"/>
      <c r="E852" s="83">
        <f>IF($C852&lt;&gt;"",VLOOKUP($C852,'Monthly budget'!$E$8:$O$86,COLUMN()-3,FALSE),0)</f>
        <v>0</v>
      </c>
      <c r="F852" s="82">
        <f>IF($C852&lt;&gt;"",VLOOKUP($C852,'Monthly budget'!$E$8:$O$86,COLUMN()-3,FALSE),0)</f>
        <v>0</v>
      </c>
      <c r="G852" s="82">
        <f>IF($C852&lt;&gt;"",VLOOKUP($C852,'Monthly budget'!$E$8:$O$86,COLUMN()-3,FALSE),0)</f>
        <v>0</v>
      </c>
      <c r="H852" s="82">
        <f>IF($C852&lt;&gt;"",VLOOKUP($C852,'Monthly budget'!$E$8:$O$86,COLUMN()-3,FALSE),0)</f>
        <v>0</v>
      </c>
      <c r="I852" s="82">
        <f>IF($C852&lt;&gt;"",VLOOKUP($C852,'Monthly budget'!$E$8:$O$86,COLUMN()-3,FALSE),0)</f>
        <v>0</v>
      </c>
      <c r="J852" s="82">
        <f>IF($C852&lt;&gt;"",VLOOKUP($C852,'Monthly budget'!$E$8:$O$86,COLUMN()-3,FALSE),0)</f>
        <v>0</v>
      </c>
      <c r="K852" s="82">
        <f>IF($C852&lt;&gt;"",VLOOKUP($C852,'Monthly budget'!$E$8:$O$86,COLUMN()-3,FALSE),0)</f>
        <v>0</v>
      </c>
      <c r="L852" s="82">
        <f>IF($C852&lt;&gt;"",VLOOKUP($C852,'Monthly budget'!$E$8:$O$86,COLUMN()-3,FALSE),0)</f>
        <v>0</v>
      </c>
      <c r="M852" s="82">
        <f>IF($C852&lt;&gt;"",VLOOKUP($C852,'Monthly budget'!$E$8:$O$86,COLUMN()-3,FALSE),0)</f>
        <v>0</v>
      </c>
      <c r="N852" s="82">
        <f>IF($C852&lt;&gt;"",VLOOKUP($C852,'Monthly budget'!$E$8:$O$86,COLUMN()-3,FALSE),0)</f>
        <v>0</v>
      </c>
    </row>
    <row r="853" spans="2:14" x14ac:dyDescent="0.25">
      <c r="B853" s="81" t="b">
        <v>0</v>
      </c>
      <c r="C853" s="88"/>
      <c r="D853" s="87"/>
      <c r="E853" s="83">
        <f>IF($C853&lt;&gt;"",VLOOKUP($C853,'Monthly budget'!$E$8:$O$86,COLUMN()-3,FALSE),0)</f>
        <v>0</v>
      </c>
      <c r="F853" s="82">
        <f>IF($C853&lt;&gt;"",VLOOKUP($C853,'Monthly budget'!$E$8:$O$86,COLUMN()-3,FALSE),0)</f>
        <v>0</v>
      </c>
      <c r="G853" s="82">
        <f>IF($C853&lt;&gt;"",VLOOKUP($C853,'Monthly budget'!$E$8:$O$86,COLUMN()-3,FALSE),0)</f>
        <v>0</v>
      </c>
      <c r="H853" s="82">
        <f>IF($C853&lt;&gt;"",VLOOKUP($C853,'Monthly budget'!$E$8:$O$86,COLUMN()-3,FALSE),0)</f>
        <v>0</v>
      </c>
      <c r="I853" s="82">
        <f>IF($C853&lt;&gt;"",VLOOKUP($C853,'Monthly budget'!$E$8:$O$86,COLUMN()-3,FALSE),0)</f>
        <v>0</v>
      </c>
      <c r="J853" s="82">
        <f>IF($C853&lt;&gt;"",VLOOKUP($C853,'Monthly budget'!$E$8:$O$86,COLUMN()-3,FALSE),0)</f>
        <v>0</v>
      </c>
      <c r="K853" s="82">
        <f>IF($C853&lt;&gt;"",VLOOKUP($C853,'Monthly budget'!$E$8:$O$86,COLUMN()-3,FALSE),0)</f>
        <v>0</v>
      </c>
      <c r="L853" s="82">
        <f>IF($C853&lt;&gt;"",VLOOKUP($C853,'Monthly budget'!$E$8:$O$86,COLUMN()-3,FALSE),0)</f>
        <v>0</v>
      </c>
      <c r="M853" s="82">
        <f>IF($C853&lt;&gt;"",VLOOKUP($C853,'Monthly budget'!$E$8:$O$86,COLUMN()-3,FALSE),0)</f>
        <v>0</v>
      </c>
      <c r="N853" s="82">
        <f>IF($C853&lt;&gt;"",VLOOKUP($C853,'Monthly budget'!$E$8:$O$86,COLUMN()-3,FALSE),0)</f>
        <v>0</v>
      </c>
    </row>
    <row r="854" spans="2:14" x14ac:dyDescent="0.25">
      <c r="B854" s="81" t="b">
        <v>0</v>
      </c>
      <c r="C854" s="88"/>
      <c r="D854" s="87"/>
      <c r="E854" s="83">
        <f>IF($C854&lt;&gt;"",VLOOKUP($C854,'Monthly budget'!$E$8:$O$86,COLUMN()-3,FALSE),0)</f>
        <v>0</v>
      </c>
      <c r="F854" s="82">
        <f>IF($C854&lt;&gt;"",VLOOKUP($C854,'Monthly budget'!$E$8:$O$86,COLUMN()-3,FALSE),0)</f>
        <v>0</v>
      </c>
      <c r="G854" s="82">
        <f>IF($C854&lt;&gt;"",VLOOKUP($C854,'Monthly budget'!$E$8:$O$86,COLUMN()-3,FALSE),0)</f>
        <v>0</v>
      </c>
      <c r="H854" s="82">
        <f>IF($C854&lt;&gt;"",VLOOKUP($C854,'Monthly budget'!$E$8:$O$86,COLUMN()-3,FALSE),0)</f>
        <v>0</v>
      </c>
      <c r="I854" s="82">
        <f>IF($C854&lt;&gt;"",VLOOKUP($C854,'Monthly budget'!$E$8:$O$86,COLUMN()-3,FALSE),0)</f>
        <v>0</v>
      </c>
      <c r="J854" s="82">
        <f>IF($C854&lt;&gt;"",VLOOKUP($C854,'Monthly budget'!$E$8:$O$86,COLUMN()-3,FALSE),0)</f>
        <v>0</v>
      </c>
      <c r="K854" s="82">
        <f>IF($C854&lt;&gt;"",VLOOKUP($C854,'Monthly budget'!$E$8:$O$86,COLUMN()-3,FALSE),0)</f>
        <v>0</v>
      </c>
      <c r="L854" s="82">
        <f>IF($C854&lt;&gt;"",VLOOKUP($C854,'Monthly budget'!$E$8:$O$86,COLUMN()-3,FALSE),0)</f>
        <v>0</v>
      </c>
      <c r="M854" s="82">
        <f>IF($C854&lt;&gt;"",VLOOKUP($C854,'Monthly budget'!$E$8:$O$86,COLUMN()-3,FALSE),0)</f>
        <v>0</v>
      </c>
      <c r="N854" s="82">
        <f>IF($C854&lt;&gt;"",VLOOKUP($C854,'Monthly budget'!$E$8:$O$86,COLUMN()-3,FALSE),0)</f>
        <v>0</v>
      </c>
    </row>
    <row r="855" spans="2:14" x14ac:dyDescent="0.25">
      <c r="B855" s="81" t="b">
        <v>0</v>
      </c>
      <c r="C855" s="88"/>
      <c r="D855" s="87"/>
      <c r="E855" s="83">
        <f>IF($C855&lt;&gt;"",VLOOKUP($C855,'Monthly budget'!$E$8:$O$86,COLUMN()-3,FALSE),0)</f>
        <v>0</v>
      </c>
      <c r="F855" s="82">
        <f>IF($C855&lt;&gt;"",VLOOKUP($C855,'Monthly budget'!$E$8:$O$86,COLUMN()-3,FALSE),0)</f>
        <v>0</v>
      </c>
      <c r="G855" s="82">
        <f>IF($C855&lt;&gt;"",VLOOKUP($C855,'Monthly budget'!$E$8:$O$86,COLUMN()-3,FALSE),0)</f>
        <v>0</v>
      </c>
      <c r="H855" s="82">
        <f>IF($C855&lt;&gt;"",VLOOKUP($C855,'Monthly budget'!$E$8:$O$86,COLUMN()-3,FALSE),0)</f>
        <v>0</v>
      </c>
      <c r="I855" s="82">
        <f>IF($C855&lt;&gt;"",VLOOKUP($C855,'Monthly budget'!$E$8:$O$86,COLUMN()-3,FALSE),0)</f>
        <v>0</v>
      </c>
      <c r="J855" s="82">
        <f>IF($C855&lt;&gt;"",VLOOKUP($C855,'Monthly budget'!$E$8:$O$86,COLUMN()-3,FALSE),0)</f>
        <v>0</v>
      </c>
      <c r="K855" s="82">
        <f>IF($C855&lt;&gt;"",VLOOKUP($C855,'Monthly budget'!$E$8:$O$86,COLUMN()-3,FALSE),0)</f>
        <v>0</v>
      </c>
      <c r="L855" s="82">
        <f>IF($C855&lt;&gt;"",VLOOKUP($C855,'Monthly budget'!$E$8:$O$86,COLUMN()-3,FALSE),0)</f>
        <v>0</v>
      </c>
      <c r="M855" s="82">
        <f>IF($C855&lt;&gt;"",VLOOKUP($C855,'Monthly budget'!$E$8:$O$86,COLUMN()-3,FALSE),0)</f>
        <v>0</v>
      </c>
      <c r="N855" s="82">
        <f>IF($C855&lt;&gt;"",VLOOKUP($C855,'Monthly budget'!$E$8:$O$86,COLUMN()-3,FALSE),0)</f>
        <v>0</v>
      </c>
    </row>
    <row r="856" spans="2:14" x14ac:dyDescent="0.25">
      <c r="B856" s="81" t="b">
        <v>0</v>
      </c>
      <c r="C856" s="88"/>
      <c r="D856" s="87"/>
      <c r="E856" s="83">
        <f>IF($C856&lt;&gt;"",VLOOKUP($C856,'Monthly budget'!$E$8:$O$86,COLUMN()-3,FALSE),0)</f>
        <v>0</v>
      </c>
      <c r="F856" s="82">
        <f>IF($C856&lt;&gt;"",VLOOKUP($C856,'Monthly budget'!$E$8:$O$86,COLUMN()-3,FALSE),0)</f>
        <v>0</v>
      </c>
      <c r="G856" s="82">
        <f>IF($C856&lt;&gt;"",VLOOKUP($C856,'Monthly budget'!$E$8:$O$86,COLUMN()-3,FALSE),0)</f>
        <v>0</v>
      </c>
      <c r="H856" s="82">
        <f>IF($C856&lt;&gt;"",VLOOKUP($C856,'Monthly budget'!$E$8:$O$86,COLUMN()-3,FALSE),0)</f>
        <v>0</v>
      </c>
      <c r="I856" s="82">
        <f>IF($C856&lt;&gt;"",VLOOKUP($C856,'Monthly budget'!$E$8:$O$86,COLUMN()-3,FALSE),0)</f>
        <v>0</v>
      </c>
      <c r="J856" s="82">
        <f>IF($C856&lt;&gt;"",VLOOKUP($C856,'Monthly budget'!$E$8:$O$86,COLUMN()-3,FALSE),0)</f>
        <v>0</v>
      </c>
      <c r="K856" s="82">
        <f>IF($C856&lt;&gt;"",VLOOKUP($C856,'Monthly budget'!$E$8:$O$86,COLUMN()-3,FALSE),0)</f>
        <v>0</v>
      </c>
      <c r="L856" s="82">
        <f>IF($C856&lt;&gt;"",VLOOKUP($C856,'Monthly budget'!$E$8:$O$86,COLUMN()-3,FALSE),0)</f>
        <v>0</v>
      </c>
      <c r="M856" s="82">
        <f>IF($C856&lt;&gt;"",VLOOKUP($C856,'Monthly budget'!$E$8:$O$86,COLUMN()-3,FALSE),0)</f>
        <v>0</v>
      </c>
      <c r="N856" s="82">
        <f>IF($C856&lt;&gt;"",VLOOKUP($C856,'Monthly budget'!$E$8:$O$86,COLUMN()-3,FALSE),0)</f>
        <v>0</v>
      </c>
    </row>
    <row r="857" spans="2:14" x14ac:dyDescent="0.25">
      <c r="B857" s="81" t="b">
        <v>0</v>
      </c>
      <c r="C857" s="88"/>
      <c r="D857" s="87"/>
      <c r="E857" s="83">
        <f>IF($C857&lt;&gt;"",VLOOKUP($C857,'Monthly budget'!$E$8:$O$86,COLUMN()-3,FALSE),0)</f>
        <v>0</v>
      </c>
      <c r="F857" s="82">
        <f>IF($C857&lt;&gt;"",VLOOKUP($C857,'Monthly budget'!$E$8:$O$86,COLUMN()-3,FALSE),0)</f>
        <v>0</v>
      </c>
      <c r="G857" s="82">
        <f>IF($C857&lt;&gt;"",VLOOKUP($C857,'Monthly budget'!$E$8:$O$86,COLUMN()-3,FALSE),0)</f>
        <v>0</v>
      </c>
      <c r="H857" s="82">
        <f>IF($C857&lt;&gt;"",VLOOKUP($C857,'Monthly budget'!$E$8:$O$86,COLUMN()-3,FALSE),0)</f>
        <v>0</v>
      </c>
      <c r="I857" s="82">
        <f>IF($C857&lt;&gt;"",VLOOKUP($C857,'Monthly budget'!$E$8:$O$86,COLUMN()-3,FALSE),0)</f>
        <v>0</v>
      </c>
      <c r="J857" s="82">
        <f>IF($C857&lt;&gt;"",VLOOKUP($C857,'Monthly budget'!$E$8:$O$86,COLUMN()-3,FALSE),0)</f>
        <v>0</v>
      </c>
      <c r="K857" s="82">
        <f>IF($C857&lt;&gt;"",VLOOKUP($C857,'Monthly budget'!$E$8:$O$86,COLUMN()-3,FALSE),0)</f>
        <v>0</v>
      </c>
      <c r="L857" s="82">
        <f>IF($C857&lt;&gt;"",VLOOKUP($C857,'Monthly budget'!$E$8:$O$86,COLUMN()-3,FALSE),0)</f>
        <v>0</v>
      </c>
      <c r="M857" s="82">
        <f>IF($C857&lt;&gt;"",VLOOKUP($C857,'Monthly budget'!$E$8:$O$86,COLUMN()-3,FALSE),0)</f>
        <v>0</v>
      </c>
      <c r="N857" s="82">
        <f>IF($C857&lt;&gt;"",VLOOKUP($C857,'Monthly budget'!$E$8:$O$86,COLUMN()-3,FALSE),0)</f>
        <v>0</v>
      </c>
    </row>
    <row r="858" spans="2:14" x14ac:dyDescent="0.25">
      <c r="B858" s="81" t="b">
        <v>0</v>
      </c>
      <c r="C858" s="88"/>
      <c r="D858" s="87"/>
      <c r="E858" s="83">
        <f>IF($C858&lt;&gt;"",VLOOKUP($C858,'Monthly budget'!$E$8:$O$86,COLUMN()-3,FALSE),0)</f>
        <v>0</v>
      </c>
      <c r="F858" s="82">
        <f>IF($C858&lt;&gt;"",VLOOKUP($C858,'Monthly budget'!$E$8:$O$86,COLUMN()-3,FALSE),0)</f>
        <v>0</v>
      </c>
      <c r="G858" s="82">
        <f>IF($C858&lt;&gt;"",VLOOKUP($C858,'Monthly budget'!$E$8:$O$86,COLUMN()-3,FALSE),0)</f>
        <v>0</v>
      </c>
      <c r="H858" s="82">
        <f>IF($C858&lt;&gt;"",VLOOKUP($C858,'Monthly budget'!$E$8:$O$86,COLUMN()-3,FALSE),0)</f>
        <v>0</v>
      </c>
      <c r="I858" s="82">
        <f>IF($C858&lt;&gt;"",VLOOKUP($C858,'Monthly budget'!$E$8:$O$86,COLUMN()-3,FALSE),0)</f>
        <v>0</v>
      </c>
      <c r="J858" s="82">
        <f>IF($C858&lt;&gt;"",VLOOKUP($C858,'Monthly budget'!$E$8:$O$86,COLUMN()-3,FALSE),0)</f>
        <v>0</v>
      </c>
      <c r="K858" s="82">
        <f>IF($C858&lt;&gt;"",VLOOKUP($C858,'Monthly budget'!$E$8:$O$86,COLUMN()-3,FALSE),0)</f>
        <v>0</v>
      </c>
      <c r="L858" s="82">
        <f>IF($C858&lt;&gt;"",VLOOKUP($C858,'Monthly budget'!$E$8:$O$86,COLUMN()-3,FALSE),0)</f>
        <v>0</v>
      </c>
      <c r="M858" s="82">
        <f>IF($C858&lt;&gt;"",VLOOKUP($C858,'Monthly budget'!$E$8:$O$86,COLUMN()-3,FALSE),0)</f>
        <v>0</v>
      </c>
      <c r="N858" s="82">
        <f>IF($C858&lt;&gt;"",VLOOKUP($C858,'Monthly budget'!$E$8:$O$86,COLUMN()-3,FALSE),0)</f>
        <v>0</v>
      </c>
    </row>
    <row r="859" spans="2:14" x14ac:dyDescent="0.25">
      <c r="B859" s="81" t="b">
        <v>0</v>
      </c>
      <c r="C859" s="88"/>
      <c r="D859" s="87"/>
      <c r="E859" s="83">
        <f>IF($C859&lt;&gt;"",VLOOKUP($C859,'Monthly budget'!$E$8:$O$86,COLUMN()-3,FALSE),0)</f>
        <v>0</v>
      </c>
      <c r="F859" s="82">
        <f>IF($C859&lt;&gt;"",VLOOKUP($C859,'Monthly budget'!$E$8:$O$86,COLUMN()-3,FALSE),0)</f>
        <v>0</v>
      </c>
      <c r="G859" s="82">
        <f>IF($C859&lt;&gt;"",VLOOKUP($C859,'Monthly budget'!$E$8:$O$86,COLUMN()-3,FALSE),0)</f>
        <v>0</v>
      </c>
      <c r="H859" s="82">
        <f>IF($C859&lt;&gt;"",VLOOKUP($C859,'Monthly budget'!$E$8:$O$86,COLUMN()-3,FALSE),0)</f>
        <v>0</v>
      </c>
      <c r="I859" s="82">
        <f>IF($C859&lt;&gt;"",VLOOKUP($C859,'Monthly budget'!$E$8:$O$86,COLUMN()-3,FALSE),0)</f>
        <v>0</v>
      </c>
      <c r="J859" s="82">
        <f>IF($C859&lt;&gt;"",VLOOKUP($C859,'Monthly budget'!$E$8:$O$86,COLUMN()-3,FALSE),0)</f>
        <v>0</v>
      </c>
      <c r="K859" s="82">
        <f>IF($C859&lt;&gt;"",VLOOKUP($C859,'Monthly budget'!$E$8:$O$86,COLUMN()-3,FALSE),0)</f>
        <v>0</v>
      </c>
      <c r="L859" s="82">
        <f>IF($C859&lt;&gt;"",VLOOKUP($C859,'Monthly budget'!$E$8:$O$86,COLUMN()-3,FALSE),0)</f>
        <v>0</v>
      </c>
      <c r="M859" s="82">
        <f>IF($C859&lt;&gt;"",VLOOKUP($C859,'Monthly budget'!$E$8:$O$86,COLUMN()-3,FALSE),0)</f>
        <v>0</v>
      </c>
      <c r="N859" s="82">
        <f>IF($C859&lt;&gt;"",VLOOKUP($C859,'Monthly budget'!$E$8:$O$86,COLUMN()-3,FALSE),0)</f>
        <v>0</v>
      </c>
    </row>
    <row r="860" spans="2:14" x14ac:dyDescent="0.25">
      <c r="B860" s="81" t="b">
        <v>0</v>
      </c>
      <c r="C860" s="88"/>
      <c r="D860" s="87"/>
      <c r="E860" s="83">
        <f>IF($C860&lt;&gt;"",VLOOKUP($C860,'Monthly budget'!$E$8:$O$86,COLUMN()-3,FALSE),0)</f>
        <v>0</v>
      </c>
      <c r="F860" s="82">
        <f>IF($C860&lt;&gt;"",VLOOKUP($C860,'Monthly budget'!$E$8:$O$86,COLUMN()-3,FALSE),0)</f>
        <v>0</v>
      </c>
      <c r="G860" s="82">
        <f>IF($C860&lt;&gt;"",VLOOKUP($C860,'Monthly budget'!$E$8:$O$86,COLUMN()-3,FALSE),0)</f>
        <v>0</v>
      </c>
      <c r="H860" s="82">
        <f>IF($C860&lt;&gt;"",VLOOKUP($C860,'Monthly budget'!$E$8:$O$86,COLUMN()-3,FALSE),0)</f>
        <v>0</v>
      </c>
      <c r="I860" s="82">
        <f>IF($C860&lt;&gt;"",VLOOKUP($C860,'Monthly budget'!$E$8:$O$86,COLUMN()-3,FALSE),0)</f>
        <v>0</v>
      </c>
      <c r="J860" s="82">
        <f>IF($C860&lt;&gt;"",VLOOKUP($C860,'Monthly budget'!$E$8:$O$86,COLUMN()-3,FALSE),0)</f>
        <v>0</v>
      </c>
      <c r="K860" s="82">
        <f>IF($C860&lt;&gt;"",VLOOKUP($C860,'Monthly budget'!$E$8:$O$86,COLUMN()-3,FALSE),0)</f>
        <v>0</v>
      </c>
      <c r="L860" s="82">
        <f>IF($C860&lt;&gt;"",VLOOKUP($C860,'Monthly budget'!$E$8:$O$86,COLUMN()-3,FALSE),0)</f>
        <v>0</v>
      </c>
      <c r="M860" s="82">
        <f>IF($C860&lt;&gt;"",VLOOKUP($C860,'Monthly budget'!$E$8:$O$86,COLUMN()-3,FALSE),0)</f>
        <v>0</v>
      </c>
      <c r="N860" s="82">
        <f>IF($C860&lt;&gt;"",VLOOKUP($C860,'Monthly budget'!$E$8:$O$86,COLUMN()-3,FALSE),0)</f>
        <v>0</v>
      </c>
    </row>
    <row r="861" spans="2:14" x14ac:dyDescent="0.25">
      <c r="B861" s="81" t="b">
        <v>0</v>
      </c>
      <c r="C861" s="88"/>
      <c r="D861" s="87"/>
      <c r="E861" s="83">
        <f>IF($C861&lt;&gt;"",VLOOKUP($C861,'Monthly budget'!$E$8:$O$86,COLUMN()-3,FALSE),0)</f>
        <v>0</v>
      </c>
      <c r="F861" s="82">
        <f>IF($C861&lt;&gt;"",VLOOKUP($C861,'Monthly budget'!$E$8:$O$86,COLUMN()-3,FALSE),0)</f>
        <v>0</v>
      </c>
      <c r="G861" s="82">
        <f>IF($C861&lt;&gt;"",VLOOKUP($C861,'Monthly budget'!$E$8:$O$86,COLUMN()-3,FALSE),0)</f>
        <v>0</v>
      </c>
      <c r="H861" s="82">
        <f>IF($C861&lt;&gt;"",VLOOKUP($C861,'Monthly budget'!$E$8:$O$86,COLUMN()-3,FALSE),0)</f>
        <v>0</v>
      </c>
      <c r="I861" s="82">
        <f>IF($C861&lt;&gt;"",VLOOKUP($C861,'Monthly budget'!$E$8:$O$86,COLUMN()-3,FALSE),0)</f>
        <v>0</v>
      </c>
      <c r="J861" s="82">
        <f>IF($C861&lt;&gt;"",VLOOKUP($C861,'Monthly budget'!$E$8:$O$86,COLUMN()-3,FALSE),0)</f>
        <v>0</v>
      </c>
      <c r="K861" s="82">
        <f>IF($C861&lt;&gt;"",VLOOKUP($C861,'Monthly budget'!$E$8:$O$86,COLUMN()-3,FALSE),0)</f>
        <v>0</v>
      </c>
      <c r="L861" s="82">
        <f>IF($C861&lt;&gt;"",VLOOKUP($C861,'Monthly budget'!$E$8:$O$86,COLUMN()-3,FALSE),0)</f>
        <v>0</v>
      </c>
      <c r="M861" s="82">
        <f>IF($C861&lt;&gt;"",VLOOKUP($C861,'Monthly budget'!$E$8:$O$86,COLUMN()-3,FALSE),0)</f>
        <v>0</v>
      </c>
      <c r="N861" s="82">
        <f>IF($C861&lt;&gt;"",VLOOKUP($C861,'Monthly budget'!$E$8:$O$86,COLUMN()-3,FALSE),0)</f>
        <v>0</v>
      </c>
    </row>
    <row r="862" spans="2:14" x14ac:dyDescent="0.25">
      <c r="B862" s="81" t="b">
        <v>0</v>
      </c>
      <c r="C862" s="88"/>
      <c r="D862" s="87"/>
      <c r="E862" s="83">
        <f>IF($C862&lt;&gt;"",VLOOKUP($C862,'Monthly budget'!$E$8:$O$86,COLUMN()-3,FALSE),0)</f>
        <v>0</v>
      </c>
      <c r="F862" s="82">
        <f>IF($C862&lt;&gt;"",VLOOKUP($C862,'Monthly budget'!$E$8:$O$86,COLUMN()-3,FALSE),0)</f>
        <v>0</v>
      </c>
      <c r="G862" s="82">
        <f>IF($C862&lt;&gt;"",VLOOKUP($C862,'Monthly budget'!$E$8:$O$86,COLUMN()-3,FALSE),0)</f>
        <v>0</v>
      </c>
      <c r="H862" s="82">
        <f>IF($C862&lt;&gt;"",VLOOKUP($C862,'Monthly budget'!$E$8:$O$86,COLUMN()-3,FALSE),0)</f>
        <v>0</v>
      </c>
      <c r="I862" s="82">
        <f>IF($C862&lt;&gt;"",VLOOKUP($C862,'Monthly budget'!$E$8:$O$86,COLUMN()-3,FALSE),0)</f>
        <v>0</v>
      </c>
      <c r="J862" s="82">
        <f>IF($C862&lt;&gt;"",VLOOKUP($C862,'Monthly budget'!$E$8:$O$86,COLUMN()-3,FALSE),0)</f>
        <v>0</v>
      </c>
      <c r="K862" s="82">
        <f>IF($C862&lt;&gt;"",VLOOKUP($C862,'Monthly budget'!$E$8:$O$86,COLUMN()-3,FALSE),0)</f>
        <v>0</v>
      </c>
      <c r="L862" s="82">
        <f>IF($C862&lt;&gt;"",VLOOKUP($C862,'Monthly budget'!$E$8:$O$86,COLUMN()-3,FALSE),0)</f>
        <v>0</v>
      </c>
      <c r="M862" s="82">
        <f>IF($C862&lt;&gt;"",VLOOKUP($C862,'Monthly budget'!$E$8:$O$86,COLUMN()-3,FALSE),0)</f>
        <v>0</v>
      </c>
      <c r="N862" s="82">
        <f>IF($C862&lt;&gt;"",VLOOKUP($C862,'Monthly budget'!$E$8:$O$86,COLUMN()-3,FALSE),0)</f>
        <v>0</v>
      </c>
    </row>
    <row r="863" spans="2:14" x14ac:dyDescent="0.25">
      <c r="B863" s="81" t="b">
        <v>0</v>
      </c>
      <c r="C863" s="88"/>
      <c r="D863" s="87"/>
      <c r="E863" s="83">
        <f>IF($C863&lt;&gt;"",VLOOKUP($C863,'Monthly budget'!$E$8:$O$86,COLUMN()-3,FALSE),0)</f>
        <v>0</v>
      </c>
      <c r="F863" s="82">
        <f>IF($C863&lt;&gt;"",VLOOKUP($C863,'Monthly budget'!$E$8:$O$86,COLUMN()-3,FALSE),0)</f>
        <v>0</v>
      </c>
      <c r="G863" s="82">
        <f>IF($C863&lt;&gt;"",VLOOKUP($C863,'Monthly budget'!$E$8:$O$86,COLUMN()-3,FALSE),0)</f>
        <v>0</v>
      </c>
      <c r="H863" s="82">
        <f>IF($C863&lt;&gt;"",VLOOKUP($C863,'Monthly budget'!$E$8:$O$86,COLUMN()-3,FALSE),0)</f>
        <v>0</v>
      </c>
      <c r="I863" s="82">
        <f>IF($C863&lt;&gt;"",VLOOKUP($C863,'Monthly budget'!$E$8:$O$86,COLUMN()-3,FALSE),0)</f>
        <v>0</v>
      </c>
      <c r="J863" s="82">
        <f>IF($C863&lt;&gt;"",VLOOKUP($C863,'Monthly budget'!$E$8:$O$86,COLUMN()-3,FALSE),0)</f>
        <v>0</v>
      </c>
      <c r="K863" s="82">
        <f>IF($C863&lt;&gt;"",VLOOKUP($C863,'Monthly budget'!$E$8:$O$86,COLUMN()-3,FALSE),0)</f>
        <v>0</v>
      </c>
      <c r="L863" s="82">
        <f>IF($C863&lt;&gt;"",VLOOKUP($C863,'Monthly budget'!$E$8:$O$86,COLUMN()-3,FALSE),0)</f>
        <v>0</v>
      </c>
      <c r="M863" s="82">
        <f>IF($C863&lt;&gt;"",VLOOKUP($C863,'Monthly budget'!$E$8:$O$86,COLUMN()-3,FALSE),0)</f>
        <v>0</v>
      </c>
      <c r="N863" s="82">
        <f>IF($C863&lt;&gt;"",VLOOKUP($C863,'Monthly budget'!$E$8:$O$86,COLUMN()-3,FALSE),0)</f>
        <v>0</v>
      </c>
    </row>
    <row r="864" spans="2:14" x14ac:dyDescent="0.25">
      <c r="B864" s="81" t="b">
        <v>0</v>
      </c>
      <c r="C864" s="88"/>
      <c r="D864" s="87"/>
      <c r="E864" s="83">
        <f>IF($C864&lt;&gt;"",VLOOKUP($C864,'Monthly budget'!$E$8:$O$86,COLUMN()-3,FALSE),0)</f>
        <v>0</v>
      </c>
      <c r="F864" s="82">
        <f>IF($C864&lt;&gt;"",VLOOKUP($C864,'Monthly budget'!$E$8:$O$86,COLUMN()-3,FALSE),0)</f>
        <v>0</v>
      </c>
      <c r="G864" s="82">
        <f>IF($C864&lt;&gt;"",VLOOKUP($C864,'Monthly budget'!$E$8:$O$86,COLUMN()-3,FALSE),0)</f>
        <v>0</v>
      </c>
      <c r="H864" s="82">
        <f>IF($C864&lt;&gt;"",VLOOKUP($C864,'Monthly budget'!$E$8:$O$86,COLUMN()-3,FALSE),0)</f>
        <v>0</v>
      </c>
      <c r="I864" s="82">
        <f>IF($C864&lt;&gt;"",VLOOKUP($C864,'Monthly budget'!$E$8:$O$86,COLUMN()-3,FALSE),0)</f>
        <v>0</v>
      </c>
      <c r="J864" s="82">
        <f>IF($C864&lt;&gt;"",VLOOKUP($C864,'Monthly budget'!$E$8:$O$86,COLUMN()-3,FALSE),0)</f>
        <v>0</v>
      </c>
      <c r="K864" s="82">
        <f>IF($C864&lt;&gt;"",VLOOKUP($C864,'Monthly budget'!$E$8:$O$86,COLUMN()-3,FALSE),0)</f>
        <v>0</v>
      </c>
      <c r="L864" s="82">
        <f>IF($C864&lt;&gt;"",VLOOKUP($C864,'Monthly budget'!$E$8:$O$86,COLUMN()-3,FALSE),0)</f>
        <v>0</v>
      </c>
      <c r="M864" s="82">
        <f>IF($C864&lt;&gt;"",VLOOKUP($C864,'Monthly budget'!$E$8:$O$86,COLUMN()-3,FALSE),0)</f>
        <v>0</v>
      </c>
      <c r="N864" s="82">
        <f>IF($C864&lt;&gt;"",VLOOKUP($C864,'Monthly budget'!$E$8:$O$86,COLUMN()-3,FALSE),0)</f>
        <v>0</v>
      </c>
    </row>
    <row r="865" spans="2:14" x14ac:dyDescent="0.25">
      <c r="B865" s="81" t="b">
        <v>0</v>
      </c>
      <c r="C865" s="88"/>
      <c r="D865" s="87"/>
      <c r="E865" s="83">
        <f>IF($C865&lt;&gt;"",VLOOKUP($C865,'Monthly budget'!$E$8:$O$86,COLUMN()-3,FALSE),0)</f>
        <v>0</v>
      </c>
      <c r="F865" s="82">
        <f>IF($C865&lt;&gt;"",VLOOKUP($C865,'Monthly budget'!$E$8:$O$86,COLUMN()-3,FALSE),0)</f>
        <v>0</v>
      </c>
      <c r="G865" s="82">
        <f>IF($C865&lt;&gt;"",VLOOKUP($C865,'Monthly budget'!$E$8:$O$86,COLUMN()-3,FALSE),0)</f>
        <v>0</v>
      </c>
      <c r="H865" s="82">
        <f>IF($C865&lt;&gt;"",VLOOKUP($C865,'Monthly budget'!$E$8:$O$86,COLUMN()-3,FALSE),0)</f>
        <v>0</v>
      </c>
      <c r="I865" s="82">
        <f>IF($C865&lt;&gt;"",VLOOKUP($C865,'Monthly budget'!$E$8:$O$86,COLUMN()-3,FALSE),0)</f>
        <v>0</v>
      </c>
      <c r="J865" s="82">
        <f>IF($C865&lt;&gt;"",VLOOKUP($C865,'Monthly budget'!$E$8:$O$86,COLUMN()-3,FALSE),0)</f>
        <v>0</v>
      </c>
      <c r="K865" s="82">
        <f>IF($C865&lt;&gt;"",VLOOKUP($C865,'Monthly budget'!$E$8:$O$86,COLUMN()-3,FALSE),0)</f>
        <v>0</v>
      </c>
      <c r="L865" s="82">
        <f>IF($C865&lt;&gt;"",VLOOKUP($C865,'Monthly budget'!$E$8:$O$86,COLUMN()-3,FALSE),0)</f>
        <v>0</v>
      </c>
      <c r="M865" s="82">
        <f>IF($C865&lt;&gt;"",VLOOKUP($C865,'Monthly budget'!$E$8:$O$86,COLUMN()-3,FALSE),0)</f>
        <v>0</v>
      </c>
      <c r="N865" s="82">
        <f>IF($C865&lt;&gt;"",VLOOKUP($C865,'Monthly budget'!$E$8:$O$86,COLUMN()-3,FALSE),0)</f>
        <v>0</v>
      </c>
    </row>
    <row r="866" spans="2:14" x14ac:dyDescent="0.25">
      <c r="B866" s="81" t="b">
        <v>0</v>
      </c>
      <c r="C866" s="88"/>
      <c r="D866" s="87"/>
      <c r="E866" s="83">
        <f>IF($C866&lt;&gt;"",VLOOKUP($C866,'Monthly budget'!$E$8:$O$86,COLUMN()-3,FALSE),0)</f>
        <v>0</v>
      </c>
      <c r="F866" s="82">
        <f>IF($C866&lt;&gt;"",VLOOKUP($C866,'Monthly budget'!$E$8:$O$86,COLUMN()-3,FALSE),0)</f>
        <v>0</v>
      </c>
      <c r="G866" s="82">
        <f>IF($C866&lt;&gt;"",VLOOKUP($C866,'Monthly budget'!$E$8:$O$86,COLUMN()-3,FALSE),0)</f>
        <v>0</v>
      </c>
      <c r="H866" s="82">
        <f>IF($C866&lt;&gt;"",VLOOKUP($C866,'Monthly budget'!$E$8:$O$86,COLUMN()-3,FALSE),0)</f>
        <v>0</v>
      </c>
      <c r="I866" s="82">
        <f>IF($C866&lt;&gt;"",VLOOKUP($C866,'Monthly budget'!$E$8:$O$86,COLUMN()-3,FALSE),0)</f>
        <v>0</v>
      </c>
      <c r="J866" s="82">
        <f>IF($C866&lt;&gt;"",VLOOKUP($C866,'Monthly budget'!$E$8:$O$86,COLUMN()-3,FALSE),0)</f>
        <v>0</v>
      </c>
      <c r="K866" s="82">
        <f>IF($C866&lt;&gt;"",VLOOKUP($C866,'Monthly budget'!$E$8:$O$86,COLUMN()-3,FALSE),0)</f>
        <v>0</v>
      </c>
      <c r="L866" s="82">
        <f>IF($C866&lt;&gt;"",VLOOKUP($C866,'Monthly budget'!$E$8:$O$86,COLUMN()-3,FALSE),0)</f>
        <v>0</v>
      </c>
      <c r="M866" s="82">
        <f>IF($C866&lt;&gt;"",VLOOKUP($C866,'Monthly budget'!$E$8:$O$86,COLUMN()-3,FALSE),0)</f>
        <v>0</v>
      </c>
      <c r="N866" s="82">
        <f>IF($C866&lt;&gt;"",VLOOKUP($C866,'Monthly budget'!$E$8:$O$86,COLUMN()-3,FALSE),0)</f>
        <v>0</v>
      </c>
    </row>
    <row r="867" spans="2:14" x14ac:dyDescent="0.25">
      <c r="B867" s="81" t="b">
        <v>0</v>
      </c>
      <c r="C867" s="88"/>
      <c r="D867" s="87"/>
      <c r="E867" s="83">
        <f>IF($C867&lt;&gt;"",VLOOKUP($C867,'Monthly budget'!$E$8:$O$86,COLUMN()-3,FALSE),0)</f>
        <v>0</v>
      </c>
      <c r="F867" s="82">
        <f>IF($C867&lt;&gt;"",VLOOKUP($C867,'Monthly budget'!$E$8:$O$86,COLUMN()-3,FALSE),0)</f>
        <v>0</v>
      </c>
      <c r="G867" s="82">
        <f>IF($C867&lt;&gt;"",VLOOKUP($C867,'Monthly budget'!$E$8:$O$86,COLUMN()-3,FALSE),0)</f>
        <v>0</v>
      </c>
      <c r="H867" s="82">
        <f>IF($C867&lt;&gt;"",VLOOKUP($C867,'Monthly budget'!$E$8:$O$86,COLUMN()-3,FALSE),0)</f>
        <v>0</v>
      </c>
      <c r="I867" s="82">
        <f>IF($C867&lt;&gt;"",VLOOKUP($C867,'Monthly budget'!$E$8:$O$86,COLUMN()-3,FALSE),0)</f>
        <v>0</v>
      </c>
      <c r="J867" s="82">
        <f>IF($C867&lt;&gt;"",VLOOKUP($C867,'Monthly budget'!$E$8:$O$86,COLUMN()-3,FALSE),0)</f>
        <v>0</v>
      </c>
      <c r="K867" s="82">
        <f>IF($C867&lt;&gt;"",VLOOKUP($C867,'Monthly budget'!$E$8:$O$86,COLUMN()-3,FALSE),0)</f>
        <v>0</v>
      </c>
      <c r="L867" s="82">
        <f>IF($C867&lt;&gt;"",VLOOKUP($C867,'Monthly budget'!$E$8:$O$86,COLUMN()-3,FALSE),0)</f>
        <v>0</v>
      </c>
      <c r="M867" s="82">
        <f>IF($C867&lt;&gt;"",VLOOKUP($C867,'Monthly budget'!$E$8:$O$86,COLUMN()-3,FALSE),0)</f>
        <v>0</v>
      </c>
      <c r="N867" s="82">
        <f>IF($C867&lt;&gt;"",VLOOKUP($C867,'Monthly budget'!$E$8:$O$86,COLUMN()-3,FALSE),0)</f>
        <v>0</v>
      </c>
    </row>
    <row r="868" spans="2:14" x14ac:dyDescent="0.25">
      <c r="B868" s="81" t="b">
        <v>0</v>
      </c>
      <c r="C868" s="88"/>
      <c r="D868" s="87"/>
      <c r="E868" s="83">
        <f>IF($C868&lt;&gt;"",VLOOKUP($C868,'Monthly budget'!$E$8:$O$86,COLUMN()-3,FALSE),0)</f>
        <v>0</v>
      </c>
      <c r="F868" s="82">
        <f>IF($C868&lt;&gt;"",VLOOKUP($C868,'Monthly budget'!$E$8:$O$86,COLUMN()-3,FALSE),0)</f>
        <v>0</v>
      </c>
      <c r="G868" s="82">
        <f>IF($C868&lt;&gt;"",VLOOKUP($C868,'Monthly budget'!$E$8:$O$86,COLUMN()-3,FALSE),0)</f>
        <v>0</v>
      </c>
      <c r="H868" s="82">
        <f>IF($C868&lt;&gt;"",VLOOKUP($C868,'Monthly budget'!$E$8:$O$86,COLUMN()-3,FALSE),0)</f>
        <v>0</v>
      </c>
      <c r="I868" s="82">
        <f>IF($C868&lt;&gt;"",VLOOKUP($C868,'Monthly budget'!$E$8:$O$86,COLUMN()-3,FALSE),0)</f>
        <v>0</v>
      </c>
      <c r="J868" s="82">
        <f>IF($C868&lt;&gt;"",VLOOKUP($C868,'Monthly budget'!$E$8:$O$86,COLUMN()-3,FALSE),0)</f>
        <v>0</v>
      </c>
      <c r="K868" s="82">
        <f>IF($C868&lt;&gt;"",VLOOKUP($C868,'Monthly budget'!$E$8:$O$86,COLUMN()-3,FALSE),0)</f>
        <v>0</v>
      </c>
      <c r="L868" s="82">
        <f>IF($C868&lt;&gt;"",VLOOKUP($C868,'Monthly budget'!$E$8:$O$86,COLUMN()-3,FALSE),0)</f>
        <v>0</v>
      </c>
      <c r="M868" s="82">
        <f>IF($C868&lt;&gt;"",VLOOKUP($C868,'Monthly budget'!$E$8:$O$86,COLUMN()-3,FALSE),0)</f>
        <v>0</v>
      </c>
      <c r="N868" s="82">
        <f>IF($C868&lt;&gt;"",VLOOKUP($C868,'Monthly budget'!$E$8:$O$86,COLUMN()-3,FALSE),0)</f>
        <v>0</v>
      </c>
    </row>
    <row r="869" spans="2:14" x14ac:dyDescent="0.25">
      <c r="B869" s="81" t="b">
        <v>0</v>
      </c>
      <c r="C869" s="88"/>
      <c r="D869" s="87"/>
      <c r="E869" s="83">
        <f>IF($C869&lt;&gt;"",VLOOKUP($C869,'Monthly budget'!$E$8:$O$86,COLUMN()-3,FALSE),0)</f>
        <v>0</v>
      </c>
      <c r="F869" s="82">
        <f>IF($C869&lt;&gt;"",VLOOKUP($C869,'Monthly budget'!$E$8:$O$86,COLUMN()-3,FALSE),0)</f>
        <v>0</v>
      </c>
      <c r="G869" s="82">
        <f>IF($C869&lt;&gt;"",VLOOKUP($C869,'Monthly budget'!$E$8:$O$86,COLUMN()-3,FALSE),0)</f>
        <v>0</v>
      </c>
      <c r="H869" s="82">
        <f>IF($C869&lt;&gt;"",VLOOKUP($C869,'Monthly budget'!$E$8:$O$86,COLUMN()-3,FALSE),0)</f>
        <v>0</v>
      </c>
      <c r="I869" s="82">
        <f>IF($C869&lt;&gt;"",VLOOKUP($C869,'Monthly budget'!$E$8:$O$86,COLUMN()-3,FALSE),0)</f>
        <v>0</v>
      </c>
      <c r="J869" s="82">
        <f>IF($C869&lt;&gt;"",VLOOKUP($C869,'Monthly budget'!$E$8:$O$86,COLUMN()-3,FALSE),0)</f>
        <v>0</v>
      </c>
      <c r="K869" s="82">
        <f>IF($C869&lt;&gt;"",VLOOKUP($C869,'Monthly budget'!$E$8:$O$86,COLUMN()-3,FALSE),0)</f>
        <v>0</v>
      </c>
      <c r="L869" s="82">
        <f>IF($C869&lt;&gt;"",VLOOKUP($C869,'Monthly budget'!$E$8:$O$86,COLUMN()-3,FALSE),0)</f>
        <v>0</v>
      </c>
      <c r="M869" s="82">
        <f>IF($C869&lt;&gt;"",VLOOKUP($C869,'Monthly budget'!$E$8:$O$86,COLUMN()-3,FALSE),0)</f>
        <v>0</v>
      </c>
      <c r="N869" s="82">
        <f>IF($C869&lt;&gt;"",VLOOKUP($C869,'Monthly budget'!$E$8:$O$86,COLUMN()-3,FALSE),0)</f>
        <v>0</v>
      </c>
    </row>
    <row r="870" spans="2:14" x14ac:dyDescent="0.25">
      <c r="B870" s="81" t="b">
        <v>0</v>
      </c>
      <c r="C870" s="88"/>
      <c r="D870" s="87"/>
      <c r="E870" s="83">
        <f>IF($C870&lt;&gt;"",VLOOKUP($C870,'Monthly budget'!$E$8:$O$86,COLUMN()-3,FALSE),0)</f>
        <v>0</v>
      </c>
      <c r="F870" s="82">
        <f>IF($C870&lt;&gt;"",VLOOKUP($C870,'Monthly budget'!$E$8:$O$86,COLUMN()-3,FALSE),0)</f>
        <v>0</v>
      </c>
      <c r="G870" s="82">
        <f>IF($C870&lt;&gt;"",VLOOKUP($C870,'Monthly budget'!$E$8:$O$86,COLUMN()-3,FALSE),0)</f>
        <v>0</v>
      </c>
      <c r="H870" s="82">
        <f>IF($C870&lt;&gt;"",VLOOKUP($C870,'Monthly budget'!$E$8:$O$86,COLUMN()-3,FALSE),0)</f>
        <v>0</v>
      </c>
      <c r="I870" s="82">
        <f>IF($C870&lt;&gt;"",VLOOKUP($C870,'Monthly budget'!$E$8:$O$86,COLUMN()-3,FALSE),0)</f>
        <v>0</v>
      </c>
      <c r="J870" s="82">
        <f>IF($C870&lt;&gt;"",VLOOKUP($C870,'Monthly budget'!$E$8:$O$86,COLUMN()-3,FALSE),0)</f>
        <v>0</v>
      </c>
      <c r="K870" s="82">
        <f>IF($C870&lt;&gt;"",VLOOKUP($C870,'Monthly budget'!$E$8:$O$86,COLUMN()-3,FALSE),0)</f>
        <v>0</v>
      </c>
      <c r="L870" s="82">
        <f>IF($C870&lt;&gt;"",VLOOKUP($C870,'Monthly budget'!$E$8:$O$86,COLUMN()-3,FALSE),0)</f>
        <v>0</v>
      </c>
      <c r="M870" s="82">
        <f>IF($C870&lt;&gt;"",VLOOKUP($C870,'Monthly budget'!$E$8:$O$86,COLUMN()-3,FALSE),0)</f>
        <v>0</v>
      </c>
      <c r="N870" s="82">
        <f>IF($C870&lt;&gt;"",VLOOKUP($C870,'Monthly budget'!$E$8:$O$86,COLUMN()-3,FALSE),0)</f>
        <v>0</v>
      </c>
    </row>
    <row r="871" spans="2:14" x14ac:dyDescent="0.25">
      <c r="B871" s="81" t="b">
        <v>0</v>
      </c>
      <c r="C871" s="88"/>
      <c r="D871" s="87"/>
      <c r="E871" s="83">
        <f>IF($C871&lt;&gt;"",VLOOKUP($C871,'Monthly budget'!$E$8:$O$86,COLUMN()-3,FALSE),0)</f>
        <v>0</v>
      </c>
      <c r="F871" s="82">
        <f>IF($C871&lt;&gt;"",VLOOKUP($C871,'Monthly budget'!$E$8:$O$86,COLUMN()-3,FALSE),0)</f>
        <v>0</v>
      </c>
      <c r="G871" s="82">
        <f>IF($C871&lt;&gt;"",VLOOKUP($C871,'Monthly budget'!$E$8:$O$86,COLUMN()-3,FALSE),0)</f>
        <v>0</v>
      </c>
      <c r="H871" s="82">
        <f>IF($C871&lt;&gt;"",VLOOKUP($C871,'Monthly budget'!$E$8:$O$86,COLUMN()-3,FALSE),0)</f>
        <v>0</v>
      </c>
      <c r="I871" s="82">
        <f>IF($C871&lt;&gt;"",VLOOKUP($C871,'Monthly budget'!$E$8:$O$86,COLUMN()-3,FALSE),0)</f>
        <v>0</v>
      </c>
      <c r="J871" s="82">
        <f>IF($C871&lt;&gt;"",VLOOKUP($C871,'Monthly budget'!$E$8:$O$86,COLUMN()-3,FALSE),0)</f>
        <v>0</v>
      </c>
      <c r="K871" s="82">
        <f>IF($C871&lt;&gt;"",VLOOKUP($C871,'Monthly budget'!$E$8:$O$86,COLUMN()-3,FALSE),0)</f>
        <v>0</v>
      </c>
      <c r="L871" s="82">
        <f>IF($C871&lt;&gt;"",VLOOKUP($C871,'Monthly budget'!$E$8:$O$86,COLUMN()-3,FALSE),0)</f>
        <v>0</v>
      </c>
      <c r="M871" s="82">
        <f>IF($C871&lt;&gt;"",VLOOKUP($C871,'Monthly budget'!$E$8:$O$86,COLUMN()-3,FALSE),0)</f>
        <v>0</v>
      </c>
      <c r="N871" s="82">
        <f>IF($C871&lt;&gt;"",VLOOKUP($C871,'Monthly budget'!$E$8:$O$86,COLUMN()-3,FALSE),0)</f>
        <v>0</v>
      </c>
    </row>
    <row r="872" spans="2:14" x14ac:dyDescent="0.25">
      <c r="B872" s="81" t="b">
        <v>0</v>
      </c>
      <c r="C872" s="88"/>
      <c r="D872" s="87"/>
      <c r="E872" s="83">
        <f>IF($C872&lt;&gt;"",VLOOKUP($C872,'Monthly budget'!$E$8:$O$86,COLUMN()-3,FALSE),0)</f>
        <v>0</v>
      </c>
      <c r="F872" s="82">
        <f>IF($C872&lt;&gt;"",VLOOKUP($C872,'Monthly budget'!$E$8:$O$86,COLUMN()-3,FALSE),0)</f>
        <v>0</v>
      </c>
      <c r="G872" s="82">
        <f>IF($C872&lt;&gt;"",VLOOKUP($C872,'Monthly budget'!$E$8:$O$86,COLUMN()-3,FALSE),0)</f>
        <v>0</v>
      </c>
      <c r="H872" s="82">
        <f>IF($C872&lt;&gt;"",VLOOKUP($C872,'Monthly budget'!$E$8:$O$86,COLUMN()-3,FALSE),0)</f>
        <v>0</v>
      </c>
      <c r="I872" s="82">
        <f>IF($C872&lt;&gt;"",VLOOKUP($C872,'Monthly budget'!$E$8:$O$86,COLUMN()-3,FALSE),0)</f>
        <v>0</v>
      </c>
      <c r="J872" s="82">
        <f>IF($C872&lt;&gt;"",VLOOKUP($C872,'Monthly budget'!$E$8:$O$86,COLUMN()-3,FALSE),0)</f>
        <v>0</v>
      </c>
      <c r="K872" s="82">
        <f>IF($C872&lt;&gt;"",VLOOKUP($C872,'Monthly budget'!$E$8:$O$86,COLUMN()-3,FALSE),0)</f>
        <v>0</v>
      </c>
      <c r="L872" s="82">
        <f>IF($C872&lt;&gt;"",VLOOKUP($C872,'Monthly budget'!$E$8:$O$86,COLUMN()-3,FALSE),0)</f>
        <v>0</v>
      </c>
      <c r="M872" s="82">
        <f>IF($C872&lt;&gt;"",VLOOKUP($C872,'Monthly budget'!$E$8:$O$86,COLUMN()-3,FALSE),0)</f>
        <v>0</v>
      </c>
      <c r="N872" s="82">
        <f>IF($C872&lt;&gt;"",VLOOKUP($C872,'Monthly budget'!$E$8:$O$86,COLUMN()-3,FALSE),0)</f>
        <v>0</v>
      </c>
    </row>
    <row r="873" spans="2:14" x14ac:dyDescent="0.25">
      <c r="B873" s="81" t="b">
        <v>0</v>
      </c>
      <c r="C873" s="88"/>
      <c r="D873" s="87"/>
      <c r="E873" s="83">
        <f>IF($C873&lt;&gt;"",VLOOKUP($C873,'Monthly budget'!$E$8:$O$86,COLUMN()-3,FALSE),0)</f>
        <v>0</v>
      </c>
      <c r="F873" s="82">
        <f>IF($C873&lt;&gt;"",VLOOKUP($C873,'Monthly budget'!$E$8:$O$86,COLUMN()-3,FALSE),0)</f>
        <v>0</v>
      </c>
      <c r="G873" s="82">
        <f>IF($C873&lt;&gt;"",VLOOKUP($C873,'Monthly budget'!$E$8:$O$86,COLUMN()-3,FALSE),0)</f>
        <v>0</v>
      </c>
      <c r="H873" s="82">
        <f>IF($C873&lt;&gt;"",VLOOKUP($C873,'Monthly budget'!$E$8:$O$86,COLUMN()-3,FALSE),0)</f>
        <v>0</v>
      </c>
      <c r="I873" s="82">
        <f>IF($C873&lt;&gt;"",VLOOKUP($C873,'Monthly budget'!$E$8:$O$86,COLUMN()-3,FALSE),0)</f>
        <v>0</v>
      </c>
      <c r="J873" s="82">
        <f>IF($C873&lt;&gt;"",VLOOKUP($C873,'Monthly budget'!$E$8:$O$86,COLUMN()-3,FALSE),0)</f>
        <v>0</v>
      </c>
      <c r="K873" s="82">
        <f>IF($C873&lt;&gt;"",VLOOKUP($C873,'Monthly budget'!$E$8:$O$86,COLUMN()-3,FALSE),0)</f>
        <v>0</v>
      </c>
      <c r="L873" s="82">
        <f>IF($C873&lt;&gt;"",VLOOKUP($C873,'Monthly budget'!$E$8:$O$86,COLUMN()-3,FALSE),0)</f>
        <v>0</v>
      </c>
      <c r="M873" s="82">
        <f>IF($C873&lt;&gt;"",VLOOKUP($C873,'Monthly budget'!$E$8:$O$86,COLUMN()-3,FALSE),0)</f>
        <v>0</v>
      </c>
      <c r="N873" s="82">
        <f>IF($C873&lt;&gt;"",VLOOKUP($C873,'Monthly budget'!$E$8:$O$86,COLUMN()-3,FALSE),0)</f>
        <v>0</v>
      </c>
    </row>
    <row r="874" spans="2:14" x14ac:dyDescent="0.25">
      <c r="B874" s="81" t="b">
        <v>0</v>
      </c>
      <c r="C874" s="88"/>
      <c r="D874" s="87"/>
      <c r="E874" s="83">
        <f>IF($C874&lt;&gt;"",VLOOKUP($C874,'Monthly budget'!$E$8:$O$86,COLUMN()-3,FALSE),0)</f>
        <v>0</v>
      </c>
      <c r="F874" s="82">
        <f>IF($C874&lt;&gt;"",VLOOKUP($C874,'Monthly budget'!$E$8:$O$86,COLUMN()-3,FALSE),0)</f>
        <v>0</v>
      </c>
      <c r="G874" s="82">
        <f>IF($C874&lt;&gt;"",VLOOKUP($C874,'Monthly budget'!$E$8:$O$86,COLUMN()-3,FALSE),0)</f>
        <v>0</v>
      </c>
      <c r="H874" s="82">
        <f>IF($C874&lt;&gt;"",VLOOKUP($C874,'Monthly budget'!$E$8:$O$86,COLUMN()-3,FALSE),0)</f>
        <v>0</v>
      </c>
      <c r="I874" s="82">
        <f>IF($C874&lt;&gt;"",VLOOKUP($C874,'Monthly budget'!$E$8:$O$86,COLUMN()-3,FALSE),0)</f>
        <v>0</v>
      </c>
      <c r="J874" s="82">
        <f>IF($C874&lt;&gt;"",VLOOKUP($C874,'Monthly budget'!$E$8:$O$86,COLUMN()-3,FALSE),0)</f>
        <v>0</v>
      </c>
      <c r="K874" s="82">
        <f>IF($C874&lt;&gt;"",VLOOKUP($C874,'Monthly budget'!$E$8:$O$86,COLUMN()-3,FALSE),0)</f>
        <v>0</v>
      </c>
      <c r="L874" s="82">
        <f>IF($C874&lt;&gt;"",VLOOKUP($C874,'Monthly budget'!$E$8:$O$86,COLUMN()-3,FALSE),0)</f>
        <v>0</v>
      </c>
      <c r="M874" s="82">
        <f>IF($C874&lt;&gt;"",VLOOKUP($C874,'Monthly budget'!$E$8:$O$86,COLUMN()-3,FALSE),0)</f>
        <v>0</v>
      </c>
      <c r="N874" s="82">
        <f>IF($C874&lt;&gt;"",VLOOKUP($C874,'Monthly budget'!$E$8:$O$86,COLUMN()-3,FALSE),0)</f>
        <v>0</v>
      </c>
    </row>
    <row r="875" spans="2:14" x14ac:dyDescent="0.25">
      <c r="B875" s="81" t="b">
        <v>0</v>
      </c>
      <c r="C875" s="88"/>
      <c r="D875" s="87"/>
      <c r="E875" s="83">
        <f>IF($C875&lt;&gt;"",VLOOKUP($C875,'Monthly budget'!$E$8:$O$86,COLUMN()-3,FALSE),0)</f>
        <v>0</v>
      </c>
      <c r="F875" s="82">
        <f>IF($C875&lt;&gt;"",VLOOKUP($C875,'Monthly budget'!$E$8:$O$86,COLUMN()-3,FALSE),0)</f>
        <v>0</v>
      </c>
      <c r="G875" s="82">
        <f>IF($C875&lt;&gt;"",VLOOKUP($C875,'Monthly budget'!$E$8:$O$86,COLUMN()-3,FALSE),0)</f>
        <v>0</v>
      </c>
      <c r="H875" s="82">
        <f>IF($C875&lt;&gt;"",VLOOKUP($C875,'Monthly budget'!$E$8:$O$86,COLUMN()-3,FALSE),0)</f>
        <v>0</v>
      </c>
      <c r="I875" s="82">
        <f>IF($C875&lt;&gt;"",VLOOKUP($C875,'Monthly budget'!$E$8:$O$86,COLUMN()-3,FALSE),0)</f>
        <v>0</v>
      </c>
      <c r="J875" s="82">
        <f>IF($C875&lt;&gt;"",VLOOKUP($C875,'Monthly budget'!$E$8:$O$86,COLUMN()-3,FALSE),0)</f>
        <v>0</v>
      </c>
      <c r="K875" s="82">
        <f>IF($C875&lt;&gt;"",VLOOKUP($C875,'Monthly budget'!$E$8:$O$86,COLUMN()-3,FALSE),0)</f>
        <v>0</v>
      </c>
      <c r="L875" s="82">
        <f>IF($C875&lt;&gt;"",VLOOKUP($C875,'Monthly budget'!$E$8:$O$86,COLUMN()-3,FALSE),0)</f>
        <v>0</v>
      </c>
      <c r="M875" s="82">
        <f>IF($C875&lt;&gt;"",VLOOKUP($C875,'Monthly budget'!$E$8:$O$86,COLUMN()-3,FALSE),0)</f>
        <v>0</v>
      </c>
      <c r="N875" s="82">
        <f>IF($C875&lt;&gt;"",VLOOKUP($C875,'Monthly budget'!$E$8:$O$86,COLUMN()-3,FALSE),0)</f>
        <v>0</v>
      </c>
    </row>
    <row r="876" spans="2:14" x14ac:dyDescent="0.25">
      <c r="B876" s="81" t="b">
        <v>0</v>
      </c>
      <c r="C876" s="88"/>
      <c r="D876" s="87"/>
      <c r="E876" s="83">
        <f>IF($C876&lt;&gt;"",VLOOKUP($C876,'Monthly budget'!$E$8:$O$86,COLUMN()-3,FALSE),0)</f>
        <v>0</v>
      </c>
      <c r="F876" s="82">
        <f>IF($C876&lt;&gt;"",VLOOKUP($C876,'Monthly budget'!$E$8:$O$86,COLUMN()-3,FALSE),0)</f>
        <v>0</v>
      </c>
      <c r="G876" s="82">
        <f>IF($C876&lt;&gt;"",VLOOKUP($C876,'Monthly budget'!$E$8:$O$86,COLUMN()-3,FALSE),0)</f>
        <v>0</v>
      </c>
      <c r="H876" s="82">
        <f>IF($C876&lt;&gt;"",VLOOKUP($C876,'Monthly budget'!$E$8:$O$86,COLUMN()-3,FALSE),0)</f>
        <v>0</v>
      </c>
      <c r="I876" s="82">
        <f>IF($C876&lt;&gt;"",VLOOKUP($C876,'Monthly budget'!$E$8:$O$86,COLUMN()-3,FALSE),0)</f>
        <v>0</v>
      </c>
      <c r="J876" s="82">
        <f>IF($C876&lt;&gt;"",VLOOKUP($C876,'Monthly budget'!$E$8:$O$86,COLUMN()-3,FALSE),0)</f>
        <v>0</v>
      </c>
      <c r="K876" s="82">
        <f>IF($C876&lt;&gt;"",VLOOKUP($C876,'Monthly budget'!$E$8:$O$86,COLUMN()-3,FALSE),0)</f>
        <v>0</v>
      </c>
      <c r="L876" s="82">
        <f>IF($C876&lt;&gt;"",VLOOKUP($C876,'Monthly budget'!$E$8:$O$86,COLUMN()-3,FALSE),0)</f>
        <v>0</v>
      </c>
      <c r="M876" s="82">
        <f>IF($C876&lt;&gt;"",VLOOKUP($C876,'Monthly budget'!$E$8:$O$86,COLUMN()-3,FALSE),0)</f>
        <v>0</v>
      </c>
      <c r="N876" s="82">
        <f>IF($C876&lt;&gt;"",VLOOKUP($C876,'Monthly budget'!$E$8:$O$86,COLUMN()-3,FALSE),0)</f>
        <v>0</v>
      </c>
    </row>
    <row r="877" spans="2:14" x14ac:dyDescent="0.25">
      <c r="B877" s="81" t="b">
        <v>0</v>
      </c>
      <c r="C877" s="88"/>
      <c r="D877" s="87"/>
      <c r="E877" s="83">
        <f>IF($C877&lt;&gt;"",VLOOKUP($C877,'Monthly budget'!$E$8:$O$86,COLUMN()-3,FALSE),0)</f>
        <v>0</v>
      </c>
      <c r="F877" s="82">
        <f>IF($C877&lt;&gt;"",VLOOKUP($C877,'Monthly budget'!$E$8:$O$86,COLUMN()-3,FALSE),0)</f>
        <v>0</v>
      </c>
      <c r="G877" s="82">
        <f>IF($C877&lt;&gt;"",VLOOKUP($C877,'Monthly budget'!$E$8:$O$86,COLUMN()-3,FALSE),0)</f>
        <v>0</v>
      </c>
      <c r="H877" s="82">
        <f>IF($C877&lt;&gt;"",VLOOKUP($C877,'Monthly budget'!$E$8:$O$86,COLUMN()-3,FALSE),0)</f>
        <v>0</v>
      </c>
      <c r="I877" s="82">
        <f>IF($C877&lt;&gt;"",VLOOKUP($C877,'Monthly budget'!$E$8:$O$86,COLUMN()-3,FALSE),0)</f>
        <v>0</v>
      </c>
      <c r="J877" s="82">
        <f>IF($C877&lt;&gt;"",VLOOKUP($C877,'Monthly budget'!$E$8:$O$86,COLUMN()-3,FALSE),0)</f>
        <v>0</v>
      </c>
      <c r="K877" s="82">
        <f>IF($C877&lt;&gt;"",VLOOKUP($C877,'Monthly budget'!$E$8:$O$86,COLUMN()-3,FALSE),0)</f>
        <v>0</v>
      </c>
      <c r="L877" s="82">
        <f>IF($C877&lt;&gt;"",VLOOKUP($C877,'Monthly budget'!$E$8:$O$86,COLUMN()-3,FALSE),0)</f>
        <v>0</v>
      </c>
      <c r="M877" s="82">
        <f>IF($C877&lt;&gt;"",VLOOKUP($C877,'Monthly budget'!$E$8:$O$86,COLUMN()-3,FALSE),0)</f>
        <v>0</v>
      </c>
      <c r="N877" s="82">
        <f>IF($C877&lt;&gt;"",VLOOKUP($C877,'Monthly budget'!$E$8:$O$86,COLUMN()-3,FALSE),0)</f>
        <v>0</v>
      </c>
    </row>
    <row r="878" spans="2:14" x14ac:dyDescent="0.25">
      <c r="B878" s="81" t="b">
        <v>0</v>
      </c>
      <c r="C878" s="88"/>
      <c r="D878" s="87"/>
      <c r="E878" s="83">
        <f>IF($C878&lt;&gt;"",VLOOKUP($C878,'Monthly budget'!$E$8:$O$86,COLUMN()-3,FALSE),0)</f>
        <v>0</v>
      </c>
      <c r="F878" s="82">
        <f>IF($C878&lt;&gt;"",VLOOKUP($C878,'Monthly budget'!$E$8:$O$86,COLUMN()-3,FALSE),0)</f>
        <v>0</v>
      </c>
      <c r="G878" s="82">
        <f>IF($C878&lt;&gt;"",VLOOKUP($C878,'Monthly budget'!$E$8:$O$86,COLUMN()-3,FALSE),0)</f>
        <v>0</v>
      </c>
      <c r="H878" s="82">
        <f>IF($C878&lt;&gt;"",VLOOKUP($C878,'Monthly budget'!$E$8:$O$86,COLUMN()-3,FALSE),0)</f>
        <v>0</v>
      </c>
      <c r="I878" s="82">
        <f>IF($C878&lt;&gt;"",VLOOKUP($C878,'Monthly budget'!$E$8:$O$86,COLUMN()-3,FALSE),0)</f>
        <v>0</v>
      </c>
      <c r="J878" s="82">
        <f>IF($C878&lt;&gt;"",VLOOKUP($C878,'Monthly budget'!$E$8:$O$86,COLUMN()-3,FALSE),0)</f>
        <v>0</v>
      </c>
      <c r="K878" s="82">
        <f>IF($C878&lt;&gt;"",VLOOKUP($C878,'Monthly budget'!$E$8:$O$86,COLUMN()-3,FALSE),0)</f>
        <v>0</v>
      </c>
      <c r="L878" s="82">
        <f>IF($C878&lt;&gt;"",VLOOKUP($C878,'Monthly budget'!$E$8:$O$86,COLUMN()-3,FALSE),0)</f>
        <v>0</v>
      </c>
      <c r="M878" s="82">
        <f>IF($C878&lt;&gt;"",VLOOKUP($C878,'Monthly budget'!$E$8:$O$86,COLUMN()-3,FALSE),0)</f>
        <v>0</v>
      </c>
      <c r="N878" s="82">
        <f>IF($C878&lt;&gt;"",VLOOKUP($C878,'Monthly budget'!$E$8:$O$86,COLUMN()-3,FALSE),0)</f>
        <v>0</v>
      </c>
    </row>
    <row r="879" spans="2:14" x14ac:dyDescent="0.25">
      <c r="B879" s="81" t="b">
        <v>0</v>
      </c>
      <c r="C879" s="88"/>
      <c r="D879" s="87"/>
      <c r="E879" s="83">
        <f>IF($C879&lt;&gt;"",VLOOKUP($C879,'Monthly budget'!$E$8:$O$86,COLUMN()-3,FALSE),0)</f>
        <v>0</v>
      </c>
      <c r="F879" s="82">
        <f>IF($C879&lt;&gt;"",VLOOKUP($C879,'Monthly budget'!$E$8:$O$86,COLUMN()-3,FALSE),0)</f>
        <v>0</v>
      </c>
      <c r="G879" s="82">
        <f>IF($C879&lt;&gt;"",VLOOKUP($C879,'Monthly budget'!$E$8:$O$86,COLUMN()-3,FALSE),0)</f>
        <v>0</v>
      </c>
      <c r="H879" s="82">
        <f>IF($C879&lt;&gt;"",VLOOKUP($C879,'Monthly budget'!$E$8:$O$86,COLUMN()-3,FALSE),0)</f>
        <v>0</v>
      </c>
      <c r="I879" s="82">
        <f>IF($C879&lt;&gt;"",VLOOKUP($C879,'Monthly budget'!$E$8:$O$86,COLUMN()-3,FALSE),0)</f>
        <v>0</v>
      </c>
      <c r="J879" s="82">
        <f>IF($C879&lt;&gt;"",VLOOKUP($C879,'Monthly budget'!$E$8:$O$86,COLUMN()-3,FALSE),0)</f>
        <v>0</v>
      </c>
      <c r="K879" s="82">
        <f>IF($C879&lt;&gt;"",VLOOKUP($C879,'Monthly budget'!$E$8:$O$86,COLUMN()-3,FALSE),0)</f>
        <v>0</v>
      </c>
      <c r="L879" s="82">
        <f>IF($C879&lt;&gt;"",VLOOKUP($C879,'Monthly budget'!$E$8:$O$86,COLUMN()-3,FALSE),0)</f>
        <v>0</v>
      </c>
      <c r="M879" s="82">
        <f>IF($C879&lt;&gt;"",VLOOKUP($C879,'Monthly budget'!$E$8:$O$86,COLUMN()-3,FALSE),0)</f>
        <v>0</v>
      </c>
      <c r="N879" s="82">
        <f>IF($C879&lt;&gt;"",VLOOKUP($C879,'Monthly budget'!$E$8:$O$86,COLUMN()-3,FALSE),0)</f>
        <v>0</v>
      </c>
    </row>
    <row r="880" spans="2:14" x14ac:dyDescent="0.25">
      <c r="B880" s="81" t="b">
        <v>0</v>
      </c>
      <c r="C880" s="88"/>
      <c r="D880" s="87"/>
      <c r="E880" s="83">
        <f>IF($C880&lt;&gt;"",VLOOKUP($C880,'Monthly budget'!$E$8:$O$86,COLUMN()-3,FALSE),0)</f>
        <v>0</v>
      </c>
      <c r="F880" s="82">
        <f>IF($C880&lt;&gt;"",VLOOKUP($C880,'Monthly budget'!$E$8:$O$86,COLUMN()-3,FALSE),0)</f>
        <v>0</v>
      </c>
      <c r="G880" s="82">
        <f>IF($C880&lt;&gt;"",VLOOKUP($C880,'Monthly budget'!$E$8:$O$86,COLUMN()-3,FALSE),0)</f>
        <v>0</v>
      </c>
      <c r="H880" s="82">
        <f>IF($C880&lt;&gt;"",VLOOKUP($C880,'Monthly budget'!$E$8:$O$86,COLUMN()-3,FALSE),0)</f>
        <v>0</v>
      </c>
      <c r="I880" s="82">
        <f>IF($C880&lt;&gt;"",VLOOKUP($C880,'Monthly budget'!$E$8:$O$86,COLUMN()-3,FALSE),0)</f>
        <v>0</v>
      </c>
      <c r="J880" s="82">
        <f>IF($C880&lt;&gt;"",VLOOKUP($C880,'Monthly budget'!$E$8:$O$86,COLUMN()-3,FALSE),0)</f>
        <v>0</v>
      </c>
      <c r="K880" s="82">
        <f>IF($C880&lt;&gt;"",VLOOKUP($C880,'Monthly budget'!$E$8:$O$86,COLUMN()-3,FALSE),0)</f>
        <v>0</v>
      </c>
      <c r="L880" s="82">
        <f>IF($C880&lt;&gt;"",VLOOKUP($C880,'Monthly budget'!$E$8:$O$86,COLUMN()-3,FALSE),0)</f>
        <v>0</v>
      </c>
      <c r="M880" s="82">
        <f>IF($C880&lt;&gt;"",VLOOKUP($C880,'Monthly budget'!$E$8:$O$86,COLUMN()-3,FALSE),0)</f>
        <v>0</v>
      </c>
      <c r="N880" s="82">
        <f>IF($C880&lt;&gt;"",VLOOKUP($C880,'Monthly budget'!$E$8:$O$86,COLUMN()-3,FALSE),0)</f>
        <v>0</v>
      </c>
    </row>
    <row r="881" spans="2:14" x14ac:dyDescent="0.25">
      <c r="B881" s="81" t="b">
        <v>0</v>
      </c>
      <c r="C881" s="88"/>
      <c r="D881" s="87"/>
      <c r="E881" s="83">
        <f>IF($C881&lt;&gt;"",VLOOKUP($C881,'Monthly budget'!$E$8:$O$86,COLUMN()-3,FALSE),0)</f>
        <v>0</v>
      </c>
      <c r="F881" s="82">
        <f>IF($C881&lt;&gt;"",VLOOKUP($C881,'Monthly budget'!$E$8:$O$86,COLUMN()-3,FALSE),0)</f>
        <v>0</v>
      </c>
      <c r="G881" s="82">
        <f>IF($C881&lt;&gt;"",VLOOKUP($C881,'Monthly budget'!$E$8:$O$86,COLUMN()-3,FALSE),0)</f>
        <v>0</v>
      </c>
      <c r="H881" s="82">
        <f>IF($C881&lt;&gt;"",VLOOKUP($C881,'Monthly budget'!$E$8:$O$86,COLUMN()-3,FALSE),0)</f>
        <v>0</v>
      </c>
      <c r="I881" s="82">
        <f>IF($C881&lt;&gt;"",VLOOKUP($C881,'Monthly budget'!$E$8:$O$86,COLUMN()-3,FALSE),0)</f>
        <v>0</v>
      </c>
      <c r="J881" s="82">
        <f>IF($C881&lt;&gt;"",VLOOKUP($C881,'Monthly budget'!$E$8:$O$86,COLUMN()-3,FALSE),0)</f>
        <v>0</v>
      </c>
      <c r="K881" s="82">
        <f>IF($C881&lt;&gt;"",VLOOKUP($C881,'Monthly budget'!$E$8:$O$86,COLUMN()-3,FALSE),0)</f>
        <v>0</v>
      </c>
      <c r="L881" s="82">
        <f>IF($C881&lt;&gt;"",VLOOKUP($C881,'Monthly budget'!$E$8:$O$86,COLUMN()-3,FALSE),0)</f>
        <v>0</v>
      </c>
      <c r="M881" s="82">
        <f>IF($C881&lt;&gt;"",VLOOKUP($C881,'Monthly budget'!$E$8:$O$86,COLUMN()-3,FALSE),0)</f>
        <v>0</v>
      </c>
      <c r="N881" s="82">
        <f>IF($C881&lt;&gt;"",VLOOKUP($C881,'Monthly budget'!$E$8:$O$86,COLUMN()-3,FALSE),0)</f>
        <v>0</v>
      </c>
    </row>
    <row r="882" spans="2:14" x14ac:dyDescent="0.25">
      <c r="B882" s="81" t="b">
        <v>0</v>
      </c>
      <c r="C882" s="88"/>
      <c r="D882" s="87"/>
      <c r="E882" s="83">
        <f>IF($C882&lt;&gt;"",VLOOKUP($C882,'Monthly budget'!$E$8:$O$86,COLUMN()-3,FALSE),0)</f>
        <v>0</v>
      </c>
      <c r="F882" s="82">
        <f>IF($C882&lt;&gt;"",VLOOKUP($C882,'Monthly budget'!$E$8:$O$86,COLUMN()-3,FALSE),0)</f>
        <v>0</v>
      </c>
      <c r="G882" s="82">
        <f>IF($C882&lt;&gt;"",VLOOKUP($C882,'Monthly budget'!$E$8:$O$86,COLUMN()-3,FALSE),0)</f>
        <v>0</v>
      </c>
      <c r="H882" s="82">
        <f>IF($C882&lt;&gt;"",VLOOKUP($C882,'Monthly budget'!$E$8:$O$86,COLUMN()-3,FALSE),0)</f>
        <v>0</v>
      </c>
      <c r="I882" s="82">
        <f>IF($C882&lt;&gt;"",VLOOKUP($C882,'Monthly budget'!$E$8:$O$86,COLUMN()-3,FALSE),0)</f>
        <v>0</v>
      </c>
      <c r="J882" s="82">
        <f>IF($C882&lt;&gt;"",VLOOKUP($C882,'Monthly budget'!$E$8:$O$86,COLUMN()-3,FALSE),0)</f>
        <v>0</v>
      </c>
      <c r="K882" s="82">
        <f>IF($C882&lt;&gt;"",VLOOKUP($C882,'Monthly budget'!$E$8:$O$86,COLUMN()-3,FALSE),0)</f>
        <v>0</v>
      </c>
      <c r="L882" s="82">
        <f>IF($C882&lt;&gt;"",VLOOKUP($C882,'Monthly budget'!$E$8:$O$86,COLUMN()-3,FALSE),0)</f>
        <v>0</v>
      </c>
      <c r="M882" s="82">
        <f>IF($C882&lt;&gt;"",VLOOKUP($C882,'Monthly budget'!$E$8:$O$86,COLUMN()-3,FALSE),0)</f>
        <v>0</v>
      </c>
      <c r="N882" s="82">
        <f>IF($C882&lt;&gt;"",VLOOKUP($C882,'Monthly budget'!$E$8:$O$86,COLUMN()-3,FALSE),0)</f>
        <v>0</v>
      </c>
    </row>
    <row r="883" spans="2:14" x14ac:dyDescent="0.25">
      <c r="B883" s="81" t="b">
        <v>0</v>
      </c>
      <c r="C883" s="88"/>
      <c r="D883" s="87"/>
      <c r="E883" s="83">
        <f>IF($C883&lt;&gt;"",VLOOKUP($C883,'Monthly budget'!$E$8:$O$86,COLUMN()-3,FALSE),0)</f>
        <v>0</v>
      </c>
      <c r="F883" s="82">
        <f>IF($C883&lt;&gt;"",VLOOKUP($C883,'Monthly budget'!$E$8:$O$86,COLUMN()-3,FALSE),0)</f>
        <v>0</v>
      </c>
      <c r="G883" s="82">
        <f>IF($C883&lt;&gt;"",VLOOKUP($C883,'Monthly budget'!$E$8:$O$86,COLUMN()-3,FALSE),0)</f>
        <v>0</v>
      </c>
      <c r="H883" s="82">
        <f>IF($C883&lt;&gt;"",VLOOKUP($C883,'Monthly budget'!$E$8:$O$86,COLUMN()-3,FALSE),0)</f>
        <v>0</v>
      </c>
      <c r="I883" s="82">
        <f>IF($C883&lt;&gt;"",VLOOKUP($C883,'Monthly budget'!$E$8:$O$86,COLUMN()-3,FALSE),0)</f>
        <v>0</v>
      </c>
      <c r="J883" s="82">
        <f>IF($C883&lt;&gt;"",VLOOKUP($C883,'Monthly budget'!$E$8:$O$86,COLUMN()-3,FALSE),0)</f>
        <v>0</v>
      </c>
      <c r="K883" s="82">
        <f>IF($C883&lt;&gt;"",VLOOKUP($C883,'Monthly budget'!$E$8:$O$86,COLUMN()-3,FALSE),0)</f>
        <v>0</v>
      </c>
      <c r="L883" s="82">
        <f>IF($C883&lt;&gt;"",VLOOKUP($C883,'Monthly budget'!$E$8:$O$86,COLUMN()-3,FALSE),0)</f>
        <v>0</v>
      </c>
      <c r="M883" s="82">
        <f>IF($C883&lt;&gt;"",VLOOKUP($C883,'Monthly budget'!$E$8:$O$86,COLUMN()-3,FALSE),0)</f>
        <v>0</v>
      </c>
      <c r="N883" s="82">
        <f>IF($C883&lt;&gt;"",VLOOKUP($C883,'Monthly budget'!$E$8:$O$86,COLUMN()-3,FALSE),0)</f>
        <v>0</v>
      </c>
    </row>
    <row r="884" spans="2:14" x14ac:dyDescent="0.25">
      <c r="B884" s="81" t="b">
        <v>0</v>
      </c>
      <c r="C884" s="88"/>
      <c r="D884" s="87"/>
      <c r="E884" s="83">
        <f>IF($C884&lt;&gt;"",VLOOKUP($C884,'Monthly budget'!$E$8:$O$86,COLUMN()-3,FALSE),0)</f>
        <v>0</v>
      </c>
      <c r="F884" s="82">
        <f>IF($C884&lt;&gt;"",VLOOKUP($C884,'Monthly budget'!$E$8:$O$86,COLUMN()-3,FALSE),0)</f>
        <v>0</v>
      </c>
      <c r="G884" s="82">
        <f>IF($C884&lt;&gt;"",VLOOKUP($C884,'Monthly budget'!$E$8:$O$86,COLUMN()-3,FALSE),0)</f>
        <v>0</v>
      </c>
      <c r="H884" s="82">
        <f>IF($C884&lt;&gt;"",VLOOKUP($C884,'Monthly budget'!$E$8:$O$86,COLUMN()-3,FALSE),0)</f>
        <v>0</v>
      </c>
      <c r="I884" s="82">
        <f>IF($C884&lt;&gt;"",VLOOKUP($C884,'Monthly budget'!$E$8:$O$86,COLUMN()-3,FALSE),0)</f>
        <v>0</v>
      </c>
      <c r="J884" s="82">
        <f>IF($C884&lt;&gt;"",VLOOKUP($C884,'Monthly budget'!$E$8:$O$86,COLUMN()-3,FALSE),0)</f>
        <v>0</v>
      </c>
      <c r="K884" s="82">
        <f>IF($C884&lt;&gt;"",VLOOKUP($C884,'Monthly budget'!$E$8:$O$86,COLUMN()-3,FALSE),0)</f>
        <v>0</v>
      </c>
      <c r="L884" s="82">
        <f>IF($C884&lt;&gt;"",VLOOKUP($C884,'Monthly budget'!$E$8:$O$86,COLUMN()-3,FALSE),0)</f>
        <v>0</v>
      </c>
      <c r="M884" s="82">
        <f>IF($C884&lt;&gt;"",VLOOKUP($C884,'Monthly budget'!$E$8:$O$86,COLUMN()-3,FALSE),0)</f>
        <v>0</v>
      </c>
      <c r="N884" s="82">
        <f>IF($C884&lt;&gt;"",VLOOKUP($C884,'Monthly budget'!$E$8:$O$86,COLUMN()-3,FALSE),0)</f>
        <v>0</v>
      </c>
    </row>
    <row r="885" spans="2:14" x14ac:dyDescent="0.25">
      <c r="B885" s="81" t="b">
        <v>0</v>
      </c>
      <c r="C885" s="88"/>
      <c r="D885" s="87"/>
      <c r="E885" s="83">
        <f>IF($C885&lt;&gt;"",VLOOKUP($C885,'Monthly budget'!$E$8:$O$86,COLUMN()-3,FALSE),0)</f>
        <v>0</v>
      </c>
      <c r="F885" s="82">
        <f>IF($C885&lt;&gt;"",VLOOKUP($C885,'Monthly budget'!$E$8:$O$86,COLUMN()-3,FALSE),0)</f>
        <v>0</v>
      </c>
      <c r="G885" s="82">
        <f>IF($C885&lt;&gt;"",VLOOKUP($C885,'Monthly budget'!$E$8:$O$86,COLUMN()-3,FALSE),0)</f>
        <v>0</v>
      </c>
      <c r="H885" s="82">
        <f>IF($C885&lt;&gt;"",VLOOKUP($C885,'Monthly budget'!$E$8:$O$86,COLUMN()-3,FALSE),0)</f>
        <v>0</v>
      </c>
      <c r="I885" s="82">
        <f>IF($C885&lt;&gt;"",VLOOKUP($C885,'Monthly budget'!$E$8:$O$86,COLUMN()-3,FALSE),0)</f>
        <v>0</v>
      </c>
      <c r="J885" s="82">
        <f>IF($C885&lt;&gt;"",VLOOKUP($C885,'Monthly budget'!$E$8:$O$86,COLUMN()-3,FALSE),0)</f>
        <v>0</v>
      </c>
      <c r="K885" s="82">
        <f>IF($C885&lt;&gt;"",VLOOKUP($C885,'Monthly budget'!$E$8:$O$86,COLUMN()-3,FALSE),0)</f>
        <v>0</v>
      </c>
      <c r="L885" s="82">
        <f>IF($C885&lt;&gt;"",VLOOKUP($C885,'Monthly budget'!$E$8:$O$86,COLUMN()-3,FALSE),0)</f>
        <v>0</v>
      </c>
      <c r="M885" s="82">
        <f>IF($C885&lt;&gt;"",VLOOKUP($C885,'Monthly budget'!$E$8:$O$86,COLUMN()-3,FALSE),0)</f>
        <v>0</v>
      </c>
      <c r="N885" s="82">
        <f>IF($C885&lt;&gt;"",VLOOKUP($C885,'Monthly budget'!$E$8:$O$86,COLUMN()-3,FALSE),0)</f>
        <v>0</v>
      </c>
    </row>
    <row r="886" spans="2:14" x14ac:dyDescent="0.25">
      <c r="B886" s="81" t="b">
        <v>0</v>
      </c>
      <c r="C886" s="88"/>
      <c r="D886" s="87"/>
      <c r="E886" s="83">
        <f>IF($C886&lt;&gt;"",VLOOKUP($C886,'Monthly budget'!$E$8:$O$86,COLUMN()-3,FALSE),0)</f>
        <v>0</v>
      </c>
      <c r="F886" s="82">
        <f>IF($C886&lt;&gt;"",VLOOKUP($C886,'Monthly budget'!$E$8:$O$86,COLUMN()-3,FALSE),0)</f>
        <v>0</v>
      </c>
      <c r="G886" s="82">
        <f>IF($C886&lt;&gt;"",VLOOKUP($C886,'Monthly budget'!$E$8:$O$86,COLUMN()-3,FALSE),0)</f>
        <v>0</v>
      </c>
      <c r="H886" s="82">
        <f>IF($C886&lt;&gt;"",VLOOKUP($C886,'Monthly budget'!$E$8:$O$86,COLUMN()-3,FALSE),0)</f>
        <v>0</v>
      </c>
      <c r="I886" s="82">
        <f>IF($C886&lt;&gt;"",VLOOKUP($C886,'Monthly budget'!$E$8:$O$86,COLUMN()-3,FALSE),0)</f>
        <v>0</v>
      </c>
      <c r="J886" s="82">
        <f>IF($C886&lt;&gt;"",VLOOKUP($C886,'Monthly budget'!$E$8:$O$86,COLUMN()-3,FALSE),0)</f>
        <v>0</v>
      </c>
      <c r="K886" s="82">
        <f>IF($C886&lt;&gt;"",VLOOKUP($C886,'Monthly budget'!$E$8:$O$86,COLUMN()-3,FALSE),0)</f>
        <v>0</v>
      </c>
      <c r="L886" s="82">
        <f>IF($C886&lt;&gt;"",VLOOKUP($C886,'Monthly budget'!$E$8:$O$86,COLUMN()-3,FALSE),0)</f>
        <v>0</v>
      </c>
      <c r="M886" s="82">
        <f>IF($C886&lt;&gt;"",VLOOKUP($C886,'Monthly budget'!$E$8:$O$86,COLUMN()-3,FALSE),0)</f>
        <v>0</v>
      </c>
      <c r="N886" s="82">
        <f>IF($C886&lt;&gt;"",VLOOKUP($C886,'Monthly budget'!$E$8:$O$86,COLUMN()-3,FALSE),0)</f>
        <v>0</v>
      </c>
    </row>
    <row r="887" spans="2:14" x14ac:dyDescent="0.25">
      <c r="B887" s="81" t="b">
        <v>0</v>
      </c>
      <c r="C887" s="88"/>
      <c r="D887" s="87"/>
      <c r="E887" s="83">
        <f>IF($C887&lt;&gt;"",VLOOKUP($C887,'Monthly budget'!$E$8:$O$86,COLUMN()-3,FALSE),0)</f>
        <v>0</v>
      </c>
      <c r="F887" s="82">
        <f>IF($C887&lt;&gt;"",VLOOKUP($C887,'Monthly budget'!$E$8:$O$86,COLUMN()-3,FALSE),0)</f>
        <v>0</v>
      </c>
      <c r="G887" s="82">
        <f>IF($C887&lt;&gt;"",VLOOKUP($C887,'Monthly budget'!$E$8:$O$86,COLUMN()-3,FALSE),0)</f>
        <v>0</v>
      </c>
      <c r="H887" s="82">
        <f>IF($C887&lt;&gt;"",VLOOKUP($C887,'Monthly budget'!$E$8:$O$86,COLUMN()-3,FALSE),0)</f>
        <v>0</v>
      </c>
      <c r="I887" s="82">
        <f>IF($C887&lt;&gt;"",VLOOKUP($C887,'Monthly budget'!$E$8:$O$86,COLUMN()-3,FALSE),0)</f>
        <v>0</v>
      </c>
      <c r="J887" s="82">
        <f>IF($C887&lt;&gt;"",VLOOKUP($C887,'Monthly budget'!$E$8:$O$86,COLUMN()-3,FALSE),0)</f>
        <v>0</v>
      </c>
      <c r="K887" s="82">
        <f>IF($C887&lt;&gt;"",VLOOKUP($C887,'Monthly budget'!$E$8:$O$86,COLUMN()-3,FALSE),0)</f>
        <v>0</v>
      </c>
      <c r="L887" s="82">
        <f>IF($C887&lt;&gt;"",VLOOKUP($C887,'Monthly budget'!$E$8:$O$86,COLUMN()-3,FALSE),0)</f>
        <v>0</v>
      </c>
      <c r="M887" s="82">
        <f>IF($C887&lt;&gt;"",VLOOKUP($C887,'Monthly budget'!$E$8:$O$86,COLUMN()-3,FALSE),0)</f>
        <v>0</v>
      </c>
      <c r="N887" s="82">
        <f>IF($C887&lt;&gt;"",VLOOKUP($C887,'Monthly budget'!$E$8:$O$86,COLUMN()-3,FALSE),0)</f>
        <v>0</v>
      </c>
    </row>
    <row r="888" spans="2:14" x14ac:dyDescent="0.25">
      <c r="B888" s="81" t="b">
        <v>0</v>
      </c>
      <c r="C888" s="88"/>
      <c r="D888" s="87"/>
      <c r="E888" s="83">
        <f>IF($C888&lt;&gt;"",VLOOKUP($C888,'Monthly budget'!$E$8:$O$86,COLUMN()-3,FALSE),0)</f>
        <v>0</v>
      </c>
      <c r="F888" s="82">
        <f>IF($C888&lt;&gt;"",VLOOKUP($C888,'Monthly budget'!$E$8:$O$86,COLUMN()-3,FALSE),0)</f>
        <v>0</v>
      </c>
      <c r="G888" s="82">
        <f>IF($C888&lt;&gt;"",VLOOKUP($C888,'Monthly budget'!$E$8:$O$86,COLUMN()-3,FALSE),0)</f>
        <v>0</v>
      </c>
      <c r="H888" s="82">
        <f>IF($C888&lt;&gt;"",VLOOKUP($C888,'Monthly budget'!$E$8:$O$86,COLUMN()-3,FALSE),0)</f>
        <v>0</v>
      </c>
      <c r="I888" s="82">
        <f>IF($C888&lt;&gt;"",VLOOKUP($C888,'Monthly budget'!$E$8:$O$86,COLUMN()-3,FALSE),0)</f>
        <v>0</v>
      </c>
      <c r="J888" s="82">
        <f>IF($C888&lt;&gt;"",VLOOKUP($C888,'Monthly budget'!$E$8:$O$86,COLUMN()-3,FALSE),0)</f>
        <v>0</v>
      </c>
      <c r="K888" s="82">
        <f>IF($C888&lt;&gt;"",VLOOKUP($C888,'Monthly budget'!$E$8:$O$86,COLUMN()-3,FALSE),0)</f>
        <v>0</v>
      </c>
      <c r="L888" s="82">
        <f>IF($C888&lt;&gt;"",VLOOKUP($C888,'Monthly budget'!$E$8:$O$86,COLUMN()-3,FALSE),0)</f>
        <v>0</v>
      </c>
      <c r="M888" s="82">
        <f>IF($C888&lt;&gt;"",VLOOKUP($C888,'Monthly budget'!$E$8:$O$86,COLUMN()-3,FALSE),0)</f>
        <v>0</v>
      </c>
      <c r="N888" s="82">
        <f>IF($C888&lt;&gt;"",VLOOKUP($C888,'Monthly budget'!$E$8:$O$86,COLUMN()-3,FALSE),0)</f>
        <v>0</v>
      </c>
    </row>
    <row r="889" spans="2:14" x14ac:dyDescent="0.25">
      <c r="B889" s="81" t="b">
        <v>0</v>
      </c>
      <c r="C889" s="88"/>
      <c r="D889" s="87"/>
      <c r="E889" s="83">
        <f>IF($C889&lt;&gt;"",VLOOKUP($C889,'Monthly budget'!$E$8:$O$86,COLUMN()-3,FALSE),0)</f>
        <v>0</v>
      </c>
      <c r="F889" s="82">
        <f>IF($C889&lt;&gt;"",VLOOKUP($C889,'Monthly budget'!$E$8:$O$86,COLUMN()-3,FALSE),0)</f>
        <v>0</v>
      </c>
      <c r="G889" s="82">
        <f>IF($C889&lt;&gt;"",VLOOKUP($C889,'Monthly budget'!$E$8:$O$86,COLUMN()-3,FALSE),0)</f>
        <v>0</v>
      </c>
      <c r="H889" s="82">
        <f>IF($C889&lt;&gt;"",VLOOKUP($C889,'Monthly budget'!$E$8:$O$86,COLUMN()-3,FALSE),0)</f>
        <v>0</v>
      </c>
      <c r="I889" s="82">
        <f>IF($C889&lt;&gt;"",VLOOKUP($C889,'Monthly budget'!$E$8:$O$86,COLUMN()-3,FALSE),0)</f>
        <v>0</v>
      </c>
      <c r="J889" s="82">
        <f>IF($C889&lt;&gt;"",VLOOKUP($C889,'Monthly budget'!$E$8:$O$86,COLUMN()-3,FALSE),0)</f>
        <v>0</v>
      </c>
      <c r="K889" s="82">
        <f>IF($C889&lt;&gt;"",VLOOKUP($C889,'Monthly budget'!$E$8:$O$86,COLUMN()-3,FALSE),0)</f>
        <v>0</v>
      </c>
      <c r="L889" s="82">
        <f>IF($C889&lt;&gt;"",VLOOKUP($C889,'Monthly budget'!$E$8:$O$86,COLUMN()-3,FALSE),0)</f>
        <v>0</v>
      </c>
      <c r="M889" s="82">
        <f>IF($C889&lt;&gt;"",VLOOKUP($C889,'Monthly budget'!$E$8:$O$86,COLUMN()-3,FALSE),0)</f>
        <v>0</v>
      </c>
      <c r="N889" s="82">
        <f>IF($C889&lt;&gt;"",VLOOKUP($C889,'Monthly budget'!$E$8:$O$86,COLUMN()-3,FALSE),0)</f>
        <v>0</v>
      </c>
    </row>
    <row r="890" spans="2:14" x14ac:dyDescent="0.25">
      <c r="B890" s="81" t="b">
        <v>0</v>
      </c>
      <c r="C890" s="88"/>
      <c r="D890" s="87"/>
      <c r="E890" s="83">
        <f>IF($C890&lt;&gt;"",VLOOKUP($C890,'Monthly budget'!$E$8:$O$86,COLUMN()-3,FALSE),0)</f>
        <v>0</v>
      </c>
      <c r="F890" s="82">
        <f>IF($C890&lt;&gt;"",VLOOKUP($C890,'Monthly budget'!$E$8:$O$86,COLUMN()-3,FALSE),0)</f>
        <v>0</v>
      </c>
      <c r="G890" s="82">
        <f>IF($C890&lt;&gt;"",VLOOKUP($C890,'Monthly budget'!$E$8:$O$86,COLUMN()-3,FALSE),0)</f>
        <v>0</v>
      </c>
      <c r="H890" s="82">
        <f>IF($C890&lt;&gt;"",VLOOKUP($C890,'Monthly budget'!$E$8:$O$86,COLUMN()-3,FALSE),0)</f>
        <v>0</v>
      </c>
      <c r="I890" s="82">
        <f>IF($C890&lt;&gt;"",VLOOKUP($C890,'Monthly budget'!$E$8:$O$86,COLUMN()-3,FALSE),0)</f>
        <v>0</v>
      </c>
      <c r="J890" s="82">
        <f>IF($C890&lt;&gt;"",VLOOKUP($C890,'Monthly budget'!$E$8:$O$86,COLUMN()-3,FALSE),0)</f>
        <v>0</v>
      </c>
      <c r="K890" s="82">
        <f>IF($C890&lt;&gt;"",VLOOKUP($C890,'Monthly budget'!$E$8:$O$86,COLUMN()-3,FALSE),0)</f>
        <v>0</v>
      </c>
      <c r="L890" s="82">
        <f>IF($C890&lt;&gt;"",VLOOKUP($C890,'Monthly budget'!$E$8:$O$86,COLUMN()-3,FALSE),0)</f>
        <v>0</v>
      </c>
      <c r="M890" s="82">
        <f>IF($C890&lt;&gt;"",VLOOKUP($C890,'Monthly budget'!$E$8:$O$86,COLUMN()-3,FALSE),0)</f>
        <v>0</v>
      </c>
      <c r="N890" s="82">
        <f>IF($C890&lt;&gt;"",VLOOKUP($C890,'Monthly budget'!$E$8:$O$86,COLUMN()-3,FALSE),0)</f>
        <v>0</v>
      </c>
    </row>
    <row r="891" spans="2:14" x14ac:dyDescent="0.25">
      <c r="B891" s="81" t="b">
        <v>0</v>
      </c>
      <c r="C891" s="88"/>
      <c r="D891" s="87"/>
      <c r="E891" s="83">
        <f>IF($C891&lt;&gt;"",VLOOKUP($C891,'Monthly budget'!$E$8:$O$86,COLUMN()-3,FALSE),0)</f>
        <v>0</v>
      </c>
      <c r="F891" s="82">
        <f>IF($C891&lt;&gt;"",VLOOKUP($C891,'Monthly budget'!$E$8:$O$86,COLUMN()-3,FALSE),0)</f>
        <v>0</v>
      </c>
      <c r="G891" s="82">
        <f>IF($C891&lt;&gt;"",VLOOKUP($C891,'Monthly budget'!$E$8:$O$86,COLUMN()-3,FALSE),0)</f>
        <v>0</v>
      </c>
      <c r="H891" s="82">
        <f>IF($C891&lt;&gt;"",VLOOKUP($C891,'Monthly budget'!$E$8:$O$86,COLUMN()-3,FALSE),0)</f>
        <v>0</v>
      </c>
      <c r="I891" s="82">
        <f>IF($C891&lt;&gt;"",VLOOKUP($C891,'Monthly budget'!$E$8:$O$86,COLUMN()-3,FALSE),0)</f>
        <v>0</v>
      </c>
      <c r="J891" s="82">
        <f>IF($C891&lt;&gt;"",VLOOKUP($C891,'Monthly budget'!$E$8:$O$86,COLUMN()-3,FALSE),0)</f>
        <v>0</v>
      </c>
      <c r="K891" s="82">
        <f>IF($C891&lt;&gt;"",VLOOKUP($C891,'Monthly budget'!$E$8:$O$86,COLUMN()-3,FALSE),0)</f>
        <v>0</v>
      </c>
      <c r="L891" s="82">
        <f>IF($C891&lt;&gt;"",VLOOKUP($C891,'Monthly budget'!$E$8:$O$86,COLUMN()-3,FALSE),0)</f>
        <v>0</v>
      </c>
      <c r="M891" s="82">
        <f>IF($C891&lt;&gt;"",VLOOKUP($C891,'Monthly budget'!$E$8:$O$86,COLUMN()-3,FALSE),0)</f>
        <v>0</v>
      </c>
      <c r="N891" s="82">
        <f>IF($C891&lt;&gt;"",VLOOKUP($C891,'Monthly budget'!$E$8:$O$86,COLUMN()-3,FALSE),0)</f>
        <v>0</v>
      </c>
    </row>
    <row r="892" spans="2:14" x14ac:dyDescent="0.25">
      <c r="B892" s="81" t="b">
        <v>0</v>
      </c>
      <c r="C892" s="88"/>
      <c r="D892" s="87"/>
      <c r="E892" s="83">
        <f>IF($C892&lt;&gt;"",VLOOKUP($C892,'Monthly budget'!$E$8:$O$86,COLUMN()-3,FALSE),0)</f>
        <v>0</v>
      </c>
      <c r="F892" s="82">
        <f>IF($C892&lt;&gt;"",VLOOKUP($C892,'Monthly budget'!$E$8:$O$86,COLUMN()-3,FALSE),0)</f>
        <v>0</v>
      </c>
      <c r="G892" s="82">
        <f>IF($C892&lt;&gt;"",VLOOKUP($C892,'Monthly budget'!$E$8:$O$86,COLUMN()-3,FALSE),0)</f>
        <v>0</v>
      </c>
      <c r="H892" s="82">
        <f>IF($C892&lt;&gt;"",VLOOKUP($C892,'Monthly budget'!$E$8:$O$86,COLUMN()-3,FALSE),0)</f>
        <v>0</v>
      </c>
      <c r="I892" s="82">
        <f>IF($C892&lt;&gt;"",VLOOKUP($C892,'Monthly budget'!$E$8:$O$86,COLUMN()-3,FALSE),0)</f>
        <v>0</v>
      </c>
      <c r="J892" s="82">
        <f>IF($C892&lt;&gt;"",VLOOKUP($C892,'Monthly budget'!$E$8:$O$86,COLUMN()-3,FALSE),0)</f>
        <v>0</v>
      </c>
      <c r="K892" s="82">
        <f>IF($C892&lt;&gt;"",VLOOKUP($C892,'Monthly budget'!$E$8:$O$86,COLUMN()-3,FALSE),0)</f>
        <v>0</v>
      </c>
      <c r="L892" s="82">
        <f>IF($C892&lt;&gt;"",VLOOKUP($C892,'Monthly budget'!$E$8:$O$86,COLUMN()-3,FALSE),0)</f>
        <v>0</v>
      </c>
      <c r="M892" s="82">
        <f>IF($C892&lt;&gt;"",VLOOKUP($C892,'Monthly budget'!$E$8:$O$86,COLUMN()-3,FALSE),0)</f>
        <v>0</v>
      </c>
      <c r="N892" s="82">
        <f>IF($C892&lt;&gt;"",VLOOKUP($C892,'Monthly budget'!$E$8:$O$86,COLUMN()-3,FALSE),0)</f>
        <v>0</v>
      </c>
    </row>
    <row r="893" spans="2:14" x14ac:dyDescent="0.25">
      <c r="B893" s="81" t="b">
        <v>0</v>
      </c>
      <c r="C893" s="88"/>
      <c r="D893" s="87"/>
      <c r="E893" s="83">
        <f>IF($C893&lt;&gt;"",VLOOKUP($C893,'Monthly budget'!$E$8:$O$86,COLUMN()-3,FALSE),0)</f>
        <v>0</v>
      </c>
      <c r="F893" s="82">
        <f>IF($C893&lt;&gt;"",VLOOKUP($C893,'Monthly budget'!$E$8:$O$86,COLUMN()-3,FALSE),0)</f>
        <v>0</v>
      </c>
      <c r="G893" s="82">
        <f>IF($C893&lt;&gt;"",VLOOKUP($C893,'Monthly budget'!$E$8:$O$86,COLUMN()-3,FALSE),0)</f>
        <v>0</v>
      </c>
      <c r="H893" s="82">
        <f>IF($C893&lt;&gt;"",VLOOKUP($C893,'Monthly budget'!$E$8:$O$86,COLUMN()-3,FALSE),0)</f>
        <v>0</v>
      </c>
      <c r="I893" s="82">
        <f>IF($C893&lt;&gt;"",VLOOKUP($C893,'Monthly budget'!$E$8:$O$86,COLUMN()-3,FALSE),0)</f>
        <v>0</v>
      </c>
      <c r="J893" s="82">
        <f>IF($C893&lt;&gt;"",VLOOKUP($C893,'Monthly budget'!$E$8:$O$86,COLUMN()-3,FALSE),0)</f>
        <v>0</v>
      </c>
      <c r="K893" s="82">
        <f>IF($C893&lt;&gt;"",VLOOKUP($C893,'Monthly budget'!$E$8:$O$86,COLUMN()-3,FALSE),0)</f>
        <v>0</v>
      </c>
      <c r="L893" s="82">
        <f>IF($C893&lt;&gt;"",VLOOKUP($C893,'Monthly budget'!$E$8:$O$86,COLUMN()-3,FALSE),0)</f>
        <v>0</v>
      </c>
      <c r="M893" s="82">
        <f>IF($C893&lt;&gt;"",VLOOKUP($C893,'Monthly budget'!$E$8:$O$86,COLUMN()-3,FALSE),0)</f>
        <v>0</v>
      </c>
      <c r="N893" s="82">
        <f>IF($C893&lt;&gt;"",VLOOKUP($C893,'Monthly budget'!$E$8:$O$86,COLUMN()-3,FALSE),0)</f>
        <v>0</v>
      </c>
    </row>
    <row r="894" spans="2:14" x14ac:dyDescent="0.25">
      <c r="B894" s="81" t="b">
        <v>0</v>
      </c>
      <c r="C894" s="88"/>
      <c r="D894" s="87"/>
      <c r="E894" s="83">
        <f>IF($C894&lt;&gt;"",VLOOKUP($C894,'Monthly budget'!$E$8:$O$86,COLUMN()-3,FALSE),0)</f>
        <v>0</v>
      </c>
      <c r="F894" s="82">
        <f>IF($C894&lt;&gt;"",VLOOKUP($C894,'Monthly budget'!$E$8:$O$86,COLUMN()-3,FALSE),0)</f>
        <v>0</v>
      </c>
      <c r="G894" s="82">
        <f>IF($C894&lt;&gt;"",VLOOKUP($C894,'Monthly budget'!$E$8:$O$86,COLUMN()-3,FALSE),0)</f>
        <v>0</v>
      </c>
      <c r="H894" s="82">
        <f>IF($C894&lt;&gt;"",VLOOKUP($C894,'Monthly budget'!$E$8:$O$86,COLUMN()-3,FALSE),0)</f>
        <v>0</v>
      </c>
      <c r="I894" s="82">
        <f>IF($C894&lt;&gt;"",VLOOKUP($C894,'Monthly budget'!$E$8:$O$86,COLUMN()-3,FALSE),0)</f>
        <v>0</v>
      </c>
      <c r="J894" s="82">
        <f>IF($C894&lt;&gt;"",VLOOKUP($C894,'Monthly budget'!$E$8:$O$86,COLUMN()-3,FALSE),0)</f>
        <v>0</v>
      </c>
      <c r="K894" s="82">
        <f>IF($C894&lt;&gt;"",VLOOKUP($C894,'Monthly budget'!$E$8:$O$86,COLUMN()-3,FALSE),0)</f>
        <v>0</v>
      </c>
      <c r="L894" s="82">
        <f>IF($C894&lt;&gt;"",VLOOKUP($C894,'Monthly budget'!$E$8:$O$86,COLUMN()-3,FALSE),0)</f>
        <v>0</v>
      </c>
      <c r="M894" s="82">
        <f>IF($C894&lt;&gt;"",VLOOKUP($C894,'Monthly budget'!$E$8:$O$86,COLUMN()-3,FALSE),0)</f>
        <v>0</v>
      </c>
      <c r="N894" s="82">
        <f>IF($C894&lt;&gt;"",VLOOKUP($C894,'Monthly budget'!$E$8:$O$86,COLUMN()-3,FALSE),0)</f>
        <v>0</v>
      </c>
    </row>
    <row r="895" spans="2:14" x14ac:dyDescent="0.25">
      <c r="B895" s="81" t="b">
        <v>0</v>
      </c>
      <c r="C895" s="88"/>
      <c r="D895" s="87"/>
      <c r="E895" s="83">
        <f>IF($C895&lt;&gt;"",VLOOKUP($C895,'Monthly budget'!$E$8:$O$86,COLUMN()-3,FALSE),0)</f>
        <v>0</v>
      </c>
      <c r="F895" s="82">
        <f>IF($C895&lt;&gt;"",VLOOKUP($C895,'Monthly budget'!$E$8:$O$86,COLUMN()-3,FALSE),0)</f>
        <v>0</v>
      </c>
      <c r="G895" s="82">
        <f>IF($C895&lt;&gt;"",VLOOKUP($C895,'Monthly budget'!$E$8:$O$86,COLUMN()-3,FALSE),0)</f>
        <v>0</v>
      </c>
      <c r="H895" s="82">
        <f>IF($C895&lt;&gt;"",VLOOKUP($C895,'Monthly budget'!$E$8:$O$86,COLUMN()-3,FALSE),0)</f>
        <v>0</v>
      </c>
      <c r="I895" s="82">
        <f>IF($C895&lt;&gt;"",VLOOKUP($C895,'Monthly budget'!$E$8:$O$86,COLUMN()-3,FALSE),0)</f>
        <v>0</v>
      </c>
      <c r="J895" s="82">
        <f>IF($C895&lt;&gt;"",VLOOKUP($C895,'Monthly budget'!$E$8:$O$86,COLUMN()-3,FALSE),0)</f>
        <v>0</v>
      </c>
      <c r="K895" s="82">
        <f>IF($C895&lt;&gt;"",VLOOKUP($C895,'Monthly budget'!$E$8:$O$86,COLUMN()-3,FALSE),0)</f>
        <v>0</v>
      </c>
      <c r="L895" s="82">
        <f>IF($C895&lt;&gt;"",VLOOKUP($C895,'Monthly budget'!$E$8:$O$86,COLUMN()-3,FALSE),0)</f>
        <v>0</v>
      </c>
      <c r="M895" s="82">
        <f>IF($C895&lt;&gt;"",VLOOKUP($C895,'Monthly budget'!$E$8:$O$86,COLUMN()-3,FALSE),0)</f>
        <v>0</v>
      </c>
      <c r="N895" s="82">
        <f>IF($C895&lt;&gt;"",VLOOKUP($C895,'Monthly budget'!$E$8:$O$86,COLUMN()-3,FALSE),0)</f>
        <v>0</v>
      </c>
    </row>
    <row r="896" spans="2:14" x14ac:dyDescent="0.25">
      <c r="B896" s="81" t="b">
        <v>0</v>
      </c>
      <c r="C896" s="88"/>
      <c r="D896" s="87"/>
      <c r="E896" s="83">
        <f>IF($C896&lt;&gt;"",VLOOKUP($C896,'Monthly budget'!$E$8:$O$86,COLUMN()-3,FALSE),0)</f>
        <v>0</v>
      </c>
      <c r="F896" s="82">
        <f>IF($C896&lt;&gt;"",VLOOKUP($C896,'Monthly budget'!$E$8:$O$86,COLUMN()-3,FALSE),0)</f>
        <v>0</v>
      </c>
      <c r="G896" s="82">
        <f>IF($C896&lt;&gt;"",VLOOKUP($C896,'Monthly budget'!$E$8:$O$86,COLUMN()-3,FALSE),0)</f>
        <v>0</v>
      </c>
      <c r="H896" s="82">
        <f>IF($C896&lt;&gt;"",VLOOKUP($C896,'Monthly budget'!$E$8:$O$86,COLUMN()-3,FALSE),0)</f>
        <v>0</v>
      </c>
      <c r="I896" s="82">
        <f>IF($C896&lt;&gt;"",VLOOKUP($C896,'Monthly budget'!$E$8:$O$86,COLUMN()-3,FALSE),0)</f>
        <v>0</v>
      </c>
      <c r="J896" s="82">
        <f>IF($C896&lt;&gt;"",VLOOKUP($C896,'Monthly budget'!$E$8:$O$86,COLUMN()-3,FALSE),0)</f>
        <v>0</v>
      </c>
      <c r="K896" s="82">
        <f>IF($C896&lt;&gt;"",VLOOKUP($C896,'Monthly budget'!$E$8:$O$86,COLUMN()-3,FALSE),0)</f>
        <v>0</v>
      </c>
      <c r="L896" s="82">
        <f>IF($C896&lt;&gt;"",VLOOKUP($C896,'Monthly budget'!$E$8:$O$86,COLUMN()-3,FALSE),0)</f>
        <v>0</v>
      </c>
      <c r="M896" s="82">
        <f>IF($C896&lt;&gt;"",VLOOKUP($C896,'Monthly budget'!$E$8:$O$86,COLUMN()-3,FALSE),0)</f>
        <v>0</v>
      </c>
      <c r="N896" s="82">
        <f>IF($C896&lt;&gt;"",VLOOKUP($C896,'Monthly budget'!$E$8:$O$86,COLUMN()-3,FALSE),0)</f>
        <v>0</v>
      </c>
    </row>
    <row r="897" spans="2:14" x14ac:dyDescent="0.25">
      <c r="B897" s="81" t="b">
        <v>0</v>
      </c>
      <c r="C897" s="88"/>
      <c r="D897" s="87"/>
      <c r="E897" s="83">
        <f>IF($C897&lt;&gt;"",VLOOKUP($C897,'Monthly budget'!$E$8:$O$86,COLUMN()-3,FALSE),0)</f>
        <v>0</v>
      </c>
      <c r="F897" s="82">
        <f>IF($C897&lt;&gt;"",VLOOKUP($C897,'Monthly budget'!$E$8:$O$86,COLUMN()-3,FALSE),0)</f>
        <v>0</v>
      </c>
      <c r="G897" s="82">
        <f>IF($C897&lt;&gt;"",VLOOKUP($C897,'Monthly budget'!$E$8:$O$86,COLUMN()-3,FALSE),0)</f>
        <v>0</v>
      </c>
      <c r="H897" s="82">
        <f>IF($C897&lt;&gt;"",VLOOKUP($C897,'Monthly budget'!$E$8:$O$86,COLUMN()-3,FALSE),0)</f>
        <v>0</v>
      </c>
      <c r="I897" s="82">
        <f>IF($C897&lt;&gt;"",VLOOKUP($C897,'Monthly budget'!$E$8:$O$86,COLUMN()-3,FALSE),0)</f>
        <v>0</v>
      </c>
      <c r="J897" s="82">
        <f>IF($C897&lt;&gt;"",VLOOKUP($C897,'Monthly budget'!$E$8:$O$86,COLUMN()-3,FALSE),0)</f>
        <v>0</v>
      </c>
      <c r="K897" s="82">
        <f>IF($C897&lt;&gt;"",VLOOKUP($C897,'Monthly budget'!$E$8:$O$86,COLUMN()-3,FALSE),0)</f>
        <v>0</v>
      </c>
      <c r="L897" s="82">
        <f>IF($C897&lt;&gt;"",VLOOKUP($C897,'Monthly budget'!$E$8:$O$86,COLUMN()-3,FALSE),0)</f>
        <v>0</v>
      </c>
      <c r="M897" s="82">
        <f>IF($C897&lt;&gt;"",VLOOKUP($C897,'Monthly budget'!$E$8:$O$86,COLUMN()-3,FALSE),0)</f>
        <v>0</v>
      </c>
      <c r="N897" s="82">
        <f>IF($C897&lt;&gt;"",VLOOKUP($C897,'Monthly budget'!$E$8:$O$86,COLUMN()-3,FALSE),0)</f>
        <v>0</v>
      </c>
    </row>
    <row r="898" spans="2:14" x14ac:dyDescent="0.25">
      <c r="B898" s="81" t="b">
        <v>0</v>
      </c>
      <c r="C898" s="88"/>
      <c r="D898" s="87"/>
      <c r="E898" s="83">
        <f>IF($C898&lt;&gt;"",VLOOKUP($C898,'Monthly budget'!$E$8:$O$86,COLUMN()-3,FALSE),0)</f>
        <v>0</v>
      </c>
      <c r="F898" s="82">
        <f>IF($C898&lt;&gt;"",VLOOKUP($C898,'Monthly budget'!$E$8:$O$86,COLUMN()-3,FALSE),0)</f>
        <v>0</v>
      </c>
      <c r="G898" s="82">
        <f>IF($C898&lt;&gt;"",VLOOKUP($C898,'Monthly budget'!$E$8:$O$86,COLUMN()-3,FALSE),0)</f>
        <v>0</v>
      </c>
      <c r="H898" s="82">
        <f>IF($C898&lt;&gt;"",VLOOKUP($C898,'Monthly budget'!$E$8:$O$86,COLUMN()-3,FALSE),0)</f>
        <v>0</v>
      </c>
      <c r="I898" s="82">
        <f>IF($C898&lt;&gt;"",VLOOKUP($C898,'Monthly budget'!$E$8:$O$86,COLUMN()-3,FALSE),0)</f>
        <v>0</v>
      </c>
      <c r="J898" s="82">
        <f>IF($C898&lt;&gt;"",VLOOKUP($C898,'Monthly budget'!$E$8:$O$86,COLUMN()-3,FALSE),0)</f>
        <v>0</v>
      </c>
      <c r="K898" s="82">
        <f>IF($C898&lt;&gt;"",VLOOKUP($C898,'Monthly budget'!$E$8:$O$86,COLUMN()-3,FALSE),0)</f>
        <v>0</v>
      </c>
      <c r="L898" s="82">
        <f>IF($C898&lt;&gt;"",VLOOKUP($C898,'Monthly budget'!$E$8:$O$86,COLUMN()-3,FALSE),0)</f>
        <v>0</v>
      </c>
      <c r="M898" s="82">
        <f>IF($C898&lt;&gt;"",VLOOKUP($C898,'Monthly budget'!$E$8:$O$86,COLUMN()-3,FALSE),0)</f>
        <v>0</v>
      </c>
      <c r="N898" s="82">
        <f>IF($C898&lt;&gt;"",VLOOKUP($C898,'Monthly budget'!$E$8:$O$86,COLUMN()-3,FALSE),0)</f>
        <v>0</v>
      </c>
    </row>
    <row r="899" spans="2:14" x14ac:dyDescent="0.25">
      <c r="B899" s="81" t="b">
        <v>0</v>
      </c>
      <c r="C899" s="88"/>
      <c r="D899" s="87"/>
      <c r="E899" s="83">
        <f>IF($C899&lt;&gt;"",VLOOKUP($C899,'Monthly budget'!$E$8:$O$86,COLUMN()-3,FALSE),0)</f>
        <v>0</v>
      </c>
      <c r="F899" s="82">
        <f>IF($C899&lt;&gt;"",VLOOKUP($C899,'Monthly budget'!$E$8:$O$86,COLUMN()-3,FALSE),0)</f>
        <v>0</v>
      </c>
      <c r="G899" s="82">
        <f>IF($C899&lt;&gt;"",VLOOKUP($C899,'Monthly budget'!$E$8:$O$86,COLUMN()-3,FALSE),0)</f>
        <v>0</v>
      </c>
      <c r="H899" s="82">
        <f>IF($C899&lt;&gt;"",VLOOKUP($C899,'Monthly budget'!$E$8:$O$86,COLUMN()-3,FALSE),0)</f>
        <v>0</v>
      </c>
      <c r="I899" s="82">
        <f>IF($C899&lt;&gt;"",VLOOKUP($C899,'Monthly budget'!$E$8:$O$86,COLUMN()-3,FALSE),0)</f>
        <v>0</v>
      </c>
      <c r="J899" s="82">
        <f>IF($C899&lt;&gt;"",VLOOKUP($C899,'Monthly budget'!$E$8:$O$86,COLUMN()-3,FALSE),0)</f>
        <v>0</v>
      </c>
      <c r="K899" s="82">
        <f>IF($C899&lt;&gt;"",VLOOKUP($C899,'Monthly budget'!$E$8:$O$86,COLUMN()-3,FALSE),0)</f>
        <v>0</v>
      </c>
      <c r="L899" s="82">
        <f>IF($C899&lt;&gt;"",VLOOKUP($C899,'Monthly budget'!$E$8:$O$86,COLUMN()-3,FALSE),0)</f>
        <v>0</v>
      </c>
      <c r="M899" s="82">
        <f>IF($C899&lt;&gt;"",VLOOKUP($C899,'Monthly budget'!$E$8:$O$86,COLUMN()-3,FALSE),0)</f>
        <v>0</v>
      </c>
      <c r="N899" s="82">
        <f>IF($C899&lt;&gt;"",VLOOKUP($C899,'Monthly budget'!$E$8:$O$86,COLUMN()-3,FALSE),0)</f>
        <v>0</v>
      </c>
    </row>
    <row r="900" spans="2:14" x14ac:dyDescent="0.25">
      <c r="B900" s="81" t="b">
        <v>0</v>
      </c>
      <c r="C900" s="88"/>
      <c r="D900" s="87"/>
      <c r="E900" s="83">
        <f>IF($C900&lt;&gt;"",VLOOKUP($C900,'Monthly budget'!$E$8:$O$86,COLUMN()-3,FALSE),0)</f>
        <v>0</v>
      </c>
      <c r="F900" s="82">
        <f>IF($C900&lt;&gt;"",VLOOKUP($C900,'Monthly budget'!$E$8:$O$86,COLUMN()-3,FALSE),0)</f>
        <v>0</v>
      </c>
      <c r="G900" s="82">
        <f>IF($C900&lt;&gt;"",VLOOKUP($C900,'Monthly budget'!$E$8:$O$86,COLUMN()-3,FALSE),0)</f>
        <v>0</v>
      </c>
      <c r="H900" s="82">
        <f>IF($C900&lt;&gt;"",VLOOKUP($C900,'Monthly budget'!$E$8:$O$86,COLUMN()-3,FALSE),0)</f>
        <v>0</v>
      </c>
      <c r="I900" s="82">
        <f>IF($C900&lt;&gt;"",VLOOKUP($C900,'Monthly budget'!$E$8:$O$86,COLUMN()-3,FALSE),0)</f>
        <v>0</v>
      </c>
      <c r="J900" s="82">
        <f>IF($C900&lt;&gt;"",VLOOKUP($C900,'Monthly budget'!$E$8:$O$86,COLUMN()-3,FALSE),0)</f>
        <v>0</v>
      </c>
      <c r="K900" s="82">
        <f>IF($C900&lt;&gt;"",VLOOKUP($C900,'Monthly budget'!$E$8:$O$86,COLUMN()-3,FALSE),0)</f>
        <v>0</v>
      </c>
      <c r="L900" s="82">
        <f>IF($C900&lt;&gt;"",VLOOKUP($C900,'Monthly budget'!$E$8:$O$86,COLUMN()-3,FALSE),0)</f>
        <v>0</v>
      </c>
      <c r="M900" s="82">
        <f>IF($C900&lt;&gt;"",VLOOKUP($C900,'Monthly budget'!$E$8:$O$86,COLUMN()-3,FALSE),0)</f>
        <v>0</v>
      </c>
      <c r="N900" s="82">
        <f>IF($C900&lt;&gt;"",VLOOKUP($C900,'Monthly budget'!$E$8:$O$86,COLUMN()-3,FALSE),0)</f>
        <v>0</v>
      </c>
    </row>
    <row r="901" spans="2:14" x14ac:dyDescent="0.25">
      <c r="B901" s="81" t="b">
        <v>0</v>
      </c>
      <c r="C901" s="88"/>
      <c r="D901" s="87"/>
      <c r="E901" s="83">
        <f>IF($C901&lt;&gt;"",VLOOKUP($C901,'Monthly budget'!$E$8:$O$86,COLUMN()-3,FALSE),0)</f>
        <v>0</v>
      </c>
      <c r="F901" s="82">
        <f>IF($C901&lt;&gt;"",VLOOKUP($C901,'Monthly budget'!$E$8:$O$86,COLUMN()-3,FALSE),0)</f>
        <v>0</v>
      </c>
      <c r="G901" s="82">
        <f>IF($C901&lt;&gt;"",VLOOKUP($C901,'Monthly budget'!$E$8:$O$86,COLUMN()-3,FALSE),0)</f>
        <v>0</v>
      </c>
      <c r="H901" s="82">
        <f>IF($C901&lt;&gt;"",VLOOKUP($C901,'Monthly budget'!$E$8:$O$86,COLUMN()-3,FALSE),0)</f>
        <v>0</v>
      </c>
      <c r="I901" s="82">
        <f>IF($C901&lt;&gt;"",VLOOKUP($C901,'Monthly budget'!$E$8:$O$86,COLUMN()-3,FALSE),0)</f>
        <v>0</v>
      </c>
      <c r="J901" s="82">
        <f>IF($C901&lt;&gt;"",VLOOKUP($C901,'Monthly budget'!$E$8:$O$86,COLUMN()-3,FALSE),0)</f>
        <v>0</v>
      </c>
      <c r="K901" s="82">
        <f>IF($C901&lt;&gt;"",VLOOKUP($C901,'Monthly budget'!$E$8:$O$86,COLUMN()-3,FALSE),0)</f>
        <v>0</v>
      </c>
      <c r="L901" s="82">
        <f>IF($C901&lt;&gt;"",VLOOKUP($C901,'Monthly budget'!$E$8:$O$86,COLUMN()-3,FALSE),0)</f>
        <v>0</v>
      </c>
      <c r="M901" s="82">
        <f>IF($C901&lt;&gt;"",VLOOKUP($C901,'Monthly budget'!$E$8:$O$86,COLUMN()-3,FALSE),0)</f>
        <v>0</v>
      </c>
      <c r="N901" s="82">
        <f>IF($C901&lt;&gt;"",VLOOKUP($C901,'Monthly budget'!$E$8:$O$86,COLUMN()-3,FALSE),0)</f>
        <v>0</v>
      </c>
    </row>
    <row r="902" spans="2:14" x14ac:dyDescent="0.25">
      <c r="B902" s="81" t="b">
        <v>0</v>
      </c>
      <c r="C902" s="88"/>
      <c r="D902" s="87"/>
      <c r="E902" s="83">
        <f>IF($C902&lt;&gt;"",VLOOKUP($C902,'Monthly budget'!$E$8:$O$86,COLUMN()-3,FALSE),0)</f>
        <v>0</v>
      </c>
      <c r="F902" s="82">
        <f>IF($C902&lt;&gt;"",VLOOKUP($C902,'Monthly budget'!$E$8:$O$86,COLUMN()-3,FALSE),0)</f>
        <v>0</v>
      </c>
      <c r="G902" s="82">
        <f>IF($C902&lt;&gt;"",VLOOKUP($C902,'Monthly budget'!$E$8:$O$86,COLUMN()-3,FALSE),0)</f>
        <v>0</v>
      </c>
      <c r="H902" s="82">
        <f>IF($C902&lt;&gt;"",VLOOKUP($C902,'Monthly budget'!$E$8:$O$86,COLUMN()-3,FALSE),0)</f>
        <v>0</v>
      </c>
      <c r="I902" s="82">
        <f>IF($C902&lt;&gt;"",VLOOKUP($C902,'Monthly budget'!$E$8:$O$86,COLUMN()-3,FALSE),0)</f>
        <v>0</v>
      </c>
      <c r="J902" s="82">
        <f>IF($C902&lt;&gt;"",VLOOKUP($C902,'Monthly budget'!$E$8:$O$86,COLUMN()-3,FALSE),0)</f>
        <v>0</v>
      </c>
      <c r="K902" s="82">
        <f>IF($C902&lt;&gt;"",VLOOKUP($C902,'Monthly budget'!$E$8:$O$86,COLUMN()-3,FALSE),0)</f>
        <v>0</v>
      </c>
      <c r="L902" s="82">
        <f>IF($C902&lt;&gt;"",VLOOKUP($C902,'Monthly budget'!$E$8:$O$86,COLUMN()-3,FALSE),0)</f>
        <v>0</v>
      </c>
      <c r="M902" s="82">
        <f>IF($C902&lt;&gt;"",VLOOKUP($C902,'Monthly budget'!$E$8:$O$86,COLUMN()-3,FALSE),0)</f>
        <v>0</v>
      </c>
      <c r="N902" s="82">
        <f>IF($C902&lt;&gt;"",VLOOKUP($C902,'Monthly budget'!$E$8:$O$86,COLUMN()-3,FALSE),0)</f>
        <v>0</v>
      </c>
    </row>
    <row r="903" spans="2:14" x14ac:dyDescent="0.25">
      <c r="B903" s="81" t="b">
        <v>0</v>
      </c>
      <c r="C903" s="88"/>
      <c r="D903" s="87"/>
      <c r="E903" s="83">
        <f>IF($C903&lt;&gt;"",VLOOKUP($C903,'Monthly budget'!$E$8:$O$86,COLUMN()-3,FALSE),0)</f>
        <v>0</v>
      </c>
      <c r="F903" s="82">
        <f>IF($C903&lt;&gt;"",VLOOKUP($C903,'Monthly budget'!$E$8:$O$86,COLUMN()-3,FALSE),0)</f>
        <v>0</v>
      </c>
      <c r="G903" s="82">
        <f>IF($C903&lt;&gt;"",VLOOKUP($C903,'Monthly budget'!$E$8:$O$86,COLUMN()-3,FALSE),0)</f>
        <v>0</v>
      </c>
      <c r="H903" s="82">
        <f>IF($C903&lt;&gt;"",VLOOKUP($C903,'Monthly budget'!$E$8:$O$86,COLUMN()-3,FALSE),0)</f>
        <v>0</v>
      </c>
      <c r="I903" s="82">
        <f>IF($C903&lt;&gt;"",VLOOKUP($C903,'Monthly budget'!$E$8:$O$86,COLUMN()-3,FALSE),0)</f>
        <v>0</v>
      </c>
      <c r="J903" s="82">
        <f>IF($C903&lt;&gt;"",VLOOKUP($C903,'Monthly budget'!$E$8:$O$86,COLUMN()-3,FALSE),0)</f>
        <v>0</v>
      </c>
      <c r="K903" s="82">
        <f>IF($C903&lt;&gt;"",VLOOKUP($C903,'Monthly budget'!$E$8:$O$86,COLUMN()-3,FALSE),0)</f>
        <v>0</v>
      </c>
      <c r="L903" s="82">
        <f>IF($C903&lt;&gt;"",VLOOKUP($C903,'Monthly budget'!$E$8:$O$86,COLUMN()-3,FALSE),0)</f>
        <v>0</v>
      </c>
      <c r="M903" s="82">
        <f>IF($C903&lt;&gt;"",VLOOKUP($C903,'Monthly budget'!$E$8:$O$86,COLUMN()-3,FALSE),0)</f>
        <v>0</v>
      </c>
      <c r="N903" s="82">
        <f>IF($C903&lt;&gt;"",VLOOKUP($C903,'Monthly budget'!$E$8:$O$86,COLUMN()-3,FALSE),0)</f>
        <v>0</v>
      </c>
    </row>
    <row r="904" spans="2:14" x14ac:dyDescent="0.25">
      <c r="B904" s="81" t="b">
        <v>0</v>
      </c>
      <c r="C904" s="88"/>
      <c r="D904" s="87"/>
      <c r="E904" s="83">
        <f>IF($C904&lt;&gt;"",VLOOKUP($C904,'Monthly budget'!$E$8:$O$86,COLUMN()-3,FALSE),0)</f>
        <v>0</v>
      </c>
      <c r="F904" s="82">
        <f>IF($C904&lt;&gt;"",VLOOKUP($C904,'Monthly budget'!$E$8:$O$86,COLUMN()-3,FALSE),0)</f>
        <v>0</v>
      </c>
      <c r="G904" s="82">
        <f>IF($C904&lt;&gt;"",VLOOKUP($C904,'Monthly budget'!$E$8:$O$86,COLUMN()-3,FALSE),0)</f>
        <v>0</v>
      </c>
      <c r="H904" s="82">
        <f>IF($C904&lt;&gt;"",VLOOKUP($C904,'Monthly budget'!$E$8:$O$86,COLUMN()-3,FALSE),0)</f>
        <v>0</v>
      </c>
      <c r="I904" s="82">
        <f>IF($C904&lt;&gt;"",VLOOKUP($C904,'Monthly budget'!$E$8:$O$86,COLUMN()-3,FALSE),0)</f>
        <v>0</v>
      </c>
      <c r="J904" s="82">
        <f>IF($C904&lt;&gt;"",VLOOKUP($C904,'Monthly budget'!$E$8:$O$86,COLUMN()-3,FALSE),0)</f>
        <v>0</v>
      </c>
      <c r="K904" s="82">
        <f>IF($C904&lt;&gt;"",VLOOKUP($C904,'Monthly budget'!$E$8:$O$86,COLUMN()-3,FALSE),0)</f>
        <v>0</v>
      </c>
      <c r="L904" s="82">
        <f>IF($C904&lt;&gt;"",VLOOKUP($C904,'Monthly budget'!$E$8:$O$86,COLUMN()-3,FALSE),0)</f>
        <v>0</v>
      </c>
      <c r="M904" s="82">
        <f>IF($C904&lt;&gt;"",VLOOKUP($C904,'Monthly budget'!$E$8:$O$86,COLUMN()-3,FALSE),0)</f>
        <v>0</v>
      </c>
      <c r="N904" s="82">
        <f>IF($C904&lt;&gt;"",VLOOKUP($C904,'Monthly budget'!$E$8:$O$86,COLUMN()-3,FALSE),0)</f>
        <v>0</v>
      </c>
    </row>
    <row r="905" spans="2:14" x14ac:dyDescent="0.25">
      <c r="B905" s="81" t="b">
        <v>0</v>
      </c>
      <c r="C905" s="88"/>
      <c r="D905" s="87"/>
      <c r="E905" s="83">
        <f>IF($C905&lt;&gt;"",VLOOKUP($C905,'Monthly budget'!$E$8:$O$86,COLUMN()-3,FALSE),0)</f>
        <v>0</v>
      </c>
      <c r="F905" s="82">
        <f>IF($C905&lt;&gt;"",VLOOKUP($C905,'Monthly budget'!$E$8:$O$86,COLUMN()-3,FALSE),0)</f>
        <v>0</v>
      </c>
      <c r="G905" s="82">
        <f>IF($C905&lt;&gt;"",VLOOKUP($C905,'Monthly budget'!$E$8:$O$86,COLUMN()-3,FALSE),0)</f>
        <v>0</v>
      </c>
      <c r="H905" s="82">
        <f>IF($C905&lt;&gt;"",VLOOKUP($C905,'Monthly budget'!$E$8:$O$86,COLUMN()-3,FALSE),0)</f>
        <v>0</v>
      </c>
      <c r="I905" s="82">
        <f>IF($C905&lt;&gt;"",VLOOKUP($C905,'Monthly budget'!$E$8:$O$86,COLUMN()-3,FALSE),0)</f>
        <v>0</v>
      </c>
      <c r="J905" s="82">
        <f>IF($C905&lt;&gt;"",VLOOKUP($C905,'Monthly budget'!$E$8:$O$86,COLUMN()-3,FALSE),0)</f>
        <v>0</v>
      </c>
      <c r="K905" s="82">
        <f>IF($C905&lt;&gt;"",VLOOKUP($C905,'Monthly budget'!$E$8:$O$86,COLUMN()-3,FALSE),0)</f>
        <v>0</v>
      </c>
      <c r="L905" s="82">
        <f>IF($C905&lt;&gt;"",VLOOKUP($C905,'Monthly budget'!$E$8:$O$86,COLUMN()-3,FALSE),0)</f>
        <v>0</v>
      </c>
      <c r="M905" s="82">
        <f>IF($C905&lt;&gt;"",VLOOKUP($C905,'Monthly budget'!$E$8:$O$86,COLUMN()-3,FALSE),0)</f>
        <v>0</v>
      </c>
      <c r="N905" s="82">
        <f>IF($C905&lt;&gt;"",VLOOKUP($C905,'Monthly budget'!$E$8:$O$86,COLUMN()-3,FALSE),0)</f>
        <v>0</v>
      </c>
    </row>
    <row r="906" spans="2:14" x14ac:dyDescent="0.25">
      <c r="B906" s="81" t="b">
        <v>0</v>
      </c>
      <c r="C906" s="88"/>
      <c r="D906" s="87"/>
      <c r="E906" s="83">
        <f>IF($C906&lt;&gt;"",VLOOKUP($C906,'Monthly budget'!$E$8:$O$86,COLUMN()-3,FALSE),0)</f>
        <v>0</v>
      </c>
      <c r="F906" s="82">
        <f>IF($C906&lt;&gt;"",VLOOKUP($C906,'Monthly budget'!$E$8:$O$86,COLUMN()-3,FALSE),0)</f>
        <v>0</v>
      </c>
      <c r="G906" s="82">
        <f>IF($C906&lt;&gt;"",VLOOKUP($C906,'Monthly budget'!$E$8:$O$86,COLUMN()-3,FALSE),0)</f>
        <v>0</v>
      </c>
      <c r="H906" s="82">
        <f>IF($C906&lt;&gt;"",VLOOKUP($C906,'Monthly budget'!$E$8:$O$86,COLUMN()-3,FALSE),0)</f>
        <v>0</v>
      </c>
      <c r="I906" s="82">
        <f>IF($C906&lt;&gt;"",VLOOKUP($C906,'Monthly budget'!$E$8:$O$86,COLUMN()-3,FALSE),0)</f>
        <v>0</v>
      </c>
      <c r="J906" s="82">
        <f>IF($C906&lt;&gt;"",VLOOKUP($C906,'Monthly budget'!$E$8:$O$86,COLUMN()-3,FALSE),0)</f>
        <v>0</v>
      </c>
      <c r="K906" s="82">
        <f>IF($C906&lt;&gt;"",VLOOKUP($C906,'Monthly budget'!$E$8:$O$86,COLUMN()-3,FALSE),0)</f>
        <v>0</v>
      </c>
      <c r="L906" s="82">
        <f>IF($C906&lt;&gt;"",VLOOKUP($C906,'Monthly budget'!$E$8:$O$86,COLUMN()-3,FALSE),0)</f>
        <v>0</v>
      </c>
      <c r="M906" s="82">
        <f>IF($C906&lt;&gt;"",VLOOKUP($C906,'Monthly budget'!$E$8:$O$86,COLUMN()-3,FALSE),0)</f>
        <v>0</v>
      </c>
      <c r="N906" s="82">
        <f>IF($C906&lt;&gt;"",VLOOKUP($C906,'Monthly budget'!$E$8:$O$86,COLUMN()-3,FALSE),0)</f>
        <v>0</v>
      </c>
    </row>
    <row r="907" spans="2:14" x14ac:dyDescent="0.25">
      <c r="B907" s="81" t="b">
        <v>0</v>
      </c>
      <c r="C907" s="88"/>
      <c r="D907" s="87"/>
      <c r="E907" s="83">
        <f>IF($C907&lt;&gt;"",VLOOKUP($C907,'Monthly budget'!$E$8:$O$86,COLUMN()-3,FALSE),0)</f>
        <v>0</v>
      </c>
      <c r="F907" s="82">
        <f>IF($C907&lt;&gt;"",VLOOKUP($C907,'Monthly budget'!$E$8:$O$86,COLUMN()-3,FALSE),0)</f>
        <v>0</v>
      </c>
      <c r="G907" s="82">
        <f>IF($C907&lt;&gt;"",VLOOKUP($C907,'Monthly budget'!$E$8:$O$86,COLUMN()-3,FALSE),0)</f>
        <v>0</v>
      </c>
      <c r="H907" s="82">
        <f>IF($C907&lt;&gt;"",VLOOKUP($C907,'Monthly budget'!$E$8:$O$86,COLUMN()-3,FALSE),0)</f>
        <v>0</v>
      </c>
      <c r="I907" s="82">
        <f>IF($C907&lt;&gt;"",VLOOKUP($C907,'Monthly budget'!$E$8:$O$86,COLUMN()-3,FALSE),0)</f>
        <v>0</v>
      </c>
      <c r="J907" s="82">
        <f>IF($C907&lt;&gt;"",VLOOKUP($C907,'Monthly budget'!$E$8:$O$86,COLUMN()-3,FALSE),0)</f>
        <v>0</v>
      </c>
      <c r="K907" s="82">
        <f>IF($C907&lt;&gt;"",VLOOKUP($C907,'Monthly budget'!$E$8:$O$86,COLUMN()-3,FALSE),0)</f>
        <v>0</v>
      </c>
      <c r="L907" s="82">
        <f>IF($C907&lt;&gt;"",VLOOKUP($C907,'Monthly budget'!$E$8:$O$86,COLUMN()-3,FALSE),0)</f>
        <v>0</v>
      </c>
      <c r="M907" s="82">
        <f>IF($C907&lt;&gt;"",VLOOKUP($C907,'Monthly budget'!$E$8:$O$86,COLUMN()-3,FALSE),0)</f>
        <v>0</v>
      </c>
      <c r="N907" s="82">
        <f>IF($C907&lt;&gt;"",VLOOKUP($C907,'Monthly budget'!$E$8:$O$86,COLUMN()-3,FALSE),0)</f>
        <v>0</v>
      </c>
    </row>
    <row r="908" spans="2:14" x14ac:dyDescent="0.25">
      <c r="B908" s="81" t="b">
        <v>0</v>
      </c>
      <c r="C908" s="88"/>
      <c r="D908" s="87"/>
      <c r="E908" s="83">
        <f>IF($C908&lt;&gt;"",VLOOKUP($C908,'Monthly budget'!$E$8:$O$86,COLUMN()-3,FALSE),0)</f>
        <v>0</v>
      </c>
      <c r="F908" s="82">
        <f>IF($C908&lt;&gt;"",VLOOKUP($C908,'Monthly budget'!$E$8:$O$86,COLUMN()-3,FALSE),0)</f>
        <v>0</v>
      </c>
      <c r="G908" s="82">
        <f>IF($C908&lt;&gt;"",VLOOKUP($C908,'Monthly budget'!$E$8:$O$86,COLUMN()-3,FALSE),0)</f>
        <v>0</v>
      </c>
      <c r="H908" s="82">
        <f>IF($C908&lt;&gt;"",VLOOKUP($C908,'Monthly budget'!$E$8:$O$86,COLUMN()-3,FALSE),0)</f>
        <v>0</v>
      </c>
      <c r="I908" s="82">
        <f>IF($C908&lt;&gt;"",VLOOKUP($C908,'Monthly budget'!$E$8:$O$86,COLUMN()-3,FALSE),0)</f>
        <v>0</v>
      </c>
      <c r="J908" s="82">
        <f>IF($C908&lt;&gt;"",VLOOKUP($C908,'Monthly budget'!$E$8:$O$86,COLUMN()-3,FALSE),0)</f>
        <v>0</v>
      </c>
      <c r="K908" s="82">
        <f>IF($C908&lt;&gt;"",VLOOKUP($C908,'Monthly budget'!$E$8:$O$86,COLUMN()-3,FALSE),0)</f>
        <v>0</v>
      </c>
      <c r="L908" s="82">
        <f>IF($C908&lt;&gt;"",VLOOKUP($C908,'Monthly budget'!$E$8:$O$86,COLUMN()-3,FALSE),0)</f>
        <v>0</v>
      </c>
      <c r="M908" s="82">
        <f>IF($C908&lt;&gt;"",VLOOKUP($C908,'Monthly budget'!$E$8:$O$86,COLUMN()-3,FALSE),0)</f>
        <v>0</v>
      </c>
      <c r="N908" s="82">
        <f>IF($C908&lt;&gt;"",VLOOKUP($C908,'Monthly budget'!$E$8:$O$86,COLUMN()-3,FALSE),0)</f>
        <v>0</v>
      </c>
    </row>
    <row r="909" spans="2:14" x14ac:dyDescent="0.25">
      <c r="B909" s="81" t="b">
        <v>0</v>
      </c>
      <c r="C909" s="88"/>
      <c r="D909" s="87"/>
      <c r="E909" s="83">
        <f>IF($C909&lt;&gt;"",VLOOKUP($C909,'Monthly budget'!$E$8:$O$86,COLUMN()-3,FALSE),0)</f>
        <v>0</v>
      </c>
      <c r="F909" s="82">
        <f>IF($C909&lt;&gt;"",VLOOKUP($C909,'Monthly budget'!$E$8:$O$86,COLUMN()-3,FALSE),0)</f>
        <v>0</v>
      </c>
      <c r="G909" s="82">
        <f>IF($C909&lt;&gt;"",VLOOKUP($C909,'Monthly budget'!$E$8:$O$86,COLUMN()-3,FALSE),0)</f>
        <v>0</v>
      </c>
      <c r="H909" s="82">
        <f>IF($C909&lt;&gt;"",VLOOKUP($C909,'Monthly budget'!$E$8:$O$86,COLUMN()-3,FALSE),0)</f>
        <v>0</v>
      </c>
      <c r="I909" s="82">
        <f>IF($C909&lt;&gt;"",VLOOKUP($C909,'Monthly budget'!$E$8:$O$86,COLUMN()-3,FALSE),0)</f>
        <v>0</v>
      </c>
      <c r="J909" s="82">
        <f>IF($C909&lt;&gt;"",VLOOKUP($C909,'Monthly budget'!$E$8:$O$86,COLUMN()-3,FALSE),0)</f>
        <v>0</v>
      </c>
      <c r="K909" s="82">
        <f>IF($C909&lt;&gt;"",VLOOKUP($C909,'Monthly budget'!$E$8:$O$86,COLUMN()-3,FALSE),0)</f>
        <v>0</v>
      </c>
      <c r="L909" s="82">
        <f>IF($C909&lt;&gt;"",VLOOKUP($C909,'Monthly budget'!$E$8:$O$86,COLUMN()-3,FALSE),0)</f>
        <v>0</v>
      </c>
      <c r="M909" s="82">
        <f>IF($C909&lt;&gt;"",VLOOKUP($C909,'Monthly budget'!$E$8:$O$86,COLUMN()-3,FALSE),0)</f>
        <v>0</v>
      </c>
      <c r="N909" s="82">
        <f>IF($C909&lt;&gt;"",VLOOKUP($C909,'Monthly budget'!$E$8:$O$86,COLUMN()-3,FALSE),0)</f>
        <v>0</v>
      </c>
    </row>
    <row r="910" spans="2:14" x14ac:dyDescent="0.25">
      <c r="B910" s="81" t="b">
        <v>0</v>
      </c>
      <c r="C910" s="88"/>
      <c r="D910" s="87"/>
      <c r="E910" s="83">
        <f>IF($C910&lt;&gt;"",VLOOKUP($C910,'Monthly budget'!$E$8:$O$86,COLUMN()-3,FALSE),0)</f>
        <v>0</v>
      </c>
      <c r="F910" s="82">
        <f>IF($C910&lt;&gt;"",VLOOKUP($C910,'Monthly budget'!$E$8:$O$86,COLUMN()-3,FALSE),0)</f>
        <v>0</v>
      </c>
      <c r="G910" s="82">
        <f>IF($C910&lt;&gt;"",VLOOKUP($C910,'Monthly budget'!$E$8:$O$86,COLUMN()-3,FALSE),0)</f>
        <v>0</v>
      </c>
      <c r="H910" s="82">
        <f>IF($C910&lt;&gt;"",VLOOKUP($C910,'Monthly budget'!$E$8:$O$86,COLUMN()-3,FALSE),0)</f>
        <v>0</v>
      </c>
      <c r="I910" s="82">
        <f>IF($C910&lt;&gt;"",VLOOKUP($C910,'Monthly budget'!$E$8:$O$86,COLUMN()-3,FALSE),0)</f>
        <v>0</v>
      </c>
      <c r="J910" s="82">
        <f>IF($C910&lt;&gt;"",VLOOKUP($C910,'Monthly budget'!$E$8:$O$86,COLUMN()-3,FALSE),0)</f>
        <v>0</v>
      </c>
      <c r="K910" s="82">
        <f>IF($C910&lt;&gt;"",VLOOKUP($C910,'Monthly budget'!$E$8:$O$86,COLUMN()-3,FALSE),0)</f>
        <v>0</v>
      </c>
      <c r="L910" s="82">
        <f>IF($C910&lt;&gt;"",VLOOKUP($C910,'Monthly budget'!$E$8:$O$86,COLUMN()-3,FALSE),0)</f>
        <v>0</v>
      </c>
      <c r="M910" s="82">
        <f>IF($C910&lt;&gt;"",VLOOKUP($C910,'Monthly budget'!$E$8:$O$86,COLUMN()-3,FALSE),0)</f>
        <v>0</v>
      </c>
      <c r="N910" s="82">
        <f>IF($C910&lt;&gt;"",VLOOKUP($C910,'Monthly budget'!$E$8:$O$86,COLUMN()-3,FALSE),0)</f>
        <v>0</v>
      </c>
    </row>
    <row r="911" spans="2:14" x14ac:dyDescent="0.25">
      <c r="B911" s="81" t="b">
        <v>0</v>
      </c>
      <c r="C911" s="88"/>
      <c r="D911" s="87"/>
      <c r="E911" s="83">
        <f>IF($C911&lt;&gt;"",VLOOKUP($C911,'Monthly budget'!$E$8:$O$86,COLUMN()-3,FALSE),0)</f>
        <v>0</v>
      </c>
      <c r="F911" s="82">
        <f>IF($C911&lt;&gt;"",VLOOKUP($C911,'Monthly budget'!$E$8:$O$86,COLUMN()-3,FALSE),0)</f>
        <v>0</v>
      </c>
      <c r="G911" s="82">
        <f>IF($C911&lt;&gt;"",VLOOKUP($C911,'Monthly budget'!$E$8:$O$86,COLUMN()-3,FALSE),0)</f>
        <v>0</v>
      </c>
      <c r="H911" s="82">
        <f>IF($C911&lt;&gt;"",VLOOKUP($C911,'Monthly budget'!$E$8:$O$86,COLUMN()-3,FALSE),0)</f>
        <v>0</v>
      </c>
      <c r="I911" s="82">
        <f>IF($C911&lt;&gt;"",VLOOKUP($C911,'Monthly budget'!$E$8:$O$86,COLUMN()-3,FALSE),0)</f>
        <v>0</v>
      </c>
      <c r="J911" s="82">
        <f>IF($C911&lt;&gt;"",VLOOKUP($C911,'Monthly budget'!$E$8:$O$86,COLUMN()-3,FALSE),0)</f>
        <v>0</v>
      </c>
      <c r="K911" s="82">
        <f>IF($C911&lt;&gt;"",VLOOKUP($C911,'Monthly budget'!$E$8:$O$86,COLUMN()-3,FALSE),0)</f>
        <v>0</v>
      </c>
      <c r="L911" s="82">
        <f>IF($C911&lt;&gt;"",VLOOKUP($C911,'Monthly budget'!$E$8:$O$86,COLUMN()-3,FALSE),0)</f>
        <v>0</v>
      </c>
      <c r="M911" s="82">
        <f>IF($C911&lt;&gt;"",VLOOKUP($C911,'Monthly budget'!$E$8:$O$86,COLUMN()-3,FALSE),0)</f>
        <v>0</v>
      </c>
      <c r="N911" s="82">
        <f>IF($C911&lt;&gt;"",VLOOKUP($C911,'Monthly budget'!$E$8:$O$86,COLUMN()-3,FALSE),0)</f>
        <v>0</v>
      </c>
    </row>
    <row r="912" spans="2:14" x14ac:dyDescent="0.25">
      <c r="B912" s="81" t="b">
        <v>0</v>
      </c>
      <c r="C912" s="88"/>
      <c r="D912" s="87"/>
      <c r="E912" s="83">
        <f>IF($C912&lt;&gt;"",VLOOKUP($C912,'Monthly budget'!$E$8:$O$86,COLUMN()-3,FALSE),0)</f>
        <v>0</v>
      </c>
      <c r="F912" s="82">
        <f>IF($C912&lt;&gt;"",VLOOKUP($C912,'Monthly budget'!$E$8:$O$86,COLUMN()-3,FALSE),0)</f>
        <v>0</v>
      </c>
      <c r="G912" s="82">
        <f>IF($C912&lt;&gt;"",VLOOKUP($C912,'Monthly budget'!$E$8:$O$86,COLUMN()-3,FALSE),0)</f>
        <v>0</v>
      </c>
      <c r="H912" s="82">
        <f>IF($C912&lt;&gt;"",VLOOKUP($C912,'Monthly budget'!$E$8:$O$86,COLUMN()-3,FALSE),0)</f>
        <v>0</v>
      </c>
      <c r="I912" s="82">
        <f>IF($C912&lt;&gt;"",VLOOKUP($C912,'Monthly budget'!$E$8:$O$86,COLUMN()-3,FALSE),0)</f>
        <v>0</v>
      </c>
      <c r="J912" s="82">
        <f>IF($C912&lt;&gt;"",VLOOKUP($C912,'Monthly budget'!$E$8:$O$86,COLUMN()-3,FALSE),0)</f>
        <v>0</v>
      </c>
      <c r="K912" s="82">
        <f>IF($C912&lt;&gt;"",VLOOKUP($C912,'Monthly budget'!$E$8:$O$86,COLUMN()-3,FALSE),0)</f>
        <v>0</v>
      </c>
      <c r="L912" s="82">
        <f>IF($C912&lt;&gt;"",VLOOKUP($C912,'Monthly budget'!$E$8:$O$86,COLUMN()-3,FALSE),0)</f>
        <v>0</v>
      </c>
      <c r="M912" s="82">
        <f>IF($C912&lt;&gt;"",VLOOKUP($C912,'Monthly budget'!$E$8:$O$86,COLUMN()-3,FALSE),0)</f>
        <v>0</v>
      </c>
      <c r="N912" s="82">
        <f>IF($C912&lt;&gt;"",VLOOKUP($C912,'Monthly budget'!$E$8:$O$86,COLUMN()-3,FALSE),0)</f>
        <v>0</v>
      </c>
    </row>
    <row r="913" spans="2:14" x14ac:dyDescent="0.25">
      <c r="B913" s="81" t="b">
        <v>0</v>
      </c>
      <c r="C913" s="88"/>
      <c r="D913" s="87"/>
      <c r="E913" s="83">
        <f>IF($C913&lt;&gt;"",VLOOKUP($C913,'Monthly budget'!$E$8:$O$86,COLUMN()-3,FALSE),0)</f>
        <v>0</v>
      </c>
      <c r="F913" s="82">
        <f>IF($C913&lt;&gt;"",VLOOKUP($C913,'Monthly budget'!$E$8:$O$86,COLUMN()-3,FALSE),0)</f>
        <v>0</v>
      </c>
      <c r="G913" s="82">
        <f>IF($C913&lt;&gt;"",VLOOKUP($C913,'Monthly budget'!$E$8:$O$86,COLUMN()-3,FALSE),0)</f>
        <v>0</v>
      </c>
      <c r="H913" s="82">
        <f>IF($C913&lt;&gt;"",VLOOKUP($C913,'Monthly budget'!$E$8:$O$86,COLUMN()-3,FALSE),0)</f>
        <v>0</v>
      </c>
      <c r="I913" s="82">
        <f>IF($C913&lt;&gt;"",VLOOKUP($C913,'Monthly budget'!$E$8:$O$86,COLUMN()-3,FALSE),0)</f>
        <v>0</v>
      </c>
      <c r="J913" s="82">
        <f>IF($C913&lt;&gt;"",VLOOKUP($C913,'Monthly budget'!$E$8:$O$86,COLUMN()-3,FALSE),0)</f>
        <v>0</v>
      </c>
      <c r="K913" s="82">
        <f>IF($C913&lt;&gt;"",VLOOKUP($C913,'Monthly budget'!$E$8:$O$86,COLUMN()-3,FALSE),0)</f>
        <v>0</v>
      </c>
      <c r="L913" s="82">
        <f>IF($C913&lt;&gt;"",VLOOKUP($C913,'Monthly budget'!$E$8:$O$86,COLUMN()-3,FALSE),0)</f>
        <v>0</v>
      </c>
      <c r="M913" s="82">
        <f>IF($C913&lt;&gt;"",VLOOKUP($C913,'Monthly budget'!$E$8:$O$86,COLUMN()-3,FALSE),0)</f>
        <v>0</v>
      </c>
      <c r="N913" s="82">
        <f>IF($C913&lt;&gt;"",VLOOKUP($C913,'Monthly budget'!$E$8:$O$86,COLUMN()-3,FALSE),0)</f>
        <v>0</v>
      </c>
    </row>
    <row r="914" spans="2:14" x14ac:dyDescent="0.25">
      <c r="B914" s="81" t="b">
        <v>0</v>
      </c>
      <c r="C914" s="88"/>
      <c r="D914" s="87"/>
      <c r="E914" s="83">
        <f>IF($C914&lt;&gt;"",VLOOKUP($C914,'Monthly budget'!$E$8:$O$86,COLUMN()-3,FALSE),0)</f>
        <v>0</v>
      </c>
      <c r="F914" s="82">
        <f>IF($C914&lt;&gt;"",VLOOKUP($C914,'Monthly budget'!$E$8:$O$86,COLUMN()-3,FALSE),0)</f>
        <v>0</v>
      </c>
      <c r="G914" s="82">
        <f>IF($C914&lt;&gt;"",VLOOKUP($C914,'Monthly budget'!$E$8:$O$86,COLUMN()-3,FALSE),0)</f>
        <v>0</v>
      </c>
      <c r="H914" s="82">
        <f>IF($C914&lt;&gt;"",VLOOKUP($C914,'Monthly budget'!$E$8:$O$86,COLUMN()-3,FALSE),0)</f>
        <v>0</v>
      </c>
      <c r="I914" s="82">
        <f>IF($C914&lt;&gt;"",VLOOKUP($C914,'Monthly budget'!$E$8:$O$86,COLUMN()-3,FALSE),0)</f>
        <v>0</v>
      </c>
      <c r="J914" s="82">
        <f>IF($C914&lt;&gt;"",VLOOKUP($C914,'Monthly budget'!$E$8:$O$86,COLUMN()-3,FALSE),0)</f>
        <v>0</v>
      </c>
      <c r="K914" s="82">
        <f>IF($C914&lt;&gt;"",VLOOKUP($C914,'Monthly budget'!$E$8:$O$86,COLUMN()-3,FALSE),0)</f>
        <v>0</v>
      </c>
      <c r="L914" s="82">
        <f>IF($C914&lt;&gt;"",VLOOKUP($C914,'Monthly budget'!$E$8:$O$86,COLUMN()-3,FALSE),0)</f>
        <v>0</v>
      </c>
      <c r="M914" s="82">
        <f>IF($C914&lt;&gt;"",VLOOKUP($C914,'Monthly budget'!$E$8:$O$86,COLUMN()-3,FALSE),0)</f>
        <v>0</v>
      </c>
      <c r="N914" s="82">
        <f>IF($C914&lt;&gt;"",VLOOKUP($C914,'Monthly budget'!$E$8:$O$86,COLUMN()-3,FALSE),0)</f>
        <v>0</v>
      </c>
    </row>
    <row r="915" spans="2:14" x14ac:dyDescent="0.25">
      <c r="B915" s="81" t="b">
        <v>0</v>
      </c>
      <c r="C915" s="88"/>
      <c r="D915" s="87"/>
      <c r="E915" s="83">
        <f>IF($C915&lt;&gt;"",VLOOKUP($C915,'Monthly budget'!$E$8:$O$86,COLUMN()-3,FALSE),0)</f>
        <v>0</v>
      </c>
      <c r="F915" s="82">
        <f>IF($C915&lt;&gt;"",VLOOKUP($C915,'Monthly budget'!$E$8:$O$86,COLUMN()-3,FALSE),0)</f>
        <v>0</v>
      </c>
      <c r="G915" s="82">
        <f>IF($C915&lt;&gt;"",VLOOKUP($C915,'Monthly budget'!$E$8:$O$86,COLUMN()-3,FALSE),0)</f>
        <v>0</v>
      </c>
      <c r="H915" s="82">
        <f>IF($C915&lt;&gt;"",VLOOKUP($C915,'Monthly budget'!$E$8:$O$86,COLUMN()-3,FALSE),0)</f>
        <v>0</v>
      </c>
      <c r="I915" s="82">
        <f>IF($C915&lt;&gt;"",VLOOKUP($C915,'Monthly budget'!$E$8:$O$86,COLUMN()-3,FALSE),0)</f>
        <v>0</v>
      </c>
      <c r="J915" s="82">
        <f>IF($C915&lt;&gt;"",VLOOKUP($C915,'Monthly budget'!$E$8:$O$86,COLUMN()-3,FALSE),0)</f>
        <v>0</v>
      </c>
      <c r="K915" s="82">
        <f>IF($C915&lt;&gt;"",VLOOKUP($C915,'Monthly budget'!$E$8:$O$86,COLUMN()-3,FALSE),0)</f>
        <v>0</v>
      </c>
      <c r="L915" s="82">
        <f>IF($C915&lt;&gt;"",VLOOKUP($C915,'Monthly budget'!$E$8:$O$86,COLUMN()-3,FALSE),0)</f>
        <v>0</v>
      </c>
      <c r="M915" s="82">
        <f>IF($C915&lt;&gt;"",VLOOKUP($C915,'Monthly budget'!$E$8:$O$86,COLUMN()-3,FALSE),0)</f>
        <v>0</v>
      </c>
      <c r="N915" s="82">
        <f>IF($C915&lt;&gt;"",VLOOKUP($C915,'Monthly budget'!$E$8:$O$86,COLUMN()-3,FALSE),0)</f>
        <v>0</v>
      </c>
    </row>
    <row r="916" spans="2:14" x14ac:dyDescent="0.25">
      <c r="B916" s="81" t="b">
        <v>0</v>
      </c>
      <c r="C916" s="88"/>
      <c r="D916" s="87"/>
      <c r="E916" s="83">
        <f>IF($C916&lt;&gt;"",VLOOKUP($C916,'Monthly budget'!$E$8:$O$86,COLUMN()-3,FALSE),0)</f>
        <v>0</v>
      </c>
      <c r="F916" s="82">
        <f>IF($C916&lt;&gt;"",VLOOKUP($C916,'Monthly budget'!$E$8:$O$86,COLUMN()-3,FALSE),0)</f>
        <v>0</v>
      </c>
      <c r="G916" s="82">
        <f>IF($C916&lt;&gt;"",VLOOKUP($C916,'Monthly budget'!$E$8:$O$86,COLUMN()-3,FALSE),0)</f>
        <v>0</v>
      </c>
      <c r="H916" s="82">
        <f>IF($C916&lt;&gt;"",VLOOKUP($C916,'Monthly budget'!$E$8:$O$86,COLUMN()-3,FALSE),0)</f>
        <v>0</v>
      </c>
      <c r="I916" s="82">
        <f>IF($C916&lt;&gt;"",VLOOKUP($C916,'Monthly budget'!$E$8:$O$86,COLUMN()-3,FALSE),0)</f>
        <v>0</v>
      </c>
      <c r="J916" s="82">
        <f>IF($C916&lt;&gt;"",VLOOKUP($C916,'Monthly budget'!$E$8:$O$86,COLUMN()-3,FALSE),0)</f>
        <v>0</v>
      </c>
      <c r="K916" s="82">
        <f>IF($C916&lt;&gt;"",VLOOKUP($C916,'Monthly budget'!$E$8:$O$86,COLUMN()-3,FALSE),0)</f>
        <v>0</v>
      </c>
      <c r="L916" s="82">
        <f>IF($C916&lt;&gt;"",VLOOKUP($C916,'Monthly budget'!$E$8:$O$86,COLUMN()-3,FALSE),0)</f>
        <v>0</v>
      </c>
      <c r="M916" s="82">
        <f>IF($C916&lt;&gt;"",VLOOKUP($C916,'Monthly budget'!$E$8:$O$86,COLUMN()-3,FALSE),0)</f>
        <v>0</v>
      </c>
      <c r="N916" s="82">
        <f>IF($C916&lt;&gt;"",VLOOKUP($C916,'Monthly budget'!$E$8:$O$86,COLUMN()-3,FALSE),0)</f>
        <v>0</v>
      </c>
    </row>
    <row r="917" spans="2:14" x14ac:dyDescent="0.25">
      <c r="B917" s="81" t="b">
        <v>0</v>
      </c>
      <c r="C917" s="88"/>
      <c r="D917" s="87"/>
      <c r="E917" s="83">
        <f>IF($C917&lt;&gt;"",VLOOKUP($C917,'Monthly budget'!$E$8:$O$86,COLUMN()-3,FALSE),0)</f>
        <v>0</v>
      </c>
      <c r="F917" s="82">
        <f>IF($C917&lt;&gt;"",VLOOKUP($C917,'Monthly budget'!$E$8:$O$86,COLUMN()-3,FALSE),0)</f>
        <v>0</v>
      </c>
      <c r="G917" s="82">
        <f>IF($C917&lt;&gt;"",VLOOKUP($C917,'Monthly budget'!$E$8:$O$86,COLUMN()-3,FALSE),0)</f>
        <v>0</v>
      </c>
      <c r="H917" s="82">
        <f>IF($C917&lt;&gt;"",VLOOKUP($C917,'Monthly budget'!$E$8:$O$86,COLUMN()-3,FALSE),0)</f>
        <v>0</v>
      </c>
      <c r="I917" s="82">
        <f>IF($C917&lt;&gt;"",VLOOKUP($C917,'Monthly budget'!$E$8:$O$86,COLUMN()-3,FALSE),0)</f>
        <v>0</v>
      </c>
      <c r="J917" s="82">
        <f>IF($C917&lt;&gt;"",VLOOKUP($C917,'Monthly budget'!$E$8:$O$86,COLUMN()-3,FALSE),0)</f>
        <v>0</v>
      </c>
      <c r="K917" s="82">
        <f>IF($C917&lt;&gt;"",VLOOKUP($C917,'Monthly budget'!$E$8:$O$86,COLUMN()-3,FALSE),0)</f>
        <v>0</v>
      </c>
      <c r="L917" s="82">
        <f>IF($C917&lt;&gt;"",VLOOKUP($C917,'Monthly budget'!$E$8:$O$86,COLUMN()-3,FALSE),0)</f>
        <v>0</v>
      </c>
      <c r="M917" s="82">
        <f>IF($C917&lt;&gt;"",VLOOKUP($C917,'Monthly budget'!$E$8:$O$86,COLUMN()-3,FALSE),0)</f>
        <v>0</v>
      </c>
      <c r="N917" s="82">
        <f>IF($C917&lt;&gt;"",VLOOKUP($C917,'Monthly budget'!$E$8:$O$86,COLUMN()-3,FALSE),0)</f>
        <v>0</v>
      </c>
    </row>
    <row r="918" spans="2:14" x14ac:dyDescent="0.25">
      <c r="B918" s="81" t="b">
        <v>0</v>
      </c>
      <c r="C918" s="88"/>
      <c r="D918" s="87"/>
      <c r="E918" s="83">
        <f>IF($C918&lt;&gt;"",VLOOKUP($C918,'Monthly budget'!$E$8:$O$86,COLUMN()-3,FALSE),0)</f>
        <v>0</v>
      </c>
      <c r="F918" s="82">
        <f>IF($C918&lt;&gt;"",VLOOKUP($C918,'Monthly budget'!$E$8:$O$86,COLUMN()-3,FALSE),0)</f>
        <v>0</v>
      </c>
      <c r="G918" s="82">
        <f>IF($C918&lt;&gt;"",VLOOKUP($C918,'Monthly budget'!$E$8:$O$86,COLUMN()-3,FALSE),0)</f>
        <v>0</v>
      </c>
      <c r="H918" s="82">
        <f>IF($C918&lt;&gt;"",VLOOKUP($C918,'Monthly budget'!$E$8:$O$86,COLUMN()-3,FALSE),0)</f>
        <v>0</v>
      </c>
      <c r="I918" s="82">
        <f>IF($C918&lt;&gt;"",VLOOKUP($C918,'Monthly budget'!$E$8:$O$86,COLUMN()-3,FALSE),0)</f>
        <v>0</v>
      </c>
      <c r="J918" s="82">
        <f>IF($C918&lt;&gt;"",VLOOKUP($C918,'Monthly budget'!$E$8:$O$86,COLUMN()-3,FALSE),0)</f>
        <v>0</v>
      </c>
      <c r="K918" s="82">
        <f>IF($C918&lt;&gt;"",VLOOKUP($C918,'Monthly budget'!$E$8:$O$86,COLUMN()-3,FALSE),0)</f>
        <v>0</v>
      </c>
      <c r="L918" s="82">
        <f>IF($C918&lt;&gt;"",VLOOKUP($C918,'Monthly budget'!$E$8:$O$86,COLUMN()-3,FALSE),0)</f>
        <v>0</v>
      </c>
      <c r="M918" s="82">
        <f>IF($C918&lt;&gt;"",VLOOKUP($C918,'Monthly budget'!$E$8:$O$86,COLUMN()-3,FALSE),0)</f>
        <v>0</v>
      </c>
      <c r="N918" s="82">
        <f>IF($C918&lt;&gt;"",VLOOKUP($C918,'Monthly budget'!$E$8:$O$86,COLUMN()-3,FALSE),0)</f>
        <v>0</v>
      </c>
    </row>
    <row r="919" spans="2:14" x14ac:dyDescent="0.25">
      <c r="B919" s="81" t="b">
        <v>0</v>
      </c>
      <c r="C919" s="88"/>
      <c r="D919" s="87"/>
      <c r="E919" s="83">
        <f>IF($C919&lt;&gt;"",VLOOKUP($C919,'Monthly budget'!$E$8:$O$86,COLUMN()-3,FALSE),0)</f>
        <v>0</v>
      </c>
      <c r="F919" s="82">
        <f>IF($C919&lt;&gt;"",VLOOKUP($C919,'Monthly budget'!$E$8:$O$86,COLUMN()-3,FALSE),0)</f>
        <v>0</v>
      </c>
      <c r="G919" s="82">
        <f>IF($C919&lt;&gt;"",VLOOKUP($C919,'Monthly budget'!$E$8:$O$86,COLUMN()-3,FALSE),0)</f>
        <v>0</v>
      </c>
      <c r="H919" s="82">
        <f>IF($C919&lt;&gt;"",VLOOKUP($C919,'Monthly budget'!$E$8:$O$86,COLUMN()-3,FALSE),0)</f>
        <v>0</v>
      </c>
      <c r="I919" s="82">
        <f>IF($C919&lt;&gt;"",VLOOKUP($C919,'Monthly budget'!$E$8:$O$86,COLUMN()-3,FALSE),0)</f>
        <v>0</v>
      </c>
      <c r="J919" s="82">
        <f>IF($C919&lt;&gt;"",VLOOKUP($C919,'Monthly budget'!$E$8:$O$86,COLUMN()-3,FALSE),0)</f>
        <v>0</v>
      </c>
      <c r="K919" s="82">
        <f>IF($C919&lt;&gt;"",VLOOKUP($C919,'Monthly budget'!$E$8:$O$86,COLUMN()-3,FALSE),0)</f>
        <v>0</v>
      </c>
      <c r="L919" s="82">
        <f>IF($C919&lt;&gt;"",VLOOKUP($C919,'Monthly budget'!$E$8:$O$86,COLUMN()-3,FALSE),0)</f>
        <v>0</v>
      </c>
      <c r="M919" s="82">
        <f>IF($C919&lt;&gt;"",VLOOKUP($C919,'Monthly budget'!$E$8:$O$86,COLUMN()-3,FALSE),0)</f>
        <v>0</v>
      </c>
      <c r="N919" s="82">
        <f>IF($C919&lt;&gt;"",VLOOKUP($C919,'Monthly budget'!$E$8:$O$86,COLUMN()-3,FALSE),0)</f>
        <v>0</v>
      </c>
    </row>
    <row r="920" spans="2:14" x14ac:dyDescent="0.25">
      <c r="B920" s="81" t="b">
        <v>0</v>
      </c>
      <c r="C920" s="88"/>
      <c r="D920" s="87"/>
      <c r="E920" s="83">
        <f>IF($C920&lt;&gt;"",VLOOKUP($C920,'Monthly budget'!$E$8:$O$86,COLUMN()-3,FALSE),0)</f>
        <v>0</v>
      </c>
      <c r="F920" s="82">
        <f>IF($C920&lt;&gt;"",VLOOKUP($C920,'Monthly budget'!$E$8:$O$86,COLUMN()-3,FALSE),0)</f>
        <v>0</v>
      </c>
      <c r="G920" s="82">
        <f>IF($C920&lt;&gt;"",VLOOKUP($C920,'Monthly budget'!$E$8:$O$86,COLUMN()-3,FALSE),0)</f>
        <v>0</v>
      </c>
      <c r="H920" s="82">
        <f>IF($C920&lt;&gt;"",VLOOKUP($C920,'Monthly budget'!$E$8:$O$86,COLUMN()-3,FALSE),0)</f>
        <v>0</v>
      </c>
      <c r="I920" s="82">
        <f>IF($C920&lt;&gt;"",VLOOKUP($C920,'Monthly budget'!$E$8:$O$86,COLUMN()-3,FALSE),0)</f>
        <v>0</v>
      </c>
      <c r="J920" s="82">
        <f>IF($C920&lt;&gt;"",VLOOKUP($C920,'Monthly budget'!$E$8:$O$86,COLUMN()-3,FALSE),0)</f>
        <v>0</v>
      </c>
      <c r="K920" s="82">
        <f>IF($C920&lt;&gt;"",VLOOKUP($C920,'Monthly budget'!$E$8:$O$86,COLUMN()-3,FALSE),0)</f>
        <v>0</v>
      </c>
      <c r="L920" s="82">
        <f>IF($C920&lt;&gt;"",VLOOKUP($C920,'Monthly budget'!$E$8:$O$86,COLUMN()-3,FALSE),0)</f>
        <v>0</v>
      </c>
      <c r="M920" s="82">
        <f>IF($C920&lt;&gt;"",VLOOKUP($C920,'Monthly budget'!$E$8:$O$86,COLUMN()-3,FALSE),0)</f>
        <v>0</v>
      </c>
      <c r="N920" s="82">
        <f>IF($C920&lt;&gt;"",VLOOKUP($C920,'Monthly budget'!$E$8:$O$86,COLUMN()-3,FALSE),0)</f>
        <v>0</v>
      </c>
    </row>
    <row r="921" spans="2:14" x14ac:dyDescent="0.25">
      <c r="B921" s="81" t="b">
        <v>0</v>
      </c>
      <c r="C921" s="88"/>
      <c r="D921" s="87"/>
      <c r="E921" s="83">
        <f>IF($C921&lt;&gt;"",VLOOKUP($C921,'Monthly budget'!$E$8:$O$86,COLUMN()-3,FALSE),0)</f>
        <v>0</v>
      </c>
      <c r="F921" s="82">
        <f>IF($C921&lt;&gt;"",VLOOKUP($C921,'Monthly budget'!$E$8:$O$86,COLUMN()-3,FALSE),0)</f>
        <v>0</v>
      </c>
      <c r="G921" s="82">
        <f>IF($C921&lt;&gt;"",VLOOKUP($C921,'Monthly budget'!$E$8:$O$86,COLUMN()-3,FALSE),0)</f>
        <v>0</v>
      </c>
      <c r="H921" s="82">
        <f>IF($C921&lt;&gt;"",VLOOKUP($C921,'Monthly budget'!$E$8:$O$86,COLUMN()-3,FALSE),0)</f>
        <v>0</v>
      </c>
      <c r="I921" s="82">
        <f>IF($C921&lt;&gt;"",VLOOKUP($C921,'Monthly budget'!$E$8:$O$86,COLUMN()-3,FALSE),0)</f>
        <v>0</v>
      </c>
      <c r="J921" s="82">
        <f>IF($C921&lt;&gt;"",VLOOKUP($C921,'Monthly budget'!$E$8:$O$86,COLUMN()-3,FALSE),0)</f>
        <v>0</v>
      </c>
      <c r="K921" s="82">
        <f>IF($C921&lt;&gt;"",VLOOKUP($C921,'Monthly budget'!$E$8:$O$86,COLUMN()-3,FALSE),0)</f>
        <v>0</v>
      </c>
      <c r="L921" s="82">
        <f>IF($C921&lt;&gt;"",VLOOKUP($C921,'Monthly budget'!$E$8:$O$86,COLUMN()-3,FALSE),0)</f>
        <v>0</v>
      </c>
      <c r="M921" s="82">
        <f>IF($C921&lt;&gt;"",VLOOKUP($C921,'Monthly budget'!$E$8:$O$86,COLUMN()-3,FALSE),0)</f>
        <v>0</v>
      </c>
      <c r="N921" s="82">
        <f>IF($C921&lt;&gt;"",VLOOKUP($C921,'Monthly budget'!$E$8:$O$86,COLUMN()-3,FALSE),0)</f>
        <v>0</v>
      </c>
    </row>
    <row r="922" spans="2:14" x14ac:dyDescent="0.25">
      <c r="B922" s="81" t="b">
        <v>0</v>
      </c>
      <c r="C922" s="88"/>
      <c r="D922" s="87"/>
      <c r="E922" s="83">
        <f>IF($C922&lt;&gt;"",VLOOKUP($C922,'Monthly budget'!$E$8:$O$86,COLUMN()-3,FALSE),0)</f>
        <v>0</v>
      </c>
      <c r="F922" s="82">
        <f>IF($C922&lt;&gt;"",VLOOKUP($C922,'Monthly budget'!$E$8:$O$86,COLUMN()-3,FALSE),0)</f>
        <v>0</v>
      </c>
      <c r="G922" s="82">
        <f>IF($C922&lt;&gt;"",VLOOKUP($C922,'Monthly budget'!$E$8:$O$86,COLUMN()-3,FALSE),0)</f>
        <v>0</v>
      </c>
      <c r="H922" s="82">
        <f>IF($C922&lt;&gt;"",VLOOKUP($C922,'Monthly budget'!$E$8:$O$86,COLUMN()-3,FALSE),0)</f>
        <v>0</v>
      </c>
      <c r="I922" s="82">
        <f>IF($C922&lt;&gt;"",VLOOKUP($C922,'Monthly budget'!$E$8:$O$86,COLUMN()-3,FALSE),0)</f>
        <v>0</v>
      </c>
      <c r="J922" s="82">
        <f>IF($C922&lt;&gt;"",VLOOKUP($C922,'Monthly budget'!$E$8:$O$86,COLUMN()-3,FALSE),0)</f>
        <v>0</v>
      </c>
      <c r="K922" s="82">
        <f>IF($C922&lt;&gt;"",VLOOKUP($C922,'Monthly budget'!$E$8:$O$86,COLUMN()-3,FALSE),0)</f>
        <v>0</v>
      </c>
      <c r="L922" s="82">
        <f>IF($C922&lt;&gt;"",VLOOKUP($C922,'Monthly budget'!$E$8:$O$86,COLUMN()-3,FALSE),0)</f>
        <v>0</v>
      </c>
      <c r="M922" s="82">
        <f>IF($C922&lt;&gt;"",VLOOKUP($C922,'Monthly budget'!$E$8:$O$86,COLUMN()-3,FALSE),0)</f>
        <v>0</v>
      </c>
      <c r="N922" s="82">
        <f>IF($C922&lt;&gt;"",VLOOKUP($C922,'Monthly budget'!$E$8:$O$86,COLUMN()-3,FALSE),0)</f>
        <v>0</v>
      </c>
    </row>
    <row r="923" spans="2:14" x14ac:dyDescent="0.25">
      <c r="B923" s="81" t="b">
        <v>0</v>
      </c>
      <c r="C923" s="88"/>
      <c r="D923" s="87"/>
      <c r="E923" s="83">
        <f>IF($C923&lt;&gt;"",VLOOKUP($C923,'Monthly budget'!$E$8:$O$86,COLUMN()-3,FALSE),0)</f>
        <v>0</v>
      </c>
      <c r="F923" s="82">
        <f>IF($C923&lt;&gt;"",VLOOKUP($C923,'Monthly budget'!$E$8:$O$86,COLUMN()-3,FALSE),0)</f>
        <v>0</v>
      </c>
      <c r="G923" s="82">
        <f>IF($C923&lt;&gt;"",VLOOKUP($C923,'Monthly budget'!$E$8:$O$86,COLUMN()-3,FALSE),0)</f>
        <v>0</v>
      </c>
      <c r="H923" s="82">
        <f>IF($C923&lt;&gt;"",VLOOKUP($C923,'Monthly budget'!$E$8:$O$86,COLUMN()-3,FALSE),0)</f>
        <v>0</v>
      </c>
      <c r="I923" s="82">
        <f>IF($C923&lt;&gt;"",VLOOKUP($C923,'Monthly budget'!$E$8:$O$86,COLUMN()-3,FALSE),0)</f>
        <v>0</v>
      </c>
      <c r="J923" s="82">
        <f>IF($C923&lt;&gt;"",VLOOKUP($C923,'Monthly budget'!$E$8:$O$86,COLUMN()-3,FALSE),0)</f>
        <v>0</v>
      </c>
      <c r="K923" s="82">
        <f>IF($C923&lt;&gt;"",VLOOKUP($C923,'Monthly budget'!$E$8:$O$86,COLUMN()-3,FALSE),0)</f>
        <v>0</v>
      </c>
      <c r="L923" s="82">
        <f>IF($C923&lt;&gt;"",VLOOKUP($C923,'Monthly budget'!$E$8:$O$86,COLUMN()-3,FALSE),0)</f>
        <v>0</v>
      </c>
      <c r="M923" s="82">
        <f>IF($C923&lt;&gt;"",VLOOKUP($C923,'Monthly budget'!$E$8:$O$86,COLUMN()-3,FALSE),0)</f>
        <v>0</v>
      </c>
      <c r="N923" s="82">
        <f>IF($C923&lt;&gt;"",VLOOKUP($C923,'Monthly budget'!$E$8:$O$86,COLUMN()-3,FALSE),0)</f>
        <v>0</v>
      </c>
    </row>
    <row r="924" spans="2:14" x14ac:dyDescent="0.25">
      <c r="B924" s="81" t="b">
        <v>0</v>
      </c>
      <c r="C924" s="88"/>
      <c r="D924" s="87"/>
      <c r="E924" s="83">
        <f>IF($C924&lt;&gt;"",VLOOKUP($C924,'Monthly budget'!$E$8:$O$86,COLUMN()-3,FALSE),0)</f>
        <v>0</v>
      </c>
      <c r="F924" s="82">
        <f>IF($C924&lt;&gt;"",VLOOKUP($C924,'Monthly budget'!$E$8:$O$86,COLUMN()-3,FALSE),0)</f>
        <v>0</v>
      </c>
      <c r="G924" s="82">
        <f>IF($C924&lt;&gt;"",VLOOKUP($C924,'Monthly budget'!$E$8:$O$86,COLUMN()-3,FALSE),0)</f>
        <v>0</v>
      </c>
      <c r="H924" s="82">
        <f>IF($C924&lt;&gt;"",VLOOKUP($C924,'Monthly budget'!$E$8:$O$86,COLUMN()-3,FALSE),0)</f>
        <v>0</v>
      </c>
      <c r="I924" s="82">
        <f>IF($C924&lt;&gt;"",VLOOKUP($C924,'Monthly budget'!$E$8:$O$86,COLUMN()-3,FALSE),0)</f>
        <v>0</v>
      </c>
      <c r="J924" s="82">
        <f>IF($C924&lt;&gt;"",VLOOKUP($C924,'Monthly budget'!$E$8:$O$86,COLUMN()-3,FALSE),0)</f>
        <v>0</v>
      </c>
      <c r="K924" s="82">
        <f>IF($C924&lt;&gt;"",VLOOKUP($C924,'Monthly budget'!$E$8:$O$86,COLUMN()-3,FALSE),0)</f>
        <v>0</v>
      </c>
      <c r="L924" s="82">
        <f>IF($C924&lt;&gt;"",VLOOKUP($C924,'Monthly budget'!$E$8:$O$86,COLUMN()-3,FALSE),0)</f>
        <v>0</v>
      </c>
      <c r="M924" s="82">
        <f>IF($C924&lt;&gt;"",VLOOKUP($C924,'Monthly budget'!$E$8:$O$86,COLUMN()-3,FALSE),0)</f>
        <v>0</v>
      </c>
      <c r="N924" s="82">
        <f>IF($C924&lt;&gt;"",VLOOKUP($C924,'Monthly budget'!$E$8:$O$86,COLUMN()-3,FALSE),0)</f>
        <v>0</v>
      </c>
    </row>
    <row r="925" spans="2:14" x14ac:dyDescent="0.25">
      <c r="B925" s="81" t="b">
        <v>0</v>
      </c>
      <c r="C925" s="88"/>
      <c r="D925" s="87"/>
      <c r="E925" s="83">
        <f>IF($C925&lt;&gt;"",VLOOKUP($C925,'Monthly budget'!$E$8:$O$86,COLUMN()-3,FALSE),0)</f>
        <v>0</v>
      </c>
      <c r="F925" s="82">
        <f>IF($C925&lt;&gt;"",VLOOKUP($C925,'Monthly budget'!$E$8:$O$86,COLUMN()-3,FALSE),0)</f>
        <v>0</v>
      </c>
      <c r="G925" s="82">
        <f>IF($C925&lt;&gt;"",VLOOKUP($C925,'Monthly budget'!$E$8:$O$86,COLUMN()-3,FALSE),0)</f>
        <v>0</v>
      </c>
      <c r="H925" s="82">
        <f>IF($C925&lt;&gt;"",VLOOKUP($C925,'Monthly budget'!$E$8:$O$86,COLUMN()-3,FALSE),0)</f>
        <v>0</v>
      </c>
      <c r="I925" s="82">
        <f>IF($C925&lt;&gt;"",VLOOKUP($C925,'Monthly budget'!$E$8:$O$86,COLUMN()-3,FALSE),0)</f>
        <v>0</v>
      </c>
      <c r="J925" s="82">
        <f>IF($C925&lt;&gt;"",VLOOKUP($C925,'Monthly budget'!$E$8:$O$86,COLUMN()-3,FALSE),0)</f>
        <v>0</v>
      </c>
      <c r="K925" s="82">
        <f>IF($C925&lt;&gt;"",VLOOKUP($C925,'Monthly budget'!$E$8:$O$86,COLUMN()-3,FALSE),0)</f>
        <v>0</v>
      </c>
      <c r="L925" s="82">
        <f>IF($C925&lt;&gt;"",VLOOKUP($C925,'Monthly budget'!$E$8:$O$86,COLUMN()-3,FALSE),0)</f>
        <v>0</v>
      </c>
      <c r="M925" s="82">
        <f>IF($C925&lt;&gt;"",VLOOKUP($C925,'Monthly budget'!$E$8:$O$86,COLUMN()-3,FALSE),0)</f>
        <v>0</v>
      </c>
      <c r="N925" s="82">
        <f>IF($C925&lt;&gt;"",VLOOKUP($C925,'Monthly budget'!$E$8:$O$86,COLUMN()-3,FALSE),0)</f>
        <v>0</v>
      </c>
    </row>
    <row r="926" spans="2:14" x14ac:dyDescent="0.25">
      <c r="B926" s="81" t="b">
        <v>0</v>
      </c>
      <c r="C926" s="88"/>
      <c r="D926" s="87"/>
      <c r="E926" s="83">
        <f>IF($C926&lt;&gt;"",VLOOKUP($C926,'Monthly budget'!$E$8:$O$86,COLUMN()-3,FALSE),0)</f>
        <v>0</v>
      </c>
      <c r="F926" s="82">
        <f>IF($C926&lt;&gt;"",VLOOKUP($C926,'Monthly budget'!$E$8:$O$86,COLUMN()-3,FALSE),0)</f>
        <v>0</v>
      </c>
      <c r="G926" s="82">
        <f>IF($C926&lt;&gt;"",VLOOKUP($C926,'Monthly budget'!$E$8:$O$86,COLUMN()-3,FALSE),0)</f>
        <v>0</v>
      </c>
      <c r="H926" s="82">
        <f>IF($C926&lt;&gt;"",VLOOKUP($C926,'Monthly budget'!$E$8:$O$86,COLUMN()-3,FALSE),0)</f>
        <v>0</v>
      </c>
      <c r="I926" s="82">
        <f>IF($C926&lt;&gt;"",VLOOKUP($C926,'Monthly budget'!$E$8:$O$86,COLUMN()-3,FALSE),0)</f>
        <v>0</v>
      </c>
      <c r="J926" s="82">
        <f>IF($C926&lt;&gt;"",VLOOKUP($C926,'Monthly budget'!$E$8:$O$86,COLUMN()-3,FALSE),0)</f>
        <v>0</v>
      </c>
      <c r="K926" s="82">
        <f>IF($C926&lt;&gt;"",VLOOKUP($C926,'Monthly budget'!$E$8:$O$86,COLUMN()-3,FALSE),0)</f>
        <v>0</v>
      </c>
      <c r="L926" s="82">
        <f>IF($C926&lt;&gt;"",VLOOKUP($C926,'Monthly budget'!$E$8:$O$86,COLUMN()-3,FALSE),0)</f>
        <v>0</v>
      </c>
      <c r="M926" s="82">
        <f>IF($C926&lt;&gt;"",VLOOKUP($C926,'Monthly budget'!$E$8:$O$86,COLUMN()-3,FALSE),0)</f>
        <v>0</v>
      </c>
      <c r="N926" s="82">
        <f>IF($C926&lt;&gt;"",VLOOKUP($C926,'Monthly budget'!$E$8:$O$86,COLUMN()-3,FALSE),0)</f>
        <v>0</v>
      </c>
    </row>
    <row r="927" spans="2:14" x14ac:dyDescent="0.25">
      <c r="B927" s="81" t="b">
        <v>0</v>
      </c>
      <c r="C927" s="88"/>
      <c r="D927" s="87"/>
      <c r="E927" s="83">
        <f>IF($C927&lt;&gt;"",VLOOKUP($C927,'Monthly budget'!$E$8:$O$86,COLUMN()-3,FALSE),0)</f>
        <v>0</v>
      </c>
      <c r="F927" s="82">
        <f>IF($C927&lt;&gt;"",VLOOKUP($C927,'Monthly budget'!$E$8:$O$86,COLUMN()-3,FALSE),0)</f>
        <v>0</v>
      </c>
      <c r="G927" s="82">
        <f>IF($C927&lt;&gt;"",VLOOKUP($C927,'Monthly budget'!$E$8:$O$86,COLUMN()-3,FALSE),0)</f>
        <v>0</v>
      </c>
      <c r="H927" s="82">
        <f>IF($C927&lt;&gt;"",VLOOKUP($C927,'Monthly budget'!$E$8:$O$86,COLUMN()-3,FALSE),0)</f>
        <v>0</v>
      </c>
      <c r="I927" s="82">
        <f>IF($C927&lt;&gt;"",VLOOKUP($C927,'Monthly budget'!$E$8:$O$86,COLUMN()-3,FALSE),0)</f>
        <v>0</v>
      </c>
      <c r="J927" s="82">
        <f>IF($C927&lt;&gt;"",VLOOKUP($C927,'Monthly budget'!$E$8:$O$86,COLUMN()-3,FALSE),0)</f>
        <v>0</v>
      </c>
      <c r="K927" s="82">
        <f>IF($C927&lt;&gt;"",VLOOKUP($C927,'Monthly budget'!$E$8:$O$86,COLUMN()-3,FALSE),0)</f>
        <v>0</v>
      </c>
      <c r="L927" s="82">
        <f>IF($C927&lt;&gt;"",VLOOKUP($C927,'Monthly budget'!$E$8:$O$86,COLUMN()-3,FALSE),0)</f>
        <v>0</v>
      </c>
      <c r="M927" s="82">
        <f>IF($C927&lt;&gt;"",VLOOKUP($C927,'Monthly budget'!$E$8:$O$86,COLUMN()-3,FALSE),0)</f>
        <v>0</v>
      </c>
      <c r="N927" s="82">
        <f>IF($C927&lt;&gt;"",VLOOKUP($C927,'Monthly budget'!$E$8:$O$86,COLUMN()-3,FALSE),0)</f>
        <v>0</v>
      </c>
    </row>
    <row r="928" spans="2:14" x14ac:dyDescent="0.25">
      <c r="B928" s="81" t="b">
        <v>0</v>
      </c>
      <c r="C928" s="88"/>
      <c r="D928" s="87"/>
      <c r="E928" s="83">
        <f>IF($C928&lt;&gt;"",VLOOKUP($C928,'Monthly budget'!$E$8:$O$86,COLUMN()-3,FALSE),0)</f>
        <v>0</v>
      </c>
      <c r="F928" s="82">
        <f>IF($C928&lt;&gt;"",VLOOKUP($C928,'Monthly budget'!$E$8:$O$86,COLUMN()-3,FALSE),0)</f>
        <v>0</v>
      </c>
      <c r="G928" s="82">
        <f>IF($C928&lt;&gt;"",VLOOKUP($C928,'Monthly budget'!$E$8:$O$86,COLUMN()-3,FALSE),0)</f>
        <v>0</v>
      </c>
      <c r="H928" s="82">
        <f>IF($C928&lt;&gt;"",VLOOKUP($C928,'Monthly budget'!$E$8:$O$86,COLUMN()-3,FALSE),0)</f>
        <v>0</v>
      </c>
      <c r="I928" s="82">
        <f>IF($C928&lt;&gt;"",VLOOKUP($C928,'Monthly budget'!$E$8:$O$86,COLUMN()-3,FALSE),0)</f>
        <v>0</v>
      </c>
      <c r="J928" s="82">
        <f>IF($C928&lt;&gt;"",VLOOKUP($C928,'Monthly budget'!$E$8:$O$86,COLUMN()-3,FALSE),0)</f>
        <v>0</v>
      </c>
      <c r="K928" s="82">
        <f>IF($C928&lt;&gt;"",VLOOKUP($C928,'Monthly budget'!$E$8:$O$86,COLUMN()-3,FALSE),0)</f>
        <v>0</v>
      </c>
      <c r="L928" s="82">
        <f>IF($C928&lt;&gt;"",VLOOKUP($C928,'Monthly budget'!$E$8:$O$86,COLUMN()-3,FALSE),0)</f>
        <v>0</v>
      </c>
      <c r="M928" s="82">
        <f>IF($C928&lt;&gt;"",VLOOKUP($C928,'Monthly budget'!$E$8:$O$86,COLUMN()-3,FALSE),0)</f>
        <v>0</v>
      </c>
      <c r="N928" s="82">
        <f>IF($C928&lt;&gt;"",VLOOKUP($C928,'Monthly budget'!$E$8:$O$86,COLUMN()-3,FALSE),0)</f>
        <v>0</v>
      </c>
    </row>
    <row r="929" spans="2:14" x14ac:dyDescent="0.25">
      <c r="B929" s="81" t="b">
        <v>0</v>
      </c>
      <c r="C929" s="88"/>
      <c r="D929" s="87"/>
      <c r="E929" s="83">
        <f>IF($C929&lt;&gt;"",VLOOKUP($C929,'Monthly budget'!$E$8:$O$86,COLUMN()-3,FALSE),0)</f>
        <v>0</v>
      </c>
      <c r="F929" s="82">
        <f>IF($C929&lt;&gt;"",VLOOKUP($C929,'Monthly budget'!$E$8:$O$86,COLUMN()-3,FALSE),0)</f>
        <v>0</v>
      </c>
      <c r="G929" s="82">
        <f>IF($C929&lt;&gt;"",VLOOKUP($C929,'Monthly budget'!$E$8:$O$86,COLUMN()-3,FALSE),0)</f>
        <v>0</v>
      </c>
      <c r="H929" s="82">
        <f>IF($C929&lt;&gt;"",VLOOKUP($C929,'Monthly budget'!$E$8:$O$86,COLUMN()-3,FALSE),0)</f>
        <v>0</v>
      </c>
      <c r="I929" s="82">
        <f>IF($C929&lt;&gt;"",VLOOKUP($C929,'Monthly budget'!$E$8:$O$86,COLUMN()-3,FALSE),0)</f>
        <v>0</v>
      </c>
      <c r="J929" s="82">
        <f>IF($C929&lt;&gt;"",VLOOKUP($C929,'Monthly budget'!$E$8:$O$86,COLUMN()-3,FALSE),0)</f>
        <v>0</v>
      </c>
      <c r="K929" s="82">
        <f>IF($C929&lt;&gt;"",VLOOKUP($C929,'Monthly budget'!$E$8:$O$86,COLUMN()-3,FALSE),0)</f>
        <v>0</v>
      </c>
      <c r="L929" s="82">
        <f>IF($C929&lt;&gt;"",VLOOKUP($C929,'Monthly budget'!$E$8:$O$86,COLUMN()-3,FALSE),0)</f>
        <v>0</v>
      </c>
      <c r="M929" s="82">
        <f>IF($C929&lt;&gt;"",VLOOKUP($C929,'Monthly budget'!$E$8:$O$86,COLUMN()-3,FALSE),0)</f>
        <v>0</v>
      </c>
      <c r="N929" s="82">
        <f>IF($C929&lt;&gt;"",VLOOKUP($C929,'Monthly budget'!$E$8:$O$86,COLUMN()-3,FALSE),0)</f>
        <v>0</v>
      </c>
    </row>
    <row r="930" spans="2:14" x14ac:dyDescent="0.25">
      <c r="B930" s="81" t="b">
        <v>0</v>
      </c>
      <c r="C930" s="88"/>
      <c r="D930" s="87"/>
      <c r="E930" s="83">
        <f>IF($C930&lt;&gt;"",VLOOKUP($C930,'Monthly budget'!$E$8:$O$86,COLUMN()-3,FALSE),0)</f>
        <v>0</v>
      </c>
      <c r="F930" s="82">
        <f>IF($C930&lt;&gt;"",VLOOKUP($C930,'Monthly budget'!$E$8:$O$86,COLUMN()-3,FALSE),0)</f>
        <v>0</v>
      </c>
      <c r="G930" s="82">
        <f>IF($C930&lt;&gt;"",VLOOKUP($C930,'Monthly budget'!$E$8:$O$86,COLUMN()-3,FALSE),0)</f>
        <v>0</v>
      </c>
      <c r="H930" s="82">
        <f>IF($C930&lt;&gt;"",VLOOKUP($C930,'Monthly budget'!$E$8:$O$86,COLUMN()-3,FALSE),0)</f>
        <v>0</v>
      </c>
      <c r="I930" s="82">
        <f>IF($C930&lt;&gt;"",VLOOKUP($C930,'Monthly budget'!$E$8:$O$86,COLUMN()-3,FALSE),0)</f>
        <v>0</v>
      </c>
      <c r="J930" s="82">
        <f>IF($C930&lt;&gt;"",VLOOKUP($C930,'Monthly budget'!$E$8:$O$86,COLUMN()-3,FALSE),0)</f>
        <v>0</v>
      </c>
      <c r="K930" s="82">
        <f>IF($C930&lt;&gt;"",VLOOKUP($C930,'Monthly budget'!$E$8:$O$86,COLUMN()-3,FALSE),0)</f>
        <v>0</v>
      </c>
      <c r="L930" s="82">
        <f>IF($C930&lt;&gt;"",VLOOKUP($C930,'Monthly budget'!$E$8:$O$86,COLUMN()-3,FALSE),0)</f>
        <v>0</v>
      </c>
      <c r="M930" s="82">
        <f>IF($C930&lt;&gt;"",VLOOKUP($C930,'Monthly budget'!$E$8:$O$86,COLUMN()-3,FALSE),0)</f>
        <v>0</v>
      </c>
      <c r="N930" s="82">
        <f>IF($C930&lt;&gt;"",VLOOKUP($C930,'Monthly budget'!$E$8:$O$86,COLUMN()-3,FALSE),0)</f>
        <v>0</v>
      </c>
    </row>
    <row r="931" spans="2:14" x14ac:dyDescent="0.25">
      <c r="B931" s="81" t="b">
        <v>0</v>
      </c>
      <c r="C931" s="88"/>
      <c r="D931" s="87"/>
      <c r="E931" s="83">
        <f>IF($C931&lt;&gt;"",VLOOKUP($C931,'Monthly budget'!$E$8:$O$86,COLUMN()-3,FALSE),0)</f>
        <v>0</v>
      </c>
      <c r="F931" s="82">
        <f>IF($C931&lt;&gt;"",VLOOKUP($C931,'Monthly budget'!$E$8:$O$86,COLUMN()-3,FALSE),0)</f>
        <v>0</v>
      </c>
      <c r="G931" s="82">
        <f>IF($C931&lt;&gt;"",VLOOKUP($C931,'Monthly budget'!$E$8:$O$86,COLUMN()-3,FALSE),0)</f>
        <v>0</v>
      </c>
      <c r="H931" s="82">
        <f>IF($C931&lt;&gt;"",VLOOKUP($C931,'Monthly budget'!$E$8:$O$86,COLUMN()-3,FALSE),0)</f>
        <v>0</v>
      </c>
      <c r="I931" s="82">
        <f>IF($C931&lt;&gt;"",VLOOKUP($C931,'Monthly budget'!$E$8:$O$86,COLUMN()-3,FALSE),0)</f>
        <v>0</v>
      </c>
      <c r="J931" s="82">
        <f>IF($C931&lt;&gt;"",VLOOKUP($C931,'Monthly budget'!$E$8:$O$86,COLUMN()-3,FALSE),0)</f>
        <v>0</v>
      </c>
      <c r="K931" s="82">
        <f>IF($C931&lt;&gt;"",VLOOKUP($C931,'Monthly budget'!$E$8:$O$86,COLUMN()-3,FALSE),0)</f>
        <v>0</v>
      </c>
      <c r="L931" s="82">
        <f>IF($C931&lt;&gt;"",VLOOKUP($C931,'Monthly budget'!$E$8:$O$86,COLUMN()-3,FALSE),0)</f>
        <v>0</v>
      </c>
      <c r="M931" s="82">
        <f>IF($C931&lt;&gt;"",VLOOKUP($C931,'Monthly budget'!$E$8:$O$86,COLUMN()-3,FALSE),0)</f>
        <v>0</v>
      </c>
      <c r="N931" s="82">
        <f>IF($C931&lt;&gt;"",VLOOKUP($C931,'Monthly budget'!$E$8:$O$86,COLUMN()-3,FALSE),0)</f>
        <v>0</v>
      </c>
    </row>
    <row r="932" spans="2:14" x14ac:dyDescent="0.25">
      <c r="B932" s="81" t="b">
        <v>0</v>
      </c>
      <c r="C932" s="88"/>
      <c r="D932" s="87"/>
      <c r="E932" s="83">
        <f>IF($C932&lt;&gt;"",VLOOKUP($C932,'Monthly budget'!$E$8:$O$86,COLUMN()-3,FALSE),0)</f>
        <v>0</v>
      </c>
      <c r="F932" s="82">
        <f>IF($C932&lt;&gt;"",VLOOKUP($C932,'Monthly budget'!$E$8:$O$86,COLUMN()-3,FALSE),0)</f>
        <v>0</v>
      </c>
      <c r="G932" s="82">
        <f>IF($C932&lt;&gt;"",VLOOKUP($C932,'Monthly budget'!$E$8:$O$86,COLUMN()-3,FALSE),0)</f>
        <v>0</v>
      </c>
      <c r="H932" s="82">
        <f>IF($C932&lt;&gt;"",VLOOKUP($C932,'Monthly budget'!$E$8:$O$86,COLUMN()-3,FALSE),0)</f>
        <v>0</v>
      </c>
      <c r="I932" s="82">
        <f>IF($C932&lt;&gt;"",VLOOKUP($C932,'Monthly budget'!$E$8:$O$86,COLUMN()-3,FALSE),0)</f>
        <v>0</v>
      </c>
      <c r="J932" s="82">
        <f>IF($C932&lt;&gt;"",VLOOKUP($C932,'Monthly budget'!$E$8:$O$86,COLUMN()-3,FALSE),0)</f>
        <v>0</v>
      </c>
      <c r="K932" s="82">
        <f>IF($C932&lt;&gt;"",VLOOKUP($C932,'Monthly budget'!$E$8:$O$86,COLUMN()-3,FALSE),0)</f>
        <v>0</v>
      </c>
      <c r="L932" s="82">
        <f>IF($C932&lt;&gt;"",VLOOKUP($C932,'Monthly budget'!$E$8:$O$86,COLUMN()-3,FALSE),0)</f>
        <v>0</v>
      </c>
      <c r="M932" s="82">
        <f>IF($C932&lt;&gt;"",VLOOKUP($C932,'Monthly budget'!$E$8:$O$86,COLUMN()-3,FALSE),0)</f>
        <v>0</v>
      </c>
      <c r="N932" s="82">
        <f>IF($C932&lt;&gt;"",VLOOKUP($C932,'Monthly budget'!$E$8:$O$86,COLUMN()-3,FALSE),0)</f>
        <v>0</v>
      </c>
    </row>
    <row r="933" spans="2:14" x14ac:dyDescent="0.25">
      <c r="B933" s="81" t="b">
        <v>0</v>
      </c>
      <c r="C933" s="88"/>
      <c r="D933" s="87"/>
      <c r="E933" s="83">
        <f>IF($C933&lt;&gt;"",VLOOKUP($C933,'Monthly budget'!$E$8:$O$86,COLUMN()-3,FALSE),0)</f>
        <v>0</v>
      </c>
      <c r="F933" s="82">
        <f>IF($C933&lt;&gt;"",VLOOKUP($C933,'Monthly budget'!$E$8:$O$86,COLUMN()-3,FALSE),0)</f>
        <v>0</v>
      </c>
      <c r="G933" s="82">
        <f>IF($C933&lt;&gt;"",VLOOKUP($C933,'Monthly budget'!$E$8:$O$86,COLUMN()-3,FALSE),0)</f>
        <v>0</v>
      </c>
      <c r="H933" s="82">
        <f>IF($C933&lt;&gt;"",VLOOKUP($C933,'Monthly budget'!$E$8:$O$86,COLUMN()-3,FALSE),0)</f>
        <v>0</v>
      </c>
      <c r="I933" s="82">
        <f>IF($C933&lt;&gt;"",VLOOKUP($C933,'Monthly budget'!$E$8:$O$86,COLUMN()-3,FALSE),0)</f>
        <v>0</v>
      </c>
      <c r="J933" s="82">
        <f>IF($C933&lt;&gt;"",VLOOKUP($C933,'Monthly budget'!$E$8:$O$86,COLUMN()-3,FALSE),0)</f>
        <v>0</v>
      </c>
      <c r="K933" s="82">
        <f>IF($C933&lt;&gt;"",VLOOKUP($C933,'Monthly budget'!$E$8:$O$86,COLUMN()-3,FALSE),0)</f>
        <v>0</v>
      </c>
      <c r="L933" s="82">
        <f>IF($C933&lt;&gt;"",VLOOKUP($C933,'Monthly budget'!$E$8:$O$86,COLUMN()-3,FALSE),0)</f>
        <v>0</v>
      </c>
      <c r="M933" s="82">
        <f>IF($C933&lt;&gt;"",VLOOKUP($C933,'Monthly budget'!$E$8:$O$86,COLUMN()-3,FALSE),0)</f>
        <v>0</v>
      </c>
      <c r="N933" s="82">
        <f>IF($C933&lt;&gt;"",VLOOKUP($C933,'Monthly budget'!$E$8:$O$86,COLUMN()-3,FALSE),0)</f>
        <v>0</v>
      </c>
    </row>
    <row r="934" spans="2:14" x14ac:dyDescent="0.25">
      <c r="B934" s="81" t="b">
        <v>0</v>
      </c>
      <c r="C934" s="88"/>
      <c r="D934" s="87"/>
      <c r="E934" s="83">
        <f>IF($C934&lt;&gt;"",VLOOKUP($C934,'Monthly budget'!$E$8:$O$86,COLUMN()-3,FALSE),0)</f>
        <v>0</v>
      </c>
      <c r="F934" s="82">
        <f>IF($C934&lt;&gt;"",VLOOKUP($C934,'Monthly budget'!$E$8:$O$86,COLUMN()-3,FALSE),0)</f>
        <v>0</v>
      </c>
      <c r="G934" s="82">
        <f>IF($C934&lt;&gt;"",VLOOKUP($C934,'Monthly budget'!$E$8:$O$86,COLUMN()-3,FALSE),0)</f>
        <v>0</v>
      </c>
      <c r="H934" s="82">
        <f>IF($C934&lt;&gt;"",VLOOKUP($C934,'Monthly budget'!$E$8:$O$86,COLUMN()-3,FALSE),0)</f>
        <v>0</v>
      </c>
      <c r="I934" s="82">
        <f>IF($C934&lt;&gt;"",VLOOKUP($C934,'Monthly budget'!$E$8:$O$86,COLUMN()-3,FALSE),0)</f>
        <v>0</v>
      </c>
      <c r="J934" s="82">
        <f>IF($C934&lt;&gt;"",VLOOKUP($C934,'Monthly budget'!$E$8:$O$86,COLUMN()-3,FALSE),0)</f>
        <v>0</v>
      </c>
      <c r="K934" s="82">
        <f>IF($C934&lt;&gt;"",VLOOKUP($C934,'Monthly budget'!$E$8:$O$86,COLUMN()-3,FALSE),0)</f>
        <v>0</v>
      </c>
      <c r="L934" s="82">
        <f>IF($C934&lt;&gt;"",VLOOKUP($C934,'Monthly budget'!$E$8:$O$86,COLUMN()-3,FALSE),0)</f>
        <v>0</v>
      </c>
      <c r="M934" s="82">
        <f>IF($C934&lt;&gt;"",VLOOKUP($C934,'Monthly budget'!$E$8:$O$86,COLUMN()-3,FALSE),0)</f>
        <v>0</v>
      </c>
      <c r="N934" s="82">
        <f>IF($C934&lt;&gt;"",VLOOKUP($C934,'Monthly budget'!$E$8:$O$86,COLUMN()-3,FALSE),0)</f>
        <v>0</v>
      </c>
    </row>
    <row r="935" spans="2:14" x14ac:dyDescent="0.25">
      <c r="B935" s="81" t="b">
        <v>0</v>
      </c>
      <c r="C935" s="88"/>
      <c r="D935" s="87"/>
      <c r="E935" s="83">
        <f>IF($C935&lt;&gt;"",VLOOKUP($C935,'Monthly budget'!$E$8:$O$86,COLUMN()-3,FALSE),0)</f>
        <v>0</v>
      </c>
      <c r="F935" s="82">
        <f>IF($C935&lt;&gt;"",VLOOKUP($C935,'Monthly budget'!$E$8:$O$86,COLUMN()-3,FALSE),0)</f>
        <v>0</v>
      </c>
      <c r="G935" s="82">
        <f>IF($C935&lt;&gt;"",VLOOKUP($C935,'Monthly budget'!$E$8:$O$86,COLUMN()-3,FALSE),0)</f>
        <v>0</v>
      </c>
      <c r="H935" s="82">
        <f>IF($C935&lt;&gt;"",VLOOKUP($C935,'Monthly budget'!$E$8:$O$86,COLUMN()-3,FALSE),0)</f>
        <v>0</v>
      </c>
      <c r="I935" s="82">
        <f>IF($C935&lt;&gt;"",VLOOKUP($C935,'Monthly budget'!$E$8:$O$86,COLUMN()-3,FALSE),0)</f>
        <v>0</v>
      </c>
      <c r="J935" s="82">
        <f>IF($C935&lt;&gt;"",VLOOKUP($C935,'Monthly budget'!$E$8:$O$86,COLUMN()-3,FALSE),0)</f>
        <v>0</v>
      </c>
      <c r="K935" s="82">
        <f>IF($C935&lt;&gt;"",VLOOKUP($C935,'Monthly budget'!$E$8:$O$86,COLUMN()-3,FALSE),0)</f>
        <v>0</v>
      </c>
      <c r="L935" s="82">
        <f>IF($C935&lt;&gt;"",VLOOKUP($C935,'Monthly budget'!$E$8:$O$86,COLUMN()-3,FALSE),0)</f>
        <v>0</v>
      </c>
      <c r="M935" s="82">
        <f>IF($C935&lt;&gt;"",VLOOKUP($C935,'Monthly budget'!$E$8:$O$86,COLUMN()-3,FALSE),0)</f>
        <v>0</v>
      </c>
      <c r="N935" s="82">
        <f>IF($C935&lt;&gt;"",VLOOKUP($C935,'Monthly budget'!$E$8:$O$86,COLUMN()-3,FALSE),0)</f>
        <v>0</v>
      </c>
    </row>
    <row r="936" spans="2:14" x14ac:dyDescent="0.25">
      <c r="B936" s="81" t="b">
        <v>0</v>
      </c>
      <c r="C936" s="88"/>
      <c r="D936" s="87"/>
      <c r="E936" s="83">
        <f>IF($C936&lt;&gt;"",VLOOKUP($C936,'Monthly budget'!$E$8:$O$86,COLUMN()-3,FALSE),0)</f>
        <v>0</v>
      </c>
      <c r="F936" s="82">
        <f>IF($C936&lt;&gt;"",VLOOKUP($C936,'Monthly budget'!$E$8:$O$86,COLUMN()-3,FALSE),0)</f>
        <v>0</v>
      </c>
      <c r="G936" s="82">
        <f>IF($C936&lt;&gt;"",VLOOKUP($C936,'Monthly budget'!$E$8:$O$86,COLUMN()-3,FALSE),0)</f>
        <v>0</v>
      </c>
      <c r="H936" s="82">
        <f>IF($C936&lt;&gt;"",VLOOKUP($C936,'Monthly budget'!$E$8:$O$86,COLUMN()-3,FALSE),0)</f>
        <v>0</v>
      </c>
      <c r="I936" s="82">
        <f>IF($C936&lt;&gt;"",VLOOKUP($C936,'Monthly budget'!$E$8:$O$86,COLUMN()-3,FALSE),0)</f>
        <v>0</v>
      </c>
      <c r="J936" s="82">
        <f>IF($C936&lt;&gt;"",VLOOKUP($C936,'Monthly budget'!$E$8:$O$86,COLUMN()-3,FALSE),0)</f>
        <v>0</v>
      </c>
      <c r="K936" s="82">
        <f>IF($C936&lt;&gt;"",VLOOKUP($C936,'Monthly budget'!$E$8:$O$86,COLUMN()-3,FALSE),0)</f>
        <v>0</v>
      </c>
      <c r="L936" s="82">
        <f>IF($C936&lt;&gt;"",VLOOKUP($C936,'Monthly budget'!$E$8:$O$86,COLUMN()-3,FALSE),0)</f>
        <v>0</v>
      </c>
      <c r="M936" s="82">
        <f>IF($C936&lt;&gt;"",VLOOKUP($C936,'Monthly budget'!$E$8:$O$86,COLUMN()-3,FALSE),0)</f>
        <v>0</v>
      </c>
      <c r="N936" s="82">
        <f>IF($C936&lt;&gt;"",VLOOKUP($C936,'Monthly budget'!$E$8:$O$86,COLUMN()-3,FALSE),0)</f>
        <v>0</v>
      </c>
    </row>
    <row r="937" spans="2:14" x14ac:dyDescent="0.25">
      <c r="B937" s="81" t="b">
        <v>0</v>
      </c>
      <c r="C937" s="88"/>
      <c r="D937" s="87"/>
      <c r="E937" s="83">
        <f>IF($C937&lt;&gt;"",VLOOKUP($C937,'Monthly budget'!$E$8:$O$86,COLUMN()-3,FALSE),0)</f>
        <v>0</v>
      </c>
      <c r="F937" s="82">
        <f>IF($C937&lt;&gt;"",VLOOKUP($C937,'Monthly budget'!$E$8:$O$86,COLUMN()-3,FALSE),0)</f>
        <v>0</v>
      </c>
      <c r="G937" s="82">
        <f>IF($C937&lt;&gt;"",VLOOKUP($C937,'Monthly budget'!$E$8:$O$86,COLUMN()-3,FALSE),0)</f>
        <v>0</v>
      </c>
      <c r="H937" s="82">
        <f>IF($C937&lt;&gt;"",VLOOKUP($C937,'Monthly budget'!$E$8:$O$86,COLUMN()-3,FALSE),0)</f>
        <v>0</v>
      </c>
      <c r="I937" s="82">
        <f>IF($C937&lt;&gt;"",VLOOKUP($C937,'Monthly budget'!$E$8:$O$86,COLUMN()-3,FALSE),0)</f>
        <v>0</v>
      </c>
      <c r="J937" s="82">
        <f>IF($C937&lt;&gt;"",VLOOKUP($C937,'Monthly budget'!$E$8:$O$86,COLUMN()-3,FALSE),0)</f>
        <v>0</v>
      </c>
      <c r="K937" s="82">
        <f>IF($C937&lt;&gt;"",VLOOKUP($C937,'Monthly budget'!$E$8:$O$86,COLUMN()-3,FALSE),0)</f>
        <v>0</v>
      </c>
      <c r="L937" s="82">
        <f>IF($C937&lt;&gt;"",VLOOKUP($C937,'Monthly budget'!$E$8:$O$86,COLUMN()-3,FALSE),0)</f>
        <v>0</v>
      </c>
      <c r="M937" s="82">
        <f>IF($C937&lt;&gt;"",VLOOKUP($C937,'Monthly budget'!$E$8:$O$86,COLUMN()-3,FALSE),0)</f>
        <v>0</v>
      </c>
      <c r="N937" s="82">
        <f>IF($C937&lt;&gt;"",VLOOKUP($C937,'Monthly budget'!$E$8:$O$86,COLUMN()-3,FALSE),0)</f>
        <v>0</v>
      </c>
    </row>
    <row r="938" spans="2:14" x14ac:dyDescent="0.25">
      <c r="B938" s="81" t="b">
        <v>0</v>
      </c>
      <c r="C938" s="88"/>
      <c r="D938" s="87"/>
      <c r="E938" s="83">
        <f>IF($C938&lt;&gt;"",VLOOKUP($C938,'Monthly budget'!$E$8:$O$86,COLUMN()-3,FALSE),0)</f>
        <v>0</v>
      </c>
      <c r="F938" s="82">
        <f>IF($C938&lt;&gt;"",VLOOKUP($C938,'Monthly budget'!$E$8:$O$86,COLUMN()-3,FALSE),0)</f>
        <v>0</v>
      </c>
      <c r="G938" s="82">
        <f>IF($C938&lt;&gt;"",VLOOKUP($C938,'Monthly budget'!$E$8:$O$86,COLUMN()-3,FALSE),0)</f>
        <v>0</v>
      </c>
      <c r="H938" s="82">
        <f>IF($C938&lt;&gt;"",VLOOKUP($C938,'Monthly budget'!$E$8:$O$86,COLUMN()-3,FALSE),0)</f>
        <v>0</v>
      </c>
      <c r="I938" s="82">
        <f>IF($C938&lt;&gt;"",VLOOKUP($C938,'Monthly budget'!$E$8:$O$86,COLUMN()-3,FALSE),0)</f>
        <v>0</v>
      </c>
      <c r="J938" s="82">
        <f>IF($C938&lt;&gt;"",VLOOKUP($C938,'Monthly budget'!$E$8:$O$86,COLUMN()-3,FALSE),0)</f>
        <v>0</v>
      </c>
      <c r="K938" s="82">
        <f>IF($C938&lt;&gt;"",VLOOKUP($C938,'Monthly budget'!$E$8:$O$86,COLUMN()-3,FALSE),0)</f>
        <v>0</v>
      </c>
      <c r="L938" s="82">
        <f>IF($C938&lt;&gt;"",VLOOKUP($C938,'Monthly budget'!$E$8:$O$86,COLUMN()-3,FALSE),0)</f>
        <v>0</v>
      </c>
      <c r="M938" s="82">
        <f>IF($C938&lt;&gt;"",VLOOKUP($C938,'Monthly budget'!$E$8:$O$86,COLUMN()-3,FALSE),0)</f>
        <v>0</v>
      </c>
      <c r="N938" s="82">
        <f>IF($C938&lt;&gt;"",VLOOKUP($C938,'Monthly budget'!$E$8:$O$86,COLUMN()-3,FALSE),0)</f>
        <v>0</v>
      </c>
    </row>
    <row r="939" spans="2:14" x14ac:dyDescent="0.25">
      <c r="B939" s="81" t="b">
        <v>0</v>
      </c>
      <c r="C939" s="88"/>
      <c r="D939" s="87"/>
      <c r="E939" s="83">
        <f>IF($C939&lt;&gt;"",VLOOKUP($C939,'Monthly budget'!$E$8:$O$86,COLUMN()-3,FALSE),0)</f>
        <v>0</v>
      </c>
      <c r="F939" s="82">
        <f>IF($C939&lt;&gt;"",VLOOKUP($C939,'Monthly budget'!$E$8:$O$86,COLUMN()-3,FALSE),0)</f>
        <v>0</v>
      </c>
      <c r="G939" s="82">
        <f>IF($C939&lt;&gt;"",VLOOKUP($C939,'Monthly budget'!$E$8:$O$86,COLUMN()-3,FALSE),0)</f>
        <v>0</v>
      </c>
      <c r="H939" s="82">
        <f>IF($C939&lt;&gt;"",VLOOKUP($C939,'Monthly budget'!$E$8:$O$86,COLUMN()-3,FALSE),0)</f>
        <v>0</v>
      </c>
      <c r="I939" s="82">
        <f>IF($C939&lt;&gt;"",VLOOKUP($C939,'Monthly budget'!$E$8:$O$86,COLUMN()-3,FALSE),0)</f>
        <v>0</v>
      </c>
      <c r="J939" s="82">
        <f>IF($C939&lt;&gt;"",VLOOKUP($C939,'Monthly budget'!$E$8:$O$86,COLUMN()-3,FALSE),0)</f>
        <v>0</v>
      </c>
      <c r="K939" s="82">
        <f>IF($C939&lt;&gt;"",VLOOKUP($C939,'Monthly budget'!$E$8:$O$86,COLUMN()-3,FALSE),0)</f>
        <v>0</v>
      </c>
      <c r="L939" s="82">
        <f>IF($C939&lt;&gt;"",VLOOKUP($C939,'Monthly budget'!$E$8:$O$86,COLUMN()-3,FALSE),0)</f>
        <v>0</v>
      </c>
      <c r="M939" s="82">
        <f>IF($C939&lt;&gt;"",VLOOKUP($C939,'Monthly budget'!$E$8:$O$86,COLUMN()-3,FALSE),0)</f>
        <v>0</v>
      </c>
      <c r="N939" s="82">
        <f>IF($C939&lt;&gt;"",VLOOKUP($C939,'Monthly budget'!$E$8:$O$86,COLUMN()-3,FALSE),0)</f>
        <v>0</v>
      </c>
    </row>
    <row r="940" spans="2:14" x14ac:dyDescent="0.25">
      <c r="B940" s="81" t="b">
        <v>0</v>
      </c>
      <c r="C940" s="88"/>
      <c r="D940" s="87"/>
      <c r="E940" s="83">
        <f>IF($C940&lt;&gt;"",VLOOKUP($C940,'Monthly budget'!$E$8:$O$86,COLUMN()-3,FALSE),0)</f>
        <v>0</v>
      </c>
      <c r="F940" s="82">
        <f>IF($C940&lt;&gt;"",VLOOKUP($C940,'Monthly budget'!$E$8:$O$86,COLUMN()-3,FALSE),0)</f>
        <v>0</v>
      </c>
      <c r="G940" s="82">
        <f>IF($C940&lt;&gt;"",VLOOKUP($C940,'Monthly budget'!$E$8:$O$86,COLUMN()-3,FALSE),0)</f>
        <v>0</v>
      </c>
      <c r="H940" s="82">
        <f>IF($C940&lt;&gt;"",VLOOKUP($C940,'Monthly budget'!$E$8:$O$86,COLUMN()-3,FALSE),0)</f>
        <v>0</v>
      </c>
      <c r="I940" s="82">
        <f>IF($C940&lt;&gt;"",VLOOKUP($C940,'Monthly budget'!$E$8:$O$86,COLUMN()-3,FALSE),0)</f>
        <v>0</v>
      </c>
      <c r="J940" s="82">
        <f>IF($C940&lt;&gt;"",VLOOKUP($C940,'Monthly budget'!$E$8:$O$86,COLUMN()-3,FALSE),0)</f>
        <v>0</v>
      </c>
      <c r="K940" s="82">
        <f>IF($C940&lt;&gt;"",VLOOKUP($C940,'Monthly budget'!$E$8:$O$86,COLUMN()-3,FALSE),0)</f>
        <v>0</v>
      </c>
      <c r="L940" s="82">
        <f>IF($C940&lt;&gt;"",VLOOKUP($C940,'Monthly budget'!$E$8:$O$86,COLUMN()-3,FALSE),0)</f>
        <v>0</v>
      </c>
      <c r="M940" s="82">
        <f>IF($C940&lt;&gt;"",VLOOKUP($C940,'Monthly budget'!$E$8:$O$86,COLUMN()-3,FALSE),0)</f>
        <v>0</v>
      </c>
      <c r="N940" s="82">
        <f>IF($C940&lt;&gt;"",VLOOKUP($C940,'Monthly budget'!$E$8:$O$86,COLUMN()-3,FALSE),0)</f>
        <v>0</v>
      </c>
    </row>
    <row r="941" spans="2:14" x14ac:dyDescent="0.25">
      <c r="B941" s="81" t="b">
        <v>0</v>
      </c>
      <c r="C941" s="88"/>
      <c r="D941" s="87"/>
      <c r="E941" s="83">
        <f>IF($C941&lt;&gt;"",VLOOKUP($C941,'Monthly budget'!$E$8:$O$86,COLUMN()-3,FALSE),0)</f>
        <v>0</v>
      </c>
      <c r="F941" s="82">
        <f>IF($C941&lt;&gt;"",VLOOKUP($C941,'Monthly budget'!$E$8:$O$86,COLUMN()-3,FALSE),0)</f>
        <v>0</v>
      </c>
      <c r="G941" s="82">
        <f>IF($C941&lt;&gt;"",VLOOKUP($C941,'Monthly budget'!$E$8:$O$86,COLUMN()-3,FALSE),0)</f>
        <v>0</v>
      </c>
      <c r="H941" s="82">
        <f>IF($C941&lt;&gt;"",VLOOKUP($C941,'Monthly budget'!$E$8:$O$86,COLUMN()-3,FALSE),0)</f>
        <v>0</v>
      </c>
      <c r="I941" s="82">
        <f>IF($C941&lt;&gt;"",VLOOKUP($C941,'Monthly budget'!$E$8:$O$86,COLUMN()-3,FALSE),0)</f>
        <v>0</v>
      </c>
      <c r="J941" s="82">
        <f>IF($C941&lt;&gt;"",VLOOKUP($C941,'Monthly budget'!$E$8:$O$86,COLUMN()-3,FALSE),0)</f>
        <v>0</v>
      </c>
      <c r="K941" s="82">
        <f>IF($C941&lt;&gt;"",VLOOKUP($C941,'Monthly budget'!$E$8:$O$86,COLUMN()-3,FALSE),0)</f>
        <v>0</v>
      </c>
      <c r="L941" s="82">
        <f>IF($C941&lt;&gt;"",VLOOKUP($C941,'Monthly budget'!$E$8:$O$86,COLUMN()-3,FALSE),0)</f>
        <v>0</v>
      </c>
      <c r="M941" s="82">
        <f>IF($C941&lt;&gt;"",VLOOKUP($C941,'Monthly budget'!$E$8:$O$86,COLUMN()-3,FALSE),0)</f>
        <v>0</v>
      </c>
      <c r="N941" s="82">
        <f>IF($C941&lt;&gt;"",VLOOKUP($C941,'Monthly budget'!$E$8:$O$86,COLUMN()-3,FALSE),0)</f>
        <v>0</v>
      </c>
    </row>
    <row r="942" spans="2:14" x14ac:dyDescent="0.25">
      <c r="B942" s="81" t="b">
        <v>0</v>
      </c>
      <c r="C942" s="88"/>
      <c r="D942" s="87"/>
      <c r="E942" s="83">
        <f>IF($C942&lt;&gt;"",VLOOKUP($C942,'Monthly budget'!$E$8:$O$86,COLUMN()-3,FALSE),0)</f>
        <v>0</v>
      </c>
      <c r="F942" s="82">
        <f>IF($C942&lt;&gt;"",VLOOKUP($C942,'Monthly budget'!$E$8:$O$86,COLUMN()-3,FALSE),0)</f>
        <v>0</v>
      </c>
      <c r="G942" s="82">
        <f>IF($C942&lt;&gt;"",VLOOKUP($C942,'Monthly budget'!$E$8:$O$86,COLUMN()-3,FALSE),0)</f>
        <v>0</v>
      </c>
      <c r="H942" s="82">
        <f>IF($C942&lt;&gt;"",VLOOKUP($C942,'Monthly budget'!$E$8:$O$86,COLUMN()-3,FALSE),0)</f>
        <v>0</v>
      </c>
      <c r="I942" s="82">
        <f>IF($C942&lt;&gt;"",VLOOKUP($C942,'Monthly budget'!$E$8:$O$86,COLUMN()-3,FALSE),0)</f>
        <v>0</v>
      </c>
      <c r="J942" s="82">
        <f>IF($C942&lt;&gt;"",VLOOKUP($C942,'Monthly budget'!$E$8:$O$86,COLUMN()-3,FALSE),0)</f>
        <v>0</v>
      </c>
      <c r="K942" s="82">
        <f>IF($C942&lt;&gt;"",VLOOKUP($C942,'Monthly budget'!$E$8:$O$86,COLUMN()-3,FALSE),0)</f>
        <v>0</v>
      </c>
      <c r="L942" s="82">
        <f>IF($C942&lt;&gt;"",VLOOKUP($C942,'Monthly budget'!$E$8:$O$86,COLUMN()-3,FALSE),0)</f>
        <v>0</v>
      </c>
      <c r="M942" s="82">
        <f>IF($C942&lt;&gt;"",VLOOKUP($C942,'Monthly budget'!$E$8:$O$86,COLUMN()-3,FALSE),0)</f>
        <v>0</v>
      </c>
      <c r="N942" s="82">
        <f>IF($C942&lt;&gt;"",VLOOKUP($C942,'Monthly budget'!$E$8:$O$86,COLUMN()-3,FALSE),0)</f>
        <v>0</v>
      </c>
    </row>
    <row r="943" spans="2:14" x14ac:dyDescent="0.25">
      <c r="B943" s="81" t="b">
        <v>0</v>
      </c>
      <c r="C943" s="88"/>
      <c r="D943" s="87"/>
      <c r="E943" s="83">
        <f>IF($C943&lt;&gt;"",VLOOKUP($C943,'Monthly budget'!$E$8:$O$86,COLUMN()-3,FALSE),0)</f>
        <v>0</v>
      </c>
      <c r="F943" s="82">
        <f>IF($C943&lt;&gt;"",VLOOKUP($C943,'Monthly budget'!$E$8:$O$86,COLUMN()-3,FALSE),0)</f>
        <v>0</v>
      </c>
      <c r="G943" s="82">
        <f>IF($C943&lt;&gt;"",VLOOKUP($C943,'Monthly budget'!$E$8:$O$86,COLUMN()-3,FALSE),0)</f>
        <v>0</v>
      </c>
      <c r="H943" s="82">
        <f>IF($C943&lt;&gt;"",VLOOKUP($C943,'Monthly budget'!$E$8:$O$86,COLUMN()-3,FALSE),0)</f>
        <v>0</v>
      </c>
      <c r="I943" s="82">
        <f>IF($C943&lt;&gt;"",VLOOKUP($C943,'Monthly budget'!$E$8:$O$86,COLUMN()-3,FALSE),0)</f>
        <v>0</v>
      </c>
      <c r="J943" s="82">
        <f>IF($C943&lt;&gt;"",VLOOKUP($C943,'Monthly budget'!$E$8:$O$86,COLUMN()-3,FALSE),0)</f>
        <v>0</v>
      </c>
      <c r="K943" s="82">
        <f>IF($C943&lt;&gt;"",VLOOKUP($C943,'Monthly budget'!$E$8:$O$86,COLUMN()-3,FALSE),0)</f>
        <v>0</v>
      </c>
      <c r="L943" s="82">
        <f>IF($C943&lt;&gt;"",VLOOKUP($C943,'Monthly budget'!$E$8:$O$86,COLUMN()-3,FALSE),0)</f>
        <v>0</v>
      </c>
      <c r="M943" s="82">
        <f>IF($C943&lt;&gt;"",VLOOKUP($C943,'Monthly budget'!$E$8:$O$86,COLUMN()-3,FALSE),0)</f>
        <v>0</v>
      </c>
      <c r="N943" s="82">
        <f>IF($C943&lt;&gt;"",VLOOKUP($C943,'Monthly budget'!$E$8:$O$86,COLUMN()-3,FALSE),0)</f>
        <v>0</v>
      </c>
    </row>
    <row r="944" spans="2:14" x14ac:dyDescent="0.25">
      <c r="B944" s="81" t="b">
        <v>0</v>
      </c>
      <c r="C944" s="88"/>
      <c r="D944" s="87"/>
      <c r="E944" s="83">
        <f>IF($C944&lt;&gt;"",VLOOKUP($C944,'Monthly budget'!$E$8:$O$86,COLUMN()-3,FALSE),0)</f>
        <v>0</v>
      </c>
      <c r="F944" s="82">
        <f>IF($C944&lt;&gt;"",VLOOKUP($C944,'Monthly budget'!$E$8:$O$86,COLUMN()-3,FALSE),0)</f>
        <v>0</v>
      </c>
      <c r="G944" s="82">
        <f>IF($C944&lt;&gt;"",VLOOKUP($C944,'Monthly budget'!$E$8:$O$86,COLUMN()-3,FALSE),0)</f>
        <v>0</v>
      </c>
      <c r="H944" s="82">
        <f>IF($C944&lt;&gt;"",VLOOKUP($C944,'Monthly budget'!$E$8:$O$86,COLUMN()-3,FALSE),0)</f>
        <v>0</v>
      </c>
      <c r="I944" s="82">
        <f>IF($C944&lt;&gt;"",VLOOKUP($C944,'Monthly budget'!$E$8:$O$86,COLUMN()-3,FALSE),0)</f>
        <v>0</v>
      </c>
      <c r="J944" s="82">
        <f>IF($C944&lt;&gt;"",VLOOKUP($C944,'Monthly budget'!$E$8:$O$86,COLUMN()-3,FALSE),0)</f>
        <v>0</v>
      </c>
      <c r="K944" s="82">
        <f>IF($C944&lt;&gt;"",VLOOKUP($C944,'Monthly budget'!$E$8:$O$86,COLUMN()-3,FALSE),0)</f>
        <v>0</v>
      </c>
      <c r="L944" s="82">
        <f>IF($C944&lt;&gt;"",VLOOKUP($C944,'Monthly budget'!$E$8:$O$86,COLUMN()-3,FALSE),0)</f>
        <v>0</v>
      </c>
      <c r="M944" s="82">
        <f>IF($C944&lt;&gt;"",VLOOKUP($C944,'Monthly budget'!$E$8:$O$86,COLUMN()-3,FALSE),0)</f>
        <v>0</v>
      </c>
      <c r="N944" s="82">
        <f>IF($C944&lt;&gt;"",VLOOKUP($C944,'Monthly budget'!$E$8:$O$86,COLUMN()-3,FALSE),0)</f>
        <v>0</v>
      </c>
    </row>
    <row r="945" spans="2:14" x14ac:dyDescent="0.25">
      <c r="B945" s="81" t="b">
        <v>0</v>
      </c>
      <c r="C945" s="88"/>
      <c r="D945" s="87"/>
      <c r="E945" s="83">
        <f>IF($C945&lt;&gt;"",VLOOKUP($C945,'Monthly budget'!$E$8:$O$86,COLUMN()-3,FALSE),0)</f>
        <v>0</v>
      </c>
      <c r="F945" s="82">
        <f>IF($C945&lt;&gt;"",VLOOKUP($C945,'Monthly budget'!$E$8:$O$86,COLUMN()-3,FALSE),0)</f>
        <v>0</v>
      </c>
      <c r="G945" s="82">
        <f>IF($C945&lt;&gt;"",VLOOKUP($C945,'Monthly budget'!$E$8:$O$86,COLUMN()-3,FALSE),0)</f>
        <v>0</v>
      </c>
      <c r="H945" s="82">
        <f>IF($C945&lt;&gt;"",VLOOKUP($C945,'Monthly budget'!$E$8:$O$86,COLUMN()-3,FALSE),0)</f>
        <v>0</v>
      </c>
      <c r="I945" s="82">
        <f>IF($C945&lt;&gt;"",VLOOKUP($C945,'Monthly budget'!$E$8:$O$86,COLUMN()-3,FALSE),0)</f>
        <v>0</v>
      </c>
      <c r="J945" s="82">
        <f>IF($C945&lt;&gt;"",VLOOKUP($C945,'Monthly budget'!$E$8:$O$86,COLUMN()-3,FALSE),0)</f>
        <v>0</v>
      </c>
      <c r="K945" s="82">
        <f>IF($C945&lt;&gt;"",VLOOKUP($C945,'Monthly budget'!$E$8:$O$86,COLUMN()-3,FALSE),0)</f>
        <v>0</v>
      </c>
      <c r="L945" s="82">
        <f>IF($C945&lt;&gt;"",VLOOKUP($C945,'Monthly budget'!$E$8:$O$86,COLUMN()-3,FALSE),0)</f>
        <v>0</v>
      </c>
      <c r="M945" s="82">
        <f>IF($C945&lt;&gt;"",VLOOKUP($C945,'Monthly budget'!$E$8:$O$86,COLUMN()-3,FALSE),0)</f>
        <v>0</v>
      </c>
      <c r="N945" s="82">
        <f>IF($C945&lt;&gt;"",VLOOKUP($C945,'Monthly budget'!$E$8:$O$86,COLUMN()-3,FALSE),0)</f>
        <v>0</v>
      </c>
    </row>
    <row r="946" spans="2:14" x14ac:dyDescent="0.25">
      <c r="B946" s="81" t="b">
        <v>0</v>
      </c>
      <c r="C946" s="88"/>
      <c r="D946" s="87"/>
      <c r="E946" s="83">
        <f>IF($C946&lt;&gt;"",VLOOKUP($C946,'Monthly budget'!$E$8:$O$86,COLUMN()-3,FALSE),0)</f>
        <v>0</v>
      </c>
      <c r="F946" s="82">
        <f>IF($C946&lt;&gt;"",VLOOKUP($C946,'Monthly budget'!$E$8:$O$86,COLUMN()-3,FALSE),0)</f>
        <v>0</v>
      </c>
      <c r="G946" s="82">
        <f>IF($C946&lt;&gt;"",VLOOKUP($C946,'Monthly budget'!$E$8:$O$86,COLUMN()-3,FALSE),0)</f>
        <v>0</v>
      </c>
      <c r="H946" s="82">
        <f>IF($C946&lt;&gt;"",VLOOKUP($C946,'Monthly budget'!$E$8:$O$86,COLUMN()-3,FALSE),0)</f>
        <v>0</v>
      </c>
      <c r="I946" s="82">
        <f>IF($C946&lt;&gt;"",VLOOKUP($C946,'Monthly budget'!$E$8:$O$86,COLUMN()-3,FALSE),0)</f>
        <v>0</v>
      </c>
      <c r="J946" s="82">
        <f>IF($C946&lt;&gt;"",VLOOKUP($C946,'Monthly budget'!$E$8:$O$86,COLUMN()-3,FALSE),0)</f>
        <v>0</v>
      </c>
      <c r="K946" s="82">
        <f>IF($C946&lt;&gt;"",VLOOKUP($C946,'Monthly budget'!$E$8:$O$86,COLUMN()-3,FALSE),0)</f>
        <v>0</v>
      </c>
      <c r="L946" s="82">
        <f>IF($C946&lt;&gt;"",VLOOKUP($C946,'Monthly budget'!$E$8:$O$86,COLUMN()-3,FALSE),0)</f>
        <v>0</v>
      </c>
      <c r="M946" s="82">
        <f>IF($C946&lt;&gt;"",VLOOKUP($C946,'Monthly budget'!$E$8:$O$86,COLUMN()-3,FALSE),0)</f>
        <v>0</v>
      </c>
      <c r="N946" s="82">
        <f>IF($C946&lt;&gt;"",VLOOKUP($C946,'Monthly budget'!$E$8:$O$86,COLUMN()-3,FALSE),0)</f>
        <v>0</v>
      </c>
    </row>
    <row r="947" spans="2:14" x14ac:dyDescent="0.25">
      <c r="B947" s="81" t="b">
        <v>0</v>
      </c>
      <c r="C947" s="88"/>
      <c r="D947" s="87"/>
      <c r="E947" s="83">
        <f>IF($C947&lt;&gt;"",VLOOKUP($C947,'Monthly budget'!$E$8:$O$86,COLUMN()-3,FALSE),0)</f>
        <v>0</v>
      </c>
      <c r="F947" s="82">
        <f>IF($C947&lt;&gt;"",VLOOKUP($C947,'Monthly budget'!$E$8:$O$86,COLUMN()-3,FALSE),0)</f>
        <v>0</v>
      </c>
      <c r="G947" s="82">
        <f>IF($C947&lt;&gt;"",VLOOKUP($C947,'Monthly budget'!$E$8:$O$86,COLUMN()-3,FALSE),0)</f>
        <v>0</v>
      </c>
      <c r="H947" s="82">
        <f>IF($C947&lt;&gt;"",VLOOKUP($C947,'Monthly budget'!$E$8:$O$86,COLUMN()-3,FALSE),0)</f>
        <v>0</v>
      </c>
      <c r="I947" s="82">
        <f>IF($C947&lt;&gt;"",VLOOKUP($C947,'Monthly budget'!$E$8:$O$86,COLUMN()-3,FALSE),0)</f>
        <v>0</v>
      </c>
      <c r="J947" s="82">
        <f>IF($C947&lt;&gt;"",VLOOKUP($C947,'Monthly budget'!$E$8:$O$86,COLUMN()-3,FALSE),0)</f>
        <v>0</v>
      </c>
      <c r="K947" s="82">
        <f>IF($C947&lt;&gt;"",VLOOKUP($C947,'Monthly budget'!$E$8:$O$86,COLUMN()-3,FALSE),0)</f>
        <v>0</v>
      </c>
      <c r="L947" s="82">
        <f>IF($C947&lt;&gt;"",VLOOKUP($C947,'Monthly budget'!$E$8:$O$86,COLUMN()-3,FALSE),0)</f>
        <v>0</v>
      </c>
      <c r="M947" s="82">
        <f>IF($C947&lt;&gt;"",VLOOKUP($C947,'Monthly budget'!$E$8:$O$86,COLUMN()-3,FALSE),0)</f>
        <v>0</v>
      </c>
      <c r="N947" s="82">
        <f>IF($C947&lt;&gt;"",VLOOKUP($C947,'Monthly budget'!$E$8:$O$86,COLUMN()-3,FALSE),0)</f>
        <v>0</v>
      </c>
    </row>
    <row r="948" spans="2:14" x14ac:dyDescent="0.25">
      <c r="B948" s="81" t="b">
        <v>0</v>
      </c>
      <c r="C948" s="88"/>
      <c r="D948" s="87"/>
      <c r="E948" s="83">
        <f>IF($C948&lt;&gt;"",VLOOKUP($C948,'Monthly budget'!$E$8:$O$86,COLUMN()-3,FALSE),0)</f>
        <v>0</v>
      </c>
      <c r="F948" s="82">
        <f>IF($C948&lt;&gt;"",VLOOKUP($C948,'Monthly budget'!$E$8:$O$86,COLUMN()-3,FALSE),0)</f>
        <v>0</v>
      </c>
      <c r="G948" s="82">
        <f>IF($C948&lt;&gt;"",VLOOKUP($C948,'Monthly budget'!$E$8:$O$86,COLUMN()-3,FALSE),0)</f>
        <v>0</v>
      </c>
      <c r="H948" s="82">
        <f>IF($C948&lt;&gt;"",VLOOKUP($C948,'Monthly budget'!$E$8:$O$86,COLUMN()-3,FALSE),0)</f>
        <v>0</v>
      </c>
      <c r="I948" s="82">
        <f>IF($C948&lt;&gt;"",VLOOKUP($C948,'Monthly budget'!$E$8:$O$86,COLUMN()-3,FALSE),0)</f>
        <v>0</v>
      </c>
      <c r="J948" s="82">
        <f>IF($C948&lt;&gt;"",VLOOKUP($C948,'Monthly budget'!$E$8:$O$86,COLUMN()-3,FALSE),0)</f>
        <v>0</v>
      </c>
      <c r="K948" s="82">
        <f>IF($C948&lt;&gt;"",VLOOKUP($C948,'Monthly budget'!$E$8:$O$86,COLUMN()-3,FALSE),0)</f>
        <v>0</v>
      </c>
      <c r="L948" s="82">
        <f>IF($C948&lt;&gt;"",VLOOKUP($C948,'Monthly budget'!$E$8:$O$86,COLUMN()-3,FALSE),0)</f>
        <v>0</v>
      </c>
      <c r="M948" s="82">
        <f>IF($C948&lt;&gt;"",VLOOKUP($C948,'Monthly budget'!$E$8:$O$86,COLUMN()-3,FALSE),0)</f>
        <v>0</v>
      </c>
      <c r="N948" s="82">
        <f>IF($C948&lt;&gt;"",VLOOKUP($C948,'Monthly budget'!$E$8:$O$86,COLUMN()-3,FALSE),0)</f>
        <v>0</v>
      </c>
    </row>
    <row r="949" spans="2:14" x14ac:dyDescent="0.25">
      <c r="B949" s="81" t="b">
        <v>0</v>
      </c>
      <c r="C949" s="88"/>
      <c r="D949" s="87"/>
      <c r="E949" s="83">
        <f>IF($C949&lt;&gt;"",VLOOKUP($C949,'Monthly budget'!$E$8:$O$86,COLUMN()-3,FALSE),0)</f>
        <v>0</v>
      </c>
      <c r="F949" s="82">
        <f>IF($C949&lt;&gt;"",VLOOKUP($C949,'Monthly budget'!$E$8:$O$86,COLUMN()-3,FALSE),0)</f>
        <v>0</v>
      </c>
      <c r="G949" s="82">
        <f>IF($C949&lt;&gt;"",VLOOKUP($C949,'Monthly budget'!$E$8:$O$86,COLUMN()-3,FALSE),0)</f>
        <v>0</v>
      </c>
      <c r="H949" s="82">
        <f>IF($C949&lt;&gt;"",VLOOKUP($C949,'Monthly budget'!$E$8:$O$86,COLUMN()-3,FALSE),0)</f>
        <v>0</v>
      </c>
      <c r="I949" s="82">
        <f>IF($C949&lt;&gt;"",VLOOKUP($C949,'Monthly budget'!$E$8:$O$86,COLUMN()-3,FALSE),0)</f>
        <v>0</v>
      </c>
      <c r="J949" s="82">
        <f>IF($C949&lt;&gt;"",VLOOKUP($C949,'Monthly budget'!$E$8:$O$86,COLUMN()-3,FALSE),0)</f>
        <v>0</v>
      </c>
      <c r="K949" s="82">
        <f>IF($C949&lt;&gt;"",VLOOKUP($C949,'Monthly budget'!$E$8:$O$86,COLUMN()-3,FALSE),0)</f>
        <v>0</v>
      </c>
      <c r="L949" s="82">
        <f>IF($C949&lt;&gt;"",VLOOKUP($C949,'Monthly budget'!$E$8:$O$86,COLUMN()-3,FALSE),0)</f>
        <v>0</v>
      </c>
      <c r="M949" s="82">
        <f>IF($C949&lt;&gt;"",VLOOKUP($C949,'Monthly budget'!$E$8:$O$86,COLUMN()-3,FALSE),0)</f>
        <v>0</v>
      </c>
      <c r="N949" s="82">
        <f>IF($C949&lt;&gt;"",VLOOKUP($C949,'Monthly budget'!$E$8:$O$86,COLUMN()-3,FALSE),0)</f>
        <v>0</v>
      </c>
    </row>
    <row r="950" spans="2:14" x14ac:dyDescent="0.25">
      <c r="B950" s="81" t="b">
        <v>0</v>
      </c>
      <c r="C950" s="88"/>
      <c r="D950" s="87"/>
      <c r="E950" s="83">
        <f>IF($C950&lt;&gt;"",VLOOKUP($C950,'Monthly budget'!$E$8:$O$86,COLUMN()-3,FALSE),0)</f>
        <v>0</v>
      </c>
      <c r="F950" s="82">
        <f>IF($C950&lt;&gt;"",VLOOKUP($C950,'Monthly budget'!$E$8:$O$86,COLUMN()-3,FALSE),0)</f>
        <v>0</v>
      </c>
      <c r="G950" s="82">
        <f>IF($C950&lt;&gt;"",VLOOKUP($C950,'Monthly budget'!$E$8:$O$86,COLUMN()-3,FALSE),0)</f>
        <v>0</v>
      </c>
      <c r="H950" s="82">
        <f>IF($C950&lt;&gt;"",VLOOKUP($C950,'Monthly budget'!$E$8:$O$86,COLUMN()-3,FALSE),0)</f>
        <v>0</v>
      </c>
      <c r="I950" s="82">
        <f>IF($C950&lt;&gt;"",VLOOKUP($C950,'Monthly budget'!$E$8:$O$86,COLUMN()-3,FALSE),0)</f>
        <v>0</v>
      </c>
      <c r="J950" s="82">
        <f>IF($C950&lt;&gt;"",VLOOKUP($C950,'Monthly budget'!$E$8:$O$86,COLUMN()-3,FALSE),0)</f>
        <v>0</v>
      </c>
      <c r="K950" s="82">
        <f>IF($C950&lt;&gt;"",VLOOKUP($C950,'Monthly budget'!$E$8:$O$86,COLUMN()-3,FALSE),0)</f>
        <v>0</v>
      </c>
      <c r="L950" s="82">
        <f>IF($C950&lt;&gt;"",VLOOKUP($C950,'Monthly budget'!$E$8:$O$86,COLUMN()-3,FALSE),0)</f>
        <v>0</v>
      </c>
      <c r="M950" s="82">
        <f>IF($C950&lt;&gt;"",VLOOKUP($C950,'Monthly budget'!$E$8:$O$86,COLUMN()-3,FALSE),0)</f>
        <v>0</v>
      </c>
      <c r="N950" s="82">
        <f>IF($C950&lt;&gt;"",VLOOKUP($C950,'Monthly budget'!$E$8:$O$86,COLUMN()-3,FALSE),0)</f>
        <v>0</v>
      </c>
    </row>
    <row r="951" spans="2:14" x14ac:dyDescent="0.25">
      <c r="B951" s="81" t="b">
        <v>0</v>
      </c>
      <c r="C951" s="88"/>
      <c r="D951" s="87"/>
      <c r="E951" s="83">
        <f>IF($C951&lt;&gt;"",VLOOKUP($C951,'Monthly budget'!$E$8:$O$86,COLUMN()-3,FALSE),0)</f>
        <v>0</v>
      </c>
      <c r="F951" s="82">
        <f>IF($C951&lt;&gt;"",VLOOKUP($C951,'Monthly budget'!$E$8:$O$86,COLUMN()-3,FALSE),0)</f>
        <v>0</v>
      </c>
      <c r="G951" s="82">
        <f>IF($C951&lt;&gt;"",VLOOKUP($C951,'Monthly budget'!$E$8:$O$86,COLUMN()-3,FALSE),0)</f>
        <v>0</v>
      </c>
      <c r="H951" s="82">
        <f>IF($C951&lt;&gt;"",VLOOKUP($C951,'Monthly budget'!$E$8:$O$86,COLUMN()-3,FALSE),0)</f>
        <v>0</v>
      </c>
      <c r="I951" s="82">
        <f>IF($C951&lt;&gt;"",VLOOKUP($C951,'Monthly budget'!$E$8:$O$86,COLUMN()-3,FALSE),0)</f>
        <v>0</v>
      </c>
      <c r="J951" s="82">
        <f>IF($C951&lt;&gt;"",VLOOKUP($C951,'Monthly budget'!$E$8:$O$86,COLUMN()-3,FALSE),0)</f>
        <v>0</v>
      </c>
      <c r="K951" s="82">
        <f>IF($C951&lt;&gt;"",VLOOKUP($C951,'Monthly budget'!$E$8:$O$86,COLUMN()-3,FALSE),0)</f>
        <v>0</v>
      </c>
      <c r="L951" s="82">
        <f>IF($C951&lt;&gt;"",VLOOKUP($C951,'Monthly budget'!$E$8:$O$86,COLUMN()-3,FALSE),0)</f>
        <v>0</v>
      </c>
      <c r="M951" s="82">
        <f>IF($C951&lt;&gt;"",VLOOKUP($C951,'Monthly budget'!$E$8:$O$86,COLUMN()-3,FALSE),0)</f>
        <v>0</v>
      </c>
      <c r="N951" s="82">
        <f>IF($C951&lt;&gt;"",VLOOKUP($C951,'Monthly budget'!$E$8:$O$86,COLUMN()-3,FALSE),0)</f>
        <v>0</v>
      </c>
    </row>
    <row r="952" spans="2:14" x14ac:dyDescent="0.25">
      <c r="B952" s="81" t="b">
        <v>0</v>
      </c>
      <c r="C952" s="88"/>
      <c r="D952" s="87"/>
      <c r="E952" s="83">
        <f>IF($C952&lt;&gt;"",VLOOKUP($C952,'Monthly budget'!$E$8:$O$86,COLUMN()-3,FALSE),0)</f>
        <v>0</v>
      </c>
      <c r="F952" s="82">
        <f>IF($C952&lt;&gt;"",VLOOKUP($C952,'Monthly budget'!$E$8:$O$86,COLUMN()-3,FALSE),0)</f>
        <v>0</v>
      </c>
      <c r="G952" s="82">
        <f>IF($C952&lt;&gt;"",VLOOKUP($C952,'Monthly budget'!$E$8:$O$86,COLUMN()-3,FALSE),0)</f>
        <v>0</v>
      </c>
      <c r="H952" s="82">
        <f>IF($C952&lt;&gt;"",VLOOKUP($C952,'Monthly budget'!$E$8:$O$86,COLUMN()-3,FALSE),0)</f>
        <v>0</v>
      </c>
      <c r="I952" s="82">
        <f>IF($C952&lt;&gt;"",VLOOKUP($C952,'Monthly budget'!$E$8:$O$86,COLUMN()-3,FALSE),0)</f>
        <v>0</v>
      </c>
      <c r="J952" s="82">
        <f>IF($C952&lt;&gt;"",VLOOKUP($C952,'Monthly budget'!$E$8:$O$86,COLUMN()-3,FALSE),0)</f>
        <v>0</v>
      </c>
      <c r="K952" s="82">
        <f>IF($C952&lt;&gt;"",VLOOKUP($C952,'Monthly budget'!$E$8:$O$86,COLUMN()-3,FALSE),0)</f>
        <v>0</v>
      </c>
      <c r="L952" s="82">
        <f>IF($C952&lt;&gt;"",VLOOKUP($C952,'Monthly budget'!$E$8:$O$86,COLUMN()-3,FALSE),0)</f>
        <v>0</v>
      </c>
      <c r="M952" s="82">
        <f>IF($C952&lt;&gt;"",VLOOKUP($C952,'Monthly budget'!$E$8:$O$86,COLUMN()-3,FALSE),0)</f>
        <v>0</v>
      </c>
      <c r="N952" s="82">
        <f>IF($C952&lt;&gt;"",VLOOKUP($C952,'Monthly budget'!$E$8:$O$86,COLUMN()-3,FALSE),0)</f>
        <v>0</v>
      </c>
    </row>
    <row r="953" spans="2:14" x14ac:dyDescent="0.25">
      <c r="B953" s="81" t="b">
        <v>0</v>
      </c>
      <c r="C953" s="88"/>
      <c r="D953" s="87"/>
      <c r="E953" s="83">
        <f>IF($C953&lt;&gt;"",VLOOKUP($C953,'Monthly budget'!$E$8:$O$86,COLUMN()-3,FALSE),0)</f>
        <v>0</v>
      </c>
      <c r="F953" s="82">
        <f>IF($C953&lt;&gt;"",VLOOKUP($C953,'Monthly budget'!$E$8:$O$86,COLUMN()-3,FALSE),0)</f>
        <v>0</v>
      </c>
      <c r="G953" s="82">
        <f>IF($C953&lt;&gt;"",VLOOKUP($C953,'Monthly budget'!$E$8:$O$86,COLUMN()-3,FALSE),0)</f>
        <v>0</v>
      </c>
      <c r="H953" s="82">
        <f>IF($C953&lt;&gt;"",VLOOKUP($C953,'Monthly budget'!$E$8:$O$86,COLUMN()-3,FALSE),0)</f>
        <v>0</v>
      </c>
      <c r="I953" s="82">
        <f>IF($C953&lt;&gt;"",VLOOKUP($C953,'Monthly budget'!$E$8:$O$86,COLUMN()-3,FALSE),0)</f>
        <v>0</v>
      </c>
      <c r="J953" s="82">
        <f>IF($C953&lt;&gt;"",VLOOKUP($C953,'Monthly budget'!$E$8:$O$86,COLUMN()-3,FALSE),0)</f>
        <v>0</v>
      </c>
      <c r="K953" s="82">
        <f>IF($C953&lt;&gt;"",VLOOKUP($C953,'Monthly budget'!$E$8:$O$86,COLUMN()-3,FALSE),0)</f>
        <v>0</v>
      </c>
      <c r="L953" s="82">
        <f>IF($C953&lt;&gt;"",VLOOKUP($C953,'Monthly budget'!$E$8:$O$86,COLUMN()-3,FALSE),0)</f>
        <v>0</v>
      </c>
      <c r="M953" s="82">
        <f>IF($C953&lt;&gt;"",VLOOKUP($C953,'Monthly budget'!$E$8:$O$86,COLUMN()-3,FALSE),0)</f>
        <v>0</v>
      </c>
      <c r="N953" s="82">
        <f>IF($C953&lt;&gt;"",VLOOKUP($C953,'Monthly budget'!$E$8:$O$86,COLUMN()-3,FALSE),0)</f>
        <v>0</v>
      </c>
    </row>
    <row r="954" spans="2:14" x14ac:dyDescent="0.25">
      <c r="B954" s="81" t="b">
        <v>0</v>
      </c>
      <c r="C954" s="88"/>
      <c r="D954" s="87"/>
      <c r="E954" s="83">
        <f>IF($C954&lt;&gt;"",VLOOKUP($C954,'Monthly budget'!$E$8:$O$86,COLUMN()-3,FALSE),0)</f>
        <v>0</v>
      </c>
      <c r="F954" s="82">
        <f>IF($C954&lt;&gt;"",VLOOKUP($C954,'Monthly budget'!$E$8:$O$86,COLUMN()-3,FALSE),0)</f>
        <v>0</v>
      </c>
      <c r="G954" s="82">
        <f>IF($C954&lt;&gt;"",VLOOKUP($C954,'Monthly budget'!$E$8:$O$86,COLUMN()-3,FALSE),0)</f>
        <v>0</v>
      </c>
      <c r="H954" s="82">
        <f>IF($C954&lt;&gt;"",VLOOKUP($C954,'Monthly budget'!$E$8:$O$86,COLUMN()-3,FALSE),0)</f>
        <v>0</v>
      </c>
      <c r="I954" s="82">
        <f>IF($C954&lt;&gt;"",VLOOKUP($C954,'Monthly budget'!$E$8:$O$86,COLUMN()-3,FALSE),0)</f>
        <v>0</v>
      </c>
      <c r="J954" s="82">
        <f>IF($C954&lt;&gt;"",VLOOKUP($C954,'Monthly budget'!$E$8:$O$86,COLUMN()-3,FALSE),0)</f>
        <v>0</v>
      </c>
      <c r="K954" s="82">
        <f>IF($C954&lt;&gt;"",VLOOKUP($C954,'Monthly budget'!$E$8:$O$86,COLUMN()-3,FALSE),0)</f>
        <v>0</v>
      </c>
      <c r="L954" s="82">
        <f>IF($C954&lt;&gt;"",VLOOKUP($C954,'Monthly budget'!$E$8:$O$86,COLUMN()-3,FALSE),0)</f>
        <v>0</v>
      </c>
      <c r="M954" s="82">
        <f>IF($C954&lt;&gt;"",VLOOKUP($C954,'Monthly budget'!$E$8:$O$86,COLUMN()-3,FALSE),0)</f>
        <v>0</v>
      </c>
      <c r="N954" s="82">
        <f>IF($C954&lt;&gt;"",VLOOKUP($C954,'Monthly budget'!$E$8:$O$86,COLUMN()-3,FALSE),0)</f>
        <v>0</v>
      </c>
    </row>
    <row r="955" spans="2:14" x14ac:dyDescent="0.25">
      <c r="B955" s="81" t="b">
        <v>0</v>
      </c>
      <c r="C955" s="88"/>
      <c r="D955" s="87"/>
      <c r="E955" s="83">
        <f>IF($C955&lt;&gt;"",VLOOKUP($C955,'Monthly budget'!$E$8:$O$86,COLUMN()-3,FALSE),0)</f>
        <v>0</v>
      </c>
      <c r="F955" s="82">
        <f>IF($C955&lt;&gt;"",VLOOKUP($C955,'Monthly budget'!$E$8:$O$86,COLUMN()-3,FALSE),0)</f>
        <v>0</v>
      </c>
      <c r="G955" s="82">
        <f>IF($C955&lt;&gt;"",VLOOKUP($C955,'Monthly budget'!$E$8:$O$86,COLUMN()-3,FALSE),0)</f>
        <v>0</v>
      </c>
      <c r="H955" s="82">
        <f>IF($C955&lt;&gt;"",VLOOKUP($C955,'Monthly budget'!$E$8:$O$86,COLUMN()-3,FALSE),0)</f>
        <v>0</v>
      </c>
      <c r="I955" s="82">
        <f>IF($C955&lt;&gt;"",VLOOKUP($C955,'Monthly budget'!$E$8:$O$86,COLUMN()-3,FALSE),0)</f>
        <v>0</v>
      </c>
      <c r="J955" s="82">
        <f>IF($C955&lt;&gt;"",VLOOKUP($C955,'Monthly budget'!$E$8:$O$86,COLUMN()-3,FALSE),0)</f>
        <v>0</v>
      </c>
      <c r="K955" s="82">
        <f>IF($C955&lt;&gt;"",VLOOKUP($C955,'Monthly budget'!$E$8:$O$86,COLUMN()-3,FALSE),0)</f>
        <v>0</v>
      </c>
      <c r="L955" s="82">
        <f>IF($C955&lt;&gt;"",VLOOKUP($C955,'Monthly budget'!$E$8:$O$86,COLUMN()-3,FALSE),0)</f>
        <v>0</v>
      </c>
      <c r="M955" s="82">
        <f>IF($C955&lt;&gt;"",VLOOKUP($C955,'Monthly budget'!$E$8:$O$86,COLUMN()-3,FALSE),0)</f>
        <v>0</v>
      </c>
      <c r="N955" s="82">
        <f>IF($C955&lt;&gt;"",VLOOKUP($C955,'Monthly budget'!$E$8:$O$86,COLUMN()-3,FALSE),0)</f>
        <v>0</v>
      </c>
    </row>
    <row r="956" spans="2:14" x14ac:dyDescent="0.25">
      <c r="B956" s="81" t="b">
        <v>0</v>
      </c>
      <c r="C956" s="88"/>
      <c r="D956" s="87"/>
      <c r="E956" s="83">
        <f>IF($C956&lt;&gt;"",VLOOKUP($C956,'Monthly budget'!$E$8:$O$86,COLUMN()-3,FALSE),0)</f>
        <v>0</v>
      </c>
      <c r="F956" s="82">
        <f>IF($C956&lt;&gt;"",VLOOKUP($C956,'Monthly budget'!$E$8:$O$86,COLUMN()-3,FALSE),0)</f>
        <v>0</v>
      </c>
      <c r="G956" s="82">
        <f>IF($C956&lt;&gt;"",VLOOKUP($C956,'Monthly budget'!$E$8:$O$86,COLUMN()-3,FALSE),0)</f>
        <v>0</v>
      </c>
      <c r="H956" s="82">
        <f>IF($C956&lt;&gt;"",VLOOKUP($C956,'Monthly budget'!$E$8:$O$86,COLUMN()-3,FALSE),0)</f>
        <v>0</v>
      </c>
      <c r="I956" s="82">
        <f>IF($C956&lt;&gt;"",VLOOKUP($C956,'Monthly budget'!$E$8:$O$86,COLUMN()-3,FALSE),0)</f>
        <v>0</v>
      </c>
      <c r="J956" s="82">
        <f>IF($C956&lt;&gt;"",VLOOKUP($C956,'Monthly budget'!$E$8:$O$86,COLUMN()-3,FALSE),0)</f>
        <v>0</v>
      </c>
      <c r="K956" s="82">
        <f>IF($C956&lt;&gt;"",VLOOKUP($C956,'Monthly budget'!$E$8:$O$86,COLUMN()-3,FALSE),0)</f>
        <v>0</v>
      </c>
      <c r="L956" s="82">
        <f>IF($C956&lt;&gt;"",VLOOKUP($C956,'Monthly budget'!$E$8:$O$86,COLUMN()-3,FALSE),0)</f>
        <v>0</v>
      </c>
      <c r="M956" s="82">
        <f>IF($C956&lt;&gt;"",VLOOKUP($C956,'Monthly budget'!$E$8:$O$86,COLUMN()-3,FALSE),0)</f>
        <v>0</v>
      </c>
      <c r="N956" s="82">
        <f>IF($C956&lt;&gt;"",VLOOKUP($C956,'Monthly budget'!$E$8:$O$86,COLUMN()-3,FALSE),0)</f>
        <v>0</v>
      </c>
    </row>
    <row r="957" spans="2:14" x14ac:dyDescent="0.25">
      <c r="B957" s="81" t="b">
        <v>0</v>
      </c>
      <c r="C957" s="88"/>
      <c r="D957" s="87"/>
      <c r="E957" s="83">
        <f>IF($C957&lt;&gt;"",VLOOKUP($C957,'Monthly budget'!$E$8:$O$86,COLUMN()-3,FALSE),0)</f>
        <v>0</v>
      </c>
      <c r="F957" s="82">
        <f>IF($C957&lt;&gt;"",VLOOKUP($C957,'Monthly budget'!$E$8:$O$86,COLUMN()-3,FALSE),0)</f>
        <v>0</v>
      </c>
      <c r="G957" s="82">
        <f>IF($C957&lt;&gt;"",VLOOKUP($C957,'Monthly budget'!$E$8:$O$86,COLUMN()-3,FALSE),0)</f>
        <v>0</v>
      </c>
      <c r="H957" s="82">
        <f>IF($C957&lt;&gt;"",VLOOKUP($C957,'Monthly budget'!$E$8:$O$86,COLUMN()-3,FALSE),0)</f>
        <v>0</v>
      </c>
      <c r="I957" s="82">
        <f>IF($C957&lt;&gt;"",VLOOKUP($C957,'Monthly budget'!$E$8:$O$86,COLUMN()-3,FALSE),0)</f>
        <v>0</v>
      </c>
      <c r="J957" s="82">
        <f>IF($C957&lt;&gt;"",VLOOKUP($C957,'Monthly budget'!$E$8:$O$86,COLUMN()-3,FALSE),0)</f>
        <v>0</v>
      </c>
      <c r="K957" s="82">
        <f>IF($C957&lt;&gt;"",VLOOKUP($C957,'Monthly budget'!$E$8:$O$86,COLUMN()-3,FALSE),0)</f>
        <v>0</v>
      </c>
      <c r="L957" s="82">
        <f>IF($C957&lt;&gt;"",VLOOKUP($C957,'Monthly budget'!$E$8:$O$86,COLUMN()-3,FALSE),0)</f>
        <v>0</v>
      </c>
      <c r="M957" s="82">
        <f>IF($C957&lt;&gt;"",VLOOKUP($C957,'Monthly budget'!$E$8:$O$86,COLUMN()-3,FALSE),0)</f>
        <v>0</v>
      </c>
      <c r="N957" s="82">
        <f>IF($C957&lt;&gt;"",VLOOKUP($C957,'Monthly budget'!$E$8:$O$86,COLUMN()-3,FALSE),0)</f>
        <v>0</v>
      </c>
    </row>
    <row r="958" spans="2:14" x14ac:dyDescent="0.25">
      <c r="B958" s="81" t="b">
        <v>0</v>
      </c>
      <c r="C958" s="88"/>
      <c r="D958" s="87"/>
      <c r="E958" s="83">
        <f>IF($C958&lt;&gt;"",VLOOKUP($C958,'Monthly budget'!$E$8:$O$86,COLUMN()-3,FALSE),0)</f>
        <v>0</v>
      </c>
      <c r="F958" s="82">
        <f>IF($C958&lt;&gt;"",VLOOKUP($C958,'Monthly budget'!$E$8:$O$86,COLUMN()-3,FALSE),0)</f>
        <v>0</v>
      </c>
      <c r="G958" s="82">
        <f>IF($C958&lt;&gt;"",VLOOKUP($C958,'Monthly budget'!$E$8:$O$86,COLUMN()-3,FALSE),0)</f>
        <v>0</v>
      </c>
      <c r="H958" s="82">
        <f>IF($C958&lt;&gt;"",VLOOKUP($C958,'Monthly budget'!$E$8:$O$86,COLUMN()-3,FALSE),0)</f>
        <v>0</v>
      </c>
      <c r="I958" s="82">
        <f>IF($C958&lt;&gt;"",VLOOKUP($C958,'Monthly budget'!$E$8:$O$86,COLUMN()-3,FALSE),0)</f>
        <v>0</v>
      </c>
      <c r="J958" s="82">
        <f>IF($C958&lt;&gt;"",VLOOKUP($C958,'Monthly budget'!$E$8:$O$86,COLUMN()-3,FALSE),0)</f>
        <v>0</v>
      </c>
      <c r="K958" s="82">
        <f>IF($C958&lt;&gt;"",VLOOKUP($C958,'Monthly budget'!$E$8:$O$86,COLUMN()-3,FALSE),0)</f>
        <v>0</v>
      </c>
      <c r="L958" s="82">
        <f>IF($C958&lt;&gt;"",VLOOKUP($C958,'Monthly budget'!$E$8:$O$86,COLUMN()-3,FALSE),0)</f>
        <v>0</v>
      </c>
      <c r="M958" s="82">
        <f>IF($C958&lt;&gt;"",VLOOKUP($C958,'Monthly budget'!$E$8:$O$86,COLUMN()-3,FALSE),0)</f>
        <v>0</v>
      </c>
      <c r="N958" s="82">
        <f>IF($C958&lt;&gt;"",VLOOKUP($C958,'Monthly budget'!$E$8:$O$86,COLUMN()-3,FALSE),0)</f>
        <v>0</v>
      </c>
    </row>
    <row r="959" spans="2:14" x14ac:dyDescent="0.25">
      <c r="B959" s="81" t="b">
        <v>0</v>
      </c>
      <c r="C959" s="88"/>
      <c r="D959" s="87"/>
      <c r="E959" s="83">
        <f>IF($C959&lt;&gt;"",VLOOKUP($C959,'Monthly budget'!$E$8:$O$86,COLUMN()-3,FALSE),0)</f>
        <v>0</v>
      </c>
      <c r="F959" s="82">
        <f>IF($C959&lt;&gt;"",VLOOKUP($C959,'Monthly budget'!$E$8:$O$86,COLUMN()-3,FALSE),0)</f>
        <v>0</v>
      </c>
      <c r="G959" s="82">
        <f>IF($C959&lt;&gt;"",VLOOKUP($C959,'Monthly budget'!$E$8:$O$86,COLUMN()-3,FALSE),0)</f>
        <v>0</v>
      </c>
      <c r="H959" s="82">
        <f>IF($C959&lt;&gt;"",VLOOKUP($C959,'Monthly budget'!$E$8:$O$86,COLUMN()-3,FALSE),0)</f>
        <v>0</v>
      </c>
      <c r="I959" s="82">
        <f>IF($C959&lt;&gt;"",VLOOKUP($C959,'Monthly budget'!$E$8:$O$86,COLUMN()-3,FALSE),0)</f>
        <v>0</v>
      </c>
      <c r="J959" s="82">
        <f>IF($C959&lt;&gt;"",VLOOKUP($C959,'Monthly budget'!$E$8:$O$86,COLUMN()-3,FALSE),0)</f>
        <v>0</v>
      </c>
      <c r="K959" s="82">
        <f>IF($C959&lt;&gt;"",VLOOKUP($C959,'Monthly budget'!$E$8:$O$86,COLUMN()-3,FALSE),0)</f>
        <v>0</v>
      </c>
      <c r="L959" s="82">
        <f>IF($C959&lt;&gt;"",VLOOKUP($C959,'Monthly budget'!$E$8:$O$86,COLUMN()-3,FALSE),0)</f>
        <v>0</v>
      </c>
      <c r="M959" s="82">
        <f>IF($C959&lt;&gt;"",VLOOKUP($C959,'Monthly budget'!$E$8:$O$86,COLUMN()-3,FALSE),0)</f>
        <v>0</v>
      </c>
      <c r="N959" s="82">
        <f>IF($C959&lt;&gt;"",VLOOKUP($C959,'Monthly budget'!$E$8:$O$86,COLUMN()-3,FALSE),0)</f>
        <v>0</v>
      </c>
    </row>
    <row r="960" spans="2:14" x14ac:dyDescent="0.25">
      <c r="B960" s="81" t="b">
        <v>0</v>
      </c>
      <c r="C960" s="88"/>
      <c r="D960" s="87"/>
      <c r="E960" s="83">
        <f>IF($C960&lt;&gt;"",VLOOKUP($C960,'Monthly budget'!$E$8:$O$86,COLUMN()-3,FALSE),0)</f>
        <v>0</v>
      </c>
      <c r="F960" s="82">
        <f>IF($C960&lt;&gt;"",VLOOKUP($C960,'Monthly budget'!$E$8:$O$86,COLUMN()-3,FALSE),0)</f>
        <v>0</v>
      </c>
      <c r="G960" s="82">
        <f>IF($C960&lt;&gt;"",VLOOKUP($C960,'Monthly budget'!$E$8:$O$86,COLUMN()-3,FALSE),0)</f>
        <v>0</v>
      </c>
      <c r="H960" s="82">
        <f>IF($C960&lt;&gt;"",VLOOKUP($C960,'Monthly budget'!$E$8:$O$86,COLUMN()-3,FALSE),0)</f>
        <v>0</v>
      </c>
      <c r="I960" s="82">
        <f>IF($C960&lt;&gt;"",VLOOKUP($C960,'Monthly budget'!$E$8:$O$86,COLUMN()-3,FALSE),0)</f>
        <v>0</v>
      </c>
      <c r="J960" s="82">
        <f>IF($C960&lt;&gt;"",VLOOKUP($C960,'Monthly budget'!$E$8:$O$86,COLUMN()-3,FALSE),0)</f>
        <v>0</v>
      </c>
      <c r="K960" s="82">
        <f>IF($C960&lt;&gt;"",VLOOKUP($C960,'Monthly budget'!$E$8:$O$86,COLUMN()-3,FALSE),0)</f>
        <v>0</v>
      </c>
      <c r="L960" s="82">
        <f>IF($C960&lt;&gt;"",VLOOKUP($C960,'Monthly budget'!$E$8:$O$86,COLUMN()-3,FALSE),0)</f>
        <v>0</v>
      </c>
      <c r="M960" s="82">
        <f>IF($C960&lt;&gt;"",VLOOKUP($C960,'Monthly budget'!$E$8:$O$86,COLUMN()-3,FALSE),0)</f>
        <v>0</v>
      </c>
      <c r="N960" s="82">
        <f>IF($C960&lt;&gt;"",VLOOKUP($C960,'Monthly budget'!$E$8:$O$86,COLUMN()-3,FALSE),0)</f>
        <v>0</v>
      </c>
    </row>
    <row r="961" spans="2:14" x14ac:dyDescent="0.25">
      <c r="B961" s="81" t="b">
        <v>0</v>
      </c>
      <c r="C961" s="88"/>
      <c r="D961" s="87"/>
      <c r="E961" s="83">
        <f>IF($C961&lt;&gt;"",VLOOKUP($C961,'Monthly budget'!$E$8:$O$86,COLUMN()-3,FALSE),0)</f>
        <v>0</v>
      </c>
      <c r="F961" s="82">
        <f>IF($C961&lt;&gt;"",VLOOKUP($C961,'Monthly budget'!$E$8:$O$86,COLUMN()-3,FALSE),0)</f>
        <v>0</v>
      </c>
      <c r="G961" s="82">
        <f>IF($C961&lt;&gt;"",VLOOKUP($C961,'Monthly budget'!$E$8:$O$86,COLUMN()-3,FALSE),0)</f>
        <v>0</v>
      </c>
      <c r="H961" s="82">
        <f>IF($C961&lt;&gt;"",VLOOKUP($C961,'Monthly budget'!$E$8:$O$86,COLUMN()-3,FALSE),0)</f>
        <v>0</v>
      </c>
      <c r="I961" s="82">
        <f>IF($C961&lt;&gt;"",VLOOKUP($C961,'Monthly budget'!$E$8:$O$86,COLUMN()-3,FALSE),0)</f>
        <v>0</v>
      </c>
      <c r="J961" s="82">
        <f>IF($C961&lt;&gt;"",VLOOKUP($C961,'Monthly budget'!$E$8:$O$86,COLUMN()-3,FALSE),0)</f>
        <v>0</v>
      </c>
      <c r="K961" s="82">
        <f>IF($C961&lt;&gt;"",VLOOKUP($C961,'Monthly budget'!$E$8:$O$86,COLUMN()-3,FALSE),0)</f>
        <v>0</v>
      </c>
      <c r="L961" s="82">
        <f>IF($C961&lt;&gt;"",VLOOKUP($C961,'Monthly budget'!$E$8:$O$86,COLUMN()-3,FALSE),0)</f>
        <v>0</v>
      </c>
      <c r="M961" s="82">
        <f>IF($C961&lt;&gt;"",VLOOKUP($C961,'Monthly budget'!$E$8:$O$86,COLUMN()-3,FALSE),0)</f>
        <v>0</v>
      </c>
      <c r="N961" s="82">
        <f>IF($C961&lt;&gt;"",VLOOKUP($C961,'Monthly budget'!$E$8:$O$86,COLUMN()-3,FALSE),0)</f>
        <v>0</v>
      </c>
    </row>
    <row r="962" spans="2:14" x14ac:dyDescent="0.25">
      <c r="B962" s="81" t="b">
        <v>0</v>
      </c>
      <c r="C962" s="88"/>
      <c r="D962" s="87"/>
      <c r="E962" s="83">
        <f>IF($C962&lt;&gt;"",VLOOKUP($C962,'Monthly budget'!$E$8:$O$86,COLUMN()-3,FALSE),0)</f>
        <v>0</v>
      </c>
      <c r="F962" s="82">
        <f>IF($C962&lt;&gt;"",VLOOKUP($C962,'Monthly budget'!$E$8:$O$86,COLUMN()-3,FALSE),0)</f>
        <v>0</v>
      </c>
      <c r="G962" s="82">
        <f>IF($C962&lt;&gt;"",VLOOKUP($C962,'Monthly budget'!$E$8:$O$86,COLUMN()-3,FALSE),0)</f>
        <v>0</v>
      </c>
      <c r="H962" s="82">
        <f>IF($C962&lt;&gt;"",VLOOKUP($C962,'Monthly budget'!$E$8:$O$86,COLUMN()-3,FALSE),0)</f>
        <v>0</v>
      </c>
      <c r="I962" s="82">
        <f>IF($C962&lt;&gt;"",VLOOKUP($C962,'Monthly budget'!$E$8:$O$86,COLUMN()-3,FALSE),0)</f>
        <v>0</v>
      </c>
      <c r="J962" s="82">
        <f>IF($C962&lt;&gt;"",VLOOKUP($C962,'Monthly budget'!$E$8:$O$86,COLUMN()-3,FALSE),0)</f>
        <v>0</v>
      </c>
      <c r="K962" s="82">
        <f>IF($C962&lt;&gt;"",VLOOKUP($C962,'Monthly budget'!$E$8:$O$86,COLUMN()-3,FALSE),0)</f>
        <v>0</v>
      </c>
      <c r="L962" s="82">
        <f>IF($C962&lt;&gt;"",VLOOKUP($C962,'Monthly budget'!$E$8:$O$86,COLUMN()-3,FALSE),0)</f>
        <v>0</v>
      </c>
      <c r="M962" s="82">
        <f>IF($C962&lt;&gt;"",VLOOKUP($C962,'Monthly budget'!$E$8:$O$86,COLUMN()-3,FALSE),0)</f>
        <v>0</v>
      </c>
      <c r="N962" s="82">
        <f>IF($C962&lt;&gt;"",VLOOKUP($C962,'Monthly budget'!$E$8:$O$86,COLUMN()-3,FALSE),0)</f>
        <v>0</v>
      </c>
    </row>
    <row r="963" spans="2:14" x14ac:dyDescent="0.25">
      <c r="B963" s="81" t="b">
        <v>0</v>
      </c>
      <c r="C963" s="88"/>
      <c r="D963" s="87"/>
      <c r="E963" s="83">
        <f>IF($C963&lt;&gt;"",VLOOKUP($C963,'Monthly budget'!$E$8:$O$86,COLUMN()-3,FALSE),0)</f>
        <v>0</v>
      </c>
      <c r="F963" s="82">
        <f>IF($C963&lt;&gt;"",VLOOKUP($C963,'Monthly budget'!$E$8:$O$86,COLUMN()-3,FALSE),0)</f>
        <v>0</v>
      </c>
      <c r="G963" s="82">
        <f>IF($C963&lt;&gt;"",VLOOKUP($C963,'Monthly budget'!$E$8:$O$86,COLUMN()-3,FALSE),0)</f>
        <v>0</v>
      </c>
      <c r="H963" s="82">
        <f>IF($C963&lt;&gt;"",VLOOKUP($C963,'Monthly budget'!$E$8:$O$86,COLUMN()-3,FALSE),0)</f>
        <v>0</v>
      </c>
      <c r="I963" s="82">
        <f>IF($C963&lt;&gt;"",VLOOKUP($C963,'Monthly budget'!$E$8:$O$86,COLUMN()-3,FALSE),0)</f>
        <v>0</v>
      </c>
      <c r="J963" s="82">
        <f>IF($C963&lt;&gt;"",VLOOKUP($C963,'Monthly budget'!$E$8:$O$86,COLUMN()-3,FALSE),0)</f>
        <v>0</v>
      </c>
      <c r="K963" s="82">
        <f>IF($C963&lt;&gt;"",VLOOKUP($C963,'Monthly budget'!$E$8:$O$86,COLUMN()-3,FALSE),0)</f>
        <v>0</v>
      </c>
      <c r="L963" s="82">
        <f>IF($C963&lt;&gt;"",VLOOKUP($C963,'Monthly budget'!$E$8:$O$86,COLUMN()-3,FALSE),0)</f>
        <v>0</v>
      </c>
      <c r="M963" s="82">
        <f>IF($C963&lt;&gt;"",VLOOKUP($C963,'Monthly budget'!$E$8:$O$86,COLUMN()-3,FALSE),0)</f>
        <v>0</v>
      </c>
      <c r="N963" s="82">
        <f>IF($C963&lt;&gt;"",VLOOKUP($C963,'Monthly budget'!$E$8:$O$86,COLUMN()-3,FALSE),0)</f>
        <v>0</v>
      </c>
    </row>
    <row r="964" spans="2:14" x14ac:dyDescent="0.25">
      <c r="B964" s="81" t="b">
        <v>0</v>
      </c>
      <c r="C964" s="88"/>
      <c r="D964" s="87"/>
      <c r="E964" s="83">
        <f>IF($C964&lt;&gt;"",VLOOKUP($C964,'Monthly budget'!$E$8:$O$86,COLUMN()-3,FALSE),0)</f>
        <v>0</v>
      </c>
      <c r="F964" s="82">
        <f>IF($C964&lt;&gt;"",VLOOKUP($C964,'Monthly budget'!$E$8:$O$86,COLUMN()-3,FALSE),0)</f>
        <v>0</v>
      </c>
      <c r="G964" s="82">
        <f>IF($C964&lt;&gt;"",VLOOKUP($C964,'Monthly budget'!$E$8:$O$86,COLUMN()-3,FALSE),0)</f>
        <v>0</v>
      </c>
      <c r="H964" s="82">
        <f>IF($C964&lt;&gt;"",VLOOKUP($C964,'Monthly budget'!$E$8:$O$86,COLUMN()-3,FALSE),0)</f>
        <v>0</v>
      </c>
      <c r="I964" s="82">
        <f>IF($C964&lt;&gt;"",VLOOKUP($C964,'Monthly budget'!$E$8:$O$86,COLUMN()-3,FALSE),0)</f>
        <v>0</v>
      </c>
      <c r="J964" s="82">
        <f>IF($C964&lt;&gt;"",VLOOKUP($C964,'Monthly budget'!$E$8:$O$86,COLUMN()-3,FALSE),0)</f>
        <v>0</v>
      </c>
      <c r="K964" s="82">
        <f>IF($C964&lt;&gt;"",VLOOKUP($C964,'Monthly budget'!$E$8:$O$86,COLUMN()-3,FALSE),0)</f>
        <v>0</v>
      </c>
      <c r="L964" s="82">
        <f>IF($C964&lt;&gt;"",VLOOKUP($C964,'Monthly budget'!$E$8:$O$86,COLUMN()-3,FALSE),0)</f>
        <v>0</v>
      </c>
      <c r="M964" s="82">
        <f>IF($C964&lt;&gt;"",VLOOKUP($C964,'Monthly budget'!$E$8:$O$86,COLUMN()-3,FALSE),0)</f>
        <v>0</v>
      </c>
      <c r="N964" s="82">
        <f>IF($C964&lt;&gt;"",VLOOKUP($C964,'Monthly budget'!$E$8:$O$86,COLUMN()-3,FALSE),0)</f>
        <v>0</v>
      </c>
    </row>
    <row r="965" spans="2:14" x14ac:dyDescent="0.25">
      <c r="B965" s="81" t="b">
        <v>0</v>
      </c>
      <c r="C965" s="88"/>
      <c r="D965" s="87"/>
      <c r="E965" s="83">
        <f>IF($C965&lt;&gt;"",VLOOKUP($C965,'Monthly budget'!$E$8:$O$86,COLUMN()-3,FALSE),0)</f>
        <v>0</v>
      </c>
      <c r="F965" s="82">
        <f>IF($C965&lt;&gt;"",VLOOKUP($C965,'Monthly budget'!$E$8:$O$86,COLUMN()-3,FALSE),0)</f>
        <v>0</v>
      </c>
      <c r="G965" s="82">
        <f>IF($C965&lt;&gt;"",VLOOKUP($C965,'Monthly budget'!$E$8:$O$86,COLUMN()-3,FALSE),0)</f>
        <v>0</v>
      </c>
      <c r="H965" s="82">
        <f>IF($C965&lt;&gt;"",VLOOKUP($C965,'Monthly budget'!$E$8:$O$86,COLUMN()-3,FALSE),0)</f>
        <v>0</v>
      </c>
      <c r="I965" s="82">
        <f>IF($C965&lt;&gt;"",VLOOKUP($C965,'Monthly budget'!$E$8:$O$86,COLUMN()-3,FALSE),0)</f>
        <v>0</v>
      </c>
      <c r="J965" s="82">
        <f>IF($C965&lt;&gt;"",VLOOKUP($C965,'Monthly budget'!$E$8:$O$86,COLUMN()-3,FALSE),0)</f>
        <v>0</v>
      </c>
      <c r="K965" s="82">
        <f>IF($C965&lt;&gt;"",VLOOKUP($C965,'Monthly budget'!$E$8:$O$86,COLUMN()-3,FALSE),0)</f>
        <v>0</v>
      </c>
      <c r="L965" s="82">
        <f>IF($C965&lt;&gt;"",VLOOKUP($C965,'Monthly budget'!$E$8:$O$86,COLUMN()-3,FALSE),0)</f>
        <v>0</v>
      </c>
      <c r="M965" s="82">
        <f>IF($C965&lt;&gt;"",VLOOKUP($C965,'Monthly budget'!$E$8:$O$86,COLUMN()-3,FALSE),0)</f>
        <v>0</v>
      </c>
      <c r="N965" s="82">
        <f>IF($C965&lt;&gt;"",VLOOKUP($C965,'Monthly budget'!$E$8:$O$86,COLUMN()-3,FALSE),0)</f>
        <v>0</v>
      </c>
    </row>
    <row r="966" spans="2:14" x14ac:dyDescent="0.25">
      <c r="B966" s="81" t="b">
        <v>0</v>
      </c>
      <c r="C966" s="88"/>
      <c r="D966" s="87"/>
      <c r="E966" s="83">
        <f>IF($C966&lt;&gt;"",VLOOKUP($C966,'Monthly budget'!$E$8:$O$86,COLUMN()-3,FALSE),0)</f>
        <v>0</v>
      </c>
      <c r="F966" s="82">
        <f>IF($C966&lt;&gt;"",VLOOKUP($C966,'Monthly budget'!$E$8:$O$86,COLUMN()-3,FALSE),0)</f>
        <v>0</v>
      </c>
      <c r="G966" s="82">
        <f>IF($C966&lt;&gt;"",VLOOKUP($C966,'Monthly budget'!$E$8:$O$86,COLUMN()-3,FALSE),0)</f>
        <v>0</v>
      </c>
      <c r="H966" s="82">
        <f>IF($C966&lt;&gt;"",VLOOKUP($C966,'Monthly budget'!$E$8:$O$86,COLUMN()-3,FALSE),0)</f>
        <v>0</v>
      </c>
      <c r="I966" s="82">
        <f>IF($C966&lt;&gt;"",VLOOKUP($C966,'Monthly budget'!$E$8:$O$86,COLUMN()-3,FALSE),0)</f>
        <v>0</v>
      </c>
      <c r="J966" s="82">
        <f>IF($C966&lt;&gt;"",VLOOKUP($C966,'Monthly budget'!$E$8:$O$86,COLUMN()-3,FALSE),0)</f>
        <v>0</v>
      </c>
      <c r="K966" s="82">
        <f>IF($C966&lt;&gt;"",VLOOKUP($C966,'Monthly budget'!$E$8:$O$86,COLUMN()-3,FALSE),0)</f>
        <v>0</v>
      </c>
      <c r="L966" s="82">
        <f>IF($C966&lt;&gt;"",VLOOKUP($C966,'Monthly budget'!$E$8:$O$86,COLUMN()-3,FALSE),0)</f>
        <v>0</v>
      </c>
      <c r="M966" s="82">
        <f>IF($C966&lt;&gt;"",VLOOKUP($C966,'Monthly budget'!$E$8:$O$86,COLUMN()-3,FALSE),0)</f>
        <v>0</v>
      </c>
      <c r="N966" s="82">
        <f>IF($C966&lt;&gt;"",VLOOKUP($C966,'Monthly budget'!$E$8:$O$86,COLUMN()-3,FALSE),0)</f>
        <v>0</v>
      </c>
    </row>
    <row r="967" spans="2:14" x14ac:dyDescent="0.25">
      <c r="B967" s="81" t="b">
        <v>0</v>
      </c>
      <c r="C967" s="88"/>
      <c r="D967" s="87"/>
      <c r="E967" s="83">
        <f>IF($C967&lt;&gt;"",VLOOKUP($C967,'Monthly budget'!$E$8:$O$86,COLUMN()-3,FALSE),0)</f>
        <v>0</v>
      </c>
      <c r="F967" s="82">
        <f>IF($C967&lt;&gt;"",VLOOKUP($C967,'Monthly budget'!$E$8:$O$86,COLUMN()-3,FALSE),0)</f>
        <v>0</v>
      </c>
      <c r="G967" s="82">
        <f>IF($C967&lt;&gt;"",VLOOKUP($C967,'Monthly budget'!$E$8:$O$86,COLUMN()-3,FALSE),0)</f>
        <v>0</v>
      </c>
      <c r="H967" s="82">
        <f>IF($C967&lt;&gt;"",VLOOKUP($C967,'Monthly budget'!$E$8:$O$86,COLUMN()-3,FALSE),0)</f>
        <v>0</v>
      </c>
      <c r="I967" s="82">
        <f>IF($C967&lt;&gt;"",VLOOKUP($C967,'Monthly budget'!$E$8:$O$86,COLUMN()-3,FALSE),0)</f>
        <v>0</v>
      </c>
      <c r="J967" s="82">
        <f>IF($C967&lt;&gt;"",VLOOKUP($C967,'Monthly budget'!$E$8:$O$86,COLUMN()-3,FALSE),0)</f>
        <v>0</v>
      </c>
      <c r="K967" s="82">
        <f>IF($C967&lt;&gt;"",VLOOKUP($C967,'Monthly budget'!$E$8:$O$86,COLUMN()-3,FALSE),0)</f>
        <v>0</v>
      </c>
      <c r="L967" s="82">
        <f>IF($C967&lt;&gt;"",VLOOKUP($C967,'Monthly budget'!$E$8:$O$86,COLUMN()-3,FALSE),0)</f>
        <v>0</v>
      </c>
      <c r="M967" s="82">
        <f>IF($C967&lt;&gt;"",VLOOKUP($C967,'Monthly budget'!$E$8:$O$86,COLUMN()-3,FALSE),0)</f>
        <v>0</v>
      </c>
      <c r="N967" s="82">
        <f>IF($C967&lt;&gt;"",VLOOKUP($C967,'Monthly budget'!$E$8:$O$86,COLUMN()-3,FALSE),0)</f>
        <v>0</v>
      </c>
    </row>
    <row r="968" spans="2:14" x14ac:dyDescent="0.25">
      <c r="B968" s="81" t="b">
        <v>0</v>
      </c>
      <c r="C968" s="88"/>
      <c r="D968" s="87"/>
      <c r="E968" s="83">
        <f>IF($C968&lt;&gt;"",VLOOKUP($C968,'Monthly budget'!$E$8:$O$86,COLUMN()-3,FALSE),0)</f>
        <v>0</v>
      </c>
      <c r="F968" s="82">
        <f>IF($C968&lt;&gt;"",VLOOKUP($C968,'Monthly budget'!$E$8:$O$86,COLUMN()-3,FALSE),0)</f>
        <v>0</v>
      </c>
      <c r="G968" s="82">
        <f>IF($C968&lt;&gt;"",VLOOKUP($C968,'Monthly budget'!$E$8:$O$86,COLUMN()-3,FALSE),0)</f>
        <v>0</v>
      </c>
      <c r="H968" s="82">
        <f>IF($C968&lt;&gt;"",VLOOKUP($C968,'Monthly budget'!$E$8:$O$86,COLUMN()-3,FALSE),0)</f>
        <v>0</v>
      </c>
      <c r="I968" s="82">
        <f>IF($C968&lt;&gt;"",VLOOKUP($C968,'Monthly budget'!$E$8:$O$86,COLUMN()-3,FALSE),0)</f>
        <v>0</v>
      </c>
      <c r="J968" s="82">
        <f>IF($C968&lt;&gt;"",VLOOKUP($C968,'Monthly budget'!$E$8:$O$86,COLUMN()-3,FALSE),0)</f>
        <v>0</v>
      </c>
      <c r="K968" s="82">
        <f>IF($C968&lt;&gt;"",VLOOKUP($C968,'Monthly budget'!$E$8:$O$86,COLUMN()-3,FALSE),0)</f>
        <v>0</v>
      </c>
      <c r="L968" s="82">
        <f>IF($C968&lt;&gt;"",VLOOKUP($C968,'Monthly budget'!$E$8:$O$86,COLUMN()-3,FALSE),0)</f>
        <v>0</v>
      </c>
      <c r="M968" s="82">
        <f>IF($C968&lt;&gt;"",VLOOKUP($C968,'Monthly budget'!$E$8:$O$86,COLUMN()-3,FALSE),0)</f>
        <v>0</v>
      </c>
      <c r="N968" s="82">
        <f>IF($C968&lt;&gt;"",VLOOKUP($C968,'Monthly budget'!$E$8:$O$86,COLUMN()-3,FALSE),0)</f>
        <v>0</v>
      </c>
    </row>
    <row r="969" spans="2:14" x14ac:dyDescent="0.25">
      <c r="B969" s="81" t="b">
        <v>0</v>
      </c>
      <c r="C969" s="88"/>
      <c r="D969" s="87"/>
      <c r="E969" s="83">
        <f>IF($C969&lt;&gt;"",VLOOKUP($C969,'Monthly budget'!$E$8:$O$86,COLUMN()-3,FALSE),0)</f>
        <v>0</v>
      </c>
      <c r="F969" s="82">
        <f>IF($C969&lt;&gt;"",VLOOKUP($C969,'Monthly budget'!$E$8:$O$86,COLUMN()-3,FALSE),0)</f>
        <v>0</v>
      </c>
      <c r="G969" s="82">
        <f>IF($C969&lt;&gt;"",VLOOKUP($C969,'Monthly budget'!$E$8:$O$86,COLUMN()-3,FALSE),0)</f>
        <v>0</v>
      </c>
      <c r="H969" s="82">
        <f>IF($C969&lt;&gt;"",VLOOKUP($C969,'Monthly budget'!$E$8:$O$86,COLUMN()-3,FALSE),0)</f>
        <v>0</v>
      </c>
      <c r="I969" s="82">
        <f>IF($C969&lt;&gt;"",VLOOKUP($C969,'Monthly budget'!$E$8:$O$86,COLUMN()-3,FALSE),0)</f>
        <v>0</v>
      </c>
      <c r="J969" s="82">
        <f>IF($C969&lt;&gt;"",VLOOKUP($C969,'Monthly budget'!$E$8:$O$86,COLUMN()-3,FALSE),0)</f>
        <v>0</v>
      </c>
      <c r="K969" s="82">
        <f>IF($C969&lt;&gt;"",VLOOKUP($C969,'Monthly budget'!$E$8:$O$86,COLUMN()-3,FALSE),0)</f>
        <v>0</v>
      </c>
      <c r="L969" s="82">
        <f>IF($C969&lt;&gt;"",VLOOKUP($C969,'Monthly budget'!$E$8:$O$86,COLUMN()-3,FALSE),0)</f>
        <v>0</v>
      </c>
      <c r="M969" s="82">
        <f>IF($C969&lt;&gt;"",VLOOKUP($C969,'Monthly budget'!$E$8:$O$86,COLUMN()-3,FALSE),0)</f>
        <v>0</v>
      </c>
      <c r="N969" s="82">
        <f>IF($C969&lt;&gt;"",VLOOKUP($C969,'Monthly budget'!$E$8:$O$86,COLUMN()-3,FALSE),0)</f>
        <v>0</v>
      </c>
    </row>
    <row r="970" spans="2:14" x14ac:dyDescent="0.25">
      <c r="B970" s="81" t="b">
        <v>0</v>
      </c>
      <c r="C970" s="88"/>
      <c r="D970" s="87"/>
      <c r="E970" s="83">
        <f>IF($C970&lt;&gt;"",VLOOKUP($C970,'Monthly budget'!$E$8:$O$86,COLUMN()-3,FALSE),0)</f>
        <v>0</v>
      </c>
      <c r="F970" s="82">
        <f>IF($C970&lt;&gt;"",VLOOKUP($C970,'Monthly budget'!$E$8:$O$86,COLUMN()-3,FALSE),0)</f>
        <v>0</v>
      </c>
      <c r="G970" s="82">
        <f>IF($C970&lt;&gt;"",VLOOKUP($C970,'Monthly budget'!$E$8:$O$86,COLUMN()-3,FALSE),0)</f>
        <v>0</v>
      </c>
      <c r="H970" s="82">
        <f>IF($C970&lt;&gt;"",VLOOKUP($C970,'Monthly budget'!$E$8:$O$86,COLUMN()-3,FALSE),0)</f>
        <v>0</v>
      </c>
      <c r="I970" s="82">
        <f>IF($C970&lt;&gt;"",VLOOKUP($C970,'Monthly budget'!$E$8:$O$86,COLUMN()-3,FALSE),0)</f>
        <v>0</v>
      </c>
      <c r="J970" s="82">
        <f>IF($C970&lt;&gt;"",VLOOKUP($C970,'Monthly budget'!$E$8:$O$86,COLUMN()-3,FALSE),0)</f>
        <v>0</v>
      </c>
      <c r="K970" s="82">
        <f>IF($C970&lt;&gt;"",VLOOKUP($C970,'Monthly budget'!$E$8:$O$86,COLUMN()-3,FALSE),0)</f>
        <v>0</v>
      </c>
      <c r="L970" s="82">
        <f>IF($C970&lt;&gt;"",VLOOKUP($C970,'Monthly budget'!$E$8:$O$86,COLUMN()-3,FALSE),0)</f>
        <v>0</v>
      </c>
      <c r="M970" s="82">
        <f>IF($C970&lt;&gt;"",VLOOKUP($C970,'Monthly budget'!$E$8:$O$86,COLUMN()-3,FALSE),0)</f>
        <v>0</v>
      </c>
      <c r="N970" s="82">
        <f>IF($C970&lt;&gt;"",VLOOKUP($C970,'Monthly budget'!$E$8:$O$86,COLUMN()-3,FALSE),0)</f>
        <v>0</v>
      </c>
    </row>
    <row r="971" spans="2:14" x14ac:dyDescent="0.25">
      <c r="B971" s="81" t="b">
        <v>0</v>
      </c>
      <c r="C971" s="88"/>
      <c r="D971" s="87"/>
      <c r="E971" s="83">
        <f>IF($C971&lt;&gt;"",VLOOKUP($C971,'Monthly budget'!$E$8:$O$86,COLUMN()-3,FALSE),0)</f>
        <v>0</v>
      </c>
      <c r="F971" s="82">
        <f>IF($C971&lt;&gt;"",VLOOKUP($C971,'Monthly budget'!$E$8:$O$86,COLUMN()-3,FALSE),0)</f>
        <v>0</v>
      </c>
      <c r="G971" s="82">
        <f>IF($C971&lt;&gt;"",VLOOKUP($C971,'Monthly budget'!$E$8:$O$86,COLUMN()-3,FALSE),0)</f>
        <v>0</v>
      </c>
      <c r="H971" s="82">
        <f>IF($C971&lt;&gt;"",VLOOKUP($C971,'Monthly budget'!$E$8:$O$86,COLUMN()-3,FALSE),0)</f>
        <v>0</v>
      </c>
      <c r="I971" s="82">
        <f>IF($C971&lt;&gt;"",VLOOKUP($C971,'Monthly budget'!$E$8:$O$86,COLUMN()-3,FALSE),0)</f>
        <v>0</v>
      </c>
      <c r="J971" s="82">
        <f>IF($C971&lt;&gt;"",VLOOKUP($C971,'Monthly budget'!$E$8:$O$86,COLUMN()-3,FALSE),0)</f>
        <v>0</v>
      </c>
      <c r="K971" s="82">
        <f>IF($C971&lt;&gt;"",VLOOKUP($C971,'Monthly budget'!$E$8:$O$86,COLUMN()-3,FALSE),0)</f>
        <v>0</v>
      </c>
      <c r="L971" s="82">
        <f>IF($C971&lt;&gt;"",VLOOKUP($C971,'Monthly budget'!$E$8:$O$86,COLUMN()-3,FALSE),0)</f>
        <v>0</v>
      </c>
      <c r="M971" s="82">
        <f>IF($C971&lt;&gt;"",VLOOKUP($C971,'Monthly budget'!$E$8:$O$86,COLUMN()-3,FALSE),0)</f>
        <v>0</v>
      </c>
      <c r="N971" s="82">
        <f>IF($C971&lt;&gt;"",VLOOKUP($C971,'Monthly budget'!$E$8:$O$86,COLUMN()-3,FALSE),0)</f>
        <v>0</v>
      </c>
    </row>
    <row r="972" spans="2:14" x14ac:dyDescent="0.25">
      <c r="B972" s="81" t="b">
        <v>0</v>
      </c>
      <c r="C972" s="88"/>
      <c r="D972" s="87"/>
      <c r="E972" s="83">
        <f>IF($C972&lt;&gt;"",VLOOKUP($C972,'Monthly budget'!$E$8:$O$86,COLUMN()-3,FALSE),0)</f>
        <v>0</v>
      </c>
      <c r="F972" s="82">
        <f>IF($C972&lt;&gt;"",VLOOKUP($C972,'Monthly budget'!$E$8:$O$86,COLUMN()-3,FALSE),0)</f>
        <v>0</v>
      </c>
      <c r="G972" s="82">
        <f>IF($C972&lt;&gt;"",VLOOKUP($C972,'Monthly budget'!$E$8:$O$86,COLUMN()-3,FALSE),0)</f>
        <v>0</v>
      </c>
      <c r="H972" s="82">
        <f>IF($C972&lt;&gt;"",VLOOKUP($C972,'Monthly budget'!$E$8:$O$86,COLUMN()-3,FALSE),0)</f>
        <v>0</v>
      </c>
      <c r="I972" s="82">
        <f>IF($C972&lt;&gt;"",VLOOKUP($C972,'Monthly budget'!$E$8:$O$86,COLUMN()-3,FALSE),0)</f>
        <v>0</v>
      </c>
      <c r="J972" s="82">
        <f>IF($C972&lt;&gt;"",VLOOKUP($C972,'Monthly budget'!$E$8:$O$86,COLUMN()-3,FALSE),0)</f>
        <v>0</v>
      </c>
      <c r="K972" s="82">
        <f>IF($C972&lt;&gt;"",VLOOKUP($C972,'Monthly budget'!$E$8:$O$86,COLUMN()-3,FALSE),0)</f>
        <v>0</v>
      </c>
      <c r="L972" s="82">
        <f>IF($C972&lt;&gt;"",VLOOKUP($C972,'Monthly budget'!$E$8:$O$86,COLUMN()-3,FALSE),0)</f>
        <v>0</v>
      </c>
      <c r="M972" s="82">
        <f>IF($C972&lt;&gt;"",VLOOKUP($C972,'Monthly budget'!$E$8:$O$86,COLUMN()-3,FALSE),0)</f>
        <v>0</v>
      </c>
      <c r="N972" s="82">
        <f>IF($C972&lt;&gt;"",VLOOKUP($C972,'Monthly budget'!$E$8:$O$86,COLUMN()-3,FALSE),0)</f>
        <v>0</v>
      </c>
    </row>
    <row r="973" spans="2:14" x14ac:dyDescent="0.25">
      <c r="B973" s="81" t="b">
        <v>0</v>
      </c>
      <c r="C973" s="88"/>
      <c r="D973" s="87"/>
      <c r="E973" s="83">
        <f>IF($C973&lt;&gt;"",VLOOKUP($C973,'Monthly budget'!$E$8:$O$86,COLUMN()-3,FALSE),0)</f>
        <v>0</v>
      </c>
      <c r="F973" s="82">
        <f>IF($C973&lt;&gt;"",VLOOKUP($C973,'Monthly budget'!$E$8:$O$86,COLUMN()-3,FALSE),0)</f>
        <v>0</v>
      </c>
      <c r="G973" s="82">
        <f>IF($C973&lt;&gt;"",VLOOKUP($C973,'Monthly budget'!$E$8:$O$86,COLUMN()-3,FALSE),0)</f>
        <v>0</v>
      </c>
      <c r="H973" s="82">
        <f>IF($C973&lt;&gt;"",VLOOKUP($C973,'Monthly budget'!$E$8:$O$86,COLUMN()-3,FALSE),0)</f>
        <v>0</v>
      </c>
      <c r="I973" s="82">
        <f>IF($C973&lt;&gt;"",VLOOKUP($C973,'Monthly budget'!$E$8:$O$86,COLUMN()-3,FALSE),0)</f>
        <v>0</v>
      </c>
      <c r="J973" s="82">
        <f>IF($C973&lt;&gt;"",VLOOKUP($C973,'Monthly budget'!$E$8:$O$86,COLUMN()-3,FALSE),0)</f>
        <v>0</v>
      </c>
      <c r="K973" s="82">
        <f>IF($C973&lt;&gt;"",VLOOKUP($C973,'Monthly budget'!$E$8:$O$86,COLUMN()-3,FALSE),0)</f>
        <v>0</v>
      </c>
      <c r="L973" s="82">
        <f>IF($C973&lt;&gt;"",VLOOKUP($C973,'Monthly budget'!$E$8:$O$86,COLUMN()-3,FALSE),0)</f>
        <v>0</v>
      </c>
      <c r="M973" s="82">
        <f>IF($C973&lt;&gt;"",VLOOKUP($C973,'Monthly budget'!$E$8:$O$86,COLUMN()-3,FALSE),0)</f>
        <v>0</v>
      </c>
      <c r="N973" s="82">
        <f>IF($C973&lt;&gt;"",VLOOKUP($C973,'Monthly budget'!$E$8:$O$86,COLUMN()-3,FALSE),0)</f>
        <v>0</v>
      </c>
    </row>
    <row r="974" spans="2:14" x14ac:dyDescent="0.25">
      <c r="B974" s="81" t="b">
        <v>0</v>
      </c>
      <c r="C974" s="88"/>
      <c r="D974" s="87"/>
      <c r="E974" s="83">
        <f>IF($C974&lt;&gt;"",VLOOKUP($C974,'Monthly budget'!$E$8:$O$86,COLUMN()-3,FALSE),0)</f>
        <v>0</v>
      </c>
      <c r="F974" s="82">
        <f>IF($C974&lt;&gt;"",VLOOKUP($C974,'Monthly budget'!$E$8:$O$86,COLUMN()-3,FALSE),0)</f>
        <v>0</v>
      </c>
      <c r="G974" s="82">
        <f>IF($C974&lt;&gt;"",VLOOKUP($C974,'Monthly budget'!$E$8:$O$86,COLUMN()-3,FALSE),0)</f>
        <v>0</v>
      </c>
      <c r="H974" s="82">
        <f>IF($C974&lt;&gt;"",VLOOKUP($C974,'Monthly budget'!$E$8:$O$86,COLUMN()-3,FALSE),0)</f>
        <v>0</v>
      </c>
      <c r="I974" s="82">
        <f>IF($C974&lt;&gt;"",VLOOKUP($C974,'Monthly budget'!$E$8:$O$86,COLUMN()-3,FALSE),0)</f>
        <v>0</v>
      </c>
      <c r="J974" s="82">
        <f>IF($C974&lt;&gt;"",VLOOKUP($C974,'Monthly budget'!$E$8:$O$86,COLUMN()-3,FALSE),0)</f>
        <v>0</v>
      </c>
      <c r="K974" s="82">
        <f>IF($C974&lt;&gt;"",VLOOKUP($C974,'Monthly budget'!$E$8:$O$86,COLUMN()-3,FALSE),0)</f>
        <v>0</v>
      </c>
      <c r="L974" s="82">
        <f>IF($C974&lt;&gt;"",VLOOKUP($C974,'Monthly budget'!$E$8:$O$86,COLUMN()-3,FALSE),0)</f>
        <v>0</v>
      </c>
      <c r="M974" s="82">
        <f>IF($C974&lt;&gt;"",VLOOKUP($C974,'Monthly budget'!$E$8:$O$86,COLUMN()-3,FALSE),0)</f>
        <v>0</v>
      </c>
      <c r="N974" s="82">
        <f>IF($C974&lt;&gt;"",VLOOKUP($C974,'Monthly budget'!$E$8:$O$86,COLUMN()-3,FALSE),0)</f>
        <v>0</v>
      </c>
    </row>
    <row r="975" spans="2:14" x14ac:dyDescent="0.25">
      <c r="B975" s="81" t="b">
        <v>0</v>
      </c>
      <c r="C975" s="88"/>
      <c r="D975" s="87"/>
      <c r="E975" s="83">
        <f>IF($C975&lt;&gt;"",VLOOKUP($C975,'Monthly budget'!$E$8:$O$86,COLUMN()-3,FALSE),0)</f>
        <v>0</v>
      </c>
      <c r="F975" s="82">
        <f>IF($C975&lt;&gt;"",VLOOKUP($C975,'Monthly budget'!$E$8:$O$86,COLUMN()-3,FALSE),0)</f>
        <v>0</v>
      </c>
      <c r="G975" s="82">
        <f>IF($C975&lt;&gt;"",VLOOKUP($C975,'Monthly budget'!$E$8:$O$86,COLUMN()-3,FALSE),0)</f>
        <v>0</v>
      </c>
      <c r="H975" s="82">
        <f>IF($C975&lt;&gt;"",VLOOKUP($C975,'Monthly budget'!$E$8:$O$86,COLUMN()-3,FALSE),0)</f>
        <v>0</v>
      </c>
      <c r="I975" s="82">
        <f>IF($C975&lt;&gt;"",VLOOKUP($C975,'Monthly budget'!$E$8:$O$86,COLUMN()-3,FALSE),0)</f>
        <v>0</v>
      </c>
      <c r="J975" s="82">
        <f>IF($C975&lt;&gt;"",VLOOKUP($C975,'Monthly budget'!$E$8:$O$86,COLUMN()-3,FALSE),0)</f>
        <v>0</v>
      </c>
      <c r="K975" s="82">
        <f>IF($C975&lt;&gt;"",VLOOKUP($C975,'Monthly budget'!$E$8:$O$86,COLUMN()-3,FALSE),0)</f>
        <v>0</v>
      </c>
      <c r="L975" s="82">
        <f>IF($C975&lt;&gt;"",VLOOKUP($C975,'Monthly budget'!$E$8:$O$86,COLUMN()-3,FALSE),0)</f>
        <v>0</v>
      </c>
      <c r="M975" s="82">
        <f>IF($C975&lt;&gt;"",VLOOKUP($C975,'Monthly budget'!$E$8:$O$86,COLUMN()-3,FALSE),0)</f>
        <v>0</v>
      </c>
      <c r="N975" s="82">
        <f>IF($C975&lt;&gt;"",VLOOKUP($C975,'Monthly budget'!$E$8:$O$86,COLUMN()-3,FALSE),0)</f>
        <v>0</v>
      </c>
    </row>
    <row r="976" spans="2:14" x14ac:dyDescent="0.25">
      <c r="B976" s="81" t="b">
        <v>0</v>
      </c>
      <c r="C976" s="88"/>
      <c r="D976" s="87"/>
      <c r="E976" s="83">
        <f>IF($C976&lt;&gt;"",VLOOKUP($C976,'Monthly budget'!$E$8:$O$86,COLUMN()-3,FALSE),0)</f>
        <v>0</v>
      </c>
      <c r="F976" s="82">
        <f>IF($C976&lt;&gt;"",VLOOKUP($C976,'Monthly budget'!$E$8:$O$86,COLUMN()-3,FALSE),0)</f>
        <v>0</v>
      </c>
      <c r="G976" s="82">
        <f>IF($C976&lt;&gt;"",VLOOKUP($C976,'Monthly budget'!$E$8:$O$86,COLUMN()-3,FALSE),0)</f>
        <v>0</v>
      </c>
      <c r="H976" s="82">
        <f>IF($C976&lt;&gt;"",VLOOKUP($C976,'Monthly budget'!$E$8:$O$86,COLUMN()-3,FALSE),0)</f>
        <v>0</v>
      </c>
      <c r="I976" s="82">
        <f>IF($C976&lt;&gt;"",VLOOKUP($C976,'Monthly budget'!$E$8:$O$86,COLUMN()-3,FALSE),0)</f>
        <v>0</v>
      </c>
      <c r="J976" s="82">
        <f>IF($C976&lt;&gt;"",VLOOKUP($C976,'Monthly budget'!$E$8:$O$86,COLUMN()-3,FALSE),0)</f>
        <v>0</v>
      </c>
      <c r="K976" s="82">
        <f>IF($C976&lt;&gt;"",VLOOKUP($C976,'Monthly budget'!$E$8:$O$86,COLUMN()-3,FALSE),0)</f>
        <v>0</v>
      </c>
      <c r="L976" s="82">
        <f>IF($C976&lt;&gt;"",VLOOKUP($C976,'Monthly budget'!$E$8:$O$86,COLUMN()-3,FALSE),0)</f>
        <v>0</v>
      </c>
      <c r="M976" s="82">
        <f>IF($C976&lt;&gt;"",VLOOKUP($C976,'Monthly budget'!$E$8:$O$86,COLUMN()-3,FALSE),0)</f>
        <v>0</v>
      </c>
      <c r="N976" s="82">
        <f>IF($C976&lt;&gt;"",VLOOKUP($C976,'Monthly budget'!$E$8:$O$86,COLUMN()-3,FALSE),0)</f>
        <v>0</v>
      </c>
    </row>
    <row r="977" spans="2:14" x14ac:dyDescent="0.25">
      <c r="B977" s="81" t="b">
        <v>0</v>
      </c>
      <c r="C977" s="88"/>
      <c r="D977" s="87"/>
      <c r="E977" s="83">
        <f>IF($C977&lt;&gt;"",VLOOKUP($C977,'Monthly budget'!$E$8:$O$86,COLUMN()-3,FALSE),0)</f>
        <v>0</v>
      </c>
      <c r="F977" s="82">
        <f>IF($C977&lt;&gt;"",VLOOKUP($C977,'Monthly budget'!$E$8:$O$86,COLUMN()-3,FALSE),0)</f>
        <v>0</v>
      </c>
      <c r="G977" s="82">
        <f>IF($C977&lt;&gt;"",VLOOKUP($C977,'Monthly budget'!$E$8:$O$86,COLUMN()-3,FALSE),0)</f>
        <v>0</v>
      </c>
      <c r="H977" s="82">
        <f>IF($C977&lt;&gt;"",VLOOKUP($C977,'Monthly budget'!$E$8:$O$86,COLUMN()-3,FALSE),0)</f>
        <v>0</v>
      </c>
      <c r="I977" s="82">
        <f>IF($C977&lt;&gt;"",VLOOKUP($C977,'Monthly budget'!$E$8:$O$86,COLUMN()-3,FALSE),0)</f>
        <v>0</v>
      </c>
      <c r="J977" s="82">
        <f>IF($C977&lt;&gt;"",VLOOKUP($C977,'Monthly budget'!$E$8:$O$86,COLUMN()-3,FALSE),0)</f>
        <v>0</v>
      </c>
      <c r="K977" s="82">
        <f>IF($C977&lt;&gt;"",VLOOKUP($C977,'Monthly budget'!$E$8:$O$86,COLUMN()-3,FALSE),0)</f>
        <v>0</v>
      </c>
      <c r="L977" s="82">
        <f>IF($C977&lt;&gt;"",VLOOKUP($C977,'Monthly budget'!$E$8:$O$86,COLUMN()-3,FALSE),0)</f>
        <v>0</v>
      </c>
      <c r="M977" s="82">
        <f>IF($C977&lt;&gt;"",VLOOKUP($C977,'Monthly budget'!$E$8:$O$86,COLUMN()-3,FALSE),0)</f>
        <v>0</v>
      </c>
      <c r="N977" s="82">
        <f>IF($C977&lt;&gt;"",VLOOKUP($C977,'Monthly budget'!$E$8:$O$86,COLUMN()-3,FALSE),0)</f>
        <v>0</v>
      </c>
    </row>
    <row r="978" spans="2:14" x14ac:dyDescent="0.25">
      <c r="B978" s="81" t="b">
        <v>0</v>
      </c>
      <c r="C978" s="88"/>
      <c r="D978" s="87"/>
      <c r="E978" s="83">
        <f>IF($C978&lt;&gt;"",VLOOKUP($C978,'Monthly budget'!$E$8:$O$86,COLUMN()-3,FALSE),0)</f>
        <v>0</v>
      </c>
      <c r="F978" s="82">
        <f>IF($C978&lt;&gt;"",VLOOKUP($C978,'Monthly budget'!$E$8:$O$86,COLUMN()-3,FALSE),0)</f>
        <v>0</v>
      </c>
      <c r="G978" s="82">
        <f>IF($C978&lt;&gt;"",VLOOKUP($C978,'Monthly budget'!$E$8:$O$86,COLUMN()-3,FALSE),0)</f>
        <v>0</v>
      </c>
      <c r="H978" s="82">
        <f>IF($C978&lt;&gt;"",VLOOKUP($C978,'Monthly budget'!$E$8:$O$86,COLUMN()-3,FALSE),0)</f>
        <v>0</v>
      </c>
      <c r="I978" s="82">
        <f>IF($C978&lt;&gt;"",VLOOKUP($C978,'Monthly budget'!$E$8:$O$86,COLUMN()-3,FALSE),0)</f>
        <v>0</v>
      </c>
      <c r="J978" s="82">
        <f>IF($C978&lt;&gt;"",VLOOKUP($C978,'Monthly budget'!$E$8:$O$86,COLUMN()-3,FALSE),0)</f>
        <v>0</v>
      </c>
      <c r="K978" s="82">
        <f>IF($C978&lt;&gt;"",VLOOKUP($C978,'Monthly budget'!$E$8:$O$86,COLUMN()-3,FALSE),0)</f>
        <v>0</v>
      </c>
      <c r="L978" s="82">
        <f>IF($C978&lt;&gt;"",VLOOKUP($C978,'Monthly budget'!$E$8:$O$86,COLUMN()-3,FALSE),0)</f>
        <v>0</v>
      </c>
      <c r="M978" s="82">
        <f>IF($C978&lt;&gt;"",VLOOKUP($C978,'Monthly budget'!$E$8:$O$86,COLUMN()-3,FALSE),0)</f>
        <v>0</v>
      </c>
      <c r="N978" s="82">
        <f>IF($C978&lt;&gt;"",VLOOKUP($C978,'Monthly budget'!$E$8:$O$86,COLUMN()-3,FALSE),0)</f>
        <v>0</v>
      </c>
    </row>
    <row r="979" spans="2:14" x14ac:dyDescent="0.25">
      <c r="B979" s="81" t="b">
        <v>0</v>
      </c>
      <c r="C979" s="88"/>
      <c r="D979" s="87"/>
      <c r="E979" s="83">
        <f>IF($C979&lt;&gt;"",VLOOKUP($C979,'Monthly budget'!$E$8:$O$86,COLUMN()-3,FALSE),0)</f>
        <v>0</v>
      </c>
      <c r="F979" s="82">
        <f>IF($C979&lt;&gt;"",VLOOKUP($C979,'Monthly budget'!$E$8:$O$86,COLUMN()-3,FALSE),0)</f>
        <v>0</v>
      </c>
      <c r="G979" s="82">
        <f>IF($C979&lt;&gt;"",VLOOKUP($C979,'Monthly budget'!$E$8:$O$86,COLUMN()-3,FALSE),0)</f>
        <v>0</v>
      </c>
      <c r="H979" s="82">
        <f>IF($C979&lt;&gt;"",VLOOKUP($C979,'Monthly budget'!$E$8:$O$86,COLUMN()-3,FALSE),0)</f>
        <v>0</v>
      </c>
      <c r="I979" s="82">
        <f>IF($C979&lt;&gt;"",VLOOKUP($C979,'Monthly budget'!$E$8:$O$86,COLUMN()-3,FALSE),0)</f>
        <v>0</v>
      </c>
      <c r="J979" s="82">
        <f>IF($C979&lt;&gt;"",VLOOKUP($C979,'Monthly budget'!$E$8:$O$86,COLUMN()-3,FALSE),0)</f>
        <v>0</v>
      </c>
      <c r="K979" s="82">
        <f>IF($C979&lt;&gt;"",VLOOKUP($C979,'Monthly budget'!$E$8:$O$86,COLUMN()-3,FALSE),0)</f>
        <v>0</v>
      </c>
      <c r="L979" s="82">
        <f>IF($C979&lt;&gt;"",VLOOKUP($C979,'Monthly budget'!$E$8:$O$86,COLUMN()-3,FALSE),0)</f>
        <v>0</v>
      </c>
      <c r="M979" s="82">
        <f>IF($C979&lt;&gt;"",VLOOKUP($C979,'Monthly budget'!$E$8:$O$86,COLUMN()-3,FALSE),0)</f>
        <v>0</v>
      </c>
      <c r="N979" s="82">
        <f>IF($C979&lt;&gt;"",VLOOKUP($C979,'Monthly budget'!$E$8:$O$86,COLUMN()-3,FALSE),0)</f>
        <v>0</v>
      </c>
    </row>
    <row r="980" spans="2:14" x14ac:dyDescent="0.25">
      <c r="B980" s="81" t="b">
        <v>0</v>
      </c>
      <c r="C980" s="88"/>
      <c r="D980" s="87"/>
      <c r="E980" s="83">
        <f>IF($C980&lt;&gt;"",VLOOKUP($C980,'Monthly budget'!$E$8:$O$86,COLUMN()-3,FALSE),0)</f>
        <v>0</v>
      </c>
      <c r="F980" s="82">
        <f>IF($C980&lt;&gt;"",VLOOKUP($C980,'Monthly budget'!$E$8:$O$86,COLUMN()-3,FALSE),0)</f>
        <v>0</v>
      </c>
      <c r="G980" s="82">
        <f>IF($C980&lt;&gt;"",VLOOKUP($C980,'Monthly budget'!$E$8:$O$86,COLUMN()-3,FALSE),0)</f>
        <v>0</v>
      </c>
      <c r="H980" s="82">
        <f>IF($C980&lt;&gt;"",VLOOKUP($C980,'Monthly budget'!$E$8:$O$86,COLUMN()-3,FALSE),0)</f>
        <v>0</v>
      </c>
      <c r="I980" s="82">
        <f>IF($C980&lt;&gt;"",VLOOKUP($C980,'Monthly budget'!$E$8:$O$86,COLUMN()-3,FALSE),0)</f>
        <v>0</v>
      </c>
      <c r="J980" s="82">
        <f>IF($C980&lt;&gt;"",VLOOKUP($C980,'Monthly budget'!$E$8:$O$86,COLUMN()-3,FALSE),0)</f>
        <v>0</v>
      </c>
      <c r="K980" s="82">
        <f>IF($C980&lt;&gt;"",VLOOKUP($C980,'Monthly budget'!$E$8:$O$86,COLUMN()-3,FALSE),0)</f>
        <v>0</v>
      </c>
      <c r="L980" s="82">
        <f>IF($C980&lt;&gt;"",VLOOKUP($C980,'Monthly budget'!$E$8:$O$86,COLUMN()-3,FALSE),0)</f>
        <v>0</v>
      </c>
      <c r="M980" s="82">
        <f>IF($C980&lt;&gt;"",VLOOKUP($C980,'Monthly budget'!$E$8:$O$86,COLUMN()-3,FALSE),0)</f>
        <v>0</v>
      </c>
      <c r="N980" s="82">
        <f>IF($C980&lt;&gt;"",VLOOKUP($C980,'Monthly budget'!$E$8:$O$86,COLUMN()-3,FALSE),0)</f>
        <v>0</v>
      </c>
    </row>
    <row r="981" spans="2:14" x14ac:dyDescent="0.25">
      <c r="B981" s="81" t="b">
        <v>0</v>
      </c>
      <c r="C981" s="88"/>
      <c r="D981" s="87"/>
      <c r="E981" s="83">
        <f>IF($C981&lt;&gt;"",VLOOKUP($C981,'Monthly budget'!$E$8:$O$86,COLUMN()-3,FALSE),0)</f>
        <v>0</v>
      </c>
      <c r="F981" s="82">
        <f>IF($C981&lt;&gt;"",VLOOKUP($C981,'Monthly budget'!$E$8:$O$86,COLUMN()-3,FALSE),0)</f>
        <v>0</v>
      </c>
      <c r="G981" s="82">
        <f>IF($C981&lt;&gt;"",VLOOKUP($C981,'Monthly budget'!$E$8:$O$86,COLUMN()-3,FALSE),0)</f>
        <v>0</v>
      </c>
      <c r="H981" s="82">
        <f>IF($C981&lt;&gt;"",VLOOKUP($C981,'Monthly budget'!$E$8:$O$86,COLUMN()-3,FALSE),0)</f>
        <v>0</v>
      </c>
      <c r="I981" s="82">
        <f>IF($C981&lt;&gt;"",VLOOKUP($C981,'Monthly budget'!$E$8:$O$86,COLUMN()-3,FALSE),0)</f>
        <v>0</v>
      </c>
      <c r="J981" s="82">
        <f>IF($C981&lt;&gt;"",VLOOKUP($C981,'Monthly budget'!$E$8:$O$86,COLUMN()-3,FALSE),0)</f>
        <v>0</v>
      </c>
      <c r="K981" s="82">
        <f>IF($C981&lt;&gt;"",VLOOKUP($C981,'Monthly budget'!$E$8:$O$86,COLUMN()-3,FALSE),0)</f>
        <v>0</v>
      </c>
      <c r="L981" s="82">
        <f>IF($C981&lt;&gt;"",VLOOKUP($C981,'Monthly budget'!$E$8:$O$86,COLUMN()-3,FALSE),0)</f>
        <v>0</v>
      </c>
      <c r="M981" s="82">
        <f>IF($C981&lt;&gt;"",VLOOKUP($C981,'Monthly budget'!$E$8:$O$86,COLUMN()-3,FALSE),0)</f>
        <v>0</v>
      </c>
      <c r="N981" s="82">
        <f>IF($C981&lt;&gt;"",VLOOKUP($C981,'Monthly budget'!$E$8:$O$86,COLUMN()-3,FALSE),0)</f>
        <v>0</v>
      </c>
    </row>
    <row r="982" spans="2:14" x14ac:dyDescent="0.25">
      <c r="B982" s="81" t="b">
        <v>0</v>
      </c>
      <c r="C982" s="88"/>
      <c r="D982" s="87"/>
      <c r="E982" s="83">
        <f>IF($C982&lt;&gt;"",VLOOKUP($C982,'Monthly budget'!$E$8:$O$86,COLUMN()-3,FALSE),0)</f>
        <v>0</v>
      </c>
      <c r="F982" s="82">
        <f>IF($C982&lt;&gt;"",VLOOKUP($C982,'Monthly budget'!$E$8:$O$86,COLUMN()-3,FALSE),0)</f>
        <v>0</v>
      </c>
      <c r="G982" s="82">
        <f>IF($C982&lt;&gt;"",VLOOKUP($C982,'Monthly budget'!$E$8:$O$86,COLUMN()-3,FALSE),0)</f>
        <v>0</v>
      </c>
      <c r="H982" s="82">
        <f>IF($C982&lt;&gt;"",VLOOKUP($C982,'Monthly budget'!$E$8:$O$86,COLUMN()-3,FALSE),0)</f>
        <v>0</v>
      </c>
      <c r="I982" s="82">
        <f>IF($C982&lt;&gt;"",VLOOKUP($C982,'Monthly budget'!$E$8:$O$86,COLUMN()-3,FALSE),0)</f>
        <v>0</v>
      </c>
      <c r="J982" s="82">
        <f>IF($C982&lt;&gt;"",VLOOKUP($C982,'Monthly budget'!$E$8:$O$86,COLUMN()-3,FALSE),0)</f>
        <v>0</v>
      </c>
      <c r="K982" s="82">
        <f>IF($C982&lt;&gt;"",VLOOKUP($C982,'Monthly budget'!$E$8:$O$86,COLUMN()-3,FALSE),0)</f>
        <v>0</v>
      </c>
      <c r="L982" s="82">
        <f>IF($C982&lt;&gt;"",VLOOKUP($C982,'Monthly budget'!$E$8:$O$86,COLUMN()-3,FALSE),0)</f>
        <v>0</v>
      </c>
      <c r="M982" s="82">
        <f>IF($C982&lt;&gt;"",VLOOKUP($C982,'Monthly budget'!$E$8:$O$86,COLUMN()-3,FALSE),0)</f>
        <v>0</v>
      </c>
      <c r="N982" s="82">
        <f>IF($C982&lt;&gt;"",VLOOKUP($C982,'Monthly budget'!$E$8:$O$86,COLUMN()-3,FALSE),0)</f>
        <v>0</v>
      </c>
    </row>
    <row r="983" spans="2:14" x14ac:dyDescent="0.25">
      <c r="B983" s="81" t="b">
        <v>0</v>
      </c>
      <c r="C983" s="88"/>
      <c r="D983" s="87"/>
      <c r="E983" s="83">
        <f>IF($C983&lt;&gt;"",VLOOKUP($C983,'Monthly budget'!$E$8:$O$86,COLUMN()-3,FALSE),0)</f>
        <v>0</v>
      </c>
      <c r="F983" s="82">
        <f>IF($C983&lt;&gt;"",VLOOKUP($C983,'Monthly budget'!$E$8:$O$86,COLUMN()-3,FALSE),0)</f>
        <v>0</v>
      </c>
      <c r="G983" s="82">
        <f>IF($C983&lt;&gt;"",VLOOKUP($C983,'Monthly budget'!$E$8:$O$86,COLUMN()-3,FALSE),0)</f>
        <v>0</v>
      </c>
      <c r="H983" s="82">
        <f>IF($C983&lt;&gt;"",VLOOKUP($C983,'Monthly budget'!$E$8:$O$86,COLUMN()-3,FALSE),0)</f>
        <v>0</v>
      </c>
      <c r="I983" s="82">
        <f>IF($C983&lt;&gt;"",VLOOKUP($C983,'Monthly budget'!$E$8:$O$86,COLUMN()-3,FALSE),0)</f>
        <v>0</v>
      </c>
      <c r="J983" s="82">
        <f>IF($C983&lt;&gt;"",VLOOKUP($C983,'Monthly budget'!$E$8:$O$86,COLUMN()-3,FALSE),0)</f>
        <v>0</v>
      </c>
      <c r="K983" s="82">
        <f>IF($C983&lt;&gt;"",VLOOKUP($C983,'Monthly budget'!$E$8:$O$86,COLUMN()-3,FALSE),0)</f>
        <v>0</v>
      </c>
      <c r="L983" s="82">
        <f>IF($C983&lt;&gt;"",VLOOKUP($C983,'Monthly budget'!$E$8:$O$86,COLUMN()-3,FALSE),0)</f>
        <v>0</v>
      </c>
      <c r="M983" s="82">
        <f>IF($C983&lt;&gt;"",VLOOKUP($C983,'Monthly budget'!$E$8:$O$86,COLUMN()-3,FALSE),0)</f>
        <v>0</v>
      </c>
      <c r="N983" s="82">
        <f>IF($C983&lt;&gt;"",VLOOKUP($C983,'Monthly budget'!$E$8:$O$86,COLUMN()-3,FALSE),0)</f>
        <v>0</v>
      </c>
    </row>
    <row r="984" spans="2:14" x14ac:dyDescent="0.25">
      <c r="B984" s="81" t="b">
        <v>0</v>
      </c>
      <c r="C984" s="88"/>
      <c r="D984" s="87"/>
      <c r="E984" s="83">
        <f>IF($C984&lt;&gt;"",VLOOKUP($C984,'Monthly budget'!$E$8:$O$86,COLUMN()-3,FALSE),0)</f>
        <v>0</v>
      </c>
      <c r="F984" s="82">
        <f>IF($C984&lt;&gt;"",VLOOKUP($C984,'Monthly budget'!$E$8:$O$86,COLUMN()-3,FALSE),0)</f>
        <v>0</v>
      </c>
      <c r="G984" s="82">
        <f>IF($C984&lt;&gt;"",VLOOKUP($C984,'Monthly budget'!$E$8:$O$86,COLUMN()-3,FALSE),0)</f>
        <v>0</v>
      </c>
      <c r="H984" s="82">
        <f>IF($C984&lt;&gt;"",VLOOKUP($C984,'Monthly budget'!$E$8:$O$86,COLUMN()-3,FALSE),0)</f>
        <v>0</v>
      </c>
      <c r="I984" s="82">
        <f>IF($C984&lt;&gt;"",VLOOKUP($C984,'Monthly budget'!$E$8:$O$86,COLUMN()-3,FALSE),0)</f>
        <v>0</v>
      </c>
      <c r="J984" s="82">
        <f>IF($C984&lt;&gt;"",VLOOKUP($C984,'Monthly budget'!$E$8:$O$86,COLUMN()-3,FALSE),0)</f>
        <v>0</v>
      </c>
      <c r="K984" s="82">
        <f>IF($C984&lt;&gt;"",VLOOKUP($C984,'Monthly budget'!$E$8:$O$86,COLUMN()-3,FALSE),0)</f>
        <v>0</v>
      </c>
      <c r="L984" s="82">
        <f>IF($C984&lt;&gt;"",VLOOKUP($C984,'Monthly budget'!$E$8:$O$86,COLUMN()-3,FALSE),0)</f>
        <v>0</v>
      </c>
      <c r="M984" s="82">
        <f>IF($C984&lt;&gt;"",VLOOKUP($C984,'Monthly budget'!$E$8:$O$86,COLUMN()-3,FALSE),0)</f>
        <v>0</v>
      </c>
      <c r="N984" s="82">
        <f>IF($C984&lt;&gt;"",VLOOKUP($C984,'Monthly budget'!$E$8:$O$86,COLUMN()-3,FALSE),0)</f>
        <v>0</v>
      </c>
    </row>
    <row r="985" spans="2:14" x14ac:dyDescent="0.25">
      <c r="B985" s="81" t="b">
        <v>0</v>
      </c>
      <c r="C985" s="88"/>
      <c r="D985" s="87"/>
      <c r="E985" s="83">
        <f>IF($C985&lt;&gt;"",VLOOKUP($C985,'Monthly budget'!$E$8:$O$86,COLUMN()-3,FALSE),0)</f>
        <v>0</v>
      </c>
      <c r="F985" s="82">
        <f>IF($C985&lt;&gt;"",VLOOKUP($C985,'Monthly budget'!$E$8:$O$86,COLUMN()-3,FALSE),0)</f>
        <v>0</v>
      </c>
      <c r="G985" s="82">
        <f>IF($C985&lt;&gt;"",VLOOKUP($C985,'Monthly budget'!$E$8:$O$86,COLUMN()-3,FALSE),0)</f>
        <v>0</v>
      </c>
      <c r="H985" s="82">
        <f>IF($C985&lt;&gt;"",VLOOKUP($C985,'Monthly budget'!$E$8:$O$86,COLUMN()-3,FALSE),0)</f>
        <v>0</v>
      </c>
      <c r="I985" s="82">
        <f>IF($C985&lt;&gt;"",VLOOKUP($C985,'Monthly budget'!$E$8:$O$86,COLUMN()-3,FALSE),0)</f>
        <v>0</v>
      </c>
      <c r="J985" s="82">
        <f>IF($C985&lt;&gt;"",VLOOKUP($C985,'Monthly budget'!$E$8:$O$86,COLUMN()-3,FALSE),0)</f>
        <v>0</v>
      </c>
      <c r="K985" s="82">
        <f>IF($C985&lt;&gt;"",VLOOKUP($C985,'Monthly budget'!$E$8:$O$86,COLUMN()-3,FALSE),0)</f>
        <v>0</v>
      </c>
      <c r="L985" s="82">
        <f>IF($C985&lt;&gt;"",VLOOKUP($C985,'Monthly budget'!$E$8:$O$86,COLUMN()-3,FALSE),0)</f>
        <v>0</v>
      </c>
      <c r="M985" s="82">
        <f>IF($C985&lt;&gt;"",VLOOKUP($C985,'Monthly budget'!$E$8:$O$86,COLUMN()-3,FALSE),0)</f>
        <v>0</v>
      </c>
      <c r="N985" s="82">
        <f>IF($C985&lt;&gt;"",VLOOKUP($C985,'Monthly budget'!$E$8:$O$86,COLUMN()-3,FALSE),0)</f>
        <v>0</v>
      </c>
    </row>
    <row r="986" spans="2:14" x14ac:dyDescent="0.25">
      <c r="B986" s="81" t="b">
        <v>0</v>
      </c>
      <c r="C986" s="88"/>
      <c r="D986" s="87"/>
      <c r="E986" s="83">
        <f>IF($C986&lt;&gt;"",VLOOKUP($C986,'Monthly budget'!$E$8:$O$86,COLUMN()-3,FALSE),0)</f>
        <v>0</v>
      </c>
      <c r="F986" s="82">
        <f>IF($C986&lt;&gt;"",VLOOKUP($C986,'Monthly budget'!$E$8:$O$86,COLUMN()-3,FALSE),0)</f>
        <v>0</v>
      </c>
      <c r="G986" s="82">
        <f>IF($C986&lt;&gt;"",VLOOKUP($C986,'Monthly budget'!$E$8:$O$86,COLUMN()-3,FALSE),0)</f>
        <v>0</v>
      </c>
      <c r="H986" s="82">
        <f>IF($C986&lt;&gt;"",VLOOKUP($C986,'Monthly budget'!$E$8:$O$86,COLUMN()-3,FALSE),0)</f>
        <v>0</v>
      </c>
      <c r="I986" s="82">
        <f>IF($C986&lt;&gt;"",VLOOKUP($C986,'Monthly budget'!$E$8:$O$86,COLUMN()-3,FALSE),0)</f>
        <v>0</v>
      </c>
      <c r="J986" s="82">
        <f>IF($C986&lt;&gt;"",VLOOKUP($C986,'Monthly budget'!$E$8:$O$86,COLUMN()-3,FALSE),0)</f>
        <v>0</v>
      </c>
      <c r="K986" s="82">
        <f>IF($C986&lt;&gt;"",VLOOKUP($C986,'Monthly budget'!$E$8:$O$86,COLUMN()-3,FALSE),0)</f>
        <v>0</v>
      </c>
      <c r="L986" s="82">
        <f>IF($C986&lt;&gt;"",VLOOKUP($C986,'Monthly budget'!$E$8:$O$86,COLUMN()-3,FALSE),0)</f>
        <v>0</v>
      </c>
      <c r="M986" s="82">
        <f>IF($C986&lt;&gt;"",VLOOKUP($C986,'Monthly budget'!$E$8:$O$86,COLUMN()-3,FALSE),0)</f>
        <v>0</v>
      </c>
      <c r="N986" s="82">
        <f>IF($C986&lt;&gt;"",VLOOKUP($C986,'Monthly budget'!$E$8:$O$86,COLUMN()-3,FALSE),0)</f>
        <v>0</v>
      </c>
    </row>
    <row r="987" spans="2:14" x14ac:dyDescent="0.25">
      <c r="B987" s="81" t="b">
        <v>0</v>
      </c>
      <c r="C987" s="88"/>
      <c r="D987" s="87"/>
      <c r="E987" s="83">
        <f>IF($C987&lt;&gt;"",VLOOKUP($C987,'Monthly budget'!$E$8:$O$86,COLUMN()-3,FALSE),0)</f>
        <v>0</v>
      </c>
      <c r="F987" s="82">
        <f>IF($C987&lt;&gt;"",VLOOKUP($C987,'Monthly budget'!$E$8:$O$86,COLUMN()-3,FALSE),0)</f>
        <v>0</v>
      </c>
      <c r="G987" s="82">
        <f>IF($C987&lt;&gt;"",VLOOKUP($C987,'Monthly budget'!$E$8:$O$86,COLUMN()-3,FALSE),0)</f>
        <v>0</v>
      </c>
      <c r="H987" s="82">
        <f>IF($C987&lt;&gt;"",VLOOKUP($C987,'Monthly budget'!$E$8:$O$86,COLUMN()-3,FALSE),0)</f>
        <v>0</v>
      </c>
      <c r="I987" s="82">
        <f>IF($C987&lt;&gt;"",VLOOKUP($C987,'Monthly budget'!$E$8:$O$86,COLUMN()-3,FALSE),0)</f>
        <v>0</v>
      </c>
      <c r="J987" s="82">
        <f>IF($C987&lt;&gt;"",VLOOKUP($C987,'Monthly budget'!$E$8:$O$86,COLUMN()-3,FALSE),0)</f>
        <v>0</v>
      </c>
      <c r="K987" s="82">
        <f>IF($C987&lt;&gt;"",VLOOKUP($C987,'Monthly budget'!$E$8:$O$86,COLUMN()-3,FALSE),0)</f>
        <v>0</v>
      </c>
      <c r="L987" s="82">
        <f>IF($C987&lt;&gt;"",VLOOKUP($C987,'Monthly budget'!$E$8:$O$86,COLUMN()-3,FALSE),0)</f>
        <v>0</v>
      </c>
      <c r="M987" s="82">
        <f>IF($C987&lt;&gt;"",VLOOKUP($C987,'Monthly budget'!$E$8:$O$86,COLUMN()-3,FALSE),0)</f>
        <v>0</v>
      </c>
      <c r="N987" s="82">
        <f>IF($C987&lt;&gt;"",VLOOKUP($C987,'Monthly budget'!$E$8:$O$86,COLUMN()-3,FALSE),0)</f>
        <v>0</v>
      </c>
    </row>
    <row r="988" spans="2:14" x14ac:dyDescent="0.25">
      <c r="B988" s="81" t="b">
        <v>0</v>
      </c>
      <c r="C988" s="88"/>
      <c r="D988" s="87"/>
      <c r="E988" s="83">
        <f>IF($C988&lt;&gt;"",VLOOKUP($C988,'Monthly budget'!$E$8:$O$86,COLUMN()-3,FALSE),0)</f>
        <v>0</v>
      </c>
      <c r="F988" s="82">
        <f>IF($C988&lt;&gt;"",VLOOKUP($C988,'Monthly budget'!$E$8:$O$86,COLUMN()-3,FALSE),0)</f>
        <v>0</v>
      </c>
      <c r="G988" s="82">
        <f>IF($C988&lt;&gt;"",VLOOKUP($C988,'Monthly budget'!$E$8:$O$86,COLUMN()-3,FALSE),0)</f>
        <v>0</v>
      </c>
      <c r="H988" s="82">
        <f>IF($C988&lt;&gt;"",VLOOKUP($C988,'Monthly budget'!$E$8:$O$86,COLUMN()-3,FALSE),0)</f>
        <v>0</v>
      </c>
      <c r="I988" s="82">
        <f>IF($C988&lt;&gt;"",VLOOKUP($C988,'Monthly budget'!$E$8:$O$86,COLUMN()-3,FALSE),0)</f>
        <v>0</v>
      </c>
      <c r="J988" s="82">
        <f>IF($C988&lt;&gt;"",VLOOKUP($C988,'Monthly budget'!$E$8:$O$86,COLUMN()-3,FALSE),0)</f>
        <v>0</v>
      </c>
      <c r="K988" s="82">
        <f>IF($C988&lt;&gt;"",VLOOKUP($C988,'Monthly budget'!$E$8:$O$86,COLUMN()-3,FALSE),0)</f>
        <v>0</v>
      </c>
      <c r="L988" s="82">
        <f>IF($C988&lt;&gt;"",VLOOKUP($C988,'Monthly budget'!$E$8:$O$86,COLUMN()-3,FALSE),0)</f>
        <v>0</v>
      </c>
      <c r="M988" s="82">
        <f>IF($C988&lt;&gt;"",VLOOKUP($C988,'Monthly budget'!$E$8:$O$86,COLUMN()-3,FALSE),0)</f>
        <v>0</v>
      </c>
      <c r="N988" s="82">
        <f>IF($C988&lt;&gt;"",VLOOKUP($C988,'Monthly budget'!$E$8:$O$86,COLUMN()-3,FALSE),0)</f>
        <v>0</v>
      </c>
    </row>
    <row r="989" spans="2:14" x14ac:dyDescent="0.25">
      <c r="B989" s="81" t="b">
        <v>0</v>
      </c>
      <c r="C989" s="88"/>
      <c r="D989" s="87"/>
      <c r="E989" s="83">
        <f>IF($C989&lt;&gt;"",VLOOKUP($C989,'Monthly budget'!$E$8:$O$86,COLUMN()-3,FALSE),0)</f>
        <v>0</v>
      </c>
      <c r="F989" s="82">
        <f>IF($C989&lt;&gt;"",VLOOKUP($C989,'Monthly budget'!$E$8:$O$86,COLUMN()-3,FALSE),0)</f>
        <v>0</v>
      </c>
      <c r="G989" s="82">
        <f>IF($C989&lt;&gt;"",VLOOKUP($C989,'Monthly budget'!$E$8:$O$86,COLUMN()-3,FALSE),0)</f>
        <v>0</v>
      </c>
      <c r="H989" s="82">
        <f>IF($C989&lt;&gt;"",VLOOKUP($C989,'Monthly budget'!$E$8:$O$86,COLUMN()-3,FALSE),0)</f>
        <v>0</v>
      </c>
      <c r="I989" s="82">
        <f>IF($C989&lt;&gt;"",VLOOKUP($C989,'Monthly budget'!$E$8:$O$86,COLUMN()-3,FALSE),0)</f>
        <v>0</v>
      </c>
      <c r="J989" s="82">
        <f>IF($C989&lt;&gt;"",VLOOKUP($C989,'Monthly budget'!$E$8:$O$86,COLUMN()-3,FALSE),0)</f>
        <v>0</v>
      </c>
      <c r="K989" s="82">
        <f>IF($C989&lt;&gt;"",VLOOKUP($C989,'Monthly budget'!$E$8:$O$86,COLUMN()-3,FALSE),0)</f>
        <v>0</v>
      </c>
      <c r="L989" s="82">
        <f>IF($C989&lt;&gt;"",VLOOKUP($C989,'Monthly budget'!$E$8:$O$86,COLUMN()-3,FALSE),0)</f>
        <v>0</v>
      </c>
      <c r="M989" s="82">
        <f>IF($C989&lt;&gt;"",VLOOKUP($C989,'Monthly budget'!$E$8:$O$86,COLUMN()-3,FALSE),0)</f>
        <v>0</v>
      </c>
      <c r="N989" s="82">
        <f>IF($C989&lt;&gt;"",VLOOKUP($C989,'Monthly budget'!$E$8:$O$86,COLUMN()-3,FALSE),0)</f>
        <v>0</v>
      </c>
    </row>
    <row r="990" spans="2:14" x14ac:dyDescent="0.25">
      <c r="B990" s="81" t="b">
        <v>0</v>
      </c>
      <c r="C990" s="88"/>
      <c r="D990" s="87"/>
      <c r="E990" s="83">
        <f>IF($C990&lt;&gt;"",VLOOKUP($C990,'Monthly budget'!$E$8:$O$86,COLUMN()-3,FALSE),0)</f>
        <v>0</v>
      </c>
      <c r="F990" s="82">
        <f>IF($C990&lt;&gt;"",VLOOKUP($C990,'Monthly budget'!$E$8:$O$86,COLUMN()-3,FALSE),0)</f>
        <v>0</v>
      </c>
      <c r="G990" s="82">
        <f>IF($C990&lt;&gt;"",VLOOKUP($C990,'Monthly budget'!$E$8:$O$86,COLUMN()-3,FALSE),0)</f>
        <v>0</v>
      </c>
      <c r="H990" s="82">
        <f>IF($C990&lt;&gt;"",VLOOKUP($C990,'Monthly budget'!$E$8:$O$86,COLUMN()-3,FALSE),0)</f>
        <v>0</v>
      </c>
      <c r="I990" s="82">
        <f>IF($C990&lt;&gt;"",VLOOKUP($C990,'Monthly budget'!$E$8:$O$86,COLUMN()-3,FALSE),0)</f>
        <v>0</v>
      </c>
      <c r="J990" s="82">
        <f>IF($C990&lt;&gt;"",VLOOKUP($C990,'Monthly budget'!$E$8:$O$86,COLUMN()-3,FALSE),0)</f>
        <v>0</v>
      </c>
      <c r="K990" s="82">
        <f>IF($C990&lt;&gt;"",VLOOKUP($C990,'Monthly budget'!$E$8:$O$86,COLUMN()-3,FALSE),0)</f>
        <v>0</v>
      </c>
      <c r="L990" s="82">
        <f>IF($C990&lt;&gt;"",VLOOKUP($C990,'Monthly budget'!$E$8:$O$86,COLUMN()-3,FALSE),0)</f>
        <v>0</v>
      </c>
      <c r="M990" s="82">
        <f>IF($C990&lt;&gt;"",VLOOKUP($C990,'Monthly budget'!$E$8:$O$86,COLUMN()-3,FALSE),0)</f>
        <v>0</v>
      </c>
      <c r="N990" s="82">
        <f>IF($C990&lt;&gt;"",VLOOKUP($C990,'Monthly budget'!$E$8:$O$86,COLUMN()-3,FALSE),0)</f>
        <v>0</v>
      </c>
    </row>
    <row r="991" spans="2:14" x14ac:dyDescent="0.25">
      <c r="B991" s="81" t="b">
        <v>0</v>
      </c>
      <c r="C991" s="88"/>
      <c r="D991" s="87"/>
      <c r="E991" s="83">
        <f>IF($C991&lt;&gt;"",VLOOKUP($C991,'Monthly budget'!$E$8:$O$86,COLUMN()-3,FALSE),0)</f>
        <v>0</v>
      </c>
      <c r="F991" s="82">
        <f>IF($C991&lt;&gt;"",VLOOKUP($C991,'Monthly budget'!$E$8:$O$86,COLUMN()-3,FALSE),0)</f>
        <v>0</v>
      </c>
      <c r="G991" s="82">
        <f>IF($C991&lt;&gt;"",VLOOKUP($C991,'Monthly budget'!$E$8:$O$86,COLUMN()-3,FALSE),0)</f>
        <v>0</v>
      </c>
      <c r="H991" s="82">
        <f>IF($C991&lt;&gt;"",VLOOKUP($C991,'Monthly budget'!$E$8:$O$86,COLUMN()-3,FALSE),0)</f>
        <v>0</v>
      </c>
      <c r="I991" s="82">
        <f>IF($C991&lt;&gt;"",VLOOKUP($C991,'Monthly budget'!$E$8:$O$86,COLUMN()-3,FALSE),0)</f>
        <v>0</v>
      </c>
      <c r="J991" s="82">
        <f>IF($C991&lt;&gt;"",VLOOKUP($C991,'Monthly budget'!$E$8:$O$86,COLUMN()-3,FALSE),0)</f>
        <v>0</v>
      </c>
      <c r="K991" s="82">
        <f>IF($C991&lt;&gt;"",VLOOKUP($C991,'Monthly budget'!$E$8:$O$86,COLUMN()-3,FALSE),0)</f>
        <v>0</v>
      </c>
      <c r="L991" s="82">
        <f>IF($C991&lt;&gt;"",VLOOKUP($C991,'Monthly budget'!$E$8:$O$86,COLUMN()-3,FALSE),0)</f>
        <v>0</v>
      </c>
      <c r="M991" s="82">
        <f>IF($C991&lt;&gt;"",VLOOKUP($C991,'Monthly budget'!$E$8:$O$86,COLUMN()-3,FALSE),0)</f>
        <v>0</v>
      </c>
      <c r="N991" s="82">
        <f>IF($C991&lt;&gt;"",VLOOKUP($C991,'Monthly budget'!$E$8:$O$86,COLUMN()-3,FALSE),0)</f>
        <v>0</v>
      </c>
    </row>
    <row r="992" spans="2:14" x14ac:dyDescent="0.25">
      <c r="B992" s="81" t="b">
        <v>0</v>
      </c>
      <c r="C992" s="88"/>
      <c r="D992" s="87"/>
      <c r="E992" s="83">
        <f>IF($C992&lt;&gt;"",VLOOKUP($C992,'Monthly budget'!$E$8:$O$86,COLUMN()-3,FALSE),0)</f>
        <v>0</v>
      </c>
      <c r="F992" s="82">
        <f>IF($C992&lt;&gt;"",VLOOKUP($C992,'Monthly budget'!$E$8:$O$86,COLUMN()-3,FALSE),0)</f>
        <v>0</v>
      </c>
      <c r="G992" s="82">
        <f>IF($C992&lt;&gt;"",VLOOKUP($C992,'Monthly budget'!$E$8:$O$86,COLUMN()-3,FALSE),0)</f>
        <v>0</v>
      </c>
      <c r="H992" s="82">
        <f>IF($C992&lt;&gt;"",VLOOKUP($C992,'Monthly budget'!$E$8:$O$86,COLUMN()-3,FALSE),0)</f>
        <v>0</v>
      </c>
      <c r="I992" s="82">
        <f>IF($C992&lt;&gt;"",VLOOKUP($C992,'Monthly budget'!$E$8:$O$86,COLUMN()-3,FALSE),0)</f>
        <v>0</v>
      </c>
      <c r="J992" s="82">
        <f>IF($C992&lt;&gt;"",VLOOKUP($C992,'Monthly budget'!$E$8:$O$86,COLUMN()-3,FALSE),0)</f>
        <v>0</v>
      </c>
      <c r="K992" s="82">
        <f>IF($C992&lt;&gt;"",VLOOKUP($C992,'Monthly budget'!$E$8:$O$86,COLUMN()-3,FALSE),0)</f>
        <v>0</v>
      </c>
      <c r="L992" s="82">
        <f>IF($C992&lt;&gt;"",VLOOKUP($C992,'Monthly budget'!$E$8:$O$86,COLUMN()-3,FALSE),0)</f>
        <v>0</v>
      </c>
      <c r="M992" s="82">
        <f>IF($C992&lt;&gt;"",VLOOKUP($C992,'Monthly budget'!$E$8:$O$86,COLUMN()-3,FALSE),0)</f>
        <v>0</v>
      </c>
      <c r="N992" s="82">
        <f>IF($C992&lt;&gt;"",VLOOKUP($C992,'Monthly budget'!$E$8:$O$86,COLUMN()-3,FALSE),0)</f>
        <v>0</v>
      </c>
    </row>
    <row r="993" spans="2:14" x14ac:dyDescent="0.25">
      <c r="B993" s="81" t="b">
        <v>0</v>
      </c>
      <c r="C993" s="88"/>
      <c r="D993" s="87"/>
      <c r="E993" s="83">
        <f>IF($C993&lt;&gt;"",VLOOKUP($C993,'Monthly budget'!$E$8:$O$86,COLUMN()-3,FALSE),0)</f>
        <v>0</v>
      </c>
      <c r="F993" s="82">
        <f>IF($C993&lt;&gt;"",VLOOKUP($C993,'Monthly budget'!$E$8:$O$86,COLUMN()-3,FALSE),0)</f>
        <v>0</v>
      </c>
      <c r="G993" s="82">
        <f>IF($C993&lt;&gt;"",VLOOKUP($C993,'Monthly budget'!$E$8:$O$86,COLUMN()-3,FALSE),0)</f>
        <v>0</v>
      </c>
      <c r="H993" s="82">
        <f>IF($C993&lt;&gt;"",VLOOKUP($C993,'Monthly budget'!$E$8:$O$86,COLUMN()-3,FALSE),0)</f>
        <v>0</v>
      </c>
      <c r="I993" s="82">
        <f>IF($C993&lt;&gt;"",VLOOKUP($C993,'Monthly budget'!$E$8:$O$86,COLUMN()-3,FALSE),0)</f>
        <v>0</v>
      </c>
      <c r="J993" s="82">
        <f>IF($C993&lt;&gt;"",VLOOKUP($C993,'Monthly budget'!$E$8:$O$86,COLUMN()-3,FALSE),0)</f>
        <v>0</v>
      </c>
      <c r="K993" s="82">
        <f>IF($C993&lt;&gt;"",VLOOKUP($C993,'Monthly budget'!$E$8:$O$86,COLUMN()-3,FALSE),0)</f>
        <v>0</v>
      </c>
      <c r="L993" s="82">
        <f>IF($C993&lt;&gt;"",VLOOKUP($C993,'Monthly budget'!$E$8:$O$86,COLUMN()-3,FALSE),0)</f>
        <v>0</v>
      </c>
      <c r="M993" s="82">
        <f>IF($C993&lt;&gt;"",VLOOKUP($C993,'Monthly budget'!$E$8:$O$86,COLUMN()-3,FALSE),0)</f>
        <v>0</v>
      </c>
      <c r="N993" s="82">
        <f>IF($C993&lt;&gt;"",VLOOKUP($C993,'Monthly budget'!$E$8:$O$86,COLUMN()-3,FALSE),0)</f>
        <v>0</v>
      </c>
    </row>
    <row r="994" spans="2:14" x14ac:dyDescent="0.25">
      <c r="B994" s="81" t="b">
        <v>0</v>
      </c>
      <c r="C994" s="88"/>
      <c r="D994" s="87"/>
      <c r="E994" s="83">
        <f>IF($C994&lt;&gt;"",VLOOKUP($C994,'Monthly budget'!$E$8:$O$86,COLUMN()-3,FALSE),0)</f>
        <v>0</v>
      </c>
      <c r="F994" s="82">
        <f>IF($C994&lt;&gt;"",VLOOKUP($C994,'Monthly budget'!$E$8:$O$86,COLUMN()-3,FALSE),0)</f>
        <v>0</v>
      </c>
      <c r="G994" s="82">
        <f>IF($C994&lt;&gt;"",VLOOKUP($C994,'Monthly budget'!$E$8:$O$86,COLUMN()-3,FALSE),0)</f>
        <v>0</v>
      </c>
      <c r="H994" s="82">
        <f>IF($C994&lt;&gt;"",VLOOKUP($C994,'Monthly budget'!$E$8:$O$86,COLUMN()-3,FALSE),0)</f>
        <v>0</v>
      </c>
      <c r="I994" s="82">
        <f>IF($C994&lt;&gt;"",VLOOKUP($C994,'Monthly budget'!$E$8:$O$86,COLUMN()-3,FALSE),0)</f>
        <v>0</v>
      </c>
      <c r="J994" s="82">
        <f>IF($C994&lt;&gt;"",VLOOKUP($C994,'Monthly budget'!$E$8:$O$86,COLUMN()-3,FALSE),0)</f>
        <v>0</v>
      </c>
      <c r="K994" s="82">
        <f>IF($C994&lt;&gt;"",VLOOKUP($C994,'Monthly budget'!$E$8:$O$86,COLUMN()-3,FALSE),0)</f>
        <v>0</v>
      </c>
      <c r="L994" s="82">
        <f>IF($C994&lt;&gt;"",VLOOKUP($C994,'Monthly budget'!$E$8:$O$86,COLUMN()-3,FALSE),0)</f>
        <v>0</v>
      </c>
      <c r="M994" s="82">
        <f>IF($C994&lt;&gt;"",VLOOKUP($C994,'Monthly budget'!$E$8:$O$86,COLUMN()-3,FALSE),0)</f>
        <v>0</v>
      </c>
      <c r="N994" s="82">
        <f>IF($C994&lt;&gt;"",VLOOKUP($C994,'Monthly budget'!$E$8:$O$86,COLUMN()-3,FALSE),0)</f>
        <v>0</v>
      </c>
    </row>
    <row r="995" spans="2:14" x14ac:dyDescent="0.25">
      <c r="B995" s="81" t="b">
        <v>0</v>
      </c>
      <c r="C995" s="88"/>
      <c r="D995" s="87"/>
      <c r="E995" s="83">
        <f>IF($C995&lt;&gt;"",VLOOKUP($C995,'Monthly budget'!$E$8:$O$86,COLUMN()-3,FALSE),0)</f>
        <v>0</v>
      </c>
      <c r="F995" s="82">
        <f>IF($C995&lt;&gt;"",VLOOKUP($C995,'Monthly budget'!$E$8:$O$86,COLUMN()-3,FALSE),0)</f>
        <v>0</v>
      </c>
      <c r="G995" s="82">
        <f>IF($C995&lt;&gt;"",VLOOKUP($C995,'Monthly budget'!$E$8:$O$86,COLUMN()-3,FALSE),0)</f>
        <v>0</v>
      </c>
      <c r="H995" s="82">
        <f>IF($C995&lt;&gt;"",VLOOKUP($C995,'Monthly budget'!$E$8:$O$86,COLUMN()-3,FALSE),0)</f>
        <v>0</v>
      </c>
      <c r="I995" s="82">
        <f>IF($C995&lt;&gt;"",VLOOKUP($C995,'Monthly budget'!$E$8:$O$86,COLUMN()-3,FALSE),0)</f>
        <v>0</v>
      </c>
      <c r="J995" s="82">
        <f>IF($C995&lt;&gt;"",VLOOKUP($C995,'Monthly budget'!$E$8:$O$86,COLUMN()-3,FALSE),0)</f>
        <v>0</v>
      </c>
      <c r="K995" s="82">
        <f>IF($C995&lt;&gt;"",VLOOKUP($C995,'Monthly budget'!$E$8:$O$86,COLUMN()-3,FALSE),0)</f>
        <v>0</v>
      </c>
      <c r="L995" s="82">
        <f>IF($C995&lt;&gt;"",VLOOKUP($C995,'Monthly budget'!$E$8:$O$86,COLUMN()-3,FALSE),0)</f>
        <v>0</v>
      </c>
      <c r="M995" s="82">
        <f>IF($C995&lt;&gt;"",VLOOKUP($C995,'Monthly budget'!$E$8:$O$86,COLUMN()-3,FALSE),0)</f>
        <v>0</v>
      </c>
      <c r="N995" s="82">
        <f>IF($C995&lt;&gt;"",VLOOKUP($C995,'Monthly budget'!$E$8:$O$86,COLUMN()-3,FALSE),0)</f>
        <v>0</v>
      </c>
    </row>
    <row r="996" spans="2:14" x14ac:dyDescent="0.25">
      <c r="B996" s="81" t="b">
        <v>0</v>
      </c>
      <c r="C996" s="88"/>
      <c r="D996" s="87"/>
      <c r="E996" s="83">
        <f>IF($C996&lt;&gt;"",VLOOKUP($C996,'Monthly budget'!$E$8:$O$86,COLUMN()-3,FALSE),0)</f>
        <v>0</v>
      </c>
      <c r="F996" s="82">
        <f>IF($C996&lt;&gt;"",VLOOKUP($C996,'Monthly budget'!$E$8:$O$86,COLUMN()-3,FALSE),0)</f>
        <v>0</v>
      </c>
      <c r="G996" s="82">
        <f>IF($C996&lt;&gt;"",VLOOKUP($C996,'Monthly budget'!$E$8:$O$86,COLUMN()-3,FALSE),0)</f>
        <v>0</v>
      </c>
      <c r="H996" s="82">
        <f>IF($C996&lt;&gt;"",VLOOKUP($C996,'Monthly budget'!$E$8:$O$86,COLUMN()-3,FALSE),0)</f>
        <v>0</v>
      </c>
      <c r="I996" s="82">
        <f>IF($C996&lt;&gt;"",VLOOKUP($C996,'Monthly budget'!$E$8:$O$86,COLUMN()-3,FALSE),0)</f>
        <v>0</v>
      </c>
      <c r="J996" s="82">
        <f>IF($C996&lt;&gt;"",VLOOKUP($C996,'Monthly budget'!$E$8:$O$86,COLUMN()-3,FALSE),0)</f>
        <v>0</v>
      </c>
      <c r="K996" s="82">
        <f>IF($C996&lt;&gt;"",VLOOKUP($C996,'Monthly budget'!$E$8:$O$86,COLUMN()-3,FALSE),0)</f>
        <v>0</v>
      </c>
      <c r="L996" s="82">
        <f>IF($C996&lt;&gt;"",VLOOKUP($C996,'Monthly budget'!$E$8:$O$86,COLUMN()-3,FALSE),0)</f>
        <v>0</v>
      </c>
      <c r="M996" s="82">
        <f>IF($C996&lt;&gt;"",VLOOKUP($C996,'Monthly budget'!$E$8:$O$86,COLUMN()-3,FALSE),0)</f>
        <v>0</v>
      </c>
      <c r="N996" s="82">
        <f>IF($C996&lt;&gt;"",VLOOKUP($C996,'Monthly budget'!$E$8:$O$86,COLUMN()-3,FALSE),0)</f>
        <v>0</v>
      </c>
    </row>
    <row r="997" spans="2:14" x14ac:dyDescent="0.25">
      <c r="B997" s="81" t="b">
        <v>0</v>
      </c>
      <c r="C997" s="88"/>
      <c r="D997" s="87"/>
      <c r="E997" s="83">
        <f>IF($C997&lt;&gt;"",VLOOKUP($C997,'Monthly budget'!$E$8:$O$86,COLUMN()-3,FALSE),0)</f>
        <v>0</v>
      </c>
      <c r="F997" s="82">
        <f>IF($C997&lt;&gt;"",VLOOKUP($C997,'Monthly budget'!$E$8:$O$86,COLUMN()-3,FALSE),0)</f>
        <v>0</v>
      </c>
      <c r="G997" s="82">
        <f>IF($C997&lt;&gt;"",VLOOKUP($C997,'Monthly budget'!$E$8:$O$86,COLUMN()-3,FALSE),0)</f>
        <v>0</v>
      </c>
      <c r="H997" s="82">
        <f>IF($C997&lt;&gt;"",VLOOKUP($C997,'Monthly budget'!$E$8:$O$86,COLUMN()-3,FALSE),0)</f>
        <v>0</v>
      </c>
      <c r="I997" s="82">
        <f>IF($C997&lt;&gt;"",VLOOKUP($C997,'Monthly budget'!$E$8:$O$86,COLUMN()-3,FALSE),0)</f>
        <v>0</v>
      </c>
      <c r="J997" s="82">
        <f>IF($C997&lt;&gt;"",VLOOKUP($C997,'Monthly budget'!$E$8:$O$86,COLUMN()-3,FALSE),0)</f>
        <v>0</v>
      </c>
      <c r="K997" s="82">
        <f>IF($C997&lt;&gt;"",VLOOKUP($C997,'Monthly budget'!$E$8:$O$86,COLUMN()-3,FALSE),0)</f>
        <v>0</v>
      </c>
      <c r="L997" s="82">
        <f>IF($C997&lt;&gt;"",VLOOKUP($C997,'Monthly budget'!$E$8:$O$86,COLUMN()-3,FALSE),0)</f>
        <v>0</v>
      </c>
      <c r="M997" s="82">
        <f>IF($C997&lt;&gt;"",VLOOKUP($C997,'Monthly budget'!$E$8:$O$86,COLUMN()-3,FALSE),0)</f>
        <v>0</v>
      </c>
      <c r="N997" s="82">
        <f>IF($C997&lt;&gt;"",VLOOKUP($C997,'Monthly budget'!$E$8:$O$86,COLUMN()-3,FALSE),0)</f>
        <v>0</v>
      </c>
    </row>
    <row r="998" spans="2:14" x14ac:dyDescent="0.25">
      <c r="B998" s="81" t="b">
        <v>0</v>
      </c>
      <c r="C998" s="88"/>
      <c r="D998" s="87"/>
      <c r="E998" s="83">
        <f>IF($C998&lt;&gt;"",VLOOKUP($C998,'Monthly budget'!$E$8:$O$86,COLUMN()-3,FALSE),0)</f>
        <v>0</v>
      </c>
      <c r="F998" s="82">
        <f>IF($C998&lt;&gt;"",VLOOKUP($C998,'Monthly budget'!$E$8:$O$86,COLUMN()-3,FALSE),0)</f>
        <v>0</v>
      </c>
      <c r="G998" s="82">
        <f>IF($C998&lt;&gt;"",VLOOKUP($C998,'Monthly budget'!$E$8:$O$86,COLUMN()-3,FALSE),0)</f>
        <v>0</v>
      </c>
      <c r="H998" s="82">
        <f>IF($C998&lt;&gt;"",VLOOKUP($C998,'Monthly budget'!$E$8:$O$86,COLUMN()-3,FALSE),0)</f>
        <v>0</v>
      </c>
      <c r="I998" s="82">
        <f>IF($C998&lt;&gt;"",VLOOKUP($C998,'Monthly budget'!$E$8:$O$86,COLUMN()-3,FALSE),0)</f>
        <v>0</v>
      </c>
      <c r="J998" s="82">
        <f>IF($C998&lt;&gt;"",VLOOKUP($C998,'Monthly budget'!$E$8:$O$86,COLUMN()-3,FALSE),0)</f>
        <v>0</v>
      </c>
      <c r="K998" s="82">
        <f>IF($C998&lt;&gt;"",VLOOKUP($C998,'Monthly budget'!$E$8:$O$86,COLUMN()-3,FALSE),0)</f>
        <v>0</v>
      </c>
      <c r="L998" s="82">
        <f>IF($C998&lt;&gt;"",VLOOKUP($C998,'Monthly budget'!$E$8:$O$86,COLUMN()-3,FALSE),0)</f>
        <v>0</v>
      </c>
      <c r="M998" s="82">
        <f>IF($C998&lt;&gt;"",VLOOKUP($C998,'Monthly budget'!$E$8:$O$86,COLUMN()-3,FALSE),0)</f>
        <v>0</v>
      </c>
      <c r="N998" s="82">
        <f>IF($C998&lt;&gt;"",VLOOKUP($C998,'Monthly budget'!$E$8:$O$86,COLUMN()-3,FALSE),0)</f>
        <v>0</v>
      </c>
    </row>
    <row r="999" spans="2:14" x14ac:dyDescent="0.25">
      <c r="B999" s="81" t="b">
        <v>0</v>
      </c>
      <c r="C999" s="88"/>
      <c r="D999" s="87"/>
      <c r="E999" s="83">
        <f>IF($C999&lt;&gt;"",VLOOKUP($C999,'Monthly budget'!$E$8:$O$86,COLUMN()-3,FALSE),0)</f>
        <v>0</v>
      </c>
      <c r="F999" s="82">
        <f>IF($C999&lt;&gt;"",VLOOKUP($C999,'Monthly budget'!$E$8:$O$86,COLUMN()-3,FALSE),0)</f>
        <v>0</v>
      </c>
      <c r="G999" s="82">
        <f>IF($C999&lt;&gt;"",VLOOKUP($C999,'Monthly budget'!$E$8:$O$86,COLUMN()-3,FALSE),0)</f>
        <v>0</v>
      </c>
      <c r="H999" s="82">
        <f>IF($C999&lt;&gt;"",VLOOKUP($C999,'Monthly budget'!$E$8:$O$86,COLUMN()-3,FALSE),0)</f>
        <v>0</v>
      </c>
      <c r="I999" s="82">
        <f>IF($C999&lt;&gt;"",VLOOKUP($C999,'Monthly budget'!$E$8:$O$86,COLUMN()-3,FALSE),0)</f>
        <v>0</v>
      </c>
      <c r="J999" s="82">
        <f>IF($C999&lt;&gt;"",VLOOKUP($C999,'Monthly budget'!$E$8:$O$86,COLUMN()-3,FALSE),0)</f>
        <v>0</v>
      </c>
      <c r="K999" s="82">
        <f>IF($C999&lt;&gt;"",VLOOKUP($C999,'Monthly budget'!$E$8:$O$86,COLUMN()-3,FALSE),0)</f>
        <v>0</v>
      </c>
      <c r="L999" s="82">
        <f>IF($C999&lt;&gt;"",VLOOKUP($C999,'Monthly budget'!$E$8:$O$86,COLUMN()-3,FALSE),0)</f>
        <v>0</v>
      </c>
      <c r="M999" s="82">
        <f>IF($C999&lt;&gt;"",VLOOKUP($C999,'Monthly budget'!$E$8:$O$86,COLUMN()-3,FALSE),0)</f>
        <v>0</v>
      </c>
      <c r="N999" s="82">
        <f>IF($C999&lt;&gt;"",VLOOKUP($C999,'Monthly budget'!$E$8:$O$86,COLUMN()-3,FALSE),0)</f>
        <v>0</v>
      </c>
    </row>
    <row r="1000" spans="2:14" x14ac:dyDescent="0.25">
      <c r="B1000" s="81" t="b">
        <v>0</v>
      </c>
      <c r="C1000" s="88"/>
      <c r="D1000" s="87"/>
      <c r="E1000" s="83">
        <f>IF($C1000&lt;&gt;"",VLOOKUP($C1000,'Monthly budget'!$E$8:$O$86,COLUMN()-3,FALSE),0)</f>
        <v>0</v>
      </c>
      <c r="F1000" s="82">
        <f>IF($C1000&lt;&gt;"",VLOOKUP($C1000,'Monthly budget'!$E$8:$O$86,COLUMN()-3,FALSE),0)</f>
        <v>0</v>
      </c>
      <c r="G1000" s="82">
        <f>IF($C1000&lt;&gt;"",VLOOKUP($C1000,'Monthly budget'!$E$8:$O$86,COLUMN()-3,FALSE),0)</f>
        <v>0</v>
      </c>
      <c r="H1000" s="82">
        <f>IF($C1000&lt;&gt;"",VLOOKUP($C1000,'Monthly budget'!$E$8:$O$86,COLUMN()-3,FALSE),0)</f>
        <v>0</v>
      </c>
      <c r="I1000" s="82">
        <f>IF($C1000&lt;&gt;"",VLOOKUP($C1000,'Monthly budget'!$E$8:$O$86,COLUMN()-3,FALSE),0)</f>
        <v>0</v>
      </c>
      <c r="J1000" s="82">
        <f>IF($C1000&lt;&gt;"",VLOOKUP($C1000,'Monthly budget'!$E$8:$O$86,COLUMN()-3,FALSE),0)</f>
        <v>0</v>
      </c>
      <c r="K1000" s="82">
        <f>IF($C1000&lt;&gt;"",VLOOKUP($C1000,'Monthly budget'!$E$8:$O$86,COLUMN()-3,FALSE),0)</f>
        <v>0</v>
      </c>
      <c r="L1000" s="82">
        <f>IF($C1000&lt;&gt;"",VLOOKUP($C1000,'Monthly budget'!$E$8:$O$86,COLUMN()-3,FALSE),0)</f>
        <v>0</v>
      </c>
      <c r="M1000" s="82">
        <f>IF($C1000&lt;&gt;"",VLOOKUP($C1000,'Monthly budget'!$E$8:$O$86,COLUMN()-3,FALSE),0)</f>
        <v>0</v>
      </c>
      <c r="N1000" s="82">
        <f>IF($C1000&lt;&gt;"",VLOOKUP($C1000,'Monthly budget'!$E$8:$O$86,COLUMN()-3,FALSE),0)</f>
        <v>0</v>
      </c>
    </row>
    <row r="1001" spans="2:14" x14ac:dyDescent="0.25">
      <c r="B1001" s="81" t="b">
        <v>0</v>
      </c>
      <c r="C1001" s="88"/>
      <c r="D1001" s="87"/>
      <c r="E1001" s="83">
        <f>IF($C1001&lt;&gt;"",VLOOKUP($C1001,'Monthly budget'!$E$8:$O$86,COLUMN()-3,FALSE),0)</f>
        <v>0</v>
      </c>
      <c r="F1001" s="82">
        <f>IF($C1001&lt;&gt;"",VLOOKUP($C1001,'Monthly budget'!$E$8:$O$86,COLUMN()-3,FALSE),0)</f>
        <v>0</v>
      </c>
      <c r="G1001" s="82">
        <f>IF($C1001&lt;&gt;"",VLOOKUP($C1001,'Monthly budget'!$E$8:$O$86,COLUMN()-3,FALSE),0)</f>
        <v>0</v>
      </c>
      <c r="H1001" s="82">
        <f>IF($C1001&lt;&gt;"",VLOOKUP($C1001,'Monthly budget'!$E$8:$O$86,COLUMN()-3,FALSE),0)</f>
        <v>0</v>
      </c>
      <c r="I1001" s="82">
        <f>IF($C1001&lt;&gt;"",VLOOKUP($C1001,'Monthly budget'!$E$8:$O$86,COLUMN()-3,FALSE),0)</f>
        <v>0</v>
      </c>
      <c r="J1001" s="82">
        <f>IF($C1001&lt;&gt;"",VLOOKUP($C1001,'Monthly budget'!$E$8:$O$86,COLUMN()-3,FALSE),0)</f>
        <v>0</v>
      </c>
      <c r="K1001" s="82">
        <f>IF($C1001&lt;&gt;"",VLOOKUP($C1001,'Monthly budget'!$E$8:$O$86,COLUMN()-3,FALSE),0)</f>
        <v>0</v>
      </c>
      <c r="L1001" s="82">
        <f>IF($C1001&lt;&gt;"",VLOOKUP($C1001,'Monthly budget'!$E$8:$O$86,COLUMN()-3,FALSE),0)</f>
        <v>0</v>
      </c>
      <c r="M1001" s="82">
        <f>IF($C1001&lt;&gt;"",VLOOKUP($C1001,'Monthly budget'!$E$8:$O$86,COLUMN()-3,FALSE),0)</f>
        <v>0</v>
      </c>
      <c r="N1001" s="82">
        <f>IF($C1001&lt;&gt;"",VLOOKUP($C1001,'Monthly budget'!$E$8:$O$86,COLUMN()-3,FALSE),0)</f>
        <v>0</v>
      </c>
    </row>
    <row r="1002" spans="2:14" x14ac:dyDescent="0.25">
      <c r="B1002" s="81" t="b">
        <v>0</v>
      </c>
      <c r="C1002" s="88"/>
      <c r="D1002" s="87"/>
      <c r="E1002" s="83">
        <f>IF($C1002&lt;&gt;"",VLOOKUP($C1002,'Monthly budget'!$E$8:$O$86,COLUMN()-3,FALSE),0)</f>
        <v>0</v>
      </c>
      <c r="F1002" s="82">
        <f>IF($C1002&lt;&gt;"",VLOOKUP($C1002,'Monthly budget'!$E$8:$O$86,COLUMN()-3,FALSE),0)</f>
        <v>0</v>
      </c>
      <c r="G1002" s="82">
        <f>IF($C1002&lt;&gt;"",VLOOKUP($C1002,'Monthly budget'!$E$8:$O$86,COLUMN()-3,FALSE),0)</f>
        <v>0</v>
      </c>
      <c r="H1002" s="82">
        <f>IF($C1002&lt;&gt;"",VLOOKUP($C1002,'Monthly budget'!$E$8:$O$86,COLUMN()-3,FALSE),0)</f>
        <v>0</v>
      </c>
      <c r="I1002" s="82">
        <f>IF($C1002&lt;&gt;"",VLOOKUP($C1002,'Monthly budget'!$E$8:$O$86,COLUMN()-3,FALSE),0)</f>
        <v>0</v>
      </c>
      <c r="J1002" s="82">
        <f>IF($C1002&lt;&gt;"",VLOOKUP($C1002,'Monthly budget'!$E$8:$O$86,COLUMN()-3,FALSE),0)</f>
        <v>0</v>
      </c>
      <c r="K1002" s="82">
        <f>IF($C1002&lt;&gt;"",VLOOKUP($C1002,'Monthly budget'!$E$8:$O$86,COLUMN()-3,FALSE),0)</f>
        <v>0</v>
      </c>
      <c r="L1002" s="82">
        <f>IF($C1002&lt;&gt;"",VLOOKUP($C1002,'Monthly budget'!$E$8:$O$86,COLUMN()-3,FALSE),0)</f>
        <v>0</v>
      </c>
      <c r="M1002" s="82">
        <f>IF($C1002&lt;&gt;"",VLOOKUP($C1002,'Monthly budget'!$E$8:$O$86,COLUMN()-3,FALSE),0)</f>
        <v>0</v>
      </c>
      <c r="N1002" s="82">
        <f>IF($C1002&lt;&gt;"",VLOOKUP($C1002,'Monthly budget'!$E$8:$O$86,COLUMN()-3,FALSE),0)</f>
        <v>0</v>
      </c>
    </row>
    <row r="1003" spans="2:14" x14ac:dyDescent="0.25">
      <c r="B1003" s="81" t="b">
        <v>0</v>
      </c>
      <c r="C1003" s="88"/>
      <c r="D1003" s="87"/>
      <c r="E1003" s="83">
        <f>IF($C1003&lt;&gt;"",VLOOKUP($C1003,'Monthly budget'!$E$8:$O$86,COLUMN()-3,FALSE),0)</f>
        <v>0</v>
      </c>
      <c r="F1003" s="82">
        <f>IF($C1003&lt;&gt;"",VLOOKUP($C1003,'Monthly budget'!$E$8:$O$86,COLUMN()-3,FALSE),0)</f>
        <v>0</v>
      </c>
      <c r="G1003" s="82">
        <f>IF($C1003&lt;&gt;"",VLOOKUP($C1003,'Monthly budget'!$E$8:$O$86,COLUMN()-3,FALSE),0)</f>
        <v>0</v>
      </c>
      <c r="H1003" s="82">
        <f>IF($C1003&lt;&gt;"",VLOOKUP($C1003,'Monthly budget'!$E$8:$O$86,COLUMN()-3,FALSE),0)</f>
        <v>0</v>
      </c>
      <c r="I1003" s="82">
        <f>IF($C1003&lt;&gt;"",VLOOKUP($C1003,'Monthly budget'!$E$8:$O$86,COLUMN()-3,FALSE),0)</f>
        <v>0</v>
      </c>
      <c r="J1003" s="82">
        <f>IF($C1003&lt;&gt;"",VLOOKUP($C1003,'Monthly budget'!$E$8:$O$86,COLUMN()-3,FALSE),0)</f>
        <v>0</v>
      </c>
      <c r="K1003" s="82">
        <f>IF($C1003&lt;&gt;"",VLOOKUP($C1003,'Monthly budget'!$E$8:$O$86,COLUMN()-3,FALSE),0)</f>
        <v>0</v>
      </c>
      <c r="L1003" s="82">
        <f>IF($C1003&lt;&gt;"",VLOOKUP($C1003,'Monthly budget'!$E$8:$O$86,COLUMN()-3,FALSE),0)</f>
        <v>0</v>
      </c>
      <c r="M1003" s="82">
        <f>IF($C1003&lt;&gt;"",VLOOKUP($C1003,'Monthly budget'!$E$8:$O$86,COLUMN()-3,FALSE),0)</f>
        <v>0</v>
      </c>
      <c r="N1003" s="82">
        <f>IF($C1003&lt;&gt;"",VLOOKUP($C1003,'Monthly budget'!$E$8:$O$86,COLUMN()-3,FALSE),0)</f>
        <v>0</v>
      </c>
    </row>
    <row r="1004" spans="2:14" x14ac:dyDescent="0.25">
      <c r="B1004" s="81" t="b">
        <v>0</v>
      </c>
      <c r="C1004" s="88"/>
      <c r="D1004" s="87"/>
      <c r="E1004" s="83">
        <f>IF($C1004&lt;&gt;"",VLOOKUP($C1004,'Monthly budget'!$E$8:$O$86,COLUMN()-3,FALSE),0)</f>
        <v>0</v>
      </c>
      <c r="F1004" s="82">
        <f>IF($C1004&lt;&gt;"",VLOOKUP($C1004,'Monthly budget'!$E$8:$O$86,COLUMN()-3,FALSE),0)</f>
        <v>0</v>
      </c>
      <c r="G1004" s="82">
        <f>IF($C1004&lt;&gt;"",VLOOKUP($C1004,'Monthly budget'!$E$8:$O$86,COLUMN()-3,FALSE),0)</f>
        <v>0</v>
      </c>
      <c r="H1004" s="82">
        <f>IF($C1004&lt;&gt;"",VLOOKUP($C1004,'Monthly budget'!$E$8:$O$86,COLUMN()-3,FALSE),0)</f>
        <v>0</v>
      </c>
      <c r="I1004" s="82">
        <f>IF($C1004&lt;&gt;"",VLOOKUP($C1004,'Monthly budget'!$E$8:$O$86,COLUMN()-3,FALSE),0)</f>
        <v>0</v>
      </c>
      <c r="J1004" s="82">
        <f>IF($C1004&lt;&gt;"",VLOOKUP($C1004,'Monthly budget'!$E$8:$O$86,COLUMN()-3,FALSE),0)</f>
        <v>0</v>
      </c>
      <c r="K1004" s="82">
        <f>IF($C1004&lt;&gt;"",VLOOKUP($C1004,'Monthly budget'!$E$8:$O$86,COLUMN()-3,FALSE),0)</f>
        <v>0</v>
      </c>
      <c r="L1004" s="82">
        <f>IF($C1004&lt;&gt;"",VLOOKUP($C1004,'Monthly budget'!$E$8:$O$86,COLUMN()-3,FALSE),0)</f>
        <v>0</v>
      </c>
      <c r="M1004" s="82">
        <f>IF($C1004&lt;&gt;"",VLOOKUP($C1004,'Monthly budget'!$E$8:$O$86,COLUMN()-3,FALSE),0)</f>
        <v>0</v>
      </c>
      <c r="N1004" s="82">
        <f>IF($C1004&lt;&gt;"",VLOOKUP($C1004,'Monthly budget'!$E$8:$O$86,COLUMN()-3,FALSE),0)</f>
        <v>0</v>
      </c>
    </row>
    <row r="1005" spans="2:14" x14ac:dyDescent="0.25">
      <c r="B1005" s="81" t="b">
        <v>0</v>
      </c>
      <c r="C1005" s="88"/>
      <c r="D1005" s="87"/>
      <c r="E1005" s="83">
        <f>IF($C1005&lt;&gt;"",VLOOKUP($C1005,'Monthly budget'!$E$8:$O$86,COLUMN()-3,FALSE),0)</f>
        <v>0</v>
      </c>
      <c r="F1005" s="82">
        <f>IF($C1005&lt;&gt;"",VLOOKUP($C1005,'Monthly budget'!$E$8:$O$86,COLUMN()-3,FALSE),0)</f>
        <v>0</v>
      </c>
      <c r="G1005" s="82">
        <f>IF($C1005&lt;&gt;"",VLOOKUP($C1005,'Monthly budget'!$E$8:$O$86,COLUMN()-3,FALSE),0)</f>
        <v>0</v>
      </c>
      <c r="H1005" s="82">
        <f>IF($C1005&lt;&gt;"",VLOOKUP($C1005,'Monthly budget'!$E$8:$O$86,COLUMN()-3,FALSE),0)</f>
        <v>0</v>
      </c>
      <c r="I1005" s="82">
        <f>IF($C1005&lt;&gt;"",VLOOKUP($C1005,'Monthly budget'!$E$8:$O$86,COLUMN()-3,FALSE),0)</f>
        <v>0</v>
      </c>
      <c r="J1005" s="82">
        <f>IF($C1005&lt;&gt;"",VLOOKUP($C1005,'Monthly budget'!$E$8:$O$86,COLUMN()-3,FALSE),0)</f>
        <v>0</v>
      </c>
      <c r="K1005" s="82">
        <f>IF($C1005&lt;&gt;"",VLOOKUP($C1005,'Monthly budget'!$E$8:$O$86,COLUMN()-3,FALSE),0)</f>
        <v>0</v>
      </c>
      <c r="L1005" s="82">
        <f>IF($C1005&lt;&gt;"",VLOOKUP($C1005,'Monthly budget'!$E$8:$O$86,COLUMN()-3,FALSE),0)</f>
        <v>0</v>
      </c>
      <c r="M1005" s="82">
        <f>IF($C1005&lt;&gt;"",VLOOKUP($C1005,'Monthly budget'!$E$8:$O$86,COLUMN()-3,FALSE),0)</f>
        <v>0</v>
      </c>
      <c r="N1005" s="82">
        <f>IF($C1005&lt;&gt;"",VLOOKUP($C1005,'Monthly budget'!$E$8:$O$86,COLUMN()-3,FALSE),0)</f>
        <v>0</v>
      </c>
    </row>
    <row r="1006" spans="2:14" x14ac:dyDescent="0.25">
      <c r="B1006" s="81" t="b">
        <v>0</v>
      </c>
      <c r="C1006" s="88"/>
      <c r="D1006" s="87"/>
      <c r="E1006" s="83">
        <f>IF($C1006&lt;&gt;"",VLOOKUP($C1006,'Monthly budget'!$E$8:$O$86,COLUMN()-3,FALSE),0)</f>
        <v>0</v>
      </c>
      <c r="F1006" s="82">
        <f>IF($C1006&lt;&gt;"",VLOOKUP($C1006,'Monthly budget'!$E$8:$O$86,COLUMN()-3,FALSE),0)</f>
        <v>0</v>
      </c>
      <c r="G1006" s="82">
        <f>IF($C1006&lt;&gt;"",VLOOKUP($C1006,'Monthly budget'!$E$8:$O$86,COLUMN()-3,FALSE),0)</f>
        <v>0</v>
      </c>
      <c r="H1006" s="82">
        <f>IF($C1006&lt;&gt;"",VLOOKUP($C1006,'Monthly budget'!$E$8:$O$86,COLUMN()-3,FALSE),0)</f>
        <v>0</v>
      </c>
      <c r="I1006" s="82">
        <f>IF($C1006&lt;&gt;"",VLOOKUP($C1006,'Monthly budget'!$E$8:$O$86,COLUMN()-3,FALSE),0)</f>
        <v>0</v>
      </c>
      <c r="J1006" s="82">
        <f>IF($C1006&lt;&gt;"",VLOOKUP($C1006,'Monthly budget'!$E$8:$O$86,COLUMN()-3,FALSE),0)</f>
        <v>0</v>
      </c>
      <c r="K1006" s="82">
        <f>IF($C1006&lt;&gt;"",VLOOKUP($C1006,'Monthly budget'!$E$8:$O$86,COLUMN()-3,FALSE),0)</f>
        <v>0</v>
      </c>
      <c r="L1006" s="82">
        <f>IF($C1006&lt;&gt;"",VLOOKUP($C1006,'Monthly budget'!$E$8:$O$86,COLUMN()-3,FALSE),0)</f>
        <v>0</v>
      </c>
      <c r="M1006" s="82">
        <f>IF($C1006&lt;&gt;"",VLOOKUP($C1006,'Monthly budget'!$E$8:$O$86,COLUMN()-3,FALSE),0)</f>
        <v>0</v>
      </c>
      <c r="N1006" s="82">
        <f>IF($C1006&lt;&gt;"",VLOOKUP($C1006,'Monthly budget'!$E$8:$O$86,COLUMN()-3,FALSE),0)</f>
        <v>0</v>
      </c>
    </row>
    <row r="1007" spans="2:14" x14ac:dyDescent="0.25">
      <c r="B1007" s="81" t="b">
        <v>0</v>
      </c>
      <c r="C1007" s="88"/>
      <c r="D1007" s="87"/>
      <c r="E1007" s="83">
        <f>IF($C1007&lt;&gt;"",VLOOKUP($C1007,'Monthly budget'!$E$8:$O$86,COLUMN()-3,FALSE),0)</f>
        <v>0</v>
      </c>
      <c r="F1007" s="82">
        <f>IF($C1007&lt;&gt;"",VLOOKUP($C1007,'Monthly budget'!$E$8:$O$86,COLUMN()-3,FALSE),0)</f>
        <v>0</v>
      </c>
      <c r="G1007" s="82">
        <f>IF($C1007&lt;&gt;"",VLOOKUP($C1007,'Monthly budget'!$E$8:$O$86,COLUMN()-3,FALSE),0)</f>
        <v>0</v>
      </c>
      <c r="H1007" s="82">
        <f>IF($C1007&lt;&gt;"",VLOOKUP($C1007,'Monthly budget'!$E$8:$O$86,COLUMN()-3,FALSE),0)</f>
        <v>0</v>
      </c>
      <c r="I1007" s="82">
        <f>IF($C1007&lt;&gt;"",VLOOKUP($C1007,'Monthly budget'!$E$8:$O$86,COLUMN()-3,FALSE),0)</f>
        <v>0</v>
      </c>
      <c r="J1007" s="82">
        <f>IF($C1007&lt;&gt;"",VLOOKUP($C1007,'Monthly budget'!$E$8:$O$86,COLUMN()-3,FALSE),0)</f>
        <v>0</v>
      </c>
      <c r="K1007" s="82">
        <f>IF($C1007&lt;&gt;"",VLOOKUP($C1007,'Monthly budget'!$E$8:$O$86,COLUMN()-3,FALSE),0)</f>
        <v>0</v>
      </c>
      <c r="L1007" s="82">
        <f>IF($C1007&lt;&gt;"",VLOOKUP($C1007,'Monthly budget'!$E$8:$O$86,COLUMN()-3,FALSE),0)</f>
        <v>0</v>
      </c>
      <c r="M1007" s="82">
        <f>IF($C1007&lt;&gt;"",VLOOKUP($C1007,'Monthly budget'!$E$8:$O$86,COLUMN()-3,FALSE),0)</f>
        <v>0</v>
      </c>
      <c r="N1007" s="82">
        <f>IF($C1007&lt;&gt;"",VLOOKUP($C1007,'Monthly budget'!$E$8:$O$86,COLUMN()-3,FALSE),0)</f>
        <v>0</v>
      </c>
    </row>
    <row r="1008" spans="2:14" x14ac:dyDescent="0.25">
      <c r="B1008" s="81" t="b">
        <v>0</v>
      </c>
      <c r="C1008" s="88"/>
      <c r="D1008" s="87"/>
      <c r="E1008" s="83">
        <f>IF($C1008&lt;&gt;"",VLOOKUP($C1008,'Monthly budget'!$E$8:$O$86,COLUMN()-3,FALSE),0)</f>
        <v>0</v>
      </c>
      <c r="F1008" s="82">
        <f>IF($C1008&lt;&gt;"",VLOOKUP($C1008,'Monthly budget'!$E$8:$O$86,COLUMN()-3,FALSE),0)</f>
        <v>0</v>
      </c>
      <c r="G1008" s="82">
        <f>IF($C1008&lt;&gt;"",VLOOKUP($C1008,'Monthly budget'!$E$8:$O$86,COLUMN()-3,FALSE),0)</f>
        <v>0</v>
      </c>
      <c r="H1008" s="82">
        <f>IF($C1008&lt;&gt;"",VLOOKUP($C1008,'Monthly budget'!$E$8:$O$86,COLUMN()-3,FALSE),0)</f>
        <v>0</v>
      </c>
      <c r="I1008" s="82">
        <f>IF($C1008&lt;&gt;"",VLOOKUP($C1008,'Monthly budget'!$E$8:$O$86,COLUMN()-3,FALSE),0)</f>
        <v>0</v>
      </c>
      <c r="J1008" s="82">
        <f>IF($C1008&lt;&gt;"",VLOOKUP($C1008,'Monthly budget'!$E$8:$O$86,COLUMN()-3,FALSE),0)</f>
        <v>0</v>
      </c>
      <c r="K1008" s="82">
        <f>IF($C1008&lt;&gt;"",VLOOKUP($C1008,'Monthly budget'!$E$8:$O$86,COLUMN()-3,FALSE),0)</f>
        <v>0</v>
      </c>
      <c r="L1008" s="82">
        <f>IF($C1008&lt;&gt;"",VLOOKUP($C1008,'Monthly budget'!$E$8:$O$86,COLUMN()-3,FALSE),0)</f>
        <v>0</v>
      </c>
      <c r="M1008" s="82">
        <f>IF($C1008&lt;&gt;"",VLOOKUP($C1008,'Monthly budget'!$E$8:$O$86,COLUMN()-3,FALSE),0)</f>
        <v>0</v>
      </c>
      <c r="N1008" s="82">
        <f>IF($C1008&lt;&gt;"",VLOOKUP($C1008,'Monthly budget'!$E$8:$O$86,COLUMN()-3,FALSE),0)</f>
        <v>0</v>
      </c>
    </row>
    <row r="1009" spans="2:14" x14ac:dyDescent="0.25">
      <c r="B1009" s="81" t="b">
        <v>0</v>
      </c>
      <c r="C1009" s="88"/>
      <c r="D1009" s="87"/>
      <c r="E1009" s="83">
        <f>IF($C1009&lt;&gt;"",VLOOKUP($C1009,'Monthly budget'!$E$8:$O$86,COLUMN()-3,FALSE),0)</f>
        <v>0</v>
      </c>
      <c r="F1009" s="82">
        <f>IF($C1009&lt;&gt;"",VLOOKUP($C1009,'Monthly budget'!$E$8:$O$86,COLUMN()-3,FALSE),0)</f>
        <v>0</v>
      </c>
      <c r="G1009" s="82">
        <f>IF($C1009&lt;&gt;"",VLOOKUP($C1009,'Monthly budget'!$E$8:$O$86,COLUMN()-3,FALSE),0)</f>
        <v>0</v>
      </c>
      <c r="H1009" s="82">
        <f>IF($C1009&lt;&gt;"",VLOOKUP($C1009,'Monthly budget'!$E$8:$O$86,COLUMN()-3,FALSE),0)</f>
        <v>0</v>
      </c>
      <c r="I1009" s="82">
        <f>IF($C1009&lt;&gt;"",VLOOKUP($C1009,'Monthly budget'!$E$8:$O$86,COLUMN()-3,FALSE),0)</f>
        <v>0</v>
      </c>
      <c r="J1009" s="82">
        <f>IF($C1009&lt;&gt;"",VLOOKUP($C1009,'Monthly budget'!$E$8:$O$86,COLUMN()-3,FALSE),0)</f>
        <v>0</v>
      </c>
      <c r="K1009" s="82">
        <f>IF($C1009&lt;&gt;"",VLOOKUP($C1009,'Monthly budget'!$E$8:$O$86,COLUMN()-3,FALSE),0)</f>
        <v>0</v>
      </c>
      <c r="L1009" s="82">
        <f>IF($C1009&lt;&gt;"",VLOOKUP($C1009,'Monthly budget'!$E$8:$O$86,COLUMN()-3,FALSE),0)</f>
        <v>0</v>
      </c>
      <c r="M1009" s="82">
        <f>IF($C1009&lt;&gt;"",VLOOKUP($C1009,'Monthly budget'!$E$8:$O$86,COLUMN()-3,FALSE),0)</f>
        <v>0</v>
      </c>
      <c r="N1009" s="82">
        <f>IF($C1009&lt;&gt;"",VLOOKUP($C1009,'Monthly budget'!$E$8:$O$86,COLUMN()-3,FALSE),0)</f>
        <v>0</v>
      </c>
    </row>
    <row r="1010" spans="2:14" x14ac:dyDescent="0.25">
      <c r="B1010" s="81" t="b">
        <v>0</v>
      </c>
      <c r="C1010" s="88"/>
      <c r="D1010" s="87"/>
      <c r="E1010" s="83">
        <f>IF($C1010&lt;&gt;"",VLOOKUP($C1010,'Monthly budget'!$E$8:$O$86,COLUMN()-3,FALSE),0)</f>
        <v>0</v>
      </c>
      <c r="F1010" s="82">
        <f>IF($C1010&lt;&gt;"",VLOOKUP($C1010,'Monthly budget'!$E$8:$O$86,COLUMN()-3,FALSE),0)</f>
        <v>0</v>
      </c>
      <c r="G1010" s="82">
        <f>IF($C1010&lt;&gt;"",VLOOKUP($C1010,'Monthly budget'!$E$8:$O$86,COLUMN()-3,FALSE),0)</f>
        <v>0</v>
      </c>
      <c r="H1010" s="82">
        <f>IF($C1010&lt;&gt;"",VLOOKUP($C1010,'Monthly budget'!$E$8:$O$86,COLUMN()-3,FALSE),0)</f>
        <v>0</v>
      </c>
      <c r="I1010" s="82">
        <f>IF($C1010&lt;&gt;"",VLOOKUP($C1010,'Monthly budget'!$E$8:$O$86,COLUMN()-3,FALSE),0)</f>
        <v>0</v>
      </c>
      <c r="J1010" s="82">
        <f>IF($C1010&lt;&gt;"",VLOOKUP($C1010,'Monthly budget'!$E$8:$O$86,COLUMN()-3,FALSE),0)</f>
        <v>0</v>
      </c>
      <c r="K1010" s="82">
        <f>IF($C1010&lt;&gt;"",VLOOKUP($C1010,'Monthly budget'!$E$8:$O$86,COLUMN()-3,FALSE),0)</f>
        <v>0</v>
      </c>
      <c r="L1010" s="82">
        <f>IF($C1010&lt;&gt;"",VLOOKUP($C1010,'Monthly budget'!$E$8:$O$86,COLUMN()-3,FALSE),0)</f>
        <v>0</v>
      </c>
      <c r="M1010" s="82">
        <f>IF($C1010&lt;&gt;"",VLOOKUP($C1010,'Monthly budget'!$E$8:$O$86,COLUMN()-3,FALSE),0)</f>
        <v>0</v>
      </c>
      <c r="N1010" s="82">
        <f>IF($C1010&lt;&gt;"",VLOOKUP($C1010,'Monthly budget'!$E$8:$O$86,COLUMN()-3,FALSE),0)</f>
        <v>0</v>
      </c>
    </row>
    <row r="1011" spans="2:14" x14ac:dyDescent="0.25">
      <c r="B1011" s="81" t="b">
        <v>0</v>
      </c>
      <c r="C1011" s="88"/>
      <c r="D1011" s="87"/>
      <c r="E1011" s="83">
        <f>IF($C1011&lt;&gt;"",VLOOKUP($C1011,'Monthly budget'!$E$8:$O$86,COLUMN()-3,FALSE),0)</f>
        <v>0</v>
      </c>
      <c r="F1011" s="82">
        <f>IF($C1011&lt;&gt;"",VLOOKUP($C1011,'Monthly budget'!$E$8:$O$86,COLUMN()-3,FALSE),0)</f>
        <v>0</v>
      </c>
      <c r="G1011" s="82">
        <f>IF($C1011&lt;&gt;"",VLOOKUP($C1011,'Monthly budget'!$E$8:$O$86,COLUMN()-3,FALSE),0)</f>
        <v>0</v>
      </c>
      <c r="H1011" s="82">
        <f>IF($C1011&lt;&gt;"",VLOOKUP($C1011,'Monthly budget'!$E$8:$O$86,COLUMN()-3,FALSE),0)</f>
        <v>0</v>
      </c>
      <c r="I1011" s="82">
        <f>IF($C1011&lt;&gt;"",VLOOKUP($C1011,'Monthly budget'!$E$8:$O$86,COLUMN()-3,FALSE),0)</f>
        <v>0</v>
      </c>
      <c r="J1011" s="82">
        <f>IF($C1011&lt;&gt;"",VLOOKUP($C1011,'Monthly budget'!$E$8:$O$86,COLUMN()-3,FALSE),0)</f>
        <v>0</v>
      </c>
      <c r="K1011" s="82">
        <f>IF($C1011&lt;&gt;"",VLOOKUP($C1011,'Monthly budget'!$E$8:$O$86,COLUMN()-3,FALSE),0)</f>
        <v>0</v>
      </c>
      <c r="L1011" s="82">
        <f>IF($C1011&lt;&gt;"",VLOOKUP($C1011,'Monthly budget'!$E$8:$O$86,COLUMN()-3,FALSE),0)</f>
        <v>0</v>
      </c>
      <c r="M1011" s="82">
        <f>IF($C1011&lt;&gt;"",VLOOKUP($C1011,'Monthly budget'!$E$8:$O$86,COLUMN()-3,FALSE),0)</f>
        <v>0</v>
      </c>
      <c r="N1011" s="82">
        <f>IF($C1011&lt;&gt;"",VLOOKUP($C1011,'Monthly budget'!$E$8:$O$86,COLUMN()-3,FALSE),0)</f>
        <v>0</v>
      </c>
    </row>
    <row r="1012" spans="2:14" x14ac:dyDescent="0.25">
      <c r="B1012" s="81" t="b">
        <v>0</v>
      </c>
      <c r="C1012" s="88"/>
      <c r="D1012" s="87"/>
      <c r="E1012" s="83">
        <f>IF($C1012&lt;&gt;"",VLOOKUP($C1012,'Monthly budget'!$E$8:$O$86,COLUMN()-3,FALSE),0)</f>
        <v>0</v>
      </c>
      <c r="F1012" s="82">
        <f>IF($C1012&lt;&gt;"",VLOOKUP($C1012,'Monthly budget'!$E$8:$O$86,COLUMN()-3,FALSE),0)</f>
        <v>0</v>
      </c>
      <c r="G1012" s="82">
        <f>IF($C1012&lt;&gt;"",VLOOKUP($C1012,'Monthly budget'!$E$8:$O$86,COLUMN()-3,FALSE),0)</f>
        <v>0</v>
      </c>
      <c r="H1012" s="82">
        <f>IF($C1012&lt;&gt;"",VLOOKUP($C1012,'Monthly budget'!$E$8:$O$86,COLUMN()-3,FALSE),0)</f>
        <v>0</v>
      </c>
      <c r="I1012" s="82">
        <f>IF($C1012&lt;&gt;"",VLOOKUP($C1012,'Monthly budget'!$E$8:$O$86,COLUMN()-3,FALSE),0)</f>
        <v>0</v>
      </c>
      <c r="J1012" s="82">
        <f>IF($C1012&lt;&gt;"",VLOOKUP($C1012,'Monthly budget'!$E$8:$O$86,COLUMN()-3,FALSE),0)</f>
        <v>0</v>
      </c>
      <c r="K1012" s="82">
        <f>IF($C1012&lt;&gt;"",VLOOKUP($C1012,'Monthly budget'!$E$8:$O$86,COLUMN()-3,FALSE),0)</f>
        <v>0</v>
      </c>
      <c r="L1012" s="82">
        <f>IF($C1012&lt;&gt;"",VLOOKUP($C1012,'Monthly budget'!$E$8:$O$86,COLUMN()-3,FALSE),0)</f>
        <v>0</v>
      </c>
      <c r="M1012" s="82">
        <f>IF($C1012&lt;&gt;"",VLOOKUP($C1012,'Monthly budget'!$E$8:$O$86,COLUMN()-3,FALSE),0)</f>
        <v>0</v>
      </c>
      <c r="N1012" s="82">
        <f>IF($C1012&lt;&gt;"",VLOOKUP($C1012,'Monthly budget'!$E$8:$O$86,COLUMN()-3,FALSE),0)</f>
        <v>0</v>
      </c>
    </row>
    <row r="1013" spans="2:14" x14ac:dyDescent="0.25">
      <c r="B1013" s="81" t="b">
        <v>0</v>
      </c>
      <c r="C1013" s="88"/>
      <c r="D1013" s="87"/>
      <c r="E1013" s="83">
        <f>IF($C1013&lt;&gt;"",VLOOKUP($C1013,'Monthly budget'!$E$8:$O$86,COLUMN()-3,FALSE),0)</f>
        <v>0</v>
      </c>
      <c r="F1013" s="82">
        <f>IF($C1013&lt;&gt;"",VLOOKUP($C1013,'Monthly budget'!$E$8:$O$86,COLUMN()-3,FALSE),0)</f>
        <v>0</v>
      </c>
      <c r="G1013" s="82">
        <f>IF($C1013&lt;&gt;"",VLOOKUP($C1013,'Monthly budget'!$E$8:$O$86,COLUMN()-3,FALSE),0)</f>
        <v>0</v>
      </c>
      <c r="H1013" s="82">
        <f>IF($C1013&lt;&gt;"",VLOOKUP($C1013,'Monthly budget'!$E$8:$O$86,COLUMN()-3,FALSE),0)</f>
        <v>0</v>
      </c>
      <c r="I1013" s="82">
        <f>IF($C1013&lt;&gt;"",VLOOKUP($C1013,'Monthly budget'!$E$8:$O$86,COLUMN()-3,FALSE),0)</f>
        <v>0</v>
      </c>
      <c r="J1013" s="82">
        <f>IF($C1013&lt;&gt;"",VLOOKUP($C1013,'Monthly budget'!$E$8:$O$86,COLUMN()-3,FALSE),0)</f>
        <v>0</v>
      </c>
      <c r="K1013" s="82">
        <f>IF($C1013&lt;&gt;"",VLOOKUP($C1013,'Monthly budget'!$E$8:$O$86,COLUMN()-3,FALSE),0)</f>
        <v>0</v>
      </c>
      <c r="L1013" s="82">
        <f>IF($C1013&lt;&gt;"",VLOOKUP($C1013,'Monthly budget'!$E$8:$O$86,COLUMN()-3,FALSE),0)</f>
        <v>0</v>
      </c>
      <c r="M1013" s="82">
        <f>IF($C1013&lt;&gt;"",VLOOKUP($C1013,'Monthly budget'!$E$8:$O$86,COLUMN()-3,FALSE),0)</f>
        <v>0</v>
      </c>
      <c r="N1013" s="82">
        <f>IF($C1013&lt;&gt;"",VLOOKUP($C1013,'Monthly budget'!$E$8:$O$86,COLUMN()-3,FALSE),0)</f>
        <v>0</v>
      </c>
    </row>
    <row r="1014" spans="2:14" x14ac:dyDescent="0.25">
      <c r="B1014" s="81" t="b">
        <v>0</v>
      </c>
      <c r="C1014" s="88"/>
      <c r="D1014" s="87"/>
      <c r="E1014" s="83">
        <f>IF($C1014&lt;&gt;"",VLOOKUP($C1014,'Monthly budget'!$E$8:$O$86,COLUMN()-3,FALSE),0)</f>
        <v>0</v>
      </c>
      <c r="F1014" s="82">
        <f>IF($C1014&lt;&gt;"",VLOOKUP($C1014,'Monthly budget'!$E$8:$O$86,COLUMN()-3,FALSE),0)</f>
        <v>0</v>
      </c>
      <c r="G1014" s="82">
        <f>IF($C1014&lt;&gt;"",VLOOKUP($C1014,'Monthly budget'!$E$8:$O$86,COLUMN()-3,FALSE),0)</f>
        <v>0</v>
      </c>
      <c r="H1014" s="82">
        <f>IF($C1014&lt;&gt;"",VLOOKUP($C1014,'Monthly budget'!$E$8:$O$86,COLUMN()-3,FALSE),0)</f>
        <v>0</v>
      </c>
      <c r="I1014" s="82">
        <f>IF($C1014&lt;&gt;"",VLOOKUP($C1014,'Monthly budget'!$E$8:$O$86,COLUMN()-3,FALSE),0)</f>
        <v>0</v>
      </c>
      <c r="J1014" s="82">
        <f>IF($C1014&lt;&gt;"",VLOOKUP($C1014,'Monthly budget'!$E$8:$O$86,COLUMN()-3,FALSE),0)</f>
        <v>0</v>
      </c>
      <c r="K1014" s="82">
        <f>IF($C1014&lt;&gt;"",VLOOKUP($C1014,'Monthly budget'!$E$8:$O$86,COLUMN()-3,FALSE),0)</f>
        <v>0</v>
      </c>
      <c r="L1014" s="82">
        <f>IF($C1014&lt;&gt;"",VLOOKUP($C1014,'Monthly budget'!$E$8:$O$86,COLUMN()-3,FALSE),0)</f>
        <v>0</v>
      </c>
      <c r="M1014" s="82">
        <f>IF($C1014&lt;&gt;"",VLOOKUP($C1014,'Monthly budget'!$E$8:$O$86,COLUMN()-3,FALSE),0)</f>
        <v>0</v>
      </c>
      <c r="N1014" s="82">
        <f>IF($C1014&lt;&gt;"",VLOOKUP($C1014,'Monthly budget'!$E$8:$O$86,COLUMN()-3,FALSE),0)</f>
        <v>0</v>
      </c>
    </row>
    <row r="1015" spans="2:14" x14ac:dyDescent="0.25">
      <c r="B1015" s="81" t="b">
        <v>0</v>
      </c>
      <c r="C1015" s="88"/>
      <c r="D1015" s="87"/>
      <c r="E1015" s="83">
        <f>IF($C1015&lt;&gt;"",VLOOKUP($C1015,'Monthly budget'!$E$8:$O$86,COLUMN()-3,FALSE),0)</f>
        <v>0</v>
      </c>
      <c r="F1015" s="82">
        <f>IF($C1015&lt;&gt;"",VLOOKUP($C1015,'Monthly budget'!$E$8:$O$86,COLUMN()-3,FALSE),0)</f>
        <v>0</v>
      </c>
      <c r="G1015" s="82">
        <f>IF($C1015&lt;&gt;"",VLOOKUP($C1015,'Monthly budget'!$E$8:$O$86,COLUMN()-3,FALSE),0)</f>
        <v>0</v>
      </c>
      <c r="H1015" s="82">
        <f>IF($C1015&lt;&gt;"",VLOOKUP($C1015,'Monthly budget'!$E$8:$O$86,COLUMN()-3,FALSE),0)</f>
        <v>0</v>
      </c>
      <c r="I1015" s="82">
        <f>IF($C1015&lt;&gt;"",VLOOKUP($C1015,'Monthly budget'!$E$8:$O$86,COLUMN()-3,FALSE),0)</f>
        <v>0</v>
      </c>
      <c r="J1015" s="82">
        <f>IF($C1015&lt;&gt;"",VLOOKUP($C1015,'Monthly budget'!$E$8:$O$86,COLUMN()-3,FALSE),0)</f>
        <v>0</v>
      </c>
      <c r="K1015" s="82">
        <f>IF($C1015&lt;&gt;"",VLOOKUP($C1015,'Monthly budget'!$E$8:$O$86,COLUMN()-3,FALSE),0)</f>
        <v>0</v>
      </c>
      <c r="L1015" s="82">
        <f>IF($C1015&lt;&gt;"",VLOOKUP($C1015,'Monthly budget'!$E$8:$O$86,COLUMN()-3,FALSE),0)</f>
        <v>0</v>
      </c>
      <c r="M1015" s="82">
        <f>IF($C1015&lt;&gt;"",VLOOKUP($C1015,'Monthly budget'!$E$8:$O$86,COLUMN()-3,FALSE),0)</f>
        <v>0</v>
      </c>
      <c r="N1015" s="82">
        <f>IF($C1015&lt;&gt;"",VLOOKUP($C1015,'Monthly budget'!$E$8:$O$86,COLUMN()-3,FALSE),0)</f>
        <v>0</v>
      </c>
    </row>
    <row r="1016" spans="2:14" x14ac:dyDescent="0.25">
      <c r="B1016" s="81" t="b">
        <v>0</v>
      </c>
      <c r="C1016" s="88"/>
      <c r="D1016" s="87"/>
      <c r="E1016" s="83">
        <f>IF($C1016&lt;&gt;"",VLOOKUP($C1016,'Monthly budget'!$E$8:$O$86,COLUMN()-3,FALSE),0)</f>
        <v>0</v>
      </c>
      <c r="F1016" s="82">
        <f>IF($C1016&lt;&gt;"",VLOOKUP($C1016,'Monthly budget'!$E$8:$O$86,COLUMN()-3,FALSE),0)</f>
        <v>0</v>
      </c>
      <c r="G1016" s="82">
        <f>IF($C1016&lt;&gt;"",VLOOKUP($C1016,'Monthly budget'!$E$8:$O$86,COLUMN()-3,FALSE),0)</f>
        <v>0</v>
      </c>
      <c r="H1016" s="82">
        <f>IF($C1016&lt;&gt;"",VLOOKUP($C1016,'Monthly budget'!$E$8:$O$86,COLUMN()-3,FALSE),0)</f>
        <v>0</v>
      </c>
      <c r="I1016" s="82">
        <f>IF($C1016&lt;&gt;"",VLOOKUP($C1016,'Monthly budget'!$E$8:$O$86,COLUMN()-3,FALSE),0)</f>
        <v>0</v>
      </c>
      <c r="J1016" s="82">
        <f>IF($C1016&lt;&gt;"",VLOOKUP($C1016,'Monthly budget'!$E$8:$O$86,COLUMN()-3,FALSE),0)</f>
        <v>0</v>
      </c>
      <c r="K1016" s="82">
        <f>IF($C1016&lt;&gt;"",VLOOKUP($C1016,'Monthly budget'!$E$8:$O$86,COLUMN()-3,FALSE),0)</f>
        <v>0</v>
      </c>
      <c r="L1016" s="82">
        <f>IF($C1016&lt;&gt;"",VLOOKUP($C1016,'Monthly budget'!$E$8:$O$86,COLUMN()-3,FALSE),0)</f>
        <v>0</v>
      </c>
      <c r="M1016" s="82">
        <f>IF($C1016&lt;&gt;"",VLOOKUP($C1016,'Monthly budget'!$E$8:$O$86,COLUMN()-3,FALSE),0)</f>
        <v>0</v>
      </c>
      <c r="N1016" s="82">
        <f>IF($C1016&lt;&gt;"",VLOOKUP($C1016,'Monthly budget'!$E$8:$O$86,COLUMN()-3,FALSE),0)</f>
        <v>0</v>
      </c>
    </row>
    <row r="1017" spans="2:14" x14ac:dyDescent="0.25">
      <c r="B1017" s="81" t="b">
        <v>0</v>
      </c>
      <c r="C1017" s="88"/>
      <c r="D1017" s="87"/>
      <c r="E1017" s="83">
        <f>IF($C1017&lt;&gt;"",VLOOKUP($C1017,'Monthly budget'!$E$8:$O$86,COLUMN()-3,FALSE),0)</f>
        <v>0</v>
      </c>
      <c r="F1017" s="82">
        <f>IF($C1017&lt;&gt;"",VLOOKUP($C1017,'Monthly budget'!$E$8:$O$86,COLUMN()-3,FALSE),0)</f>
        <v>0</v>
      </c>
      <c r="G1017" s="82">
        <f>IF($C1017&lt;&gt;"",VLOOKUP($C1017,'Monthly budget'!$E$8:$O$86,COLUMN()-3,FALSE),0)</f>
        <v>0</v>
      </c>
      <c r="H1017" s="82">
        <f>IF($C1017&lt;&gt;"",VLOOKUP($C1017,'Monthly budget'!$E$8:$O$86,COLUMN()-3,FALSE),0)</f>
        <v>0</v>
      </c>
      <c r="I1017" s="82">
        <f>IF($C1017&lt;&gt;"",VLOOKUP($C1017,'Monthly budget'!$E$8:$O$86,COLUMN()-3,FALSE),0)</f>
        <v>0</v>
      </c>
      <c r="J1017" s="82">
        <f>IF($C1017&lt;&gt;"",VLOOKUP($C1017,'Monthly budget'!$E$8:$O$86,COLUMN()-3,FALSE),0)</f>
        <v>0</v>
      </c>
      <c r="K1017" s="82">
        <f>IF($C1017&lt;&gt;"",VLOOKUP($C1017,'Monthly budget'!$E$8:$O$86,COLUMN()-3,FALSE),0)</f>
        <v>0</v>
      </c>
      <c r="L1017" s="82">
        <f>IF($C1017&lt;&gt;"",VLOOKUP($C1017,'Monthly budget'!$E$8:$O$86,COLUMN()-3,FALSE),0)</f>
        <v>0</v>
      </c>
      <c r="M1017" s="82">
        <f>IF($C1017&lt;&gt;"",VLOOKUP($C1017,'Monthly budget'!$E$8:$O$86,COLUMN()-3,FALSE),0)</f>
        <v>0</v>
      </c>
      <c r="N1017" s="82">
        <f>IF($C1017&lt;&gt;"",VLOOKUP($C1017,'Monthly budget'!$E$8:$O$86,COLUMN()-3,FALSE),0)</f>
        <v>0</v>
      </c>
    </row>
    <row r="1018" spans="2:14" x14ac:dyDescent="0.25">
      <c r="B1018" s="81" t="b">
        <v>0</v>
      </c>
      <c r="C1018" s="88"/>
      <c r="D1018" s="87"/>
      <c r="E1018" s="83">
        <f>IF($C1018&lt;&gt;"",VLOOKUP($C1018,'Monthly budget'!$E$8:$O$86,COLUMN()-3,FALSE),0)</f>
        <v>0</v>
      </c>
      <c r="F1018" s="82">
        <f>IF($C1018&lt;&gt;"",VLOOKUP($C1018,'Monthly budget'!$E$8:$O$86,COLUMN()-3,FALSE),0)</f>
        <v>0</v>
      </c>
      <c r="G1018" s="82">
        <f>IF($C1018&lt;&gt;"",VLOOKUP($C1018,'Monthly budget'!$E$8:$O$86,COLUMN()-3,FALSE),0)</f>
        <v>0</v>
      </c>
      <c r="H1018" s="82">
        <f>IF($C1018&lt;&gt;"",VLOOKUP($C1018,'Monthly budget'!$E$8:$O$86,COLUMN()-3,FALSE),0)</f>
        <v>0</v>
      </c>
      <c r="I1018" s="82">
        <f>IF($C1018&lt;&gt;"",VLOOKUP($C1018,'Monthly budget'!$E$8:$O$86,COLUMN()-3,FALSE),0)</f>
        <v>0</v>
      </c>
      <c r="J1018" s="82">
        <f>IF($C1018&lt;&gt;"",VLOOKUP($C1018,'Monthly budget'!$E$8:$O$86,COLUMN()-3,FALSE),0)</f>
        <v>0</v>
      </c>
      <c r="K1018" s="82">
        <f>IF($C1018&lt;&gt;"",VLOOKUP($C1018,'Monthly budget'!$E$8:$O$86,COLUMN()-3,FALSE),0)</f>
        <v>0</v>
      </c>
      <c r="L1018" s="82">
        <f>IF($C1018&lt;&gt;"",VLOOKUP($C1018,'Monthly budget'!$E$8:$O$86,COLUMN()-3,FALSE),0)</f>
        <v>0</v>
      </c>
      <c r="M1018" s="82">
        <f>IF($C1018&lt;&gt;"",VLOOKUP($C1018,'Monthly budget'!$E$8:$O$86,COLUMN()-3,FALSE),0)</f>
        <v>0</v>
      </c>
      <c r="N1018" s="82">
        <f>IF($C1018&lt;&gt;"",VLOOKUP($C1018,'Monthly budget'!$E$8:$O$86,COLUMN()-3,FALSE),0)</f>
        <v>0</v>
      </c>
    </row>
    <row r="1019" spans="2:14" x14ac:dyDescent="0.25">
      <c r="B1019" s="81" t="b">
        <v>0</v>
      </c>
      <c r="C1019" s="88"/>
      <c r="D1019" s="87"/>
      <c r="E1019" s="83">
        <f>IF($C1019&lt;&gt;"",VLOOKUP($C1019,'Monthly budget'!$E$8:$O$86,COLUMN()-3,FALSE),0)</f>
        <v>0</v>
      </c>
      <c r="F1019" s="82">
        <f>IF($C1019&lt;&gt;"",VLOOKUP($C1019,'Monthly budget'!$E$8:$O$86,COLUMN()-3,FALSE),0)</f>
        <v>0</v>
      </c>
      <c r="G1019" s="82">
        <f>IF($C1019&lt;&gt;"",VLOOKUP($C1019,'Monthly budget'!$E$8:$O$86,COLUMN()-3,FALSE),0)</f>
        <v>0</v>
      </c>
      <c r="H1019" s="82">
        <f>IF($C1019&lt;&gt;"",VLOOKUP($C1019,'Monthly budget'!$E$8:$O$86,COLUMN()-3,FALSE),0)</f>
        <v>0</v>
      </c>
      <c r="I1019" s="82">
        <f>IF($C1019&lt;&gt;"",VLOOKUP($C1019,'Monthly budget'!$E$8:$O$86,COLUMN()-3,FALSE),0)</f>
        <v>0</v>
      </c>
      <c r="J1019" s="82">
        <f>IF($C1019&lt;&gt;"",VLOOKUP($C1019,'Monthly budget'!$E$8:$O$86,COLUMN()-3,FALSE),0)</f>
        <v>0</v>
      </c>
      <c r="K1019" s="82">
        <f>IF($C1019&lt;&gt;"",VLOOKUP($C1019,'Monthly budget'!$E$8:$O$86,COLUMN()-3,FALSE),0)</f>
        <v>0</v>
      </c>
      <c r="L1019" s="82">
        <f>IF($C1019&lt;&gt;"",VLOOKUP($C1019,'Monthly budget'!$E$8:$O$86,COLUMN()-3,FALSE),0)</f>
        <v>0</v>
      </c>
      <c r="M1019" s="82">
        <f>IF($C1019&lt;&gt;"",VLOOKUP($C1019,'Monthly budget'!$E$8:$O$86,COLUMN()-3,FALSE),0)</f>
        <v>0</v>
      </c>
      <c r="N1019" s="82">
        <f>IF($C1019&lt;&gt;"",VLOOKUP($C1019,'Monthly budget'!$E$8:$O$86,COLUMN()-3,FALSE),0)</f>
        <v>0</v>
      </c>
    </row>
    <row r="1020" spans="2:14" x14ac:dyDescent="0.25">
      <c r="B1020" s="81" t="b">
        <v>0</v>
      </c>
      <c r="C1020" s="88"/>
      <c r="D1020" s="87"/>
      <c r="E1020" s="83">
        <f>IF($C1020&lt;&gt;"",VLOOKUP($C1020,'Monthly budget'!$E$8:$O$86,COLUMN()-3,FALSE),0)</f>
        <v>0</v>
      </c>
      <c r="F1020" s="82">
        <f>IF($C1020&lt;&gt;"",VLOOKUP($C1020,'Monthly budget'!$E$8:$O$86,COLUMN()-3,FALSE),0)</f>
        <v>0</v>
      </c>
      <c r="G1020" s="82">
        <f>IF($C1020&lt;&gt;"",VLOOKUP($C1020,'Monthly budget'!$E$8:$O$86,COLUMN()-3,FALSE),0)</f>
        <v>0</v>
      </c>
      <c r="H1020" s="82">
        <f>IF($C1020&lt;&gt;"",VLOOKUP($C1020,'Monthly budget'!$E$8:$O$86,COLUMN()-3,FALSE),0)</f>
        <v>0</v>
      </c>
      <c r="I1020" s="82">
        <f>IF($C1020&lt;&gt;"",VLOOKUP($C1020,'Monthly budget'!$E$8:$O$86,COLUMN()-3,FALSE),0)</f>
        <v>0</v>
      </c>
      <c r="J1020" s="82">
        <f>IF($C1020&lt;&gt;"",VLOOKUP($C1020,'Monthly budget'!$E$8:$O$86,COLUMN()-3,FALSE),0)</f>
        <v>0</v>
      </c>
      <c r="K1020" s="82">
        <f>IF($C1020&lt;&gt;"",VLOOKUP($C1020,'Monthly budget'!$E$8:$O$86,COLUMN()-3,FALSE),0)</f>
        <v>0</v>
      </c>
      <c r="L1020" s="82">
        <f>IF($C1020&lt;&gt;"",VLOOKUP($C1020,'Monthly budget'!$E$8:$O$86,COLUMN()-3,FALSE),0)</f>
        <v>0</v>
      </c>
      <c r="M1020" s="82">
        <f>IF($C1020&lt;&gt;"",VLOOKUP($C1020,'Monthly budget'!$E$8:$O$86,COLUMN()-3,FALSE),0)</f>
        <v>0</v>
      </c>
      <c r="N1020" s="82">
        <f>IF($C1020&lt;&gt;"",VLOOKUP($C1020,'Monthly budget'!$E$8:$O$86,COLUMN()-3,FALSE),0)</f>
        <v>0</v>
      </c>
    </row>
    <row r="1021" spans="2:14" x14ac:dyDescent="0.25">
      <c r="B1021" s="81" t="b">
        <v>0</v>
      </c>
      <c r="C1021" s="88"/>
      <c r="D1021" s="87"/>
      <c r="E1021" s="83">
        <f>IF($C1021&lt;&gt;"",VLOOKUP($C1021,'Monthly budget'!$E$8:$O$86,COLUMN()-3,FALSE),0)</f>
        <v>0</v>
      </c>
      <c r="F1021" s="82">
        <f>IF($C1021&lt;&gt;"",VLOOKUP($C1021,'Monthly budget'!$E$8:$O$86,COLUMN()-3,FALSE),0)</f>
        <v>0</v>
      </c>
      <c r="G1021" s="82">
        <f>IF($C1021&lt;&gt;"",VLOOKUP($C1021,'Monthly budget'!$E$8:$O$86,COLUMN()-3,FALSE),0)</f>
        <v>0</v>
      </c>
      <c r="H1021" s="82">
        <f>IF($C1021&lt;&gt;"",VLOOKUP($C1021,'Monthly budget'!$E$8:$O$86,COLUMN()-3,FALSE),0)</f>
        <v>0</v>
      </c>
      <c r="I1021" s="82">
        <f>IF($C1021&lt;&gt;"",VLOOKUP($C1021,'Monthly budget'!$E$8:$O$86,COLUMN()-3,FALSE),0)</f>
        <v>0</v>
      </c>
      <c r="J1021" s="82">
        <f>IF($C1021&lt;&gt;"",VLOOKUP($C1021,'Monthly budget'!$E$8:$O$86,COLUMN()-3,FALSE),0)</f>
        <v>0</v>
      </c>
      <c r="K1021" s="82">
        <f>IF($C1021&lt;&gt;"",VLOOKUP($C1021,'Monthly budget'!$E$8:$O$86,COLUMN()-3,FALSE),0)</f>
        <v>0</v>
      </c>
      <c r="L1021" s="82">
        <f>IF($C1021&lt;&gt;"",VLOOKUP($C1021,'Monthly budget'!$E$8:$O$86,COLUMN()-3,FALSE),0)</f>
        <v>0</v>
      </c>
      <c r="M1021" s="82">
        <f>IF($C1021&lt;&gt;"",VLOOKUP($C1021,'Monthly budget'!$E$8:$O$86,COLUMN()-3,FALSE),0)</f>
        <v>0</v>
      </c>
      <c r="N1021" s="82">
        <f>IF($C1021&lt;&gt;"",VLOOKUP($C1021,'Monthly budget'!$E$8:$O$86,COLUMN()-3,FALSE),0)</f>
        <v>0</v>
      </c>
    </row>
    <row r="1022" spans="2:14" x14ac:dyDescent="0.25">
      <c r="B1022" s="81" t="b">
        <v>0</v>
      </c>
      <c r="C1022" s="88"/>
      <c r="D1022" s="87"/>
      <c r="E1022" s="83">
        <f>IF($C1022&lt;&gt;"",VLOOKUP($C1022,'Monthly budget'!$E$8:$O$86,COLUMN()-3,FALSE),0)</f>
        <v>0</v>
      </c>
      <c r="F1022" s="82">
        <f>IF($C1022&lt;&gt;"",VLOOKUP($C1022,'Monthly budget'!$E$8:$O$86,COLUMN()-3,FALSE),0)</f>
        <v>0</v>
      </c>
      <c r="G1022" s="82">
        <f>IF($C1022&lt;&gt;"",VLOOKUP($C1022,'Monthly budget'!$E$8:$O$86,COLUMN()-3,FALSE),0)</f>
        <v>0</v>
      </c>
      <c r="H1022" s="82">
        <f>IF($C1022&lt;&gt;"",VLOOKUP($C1022,'Monthly budget'!$E$8:$O$86,COLUMN()-3,FALSE),0)</f>
        <v>0</v>
      </c>
      <c r="I1022" s="82">
        <f>IF($C1022&lt;&gt;"",VLOOKUP($C1022,'Monthly budget'!$E$8:$O$86,COLUMN()-3,FALSE),0)</f>
        <v>0</v>
      </c>
      <c r="J1022" s="82">
        <f>IF($C1022&lt;&gt;"",VLOOKUP($C1022,'Monthly budget'!$E$8:$O$86,COLUMN()-3,FALSE),0)</f>
        <v>0</v>
      </c>
      <c r="K1022" s="82">
        <f>IF($C1022&lt;&gt;"",VLOOKUP($C1022,'Monthly budget'!$E$8:$O$86,COLUMN()-3,FALSE),0)</f>
        <v>0</v>
      </c>
      <c r="L1022" s="82">
        <f>IF($C1022&lt;&gt;"",VLOOKUP($C1022,'Monthly budget'!$E$8:$O$86,COLUMN()-3,FALSE),0)</f>
        <v>0</v>
      </c>
      <c r="M1022" s="82">
        <f>IF($C1022&lt;&gt;"",VLOOKUP($C1022,'Monthly budget'!$E$8:$O$86,COLUMN()-3,FALSE),0)</f>
        <v>0</v>
      </c>
      <c r="N1022" s="82">
        <f>IF($C1022&lt;&gt;"",VLOOKUP($C1022,'Monthly budget'!$E$8:$O$86,COLUMN()-3,FALSE),0)</f>
        <v>0</v>
      </c>
    </row>
    <row r="1023" spans="2:14" x14ac:dyDescent="0.25">
      <c r="B1023" s="81" t="b">
        <v>0</v>
      </c>
      <c r="C1023" s="88"/>
      <c r="D1023" s="87"/>
      <c r="E1023" s="83">
        <f>IF($C1023&lt;&gt;"",VLOOKUP($C1023,'Monthly budget'!$E$8:$O$86,COLUMN()-3,FALSE),0)</f>
        <v>0</v>
      </c>
      <c r="F1023" s="82">
        <f>IF($C1023&lt;&gt;"",VLOOKUP($C1023,'Monthly budget'!$E$8:$O$86,COLUMN()-3,FALSE),0)</f>
        <v>0</v>
      </c>
      <c r="G1023" s="82">
        <f>IF($C1023&lt;&gt;"",VLOOKUP($C1023,'Monthly budget'!$E$8:$O$86,COLUMN()-3,FALSE),0)</f>
        <v>0</v>
      </c>
      <c r="H1023" s="82">
        <f>IF($C1023&lt;&gt;"",VLOOKUP($C1023,'Monthly budget'!$E$8:$O$86,COLUMN()-3,FALSE),0)</f>
        <v>0</v>
      </c>
      <c r="I1023" s="82">
        <f>IF($C1023&lt;&gt;"",VLOOKUP($C1023,'Monthly budget'!$E$8:$O$86,COLUMN()-3,FALSE),0)</f>
        <v>0</v>
      </c>
      <c r="J1023" s="82">
        <f>IF($C1023&lt;&gt;"",VLOOKUP($C1023,'Monthly budget'!$E$8:$O$86,COLUMN()-3,FALSE),0)</f>
        <v>0</v>
      </c>
      <c r="K1023" s="82">
        <f>IF($C1023&lt;&gt;"",VLOOKUP($C1023,'Monthly budget'!$E$8:$O$86,COLUMN()-3,FALSE),0)</f>
        <v>0</v>
      </c>
      <c r="L1023" s="82">
        <f>IF($C1023&lt;&gt;"",VLOOKUP($C1023,'Monthly budget'!$E$8:$O$86,COLUMN()-3,FALSE),0)</f>
        <v>0</v>
      </c>
      <c r="M1023" s="82">
        <f>IF($C1023&lt;&gt;"",VLOOKUP($C1023,'Monthly budget'!$E$8:$O$86,COLUMN()-3,FALSE),0)</f>
        <v>0</v>
      </c>
      <c r="N1023" s="82">
        <f>IF($C1023&lt;&gt;"",VLOOKUP($C1023,'Monthly budget'!$E$8:$O$86,COLUMN()-3,FALSE),0)</f>
        <v>0</v>
      </c>
    </row>
    <row r="1024" spans="2:14" x14ac:dyDescent="0.25">
      <c r="B1024" s="81" t="b">
        <v>0</v>
      </c>
      <c r="C1024" s="88"/>
      <c r="D1024" s="87"/>
      <c r="E1024" s="83">
        <f>IF($C1024&lt;&gt;"",VLOOKUP($C1024,'Monthly budget'!$E$8:$O$86,COLUMN()-3,FALSE),0)</f>
        <v>0</v>
      </c>
      <c r="F1024" s="82">
        <f>IF($C1024&lt;&gt;"",VLOOKUP($C1024,'Monthly budget'!$E$8:$O$86,COLUMN()-3,FALSE),0)</f>
        <v>0</v>
      </c>
      <c r="G1024" s="82">
        <f>IF($C1024&lt;&gt;"",VLOOKUP($C1024,'Monthly budget'!$E$8:$O$86,COLUMN()-3,FALSE),0)</f>
        <v>0</v>
      </c>
      <c r="H1024" s="82">
        <f>IF($C1024&lt;&gt;"",VLOOKUP($C1024,'Monthly budget'!$E$8:$O$86,COLUMN()-3,FALSE),0)</f>
        <v>0</v>
      </c>
      <c r="I1024" s="82">
        <f>IF($C1024&lt;&gt;"",VLOOKUP($C1024,'Monthly budget'!$E$8:$O$86,COLUMN()-3,FALSE),0)</f>
        <v>0</v>
      </c>
      <c r="J1024" s="82">
        <f>IF($C1024&lt;&gt;"",VLOOKUP($C1024,'Monthly budget'!$E$8:$O$86,COLUMN()-3,FALSE),0)</f>
        <v>0</v>
      </c>
      <c r="K1024" s="82">
        <f>IF($C1024&lt;&gt;"",VLOOKUP($C1024,'Monthly budget'!$E$8:$O$86,COLUMN()-3,FALSE),0)</f>
        <v>0</v>
      </c>
      <c r="L1024" s="82">
        <f>IF($C1024&lt;&gt;"",VLOOKUP($C1024,'Monthly budget'!$E$8:$O$86,COLUMN()-3,FALSE),0)</f>
        <v>0</v>
      </c>
      <c r="M1024" s="82">
        <f>IF($C1024&lt;&gt;"",VLOOKUP($C1024,'Monthly budget'!$E$8:$O$86,COLUMN()-3,FALSE),0)</f>
        <v>0</v>
      </c>
      <c r="N1024" s="82">
        <f>IF($C1024&lt;&gt;"",VLOOKUP($C1024,'Monthly budget'!$E$8:$O$86,COLUMN()-3,FALSE),0)</f>
        <v>0</v>
      </c>
    </row>
    <row r="1025" spans="2:14" x14ac:dyDescent="0.25">
      <c r="B1025" s="81" t="b">
        <v>0</v>
      </c>
      <c r="C1025" s="88"/>
      <c r="D1025" s="87"/>
      <c r="E1025" s="83">
        <f>IF($C1025&lt;&gt;"",VLOOKUP($C1025,'Monthly budget'!$E$8:$O$86,COLUMN()-3,FALSE),0)</f>
        <v>0</v>
      </c>
      <c r="F1025" s="82">
        <f>IF($C1025&lt;&gt;"",VLOOKUP($C1025,'Monthly budget'!$E$8:$O$86,COLUMN()-3,FALSE),0)</f>
        <v>0</v>
      </c>
      <c r="G1025" s="82">
        <f>IF($C1025&lt;&gt;"",VLOOKUP($C1025,'Monthly budget'!$E$8:$O$86,COLUMN()-3,FALSE),0)</f>
        <v>0</v>
      </c>
      <c r="H1025" s="82">
        <f>IF($C1025&lt;&gt;"",VLOOKUP($C1025,'Monthly budget'!$E$8:$O$86,COLUMN()-3,FALSE),0)</f>
        <v>0</v>
      </c>
      <c r="I1025" s="82">
        <f>IF($C1025&lt;&gt;"",VLOOKUP($C1025,'Monthly budget'!$E$8:$O$86,COLUMN()-3,FALSE),0)</f>
        <v>0</v>
      </c>
      <c r="J1025" s="82">
        <f>IF($C1025&lt;&gt;"",VLOOKUP($C1025,'Monthly budget'!$E$8:$O$86,COLUMN()-3,FALSE),0)</f>
        <v>0</v>
      </c>
      <c r="K1025" s="82">
        <f>IF($C1025&lt;&gt;"",VLOOKUP($C1025,'Monthly budget'!$E$8:$O$86,COLUMN()-3,FALSE),0)</f>
        <v>0</v>
      </c>
      <c r="L1025" s="82">
        <f>IF($C1025&lt;&gt;"",VLOOKUP($C1025,'Monthly budget'!$E$8:$O$86,COLUMN()-3,FALSE),0)</f>
        <v>0</v>
      </c>
      <c r="M1025" s="82">
        <f>IF($C1025&lt;&gt;"",VLOOKUP($C1025,'Monthly budget'!$E$8:$O$86,COLUMN()-3,FALSE),0)</f>
        <v>0</v>
      </c>
      <c r="N1025" s="82">
        <f>IF($C1025&lt;&gt;"",VLOOKUP($C1025,'Monthly budget'!$E$8:$O$86,COLUMN()-3,FALSE),0)</f>
        <v>0</v>
      </c>
    </row>
    <row r="1026" spans="2:14" x14ac:dyDescent="0.25">
      <c r="B1026" s="81" t="b">
        <v>0</v>
      </c>
      <c r="C1026" s="88"/>
      <c r="D1026" s="87"/>
      <c r="E1026" s="83">
        <f>IF($C1026&lt;&gt;"",VLOOKUP($C1026,'Monthly budget'!$E$8:$O$86,COLUMN()-3,FALSE),0)</f>
        <v>0</v>
      </c>
      <c r="F1026" s="82">
        <f>IF($C1026&lt;&gt;"",VLOOKUP($C1026,'Monthly budget'!$E$8:$O$86,COLUMN()-3,FALSE),0)</f>
        <v>0</v>
      </c>
      <c r="G1026" s="82">
        <f>IF($C1026&lt;&gt;"",VLOOKUP($C1026,'Monthly budget'!$E$8:$O$86,COLUMN()-3,FALSE),0)</f>
        <v>0</v>
      </c>
      <c r="H1026" s="82">
        <f>IF($C1026&lt;&gt;"",VLOOKUP($C1026,'Monthly budget'!$E$8:$O$86,COLUMN()-3,FALSE),0)</f>
        <v>0</v>
      </c>
      <c r="I1026" s="82">
        <f>IF($C1026&lt;&gt;"",VLOOKUP($C1026,'Monthly budget'!$E$8:$O$86,COLUMN()-3,FALSE),0)</f>
        <v>0</v>
      </c>
      <c r="J1026" s="82">
        <f>IF($C1026&lt;&gt;"",VLOOKUP($C1026,'Monthly budget'!$E$8:$O$86,COLUMN()-3,FALSE),0)</f>
        <v>0</v>
      </c>
      <c r="K1026" s="82">
        <f>IF($C1026&lt;&gt;"",VLOOKUP($C1026,'Monthly budget'!$E$8:$O$86,COLUMN()-3,FALSE),0)</f>
        <v>0</v>
      </c>
      <c r="L1026" s="82">
        <f>IF($C1026&lt;&gt;"",VLOOKUP($C1026,'Monthly budget'!$E$8:$O$86,COLUMN()-3,FALSE),0)</f>
        <v>0</v>
      </c>
      <c r="M1026" s="82">
        <f>IF($C1026&lt;&gt;"",VLOOKUP($C1026,'Monthly budget'!$E$8:$O$86,COLUMN()-3,FALSE),0)</f>
        <v>0</v>
      </c>
      <c r="N1026" s="82">
        <f>IF($C1026&lt;&gt;"",VLOOKUP($C1026,'Monthly budget'!$E$8:$O$86,COLUMN()-3,FALSE),0)</f>
        <v>0</v>
      </c>
    </row>
    <row r="1027" spans="2:14" x14ac:dyDescent="0.25">
      <c r="B1027" s="81" t="b">
        <v>0</v>
      </c>
      <c r="C1027" s="88"/>
      <c r="D1027" s="87"/>
      <c r="E1027" s="83">
        <f>IF($C1027&lt;&gt;"",VLOOKUP($C1027,'Monthly budget'!$E$8:$O$86,COLUMN()-3,FALSE),0)</f>
        <v>0</v>
      </c>
      <c r="F1027" s="82">
        <f>IF($C1027&lt;&gt;"",VLOOKUP($C1027,'Monthly budget'!$E$8:$O$86,COLUMN()-3,FALSE),0)</f>
        <v>0</v>
      </c>
      <c r="G1027" s="82">
        <f>IF($C1027&lt;&gt;"",VLOOKUP($C1027,'Monthly budget'!$E$8:$O$86,COLUMN()-3,FALSE),0)</f>
        <v>0</v>
      </c>
      <c r="H1027" s="82">
        <f>IF($C1027&lt;&gt;"",VLOOKUP($C1027,'Monthly budget'!$E$8:$O$86,COLUMN()-3,FALSE),0)</f>
        <v>0</v>
      </c>
      <c r="I1027" s="82">
        <f>IF($C1027&lt;&gt;"",VLOOKUP($C1027,'Monthly budget'!$E$8:$O$86,COLUMN()-3,FALSE),0)</f>
        <v>0</v>
      </c>
      <c r="J1027" s="82">
        <f>IF($C1027&lt;&gt;"",VLOOKUP($C1027,'Monthly budget'!$E$8:$O$86,COLUMN()-3,FALSE),0)</f>
        <v>0</v>
      </c>
      <c r="K1027" s="82">
        <f>IF($C1027&lt;&gt;"",VLOOKUP($C1027,'Monthly budget'!$E$8:$O$86,COLUMN()-3,FALSE),0)</f>
        <v>0</v>
      </c>
      <c r="L1027" s="82">
        <f>IF($C1027&lt;&gt;"",VLOOKUP($C1027,'Monthly budget'!$E$8:$O$86,COLUMN()-3,FALSE),0)</f>
        <v>0</v>
      </c>
      <c r="M1027" s="82">
        <f>IF($C1027&lt;&gt;"",VLOOKUP($C1027,'Monthly budget'!$E$8:$O$86,COLUMN()-3,FALSE),0)</f>
        <v>0</v>
      </c>
      <c r="N1027" s="82">
        <f>IF($C1027&lt;&gt;"",VLOOKUP($C1027,'Monthly budget'!$E$8:$O$86,COLUMN()-3,FALSE),0)</f>
        <v>0</v>
      </c>
    </row>
    <row r="1028" spans="2:14" x14ac:dyDescent="0.25">
      <c r="B1028" s="81" t="b">
        <v>0</v>
      </c>
      <c r="C1028" s="88"/>
      <c r="D1028" s="87"/>
      <c r="E1028" s="83">
        <f>IF($C1028&lt;&gt;"",VLOOKUP($C1028,'Monthly budget'!$E$8:$O$86,COLUMN()-3,FALSE),0)</f>
        <v>0</v>
      </c>
      <c r="F1028" s="82">
        <f>IF($C1028&lt;&gt;"",VLOOKUP($C1028,'Monthly budget'!$E$8:$O$86,COLUMN()-3,FALSE),0)</f>
        <v>0</v>
      </c>
      <c r="G1028" s="82">
        <f>IF($C1028&lt;&gt;"",VLOOKUP($C1028,'Monthly budget'!$E$8:$O$86,COLUMN()-3,FALSE),0)</f>
        <v>0</v>
      </c>
      <c r="H1028" s="82">
        <f>IF($C1028&lt;&gt;"",VLOOKUP($C1028,'Monthly budget'!$E$8:$O$86,COLUMN()-3,FALSE),0)</f>
        <v>0</v>
      </c>
      <c r="I1028" s="82">
        <f>IF($C1028&lt;&gt;"",VLOOKUP($C1028,'Monthly budget'!$E$8:$O$86,COLUMN()-3,FALSE),0)</f>
        <v>0</v>
      </c>
      <c r="J1028" s="82">
        <f>IF($C1028&lt;&gt;"",VLOOKUP($C1028,'Monthly budget'!$E$8:$O$86,COLUMN()-3,FALSE),0)</f>
        <v>0</v>
      </c>
      <c r="K1028" s="82">
        <f>IF($C1028&lt;&gt;"",VLOOKUP($C1028,'Monthly budget'!$E$8:$O$86,COLUMN()-3,FALSE),0)</f>
        <v>0</v>
      </c>
      <c r="L1028" s="82">
        <f>IF($C1028&lt;&gt;"",VLOOKUP($C1028,'Monthly budget'!$E$8:$O$86,COLUMN()-3,FALSE),0)</f>
        <v>0</v>
      </c>
      <c r="M1028" s="82">
        <f>IF($C1028&lt;&gt;"",VLOOKUP($C1028,'Monthly budget'!$E$8:$O$86,COLUMN()-3,FALSE),0)</f>
        <v>0</v>
      </c>
      <c r="N1028" s="82">
        <f>IF($C1028&lt;&gt;"",VLOOKUP($C1028,'Monthly budget'!$E$8:$O$86,COLUMN()-3,FALSE),0)</f>
        <v>0</v>
      </c>
    </row>
    <row r="1029" spans="2:14" x14ac:dyDescent="0.25">
      <c r="B1029" s="81" t="b">
        <v>0</v>
      </c>
      <c r="C1029" s="88"/>
      <c r="D1029" s="87"/>
      <c r="E1029" s="83">
        <f>IF($C1029&lt;&gt;"",VLOOKUP($C1029,'Monthly budget'!$E$8:$O$86,COLUMN()-3,FALSE),0)</f>
        <v>0</v>
      </c>
      <c r="F1029" s="82">
        <f>IF($C1029&lt;&gt;"",VLOOKUP($C1029,'Monthly budget'!$E$8:$O$86,COLUMN()-3,FALSE),0)</f>
        <v>0</v>
      </c>
      <c r="G1029" s="82">
        <f>IF($C1029&lt;&gt;"",VLOOKUP($C1029,'Monthly budget'!$E$8:$O$86,COLUMN()-3,FALSE),0)</f>
        <v>0</v>
      </c>
      <c r="H1029" s="82">
        <f>IF($C1029&lt;&gt;"",VLOOKUP($C1029,'Monthly budget'!$E$8:$O$86,COLUMN()-3,FALSE),0)</f>
        <v>0</v>
      </c>
      <c r="I1029" s="82">
        <f>IF($C1029&lt;&gt;"",VLOOKUP($C1029,'Monthly budget'!$E$8:$O$86,COLUMN()-3,FALSE),0)</f>
        <v>0</v>
      </c>
      <c r="J1029" s="82">
        <f>IF($C1029&lt;&gt;"",VLOOKUP($C1029,'Monthly budget'!$E$8:$O$86,COLUMN()-3,FALSE),0)</f>
        <v>0</v>
      </c>
      <c r="K1029" s="82">
        <f>IF($C1029&lt;&gt;"",VLOOKUP($C1029,'Monthly budget'!$E$8:$O$86,COLUMN()-3,FALSE),0)</f>
        <v>0</v>
      </c>
      <c r="L1029" s="82">
        <f>IF($C1029&lt;&gt;"",VLOOKUP($C1029,'Monthly budget'!$E$8:$O$86,COLUMN()-3,FALSE),0)</f>
        <v>0</v>
      </c>
      <c r="M1029" s="82">
        <f>IF($C1029&lt;&gt;"",VLOOKUP($C1029,'Monthly budget'!$E$8:$O$86,COLUMN()-3,FALSE),0)</f>
        <v>0</v>
      </c>
      <c r="N1029" s="82">
        <f>IF($C1029&lt;&gt;"",VLOOKUP($C1029,'Monthly budget'!$E$8:$O$86,COLUMN()-3,FALSE),0)</f>
        <v>0</v>
      </c>
    </row>
    <row r="1030" spans="2:14" x14ac:dyDescent="0.25">
      <c r="B1030" s="81" t="b">
        <v>0</v>
      </c>
      <c r="C1030" s="88"/>
      <c r="D1030" s="87"/>
      <c r="E1030" s="83">
        <f>IF($C1030&lt;&gt;"",VLOOKUP($C1030,'Monthly budget'!$E$8:$O$86,COLUMN()-3,FALSE),0)</f>
        <v>0</v>
      </c>
      <c r="F1030" s="82">
        <f>IF($C1030&lt;&gt;"",VLOOKUP($C1030,'Monthly budget'!$E$8:$O$86,COLUMN()-3,FALSE),0)</f>
        <v>0</v>
      </c>
      <c r="G1030" s="82">
        <f>IF($C1030&lt;&gt;"",VLOOKUP($C1030,'Monthly budget'!$E$8:$O$86,COLUMN()-3,FALSE),0)</f>
        <v>0</v>
      </c>
      <c r="H1030" s="82">
        <f>IF($C1030&lt;&gt;"",VLOOKUP($C1030,'Monthly budget'!$E$8:$O$86,COLUMN()-3,FALSE),0)</f>
        <v>0</v>
      </c>
      <c r="I1030" s="82">
        <f>IF($C1030&lt;&gt;"",VLOOKUP($C1030,'Monthly budget'!$E$8:$O$86,COLUMN()-3,FALSE),0)</f>
        <v>0</v>
      </c>
      <c r="J1030" s="82">
        <f>IF($C1030&lt;&gt;"",VLOOKUP($C1030,'Monthly budget'!$E$8:$O$86,COLUMN()-3,FALSE),0)</f>
        <v>0</v>
      </c>
      <c r="K1030" s="82">
        <f>IF($C1030&lt;&gt;"",VLOOKUP($C1030,'Monthly budget'!$E$8:$O$86,COLUMN()-3,FALSE),0)</f>
        <v>0</v>
      </c>
      <c r="L1030" s="82">
        <f>IF($C1030&lt;&gt;"",VLOOKUP($C1030,'Monthly budget'!$E$8:$O$86,COLUMN()-3,FALSE),0)</f>
        <v>0</v>
      </c>
      <c r="M1030" s="82">
        <f>IF($C1030&lt;&gt;"",VLOOKUP($C1030,'Monthly budget'!$E$8:$O$86,COLUMN()-3,FALSE),0)</f>
        <v>0</v>
      </c>
      <c r="N1030" s="82">
        <f>IF($C1030&lt;&gt;"",VLOOKUP($C1030,'Monthly budget'!$E$8:$O$86,COLUMN()-3,FALSE),0)</f>
        <v>0</v>
      </c>
    </row>
    <row r="1031" spans="2:14" x14ac:dyDescent="0.25">
      <c r="B1031" s="81" t="b">
        <v>0</v>
      </c>
      <c r="C1031" s="88"/>
      <c r="D1031" s="87"/>
      <c r="E1031" s="83">
        <f>IF($C1031&lt;&gt;"",VLOOKUP($C1031,'Monthly budget'!$E$8:$O$86,COLUMN()-3,FALSE),0)</f>
        <v>0</v>
      </c>
      <c r="F1031" s="82">
        <f>IF($C1031&lt;&gt;"",VLOOKUP($C1031,'Monthly budget'!$E$8:$O$86,COLUMN()-3,FALSE),0)</f>
        <v>0</v>
      </c>
      <c r="G1031" s="82">
        <f>IF($C1031&lt;&gt;"",VLOOKUP($C1031,'Monthly budget'!$E$8:$O$86,COLUMN()-3,FALSE),0)</f>
        <v>0</v>
      </c>
      <c r="H1031" s="82">
        <f>IF($C1031&lt;&gt;"",VLOOKUP($C1031,'Monthly budget'!$E$8:$O$86,COLUMN()-3,FALSE),0)</f>
        <v>0</v>
      </c>
      <c r="I1031" s="82">
        <f>IF($C1031&lt;&gt;"",VLOOKUP($C1031,'Monthly budget'!$E$8:$O$86,COLUMN()-3,FALSE),0)</f>
        <v>0</v>
      </c>
      <c r="J1031" s="82">
        <f>IF($C1031&lt;&gt;"",VLOOKUP($C1031,'Monthly budget'!$E$8:$O$86,COLUMN()-3,FALSE),0)</f>
        <v>0</v>
      </c>
      <c r="K1031" s="82">
        <f>IF($C1031&lt;&gt;"",VLOOKUP($C1031,'Monthly budget'!$E$8:$O$86,COLUMN()-3,FALSE),0)</f>
        <v>0</v>
      </c>
      <c r="L1031" s="82">
        <f>IF($C1031&lt;&gt;"",VLOOKUP($C1031,'Monthly budget'!$E$8:$O$86,COLUMN()-3,FALSE),0)</f>
        <v>0</v>
      </c>
      <c r="M1031" s="82">
        <f>IF($C1031&lt;&gt;"",VLOOKUP($C1031,'Monthly budget'!$E$8:$O$86,COLUMN()-3,FALSE),0)</f>
        <v>0</v>
      </c>
      <c r="N1031" s="82">
        <f>IF($C1031&lt;&gt;"",VLOOKUP($C1031,'Monthly budget'!$E$8:$O$86,COLUMN()-3,FALSE),0)</f>
        <v>0</v>
      </c>
    </row>
    <row r="1032" spans="2:14" x14ac:dyDescent="0.25">
      <c r="B1032" s="81" t="b">
        <v>0</v>
      </c>
      <c r="C1032" s="88"/>
      <c r="D1032" s="87"/>
      <c r="E1032" s="83">
        <f>IF($C1032&lt;&gt;"",VLOOKUP($C1032,'Monthly budget'!$E$8:$O$86,COLUMN()-3,FALSE),0)</f>
        <v>0</v>
      </c>
      <c r="F1032" s="82">
        <f>IF($C1032&lt;&gt;"",VLOOKUP($C1032,'Monthly budget'!$E$8:$O$86,COLUMN()-3,FALSE),0)</f>
        <v>0</v>
      </c>
      <c r="G1032" s="82">
        <f>IF($C1032&lt;&gt;"",VLOOKUP($C1032,'Monthly budget'!$E$8:$O$86,COLUMN()-3,FALSE),0)</f>
        <v>0</v>
      </c>
      <c r="H1032" s="82">
        <f>IF($C1032&lt;&gt;"",VLOOKUP($C1032,'Monthly budget'!$E$8:$O$86,COLUMN()-3,FALSE),0)</f>
        <v>0</v>
      </c>
      <c r="I1032" s="82">
        <f>IF($C1032&lt;&gt;"",VLOOKUP($C1032,'Monthly budget'!$E$8:$O$86,COLUMN()-3,FALSE),0)</f>
        <v>0</v>
      </c>
      <c r="J1032" s="82">
        <f>IF($C1032&lt;&gt;"",VLOOKUP($C1032,'Monthly budget'!$E$8:$O$86,COLUMN()-3,FALSE),0)</f>
        <v>0</v>
      </c>
      <c r="K1032" s="82">
        <f>IF($C1032&lt;&gt;"",VLOOKUP($C1032,'Monthly budget'!$E$8:$O$86,COLUMN()-3,FALSE),0)</f>
        <v>0</v>
      </c>
      <c r="L1032" s="82">
        <f>IF($C1032&lt;&gt;"",VLOOKUP($C1032,'Monthly budget'!$E$8:$O$86,COLUMN()-3,FALSE),0)</f>
        <v>0</v>
      </c>
      <c r="M1032" s="82">
        <f>IF($C1032&lt;&gt;"",VLOOKUP($C1032,'Monthly budget'!$E$8:$O$86,COLUMN()-3,FALSE),0)</f>
        <v>0</v>
      </c>
      <c r="N1032" s="82">
        <f>IF($C1032&lt;&gt;"",VLOOKUP($C1032,'Monthly budget'!$E$8:$O$86,COLUMN()-3,FALSE),0)</f>
        <v>0</v>
      </c>
    </row>
    <row r="1033" spans="2:14" x14ac:dyDescent="0.25">
      <c r="B1033" s="81" t="b">
        <v>0</v>
      </c>
      <c r="C1033" s="88"/>
      <c r="D1033" s="87"/>
      <c r="E1033" s="83">
        <f>IF($C1033&lt;&gt;"",VLOOKUP($C1033,'Monthly budget'!$E$8:$O$86,COLUMN()-3,FALSE),0)</f>
        <v>0</v>
      </c>
      <c r="F1033" s="82">
        <f>IF($C1033&lt;&gt;"",VLOOKUP($C1033,'Monthly budget'!$E$8:$O$86,COLUMN()-3,FALSE),0)</f>
        <v>0</v>
      </c>
      <c r="G1033" s="82">
        <f>IF($C1033&lt;&gt;"",VLOOKUP($C1033,'Monthly budget'!$E$8:$O$86,COLUMN()-3,FALSE),0)</f>
        <v>0</v>
      </c>
      <c r="H1033" s="82">
        <f>IF($C1033&lt;&gt;"",VLOOKUP($C1033,'Monthly budget'!$E$8:$O$86,COLUMN()-3,FALSE),0)</f>
        <v>0</v>
      </c>
      <c r="I1033" s="82">
        <f>IF($C1033&lt;&gt;"",VLOOKUP($C1033,'Monthly budget'!$E$8:$O$86,COLUMN()-3,FALSE),0)</f>
        <v>0</v>
      </c>
      <c r="J1033" s="82">
        <f>IF($C1033&lt;&gt;"",VLOOKUP($C1033,'Monthly budget'!$E$8:$O$86,COLUMN()-3,FALSE),0)</f>
        <v>0</v>
      </c>
      <c r="K1033" s="82">
        <f>IF($C1033&lt;&gt;"",VLOOKUP($C1033,'Monthly budget'!$E$8:$O$86,COLUMN()-3,FALSE),0)</f>
        <v>0</v>
      </c>
      <c r="L1033" s="82">
        <f>IF($C1033&lt;&gt;"",VLOOKUP($C1033,'Monthly budget'!$E$8:$O$86,COLUMN()-3,FALSE),0)</f>
        <v>0</v>
      </c>
      <c r="M1033" s="82">
        <f>IF($C1033&lt;&gt;"",VLOOKUP($C1033,'Monthly budget'!$E$8:$O$86,COLUMN()-3,FALSE),0)</f>
        <v>0</v>
      </c>
      <c r="N1033" s="82">
        <f>IF($C1033&lt;&gt;"",VLOOKUP($C1033,'Monthly budget'!$E$8:$O$86,COLUMN()-3,FALSE),0)</f>
        <v>0</v>
      </c>
    </row>
    <row r="1034" spans="2:14" x14ac:dyDescent="0.25">
      <c r="B1034" s="81" t="b">
        <v>0</v>
      </c>
      <c r="C1034" s="88"/>
      <c r="D1034" s="87"/>
      <c r="E1034" s="83">
        <f>IF($C1034&lt;&gt;"",VLOOKUP($C1034,'Monthly budget'!$E$8:$O$86,COLUMN()-3,FALSE),0)</f>
        <v>0</v>
      </c>
      <c r="F1034" s="82">
        <f>IF($C1034&lt;&gt;"",VLOOKUP($C1034,'Monthly budget'!$E$8:$O$86,COLUMN()-3,FALSE),0)</f>
        <v>0</v>
      </c>
      <c r="G1034" s="82">
        <f>IF($C1034&lt;&gt;"",VLOOKUP($C1034,'Monthly budget'!$E$8:$O$86,COLUMN()-3,FALSE),0)</f>
        <v>0</v>
      </c>
      <c r="H1034" s="82">
        <f>IF($C1034&lt;&gt;"",VLOOKUP($C1034,'Monthly budget'!$E$8:$O$86,COLUMN()-3,FALSE),0)</f>
        <v>0</v>
      </c>
      <c r="I1034" s="82">
        <f>IF($C1034&lt;&gt;"",VLOOKUP($C1034,'Monthly budget'!$E$8:$O$86,COLUMN()-3,FALSE),0)</f>
        <v>0</v>
      </c>
      <c r="J1034" s="82">
        <f>IF($C1034&lt;&gt;"",VLOOKUP($C1034,'Monthly budget'!$E$8:$O$86,COLUMN()-3,FALSE),0)</f>
        <v>0</v>
      </c>
      <c r="K1034" s="82">
        <f>IF($C1034&lt;&gt;"",VLOOKUP($C1034,'Monthly budget'!$E$8:$O$86,COLUMN()-3,FALSE),0)</f>
        <v>0</v>
      </c>
      <c r="L1034" s="82">
        <f>IF($C1034&lt;&gt;"",VLOOKUP($C1034,'Monthly budget'!$E$8:$O$86,COLUMN()-3,FALSE),0)</f>
        <v>0</v>
      </c>
      <c r="M1034" s="82">
        <f>IF($C1034&lt;&gt;"",VLOOKUP($C1034,'Monthly budget'!$E$8:$O$86,COLUMN()-3,FALSE),0)</f>
        <v>0</v>
      </c>
      <c r="N1034" s="82">
        <f>IF($C1034&lt;&gt;"",VLOOKUP($C1034,'Monthly budget'!$E$8:$O$86,COLUMN()-3,FALSE),0)</f>
        <v>0</v>
      </c>
    </row>
    <row r="1035" spans="2:14" x14ac:dyDescent="0.25">
      <c r="B1035" s="81" t="b">
        <v>0</v>
      </c>
      <c r="C1035" s="88"/>
      <c r="D1035" s="87"/>
      <c r="E1035" s="83">
        <f>IF($C1035&lt;&gt;"",VLOOKUP($C1035,'Monthly budget'!$E$8:$O$86,COLUMN()-3,FALSE),0)</f>
        <v>0</v>
      </c>
      <c r="F1035" s="82">
        <f>IF($C1035&lt;&gt;"",VLOOKUP($C1035,'Monthly budget'!$E$8:$O$86,COLUMN()-3,FALSE),0)</f>
        <v>0</v>
      </c>
      <c r="G1035" s="82">
        <f>IF($C1035&lt;&gt;"",VLOOKUP($C1035,'Monthly budget'!$E$8:$O$86,COLUMN()-3,FALSE),0)</f>
        <v>0</v>
      </c>
      <c r="H1035" s="82">
        <f>IF($C1035&lt;&gt;"",VLOOKUP($C1035,'Monthly budget'!$E$8:$O$86,COLUMN()-3,FALSE),0)</f>
        <v>0</v>
      </c>
      <c r="I1035" s="82">
        <f>IF($C1035&lt;&gt;"",VLOOKUP($C1035,'Monthly budget'!$E$8:$O$86,COLUMN()-3,FALSE),0)</f>
        <v>0</v>
      </c>
      <c r="J1035" s="82">
        <f>IF($C1035&lt;&gt;"",VLOOKUP($C1035,'Monthly budget'!$E$8:$O$86,COLUMN()-3,FALSE),0)</f>
        <v>0</v>
      </c>
      <c r="K1035" s="82">
        <f>IF($C1035&lt;&gt;"",VLOOKUP($C1035,'Monthly budget'!$E$8:$O$86,COLUMN()-3,FALSE),0)</f>
        <v>0</v>
      </c>
      <c r="L1035" s="82">
        <f>IF($C1035&lt;&gt;"",VLOOKUP($C1035,'Monthly budget'!$E$8:$O$86,COLUMN()-3,FALSE),0)</f>
        <v>0</v>
      </c>
      <c r="M1035" s="82">
        <f>IF($C1035&lt;&gt;"",VLOOKUP($C1035,'Monthly budget'!$E$8:$O$86,COLUMN()-3,FALSE),0)</f>
        <v>0</v>
      </c>
      <c r="N1035" s="82">
        <f>IF($C1035&lt;&gt;"",VLOOKUP($C1035,'Monthly budget'!$E$8:$O$86,COLUMN()-3,FALSE),0)</f>
        <v>0</v>
      </c>
    </row>
    <row r="1036" spans="2:14" x14ac:dyDescent="0.25">
      <c r="B1036" s="81" t="b">
        <v>0</v>
      </c>
      <c r="C1036" s="88"/>
      <c r="D1036" s="87"/>
      <c r="E1036" s="83">
        <f>IF($C1036&lt;&gt;"",VLOOKUP($C1036,'Monthly budget'!$E$8:$O$86,COLUMN()-3,FALSE),0)</f>
        <v>0</v>
      </c>
      <c r="F1036" s="82">
        <f>IF($C1036&lt;&gt;"",VLOOKUP($C1036,'Monthly budget'!$E$8:$O$86,COLUMN()-3,FALSE),0)</f>
        <v>0</v>
      </c>
      <c r="G1036" s="82">
        <f>IF($C1036&lt;&gt;"",VLOOKUP($C1036,'Monthly budget'!$E$8:$O$86,COLUMN()-3,FALSE),0)</f>
        <v>0</v>
      </c>
      <c r="H1036" s="82">
        <f>IF($C1036&lt;&gt;"",VLOOKUP($C1036,'Monthly budget'!$E$8:$O$86,COLUMN()-3,FALSE),0)</f>
        <v>0</v>
      </c>
      <c r="I1036" s="82">
        <f>IF($C1036&lt;&gt;"",VLOOKUP($C1036,'Monthly budget'!$E$8:$O$86,COLUMN()-3,FALSE),0)</f>
        <v>0</v>
      </c>
      <c r="J1036" s="82">
        <f>IF($C1036&lt;&gt;"",VLOOKUP($C1036,'Monthly budget'!$E$8:$O$86,COLUMN()-3,FALSE),0)</f>
        <v>0</v>
      </c>
      <c r="K1036" s="82">
        <f>IF($C1036&lt;&gt;"",VLOOKUP($C1036,'Monthly budget'!$E$8:$O$86,COLUMN()-3,FALSE),0)</f>
        <v>0</v>
      </c>
      <c r="L1036" s="82">
        <f>IF($C1036&lt;&gt;"",VLOOKUP($C1036,'Monthly budget'!$E$8:$O$86,COLUMN()-3,FALSE),0)</f>
        <v>0</v>
      </c>
      <c r="M1036" s="82">
        <f>IF($C1036&lt;&gt;"",VLOOKUP($C1036,'Monthly budget'!$E$8:$O$86,COLUMN()-3,FALSE),0)</f>
        <v>0</v>
      </c>
      <c r="N1036" s="82">
        <f>IF($C1036&lt;&gt;"",VLOOKUP($C1036,'Monthly budget'!$E$8:$O$86,COLUMN()-3,FALSE),0)</f>
        <v>0</v>
      </c>
    </row>
    <row r="1037" spans="2:14" x14ac:dyDescent="0.25">
      <c r="B1037" s="81" t="b">
        <v>0</v>
      </c>
      <c r="C1037" s="88"/>
      <c r="D1037" s="87"/>
      <c r="E1037" s="83">
        <f>IF($C1037&lt;&gt;"",VLOOKUP($C1037,'Monthly budget'!$E$8:$O$86,COLUMN()-3,FALSE),0)</f>
        <v>0</v>
      </c>
      <c r="F1037" s="82">
        <f>IF($C1037&lt;&gt;"",VLOOKUP($C1037,'Monthly budget'!$E$8:$O$86,COLUMN()-3,FALSE),0)</f>
        <v>0</v>
      </c>
      <c r="G1037" s="82">
        <f>IF($C1037&lt;&gt;"",VLOOKUP($C1037,'Monthly budget'!$E$8:$O$86,COLUMN()-3,FALSE),0)</f>
        <v>0</v>
      </c>
      <c r="H1037" s="82">
        <f>IF($C1037&lt;&gt;"",VLOOKUP($C1037,'Monthly budget'!$E$8:$O$86,COLUMN()-3,FALSE),0)</f>
        <v>0</v>
      </c>
      <c r="I1037" s="82">
        <f>IF($C1037&lt;&gt;"",VLOOKUP($C1037,'Monthly budget'!$E$8:$O$86,COLUMN()-3,FALSE),0)</f>
        <v>0</v>
      </c>
      <c r="J1037" s="82">
        <f>IF($C1037&lt;&gt;"",VLOOKUP($C1037,'Monthly budget'!$E$8:$O$86,COLUMN()-3,FALSE),0)</f>
        <v>0</v>
      </c>
      <c r="K1037" s="82">
        <f>IF($C1037&lt;&gt;"",VLOOKUP($C1037,'Monthly budget'!$E$8:$O$86,COLUMN()-3,FALSE),0)</f>
        <v>0</v>
      </c>
      <c r="L1037" s="82">
        <f>IF($C1037&lt;&gt;"",VLOOKUP($C1037,'Monthly budget'!$E$8:$O$86,COLUMN()-3,FALSE),0)</f>
        <v>0</v>
      </c>
      <c r="M1037" s="82">
        <f>IF($C1037&lt;&gt;"",VLOOKUP($C1037,'Monthly budget'!$E$8:$O$86,COLUMN()-3,FALSE),0)</f>
        <v>0</v>
      </c>
      <c r="N1037" s="82">
        <f>IF($C1037&lt;&gt;"",VLOOKUP($C1037,'Monthly budget'!$E$8:$O$86,COLUMN()-3,FALSE),0)</f>
        <v>0</v>
      </c>
    </row>
    <row r="1038" spans="2:14" x14ac:dyDescent="0.25">
      <c r="B1038" s="81" t="b">
        <v>0</v>
      </c>
      <c r="C1038" s="88"/>
      <c r="D1038" s="87"/>
      <c r="E1038" s="83">
        <f>IF($C1038&lt;&gt;"",VLOOKUP($C1038,'Monthly budget'!$E$8:$O$86,COLUMN()-3,FALSE),0)</f>
        <v>0</v>
      </c>
      <c r="F1038" s="82">
        <f>IF($C1038&lt;&gt;"",VLOOKUP($C1038,'Monthly budget'!$E$8:$O$86,COLUMN()-3,FALSE),0)</f>
        <v>0</v>
      </c>
      <c r="G1038" s="82">
        <f>IF($C1038&lt;&gt;"",VLOOKUP($C1038,'Monthly budget'!$E$8:$O$86,COLUMN()-3,FALSE),0)</f>
        <v>0</v>
      </c>
      <c r="H1038" s="82">
        <f>IF($C1038&lt;&gt;"",VLOOKUP($C1038,'Monthly budget'!$E$8:$O$86,COLUMN()-3,FALSE),0)</f>
        <v>0</v>
      </c>
      <c r="I1038" s="82">
        <f>IF($C1038&lt;&gt;"",VLOOKUP($C1038,'Monthly budget'!$E$8:$O$86,COLUMN()-3,FALSE),0)</f>
        <v>0</v>
      </c>
      <c r="J1038" s="82">
        <f>IF($C1038&lt;&gt;"",VLOOKUP($C1038,'Monthly budget'!$E$8:$O$86,COLUMN()-3,FALSE),0)</f>
        <v>0</v>
      </c>
      <c r="K1038" s="82">
        <f>IF($C1038&lt;&gt;"",VLOOKUP($C1038,'Monthly budget'!$E$8:$O$86,COLUMN()-3,FALSE),0)</f>
        <v>0</v>
      </c>
      <c r="L1038" s="82">
        <f>IF($C1038&lt;&gt;"",VLOOKUP($C1038,'Monthly budget'!$E$8:$O$86,COLUMN()-3,FALSE),0)</f>
        <v>0</v>
      </c>
      <c r="M1038" s="82">
        <f>IF($C1038&lt;&gt;"",VLOOKUP($C1038,'Monthly budget'!$E$8:$O$86,COLUMN()-3,FALSE),0)</f>
        <v>0</v>
      </c>
      <c r="N1038" s="82">
        <f>IF($C1038&lt;&gt;"",VLOOKUP($C1038,'Monthly budget'!$E$8:$O$86,COLUMN()-3,FALSE),0)</f>
        <v>0</v>
      </c>
    </row>
    <row r="1039" spans="2:14" x14ac:dyDescent="0.25">
      <c r="B1039" s="81" t="b">
        <v>0</v>
      </c>
      <c r="C1039" s="88"/>
      <c r="D1039" s="87"/>
      <c r="E1039" s="83">
        <f>IF($C1039&lt;&gt;"",VLOOKUP($C1039,'Monthly budget'!$E$8:$O$86,COLUMN()-3,FALSE),0)</f>
        <v>0</v>
      </c>
      <c r="F1039" s="82">
        <f>IF($C1039&lt;&gt;"",VLOOKUP($C1039,'Monthly budget'!$E$8:$O$86,COLUMN()-3,FALSE),0)</f>
        <v>0</v>
      </c>
      <c r="G1039" s="82">
        <f>IF($C1039&lt;&gt;"",VLOOKUP($C1039,'Monthly budget'!$E$8:$O$86,COLUMN()-3,FALSE),0)</f>
        <v>0</v>
      </c>
      <c r="H1039" s="82">
        <f>IF($C1039&lt;&gt;"",VLOOKUP($C1039,'Monthly budget'!$E$8:$O$86,COLUMN()-3,FALSE),0)</f>
        <v>0</v>
      </c>
      <c r="I1039" s="82">
        <f>IF($C1039&lt;&gt;"",VLOOKUP($C1039,'Monthly budget'!$E$8:$O$86,COLUMN()-3,FALSE),0)</f>
        <v>0</v>
      </c>
      <c r="J1039" s="82">
        <f>IF($C1039&lt;&gt;"",VLOOKUP($C1039,'Monthly budget'!$E$8:$O$86,COLUMN()-3,FALSE),0)</f>
        <v>0</v>
      </c>
      <c r="K1039" s="82">
        <f>IF($C1039&lt;&gt;"",VLOOKUP($C1039,'Monthly budget'!$E$8:$O$86,COLUMN()-3,FALSE),0)</f>
        <v>0</v>
      </c>
      <c r="L1039" s="82">
        <f>IF($C1039&lt;&gt;"",VLOOKUP($C1039,'Monthly budget'!$E$8:$O$86,COLUMN()-3,FALSE),0)</f>
        <v>0</v>
      </c>
      <c r="M1039" s="82">
        <f>IF($C1039&lt;&gt;"",VLOOKUP($C1039,'Monthly budget'!$E$8:$O$86,COLUMN()-3,FALSE),0)</f>
        <v>0</v>
      </c>
      <c r="N1039" s="82">
        <f>IF($C1039&lt;&gt;"",VLOOKUP($C1039,'Monthly budget'!$E$8:$O$86,COLUMN()-3,FALSE),0)</f>
        <v>0</v>
      </c>
    </row>
    <row r="1040" spans="2:14" x14ac:dyDescent="0.25">
      <c r="B1040" s="81" t="b">
        <v>0</v>
      </c>
      <c r="C1040" s="88"/>
      <c r="D1040" s="87"/>
      <c r="E1040" s="83">
        <f>IF($C1040&lt;&gt;"",VLOOKUP($C1040,'Monthly budget'!$E$8:$O$86,COLUMN()-3,FALSE),0)</f>
        <v>0</v>
      </c>
      <c r="F1040" s="82">
        <f>IF($C1040&lt;&gt;"",VLOOKUP($C1040,'Monthly budget'!$E$8:$O$86,COLUMN()-3,FALSE),0)</f>
        <v>0</v>
      </c>
      <c r="G1040" s="82">
        <f>IF($C1040&lt;&gt;"",VLOOKUP($C1040,'Monthly budget'!$E$8:$O$86,COLUMN()-3,FALSE),0)</f>
        <v>0</v>
      </c>
      <c r="H1040" s="82">
        <f>IF($C1040&lt;&gt;"",VLOOKUP($C1040,'Monthly budget'!$E$8:$O$86,COLUMN()-3,FALSE),0)</f>
        <v>0</v>
      </c>
      <c r="I1040" s="82">
        <f>IF($C1040&lt;&gt;"",VLOOKUP($C1040,'Monthly budget'!$E$8:$O$86,COLUMN()-3,FALSE),0)</f>
        <v>0</v>
      </c>
      <c r="J1040" s="82">
        <f>IF($C1040&lt;&gt;"",VLOOKUP($C1040,'Monthly budget'!$E$8:$O$86,COLUMN()-3,FALSE),0)</f>
        <v>0</v>
      </c>
      <c r="K1040" s="82">
        <f>IF($C1040&lt;&gt;"",VLOOKUP($C1040,'Monthly budget'!$E$8:$O$86,COLUMN()-3,FALSE),0)</f>
        <v>0</v>
      </c>
      <c r="L1040" s="82">
        <f>IF($C1040&lt;&gt;"",VLOOKUP($C1040,'Monthly budget'!$E$8:$O$86,COLUMN()-3,FALSE),0)</f>
        <v>0</v>
      </c>
      <c r="M1040" s="82">
        <f>IF($C1040&lt;&gt;"",VLOOKUP($C1040,'Monthly budget'!$E$8:$O$86,COLUMN()-3,FALSE),0)</f>
        <v>0</v>
      </c>
      <c r="N1040" s="82">
        <f>IF($C1040&lt;&gt;"",VLOOKUP($C1040,'Monthly budget'!$E$8:$O$86,COLUMN()-3,FALSE),0)</f>
        <v>0</v>
      </c>
    </row>
    <row r="1041" spans="2:14" x14ac:dyDescent="0.25">
      <c r="B1041" s="81" t="b">
        <v>0</v>
      </c>
      <c r="C1041" s="88"/>
      <c r="D1041" s="87"/>
      <c r="E1041" s="83">
        <f>IF($C1041&lt;&gt;"",VLOOKUP($C1041,'Monthly budget'!$E$8:$O$86,COLUMN()-3,FALSE),0)</f>
        <v>0</v>
      </c>
      <c r="F1041" s="82">
        <f>IF($C1041&lt;&gt;"",VLOOKUP($C1041,'Monthly budget'!$E$8:$O$86,COLUMN()-3,FALSE),0)</f>
        <v>0</v>
      </c>
      <c r="G1041" s="82">
        <f>IF($C1041&lt;&gt;"",VLOOKUP($C1041,'Monthly budget'!$E$8:$O$86,COLUMN()-3,FALSE),0)</f>
        <v>0</v>
      </c>
      <c r="H1041" s="82">
        <f>IF($C1041&lt;&gt;"",VLOOKUP($C1041,'Monthly budget'!$E$8:$O$86,COLUMN()-3,FALSE),0)</f>
        <v>0</v>
      </c>
      <c r="I1041" s="82">
        <f>IF($C1041&lt;&gt;"",VLOOKUP($C1041,'Monthly budget'!$E$8:$O$86,COLUMN()-3,FALSE),0)</f>
        <v>0</v>
      </c>
      <c r="J1041" s="82">
        <f>IF($C1041&lt;&gt;"",VLOOKUP($C1041,'Monthly budget'!$E$8:$O$86,COLUMN()-3,FALSE),0)</f>
        <v>0</v>
      </c>
      <c r="K1041" s="82">
        <f>IF($C1041&lt;&gt;"",VLOOKUP($C1041,'Monthly budget'!$E$8:$O$86,COLUMN()-3,FALSE),0)</f>
        <v>0</v>
      </c>
      <c r="L1041" s="82">
        <f>IF($C1041&lt;&gt;"",VLOOKUP($C1041,'Monthly budget'!$E$8:$O$86,COLUMN()-3,FALSE),0)</f>
        <v>0</v>
      </c>
      <c r="M1041" s="82">
        <f>IF($C1041&lt;&gt;"",VLOOKUP($C1041,'Monthly budget'!$E$8:$O$86,COLUMN()-3,FALSE),0)</f>
        <v>0</v>
      </c>
      <c r="N1041" s="82">
        <f>IF($C1041&lt;&gt;"",VLOOKUP($C1041,'Monthly budget'!$E$8:$O$86,COLUMN()-3,FALSE),0)</f>
        <v>0</v>
      </c>
    </row>
    <row r="1042" spans="2:14" x14ac:dyDescent="0.25">
      <c r="B1042" s="81" t="b">
        <v>0</v>
      </c>
      <c r="C1042" s="88"/>
      <c r="D1042" s="87"/>
      <c r="E1042" s="83">
        <f>IF($C1042&lt;&gt;"",VLOOKUP($C1042,'Monthly budget'!$E$8:$O$86,COLUMN()-3,FALSE),0)</f>
        <v>0</v>
      </c>
      <c r="F1042" s="82">
        <f>IF($C1042&lt;&gt;"",VLOOKUP($C1042,'Monthly budget'!$E$8:$O$86,COLUMN()-3,FALSE),0)</f>
        <v>0</v>
      </c>
      <c r="G1042" s="82">
        <f>IF($C1042&lt;&gt;"",VLOOKUP($C1042,'Monthly budget'!$E$8:$O$86,COLUMN()-3,FALSE),0)</f>
        <v>0</v>
      </c>
      <c r="H1042" s="82">
        <f>IF($C1042&lt;&gt;"",VLOOKUP($C1042,'Monthly budget'!$E$8:$O$86,COLUMN()-3,FALSE),0)</f>
        <v>0</v>
      </c>
      <c r="I1042" s="82">
        <f>IF($C1042&lt;&gt;"",VLOOKUP($C1042,'Monthly budget'!$E$8:$O$86,COLUMN()-3,FALSE),0)</f>
        <v>0</v>
      </c>
      <c r="J1042" s="82">
        <f>IF($C1042&lt;&gt;"",VLOOKUP($C1042,'Monthly budget'!$E$8:$O$86,COLUMN()-3,FALSE),0)</f>
        <v>0</v>
      </c>
      <c r="K1042" s="82">
        <f>IF($C1042&lt;&gt;"",VLOOKUP($C1042,'Monthly budget'!$E$8:$O$86,COLUMN()-3,FALSE),0)</f>
        <v>0</v>
      </c>
      <c r="L1042" s="82">
        <f>IF($C1042&lt;&gt;"",VLOOKUP($C1042,'Monthly budget'!$E$8:$O$86,COLUMN()-3,FALSE),0)</f>
        <v>0</v>
      </c>
      <c r="M1042" s="82">
        <f>IF($C1042&lt;&gt;"",VLOOKUP($C1042,'Monthly budget'!$E$8:$O$86,COLUMN()-3,FALSE),0)</f>
        <v>0</v>
      </c>
      <c r="N1042" s="82">
        <f>IF($C1042&lt;&gt;"",VLOOKUP($C1042,'Monthly budget'!$E$8:$O$86,COLUMN()-3,FALSE),0)</f>
        <v>0</v>
      </c>
    </row>
    <row r="1043" spans="2:14" x14ac:dyDescent="0.25">
      <c r="B1043" s="81" t="b">
        <v>0</v>
      </c>
      <c r="C1043" s="88"/>
      <c r="D1043" s="87"/>
      <c r="E1043" s="83">
        <f>IF($C1043&lt;&gt;"",VLOOKUP($C1043,'Monthly budget'!$E$8:$O$86,COLUMN()-3,FALSE),0)</f>
        <v>0</v>
      </c>
      <c r="F1043" s="82">
        <f>IF($C1043&lt;&gt;"",VLOOKUP($C1043,'Monthly budget'!$E$8:$O$86,COLUMN()-3,FALSE),0)</f>
        <v>0</v>
      </c>
      <c r="G1043" s="82">
        <f>IF($C1043&lt;&gt;"",VLOOKUP($C1043,'Monthly budget'!$E$8:$O$86,COLUMN()-3,FALSE),0)</f>
        <v>0</v>
      </c>
      <c r="H1043" s="82">
        <f>IF($C1043&lt;&gt;"",VLOOKUP($C1043,'Monthly budget'!$E$8:$O$86,COLUMN()-3,FALSE),0)</f>
        <v>0</v>
      </c>
      <c r="I1043" s="82">
        <f>IF($C1043&lt;&gt;"",VLOOKUP($C1043,'Monthly budget'!$E$8:$O$86,COLUMN()-3,FALSE),0)</f>
        <v>0</v>
      </c>
      <c r="J1043" s="82">
        <f>IF($C1043&lt;&gt;"",VLOOKUP($C1043,'Monthly budget'!$E$8:$O$86,COLUMN()-3,FALSE),0)</f>
        <v>0</v>
      </c>
      <c r="K1043" s="82">
        <f>IF($C1043&lt;&gt;"",VLOOKUP($C1043,'Monthly budget'!$E$8:$O$86,COLUMN()-3,FALSE),0)</f>
        <v>0</v>
      </c>
      <c r="L1043" s="82">
        <f>IF($C1043&lt;&gt;"",VLOOKUP($C1043,'Monthly budget'!$E$8:$O$86,COLUMN()-3,FALSE),0)</f>
        <v>0</v>
      </c>
      <c r="M1043" s="82">
        <f>IF($C1043&lt;&gt;"",VLOOKUP($C1043,'Monthly budget'!$E$8:$O$86,COLUMN()-3,FALSE),0)</f>
        <v>0</v>
      </c>
      <c r="N1043" s="82">
        <f>IF($C1043&lt;&gt;"",VLOOKUP($C1043,'Monthly budget'!$E$8:$O$86,COLUMN()-3,FALSE),0)</f>
        <v>0</v>
      </c>
    </row>
    <row r="1044" spans="2:14" x14ac:dyDescent="0.25">
      <c r="B1044" s="81" t="b">
        <v>0</v>
      </c>
      <c r="C1044" s="88"/>
      <c r="D1044" s="87"/>
      <c r="E1044" s="83">
        <f>IF($C1044&lt;&gt;"",VLOOKUP($C1044,'Monthly budget'!$E$8:$O$86,COLUMN()-3,FALSE),0)</f>
        <v>0</v>
      </c>
      <c r="F1044" s="82">
        <f>IF($C1044&lt;&gt;"",VLOOKUP($C1044,'Monthly budget'!$E$8:$O$86,COLUMN()-3,FALSE),0)</f>
        <v>0</v>
      </c>
      <c r="G1044" s="82">
        <f>IF($C1044&lt;&gt;"",VLOOKUP($C1044,'Monthly budget'!$E$8:$O$86,COLUMN()-3,FALSE),0)</f>
        <v>0</v>
      </c>
      <c r="H1044" s="82">
        <f>IF($C1044&lt;&gt;"",VLOOKUP($C1044,'Monthly budget'!$E$8:$O$86,COLUMN()-3,FALSE),0)</f>
        <v>0</v>
      </c>
      <c r="I1044" s="82">
        <f>IF($C1044&lt;&gt;"",VLOOKUP($C1044,'Monthly budget'!$E$8:$O$86,COLUMN()-3,FALSE),0)</f>
        <v>0</v>
      </c>
      <c r="J1044" s="82">
        <f>IF($C1044&lt;&gt;"",VLOOKUP($C1044,'Monthly budget'!$E$8:$O$86,COLUMN()-3,FALSE),0)</f>
        <v>0</v>
      </c>
      <c r="K1044" s="82">
        <f>IF($C1044&lt;&gt;"",VLOOKUP($C1044,'Monthly budget'!$E$8:$O$86,COLUMN()-3,FALSE),0)</f>
        <v>0</v>
      </c>
      <c r="L1044" s="82">
        <f>IF($C1044&lt;&gt;"",VLOOKUP($C1044,'Monthly budget'!$E$8:$O$86,COLUMN()-3,FALSE),0)</f>
        <v>0</v>
      </c>
      <c r="M1044" s="82">
        <f>IF($C1044&lt;&gt;"",VLOOKUP($C1044,'Monthly budget'!$E$8:$O$86,COLUMN()-3,FALSE),0)</f>
        <v>0</v>
      </c>
      <c r="N1044" s="82">
        <f>IF($C1044&lt;&gt;"",VLOOKUP($C1044,'Monthly budget'!$E$8:$O$86,COLUMN()-3,FALSE),0)</f>
        <v>0</v>
      </c>
    </row>
    <row r="1045" spans="2:14" x14ac:dyDescent="0.25">
      <c r="B1045" s="81" t="b">
        <v>0</v>
      </c>
      <c r="C1045" s="88"/>
      <c r="D1045" s="87"/>
      <c r="E1045" s="83">
        <f>IF($C1045&lt;&gt;"",VLOOKUP($C1045,'Monthly budget'!$E$8:$O$86,COLUMN()-3,FALSE),0)</f>
        <v>0</v>
      </c>
      <c r="F1045" s="82">
        <f>IF($C1045&lt;&gt;"",VLOOKUP($C1045,'Monthly budget'!$E$8:$O$86,COLUMN()-3,FALSE),0)</f>
        <v>0</v>
      </c>
      <c r="G1045" s="82">
        <f>IF($C1045&lt;&gt;"",VLOOKUP($C1045,'Monthly budget'!$E$8:$O$86,COLUMN()-3,FALSE),0)</f>
        <v>0</v>
      </c>
      <c r="H1045" s="82">
        <f>IF($C1045&lt;&gt;"",VLOOKUP($C1045,'Monthly budget'!$E$8:$O$86,COLUMN()-3,FALSE),0)</f>
        <v>0</v>
      </c>
      <c r="I1045" s="82">
        <f>IF($C1045&lt;&gt;"",VLOOKUP($C1045,'Monthly budget'!$E$8:$O$86,COLUMN()-3,FALSE),0)</f>
        <v>0</v>
      </c>
      <c r="J1045" s="82">
        <f>IF($C1045&lt;&gt;"",VLOOKUP($C1045,'Monthly budget'!$E$8:$O$86,COLUMN()-3,FALSE),0)</f>
        <v>0</v>
      </c>
      <c r="K1045" s="82">
        <f>IF($C1045&lt;&gt;"",VLOOKUP($C1045,'Monthly budget'!$E$8:$O$86,COLUMN()-3,FALSE),0)</f>
        <v>0</v>
      </c>
      <c r="L1045" s="82">
        <f>IF($C1045&lt;&gt;"",VLOOKUP($C1045,'Monthly budget'!$E$8:$O$86,COLUMN()-3,FALSE),0)</f>
        <v>0</v>
      </c>
      <c r="M1045" s="82">
        <f>IF($C1045&lt;&gt;"",VLOOKUP($C1045,'Monthly budget'!$E$8:$O$86,COLUMN()-3,FALSE),0)</f>
        <v>0</v>
      </c>
      <c r="N1045" s="82">
        <f>IF($C1045&lt;&gt;"",VLOOKUP($C1045,'Monthly budget'!$E$8:$O$86,COLUMN()-3,FALSE),0)</f>
        <v>0</v>
      </c>
    </row>
    <row r="1046" spans="2:14" x14ac:dyDescent="0.25">
      <c r="B1046" s="81" t="b">
        <v>0</v>
      </c>
      <c r="C1046" s="88"/>
      <c r="D1046" s="87"/>
      <c r="E1046" s="83">
        <f>IF($C1046&lt;&gt;"",VLOOKUP($C1046,'Monthly budget'!$E$8:$O$86,COLUMN()-3,FALSE),0)</f>
        <v>0</v>
      </c>
      <c r="F1046" s="82">
        <f>IF($C1046&lt;&gt;"",VLOOKUP($C1046,'Monthly budget'!$E$8:$O$86,COLUMN()-3,FALSE),0)</f>
        <v>0</v>
      </c>
      <c r="G1046" s="82">
        <f>IF($C1046&lt;&gt;"",VLOOKUP($C1046,'Monthly budget'!$E$8:$O$86,COLUMN()-3,FALSE),0)</f>
        <v>0</v>
      </c>
      <c r="H1046" s="82">
        <f>IF($C1046&lt;&gt;"",VLOOKUP($C1046,'Monthly budget'!$E$8:$O$86,COLUMN()-3,FALSE),0)</f>
        <v>0</v>
      </c>
      <c r="I1046" s="82">
        <f>IF($C1046&lt;&gt;"",VLOOKUP($C1046,'Monthly budget'!$E$8:$O$86,COLUMN()-3,FALSE),0)</f>
        <v>0</v>
      </c>
      <c r="J1046" s="82">
        <f>IF($C1046&lt;&gt;"",VLOOKUP($C1046,'Monthly budget'!$E$8:$O$86,COLUMN()-3,FALSE),0)</f>
        <v>0</v>
      </c>
      <c r="K1046" s="82">
        <f>IF($C1046&lt;&gt;"",VLOOKUP($C1046,'Monthly budget'!$E$8:$O$86,COLUMN()-3,FALSE),0)</f>
        <v>0</v>
      </c>
      <c r="L1046" s="82">
        <f>IF($C1046&lt;&gt;"",VLOOKUP($C1046,'Monthly budget'!$E$8:$O$86,COLUMN()-3,FALSE),0)</f>
        <v>0</v>
      </c>
      <c r="M1046" s="82">
        <f>IF($C1046&lt;&gt;"",VLOOKUP($C1046,'Monthly budget'!$E$8:$O$86,COLUMN()-3,FALSE),0)</f>
        <v>0</v>
      </c>
      <c r="N1046" s="82">
        <f>IF($C1046&lt;&gt;"",VLOOKUP($C1046,'Monthly budget'!$E$8:$O$86,COLUMN()-3,FALSE),0)</f>
        <v>0</v>
      </c>
    </row>
    <row r="1047" spans="2:14" x14ac:dyDescent="0.25">
      <c r="B1047" s="81" t="b">
        <v>0</v>
      </c>
      <c r="C1047" s="88"/>
      <c r="D1047" s="87"/>
      <c r="E1047" s="83">
        <f>IF($C1047&lt;&gt;"",VLOOKUP($C1047,'Monthly budget'!$E$8:$O$86,COLUMN()-3,FALSE),0)</f>
        <v>0</v>
      </c>
      <c r="F1047" s="82">
        <f>IF($C1047&lt;&gt;"",VLOOKUP($C1047,'Monthly budget'!$E$8:$O$86,COLUMN()-3,FALSE),0)</f>
        <v>0</v>
      </c>
      <c r="G1047" s="82">
        <f>IF($C1047&lt;&gt;"",VLOOKUP($C1047,'Monthly budget'!$E$8:$O$86,COLUMN()-3,FALSE),0)</f>
        <v>0</v>
      </c>
      <c r="H1047" s="82">
        <f>IF($C1047&lt;&gt;"",VLOOKUP($C1047,'Monthly budget'!$E$8:$O$86,COLUMN()-3,FALSE),0)</f>
        <v>0</v>
      </c>
      <c r="I1047" s="82">
        <f>IF($C1047&lt;&gt;"",VLOOKUP($C1047,'Monthly budget'!$E$8:$O$86,COLUMN()-3,FALSE),0)</f>
        <v>0</v>
      </c>
      <c r="J1047" s="82">
        <f>IF($C1047&lt;&gt;"",VLOOKUP($C1047,'Monthly budget'!$E$8:$O$86,COLUMN()-3,FALSE),0)</f>
        <v>0</v>
      </c>
      <c r="K1047" s="82">
        <f>IF($C1047&lt;&gt;"",VLOOKUP($C1047,'Monthly budget'!$E$8:$O$86,COLUMN()-3,FALSE),0)</f>
        <v>0</v>
      </c>
      <c r="L1047" s="82">
        <f>IF($C1047&lt;&gt;"",VLOOKUP($C1047,'Monthly budget'!$E$8:$O$86,COLUMN()-3,FALSE),0)</f>
        <v>0</v>
      </c>
      <c r="M1047" s="82">
        <f>IF($C1047&lt;&gt;"",VLOOKUP($C1047,'Monthly budget'!$E$8:$O$86,COLUMN()-3,FALSE),0)</f>
        <v>0</v>
      </c>
      <c r="N1047" s="82">
        <f>IF($C1047&lt;&gt;"",VLOOKUP($C1047,'Monthly budget'!$E$8:$O$86,COLUMN()-3,FALSE),0)</f>
        <v>0</v>
      </c>
    </row>
    <row r="1048" spans="2:14" x14ac:dyDescent="0.25">
      <c r="B1048" s="81" t="b">
        <v>0</v>
      </c>
      <c r="C1048" s="88"/>
      <c r="D1048" s="87"/>
      <c r="E1048" s="83">
        <f>IF($C1048&lt;&gt;"",VLOOKUP($C1048,'Monthly budget'!$E$8:$O$86,COLUMN()-3,FALSE),0)</f>
        <v>0</v>
      </c>
      <c r="F1048" s="82">
        <f>IF($C1048&lt;&gt;"",VLOOKUP($C1048,'Monthly budget'!$E$8:$O$86,COLUMN()-3,FALSE),0)</f>
        <v>0</v>
      </c>
      <c r="G1048" s="82">
        <f>IF($C1048&lt;&gt;"",VLOOKUP($C1048,'Monthly budget'!$E$8:$O$86,COLUMN()-3,FALSE),0)</f>
        <v>0</v>
      </c>
      <c r="H1048" s="82">
        <f>IF($C1048&lt;&gt;"",VLOOKUP($C1048,'Monthly budget'!$E$8:$O$86,COLUMN()-3,FALSE),0)</f>
        <v>0</v>
      </c>
      <c r="I1048" s="82">
        <f>IF($C1048&lt;&gt;"",VLOOKUP($C1048,'Monthly budget'!$E$8:$O$86,COLUMN()-3,FALSE),0)</f>
        <v>0</v>
      </c>
      <c r="J1048" s="82">
        <f>IF($C1048&lt;&gt;"",VLOOKUP($C1048,'Monthly budget'!$E$8:$O$86,COLUMN()-3,FALSE),0)</f>
        <v>0</v>
      </c>
      <c r="K1048" s="82">
        <f>IF($C1048&lt;&gt;"",VLOOKUP($C1048,'Monthly budget'!$E$8:$O$86,COLUMN()-3,FALSE),0)</f>
        <v>0</v>
      </c>
      <c r="L1048" s="82">
        <f>IF($C1048&lt;&gt;"",VLOOKUP($C1048,'Monthly budget'!$E$8:$O$86,COLUMN()-3,FALSE),0)</f>
        <v>0</v>
      </c>
      <c r="M1048" s="82">
        <f>IF($C1048&lt;&gt;"",VLOOKUP($C1048,'Monthly budget'!$E$8:$O$86,COLUMN()-3,FALSE),0)</f>
        <v>0</v>
      </c>
      <c r="N1048" s="82">
        <f>IF($C1048&lt;&gt;"",VLOOKUP($C1048,'Monthly budget'!$E$8:$O$86,COLUMN()-3,FALSE),0)</f>
        <v>0</v>
      </c>
    </row>
    <row r="1049" spans="2:14" x14ac:dyDescent="0.25">
      <c r="B1049" s="81" t="b">
        <v>0</v>
      </c>
      <c r="C1049" s="88"/>
      <c r="D1049" s="87"/>
      <c r="E1049" s="83">
        <f>IF($C1049&lt;&gt;"",VLOOKUP($C1049,'Monthly budget'!$E$8:$O$86,COLUMN()-3,FALSE),0)</f>
        <v>0</v>
      </c>
      <c r="F1049" s="82">
        <f>IF($C1049&lt;&gt;"",VLOOKUP($C1049,'Monthly budget'!$E$8:$O$86,COLUMN()-3,FALSE),0)</f>
        <v>0</v>
      </c>
      <c r="G1049" s="82">
        <f>IF($C1049&lt;&gt;"",VLOOKUP($C1049,'Monthly budget'!$E$8:$O$86,COLUMN()-3,FALSE),0)</f>
        <v>0</v>
      </c>
      <c r="H1049" s="82">
        <f>IF($C1049&lt;&gt;"",VLOOKUP($C1049,'Monthly budget'!$E$8:$O$86,COLUMN()-3,FALSE),0)</f>
        <v>0</v>
      </c>
      <c r="I1049" s="82">
        <f>IF($C1049&lt;&gt;"",VLOOKUP($C1049,'Monthly budget'!$E$8:$O$86,COLUMN()-3,FALSE),0)</f>
        <v>0</v>
      </c>
      <c r="J1049" s="82">
        <f>IF($C1049&lt;&gt;"",VLOOKUP($C1049,'Monthly budget'!$E$8:$O$86,COLUMN()-3,FALSE),0)</f>
        <v>0</v>
      </c>
      <c r="K1049" s="82">
        <f>IF($C1049&lt;&gt;"",VLOOKUP($C1049,'Monthly budget'!$E$8:$O$86,COLUMN()-3,FALSE),0)</f>
        <v>0</v>
      </c>
      <c r="L1049" s="82">
        <f>IF($C1049&lt;&gt;"",VLOOKUP($C1049,'Monthly budget'!$E$8:$O$86,COLUMN()-3,FALSE),0)</f>
        <v>0</v>
      </c>
      <c r="M1049" s="82">
        <f>IF($C1049&lt;&gt;"",VLOOKUP($C1049,'Monthly budget'!$E$8:$O$86,COLUMN()-3,FALSE),0)</f>
        <v>0</v>
      </c>
      <c r="N1049" s="82">
        <f>IF($C1049&lt;&gt;"",VLOOKUP($C1049,'Monthly budget'!$E$8:$O$86,COLUMN()-3,FALSE),0)</f>
        <v>0</v>
      </c>
    </row>
    <row r="1050" spans="2:14" x14ac:dyDescent="0.25">
      <c r="B1050" s="81" t="b">
        <v>0</v>
      </c>
      <c r="C1050" s="88"/>
      <c r="D1050" s="87"/>
      <c r="E1050" s="83">
        <f>IF($C1050&lt;&gt;"",VLOOKUP($C1050,'Monthly budget'!$E$8:$O$86,COLUMN()-3,FALSE),0)</f>
        <v>0</v>
      </c>
      <c r="F1050" s="82">
        <f>IF($C1050&lt;&gt;"",VLOOKUP($C1050,'Monthly budget'!$E$8:$O$86,COLUMN()-3,FALSE),0)</f>
        <v>0</v>
      </c>
      <c r="G1050" s="82">
        <f>IF($C1050&lt;&gt;"",VLOOKUP($C1050,'Monthly budget'!$E$8:$O$86,COLUMN()-3,FALSE),0)</f>
        <v>0</v>
      </c>
      <c r="H1050" s="82">
        <f>IF($C1050&lt;&gt;"",VLOOKUP($C1050,'Monthly budget'!$E$8:$O$86,COLUMN()-3,FALSE),0)</f>
        <v>0</v>
      </c>
      <c r="I1050" s="82">
        <f>IF($C1050&lt;&gt;"",VLOOKUP($C1050,'Monthly budget'!$E$8:$O$86,COLUMN()-3,FALSE),0)</f>
        <v>0</v>
      </c>
      <c r="J1050" s="82">
        <f>IF($C1050&lt;&gt;"",VLOOKUP($C1050,'Monthly budget'!$E$8:$O$86,COLUMN()-3,FALSE),0)</f>
        <v>0</v>
      </c>
      <c r="K1050" s="82">
        <f>IF($C1050&lt;&gt;"",VLOOKUP($C1050,'Monthly budget'!$E$8:$O$86,COLUMN()-3,FALSE),0)</f>
        <v>0</v>
      </c>
      <c r="L1050" s="82">
        <f>IF($C1050&lt;&gt;"",VLOOKUP($C1050,'Monthly budget'!$E$8:$O$86,COLUMN()-3,FALSE),0)</f>
        <v>0</v>
      </c>
      <c r="M1050" s="82">
        <f>IF($C1050&lt;&gt;"",VLOOKUP($C1050,'Monthly budget'!$E$8:$O$86,COLUMN()-3,FALSE),0)</f>
        <v>0</v>
      </c>
      <c r="N1050" s="82">
        <f>IF($C1050&lt;&gt;"",VLOOKUP($C1050,'Monthly budget'!$E$8:$O$86,COLUMN()-3,FALSE),0)</f>
        <v>0</v>
      </c>
    </row>
    <row r="1051" spans="2:14" x14ac:dyDescent="0.25">
      <c r="B1051" s="81" t="b">
        <v>0</v>
      </c>
      <c r="C1051" s="88"/>
      <c r="D1051" s="87"/>
      <c r="E1051" s="83">
        <f>IF($C1051&lt;&gt;"",VLOOKUP($C1051,'Monthly budget'!$E$8:$O$86,COLUMN()-3,FALSE),0)</f>
        <v>0</v>
      </c>
      <c r="F1051" s="82">
        <f>IF($C1051&lt;&gt;"",VLOOKUP($C1051,'Monthly budget'!$E$8:$O$86,COLUMN()-3,FALSE),0)</f>
        <v>0</v>
      </c>
      <c r="G1051" s="82">
        <f>IF($C1051&lt;&gt;"",VLOOKUP($C1051,'Monthly budget'!$E$8:$O$86,COLUMN()-3,FALSE),0)</f>
        <v>0</v>
      </c>
      <c r="H1051" s="82">
        <f>IF($C1051&lt;&gt;"",VLOOKUP($C1051,'Monthly budget'!$E$8:$O$86,COLUMN()-3,FALSE),0)</f>
        <v>0</v>
      </c>
      <c r="I1051" s="82">
        <f>IF($C1051&lt;&gt;"",VLOOKUP($C1051,'Monthly budget'!$E$8:$O$86,COLUMN()-3,FALSE),0)</f>
        <v>0</v>
      </c>
      <c r="J1051" s="82">
        <f>IF($C1051&lt;&gt;"",VLOOKUP($C1051,'Monthly budget'!$E$8:$O$86,COLUMN()-3,FALSE),0)</f>
        <v>0</v>
      </c>
      <c r="K1051" s="82">
        <f>IF($C1051&lt;&gt;"",VLOOKUP($C1051,'Monthly budget'!$E$8:$O$86,COLUMN()-3,FALSE),0)</f>
        <v>0</v>
      </c>
      <c r="L1051" s="82">
        <f>IF($C1051&lt;&gt;"",VLOOKUP($C1051,'Monthly budget'!$E$8:$O$86,COLUMN()-3,FALSE),0)</f>
        <v>0</v>
      </c>
      <c r="M1051" s="82">
        <f>IF($C1051&lt;&gt;"",VLOOKUP($C1051,'Monthly budget'!$E$8:$O$86,COLUMN()-3,FALSE),0)</f>
        <v>0</v>
      </c>
      <c r="N1051" s="82">
        <f>IF($C1051&lt;&gt;"",VLOOKUP($C1051,'Monthly budget'!$E$8:$O$86,COLUMN()-3,FALSE),0)</f>
        <v>0</v>
      </c>
    </row>
    <row r="1052" spans="2:14" x14ac:dyDescent="0.25">
      <c r="B1052" s="81" t="b">
        <v>0</v>
      </c>
      <c r="C1052" s="88"/>
      <c r="D1052" s="87"/>
      <c r="E1052" s="83">
        <f>IF($C1052&lt;&gt;"",VLOOKUP($C1052,'Monthly budget'!$E$8:$O$86,COLUMN()-3,FALSE),0)</f>
        <v>0</v>
      </c>
      <c r="F1052" s="82">
        <f>IF($C1052&lt;&gt;"",VLOOKUP($C1052,'Monthly budget'!$E$8:$O$86,COLUMN()-3,FALSE),0)</f>
        <v>0</v>
      </c>
      <c r="G1052" s="82">
        <f>IF($C1052&lt;&gt;"",VLOOKUP($C1052,'Monthly budget'!$E$8:$O$86,COLUMN()-3,FALSE),0)</f>
        <v>0</v>
      </c>
      <c r="H1052" s="82">
        <f>IF($C1052&lt;&gt;"",VLOOKUP($C1052,'Monthly budget'!$E$8:$O$86,COLUMN()-3,FALSE),0)</f>
        <v>0</v>
      </c>
      <c r="I1052" s="82">
        <f>IF($C1052&lt;&gt;"",VLOOKUP($C1052,'Monthly budget'!$E$8:$O$86,COLUMN()-3,FALSE),0)</f>
        <v>0</v>
      </c>
      <c r="J1052" s="82">
        <f>IF($C1052&lt;&gt;"",VLOOKUP($C1052,'Monthly budget'!$E$8:$O$86,COLUMN()-3,FALSE),0)</f>
        <v>0</v>
      </c>
      <c r="K1052" s="82">
        <f>IF($C1052&lt;&gt;"",VLOOKUP($C1052,'Monthly budget'!$E$8:$O$86,COLUMN()-3,FALSE),0)</f>
        <v>0</v>
      </c>
      <c r="L1052" s="82">
        <f>IF($C1052&lt;&gt;"",VLOOKUP($C1052,'Monthly budget'!$E$8:$O$86,COLUMN()-3,FALSE),0)</f>
        <v>0</v>
      </c>
      <c r="M1052" s="82">
        <f>IF($C1052&lt;&gt;"",VLOOKUP($C1052,'Monthly budget'!$E$8:$O$86,COLUMN()-3,FALSE),0)</f>
        <v>0</v>
      </c>
      <c r="N1052" s="82">
        <f>IF($C1052&lt;&gt;"",VLOOKUP($C1052,'Monthly budget'!$E$8:$O$86,COLUMN()-3,FALSE),0)</f>
        <v>0</v>
      </c>
    </row>
    <row r="1053" spans="2:14" x14ac:dyDescent="0.25">
      <c r="B1053" s="81" t="b">
        <v>0</v>
      </c>
      <c r="C1053" s="88"/>
      <c r="D1053" s="87"/>
      <c r="E1053" s="83">
        <f>IF($C1053&lt;&gt;"",VLOOKUP($C1053,'Monthly budget'!$E$8:$O$86,COLUMN()-3,FALSE),0)</f>
        <v>0</v>
      </c>
      <c r="F1053" s="82">
        <f>IF($C1053&lt;&gt;"",VLOOKUP($C1053,'Monthly budget'!$E$8:$O$86,COLUMN()-3,FALSE),0)</f>
        <v>0</v>
      </c>
      <c r="G1053" s="82">
        <f>IF($C1053&lt;&gt;"",VLOOKUP($C1053,'Monthly budget'!$E$8:$O$86,COLUMN()-3,FALSE),0)</f>
        <v>0</v>
      </c>
      <c r="H1053" s="82">
        <f>IF($C1053&lt;&gt;"",VLOOKUP($C1053,'Monthly budget'!$E$8:$O$86,COLUMN()-3,FALSE),0)</f>
        <v>0</v>
      </c>
      <c r="I1053" s="82">
        <f>IF($C1053&lt;&gt;"",VLOOKUP($C1053,'Monthly budget'!$E$8:$O$86,COLUMN()-3,FALSE),0)</f>
        <v>0</v>
      </c>
      <c r="J1053" s="82">
        <f>IF($C1053&lt;&gt;"",VLOOKUP($C1053,'Monthly budget'!$E$8:$O$86,COLUMN()-3,FALSE),0)</f>
        <v>0</v>
      </c>
      <c r="K1053" s="82">
        <f>IF($C1053&lt;&gt;"",VLOOKUP($C1053,'Monthly budget'!$E$8:$O$86,COLUMN()-3,FALSE),0)</f>
        <v>0</v>
      </c>
      <c r="L1053" s="82">
        <f>IF($C1053&lt;&gt;"",VLOOKUP($C1053,'Monthly budget'!$E$8:$O$86,COLUMN()-3,FALSE),0)</f>
        <v>0</v>
      </c>
      <c r="M1053" s="82">
        <f>IF($C1053&lt;&gt;"",VLOOKUP($C1053,'Monthly budget'!$E$8:$O$86,COLUMN()-3,FALSE),0)</f>
        <v>0</v>
      </c>
      <c r="N1053" s="82">
        <f>IF($C1053&lt;&gt;"",VLOOKUP($C1053,'Monthly budget'!$E$8:$O$86,COLUMN()-3,FALSE),0)</f>
        <v>0</v>
      </c>
    </row>
    <row r="1054" spans="2:14" x14ac:dyDescent="0.25">
      <c r="B1054" s="81" t="b">
        <v>0</v>
      </c>
      <c r="C1054" s="88"/>
      <c r="D1054" s="87"/>
      <c r="E1054" s="83">
        <f>IF($C1054&lt;&gt;"",VLOOKUP($C1054,'Monthly budget'!$E$8:$O$86,COLUMN()-3,FALSE),0)</f>
        <v>0</v>
      </c>
      <c r="F1054" s="82">
        <f>IF($C1054&lt;&gt;"",VLOOKUP($C1054,'Monthly budget'!$E$8:$O$86,COLUMN()-3,FALSE),0)</f>
        <v>0</v>
      </c>
      <c r="G1054" s="82">
        <f>IF($C1054&lt;&gt;"",VLOOKUP($C1054,'Monthly budget'!$E$8:$O$86,COLUMN()-3,FALSE),0)</f>
        <v>0</v>
      </c>
      <c r="H1054" s="82">
        <f>IF($C1054&lt;&gt;"",VLOOKUP($C1054,'Monthly budget'!$E$8:$O$86,COLUMN()-3,FALSE),0)</f>
        <v>0</v>
      </c>
      <c r="I1054" s="82">
        <f>IF($C1054&lt;&gt;"",VLOOKUP($C1054,'Monthly budget'!$E$8:$O$86,COLUMN()-3,FALSE),0)</f>
        <v>0</v>
      </c>
      <c r="J1054" s="82">
        <f>IF($C1054&lt;&gt;"",VLOOKUP($C1054,'Monthly budget'!$E$8:$O$86,COLUMN()-3,FALSE),0)</f>
        <v>0</v>
      </c>
      <c r="K1054" s="82">
        <f>IF($C1054&lt;&gt;"",VLOOKUP($C1054,'Monthly budget'!$E$8:$O$86,COLUMN()-3,FALSE),0)</f>
        <v>0</v>
      </c>
      <c r="L1054" s="82">
        <f>IF($C1054&lt;&gt;"",VLOOKUP($C1054,'Monthly budget'!$E$8:$O$86,COLUMN()-3,FALSE),0)</f>
        <v>0</v>
      </c>
      <c r="M1054" s="82">
        <f>IF($C1054&lt;&gt;"",VLOOKUP($C1054,'Monthly budget'!$E$8:$O$86,COLUMN()-3,FALSE),0)</f>
        <v>0</v>
      </c>
      <c r="N1054" s="82">
        <f>IF($C1054&lt;&gt;"",VLOOKUP($C1054,'Monthly budget'!$E$8:$O$86,COLUMN()-3,FALSE),0)</f>
        <v>0</v>
      </c>
    </row>
    <row r="1055" spans="2:14" x14ac:dyDescent="0.25">
      <c r="B1055" s="81" t="b">
        <v>0</v>
      </c>
      <c r="C1055" s="88"/>
      <c r="D1055" s="87"/>
      <c r="E1055" s="83">
        <f>IF($C1055&lt;&gt;"",VLOOKUP($C1055,'Monthly budget'!$E$8:$O$86,COLUMN()-3,FALSE),0)</f>
        <v>0</v>
      </c>
      <c r="F1055" s="82">
        <f>IF($C1055&lt;&gt;"",VLOOKUP($C1055,'Monthly budget'!$E$8:$O$86,COLUMN()-3,FALSE),0)</f>
        <v>0</v>
      </c>
      <c r="G1055" s="82">
        <f>IF($C1055&lt;&gt;"",VLOOKUP($C1055,'Monthly budget'!$E$8:$O$86,COLUMN()-3,FALSE),0)</f>
        <v>0</v>
      </c>
      <c r="H1055" s="82">
        <f>IF($C1055&lt;&gt;"",VLOOKUP($C1055,'Monthly budget'!$E$8:$O$86,COLUMN()-3,FALSE),0)</f>
        <v>0</v>
      </c>
      <c r="I1055" s="82">
        <f>IF($C1055&lt;&gt;"",VLOOKUP($C1055,'Monthly budget'!$E$8:$O$86,COLUMN()-3,FALSE),0)</f>
        <v>0</v>
      </c>
      <c r="J1055" s="82">
        <f>IF($C1055&lt;&gt;"",VLOOKUP($C1055,'Monthly budget'!$E$8:$O$86,COLUMN()-3,FALSE),0)</f>
        <v>0</v>
      </c>
      <c r="K1055" s="82">
        <f>IF($C1055&lt;&gt;"",VLOOKUP($C1055,'Monthly budget'!$E$8:$O$86,COLUMN()-3,FALSE),0)</f>
        <v>0</v>
      </c>
      <c r="L1055" s="82">
        <f>IF($C1055&lt;&gt;"",VLOOKUP($C1055,'Monthly budget'!$E$8:$O$86,COLUMN()-3,FALSE),0)</f>
        <v>0</v>
      </c>
      <c r="M1055" s="82">
        <f>IF($C1055&lt;&gt;"",VLOOKUP($C1055,'Monthly budget'!$E$8:$O$86,COLUMN()-3,FALSE),0)</f>
        <v>0</v>
      </c>
      <c r="N1055" s="82">
        <f>IF($C1055&lt;&gt;"",VLOOKUP($C1055,'Monthly budget'!$E$8:$O$86,COLUMN()-3,FALSE),0)</f>
        <v>0</v>
      </c>
    </row>
    <row r="1056" spans="2:14" x14ac:dyDescent="0.25">
      <c r="B1056" s="81" t="b">
        <v>0</v>
      </c>
      <c r="C1056" s="88"/>
      <c r="D1056" s="87"/>
      <c r="E1056" s="83">
        <f>IF($C1056&lt;&gt;"",VLOOKUP($C1056,'Monthly budget'!$E$8:$O$86,COLUMN()-3,FALSE),0)</f>
        <v>0</v>
      </c>
      <c r="F1056" s="82">
        <f>IF($C1056&lt;&gt;"",VLOOKUP($C1056,'Monthly budget'!$E$8:$O$86,COLUMN()-3,FALSE),0)</f>
        <v>0</v>
      </c>
      <c r="G1056" s="82">
        <f>IF($C1056&lt;&gt;"",VLOOKUP($C1056,'Monthly budget'!$E$8:$O$86,COLUMN()-3,FALSE),0)</f>
        <v>0</v>
      </c>
      <c r="H1056" s="82">
        <f>IF($C1056&lt;&gt;"",VLOOKUP($C1056,'Monthly budget'!$E$8:$O$86,COLUMN()-3,FALSE),0)</f>
        <v>0</v>
      </c>
      <c r="I1056" s="82">
        <f>IF($C1056&lt;&gt;"",VLOOKUP($C1056,'Monthly budget'!$E$8:$O$86,COLUMN()-3,FALSE),0)</f>
        <v>0</v>
      </c>
      <c r="J1056" s="82">
        <f>IF($C1056&lt;&gt;"",VLOOKUP($C1056,'Monthly budget'!$E$8:$O$86,COLUMN()-3,FALSE),0)</f>
        <v>0</v>
      </c>
      <c r="K1056" s="82">
        <f>IF($C1056&lt;&gt;"",VLOOKUP($C1056,'Monthly budget'!$E$8:$O$86,COLUMN()-3,FALSE),0)</f>
        <v>0</v>
      </c>
      <c r="L1056" s="82">
        <f>IF($C1056&lt;&gt;"",VLOOKUP($C1056,'Monthly budget'!$E$8:$O$86,COLUMN()-3,FALSE),0)</f>
        <v>0</v>
      </c>
      <c r="M1056" s="82">
        <f>IF($C1056&lt;&gt;"",VLOOKUP($C1056,'Monthly budget'!$E$8:$O$86,COLUMN()-3,FALSE),0)</f>
        <v>0</v>
      </c>
      <c r="N1056" s="82">
        <f>IF($C1056&lt;&gt;"",VLOOKUP($C1056,'Monthly budget'!$E$8:$O$86,COLUMN()-3,FALSE),0)</f>
        <v>0</v>
      </c>
    </row>
    <row r="1057" spans="2:14" x14ac:dyDescent="0.25">
      <c r="B1057" s="81" t="b">
        <v>0</v>
      </c>
      <c r="C1057" s="88"/>
      <c r="D1057" s="87"/>
      <c r="E1057" s="83">
        <f>IF($C1057&lt;&gt;"",VLOOKUP($C1057,'Monthly budget'!$E$8:$O$86,COLUMN()-3,FALSE),0)</f>
        <v>0</v>
      </c>
      <c r="F1057" s="82">
        <f>IF($C1057&lt;&gt;"",VLOOKUP($C1057,'Monthly budget'!$E$8:$O$86,COLUMN()-3,FALSE),0)</f>
        <v>0</v>
      </c>
      <c r="G1057" s="82">
        <f>IF($C1057&lt;&gt;"",VLOOKUP($C1057,'Monthly budget'!$E$8:$O$86,COLUMN()-3,FALSE),0)</f>
        <v>0</v>
      </c>
      <c r="H1057" s="82">
        <f>IF($C1057&lt;&gt;"",VLOOKUP($C1057,'Monthly budget'!$E$8:$O$86,COLUMN()-3,FALSE),0)</f>
        <v>0</v>
      </c>
      <c r="I1057" s="82">
        <f>IF($C1057&lt;&gt;"",VLOOKUP($C1057,'Monthly budget'!$E$8:$O$86,COLUMN()-3,FALSE),0)</f>
        <v>0</v>
      </c>
      <c r="J1057" s="82">
        <f>IF($C1057&lt;&gt;"",VLOOKUP($C1057,'Monthly budget'!$E$8:$O$86,COLUMN()-3,FALSE),0)</f>
        <v>0</v>
      </c>
      <c r="K1057" s="82">
        <f>IF($C1057&lt;&gt;"",VLOOKUP($C1057,'Monthly budget'!$E$8:$O$86,COLUMN()-3,FALSE),0)</f>
        <v>0</v>
      </c>
      <c r="L1057" s="82">
        <f>IF($C1057&lt;&gt;"",VLOOKUP($C1057,'Monthly budget'!$E$8:$O$86,COLUMN()-3,FALSE),0)</f>
        <v>0</v>
      </c>
      <c r="M1057" s="82">
        <f>IF($C1057&lt;&gt;"",VLOOKUP($C1057,'Monthly budget'!$E$8:$O$86,COLUMN()-3,FALSE),0)</f>
        <v>0</v>
      </c>
      <c r="N1057" s="82">
        <f>IF($C1057&lt;&gt;"",VLOOKUP($C1057,'Monthly budget'!$E$8:$O$86,COLUMN()-3,FALSE),0)</f>
        <v>0</v>
      </c>
    </row>
    <row r="1058" spans="2:14" x14ac:dyDescent="0.25">
      <c r="B1058" s="81" t="b">
        <v>0</v>
      </c>
      <c r="C1058" s="88"/>
      <c r="D1058" s="87"/>
      <c r="E1058" s="83">
        <f>IF($C1058&lt;&gt;"",VLOOKUP($C1058,'Monthly budget'!$E$8:$O$86,COLUMN()-3,FALSE),0)</f>
        <v>0</v>
      </c>
      <c r="F1058" s="82">
        <f>IF($C1058&lt;&gt;"",VLOOKUP($C1058,'Monthly budget'!$E$8:$O$86,COLUMN()-3,FALSE),0)</f>
        <v>0</v>
      </c>
      <c r="G1058" s="82">
        <f>IF($C1058&lt;&gt;"",VLOOKUP($C1058,'Monthly budget'!$E$8:$O$86,COLUMN()-3,FALSE),0)</f>
        <v>0</v>
      </c>
      <c r="H1058" s="82">
        <f>IF($C1058&lt;&gt;"",VLOOKUP($C1058,'Monthly budget'!$E$8:$O$86,COLUMN()-3,FALSE),0)</f>
        <v>0</v>
      </c>
      <c r="I1058" s="82">
        <f>IF($C1058&lt;&gt;"",VLOOKUP($C1058,'Monthly budget'!$E$8:$O$86,COLUMN()-3,FALSE),0)</f>
        <v>0</v>
      </c>
      <c r="J1058" s="82">
        <f>IF($C1058&lt;&gt;"",VLOOKUP($C1058,'Monthly budget'!$E$8:$O$86,COLUMN()-3,FALSE),0)</f>
        <v>0</v>
      </c>
      <c r="K1058" s="82">
        <f>IF($C1058&lt;&gt;"",VLOOKUP($C1058,'Monthly budget'!$E$8:$O$86,COLUMN()-3,FALSE),0)</f>
        <v>0</v>
      </c>
      <c r="L1058" s="82">
        <f>IF($C1058&lt;&gt;"",VLOOKUP($C1058,'Monthly budget'!$E$8:$O$86,COLUMN()-3,FALSE),0)</f>
        <v>0</v>
      </c>
      <c r="M1058" s="82">
        <f>IF($C1058&lt;&gt;"",VLOOKUP($C1058,'Monthly budget'!$E$8:$O$86,COLUMN()-3,FALSE),0)</f>
        <v>0</v>
      </c>
      <c r="N1058" s="82">
        <f>IF($C1058&lt;&gt;"",VLOOKUP($C1058,'Monthly budget'!$E$8:$O$86,COLUMN()-3,FALSE),0)</f>
        <v>0</v>
      </c>
    </row>
    <row r="1059" spans="2:14" x14ac:dyDescent="0.25">
      <c r="B1059" s="81" t="b">
        <v>0</v>
      </c>
      <c r="C1059" s="88"/>
      <c r="D1059" s="87"/>
      <c r="E1059" s="83">
        <f>IF($C1059&lt;&gt;"",VLOOKUP($C1059,'Monthly budget'!$E$8:$O$86,COLUMN()-3,FALSE),0)</f>
        <v>0</v>
      </c>
      <c r="F1059" s="82">
        <f>IF($C1059&lt;&gt;"",VLOOKUP($C1059,'Monthly budget'!$E$8:$O$86,COLUMN()-3,FALSE),0)</f>
        <v>0</v>
      </c>
      <c r="G1059" s="82">
        <f>IF($C1059&lt;&gt;"",VLOOKUP($C1059,'Monthly budget'!$E$8:$O$86,COLUMN()-3,FALSE),0)</f>
        <v>0</v>
      </c>
      <c r="H1059" s="82">
        <f>IF($C1059&lt;&gt;"",VLOOKUP($C1059,'Monthly budget'!$E$8:$O$86,COLUMN()-3,FALSE),0)</f>
        <v>0</v>
      </c>
      <c r="I1059" s="82">
        <f>IF($C1059&lt;&gt;"",VLOOKUP($C1059,'Monthly budget'!$E$8:$O$86,COLUMN()-3,FALSE),0)</f>
        <v>0</v>
      </c>
      <c r="J1059" s="82">
        <f>IF($C1059&lt;&gt;"",VLOOKUP($C1059,'Monthly budget'!$E$8:$O$86,COLUMN()-3,FALSE),0)</f>
        <v>0</v>
      </c>
      <c r="K1059" s="82">
        <f>IF($C1059&lt;&gt;"",VLOOKUP($C1059,'Monthly budget'!$E$8:$O$86,COLUMN()-3,FALSE),0)</f>
        <v>0</v>
      </c>
      <c r="L1059" s="82">
        <f>IF($C1059&lt;&gt;"",VLOOKUP($C1059,'Monthly budget'!$E$8:$O$86,COLUMN()-3,FALSE),0)</f>
        <v>0</v>
      </c>
      <c r="M1059" s="82">
        <f>IF($C1059&lt;&gt;"",VLOOKUP($C1059,'Monthly budget'!$E$8:$O$86,COLUMN()-3,FALSE),0)</f>
        <v>0</v>
      </c>
      <c r="N1059" s="82">
        <f>IF($C1059&lt;&gt;"",VLOOKUP($C1059,'Monthly budget'!$E$8:$O$86,COLUMN()-3,FALSE),0)</f>
        <v>0</v>
      </c>
    </row>
    <row r="1060" spans="2:14" x14ac:dyDescent="0.25">
      <c r="B1060" s="81" t="b">
        <v>0</v>
      </c>
      <c r="C1060" s="88"/>
      <c r="D1060" s="87"/>
      <c r="E1060" s="83">
        <f>IF($C1060&lt;&gt;"",VLOOKUP($C1060,'Monthly budget'!$E$8:$O$86,COLUMN()-3,FALSE),0)</f>
        <v>0</v>
      </c>
      <c r="F1060" s="82">
        <f>IF($C1060&lt;&gt;"",VLOOKUP($C1060,'Monthly budget'!$E$8:$O$86,COLUMN()-3,FALSE),0)</f>
        <v>0</v>
      </c>
      <c r="G1060" s="82">
        <f>IF($C1060&lt;&gt;"",VLOOKUP($C1060,'Monthly budget'!$E$8:$O$86,COLUMN()-3,FALSE),0)</f>
        <v>0</v>
      </c>
      <c r="H1060" s="82">
        <f>IF($C1060&lt;&gt;"",VLOOKUP($C1060,'Monthly budget'!$E$8:$O$86,COLUMN()-3,FALSE),0)</f>
        <v>0</v>
      </c>
      <c r="I1060" s="82">
        <f>IF($C1060&lt;&gt;"",VLOOKUP($C1060,'Monthly budget'!$E$8:$O$86,COLUMN()-3,FALSE),0)</f>
        <v>0</v>
      </c>
      <c r="J1060" s="82">
        <f>IF($C1060&lt;&gt;"",VLOOKUP($C1060,'Monthly budget'!$E$8:$O$86,COLUMN()-3,FALSE),0)</f>
        <v>0</v>
      </c>
      <c r="K1060" s="82">
        <f>IF($C1060&lt;&gt;"",VLOOKUP($C1060,'Monthly budget'!$E$8:$O$86,COLUMN()-3,FALSE),0)</f>
        <v>0</v>
      </c>
      <c r="L1060" s="82">
        <f>IF($C1060&lt;&gt;"",VLOOKUP($C1060,'Monthly budget'!$E$8:$O$86,COLUMN()-3,FALSE),0)</f>
        <v>0</v>
      </c>
      <c r="M1060" s="82">
        <f>IF($C1060&lt;&gt;"",VLOOKUP($C1060,'Monthly budget'!$E$8:$O$86,COLUMN()-3,FALSE),0)</f>
        <v>0</v>
      </c>
      <c r="N1060" s="82">
        <f>IF($C1060&lt;&gt;"",VLOOKUP($C1060,'Monthly budget'!$E$8:$O$86,COLUMN()-3,FALSE),0)</f>
        <v>0</v>
      </c>
    </row>
    <row r="1061" spans="2:14" x14ac:dyDescent="0.25">
      <c r="B1061" s="81" t="b">
        <v>0</v>
      </c>
      <c r="C1061" s="88"/>
      <c r="D1061" s="87"/>
      <c r="E1061" s="83">
        <f>IF($C1061&lt;&gt;"",VLOOKUP($C1061,'Monthly budget'!$E$8:$O$86,COLUMN()-3,FALSE),0)</f>
        <v>0</v>
      </c>
      <c r="F1061" s="82">
        <f>IF($C1061&lt;&gt;"",VLOOKUP($C1061,'Monthly budget'!$E$8:$O$86,COLUMN()-3,FALSE),0)</f>
        <v>0</v>
      </c>
      <c r="G1061" s="82">
        <f>IF($C1061&lt;&gt;"",VLOOKUP($C1061,'Monthly budget'!$E$8:$O$86,COLUMN()-3,FALSE),0)</f>
        <v>0</v>
      </c>
      <c r="H1061" s="82">
        <f>IF($C1061&lt;&gt;"",VLOOKUP($C1061,'Monthly budget'!$E$8:$O$86,COLUMN()-3,FALSE),0)</f>
        <v>0</v>
      </c>
      <c r="I1061" s="82">
        <f>IF($C1061&lt;&gt;"",VLOOKUP($C1061,'Monthly budget'!$E$8:$O$86,COLUMN()-3,FALSE),0)</f>
        <v>0</v>
      </c>
      <c r="J1061" s="82">
        <f>IF($C1061&lt;&gt;"",VLOOKUP($C1061,'Monthly budget'!$E$8:$O$86,COLUMN()-3,FALSE),0)</f>
        <v>0</v>
      </c>
      <c r="K1061" s="82">
        <f>IF($C1061&lt;&gt;"",VLOOKUP($C1061,'Monthly budget'!$E$8:$O$86,COLUMN()-3,FALSE),0)</f>
        <v>0</v>
      </c>
      <c r="L1061" s="82">
        <f>IF($C1061&lt;&gt;"",VLOOKUP($C1061,'Monthly budget'!$E$8:$O$86,COLUMN()-3,FALSE),0)</f>
        <v>0</v>
      </c>
      <c r="M1061" s="82">
        <f>IF($C1061&lt;&gt;"",VLOOKUP($C1061,'Monthly budget'!$E$8:$O$86,COLUMN()-3,FALSE),0)</f>
        <v>0</v>
      </c>
      <c r="N1061" s="82">
        <f>IF($C1061&lt;&gt;"",VLOOKUP($C1061,'Monthly budget'!$E$8:$O$86,COLUMN()-3,FALSE),0)</f>
        <v>0</v>
      </c>
    </row>
    <row r="1062" spans="2:14" x14ac:dyDescent="0.25">
      <c r="B1062" s="81" t="b">
        <v>0</v>
      </c>
      <c r="C1062" s="88"/>
      <c r="D1062" s="87"/>
      <c r="E1062" s="83">
        <f>IF($C1062&lt;&gt;"",VLOOKUP($C1062,'Monthly budget'!$E$8:$O$86,COLUMN()-3,FALSE),0)</f>
        <v>0</v>
      </c>
      <c r="F1062" s="82">
        <f>IF($C1062&lt;&gt;"",VLOOKUP($C1062,'Monthly budget'!$E$8:$O$86,COLUMN()-3,FALSE),0)</f>
        <v>0</v>
      </c>
      <c r="G1062" s="82">
        <f>IF($C1062&lt;&gt;"",VLOOKUP($C1062,'Monthly budget'!$E$8:$O$86,COLUMN()-3,FALSE),0)</f>
        <v>0</v>
      </c>
      <c r="H1062" s="82">
        <f>IF($C1062&lt;&gt;"",VLOOKUP($C1062,'Monthly budget'!$E$8:$O$86,COLUMN()-3,FALSE),0)</f>
        <v>0</v>
      </c>
      <c r="I1062" s="82">
        <f>IF($C1062&lt;&gt;"",VLOOKUP($C1062,'Monthly budget'!$E$8:$O$86,COLUMN()-3,FALSE),0)</f>
        <v>0</v>
      </c>
      <c r="J1062" s="82">
        <f>IF($C1062&lt;&gt;"",VLOOKUP($C1062,'Monthly budget'!$E$8:$O$86,COLUMN()-3,FALSE),0)</f>
        <v>0</v>
      </c>
      <c r="K1062" s="82">
        <f>IF($C1062&lt;&gt;"",VLOOKUP($C1062,'Monthly budget'!$E$8:$O$86,COLUMN()-3,FALSE),0)</f>
        <v>0</v>
      </c>
      <c r="L1062" s="82">
        <f>IF($C1062&lt;&gt;"",VLOOKUP($C1062,'Monthly budget'!$E$8:$O$86,COLUMN()-3,FALSE),0)</f>
        <v>0</v>
      </c>
      <c r="M1062" s="82">
        <f>IF($C1062&lt;&gt;"",VLOOKUP($C1062,'Monthly budget'!$E$8:$O$86,COLUMN()-3,FALSE),0)</f>
        <v>0</v>
      </c>
      <c r="N1062" s="82">
        <f>IF($C1062&lt;&gt;"",VLOOKUP($C1062,'Monthly budget'!$E$8:$O$86,COLUMN()-3,FALSE),0)</f>
        <v>0</v>
      </c>
    </row>
    <row r="1063" spans="2:14" x14ac:dyDescent="0.25">
      <c r="B1063" s="81" t="b">
        <v>0</v>
      </c>
      <c r="C1063" s="88"/>
      <c r="D1063" s="87"/>
      <c r="E1063" s="83">
        <f>IF($C1063&lt;&gt;"",VLOOKUP($C1063,'Monthly budget'!$E$8:$O$86,COLUMN()-3,FALSE),0)</f>
        <v>0</v>
      </c>
      <c r="F1063" s="82">
        <f>IF($C1063&lt;&gt;"",VLOOKUP($C1063,'Monthly budget'!$E$8:$O$86,COLUMN()-3,FALSE),0)</f>
        <v>0</v>
      </c>
      <c r="G1063" s="82">
        <f>IF($C1063&lt;&gt;"",VLOOKUP($C1063,'Monthly budget'!$E$8:$O$86,COLUMN()-3,FALSE),0)</f>
        <v>0</v>
      </c>
      <c r="H1063" s="82">
        <f>IF($C1063&lt;&gt;"",VLOOKUP($C1063,'Monthly budget'!$E$8:$O$86,COLUMN()-3,FALSE),0)</f>
        <v>0</v>
      </c>
      <c r="I1063" s="82">
        <f>IF($C1063&lt;&gt;"",VLOOKUP($C1063,'Monthly budget'!$E$8:$O$86,COLUMN()-3,FALSE),0)</f>
        <v>0</v>
      </c>
      <c r="J1063" s="82">
        <f>IF($C1063&lt;&gt;"",VLOOKUP($C1063,'Monthly budget'!$E$8:$O$86,COLUMN()-3,FALSE),0)</f>
        <v>0</v>
      </c>
      <c r="K1063" s="82">
        <f>IF($C1063&lt;&gt;"",VLOOKUP($C1063,'Monthly budget'!$E$8:$O$86,COLUMN()-3,FALSE),0)</f>
        <v>0</v>
      </c>
      <c r="L1063" s="82">
        <f>IF($C1063&lt;&gt;"",VLOOKUP($C1063,'Monthly budget'!$E$8:$O$86,COLUMN()-3,FALSE),0)</f>
        <v>0</v>
      </c>
      <c r="M1063" s="82">
        <f>IF($C1063&lt;&gt;"",VLOOKUP($C1063,'Monthly budget'!$E$8:$O$86,COLUMN()-3,FALSE),0)</f>
        <v>0</v>
      </c>
      <c r="N1063" s="82">
        <f>IF($C1063&lt;&gt;"",VLOOKUP($C1063,'Monthly budget'!$E$8:$O$86,COLUMN()-3,FALSE),0)</f>
        <v>0</v>
      </c>
    </row>
    <row r="1064" spans="2:14" x14ac:dyDescent="0.25">
      <c r="B1064" s="81" t="b">
        <v>0</v>
      </c>
      <c r="C1064" s="88"/>
      <c r="D1064" s="87"/>
      <c r="E1064" s="83">
        <f>IF($C1064&lt;&gt;"",VLOOKUP($C1064,'Monthly budget'!$E$8:$O$86,COLUMN()-3,FALSE),0)</f>
        <v>0</v>
      </c>
      <c r="F1064" s="82">
        <f>IF($C1064&lt;&gt;"",VLOOKUP($C1064,'Monthly budget'!$E$8:$O$86,COLUMN()-3,FALSE),0)</f>
        <v>0</v>
      </c>
      <c r="G1064" s="82">
        <f>IF($C1064&lt;&gt;"",VLOOKUP($C1064,'Monthly budget'!$E$8:$O$86,COLUMN()-3,FALSE),0)</f>
        <v>0</v>
      </c>
      <c r="H1064" s="82">
        <f>IF($C1064&lt;&gt;"",VLOOKUP($C1064,'Monthly budget'!$E$8:$O$86,COLUMN()-3,FALSE),0)</f>
        <v>0</v>
      </c>
      <c r="I1064" s="82">
        <f>IF($C1064&lt;&gt;"",VLOOKUP($C1064,'Monthly budget'!$E$8:$O$86,COLUMN()-3,FALSE),0)</f>
        <v>0</v>
      </c>
      <c r="J1064" s="82">
        <f>IF($C1064&lt;&gt;"",VLOOKUP($C1064,'Monthly budget'!$E$8:$O$86,COLUMN()-3,FALSE),0)</f>
        <v>0</v>
      </c>
      <c r="K1064" s="82">
        <f>IF($C1064&lt;&gt;"",VLOOKUP($C1064,'Monthly budget'!$E$8:$O$86,COLUMN()-3,FALSE),0)</f>
        <v>0</v>
      </c>
      <c r="L1064" s="82">
        <f>IF($C1064&lt;&gt;"",VLOOKUP($C1064,'Monthly budget'!$E$8:$O$86,COLUMN()-3,FALSE),0)</f>
        <v>0</v>
      </c>
      <c r="M1064" s="82">
        <f>IF($C1064&lt;&gt;"",VLOOKUP($C1064,'Monthly budget'!$E$8:$O$86,COLUMN()-3,FALSE),0)</f>
        <v>0</v>
      </c>
      <c r="N1064" s="82">
        <f>IF($C1064&lt;&gt;"",VLOOKUP($C1064,'Monthly budget'!$E$8:$O$86,COLUMN()-3,FALSE),0)</f>
        <v>0</v>
      </c>
    </row>
    <row r="1065" spans="2:14" x14ac:dyDescent="0.25">
      <c r="B1065" s="81" t="b">
        <v>0</v>
      </c>
      <c r="C1065" s="88"/>
      <c r="D1065" s="87"/>
      <c r="E1065" s="83">
        <f>IF($C1065&lt;&gt;"",VLOOKUP($C1065,'Monthly budget'!$E$8:$O$86,COLUMN()-3,FALSE),0)</f>
        <v>0</v>
      </c>
      <c r="F1065" s="82">
        <f>IF($C1065&lt;&gt;"",VLOOKUP($C1065,'Monthly budget'!$E$8:$O$86,COLUMN()-3,FALSE),0)</f>
        <v>0</v>
      </c>
      <c r="G1065" s="82">
        <f>IF($C1065&lt;&gt;"",VLOOKUP($C1065,'Monthly budget'!$E$8:$O$86,COLUMN()-3,FALSE),0)</f>
        <v>0</v>
      </c>
      <c r="H1065" s="82">
        <f>IF($C1065&lt;&gt;"",VLOOKUP($C1065,'Monthly budget'!$E$8:$O$86,COLUMN()-3,FALSE),0)</f>
        <v>0</v>
      </c>
      <c r="I1065" s="82">
        <f>IF($C1065&lt;&gt;"",VLOOKUP($C1065,'Monthly budget'!$E$8:$O$86,COLUMN()-3,FALSE),0)</f>
        <v>0</v>
      </c>
      <c r="J1065" s="82">
        <f>IF($C1065&lt;&gt;"",VLOOKUP($C1065,'Monthly budget'!$E$8:$O$86,COLUMN()-3,FALSE),0)</f>
        <v>0</v>
      </c>
      <c r="K1065" s="82">
        <f>IF($C1065&lt;&gt;"",VLOOKUP($C1065,'Monthly budget'!$E$8:$O$86,COLUMN()-3,FALSE),0)</f>
        <v>0</v>
      </c>
      <c r="L1065" s="82">
        <f>IF($C1065&lt;&gt;"",VLOOKUP($C1065,'Monthly budget'!$E$8:$O$86,COLUMN()-3,FALSE),0)</f>
        <v>0</v>
      </c>
      <c r="M1065" s="82">
        <f>IF($C1065&lt;&gt;"",VLOOKUP($C1065,'Monthly budget'!$E$8:$O$86,COLUMN()-3,FALSE),0)</f>
        <v>0</v>
      </c>
      <c r="N1065" s="82">
        <f>IF($C1065&lt;&gt;"",VLOOKUP($C1065,'Monthly budget'!$E$8:$O$86,COLUMN()-3,FALSE),0)</f>
        <v>0</v>
      </c>
    </row>
    <row r="1066" spans="2:14" x14ac:dyDescent="0.25">
      <c r="B1066" s="81" t="b">
        <v>0</v>
      </c>
      <c r="C1066" s="88"/>
      <c r="D1066" s="87"/>
      <c r="E1066" s="83">
        <f>IF($C1066&lt;&gt;"",VLOOKUP($C1066,'Monthly budget'!$E$8:$O$86,COLUMN()-3,FALSE),0)</f>
        <v>0</v>
      </c>
      <c r="F1066" s="82">
        <f>IF($C1066&lt;&gt;"",VLOOKUP($C1066,'Monthly budget'!$E$8:$O$86,COLUMN()-3,FALSE),0)</f>
        <v>0</v>
      </c>
      <c r="G1066" s="82">
        <f>IF($C1066&lt;&gt;"",VLOOKUP($C1066,'Monthly budget'!$E$8:$O$86,COLUMN()-3,FALSE),0)</f>
        <v>0</v>
      </c>
      <c r="H1066" s="82">
        <f>IF($C1066&lt;&gt;"",VLOOKUP($C1066,'Monthly budget'!$E$8:$O$86,COLUMN()-3,FALSE),0)</f>
        <v>0</v>
      </c>
      <c r="I1066" s="82">
        <f>IF($C1066&lt;&gt;"",VLOOKUP($C1066,'Monthly budget'!$E$8:$O$86,COLUMN()-3,FALSE),0)</f>
        <v>0</v>
      </c>
      <c r="J1066" s="82">
        <f>IF($C1066&lt;&gt;"",VLOOKUP($C1066,'Monthly budget'!$E$8:$O$86,COLUMN()-3,FALSE),0)</f>
        <v>0</v>
      </c>
      <c r="K1066" s="82">
        <f>IF($C1066&lt;&gt;"",VLOOKUP($C1066,'Monthly budget'!$E$8:$O$86,COLUMN()-3,FALSE),0)</f>
        <v>0</v>
      </c>
      <c r="L1066" s="82">
        <f>IF($C1066&lt;&gt;"",VLOOKUP($C1066,'Monthly budget'!$E$8:$O$86,COLUMN()-3,FALSE),0)</f>
        <v>0</v>
      </c>
      <c r="M1066" s="82">
        <f>IF($C1066&lt;&gt;"",VLOOKUP($C1066,'Monthly budget'!$E$8:$O$86,COLUMN()-3,FALSE),0)</f>
        <v>0</v>
      </c>
      <c r="N1066" s="82">
        <f>IF($C1066&lt;&gt;"",VLOOKUP($C1066,'Monthly budget'!$E$8:$O$86,COLUMN()-3,FALSE),0)</f>
        <v>0</v>
      </c>
    </row>
    <row r="1067" spans="2:14" x14ac:dyDescent="0.25">
      <c r="B1067" s="81" t="b">
        <v>0</v>
      </c>
      <c r="C1067" s="88"/>
      <c r="D1067" s="87"/>
      <c r="E1067" s="83">
        <f>IF($C1067&lt;&gt;"",VLOOKUP($C1067,'Monthly budget'!$E$8:$O$86,COLUMN()-3,FALSE),0)</f>
        <v>0</v>
      </c>
      <c r="F1067" s="82">
        <f>IF($C1067&lt;&gt;"",VLOOKUP($C1067,'Monthly budget'!$E$8:$O$86,COLUMN()-3,FALSE),0)</f>
        <v>0</v>
      </c>
      <c r="G1067" s="82">
        <f>IF($C1067&lt;&gt;"",VLOOKUP($C1067,'Monthly budget'!$E$8:$O$86,COLUMN()-3,FALSE),0)</f>
        <v>0</v>
      </c>
      <c r="H1067" s="82">
        <f>IF($C1067&lt;&gt;"",VLOOKUP($C1067,'Monthly budget'!$E$8:$O$86,COLUMN()-3,FALSE),0)</f>
        <v>0</v>
      </c>
      <c r="I1067" s="82">
        <f>IF($C1067&lt;&gt;"",VLOOKUP($C1067,'Monthly budget'!$E$8:$O$86,COLUMN()-3,FALSE),0)</f>
        <v>0</v>
      </c>
      <c r="J1067" s="82">
        <f>IF($C1067&lt;&gt;"",VLOOKUP($C1067,'Monthly budget'!$E$8:$O$86,COLUMN()-3,FALSE),0)</f>
        <v>0</v>
      </c>
      <c r="K1067" s="82">
        <f>IF($C1067&lt;&gt;"",VLOOKUP($C1067,'Monthly budget'!$E$8:$O$86,COLUMN()-3,FALSE),0)</f>
        <v>0</v>
      </c>
      <c r="L1067" s="82">
        <f>IF($C1067&lt;&gt;"",VLOOKUP($C1067,'Monthly budget'!$E$8:$O$86,COLUMN()-3,FALSE),0)</f>
        <v>0</v>
      </c>
      <c r="M1067" s="82">
        <f>IF($C1067&lt;&gt;"",VLOOKUP($C1067,'Monthly budget'!$E$8:$O$86,COLUMN()-3,FALSE),0)</f>
        <v>0</v>
      </c>
      <c r="N1067" s="82">
        <f>IF($C1067&lt;&gt;"",VLOOKUP($C1067,'Monthly budget'!$E$8:$O$86,COLUMN()-3,FALSE),0)</f>
        <v>0</v>
      </c>
    </row>
    <row r="1068" spans="2:14" x14ac:dyDescent="0.25">
      <c r="B1068" s="81" t="b">
        <v>0</v>
      </c>
      <c r="C1068" s="88"/>
      <c r="D1068" s="87"/>
      <c r="E1068" s="83">
        <f>IF($C1068&lt;&gt;"",VLOOKUP($C1068,'Monthly budget'!$E$8:$O$86,COLUMN()-3,FALSE),0)</f>
        <v>0</v>
      </c>
      <c r="F1068" s="82">
        <f>IF($C1068&lt;&gt;"",VLOOKUP($C1068,'Monthly budget'!$E$8:$O$86,COLUMN()-3,FALSE),0)</f>
        <v>0</v>
      </c>
      <c r="G1068" s="82">
        <f>IF($C1068&lt;&gt;"",VLOOKUP($C1068,'Monthly budget'!$E$8:$O$86,COLUMN()-3,FALSE),0)</f>
        <v>0</v>
      </c>
      <c r="H1068" s="82">
        <f>IF($C1068&lt;&gt;"",VLOOKUP($C1068,'Monthly budget'!$E$8:$O$86,COLUMN()-3,FALSE),0)</f>
        <v>0</v>
      </c>
      <c r="I1068" s="82">
        <f>IF($C1068&lt;&gt;"",VLOOKUP($C1068,'Monthly budget'!$E$8:$O$86,COLUMN()-3,FALSE),0)</f>
        <v>0</v>
      </c>
      <c r="J1068" s="82">
        <f>IF($C1068&lt;&gt;"",VLOOKUP($C1068,'Monthly budget'!$E$8:$O$86,COLUMN()-3,FALSE),0)</f>
        <v>0</v>
      </c>
      <c r="K1068" s="82">
        <f>IF($C1068&lt;&gt;"",VLOOKUP($C1068,'Monthly budget'!$E$8:$O$86,COLUMN()-3,FALSE),0)</f>
        <v>0</v>
      </c>
      <c r="L1068" s="82">
        <f>IF($C1068&lt;&gt;"",VLOOKUP($C1068,'Monthly budget'!$E$8:$O$86,COLUMN()-3,FALSE),0)</f>
        <v>0</v>
      </c>
      <c r="M1068" s="82">
        <f>IF($C1068&lt;&gt;"",VLOOKUP($C1068,'Monthly budget'!$E$8:$O$86,COLUMN()-3,FALSE),0)</f>
        <v>0</v>
      </c>
      <c r="N1068" s="82">
        <f>IF($C1068&lt;&gt;"",VLOOKUP($C1068,'Monthly budget'!$E$8:$O$86,COLUMN()-3,FALSE),0)</f>
        <v>0</v>
      </c>
    </row>
    <row r="1069" spans="2:14" x14ac:dyDescent="0.25">
      <c r="B1069" s="81" t="b">
        <v>0</v>
      </c>
      <c r="C1069" s="88"/>
      <c r="D1069" s="87"/>
      <c r="E1069" s="83">
        <f>IF($C1069&lt;&gt;"",VLOOKUP($C1069,'Monthly budget'!$E$8:$O$86,COLUMN()-3,FALSE),0)</f>
        <v>0</v>
      </c>
      <c r="F1069" s="82">
        <f>IF($C1069&lt;&gt;"",VLOOKUP($C1069,'Monthly budget'!$E$8:$O$86,COLUMN()-3,FALSE),0)</f>
        <v>0</v>
      </c>
      <c r="G1069" s="82">
        <f>IF($C1069&lt;&gt;"",VLOOKUP($C1069,'Monthly budget'!$E$8:$O$86,COLUMN()-3,FALSE),0)</f>
        <v>0</v>
      </c>
      <c r="H1069" s="82">
        <f>IF($C1069&lt;&gt;"",VLOOKUP($C1069,'Monthly budget'!$E$8:$O$86,COLUMN()-3,FALSE),0)</f>
        <v>0</v>
      </c>
      <c r="I1069" s="82">
        <f>IF($C1069&lt;&gt;"",VLOOKUP($C1069,'Monthly budget'!$E$8:$O$86,COLUMN()-3,FALSE),0)</f>
        <v>0</v>
      </c>
      <c r="J1069" s="82">
        <f>IF($C1069&lt;&gt;"",VLOOKUP($C1069,'Monthly budget'!$E$8:$O$86,COLUMN()-3,FALSE),0)</f>
        <v>0</v>
      </c>
      <c r="K1069" s="82">
        <f>IF($C1069&lt;&gt;"",VLOOKUP($C1069,'Monthly budget'!$E$8:$O$86,COLUMN()-3,FALSE),0)</f>
        <v>0</v>
      </c>
      <c r="L1069" s="82">
        <f>IF($C1069&lt;&gt;"",VLOOKUP($C1069,'Monthly budget'!$E$8:$O$86,COLUMN()-3,FALSE),0)</f>
        <v>0</v>
      </c>
      <c r="M1069" s="82">
        <f>IF($C1069&lt;&gt;"",VLOOKUP($C1069,'Monthly budget'!$E$8:$O$86,COLUMN()-3,FALSE),0)</f>
        <v>0</v>
      </c>
      <c r="N1069" s="82">
        <f>IF($C1069&lt;&gt;"",VLOOKUP($C1069,'Monthly budget'!$E$8:$O$86,COLUMN()-3,FALSE),0)</f>
        <v>0</v>
      </c>
    </row>
    <row r="1070" spans="2:14" x14ac:dyDescent="0.25">
      <c r="B1070" s="81" t="b">
        <v>0</v>
      </c>
      <c r="C1070" s="88"/>
      <c r="D1070" s="87"/>
      <c r="E1070" s="83">
        <f>IF($C1070&lt;&gt;"",VLOOKUP($C1070,'Monthly budget'!$E$8:$O$86,COLUMN()-3,FALSE),0)</f>
        <v>0</v>
      </c>
      <c r="F1070" s="82">
        <f>IF($C1070&lt;&gt;"",VLOOKUP($C1070,'Monthly budget'!$E$8:$O$86,COLUMN()-3,FALSE),0)</f>
        <v>0</v>
      </c>
      <c r="G1070" s="82">
        <f>IF($C1070&lt;&gt;"",VLOOKUP($C1070,'Monthly budget'!$E$8:$O$86,COLUMN()-3,FALSE),0)</f>
        <v>0</v>
      </c>
      <c r="H1070" s="82">
        <f>IF($C1070&lt;&gt;"",VLOOKUP($C1070,'Monthly budget'!$E$8:$O$86,COLUMN()-3,FALSE),0)</f>
        <v>0</v>
      </c>
      <c r="I1070" s="82">
        <f>IF($C1070&lt;&gt;"",VLOOKUP($C1070,'Monthly budget'!$E$8:$O$86,COLUMN()-3,FALSE),0)</f>
        <v>0</v>
      </c>
      <c r="J1070" s="82">
        <f>IF($C1070&lt;&gt;"",VLOOKUP($C1070,'Monthly budget'!$E$8:$O$86,COLUMN()-3,FALSE),0)</f>
        <v>0</v>
      </c>
      <c r="K1070" s="82">
        <f>IF($C1070&lt;&gt;"",VLOOKUP($C1070,'Monthly budget'!$E$8:$O$86,COLUMN()-3,FALSE),0)</f>
        <v>0</v>
      </c>
      <c r="L1070" s="82">
        <f>IF($C1070&lt;&gt;"",VLOOKUP($C1070,'Monthly budget'!$E$8:$O$86,COLUMN()-3,FALSE),0)</f>
        <v>0</v>
      </c>
      <c r="M1070" s="82">
        <f>IF($C1070&lt;&gt;"",VLOOKUP($C1070,'Monthly budget'!$E$8:$O$86,COLUMN()-3,FALSE),0)</f>
        <v>0</v>
      </c>
      <c r="N1070" s="82">
        <f>IF($C1070&lt;&gt;"",VLOOKUP($C1070,'Monthly budget'!$E$8:$O$86,COLUMN()-3,FALSE),0)</f>
        <v>0</v>
      </c>
    </row>
    <row r="1071" spans="2:14" x14ac:dyDescent="0.25">
      <c r="B1071" s="81" t="b">
        <v>0</v>
      </c>
      <c r="C1071" s="88"/>
      <c r="D1071" s="87"/>
      <c r="E1071" s="83">
        <f>IF($C1071&lt;&gt;"",VLOOKUP($C1071,'Monthly budget'!$E$8:$O$86,COLUMN()-3,FALSE),0)</f>
        <v>0</v>
      </c>
      <c r="F1071" s="82">
        <f>IF($C1071&lt;&gt;"",VLOOKUP($C1071,'Monthly budget'!$E$8:$O$86,COLUMN()-3,FALSE),0)</f>
        <v>0</v>
      </c>
      <c r="G1071" s="82">
        <f>IF($C1071&lt;&gt;"",VLOOKUP($C1071,'Monthly budget'!$E$8:$O$86,COLUMN()-3,FALSE),0)</f>
        <v>0</v>
      </c>
      <c r="H1071" s="82">
        <f>IF($C1071&lt;&gt;"",VLOOKUP($C1071,'Monthly budget'!$E$8:$O$86,COLUMN()-3,FALSE),0)</f>
        <v>0</v>
      </c>
      <c r="I1071" s="82">
        <f>IF($C1071&lt;&gt;"",VLOOKUP($C1071,'Monthly budget'!$E$8:$O$86,COLUMN()-3,FALSE),0)</f>
        <v>0</v>
      </c>
      <c r="J1071" s="82">
        <f>IF($C1071&lt;&gt;"",VLOOKUP($C1071,'Monthly budget'!$E$8:$O$86,COLUMN()-3,FALSE),0)</f>
        <v>0</v>
      </c>
      <c r="K1071" s="82">
        <f>IF($C1071&lt;&gt;"",VLOOKUP($C1071,'Monthly budget'!$E$8:$O$86,COLUMN()-3,FALSE),0)</f>
        <v>0</v>
      </c>
      <c r="L1071" s="82">
        <f>IF($C1071&lt;&gt;"",VLOOKUP($C1071,'Monthly budget'!$E$8:$O$86,COLUMN()-3,FALSE),0)</f>
        <v>0</v>
      </c>
      <c r="M1071" s="82">
        <f>IF($C1071&lt;&gt;"",VLOOKUP($C1071,'Monthly budget'!$E$8:$O$86,COLUMN()-3,FALSE),0)</f>
        <v>0</v>
      </c>
      <c r="N1071" s="82">
        <f>IF($C1071&lt;&gt;"",VLOOKUP($C1071,'Monthly budget'!$E$8:$O$86,COLUMN()-3,FALSE),0)</f>
        <v>0</v>
      </c>
    </row>
    <row r="1072" spans="2:14" x14ac:dyDescent="0.25">
      <c r="B1072" s="81" t="b">
        <v>0</v>
      </c>
      <c r="C1072" s="88"/>
      <c r="D1072" s="87"/>
      <c r="E1072" s="83">
        <f>IF($C1072&lt;&gt;"",VLOOKUP($C1072,'Monthly budget'!$E$8:$O$86,COLUMN()-3,FALSE),0)</f>
        <v>0</v>
      </c>
      <c r="F1072" s="82">
        <f>IF($C1072&lt;&gt;"",VLOOKUP($C1072,'Monthly budget'!$E$8:$O$86,COLUMN()-3,FALSE),0)</f>
        <v>0</v>
      </c>
      <c r="G1072" s="82">
        <f>IF($C1072&lt;&gt;"",VLOOKUP($C1072,'Monthly budget'!$E$8:$O$86,COLUMN()-3,FALSE),0)</f>
        <v>0</v>
      </c>
      <c r="H1072" s="82">
        <f>IF($C1072&lt;&gt;"",VLOOKUP($C1072,'Monthly budget'!$E$8:$O$86,COLUMN()-3,FALSE),0)</f>
        <v>0</v>
      </c>
      <c r="I1072" s="82">
        <f>IF($C1072&lt;&gt;"",VLOOKUP($C1072,'Monthly budget'!$E$8:$O$86,COLUMN()-3,FALSE),0)</f>
        <v>0</v>
      </c>
      <c r="J1072" s="82">
        <f>IF($C1072&lt;&gt;"",VLOOKUP($C1072,'Monthly budget'!$E$8:$O$86,COLUMN()-3,FALSE),0)</f>
        <v>0</v>
      </c>
      <c r="K1072" s="82">
        <f>IF($C1072&lt;&gt;"",VLOOKUP($C1072,'Monthly budget'!$E$8:$O$86,COLUMN()-3,FALSE),0)</f>
        <v>0</v>
      </c>
      <c r="L1072" s="82">
        <f>IF($C1072&lt;&gt;"",VLOOKUP($C1072,'Monthly budget'!$E$8:$O$86,COLUMN()-3,FALSE),0)</f>
        <v>0</v>
      </c>
      <c r="M1072" s="82">
        <f>IF($C1072&lt;&gt;"",VLOOKUP($C1072,'Monthly budget'!$E$8:$O$86,COLUMN()-3,FALSE),0)</f>
        <v>0</v>
      </c>
      <c r="N1072" s="82">
        <f>IF($C1072&lt;&gt;"",VLOOKUP($C1072,'Monthly budget'!$E$8:$O$86,COLUMN()-3,FALSE),0)</f>
        <v>0</v>
      </c>
    </row>
    <row r="1073" spans="2:14" x14ac:dyDescent="0.25">
      <c r="B1073" s="81" t="b">
        <v>0</v>
      </c>
      <c r="C1073" s="88"/>
      <c r="D1073" s="87"/>
      <c r="E1073" s="83">
        <f>IF($C1073&lt;&gt;"",VLOOKUP($C1073,'Monthly budget'!$E$8:$O$86,COLUMN()-3,FALSE),0)</f>
        <v>0</v>
      </c>
      <c r="F1073" s="82">
        <f>IF($C1073&lt;&gt;"",VLOOKUP($C1073,'Monthly budget'!$E$8:$O$86,COLUMN()-3,FALSE),0)</f>
        <v>0</v>
      </c>
      <c r="G1073" s="82">
        <f>IF($C1073&lt;&gt;"",VLOOKUP($C1073,'Monthly budget'!$E$8:$O$86,COLUMN()-3,FALSE),0)</f>
        <v>0</v>
      </c>
      <c r="H1073" s="82">
        <f>IF($C1073&lt;&gt;"",VLOOKUP($C1073,'Monthly budget'!$E$8:$O$86,COLUMN()-3,FALSE),0)</f>
        <v>0</v>
      </c>
      <c r="I1073" s="82">
        <f>IF($C1073&lt;&gt;"",VLOOKUP($C1073,'Monthly budget'!$E$8:$O$86,COLUMN()-3,FALSE),0)</f>
        <v>0</v>
      </c>
      <c r="J1073" s="82">
        <f>IF($C1073&lt;&gt;"",VLOOKUP($C1073,'Monthly budget'!$E$8:$O$86,COLUMN()-3,FALSE),0)</f>
        <v>0</v>
      </c>
      <c r="K1073" s="82">
        <f>IF($C1073&lt;&gt;"",VLOOKUP($C1073,'Monthly budget'!$E$8:$O$86,COLUMN()-3,FALSE),0)</f>
        <v>0</v>
      </c>
      <c r="L1073" s="82">
        <f>IF($C1073&lt;&gt;"",VLOOKUP($C1073,'Monthly budget'!$E$8:$O$86,COLUMN()-3,FALSE),0)</f>
        <v>0</v>
      </c>
      <c r="M1073" s="82">
        <f>IF($C1073&lt;&gt;"",VLOOKUP($C1073,'Monthly budget'!$E$8:$O$86,COLUMN()-3,FALSE),0)</f>
        <v>0</v>
      </c>
      <c r="N1073" s="82">
        <f>IF($C1073&lt;&gt;"",VLOOKUP($C1073,'Monthly budget'!$E$8:$O$86,COLUMN()-3,FALSE),0)</f>
        <v>0</v>
      </c>
    </row>
    <row r="1074" spans="2:14" x14ac:dyDescent="0.25">
      <c r="B1074" s="81" t="b">
        <v>0</v>
      </c>
      <c r="C1074" s="88"/>
      <c r="D1074" s="87"/>
      <c r="E1074" s="83">
        <f>IF($C1074&lt;&gt;"",VLOOKUP($C1074,'Monthly budget'!$E$8:$O$86,COLUMN()-3,FALSE),0)</f>
        <v>0</v>
      </c>
      <c r="F1074" s="82">
        <f>IF($C1074&lt;&gt;"",VLOOKUP($C1074,'Monthly budget'!$E$8:$O$86,COLUMN()-3,FALSE),0)</f>
        <v>0</v>
      </c>
      <c r="G1074" s="82">
        <f>IF($C1074&lt;&gt;"",VLOOKUP($C1074,'Monthly budget'!$E$8:$O$86,COLUMN()-3,FALSE),0)</f>
        <v>0</v>
      </c>
      <c r="H1074" s="82">
        <f>IF($C1074&lt;&gt;"",VLOOKUP($C1074,'Monthly budget'!$E$8:$O$86,COLUMN()-3,FALSE),0)</f>
        <v>0</v>
      </c>
      <c r="I1074" s="82">
        <f>IF($C1074&lt;&gt;"",VLOOKUP($C1074,'Monthly budget'!$E$8:$O$86,COLUMN()-3,FALSE),0)</f>
        <v>0</v>
      </c>
      <c r="J1074" s="82">
        <f>IF($C1074&lt;&gt;"",VLOOKUP($C1074,'Monthly budget'!$E$8:$O$86,COLUMN()-3,FALSE),0)</f>
        <v>0</v>
      </c>
      <c r="K1074" s="82">
        <f>IF($C1074&lt;&gt;"",VLOOKUP($C1074,'Monthly budget'!$E$8:$O$86,COLUMN()-3,FALSE),0)</f>
        <v>0</v>
      </c>
      <c r="L1074" s="82">
        <f>IF($C1074&lt;&gt;"",VLOOKUP($C1074,'Monthly budget'!$E$8:$O$86,COLUMN()-3,FALSE),0)</f>
        <v>0</v>
      </c>
      <c r="M1074" s="82">
        <f>IF($C1074&lt;&gt;"",VLOOKUP($C1074,'Monthly budget'!$E$8:$O$86,COLUMN()-3,FALSE),0)</f>
        <v>0</v>
      </c>
      <c r="N1074" s="82">
        <f>IF($C1074&lt;&gt;"",VLOOKUP($C1074,'Monthly budget'!$E$8:$O$86,COLUMN()-3,FALSE),0)</f>
        <v>0</v>
      </c>
    </row>
    <row r="1075" spans="2:14" x14ac:dyDescent="0.25">
      <c r="B1075" s="81" t="b">
        <v>0</v>
      </c>
      <c r="C1075" s="88"/>
      <c r="D1075" s="87"/>
      <c r="E1075" s="83">
        <f>IF($C1075&lt;&gt;"",VLOOKUP($C1075,'Monthly budget'!$E$8:$O$86,COLUMN()-3,FALSE),0)</f>
        <v>0</v>
      </c>
      <c r="F1075" s="82">
        <f>IF($C1075&lt;&gt;"",VLOOKUP($C1075,'Monthly budget'!$E$8:$O$86,COLUMN()-3,FALSE),0)</f>
        <v>0</v>
      </c>
      <c r="G1075" s="82">
        <f>IF($C1075&lt;&gt;"",VLOOKUP($C1075,'Monthly budget'!$E$8:$O$86,COLUMN()-3,FALSE),0)</f>
        <v>0</v>
      </c>
      <c r="H1075" s="82">
        <f>IF($C1075&lt;&gt;"",VLOOKUP($C1075,'Monthly budget'!$E$8:$O$86,COLUMN()-3,FALSE),0)</f>
        <v>0</v>
      </c>
      <c r="I1075" s="82">
        <f>IF($C1075&lt;&gt;"",VLOOKUP($C1075,'Monthly budget'!$E$8:$O$86,COLUMN()-3,FALSE),0)</f>
        <v>0</v>
      </c>
      <c r="J1075" s="82">
        <f>IF($C1075&lt;&gt;"",VLOOKUP($C1075,'Monthly budget'!$E$8:$O$86,COLUMN()-3,FALSE),0)</f>
        <v>0</v>
      </c>
      <c r="K1075" s="82">
        <f>IF($C1075&lt;&gt;"",VLOOKUP($C1075,'Monthly budget'!$E$8:$O$86,COLUMN()-3,FALSE),0)</f>
        <v>0</v>
      </c>
      <c r="L1075" s="82">
        <f>IF($C1075&lt;&gt;"",VLOOKUP($C1075,'Monthly budget'!$E$8:$O$86,COLUMN()-3,FALSE),0)</f>
        <v>0</v>
      </c>
      <c r="M1075" s="82">
        <f>IF($C1075&lt;&gt;"",VLOOKUP($C1075,'Monthly budget'!$E$8:$O$86,COLUMN()-3,FALSE),0)</f>
        <v>0</v>
      </c>
      <c r="N1075" s="82">
        <f>IF($C1075&lt;&gt;"",VLOOKUP($C1075,'Monthly budget'!$E$8:$O$86,COLUMN()-3,FALSE),0)</f>
        <v>0</v>
      </c>
    </row>
    <row r="1076" spans="2:14" x14ac:dyDescent="0.25">
      <c r="B1076" s="81" t="b">
        <v>0</v>
      </c>
      <c r="C1076" s="88"/>
      <c r="D1076" s="87"/>
      <c r="E1076" s="83">
        <f>IF($C1076&lt;&gt;"",VLOOKUP($C1076,'Monthly budget'!$E$8:$O$86,COLUMN()-3,FALSE),0)</f>
        <v>0</v>
      </c>
      <c r="F1076" s="82">
        <f>IF($C1076&lt;&gt;"",VLOOKUP($C1076,'Monthly budget'!$E$8:$O$86,COLUMN()-3,FALSE),0)</f>
        <v>0</v>
      </c>
      <c r="G1076" s="82">
        <f>IF($C1076&lt;&gt;"",VLOOKUP($C1076,'Monthly budget'!$E$8:$O$86,COLUMN()-3,FALSE),0)</f>
        <v>0</v>
      </c>
      <c r="H1076" s="82">
        <f>IF($C1076&lt;&gt;"",VLOOKUP($C1076,'Monthly budget'!$E$8:$O$86,COLUMN()-3,FALSE),0)</f>
        <v>0</v>
      </c>
      <c r="I1076" s="82">
        <f>IF($C1076&lt;&gt;"",VLOOKUP($C1076,'Monthly budget'!$E$8:$O$86,COLUMN()-3,FALSE),0)</f>
        <v>0</v>
      </c>
      <c r="J1076" s="82">
        <f>IF($C1076&lt;&gt;"",VLOOKUP($C1076,'Monthly budget'!$E$8:$O$86,COLUMN()-3,FALSE),0)</f>
        <v>0</v>
      </c>
      <c r="K1076" s="82">
        <f>IF($C1076&lt;&gt;"",VLOOKUP($C1076,'Monthly budget'!$E$8:$O$86,COLUMN()-3,FALSE),0)</f>
        <v>0</v>
      </c>
      <c r="L1076" s="82">
        <f>IF($C1076&lt;&gt;"",VLOOKUP($C1076,'Monthly budget'!$E$8:$O$86,COLUMN()-3,FALSE),0)</f>
        <v>0</v>
      </c>
      <c r="M1076" s="82">
        <f>IF($C1076&lt;&gt;"",VLOOKUP($C1076,'Monthly budget'!$E$8:$O$86,COLUMN()-3,FALSE),0)</f>
        <v>0</v>
      </c>
      <c r="N1076" s="82">
        <f>IF($C1076&lt;&gt;"",VLOOKUP($C1076,'Monthly budget'!$E$8:$O$86,COLUMN()-3,FALSE),0)</f>
        <v>0</v>
      </c>
    </row>
    <row r="1077" spans="2:14" x14ac:dyDescent="0.25">
      <c r="B1077" s="81" t="b">
        <v>0</v>
      </c>
      <c r="C1077" s="88"/>
      <c r="D1077" s="87"/>
      <c r="E1077" s="83">
        <f>IF($C1077&lt;&gt;"",VLOOKUP($C1077,'Monthly budget'!$E$8:$O$86,COLUMN()-3,FALSE),0)</f>
        <v>0</v>
      </c>
      <c r="F1077" s="82">
        <f>IF($C1077&lt;&gt;"",VLOOKUP($C1077,'Monthly budget'!$E$8:$O$86,COLUMN()-3,FALSE),0)</f>
        <v>0</v>
      </c>
      <c r="G1077" s="82">
        <f>IF($C1077&lt;&gt;"",VLOOKUP($C1077,'Monthly budget'!$E$8:$O$86,COLUMN()-3,FALSE),0)</f>
        <v>0</v>
      </c>
      <c r="H1077" s="82">
        <f>IF($C1077&lt;&gt;"",VLOOKUP($C1077,'Monthly budget'!$E$8:$O$86,COLUMN()-3,FALSE),0)</f>
        <v>0</v>
      </c>
      <c r="I1077" s="82">
        <f>IF($C1077&lt;&gt;"",VLOOKUP($C1077,'Monthly budget'!$E$8:$O$86,COLUMN()-3,FALSE),0)</f>
        <v>0</v>
      </c>
      <c r="J1077" s="82">
        <f>IF($C1077&lt;&gt;"",VLOOKUP($C1077,'Monthly budget'!$E$8:$O$86,COLUMN()-3,FALSE),0)</f>
        <v>0</v>
      </c>
      <c r="K1077" s="82">
        <f>IF($C1077&lt;&gt;"",VLOOKUP($C1077,'Monthly budget'!$E$8:$O$86,COLUMN()-3,FALSE),0)</f>
        <v>0</v>
      </c>
      <c r="L1077" s="82">
        <f>IF($C1077&lt;&gt;"",VLOOKUP($C1077,'Monthly budget'!$E$8:$O$86,COLUMN()-3,FALSE),0)</f>
        <v>0</v>
      </c>
      <c r="M1077" s="82">
        <f>IF($C1077&lt;&gt;"",VLOOKUP($C1077,'Monthly budget'!$E$8:$O$86,COLUMN()-3,FALSE),0)</f>
        <v>0</v>
      </c>
      <c r="N1077" s="82">
        <f>IF($C1077&lt;&gt;"",VLOOKUP($C1077,'Monthly budget'!$E$8:$O$86,COLUMN()-3,FALSE),0)</f>
        <v>0</v>
      </c>
    </row>
    <row r="1078" spans="2:14" x14ac:dyDescent="0.25">
      <c r="B1078" s="81" t="b">
        <v>0</v>
      </c>
      <c r="C1078" s="88"/>
      <c r="D1078" s="87"/>
      <c r="E1078" s="83">
        <f>IF($C1078&lt;&gt;"",VLOOKUP($C1078,'Monthly budget'!$E$8:$O$86,COLUMN()-3,FALSE),0)</f>
        <v>0</v>
      </c>
      <c r="F1078" s="82">
        <f>IF($C1078&lt;&gt;"",VLOOKUP($C1078,'Monthly budget'!$E$8:$O$86,COLUMN()-3,FALSE),0)</f>
        <v>0</v>
      </c>
      <c r="G1078" s="82">
        <f>IF($C1078&lt;&gt;"",VLOOKUP($C1078,'Monthly budget'!$E$8:$O$86,COLUMN()-3,FALSE),0)</f>
        <v>0</v>
      </c>
      <c r="H1078" s="82">
        <f>IF($C1078&lt;&gt;"",VLOOKUP($C1078,'Monthly budget'!$E$8:$O$86,COLUMN()-3,FALSE),0)</f>
        <v>0</v>
      </c>
      <c r="I1078" s="82">
        <f>IF($C1078&lt;&gt;"",VLOOKUP($C1078,'Monthly budget'!$E$8:$O$86,COLUMN()-3,FALSE),0)</f>
        <v>0</v>
      </c>
      <c r="J1078" s="82">
        <f>IF($C1078&lt;&gt;"",VLOOKUP($C1078,'Monthly budget'!$E$8:$O$86,COLUMN()-3,FALSE),0)</f>
        <v>0</v>
      </c>
      <c r="K1078" s="82">
        <f>IF($C1078&lt;&gt;"",VLOOKUP($C1078,'Monthly budget'!$E$8:$O$86,COLUMN()-3,FALSE),0)</f>
        <v>0</v>
      </c>
      <c r="L1078" s="82">
        <f>IF($C1078&lt;&gt;"",VLOOKUP($C1078,'Monthly budget'!$E$8:$O$86,COLUMN()-3,FALSE),0)</f>
        <v>0</v>
      </c>
      <c r="M1078" s="82">
        <f>IF($C1078&lt;&gt;"",VLOOKUP($C1078,'Monthly budget'!$E$8:$O$86,COLUMN()-3,FALSE),0)</f>
        <v>0</v>
      </c>
      <c r="N1078" s="82">
        <f>IF($C1078&lt;&gt;"",VLOOKUP($C1078,'Monthly budget'!$E$8:$O$86,COLUMN()-3,FALSE),0)</f>
        <v>0</v>
      </c>
    </row>
    <row r="1079" spans="2:14" x14ac:dyDescent="0.25">
      <c r="B1079" s="81" t="b">
        <v>0</v>
      </c>
      <c r="C1079" s="88"/>
      <c r="D1079" s="87"/>
      <c r="E1079" s="83">
        <f>IF($C1079&lt;&gt;"",VLOOKUP($C1079,'Monthly budget'!$E$8:$O$86,COLUMN()-3,FALSE),0)</f>
        <v>0</v>
      </c>
      <c r="F1079" s="82">
        <f>IF($C1079&lt;&gt;"",VLOOKUP($C1079,'Monthly budget'!$E$8:$O$86,COLUMN()-3,FALSE),0)</f>
        <v>0</v>
      </c>
      <c r="G1079" s="82">
        <f>IF($C1079&lt;&gt;"",VLOOKUP($C1079,'Monthly budget'!$E$8:$O$86,COLUMN()-3,FALSE),0)</f>
        <v>0</v>
      </c>
      <c r="H1079" s="82">
        <f>IF($C1079&lt;&gt;"",VLOOKUP($C1079,'Monthly budget'!$E$8:$O$86,COLUMN()-3,FALSE),0)</f>
        <v>0</v>
      </c>
      <c r="I1079" s="82">
        <f>IF($C1079&lt;&gt;"",VLOOKUP($C1079,'Monthly budget'!$E$8:$O$86,COLUMN()-3,FALSE),0)</f>
        <v>0</v>
      </c>
      <c r="J1079" s="82">
        <f>IF($C1079&lt;&gt;"",VLOOKUP($C1079,'Monthly budget'!$E$8:$O$86,COLUMN()-3,FALSE),0)</f>
        <v>0</v>
      </c>
      <c r="K1079" s="82">
        <f>IF($C1079&lt;&gt;"",VLOOKUP($C1079,'Monthly budget'!$E$8:$O$86,COLUMN()-3,FALSE),0)</f>
        <v>0</v>
      </c>
      <c r="L1079" s="82">
        <f>IF($C1079&lt;&gt;"",VLOOKUP($C1079,'Monthly budget'!$E$8:$O$86,COLUMN()-3,FALSE),0)</f>
        <v>0</v>
      </c>
      <c r="M1079" s="82">
        <f>IF($C1079&lt;&gt;"",VLOOKUP($C1079,'Monthly budget'!$E$8:$O$86,COLUMN()-3,FALSE),0)</f>
        <v>0</v>
      </c>
      <c r="N1079" s="82">
        <f>IF($C1079&lt;&gt;"",VLOOKUP($C1079,'Monthly budget'!$E$8:$O$86,COLUMN()-3,FALSE),0)</f>
        <v>0</v>
      </c>
    </row>
    <row r="1080" spans="2:14" x14ac:dyDescent="0.25">
      <c r="B1080" s="81" t="b">
        <v>0</v>
      </c>
      <c r="C1080" s="88"/>
      <c r="D1080" s="87"/>
      <c r="E1080" s="83">
        <f>IF($C1080&lt;&gt;"",VLOOKUP($C1080,'Monthly budget'!$E$8:$O$86,COLUMN()-3,FALSE),0)</f>
        <v>0</v>
      </c>
      <c r="F1080" s="82">
        <f>IF($C1080&lt;&gt;"",VLOOKUP($C1080,'Monthly budget'!$E$8:$O$86,COLUMN()-3,FALSE),0)</f>
        <v>0</v>
      </c>
      <c r="G1080" s="82">
        <f>IF($C1080&lt;&gt;"",VLOOKUP($C1080,'Monthly budget'!$E$8:$O$86,COLUMN()-3,FALSE),0)</f>
        <v>0</v>
      </c>
      <c r="H1080" s="82">
        <f>IF($C1080&lt;&gt;"",VLOOKUP($C1080,'Monthly budget'!$E$8:$O$86,COLUMN()-3,FALSE),0)</f>
        <v>0</v>
      </c>
      <c r="I1080" s="82">
        <f>IF($C1080&lt;&gt;"",VLOOKUP($C1080,'Monthly budget'!$E$8:$O$86,COLUMN()-3,FALSE),0)</f>
        <v>0</v>
      </c>
      <c r="J1080" s="82">
        <f>IF($C1080&lt;&gt;"",VLOOKUP($C1080,'Monthly budget'!$E$8:$O$86,COLUMN()-3,FALSE),0)</f>
        <v>0</v>
      </c>
      <c r="K1080" s="82">
        <f>IF($C1080&lt;&gt;"",VLOOKUP($C1080,'Monthly budget'!$E$8:$O$86,COLUMN()-3,FALSE),0)</f>
        <v>0</v>
      </c>
      <c r="L1080" s="82">
        <f>IF($C1080&lt;&gt;"",VLOOKUP($C1080,'Monthly budget'!$E$8:$O$86,COLUMN()-3,FALSE),0)</f>
        <v>0</v>
      </c>
      <c r="M1080" s="82">
        <f>IF($C1080&lt;&gt;"",VLOOKUP($C1080,'Monthly budget'!$E$8:$O$86,COLUMN()-3,FALSE),0)</f>
        <v>0</v>
      </c>
      <c r="N1080" s="82">
        <f>IF($C1080&lt;&gt;"",VLOOKUP($C1080,'Monthly budget'!$E$8:$O$86,COLUMN()-3,FALSE),0)</f>
        <v>0</v>
      </c>
    </row>
    <row r="1081" spans="2:14" x14ac:dyDescent="0.25">
      <c r="B1081" s="81" t="b">
        <v>0</v>
      </c>
      <c r="C1081" s="88"/>
      <c r="D1081" s="87"/>
      <c r="E1081" s="83">
        <f>IF($C1081&lt;&gt;"",VLOOKUP($C1081,'Monthly budget'!$E$8:$O$86,COLUMN()-3,FALSE),0)</f>
        <v>0</v>
      </c>
      <c r="F1081" s="82">
        <f>IF($C1081&lt;&gt;"",VLOOKUP($C1081,'Monthly budget'!$E$8:$O$86,COLUMN()-3,FALSE),0)</f>
        <v>0</v>
      </c>
      <c r="G1081" s="82">
        <f>IF($C1081&lt;&gt;"",VLOOKUP($C1081,'Monthly budget'!$E$8:$O$86,COLUMN()-3,FALSE),0)</f>
        <v>0</v>
      </c>
      <c r="H1081" s="82">
        <f>IF($C1081&lt;&gt;"",VLOOKUP($C1081,'Monthly budget'!$E$8:$O$86,COLUMN()-3,FALSE),0)</f>
        <v>0</v>
      </c>
      <c r="I1081" s="82">
        <f>IF($C1081&lt;&gt;"",VLOOKUP($C1081,'Monthly budget'!$E$8:$O$86,COLUMN()-3,FALSE),0)</f>
        <v>0</v>
      </c>
      <c r="J1081" s="82">
        <f>IF($C1081&lt;&gt;"",VLOOKUP($C1081,'Monthly budget'!$E$8:$O$86,COLUMN()-3,FALSE),0)</f>
        <v>0</v>
      </c>
      <c r="K1081" s="82">
        <f>IF($C1081&lt;&gt;"",VLOOKUP($C1081,'Monthly budget'!$E$8:$O$86,COLUMN()-3,FALSE),0)</f>
        <v>0</v>
      </c>
      <c r="L1081" s="82">
        <f>IF($C1081&lt;&gt;"",VLOOKUP($C1081,'Monthly budget'!$E$8:$O$86,COLUMN()-3,FALSE),0)</f>
        <v>0</v>
      </c>
      <c r="M1081" s="82">
        <f>IF($C1081&lt;&gt;"",VLOOKUP($C1081,'Monthly budget'!$E$8:$O$86,COLUMN()-3,FALSE),0)</f>
        <v>0</v>
      </c>
      <c r="N1081" s="82">
        <f>IF($C1081&lt;&gt;"",VLOOKUP($C1081,'Monthly budget'!$E$8:$O$86,COLUMN()-3,FALSE),0)</f>
        <v>0</v>
      </c>
    </row>
    <row r="1082" spans="2:14" x14ac:dyDescent="0.25">
      <c r="B1082" s="81" t="b">
        <v>0</v>
      </c>
      <c r="C1082" s="88"/>
      <c r="D1082" s="87"/>
      <c r="E1082" s="83">
        <f>IF($C1082&lt;&gt;"",VLOOKUP($C1082,'Monthly budget'!$E$8:$O$86,COLUMN()-3,FALSE),0)</f>
        <v>0</v>
      </c>
      <c r="F1082" s="82">
        <f>IF($C1082&lt;&gt;"",VLOOKUP($C1082,'Monthly budget'!$E$8:$O$86,COLUMN()-3,FALSE),0)</f>
        <v>0</v>
      </c>
      <c r="G1082" s="82">
        <f>IF($C1082&lt;&gt;"",VLOOKUP($C1082,'Monthly budget'!$E$8:$O$86,COLUMN()-3,FALSE),0)</f>
        <v>0</v>
      </c>
      <c r="H1082" s="82">
        <f>IF($C1082&lt;&gt;"",VLOOKUP($C1082,'Monthly budget'!$E$8:$O$86,COLUMN()-3,FALSE),0)</f>
        <v>0</v>
      </c>
      <c r="I1082" s="82">
        <f>IF($C1082&lt;&gt;"",VLOOKUP($C1082,'Monthly budget'!$E$8:$O$86,COLUMN()-3,FALSE),0)</f>
        <v>0</v>
      </c>
      <c r="J1082" s="82">
        <f>IF($C1082&lt;&gt;"",VLOOKUP($C1082,'Monthly budget'!$E$8:$O$86,COLUMN()-3,FALSE),0)</f>
        <v>0</v>
      </c>
      <c r="K1082" s="82">
        <f>IF($C1082&lt;&gt;"",VLOOKUP($C1082,'Monthly budget'!$E$8:$O$86,COLUMN()-3,FALSE),0)</f>
        <v>0</v>
      </c>
      <c r="L1082" s="82">
        <f>IF($C1082&lt;&gt;"",VLOOKUP($C1082,'Monthly budget'!$E$8:$O$86,COLUMN()-3,FALSE),0)</f>
        <v>0</v>
      </c>
      <c r="M1082" s="82">
        <f>IF($C1082&lt;&gt;"",VLOOKUP($C1082,'Monthly budget'!$E$8:$O$86,COLUMN()-3,FALSE),0)</f>
        <v>0</v>
      </c>
      <c r="N1082" s="82">
        <f>IF($C1082&lt;&gt;"",VLOOKUP($C1082,'Monthly budget'!$E$8:$O$86,COLUMN()-3,FALSE),0)</f>
        <v>0</v>
      </c>
    </row>
    <row r="1083" spans="2:14" x14ac:dyDescent="0.25">
      <c r="B1083" s="81" t="b">
        <v>0</v>
      </c>
      <c r="C1083" s="88"/>
      <c r="D1083" s="87"/>
      <c r="E1083" s="83">
        <f>IF($C1083&lt;&gt;"",VLOOKUP($C1083,'Monthly budget'!$E$8:$O$86,COLUMN()-3,FALSE),0)</f>
        <v>0</v>
      </c>
      <c r="F1083" s="82">
        <f>IF($C1083&lt;&gt;"",VLOOKUP($C1083,'Monthly budget'!$E$8:$O$86,COLUMN()-3,FALSE),0)</f>
        <v>0</v>
      </c>
      <c r="G1083" s="82">
        <f>IF($C1083&lt;&gt;"",VLOOKUP($C1083,'Monthly budget'!$E$8:$O$86,COLUMN()-3,FALSE),0)</f>
        <v>0</v>
      </c>
      <c r="H1083" s="82">
        <f>IF($C1083&lt;&gt;"",VLOOKUP($C1083,'Monthly budget'!$E$8:$O$86,COLUMN()-3,FALSE),0)</f>
        <v>0</v>
      </c>
      <c r="I1083" s="82">
        <f>IF($C1083&lt;&gt;"",VLOOKUP($C1083,'Monthly budget'!$E$8:$O$86,COLUMN()-3,FALSE),0)</f>
        <v>0</v>
      </c>
      <c r="J1083" s="82">
        <f>IF($C1083&lt;&gt;"",VLOOKUP($C1083,'Monthly budget'!$E$8:$O$86,COLUMN()-3,FALSE),0)</f>
        <v>0</v>
      </c>
      <c r="K1083" s="82">
        <f>IF($C1083&lt;&gt;"",VLOOKUP($C1083,'Monthly budget'!$E$8:$O$86,COLUMN()-3,FALSE),0)</f>
        <v>0</v>
      </c>
      <c r="L1083" s="82">
        <f>IF($C1083&lt;&gt;"",VLOOKUP($C1083,'Monthly budget'!$E$8:$O$86,COLUMN()-3,FALSE),0)</f>
        <v>0</v>
      </c>
      <c r="M1083" s="82">
        <f>IF($C1083&lt;&gt;"",VLOOKUP($C1083,'Monthly budget'!$E$8:$O$86,COLUMN()-3,FALSE),0)</f>
        <v>0</v>
      </c>
      <c r="N1083" s="82">
        <f>IF($C1083&lt;&gt;"",VLOOKUP($C1083,'Monthly budget'!$E$8:$O$86,COLUMN()-3,FALSE),0)</f>
        <v>0</v>
      </c>
    </row>
    <row r="1084" spans="2:14" x14ac:dyDescent="0.25">
      <c r="B1084" s="81" t="b">
        <v>0</v>
      </c>
      <c r="C1084" s="88"/>
      <c r="D1084" s="87"/>
      <c r="E1084" s="83">
        <f>IF($C1084&lt;&gt;"",VLOOKUP($C1084,'Monthly budget'!$E$8:$O$86,COLUMN()-3,FALSE),0)</f>
        <v>0</v>
      </c>
      <c r="F1084" s="82">
        <f>IF($C1084&lt;&gt;"",VLOOKUP($C1084,'Monthly budget'!$E$8:$O$86,COLUMN()-3,FALSE),0)</f>
        <v>0</v>
      </c>
      <c r="G1084" s="82">
        <f>IF($C1084&lt;&gt;"",VLOOKUP($C1084,'Monthly budget'!$E$8:$O$86,COLUMN()-3,FALSE),0)</f>
        <v>0</v>
      </c>
      <c r="H1084" s="82">
        <f>IF($C1084&lt;&gt;"",VLOOKUP($C1084,'Monthly budget'!$E$8:$O$86,COLUMN()-3,FALSE),0)</f>
        <v>0</v>
      </c>
      <c r="I1084" s="82">
        <f>IF($C1084&lt;&gt;"",VLOOKUP($C1084,'Monthly budget'!$E$8:$O$86,COLUMN()-3,FALSE),0)</f>
        <v>0</v>
      </c>
      <c r="J1084" s="82">
        <f>IF($C1084&lt;&gt;"",VLOOKUP($C1084,'Monthly budget'!$E$8:$O$86,COLUMN()-3,FALSE),0)</f>
        <v>0</v>
      </c>
      <c r="K1084" s="82">
        <f>IF($C1084&lt;&gt;"",VLOOKUP($C1084,'Monthly budget'!$E$8:$O$86,COLUMN()-3,FALSE),0)</f>
        <v>0</v>
      </c>
      <c r="L1084" s="82">
        <f>IF($C1084&lt;&gt;"",VLOOKUP($C1084,'Monthly budget'!$E$8:$O$86,COLUMN()-3,FALSE),0)</f>
        <v>0</v>
      </c>
      <c r="M1084" s="82">
        <f>IF($C1084&lt;&gt;"",VLOOKUP($C1084,'Monthly budget'!$E$8:$O$86,COLUMN()-3,FALSE),0)</f>
        <v>0</v>
      </c>
      <c r="N1084" s="82">
        <f>IF($C1084&lt;&gt;"",VLOOKUP($C1084,'Monthly budget'!$E$8:$O$86,COLUMN()-3,FALSE),0)</f>
        <v>0</v>
      </c>
    </row>
    <row r="1085" spans="2:14" x14ac:dyDescent="0.25">
      <c r="B1085" s="81" t="b">
        <v>0</v>
      </c>
      <c r="C1085" s="88"/>
      <c r="D1085" s="87"/>
      <c r="E1085" s="83">
        <f>IF($C1085&lt;&gt;"",VLOOKUP($C1085,'Monthly budget'!$E$8:$O$86,COLUMN()-3,FALSE),0)</f>
        <v>0</v>
      </c>
      <c r="F1085" s="82">
        <f>IF($C1085&lt;&gt;"",VLOOKUP($C1085,'Monthly budget'!$E$8:$O$86,COLUMN()-3,FALSE),0)</f>
        <v>0</v>
      </c>
      <c r="G1085" s="82">
        <f>IF($C1085&lt;&gt;"",VLOOKUP($C1085,'Monthly budget'!$E$8:$O$86,COLUMN()-3,FALSE),0)</f>
        <v>0</v>
      </c>
      <c r="H1085" s="82">
        <f>IF($C1085&lt;&gt;"",VLOOKUP($C1085,'Monthly budget'!$E$8:$O$86,COLUMN()-3,FALSE),0)</f>
        <v>0</v>
      </c>
      <c r="I1085" s="82">
        <f>IF($C1085&lt;&gt;"",VLOOKUP($C1085,'Monthly budget'!$E$8:$O$86,COLUMN()-3,FALSE),0)</f>
        <v>0</v>
      </c>
      <c r="J1085" s="82">
        <f>IF($C1085&lt;&gt;"",VLOOKUP($C1085,'Monthly budget'!$E$8:$O$86,COLUMN()-3,FALSE),0)</f>
        <v>0</v>
      </c>
      <c r="K1085" s="82">
        <f>IF($C1085&lt;&gt;"",VLOOKUP($C1085,'Monthly budget'!$E$8:$O$86,COLUMN()-3,FALSE),0)</f>
        <v>0</v>
      </c>
      <c r="L1085" s="82">
        <f>IF($C1085&lt;&gt;"",VLOOKUP($C1085,'Monthly budget'!$E$8:$O$86,COLUMN()-3,FALSE),0)</f>
        <v>0</v>
      </c>
      <c r="M1085" s="82">
        <f>IF($C1085&lt;&gt;"",VLOOKUP($C1085,'Monthly budget'!$E$8:$O$86,COLUMN()-3,FALSE),0)</f>
        <v>0</v>
      </c>
      <c r="N1085" s="82">
        <f>IF($C1085&lt;&gt;"",VLOOKUP($C1085,'Monthly budget'!$E$8:$O$86,COLUMN()-3,FALSE),0)</f>
        <v>0</v>
      </c>
    </row>
    <row r="1086" spans="2:14" x14ac:dyDescent="0.25">
      <c r="B1086" s="81" t="b">
        <v>0</v>
      </c>
      <c r="C1086" s="88"/>
      <c r="D1086" s="87"/>
      <c r="E1086" s="83">
        <f>IF($C1086&lt;&gt;"",VLOOKUP($C1086,'Monthly budget'!$E$8:$O$86,COLUMN()-3,FALSE),0)</f>
        <v>0</v>
      </c>
      <c r="F1086" s="82">
        <f>IF($C1086&lt;&gt;"",VLOOKUP($C1086,'Monthly budget'!$E$8:$O$86,COLUMN()-3,FALSE),0)</f>
        <v>0</v>
      </c>
      <c r="G1086" s="82">
        <f>IF($C1086&lt;&gt;"",VLOOKUP($C1086,'Monthly budget'!$E$8:$O$86,COLUMN()-3,FALSE),0)</f>
        <v>0</v>
      </c>
      <c r="H1086" s="82">
        <f>IF($C1086&lt;&gt;"",VLOOKUP($C1086,'Monthly budget'!$E$8:$O$86,COLUMN()-3,FALSE),0)</f>
        <v>0</v>
      </c>
      <c r="I1086" s="82">
        <f>IF($C1086&lt;&gt;"",VLOOKUP($C1086,'Monthly budget'!$E$8:$O$86,COLUMN()-3,FALSE),0)</f>
        <v>0</v>
      </c>
      <c r="J1086" s="82">
        <f>IF($C1086&lt;&gt;"",VLOOKUP($C1086,'Monthly budget'!$E$8:$O$86,COLUMN()-3,FALSE),0)</f>
        <v>0</v>
      </c>
      <c r="K1086" s="82">
        <f>IF($C1086&lt;&gt;"",VLOOKUP($C1086,'Monthly budget'!$E$8:$O$86,COLUMN()-3,FALSE),0)</f>
        <v>0</v>
      </c>
      <c r="L1086" s="82">
        <f>IF($C1086&lt;&gt;"",VLOOKUP($C1086,'Monthly budget'!$E$8:$O$86,COLUMN()-3,FALSE),0)</f>
        <v>0</v>
      </c>
      <c r="M1086" s="82">
        <f>IF($C1086&lt;&gt;"",VLOOKUP($C1086,'Monthly budget'!$E$8:$O$86,COLUMN()-3,FALSE),0)</f>
        <v>0</v>
      </c>
      <c r="N1086" s="82">
        <f>IF($C1086&lt;&gt;"",VLOOKUP($C1086,'Monthly budget'!$E$8:$O$86,COLUMN()-3,FALSE),0)</f>
        <v>0</v>
      </c>
    </row>
    <row r="1087" spans="2:14" x14ac:dyDescent="0.25">
      <c r="B1087" s="81" t="b">
        <v>0</v>
      </c>
      <c r="C1087" s="88"/>
      <c r="D1087" s="87"/>
      <c r="E1087" s="83">
        <f>IF($C1087&lt;&gt;"",VLOOKUP($C1087,'Monthly budget'!$E$8:$O$86,COLUMN()-3,FALSE),0)</f>
        <v>0</v>
      </c>
      <c r="F1087" s="82">
        <f>IF($C1087&lt;&gt;"",VLOOKUP($C1087,'Monthly budget'!$E$8:$O$86,COLUMN()-3,FALSE),0)</f>
        <v>0</v>
      </c>
      <c r="G1087" s="82">
        <f>IF($C1087&lt;&gt;"",VLOOKUP($C1087,'Monthly budget'!$E$8:$O$86,COLUMN()-3,FALSE),0)</f>
        <v>0</v>
      </c>
      <c r="H1087" s="82">
        <f>IF($C1087&lt;&gt;"",VLOOKUP($C1087,'Monthly budget'!$E$8:$O$86,COLUMN()-3,FALSE),0)</f>
        <v>0</v>
      </c>
      <c r="I1087" s="82">
        <f>IF($C1087&lt;&gt;"",VLOOKUP($C1087,'Monthly budget'!$E$8:$O$86,COLUMN()-3,FALSE),0)</f>
        <v>0</v>
      </c>
      <c r="J1087" s="82">
        <f>IF($C1087&lt;&gt;"",VLOOKUP($C1087,'Monthly budget'!$E$8:$O$86,COLUMN()-3,FALSE),0)</f>
        <v>0</v>
      </c>
      <c r="K1087" s="82">
        <f>IF($C1087&lt;&gt;"",VLOOKUP($C1087,'Monthly budget'!$E$8:$O$86,COLUMN()-3,FALSE),0)</f>
        <v>0</v>
      </c>
      <c r="L1087" s="82">
        <f>IF($C1087&lt;&gt;"",VLOOKUP($C1087,'Monthly budget'!$E$8:$O$86,COLUMN()-3,FALSE),0)</f>
        <v>0</v>
      </c>
      <c r="M1087" s="82">
        <f>IF($C1087&lt;&gt;"",VLOOKUP($C1087,'Monthly budget'!$E$8:$O$86,COLUMN()-3,FALSE),0)</f>
        <v>0</v>
      </c>
      <c r="N1087" s="82">
        <f>IF($C1087&lt;&gt;"",VLOOKUP($C1087,'Monthly budget'!$E$8:$O$86,COLUMN()-3,FALSE),0)</f>
        <v>0</v>
      </c>
    </row>
    <row r="1088" spans="2:14" x14ac:dyDescent="0.25">
      <c r="B1088" s="81" t="b">
        <v>0</v>
      </c>
      <c r="C1088" s="88"/>
      <c r="D1088" s="87"/>
      <c r="E1088" s="83">
        <f>IF($C1088&lt;&gt;"",VLOOKUP($C1088,'Monthly budget'!$E$8:$O$86,COLUMN()-3,FALSE),0)</f>
        <v>0</v>
      </c>
      <c r="F1088" s="82">
        <f>IF($C1088&lt;&gt;"",VLOOKUP($C1088,'Monthly budget'!$E$8:$O$86,COLUMN()-3,FALSE),0)</f>
        <v>0</v>
      </c>
      <c r="G1088" s="82">
        <f>IF($C1088&lt;&gt;"",VLOOKUP($C1088,'Monthly budget'!$E$8:$O$86,COLUMN()-3,FALSE),0)</f>
        <v>0</v>
      </c>
      <c r="H1088" s="82">
        <f>IF($C1088&lt;&gt;"",VLOOKUP($C1088,'Monthly budget'!$E$8:$O$86,COLUMN()-3,FALSE),0)</f>
        <v>0</v>
      </c>
      <c r="I1088" s="82">
        <f>IF($C1088&lt;&gt;"",VLOOKUP($C1088,'Monthly budget'!$E$8:$O$86,COLUMN()-3,FALSE),0)</f>
        <v>0</v>
      </c>
      <c r="J1088" s="82">
        <f>IF($C1088&lt;&gt;"",VLOOKUP($C1088,'Monthly budget'!$E$8:$O$86,COLUMN()-3,FALSE),0)</f>
        <v>0</v>
      </c>
      <c r="K1088" s="82">
        <f>IF($C1088&lt;&gt;"",VLOOKUP($C1088,'Monthly budget'!$E$8:$O$86,COLUMN()-3,FALSE),0)</f>
        <v>0</v>
      </c>
      <c r="L1088" s="82">
        <f>IF($C1088&lt;&gt;"",VLOOKUP($C1088,'Monthly budget'!$E$8:$O$86,COLUMN()-3,FALSE),0)</f>
        <v>0</v>
      </c>
      <c r="M1088" s="82">
        <f>IF($C1088&lt;&gt;"",VLOOKUP($C1088,'Monthly budget'!$E$8:$O$86,COLUMN()-3,FALSE),0)</f>
        <v>0</v>
      </c>
      <c r="N1088" s="82">
        <f>IF($C1088&lt;&gt;"",VLOOKUP($C1088,'Monthly budget'!$E$8:$O$86,COLUMN()-3,FALSE),0)</f>
        <v>0</v>
      </c>
    </row>
    <row r="1089" spans="2:14" x14ac:dyDescent="0.25">
      <c r="B1089" s="81" t="b">
        <v>0</v>
      </c>
      <c r="C1089" s="88"/>
      <c r="D1089" s="87"/>
      <c r="E1089" s="83">
        <f>IF($C1089&lt;&gt;"",VLOOKUP($C1089,'Monthly budget'!$E$8:$O$86,COLUMN()-3,FALSE),0)</f>
        <v>0</v>
      </c>
      <c r="F1089" s="82">
        <f>IF($C1089&lt;&gt;"",VLOOKUP($C1089,'Monthly budget'!$E$8:$O$86,COLUMN()-3,FALSE),0)</f>
        <v>0</v>
      </c>
      <c r="G1089" s="82">
        <f>IF($C1089&lt;&gt;"",VLOOKUP($C1089,'Monthly budget'!$E$8:$O$86,COLUMN()-3,FALSE),0)</f>
        <v>0</v>
      </c>
      <c r="H1089" s="82">
        <f>IF($C1089&lt;&gt;"",VLOOKUP($C1089,'Monthly budget'!$E$8:$O$86,COLUMN()-3,FALSE),0)</f>
        <v>0</v>
      </c>
      <c r="I1089" s="82">
        <f>IF($C1089&lt;&gt;"",VLOOKUP($C1089,'Monthly budget'!$E$8:$O$86,COLUMN()-3,FALSE),0)</f>
        <v>0</v>
      </c>
      <c r="J1089" s="82">
        <f>IF($C1089&lt;&gt;"",VLOOKUP($C1089,'Monthly budget'!$E$8:$O$86,COLUMN()-3,FALSE),0)</f>
        <v>0</v>
      </c>
      <c r="K1089" s="82">
        <f>IF($C1089&lt;&gt;"",VLOOKUP($C1089,'Monthly budget'!$E$8:$O$86,COLUMN()-3,FALSE),0)</f>
        <v>0</v>
      </c>
      <c r="L1089" s="82">
        <f>IF($C1089&lt;&gt;"",VLOOKUP($C1089,'Monthly budget'!$E$8:$O$86,COLUMN()-3,FALSE),0)</f>
        <v>0</v>
      </c>
      <c r="M1089" s="82">
        <f>IF($C1089&lt;&gt;"",VLOOKUP($C1089,'Monthly budget'!$E$8:$O$86,COLUMN()-3,FALSE),0)</f>
        <v>0</v>
      </c>
      <c r="N1089" s="82">
        <f>IF($C1089&lt;&gt;"",VLOOKUP($C1089,'Monthly budget'!$E$8:$O$86,COLUMN()-3,FALSE),0)</f>
        <v>0</v>
      </c>
    </row>
    <row r="1090" spans="2:14" x14ac:dyDescent="0.25">
      <c r="B1090" s="81" t="b">
        <v>0</v>
      </c>
      <c r="C1090" s="88"/>
      <c r="D1090" s="87"/>
      <c r="E1090" s="83">
        <f>IF($C1090&lt;&gt;"",VLOOKUP($C1090,'Monthly budget'!$E$8:$O$86,COLUMN()-3,FALSE),0)</f>
        <v>0</v>
      </c>
      <c r="F1090" s="82">
        <f>IF($C1090&lt;&gt;"",VLOOKUP($C1090,'Monthly budget'!$E$8:$O$86,COLUMN()-3,FALSE),0)</f>
        <v>0</v>
      </c>
      <c r="G1090" s="82">
        <f>IF($C1090&lt;&gt;"",VLOOKUP($C1090,'Monthly budget'!$E$8:$O$86,COLUMN()-3,FALSE),0)</f>
        <v>0</v>
      </c>
      <c r="H1090" s="82">
        <f>IF($C1090&lt;&gt;"",VLOOKUP($C1090,'Monthly budget'!$E$8:$O$86,COLUMN()-3,FALSE),0)</f>
        <v>0</v>
      </c>
      <c r="I1090" s="82">
        <f>IF($C1090&lt;&gt;"",VLOOKUP($C1090,'Monthly budget'!$E$8:$O$86,COLUMN()-3,FALSE),0)</f>
        <v>0</v>
      </c>
      <c r="J1090" s="82">
        <f>IF($C1090&lt;&gt;"",VLOOKUP($C1090,'Monthly budget'!$E$8:$O$86,COLUMN()-3,FALSE),0)</f>
        <v>0</v>
      </c>
      <c r="K1090" s="82">
        <f>IF($C1090&lt;&gt;"",VLOOKUP($C1090,'Monthly budget'!$E$8:$O$86,COLUMN()-3,FALSE),0)</f>
        <v>0</v>
      </c>
      <c r="L1090" s="82">
        <f>IF($C1090&lt;&gt;"",VLOOKUP($C1090,'Monthly budget'!$E$8:$O$86,COLUMN()-3,FALSE),0)</f>
        <v>0</v>
      </c>
      <c r="M1090" s="82">
        <f>IF($C1090&lt;&gt;"",VLOOKUP($C1090,'Monthly budget'!$E$8:$O$86,COLUMN()-3,FALSE),0)</f>
        <v>0</v>
      </c>
      <c r="N1090" s="82">
        <f>IF($C1090&lt;&gt;"",VLOOKUP($C1090,'Monthly budget'!$E$8:$O$86,COLUMN()-3,FALSE),0)</f>
        <v>0</v>
      </c>
    </row>
    <row r="1091" spans="2:14" x14ac:dyDescent="0.25">
      <c r="B1091" s="81" t="b">
        <v>0</v>
      </c>
      <c r="C1091" s="88"/>
      <c r="D1091" s="87"/>
      <c r="E1091" s="83">
        <f>IF($C1091&lt;&gt;"",VLOOKUP($C1091,'Monthly budget'!$E$8:$O$86,COLUMN()-3,FALSE),0)</f>
        <v>0</v>
      </c>
      <c r="F1091" s="82">
        <f>IF($C1091&lt;&gt;"",VLOOKUP($C1091,'Monthly budget'!$E$8:$O$86,COLUMN()-3,FALSE),0)</f>
        <v>0</v>
      </c>
      <c r="G1091" s="82">
        <f>IF($C1091&lt;&gt;"",VLOOKUP($C1091,'Monthly budget'!$E$8:$O$86,COLUMN()-3,FALSE),0)</f>
        <v>0</v>
      </c>
      <c r="H1091" s="82">
        <f>IF($C1091&lt;&gt;"",VLOOKUP($C1091,'Monthly budget'!$E$8:$O$86,COLUMN()-3,FALSE),0)</f>
        <v>0</v>
      </c>
      <c r="I1091" s="82">
        <f>IF($C1091&lt;&gt;"",VLOOKUP($C1091,'Monthly budget'!$E$8:$O$86,COLUMN()-3,FALSE),0)</f>
        <v>0</v>
      </c>
      <c r="J1091" s="82">
        <f>IF($C1091&lt;&gt;"",VLOOKUP($C1091,'Monthly budget'!$E$8:$O$86,COLUMN()-3,FALSE),0)</f>
        <v>0</v>
      </c>
      <c r="K1091" s="82">
        <f>IF($C1091&lt;&gt;"",VLOOKUP($C1091,'Monthly budget'!$E$8:$O$86,COLUMN()-3,FALSE),0)</f>
        <v>0</v>
      </c>
      <c r="L1091" s="82">
        <f>IF($C1091&lt;&gt;"",VLOOKUP($C1091,'Monthly budget'!$E$8:$O$86,COLUMN()-3,FALSE),0)</f>
        <v>0</v>
      </c>
      <c r="M1091" s="82">
        <f>IF($C1091&lt;&gt;"",VLOOKUP($C1091,'Monthly budget'!$E$8:$O$86,COLUMN()-3,FALSE),0)</f>
        <v>0</v>
      </c>
      <c r="N1091" s="82">
        <f>IF($C1091&lt;&gt;"",VLOOKUP($C1091,'Monthly budget'!$E$8:$O$86,COLUMN()-3,FALSE),0)</f>
        <v>0</v>
      </c>
    </row>
    <row r="1092" spans="2:14" x14ac:dyDescent="0.25">
      <c r="B1092" s="81" t="b">
        <v>0</v>
      </c>
      <c r="C1092" s="88"/>
      <c r="D1092" s="87"/>
      <c r="E1092" s="83">
        <f>IF($C1092&lt;&gt;"",VLOOKUP($C1092,'Monthly budget'!$E$8:$O$86,COLUMN()-3,FALSE),0)</f>
        <v>0</v>
      </c>
      <c r="F1092" s="82">
        <f>IF($C1092&lt;&gt;"",VLOOKUP($C1092,'Monthly budget'!$E$8:$O$86,COLUMN()-3,FALSE),0)</f>
        <v>0</v>
      </c>
      <c r="G1092" s="82">
        <f>IF($C1092&lt;&gt;"",VLOOKUP($C1092,'Monthly budget'!$E$8:$O$86,COLUMN()-3,FALSE),0)</f>
        <v>0</v>
      </c>
      <c r="H1092" s="82">
        <f>IF($C1092&lt;&gt;"",VLOOKUP($C1092,'Monthly budget'!$E$8:$O$86,COLUMN()-3,FALSE),0)</f>
        <v>0</v>
      </c>
      <c r="I1092" s="82">
        <f>IF($C1092&lt;&gt;"",VLOOKUP($C1092,'Monthly budget'!$E$8:$O$86,COLUMN()-3,FALSE),0)</f>
        <v>0</v>
      </c>
      <c r="J1092" s="82">
        <f>IF($C1092&lt;&gt;"",VLOOKUP($C1092,'Monthly budget'!$E$8:$O$86,COLUMN()-3,FALSE),0)</f>
        <v>0</v>
      </c>
      <c r="K1092" s="82">
        <f>IF($C1092&lt;&gt;"",VLOOKUP($C1092,'Monthly budget'!$E$8:$O$86,COLUMN()-3,FALSE),0)</f>
        <v>0</v>
      </c>
      <c r="L1092" s="82">
        <f>IF($C1092&lt;&gt;"",VLOOKUP($C1092,'Monthly budget'!$E$8:$O$86,COLUMN()-3,FALSE),0)</f>
        <v>0</v>
      </c>
      <c r="M1092" s="82">
        <f>IF($C1092&lt;&gt;"",VLOOKUP($C1092,'Monthly budget'!$E$8:$O$86,COLUMN()-3,FALSE),0)</f>
        <v>0</v>
      </c>
      <c r="N1092" s="82">
        <f>IF($C1092&lt;&gt;"",VLOOKUP($C1092,'Monthly budget'!$E$8:$O$86,COLUMN()-3,FALSE),0)</f>
        <v>0</v>
      </c>
    </row>
    <row r="1093" spans="2:14" x14ac:dyDescent="0.25">
      <c r="B1093" s="81" t="b">
        <v>0</v>
      </c>
      <c r="C1093" s="88"/>
      <c r="D1093" s="87"/>
      <c r="E1093" s="83">
        <f>IF($C1093&lt;&gt;"",VLOOKUP($C1093,'Monthly budget'!$E$8:$O$86,COLUMN()-3,FALSE),0)</f>
        <v>0</v>
      </c>
      <c r="F1093" s="82">
        <f>IF($C1093&lt;&gt;"",VLOOKUP($C1093,'Monthly budget'!$E$8:$O$86,COLUMN()-3,FALSE),0)</f>
        <v>0</v>
      </c>
      <c r="G1093" s="82">
        <f>IF($C1093&lt;&gt;"",VLOOKUP($C1093,'Monthly budget'!$E$8:$O$86,COLUMN()-3,FALSE),0)</f>
        <v>0</v>
      </c>
      <c r="H1093" s="82">
        <f>IF($C1093&lt;&gt;"",VLOOKUP($C1093,'Monthly budget'!$E$8:$O$86,COLUMN()-3,FALSE),0)</f>
        <v>0</v>
      </c>
      <c r="I1093" s="82">
        <f>IF($C1093&lt;&gt;"",VLOOKUP($C1093,'Monthly budget'!$E$8:$O$86,COLUMN()-3,FALSE),0)</f>
        <v>0</v>
      </c>
      <c r="J1093" s="82">
        <f>IF($C1093&lt;&gt;"",VLOOKUP($C1093,'Monthly budget'!$E$8:$O$86,COLUMN()-3,FALSE),0)</f>
        <v>0</v>
      </c>
      <c r="K1093" s="82">
        <f>IF($C1093&lt;&gt;"",VLOOKUP($C1093,'Monthly budget'!$E$8:$O$86,COLUMN()-3,FALSE),0)</f>
        <v>0</v>
      </c>
      <c r="L1093" s="82">
        <f>IF($C1093&lt;&gt;"",VLOOKUP($C1093,'Monthly budget'!$E$8:$O$86,COLUMN()-3,FALSE),0)</f>
        <v>0</v>
      </c>
      <c r="M1093" s="82">
        <f>IF($C1093&lt;&gt;"",VLOOKUP($C1093,'Monthly budget'!$E$8:$O$86,COLUMN()-3,FALSE),0)</f>
        <v>0</v>
      </c>
      <c r="N1093" s="82">
        <f>IF($C1093&lt;&gt;"",VLOOKUP($C1093,'Monthly budget'!$E$8:$O$86,COLUMN()-3,FALSE),0)</f>
        <v>0</v>
      </c>
    </row>
    <row r="1094" spans="2:14" x14ac:dyDescent="0.25">
      <c r="B1094" s="81" t="b">
        <v>0</v>
      </c>
      <c r="C1094" s="88"/>
      <c r="D1094" s="87"/>
      <c r="E1094" s="83">
        <f>IF($C1094&lt;&gt;"",VLOOKUP($C1094,'Monthly budget'!$E$8:$O$86,COLUMN()-3,FALSE),0)</f>
        <v>0</v>
      </c>
      <c r="F1094" s="82">
        <f>IF($C1094&lt;&gt;"",VLOOKUP($C1094,'Monthly budget'!$E$8:$O$86,COLUMN()-3,FALSE),0)</f>
        <v>0</v>
      </c>
      <c r="G1094" s="82">
        <f>IF($C1094&lt;&gt;"",VLOOKUP($C1094,'Monthly budget'!$E$8:$O$86,COLUMN()-3,FALSE),0)</f>
        <v>0</v>
      </c>
      <c r="H1094" s="82">
        <f>IF($C1094&lt;&gt;"",VLOOKUP($C1094,'Monthly budget'!$E$8:$O$86,COLUMN()-3,FALSE),0)</f>
        <v>0</v>
      </c>
      <c r="I1094" s="82">
        <f>IF($C1094&lt;&gt;"",VLOOKUP($C1094,'Monthly budget'!$E$8:$O$86,COLUMN()-3,FALSE),0)</f>
        <v>0</v>
      </c>
      <c r="J1094" s="82">
        <f>IF($C1094&lt;&gt;"",VLOOKUP($C1094,'Monthly budget'!$E$8:$O$86,COLUMN()-3,FALSE),0)</f>
        <v>0</v>
      </c>
      <c r="K1094" s="82">
        <f>IF($C1094&lt;&gt;"",VLOOKUP($C1094,'Monthly budget'!$E$8:$O$86,COLUMN()-3,FALSE),0)</f>
        <v>0</v>
      </c>
      <c r="L1094" s="82">
        <f>IF($C1094&lt;&gt;"",VLOOKUP($C1094,'Monthly budget'!$E$8:$O$86,COLUMN()-3,FALSE),0)</f>
        <v>0</v>
      </c>
      <c r="M1094" s="82">
        <f>IF($C1094&lt;&gt;"",VLOOKUP($C1094,'Monthly budget'!$E$8:$O$86,COLUMN()-3,FALSE),0)</f>
        <v>0</v>
      </c>
      <c r="N1094" s="82">
        <f>IF($C1094&lt;&gt;"",VLOOKUP($C1094,'Monthly budget'!$E$8:$O$86,COLUMN()-3,FALSE),0)</f>
        <v>0</v>
      </c>
    </row>
    <row r="1095" spans="2:14" x14ac:dyDescent="0.25">
      <c r="B1095" s="81" t="b">
        <v>0</v>
      </c>
      <c r="C1095" s="88"/>
      <c r="D1095" s="87"/>
      <c r="E1095" s="83">
        <f>IF($C1095&lt;&gt;"",VLOOKUP($C1095,'Monthly budget'!$E$8:$O$86,COLUMN()-3,FALSE),0)</f>
        <v>0</v>
      </c>
      <c r="F1095" s="82">
        <f>IF($C1095&lt;&gt;"",VLOOKUP($C1095,'Monthly budget'!$E$8:$O$86,COLUMN()-3,FALSE),0)</f>
        <v>0</v>
      </c>
      <c r="G1095" s="82">
        <f>IF($C1095&lt;&gt;"",VLOOKUP($C1095,'Monthly budget'!$E$8:$O$86,COLUMN()-3,FALSE),0)</f>
        <v>0</v>
      </c>
      <c r="H1095" s="82">
        <f>IF($C1095&lt;&gt;"",VLOOKUP($C1095,'Monthly budget'!$E$8:$O$86,COLUMN()-3,FALSE),0)</f>
        <v>0</v>
      </c>
      <c r="I1095" s="82">
        <f>IF($C1095&lt;&gt;"",VLOOKUP($C1095,'Monthly budget'!$E$8:$O$86,COLUMN()-3,FALSE),0)</f>
        <v>0</v>
      </c>
      <c r="J1095" s="82">
        <f>IF($C1095&lt;&gt;"",VLOOKUP($C1095,'Monthly budget'!$E$8:$O$86,COLUMN()-3,FALSE),0)</f>
        <v>0</v>
      </c>
      <c r="K1095" s="82">
        <f>IF($C1095&lt;&gt;"",VLOOKUP($C1095,'Monthly budget'!$E$8:$O$86,COLUMN()-3,FALSE),0)</f>
        <v>0</v>
      </c>
      <c r="L1095" s="82">
        <f>IF($C1095&lt;&gt;"",VLOOKUP($C1095,'Monthly budget'!$E$8:$O$86,COLUMN()-3,FALSE),0)</f>
        <v>0</v>
      </c>
      <c r="M1095" s="82">
        <f>IF($C1095&lt;&gt;"",VLOOKUP($C1095,'Monthly budget'!$E$8:$O$86,COLUMN()-3,FALSE),0)</f>
        <v>0</v>
      </c>
      <c r="N1095" s="82">
        <f>IF($C1095&lt;&gt;"",VLOOKUP($C1095,'Monthly budget'!$E$8:$O$86,COLUMN()-3,FALSE),0)</f>
        <v>0</v>
      </c>
    </row>
    <row r="1096" spans="2:14" x14ac:dyDescent="0.25">
      <c r="B1096" s="81" t="b">
        <v>0</v>
      </c>
      <c r="C1096" s="88"/>
      <c r="D1096" s="87"/>
      <c r="E1096" s="83">
        <f>IF($C1096&lt;&gt;"",VLOOKUP($C1096,'Monthly budget'!$E$8:$O$86,COLUMN()-3,FALSE),0)</f>
        <v>0</v>
      </c>
      <c r="F1096" s="82">
        <f>IF($C1096&lt;&gt;"",VLOOKUP($C1096,'Monthly budget'!$E$8:$O$86,COLUMN()-3,FALSE),0)</f>
        <v>0</v>
      </c>
      <c r="G1096" s="82">
        <f>IF($C1096&lt;&gt;"",VLOOKUP($C1096,'Monthly budget'!$E$8:$O$86,COLUMN()-3,FALSE),0)</f>
        <v>0</v>
      </c>
      <c r="H1096" s="82">
        <f>IF($C1096&lt;&gt;"",VLOOKUP($C1096,'Monthly budget'!$E$8:$O$86,COLUMN()-3,FALSE),0)</f>
        <v>0</v>
      </c>
      <c r="I1096" s="82">
        <f>IF($C1096&lt;&gt;"",VLOOKUP($C1096,'Monthly budget'!$E$8:$O$86,COLUMN()-3,FALSE),0)</f>
        <v>0</v>
      </c>
      <c r="J1096" s="82">
        <f>IF($C1096&lt;&gt;"",VLOOKUP($C1096,'Monthly budget'!$E$8:$O$86,COLUMN()-3,FALSE),0)</f>
        <v>0</v>
      </c>
      <c r="K1096" s="82">
        <f>IF($C1096&lt;&gt;"",VLOOKUP($C1096,'Monthly budget'!$E$8:$O$86,COLUMN()-3,FALSE),0)</f>
        <v>0</v>
      </c>
      <c r="L1096" s="82">
        <f>IF($C1096&lt;&gt;"",VLOOKUP($C1096,'Monthly budget'!$E$8:$O$86,COLUMN()-3,FALSE),0)</f>
        <v>0</v>
      </c>
      <c r="M1096" s="82">
        <f>IF($C1096&lt;&gt;"",VLOOKUP($C1096,'Monthly budget'!$E$8:$O$86,COLUMN()-3,FALSE),0)</f>
        <v>0</v>
      </c>
      <c r="N1096" s="82">
        <f>IF($C1096&lt;&gt;"",VLOOKUP($C1096,'Monthly budget'!$E$8:$O$86,COLUMN()-3,FALSE),0)</f>
        <v>0</v>
      </c>
    </row>
    <row r="1097" spans="2:14" x14ac:dyDescent="0.25">
      <c r="B1097" s="81" t="b">
        <v>0</v>
      </c>
      <c r="C1097" s="88"/>
      <c r="D1097" s="87"/>
      <c r="E1097" s="83">
        <f>IF($C1097&lt;&gt;"",VLOOKUP($C1097,'Monthly budget'!$E$8:$O$86,COLUMN()-3,FALSE),0)</f>
        <v>0</v>
      </c>
      <c r="F1097" s="82">
        <f>IF($C1097&lt;&gt;"",VLOOKUP($C1097,'Monthly budget'!$E$8:$O$86,COLUMN()-3,FALSE),0)</f>
        <v>0</v>
      </c>
      <c r="G1097" s="82">
        <f>IF($C1097&lt;&gt;"",VLOOKUP($C1097,'Monthly budget'!$E$8:$O$86,COLUMN()-3,FALSE),0)</f>
        <v>0</v>
      </c>
      <c r="H1097" s="82">
        <f>IF($C1097&lt;&gt;"",VLOOKUP($C1097,'Monthly budget'!$E$8:$O$86,COLUMN()-3,FALSE),0)</f>
        <v>0</v>
      </c>
      <c r="I1097" s="82">
        <f>IF($C1097&lt;&gt;"",VLOOKUP($C1097,'Monthly budget'!$E$8:$O$86,COLUMN()-3,FALSE),0)</f>
        <v>0</v>
      </c>
      <c r="J1097" s="82">
        <f>IF($C1097&lt;&gt;"",VLOOKUP($C1097,'Monthly budget'!$E$8:$O$86,COLUMN()-3,FALSE),0)</f>
        <v>0</v>
      </c>
      <c r="K1097" s="82">
        <f>IF($C1097&lt;&gt;"",VLOOKUP($C1097,'Monthly budget'!$E$8:$O$86,COLUMN()-3,FALSE),0)</f>
        <v>0</v>
      </c>
      <c r="L1097" s="82">
        <f>IF($C1097&lt;&gt;"",VLOOKUP($C1097,'Monthly budget'!$E$8:$O$86,COLUMN()-3,FALSE),0)</f>
        <v>0</v>
      </c>
      <c r="M1097" s="82">
        <f>IF($C1097&lt;&gt;"",VLOOKUP($C1097,'Monthly budget'!$E$8:$O$86,COLUMN()-3,FALSE),0)</f>
        <v>0</v>
      </c>
      <c r="N1097" s="82">
        <f>IF($C1097&lt;&gt;"",VLOOKUP($C1097,'Monthly budget'!$E$8:$O$86,COLUMN()-3,FALSE),0)</f>
        <v>0</v>
      </c>
    </row>
    <row r="1098" spans="2:14" x14ac:dyDescent="0.25">
      <c r="B1098" s="81" t="b">
        <v>0</v>
      </c>
      <c r="C1098" s="88"/>
      <c r="D1098" s="87"/>
      <c r="E1098" s="83">
        <f>IF($C1098&lt;&gt;"",VLOOKUP($C1098,'Monthly budget'!$E$8:$O$86,COLUMN()-3,FALSE),0)</f>
        <v>0</v>
      </c>
      <c r="F1098" s="82">
        <f>IF($C1098&lt;&gt;"",VLOOKUP($C1098,'Monthly budget'!$E$8:$O$86,COLUMN()-3,FALSE),0)</f>
        <v>0</v>
      </c>
      <c r="G1098" s="82">
        <f>IF($C1098&lt;&gt;"",VLOOKUP($C1098,'Monthly budget'!$E$8:$O$86,COLUMN()-3,FALSE),0)</f>
        <v>0</v>
      </c>
      <c r="H1098" s="82">
        <f>IF($C1098&lt;&gt;"",VLOOKUP($C1098,'Monthly budget'!$E$8:$O$86,COLUMN()-3,FALSE),0)</f>
        <v>0</v>
      </c>
      <c r="I1098" s="82">
        <f>IF($C1098&lt;&gt;"",VLOOKUP($C1098,'Monthly budget'!$E$8:$O$86,COLUMN()-3,FALSE),0)</f>
        <v>0</v>
      </c>
      <c r="J1098" s="82">
        <f>IF($C1098&lt;&gt;"",VLOOKUP($C1098,'Monthly budget'!$E$8:$O$86,COLUMN()-3,FALSE),0)</f>
        <v>0</v>
      </c>
      <c r="K1098" s="82">
        <f>IF($C1098&lt;&gt;"",VLOOKUP($C1098,'Monthly budget'!$E$8:$O$86,COLUMN()-3,FALSE),0)</f>
        <v>0</v>
      </c>
      <c r="L1098" s="82">
        <f>IF($C1098&lt;&gt;"",VLOOKUP($C1098,'Monthly budget'!$E$8:$O$86,COLUMN()-3,FALSE),0)</f>
        <v>0</v>
      </c>
      <c r="M1098" s="82">
        <f>IF($C1098&lt;&gt;"",VLOOKUP($C1098,'Monthly budget'!$E$8:$O$86,COLUMN()-3,FALSE),0)</f>
        <v>0</v>
      </c>
      <c r="N1098" s="82">
        <f>IF($C1098&lt;&gt;"",VLOOKUP($C1098,'Monthly budget'!$E$8:$O$86,COLUMN()-3,FALSE),0)</f>
        <v>0</v>
      </c>
    </row>
    <row r="1099" spans="2:14" x14ac:dyDescent="0.25">
      <c r="B1099" s="81" t="b">
        <v>0</v>
      </c>
      <c r="C1099" s="88"/>
      <c r="D1099" s="87"/>
      <c r="E1099" s="83">
        <f>IF($C1099&lt;&gt;"",VLOOKUP($C1099,'Monthly budget'!$E$8:$O$86,COLUMN()-3,FALSE),0)</f>
        <v>0</v>
      </c>
      <c r="F1099" s="82">
        <f>IF($C1099&lt;&gt;"",VLOOKUP($C1099,'Monthly budget'!$E$8:$O$86,COLUMN()-3,FALSE),0)</f>
        <v>0</v>
      </c>
      <c r="G1099" s="82">
        <f>IF($C1099&lt;&gt;"",VLOOKUP($C1099,'Monthly budget'!$E$8:$O$86,COLUMN()-3,FALSE),0)</f>
        <v>0</v>
      </c>
      <c r="H1099" s="82">
        <f>IF($C1099&lt;&gt;"",VLOOKUP($C1099,'Monthly budget'!$E$8:$O$86,COLUMN()-3,FALSE),0)</f>
        <v>0</v>
      </c>
      <c r="I1099" s="82">
        <f>IF($C1099&lt;&gt;"",VLOOKUP($C1099,'Monthly budget'!$E$8:$O$86,COLUMN()-3,FALSE),0)</f>
        <v>0</v>
      </c>
      <c r="J1099" s="82">
        <f>IF($C1099&lt;&gt;"",VLOOKUP($C1099,'Monthly budget'!$E$8:$O$86,COLUMN()-3,FALSE),0)</f>
        <v>0</v>
      </c>
      <c r="K1099" s="82">
        <f>IF($C1099&lt;&gt;"",VLOOKUP($C1099,'Monthly budget'!$E$8:$O$86,COLUMN()-3,FALSE),0)</f>
        <v>0</v>
      </c>
      <c r="L1099" s="82">
        <f>IF($C1099&lt;&gt;"",VLOOKUP($C1099,'Monthly budget'!$E$8:$O$86,COLUMN()-3,FALSE),0)</f>
        <v>0</v>
      </c>
      <c r="M1099" s="82">
        <f>IF($C1099&lt;&gt;"",VLOOKUP($C1099,'Monthly budget'!$E$8:$O$86,COLUMN()-3,FALSE),0)</f>
        <v>0</v>
      </c>
      <c r="N1099" s="82">
        <f>IF($C1099&lt;&gt;"",VLOOKUP($C1099,'Monthly budget'!$E$8:$O$86,COLUMN()-3,FALSE),0)</f>
        <v>0</v>
      </c>
    </row>
    <row r="1100" spans="2:14" x14ac:dyDescent="0.25">
      <c r="B1100" s="81" t="b">
        <v>0</v>
      </c>
      <c r="C1100" s="88"/>
      <c r="D1100" s="87"/>
      <c r="E1100" s="83">
        <f>IF($C1100&lt;&gt;"",VLOOKUP($C1100,'Monthly budget'!$E$8:$O$86,COLUMN()-3,FALSE),0)</f>
        <v>0</v>
      </c>
      <c r="F1100" s="82">
        <f>IF($C1100&lt;&gt;"",VLOOKUP($C1100,'Monthly budget'!$E$8:$O$86,COLUMN()-3,FALSE),0)</f>
        <v>0</v>
      </c>
      <c r="G1100" s="82">
        <f>IF($C1100&lt;&gt;"",VLOOKUP($C1100,'Monthly budget'!$E$8:$O$86,COLUMN()-3,FALSE),0)</f>
        <v>0</v>
      </c>
      <c r="H1100" s="82">
        <f>IF($C1100&lt;&gt;"",VLOOKUP($C1100,'Monthly budget'!$E$8:$O$86,COLUMN()-3,FALSE),0)</f>
        <v>0</v>
      </c>
      <c r="I1100" s="82">
        <f>IF($C1100&lt;&gt;"",VLOOKUP($C1100,'Monthly budget'!$E$8:$O$86,COLUMN()-3,FALSE),0)</f>
        <v>0</v>
      </c>
      <c r="J1100" s="82">
        <f>IF($C1100&lt;&gt;"",VLOOKUP($C1100,'Monthly budget'!$E$8:$O$86,COLUMN()-3,FALSE),0)</f>
        <v>0</v>
      </c>
      <c r="K1100" s="82">
        <f>IF($C1100&lt;&gt;"",VLOOKUP($C1100,'Monthly budget'!$E$8:$O$86,COLUMN()-3,FALSE),0)</f>
        <v>0</v>
      </c>
      <c r="L1100" s="82">
        <f>IF($C1100&lt;&gt;"",VLOOKUP($C1100,'Monthly budget'!$E$8:$O$86,COLUMN()-3,FALSE),0)</f>
        <v>0</v>
      </c>
      <c r="M1100" s="82">
        <f>IF($C1100&lt;&gt;"",VLOOKUP($C1100,'Monthly budget'!$E$8:$O$86,COLUMN()-3,FALSE),0)</f>
        <v>0</v>
      </c>
      <c r="N1100" s="82">
        <f>IF($C1100&lt;&gt;"",VLOOKUP($C1100,'Monthly budget'!$E$8:$O$86,COLUMN()-3,FALSE),0)</f>
        <v>0</v>
      </c>
    </row>
    <row r="1101" spans="2:14" x14ac:dyDescent="0.25">
      <c r="B1101" s="81" t="b">
        <v>0</v>
      </c>
      <c r="C1101" s="88"/>
      <c r="D1101" s="87"/>
      <c r="E1101" s="83">
        <f>IF($C1101&lt;&gt;"",VLOOKUP($C1101,'Monthly budget'!$E$8:$O$86,COLUMN()-3,FALSE),0)</f>
        <v>0</v>
      </c>
      <c r="F1101" s="82">
        <f>IF($C1101&lt;&gt;"",VLOOKUP($C1101,'Monthly budget'!$E$8:$O$86,COLUMN()-3,FALSE),0)</f>
        <v>0</v>
      </c>
      <c r="G1101" s="82">
        <f>IF($C1101&lt;&gt;"",VLOOKUP($C1101,'Monthly budget'!$E$8:$O$86,COLUMN()-3,FALSE),0)</f>
        <v>0</v>
      </c>
      <c r="H1101" s="82">
        <f>IF($C1101&lt;&gt;"",VLOOKUP($C1101,'Monthly budget'!$E$8:$O$86,COLUMN()-3,FALSE),0)</f>
        <v>0</v>
      </c>
      <c r="I1101" s="82">
        <f>IF($C1101&lt;&gt;"",VLOOKUP($C1101,'Monthly budget'!$E$8:$O$86,COLUMN()-3,FALSE),0)</f>
        <v>0</v>
      </c>
      <c r="J1101" s="82">
        <f>IF($C1101&lt;&gt;"",VLOOKUP($C1101,'Monthly budget'!$E$8:$O$86,COLUMN()-3,FALSE),0)</f>
        <v>0</v>
      </c>
      <c r="K1101" s="82">
        <f>IF($C1101&lt;&gt;"",VLOOKUP($C1101,'Monthly budget'!$E$8:$O$86,COLUMN()-3,FALSE),0)</f>
        <v>0</v>
      </c>
      <c r="L1101" s="82">
        <f>IF($C1101&lt;&gt;"",VLOOKUP($C1101,'Monthly budget'!$E$8:$O$86,COLUMN()-3,FALSE),0)</f>
        <v>0</v>
      </c>
      <c r="M1101" s="82">
        <f>IF($C1101&lt;&gt;"",VLOOKUP($C1101,'Monthly budget'!$E$8:$O$86,COLUMN()-3,FALSE),0)</f>
        <v>0</v>
      </c>
      <c r="N1101" s="82">
        <f>IF($C1101&lt;&gt;"",VLOOKUP($C1101,'Monthly budget'!$E$8:$O$86,COLUMN()-3,FALSE),0)</f>
        <v>0</v>
      </c>
    </row>
    <row r="1102" spans="2:14" x14ac:dyDescent="0.25">
      <c r="B1102" s="81" t="b">
        <v>0</v>
      </c>
      <c r="C1102" s="88"/>
      <c r="D1102" s="87"/>
      <c r="E1102" s="83">
        <f>IF($C1102&lt;&gt;"",VLOOKUP($C1102,'Monthly budget'!$E$8:$O$86,COLUMN()-3,FALSE),0)</f>
        <v>0</v>
      </c>
      <c r="F1102" s="82">
        <f>IF($C1102&lt;&gt;"",VLOOKUP($C1102,'Monthly budget'!$E$8:$O$86,COLUMN()-3,FALSE),0)</f>
        <v>0</v>
      </c>
      <c r="G1102" s="82">
        <f>IF($C1102&lt;&gt;"",VLOOKUP($C1102,'Monthly budget'!$E$8:$O$86,COLUMN()-3,FALSE),0)</f>
        <v>0</v>
      </c>
      <c r="H1102" s="82">
        <f>IF($C1102&lt;&gt;"",VLOOKUP($C1102,'Monthly budget'!$E$8:$O$86,COLUMN()-3,FALSE),0)</f>
        <v>0</v>
      </c>
      <c r="I1102" s="82">
        <f>IF($C1102&lt;&gt;"",VLOOKUP($C1102,'Monthly budget'!$E$8:$O$86,COLUMN()-3,FALSE),0)</f>
        <v>0</v>
      </c>
      <c r="J1102" s="82">
        <f>IF($C1102&lt;&gt;"",VLOOKUP($C1102,'Monthly budget'!$E$8:$O$86,COLUMN()-3,FALSE),0)</f>
        <v>0</v>
      </c>
      <c r="K1102" s="82">
        <f>IF($C1102&lt;&gt;"",VLOOKUP($C1102,'Monthly budget'!$E$8:$O$86,COLUMN()-3,FALSE),0)</f>
        <v>0</v>
      </c>
      <c r="L1102" s="82">
        <f>IF($C1102&lt;&gt;"",VLOOKUP($C1102,'Monthly budget'!$E$8:$O$86,COLUMN()-3,FALSE),0)</f>
        <v>0</v>
      </c>
      <c r="M1102" s="82">
        <f>IF($C1102&lt;&gt;"",VLOOKUP($C1102,'Monthly budget'!$E$8:$O$86,COLUMN()-3,FALSE),0)</f>
        <v>0</v>
      </c>
      <c r="N1102" s="82">
        <f>IF($C1102&lt;&gt;"",VLOOKUP($C1102,'Monthly budget'!$E$8:$O$86,COLUMN()-3,FALSE),0)</f>
        <v>0</v>
      </c>
    </row>
    <row r="1103" spans="2:14" x14ac:dyDescent="0.25">
      <c r="B1103" s="81" t="b">
        <v>0</v>
      </c>
      <c r="C1103" s="88"/>
      <c r="D1103" s="87"/>
      <c r="E1103" s="83">
        <f>IF($C1103&lt;&gt;"",VLOOKUP($C1103,'Monthly budget'!$E$8:$O$86,COLUMN()-3,FALSE),0)</f>
        <v>0</v>
      </c>
      <c r="F1103" s="82">
        <f>IF($C1103&lt;&gt;"",VLOOKUP($C1103,'Monthly budget'!$E$8:$O$86,COLUMN()-3,FALSE),0)</f>
        <v>0</v>
      </c>
      <c r="G1103" s="82">
        <f>IF($C1103&lt;&gt;"",VLOOKUP($C1103,'Monthly budget'!$E$8:$O$86,COLUMN()-3,FALSE),0)</f>
        <v>0</v>
      </c>
      <c r="H1103" s="82">
        <f>IF($C1103&lt;&gt;"",VLOOKUP($C1103,'Monthly budget'!$E$8:$O$86,COLUMN()-3,FALSE),0)</f>
        <v>0</v>
      </c>
      <c r="I1103" s="82">
        <f>IF($C1103&lt;&gt;"",VLOOKUP($C1103,'Monthly budget'!$E$8:$O$86,COLUMN()-3,FALSE),0)</f>
        <v>0</v>
      </c>
      <c r="J1103" s="82">
        <f>IF($C1103&lt;&gt;"",VLOOKUP($C1103,'Monthly budget'!$E$8:$O$86,COLUMN()-3,FALSE),0)</f>
        <v>0</v>
      </c>
      <c r="K1103" s="82">
        <f>IF($C1103&lt;&gt;"",VLOOKUP($C1103,'Monthly budget'!$E$8:$O$86,COLUMN()-3,FALSE),0)</f>
        <v>0</v>
      </c>
      <c r="L1103" s="82">
        <f>IF($C1103&lt;&gt;"",VLOOKUP($C1103,'Monthly budget'!$E$8:$O$86,COLUMN()-3,FALSE),0)</f>
        <v>0</v>
      </c>
      <c r="M1103" s="82">
        <f>IF($C1103&lt;&gt;"",VLOOKUP($C1103,'Monthly budget'!$E$8:$O$86,COLUMN()-3,FALSE),0)</f>
        <v>0</v>
      </c>
      <c r="N1103" s="82">
        <f>IF($C1103&lt;&gt;"",VLOOKUP($C1103,'Monthly budget'!$E$8:$O$86,COLUMN()-3,FALSE),0)</f>
        <v>0</v>
      </c>
    </row>
    <row r="1104" spans="2:14" x14ac:dyDescent="0.25">
      <c r="B1104" s="81" t="b">
        <v>0</v>
      </c>
      <c r="C1104" s="88"/>
      <c r="D1104" s="87"/>
      <c r="E1104" s="83">
        <f>IF($C1104&lt;&gt;"",VLOOKUP($C1104,'Monthly budget'!$E$8:$O$86,COLUMN()-3,FALSE),0)</f>
        <v>0</v>
      </c>
      <c r="F1104" s="82">
        <f>IF($C1104&lt;&gt;"",VLOOKUP($C1104,'Monthly budget'!$E$8:$O$86,COLUMN()-3,FALSE),0)</f>
        <v>0</v>
      </c>
      <c r="G1104" s="82">
        <f>IF($C1104&lt;&gt;"",VLOOKUP($C1104,'Monthly budget'!$E$8:$O$86,COLUMN()-3,FALSE),0)</f>
        <v>0</v>
      </c>
      <c r="H1104" s="82">
        <f>IF($C1104&lt;&gt;"",VLOOKUP($C1104,'Monthly budget'!$E$8:$O$86,COLUMN()-3,FALSE),0)</f>
        <v>0</v>
      </c>
      <c r="I1104" s="82">
        <f>IF($C1104&lt;&gt;"",VLOOKUP($C1104,'Monthly budget'!$E$8:$O$86,COLUMN()-3,FALSE),0)</f>
        <v>0</v>
      </c>
      <c r="J1104" s="82">
        <f>IF($C1104&lt;&gt;"",VLOOKUP($C1104,'Monthly budget'!$E$8:$O$86,COLUMN()-3,FALSE),0)</f>
        <v>0</v>
      </c>
      <c r="K1104" s="82">
        <f>IF($C1104&lt;&gt;"",VLOOKUP($C1104,'Monthly budget'!$E$8:$O$86,COLUMN()-3,FALSE),0)</f>
        <v>0</v>
      </c>
      <c r="L1104" s="82">
        <f>IF($C1104&lt;&gt;"",VLOOKUP($C1104,'Monthly budget'!$E$8:$O$86,COLUMN()-3,FALSE),0)</f>
        <v>0</v>
      </c>
      <c r="M1104" s="82">
        <f>IF($C1104&lt;&gt;"",VLOOKUP($C1104,'Monthly budget'!$E$8:$O$86,COLUMN()-3,FALSE),0)</f>
        <v>0</v>
      </c>
      <c r="N1104" s="82">
        <f>IF($C1104&lt;&gt;"",VLOOKUP($C1104,'Monthly budget'!$E$8:$O$86,COLUMN()-3,FALSE),0)</f>
        <v>0</v>
      </c>
    </row>
    <row r="1105" spans="2:14" x14ac:dyDescent="0.25">
      <c r="B1105" s="81" t="b">
        <v>0</v>
      </c>
      <c r="C1105" s="88"/>
      <c r="D1105" s="87"/>
      <c r="E1105" s="83">
        <f>IF($C1105&lt;&gt;"",VLOOKUP($C1105,'Monthly budget'!$E$8:$O$86,COLUMN()-3,FALSE),0)</f>
        <v>0</v>
      </c>
      <c r="F1105" s="82">
        <f>IF($C1105&lt;&gt;"",VLOOKUP($C1105,'Monthly budget'!$E$8:$O$86,COLUMN()-3,FALSE),0)</f>
        <v>0</v>
      </c>
      <c r="G1105" s="82">
        <f>IF($C1105&lt;&gt;"",VLOOKUP($C1105,'Monthly budget'!$E$8:$O$86,COLUMN()-3,FALSE),0)</f>
        <v>0</v>
      </c>
      <c r="H1105" s="82">
        <f>IF($C1105&lt;&gt;"",VLOOKUP($C1105,'Monthly budget'!$E$8:$O$86,COLUMN()-3,FALSE),0)</f>
        <v>0</v>
      </c>
      <c r="I1105" s="82">
        <f>IF($C1105&lt;&gt;"",VLOOKUP($C1105,'Monthly budget'!$E$8:$O$86,COLUMN()-3,FALSE),0)</f>
        <v>0</v>
      </c>
      <c r="J1105" s="82">
        <f>IF($C1105&lt;&gt;"",VLOOKUP($C1105,'Monthly budget'!$E$8:$O$86,COLUMN()-3,FALSE),0)</f>
        <v>0</v>
      </c>
      <c r="K1105" s="82">
        <f>IF($C1105&lt;&gt;"",VLOOKUP($C1105,'Monthly budget'!$E$8:$O$86,COLUMN()-3,FALSE),0)</f>
        <v>0</v>
      </c>
      <c r="L1105" s="82">
        <f>IF($C1105&lt;&gt;"",VLOOKUP($C1105,'Monthly budget'!$E$8:$O$86,COLUMN()-3,FALSE),0)</f>
        <v>0</v>
      </c>
      <c r="M1105" s="82">
        <f>IF($C1105&lt;&gt;"",VLOOKUP($C1105,'Monthly budget'!$E$8:$O$86,COLUMN()-3,FALSE),0)</f>
        <v>0</v>
      </c>
      <c r="N1105" s="82">
        <f>IF($C1105&lt;&gt;"",VLOOKUP($C1105,'Monthly budget'!$E$8:$O$86,COLUMN()-3,FALSE),0)</f>
        <v>0</v>
      </c>
    </row>
    <row r="1106" spans="2:14" x14ac:dyDescent="0.25">
      <c r="B1106" s="81" t="b">
        <v>0</v>
      </c>
      <c r="C1106" s="88"/>
      <c r="D1106" s="87"/>
      <c r="E1106" s="83">
        <f>IF($C1106&lt;&gt;"",VLOOKUP($C1106,'Monthly budget'!$E$8:$O$86,COLUMN()-3,FALSE),0)</f>
        <v>0</v>
      </c>
      <c r="F1106" s="82">
        <f>IF($C1106&lt;&gt;"",VLOOKUP($C1106,'Monthly budget'!$E$8:$O$86,COLUMN()-3,FALSE),0)</f>
        <v>0</v>
      </c>
      <c r="G1106" s="82">
        <f>IF($C1106&lt;&gt;"",VLOOKUP($C1106,'Monthly budget'!$E$8:$O$86,COLUMN()-3,FALSE),0)</f>
        <v>0</v>
      </c>
      <c r="H1106" s="82">
        <f>IF($C1106&lt;&gt;"",VLOOKUP($C1106,'Monthly budget'!$E$8:$O$86,COLUMN()-3,FALSE),0)</f>
        <v>0</v>
      </c>
      <c r="I1106" s="82">
        <f>IF($C1106&lt;&gt;"",VLOOKUP($C1106,'Monthly budget'!$E$8:$O$86,COLUMN()-3,FALSE),0)</f>
        <v>0</v>
      </c>
      <c r="J1106" s="82">
        <f>IF($C1106&lt;&gt;"",VLOOKUP($C1106,'Monthly budget'!$E$8:$O$86,COLUMN()-3,FALSE),0)</f>
        <v>0</v>
      </c>
      <c r="K1106" s="82">
        <f>IF($C1106&lt;&gt;"",VLOOKUP($C1106,'Monthly budget'!$E$8:$O$86,COLUMN()-3,FALSE),0)</f>
        <v>0</v>
      </c>
      <c r="L1106" s="82">
        <f>IF($C1106&lt;&gt;"",VLOOKUP($C1106,'Monthly budget'!$E$8:$O$86,COLUMN()-3,FALSE),0)</f>
        <v>0</v>
      </c>
      <c r="M1106" s="82">
        <f>IF($C1106&lt;&gt;"",VLOOKUP($C1106,'Monthly budget'!$E$8:$O$86,COLUMN()-3,FALSE),0)</f>
        <v>0</v>
      </c>
      <c r="N1106" s="82">
        <f>IF($C1106&lt;&gt;"",VLOOKUP($C1106,'Monthly budget'!$E$8:$O$86,COLUMN()-3,FALSE),0)</f>
        <v>0</v>
      </c>
    </row>
    <row r="1107" spans="2:14" x14ac:dyDescent="0.25">
      <c r="B1107" s="81" t="b">
        <v>0</v>
      </c>
      <c r="C1107" s="88"/>
      <c r="D1107" s="87"/>
      <c r="E1107" s="83">
        <f>IF($C1107&lt;&gt;"",VLOOKUP($C1107,'Monthly budget'!$E$8:$O$86,COLUMN()-3,FALSE),0)</f>
        <v>0</v>
      </c>
      <c r="F1107" s="82">
        <f>IF($C1107&lt;&gt;"",VLOOKUP($C1107,'Monthly budget'!$E$8:$O$86,COLUMN()-3,FALSE),0)</f>
        <v>0</v>
      </c>
      <c r="G1107" s="82">
        <f>IF($C1107&lt;&gt;"",VLOOKUP($C1107,'Monthly budget'!$E$8:$O$86,COLUMN()-3,FALSE),0)</f>
        <v>0</v>
      </c>
      <c r="H1107" s="82">
        <f>IF($C1107&lt;&gt;"",VLOOKUP($C1107,'Monthly budget'!$E$8:$O$86,COLUMN()-3,FALSE),0)</f>
        <v>0</v>
      </c>
      <c r="I1107" s="82">
        <f>IF($C1107&lt;&gt;"",VLOOKUP($C1107,'Monthly budget'!$E$8:$O$86,COLUMN()-3,FALSE),0)</f>
        <v>0</v>
      </c>
      <c r="J1107" s="82">
        <f>IF($C1107&lt;&gt;"",VLOOKUP($C1107,'Monthly budget'!$E$8:$O$86,COLUMN()-3,FALSE),0)</f>
        <v>0</v>
      </c>
      <c r="K1107" s="82">
        <f>IF($C1107&lt;&gt;"",VLOOKUP($C1107,'Monthly budget'!$E$8:$O$86,COLUMN()-3,FALSE),0)</f>
        <v>0</v>
      </c>
      <c r="L1107" s="82">
        <f>IF($C1107&lt;&gt;"",VLOOKUP($C1107,'Monthly budget'!$E$8:$O$86,COLUMN()-3,FALSE),0)</f>
        <v>0</v>
      </c>
      <c r="M1107" s="82">
        <f>IF($C1107&lt;&gt;"",VLOOKUP($C1107,'Monthly budget'!$E$8:$O$86,COLUMN()-3,FALSE),0)</f>
        <v>0</v>
      </c>
      <c r="N1107" s="82">
        <f>IF($C1107&lt;&gt;"",VLOOKUP($C1107,'Monthly budget'!$E$8:$O$86,COLUMN()-3,FALSE),0)</f>
        <v>0</v>
      </c>
    </row>
    <row r="1108" spans="2:14" x14ac:dyDescent="0.25">
      <c r="B1108" s="81" t="b">
        <v>0</v>
      </c>
      <c r="C1108" s="88"/>
      <c r="D1108" s="87"/>
      <c r="E1108" s="83">
        <f>IF($C1108&lt;&gt;"",VLOOKUP($C1108,'Monthly budget'!$E$8:$O$86,COLUMN()-3,FALSE),0)</f>
        <v>0</v>
      </c>
      <c r="F1108" s="82">
        <f>IF($C1108&lt;&gt;"",VLOOKUP($C1108,'Monthly budget'!$E$8:$O$86,COLUMN()-3,FALSE),0)</f>
        <v>0</v>
      </c>
      <c r="G1108" s="82">
        <f>IF($C1108&lt;&gt;"",VLOOKUP($C1108,'Monthly budget'!$E$8:$O$86,COLUMN()-3,FALSE),0)</f>
        <v>0</v>
      </c>
      <c r="H1108" s="82">
        <f>IF($C1108&lt;&gt;"",VLOOKUP($C1108,'Monthly budget'!$E$8:$O$86,COLUMN()-3,FALSE),0)</f>
        <v>0</v>
      </c>
      <c r="I1108" s="82">
        <f>IF($C1108&lt;&gt;"",VLOOKUP($C1108,'Monthly budget'!$E$8:$O$86,COLUMN()-3,FALSE),0)</f>
        <v>0</v>
      </c>
      <c r="J1108" s="82">
        <f>IF($C1108&lt;&gt;"",VLOOKUP($C1108,'Monthly budget'!$E$8:$O$86,COLUMN()-3,FALSE),0)</f>
        <v>0</v>
      </c>
      <c r="K1108" s="82">
        <f>IF($C1108&lt;&gt;"",VLOOKUP($C1108,'Monthly budget'!$E$8:$O$86,COLUMN()-3,FALSE),0)</f>
        <v>0</v>
      </c>
      <c r="L1108" s="82">
        <f>IF($C1108&lt;&gt;"",VLOOKUP($C1108,'Monthly budget'!$E$8:$O$86,COLUMN()-3,FALSE),0)</f>
        <v>0</v>
      </c>
      <c r="M1108" s="82">
        <f>IF($C1108&lt;&gt;"",VLOOKUP($C1108,'Monthly budget'!$E$8:$O$86,COLUMN()-3,FALSE),0)</f>
        <v>0</v>
      </c>
      <c r="N1108" s="82">
        <f>IF($C1108&lt;&gt;"",VLOOKUP($C1108,'Monthly budget'!$E$8:$O$86,COLUMN()-3,FALSE),0)</f>
        <v>0</v>
      </c>
    </row>
    <row r="1109" spans="2:14" x14ac:dyDescent="0.25">
      <c r="B1109" s="81" t="b">
        <v>0</v>
      </c>
      <c r="C1109" s="88"/>
      <c r="D1109" s="87"/>
      <c r="E1109" s="83">
        <f>IF($C1109&lt;&gt;"",VLOOKUP($C1109,'Monthly budget'!$E$8:$O$86,COLUMN()-3,FALSE),0)</f>
        <v>0</v>
      </c>
      <c r="F1109" s="82">
        <f>IF($C1109&lt;&gt;"",VLOOKUP($C1109,'Monthly budget'!$E$8:$O$86,COLUMN()-3,FALSE),0)</f>
        <v>0</v>
      </c>
      <c r="G1109" s="82">
        <f>IF($C1109&lt;&gt;"",VLOOKUP($C1109,'Monthly budget'!$E$8:$O$86,COLUMN()-3,FALSE),0)</f>
        <v>0</v>
      </c>
      <c r="H1109" s="82">
        <f>IF($C1109&lt;&gt;"",VLOOKUP($C1109,'Monthly budget'!$E$8:$O$86,COLUMN()-3,FALSE),0)</f>
        <v>0</v>
      </c>
      <c r="I1109" s="82">
        <f>IF($C1109&lt;&gt;"",VLOOKUP($C1109,'Monthly budget'!$E$8:$O$86,COLUMN()-3,FALSE),0)</f>
        <v>0</v>
      </c>
      <c r="J1109" s="82">
        <f>IF($C1109&lt;&gt;"",VLOOKUP($C1109,'Monthly budget'!$E$8:$O$86,COLUMN()-3,FALSE),0)</f>
        <v>0</v>
      </c>
      <c r="K1109" s="82">
        <f>IF($C1109&lt;&gt;"",VLOOKUP($C1109,'Monthly budget'!$E$8:$O$86,COLUMN()-3,FALSE),0)</f>
        <v>0</v>
      </c>
      <c r="L1109" s="82">
        <f>IF($C1109&lt;&gt;"",VLOOKUP($C1109,'Monthly budget'!$E$8:$O$86,COLUMN()-3,FALSE),0)</f>
        <v>0</v>
      </c>
      <c r="M1109" s="82">
        <f>IF($C1109&lt;&gt;"",VLOOKUP($C1109,'Monthly budget'!$E$8:$O$86,COLUMN()-3,FALSE),0)</f>
        <v>0</v>
      </c>
      <c r="N1109" s="82">
        <f>IF($C1109&lt;&gt;"",VLOOKUP($C1109,'Monthly budget'!$E$8:$O$86,COLUMN()-3,FALSE),0)</f>
        <v>0</v>
      </c>
    </row>
    <row r="1110" spans="2:14" x14ac:dyDescent="0.25">
      <c r="B1110" s="81" t="b">
        <v>0</v>
      </c>
      <c r="C1110" s="88"/>
      <c r="D1110" s="87"/>
      <c r="E1110" s="83">
        <f>IF($C1110&lt;&gt;"",VLOOKUP($C1110,'Monthly budget'!$E$8:$O$86,COLUMN()-3,FALSE),0)</f>
        <v>0</v>
      </c>
      <c r="F1110" s="82">
        <f>IF($C1110&lt;&gt;"",VLOOKUP($C1110,'Monthly budget'!$E$8:$O$86,COLUMN()-3,FALSE),0)</f>
        <v>0</v>
      </c>
      <c r="G1110" s="82">
        <f>IF($C1110&lt;&gt;"",VLOOKUP($C1110,'Monthly budget'!$E$8:$O$86,COLUMN()-3,FALSE),0)</f>
        <v>0</v>
      </c>
      <c r="H1110" s="82">
        <f>IF($C1110&lt;&gt;"",VLOOKUP($C1110,'Monthly budget'!$E$8:$O$86,COLUMN()-3,FALSE),0)</f>
        <v>0</v>
      </c>
      <c r="I1110" s="82">
        <f>IF($C1110&lt;&gt;"",VLOOKUP($C1110,'Monthly budget'!$E$8:$O$86,COLUMN()-3,FALSE),0)</f>
        <v>0</v>
      </c>
      <c r="J1110" s="82">
        <f>IF($C1110&lt;&gt;"",VLOOKUP($C1110,'Monthly budget'!$E$8:$O$86,COLUMN()-3,FALSE),0)</f>
        <v>0</v>
      </c>
      <c r="K1110" s="82">
        <f>IF($C1110&lt;&gt;"",VLOOKUP($C1110,'Monthly budget'!$E$8:$O$86,COLUMN()-3,FALSE),0)</f>
        <v>0</v>
      </c>
      <c r="L1110" s="82">
        <f>IF($C1110&lt;&gt;"",VLOOKUP($C1110,'Monthly budget'!$E$8:$O$86,COLUMN()-3,FALSE),0)</f>
        <v>0</v>
      </c>
      <c r="M1110" s="82">
        <f>IF($C1110&lt;&gt;"",VLOOKUP($C1110,'Monthly budget'!$E$8:$O$86,COLUMN()-3,FALSE),0)</f>
        <v>0</v>
      </c>
      <c r="N1110" s="82">
        <f>IF($C1110&lt;&gt;"",VLOOKUP($C1110,'Monthly budget'!$E$8:$O$86,COLUMN()-3,FALSE),0)</f>
        <v>0</v>
      </c>
    </row>
    <row r="1111" spans="2:14" x14ac:dyDescent="0.25">
      <c r="B1111" s="81" t="b">
        <v>0</v>
      </c>
      <c r="C1111" s="88"/>
      <c r="D1111" s="87"/>
      <c r="E1111" s="83">
        <f>IF($C1111&lt;&gt;"",VLOOKUP($C1111,'Monthly budget'!$E$8:$O$86,COLUMN()-3,FALSE),0)</f>
        <v>0</v>
      </c>
      <c r="F1111" s="82">
        <f>IF($C1111&lt;&gt;"",VLOOKUP($C1111,'Monthly budget'!$E$8:$O$86,COLUMN()-3,FALSE),0)</f>
        <v>0</v>
      </c>
      <c r="G1111" s="82">
        <f>IF($C1111&lt;&gt;"",VLOOKUP($C1111,'Monthly budget'!$E$8:$O$86,COLUMN()-3,FALSE),0)</f>
        <v>0</v>
      </c>
      <c r="H1111" s="82">
        <f>IF($C1111&lt;&gt;"",VLOOKUP($C1111,'Monthly budget'!$E$8:$O$86,COLUMN()-3,FALSE),0)</f>
        <v>0</v>
      </c>
      <c r="I1111" s="82">
        <f>IF($C1111&lt;&gt;"",VLOOKUP($C1111,'Monthly budget'!$E$8:$O$86,COLUMN()-3,FALSE),0)</f>
        <v>0</v>
      </c>
      <c r="J1111" s="82">
        <f>IF($C1111&lt;&gt;"",VLOOKUP($C1111,'Monthly budget'!$E$8:$O$86,COLUMN()-3,FALSE),0)</f>
        <v>0</v>
      </c>
      <c r="K1111" s="82">
        <f>IF($C1111&lt;&gt;"",VLOOKUP($C1111,'Monthly budget'!$E$8:$O$86,COLUMN()-3,FALSE),0)</f>
        <v>0</v>
      </c>
      <c r="L1111" s="82">
        <f>IF($C1111&lt;&gt;"",VLOOKUP($C1111,'Monthly budget'!$E$8:$O$86,COLUMN()-3,FALSE),0)</f>
        <v>0</v>
      </c>
      <c r="M1111" s="82">
        <f>IF($C1111&lt;&gt;"",VLOOKUP($C1111,'Monthly budget'!$E$8:$O$86,COLUMN()-3,FALSE),0)</f>
        <v>0</v>
      </c>
      <c r="N1111" s="82">
        <f>IF($C1111&lt;&gt;"",VLOOKUP($C1111,'Monthly budget'!$E$8:$O$86,COLUMN()-3,FALSE),0)</f>
        <v>0</v>
      </c>
    </row>
    <row r="1112" spans="2:14" x14ac:dyDescent="0.25">
      <c r="B1112" s="81" t="b">
        <v>0</v>
      </c>
      <c r="C1112" s="88"/>
      <c r="D1112" s="87"/>
      <c r="E1112" s="83">
        <f>IF($C1112&lt;&gt;"",VLOOKUP($C1112,'Monthly budget'!$E$8:$O$86,COLUMN()-3,FALSE),0)</f>
        <v>0</v>
      </c>
      <c r="F1112" s="82">
        <f>IF($C1112&lt;&gt;"",VLOOKUP($C1112,'Monthly budget'!$E$8:$O$86,COLUMN()-3,FALSE),0)</f>
        <v>0</v>
      </c>
      <c r="G1112" s="82">
        <f>IF($C1112&lt;&gt;"",VLOOKUP($C1112,'Monthly budget'!$E$8:$O$86,COLUMN()-3,FALSE),0)</f>
        <v>0</v>
      </c>
      <c r="H1112" s="82">
        <f>IF($C1112&lt;&gt;"",VLOOKUP($C1112,'Monthly budget'!$E$8:$O$86,COLUMN()-3,FALSE),0)</f>
        <v>0</v>
      </c>
      <c r="I1112" s="82">
        <f>IF($C1112&lt;&gt;"",VLOOKUP($C1112,'Monthly budget'!$E$8:$O$86,COLUMN()-3,FALSE),0)</f>
        <v>0</v>
      </c>
      <c r="J1112" s="82">
        <f>IF($C1112&lt;&gt;"",VLOOKUP($C1112,'Monthly budget'!$E$8:$O$86,COLUMN()-3,FALSE),0)</f>
        <v>0</v>
      </c>
      <c r="K1112" s="82">
        <f>IF($C1112&lt;&gt;"",VLOOKUP($C1112,'Monthly budget'!$E$8:$O$86,COLUMN()-3,FALSE),0)</f>
        <v>0</v>
      </c>
      <c r="L1112" s="82">
        <f>IF($C1112&lt;&gt;"",VLOOKUP($C1112,'Monthly budget'!$E$8:$O$86,COLUMN()-3,FALSE),0)</f>
        <v>0</v>
      </c>
      <c r="M1112" s="82">
        <f>IF($C1112&lt;&gt;"",VLOOKUP($C1112,'Monthly budget'!$E$8:$O$86,COLUMN()-3,FALSE),0)</f>
        <v>0</v>
      </c>
      <c r="N1112" s="82">
        <f>IF($C1112&lt;&gt;"",VLOOKUP($C1112,'Monthly budget'!$E$8:$O$86,COLUMN()-3,FALSE),0)</f>
        <v>0</v>
      </c>
    </row>
    <row r="1113" spans="2:14" x14ac:dyDescent="0.25">
      <c r="B1113" s="81" t="b">
        <v>0</v>
      </c>
      <c r="C1113" s="88"/>
      <c r="D1113" s="87"/>
      <c r="E1113" s="83">
        <f>IF($C1113&lt;&gt;"",VLOOKUP($C1113,'Monthly budget'!$E$8:$O$86,COLUMN()-3,FALSE),0)</f>
        <v>0</v>
      </c>
      <c r="F1113" s="82">
        <f>IF($C1113&lt;&gt;"",VLOOKUP($C1113,'Monthly budget'!$E$8:$O$86,COLUMN()-3,FALSE),0)</f>
        <v>0</v>
      </c>
      <c r="G1113" s="82">
        <f>IF($C1113&lt;&gt;"",VLOOKUP($C1113,'Monthly budget'!$E$8:$O$86,COLUMN()-3,FALSE),0)</f>
        <v>0</v>
      </c>
      <c r="H1113" s="82">
        <f>IF($C1113&lt;&gt;"",VLOOKUP($C1113,'Monthly budget'!$E$8:$O$86,COLUMN()-3,FALSE),0)</f>
        <v>0</v>
      </c>
      <c r="I1113" s="82">
        <f>IF($C1113&lt;&gt;"",VLOOKUP($C1113,'Monthly budget'!$E$8:$O$86,COLUMN()-3,FALSE),0)</f>
        <v>0</v>
      </c>
      <c r="J1113" s="82">
        <f>IF($C1113&lt;&gt;"",VLOOKUP($C1113,'Monthly budget'!$E$8:$O$86,COLUMN()-3,FALSE),0)</f>
        <v>0</v>
      </c>
      <c r="K1113" s="82">
        <f>IF($C1113&lt;&gt;"",VLOOKUP($C1113,'Monthly budget'!$E$8:$O$86,COLUMN()-3,FALSE),0)</f>
        <v>0</v>
      </c>
      <c r="L1113" s="82">
        <f>IF($C1113&lt;&gt;"",VLOOKUP($C1113,'Monthly budget'!$E$8:$O$86,COLUMN()-3,FALSE),0)</f>
        <v>0</v>
      </c>
      <c r="M1113" s="82">
        <f>IF($C1113&lt;&gt;"",VLOOKUP($C1113,'Monthly budget'!$E$8:$O$86,COLUMN()-3,FALSE),0)</f>
        <v>0</v>
      </c>
      <c r="N1113" s="82">
        <f>IF($C1113&lt;&gt;"",VLOOKUP($C1113,'Monthly budget'!$E$8:$O$86,COLUMN()-3,FALSE),0)</f>
        <v>0</v>
      </c>
    </row>
    <row r="1114" spans="2:14" x14ac:dyDescent="0.25">
      <c r="B1114" s="81" t="b">
        <v>0</v>
      </c>
      <c r="C1114" s="88"/>
      <c r="D1114" s="87"/>
      <c r="E1114" s="83">
        <f>IF($C1114&lt;&gt;"",VLOOKUP($C1114,'Monthly budget'!$E$8:$O$86,COLUMN()-3,FALSE),0)</f>
        <v>0</v>
      </c>
      <c r="F1114" s="82">
        <f>IF($C1114&lt;&gt;"",VLOOKUP($C1114,'Monthly budget'!$E$8:$O$86,COLUMN()-3,FALSE),0)</f>
        <v>0</v>
      </c>
      <c r="G1114" s="82">
        <f>IF($C1114&lt;&gt;"",VLOOKUP($C1114,'Monthly budget'!$E$8:$O$86,COLUMN()-3,FALSE),0)</f>
        <v>0</v>
      </c>
      <c r="H1114" s="82">
        <f>IF($C1114&lt;&gt;"",VLOOKUP($C1114,'Monthly budget'!$E$8:$O$86,COLUMN()-3,FALSE),0)</f>
        <v>0</v>
      </c>
      <c r="I1114" s="82">
        <f>IF($C1114&lt;&gt;"",VLOOKUP($C1114,'Monthly budget'!$E$8:$O$86,COLUMN()-3,FALSE),0)</f>
        <v>0</v>
      </c>
      <c r="J1114" s="82">
        <f>IF($C1114&lt;&gt;"",VLOOKUP($C1114,'Monthly budget'!$E$8:$O$86,COLUMN()-3,FALSE),0)</f>
        <v>0</v>
      </c>
      <c r="K1114" s="82">
        <f>IF($C1114&lt;&gt;"",VLOOKUP($C1114,'Monthly budget'!$E$8:$O$86,COLUMN()-3,FALSE),0)</f>
        <v>0</v>
      </c>
      <c r="L1114" s="82">
        <f>IF($C1114&lt;&gt;"",VLOOKUP($C1114,'Monthly budget'!$E$8:$O$86,COLUMN()-3,FALSE),0)</f>
        <v>0</v>
      </c>
      <c r="M1114" s="82">
        <f>IF($C1114&lt;&gt;"",VLOOKUP($C1114,'Monthly budget'!$E$8:$O$86,COLUMN()-3,FALSE),0)</f>
        <v>0</v>
      </c>
      <c r="N1114" s="82">
        <f>IF($C1114&lt;&gt;"",VLOOKUP($C1114,'Monthly budget'!$E$8:$O$86,COLUMN()-3,FALSE),0)</f>
        <v>0</v>
      </c>
    </row>
    <row r="1115" spans="2:14" x14ac:dyDescent="0.25">
      <c r="B1115" s="81" t="b">
        <v>0</v>
      </c>
      <c r="C1115" s="88"/>
      <c r="D1115" s="87"/>
      <c r="E1115" s="83">
        <f>IF($C1115&lt;&gt;"",VLOOKUP($C1115,'Monthly budget'!$E$8:$O$86,COLUMN()-3,FALSE),0)</f>
        <v>0</v>
      </c>
      <c r="F1115" s="82">
        <f>IF($C1115&lt;&gt;"",VLOOKUP($C1115,'Monthly budget'!$E$8:$O$86,COLUMN()-3,FALSE),0)</f>
        <v>0</v>
      </c>
      <c r="G1115" s="82">
        <f>IF($C1115&lt;&gt;"",VLOOKUP($C1115,'Monthly budget'!$E$8:$O$86,COLUMN()-3,FALSE),0)</f>
        <v>0</v>
      </c>
      <c r="H1115" s="82">
        <f>IF($C1115&lt;&gt;"",VLOOKUP($C1115,'Monthly budget'!$E$8:$O$86,COLUMN()-3,FALSE),0)</f>
        <v>0</v>
      </c>
      <c r="I1115" s="82">
        <f>IF($C1115&lt;&gt;"",VLOOKUP($C1115,'Monthly budget'!$E$8:$O$86,COLUMN()-3,FALSE),0)</f>
        <v>0</v>
      </c>
      <c r="J1115" s="82">
        <f>IF($C1115&lt;&gt;"",VLOOKUP($C1115,'Monthly budget'!$E$8:$O$86,COLUMN()-3,FALSE),0)</f>
        <v>0</v>
      </c>
      <c r="K1115" s="82">
        <f>IF($C1115&lt;&gt;"",VLOOKUP($C1115,'Monthly budget'!$E$8:$O$86,COLUMN()-3,FALSE),0)</f>
        <v>0</v>
      </c>
      <c r="L1115" s="82">
        <f>IF($C1115&lt;&gt;"",VLOOKUP($C1115,'Monthly budget'!$E$8:$O$86,COLUMN()-3,FALSE),0)</f>
        <v>0</v>
      </c>
      <c r="M1115" s="82">
        <f>IF($C1115&lt;&gt;"",VLOOKUP($C1115,'Monthly budget'!$E$8:$O$86,COLUMN()-3,FALSE),0)</f>
        <v>0</v>
      </c>
      <c r="N1115" s="82">
        <f>IF($C1115&lt;&gt;"",VLOOKUP($C1115,'Monthly budget'!$E$8:$O$86,COLUMN()-3,FALSE),0)</f>
        <v>0</v>
      </c>
    </row>
    <row r="1116" spans="2:14" x14ac:dyDescent="0.25">
      <c r="B1116" s="81" t="b">
        <v>0</v>
      </c>
      <c r="C1116" s="88"/>
      <c r="D1116" s="87"/>
      <c r="E1116" s="83">
        <f>IF($C1116&lt;&gt;"",VLOOKUP($C1116,'Monthly budget'!$E$8:$O$86,COLUMN()-3,FALSE),0)</f>
        <v>0</v>
      </c>
      <c r="F1116" s="82">
        <f>IF($C1116&lt;&gt;"",VLOOKUP($C1116,'Monthly budget'!$E$8:$O$86,COLUMN()-3,FALSE),0)</f>
        <v>0</v>
      </c>
      <c r="G1116" s="82">
        <f>IF($C1116&lt;&gt;"",VLOOKUP($C1116,'Monthly budget'!$E$8:$O$86,COLUMN()-3,FALSE),0)</f>
        <v>0</v>
      </c>
      <c r="H1116" s="82">
        <f>IF($C1116&lt;&gt;"",VLOOKUP($C1116,'Monthly budget'!$E$8:$O$86,COLUMN()-3,FALSE),0)</f>
        <v>0</v>
      </c>
      <c r="I1116" s="82">
        <f>IF($C1116&lt;&gt;"",VLOOKUP($C1116,'Monthly budget'!$E$8:$O$86,COLUMN()-3,FALSE),0)</f>
        <v>0</v>
      </c>
      <c r="J1116" s="82">
        <f>IF($C1116&lt;&gt;"",VLOOKUP($C1116,'Monthly budget'!$E$8:$O$86,COLUMN()-3,FALSE),0)</f>
        <v>0</v>
      </c>
      <c r="K1116" s="82">
        <f>IF($C1116&lt;&gt;"",VLOOKUP($C1116,'Monthly budget'!$E$8:$O$86,COLUMN()-3,FALSE),0)</f>
        <v>0</v>
      </c>
      <c r="L1116" s="82">
        <f>IF($C1116&lt;&gt;"",VLOOKUP($C1116,'Monthly budget'!$E$8:$O$86,COLUMN()-3,FALSE),0)</f>
        <v>0</v>
      </c>
      <c r="M1116" s="82">
        <f>IF($C1116&lt;&gt;"",VLOOKUP($C1116,'Monthly budget'!$E$8:$O$86,COLUMN()-3,FALSE),0)</f>
        <v>0</v>
      </c>
      <c r="N1116" s="82">
        <f>IF($C1116&lt;&gt;"",VLOOKUP($C1116,'Monthly budget'!$E$8:$O$86,COLUMN()-3,FALSE),0)</f>
        <v>0</v>
      </c>
    </row>
    <row r="1117" spans="2:14" x14ac:dyDescent="0.25">
      <c r="B1117" s="81" t="b">
        <v>0</v>
      </c>
      <c r="C1117" s="88"/>
      <c r="D1117" s="87"/>
      <c r="E1117" s="83">
        <f>IF($C1117&lt;&gt;"",VLOOKUP($C1117,'Monthly budget'!$E$8:$O$86,COLUMN()-3,FALSE),0)</f>
        <v>0</v>
      </c>
      <c r="F1117" s="82">
        <f>IF($C1117&lt;&gt;"",VLOOKUP($C1117,'Monthly budget'!$E$8:$O$86,COLUMN()-3,FALSE),0)</f>
        <v>0</v>
      </c>
      <c r="G1117" s="82">
        <f>IF($C1117&lt;&gt;"",VLOOKUP($C1117,'Monthly budget'!$E$8:$O$86,COLUMN()-3,FALSE),0)</f>
        <v>0</v>
      </c>
      <c r="H1117" s="82">
        <f>IF($C1117&lt;&gt;"",VLOOKUP($C1117,'Monthly budget'!$E$8:$O$86,COLUMN()-3,FALSE),0)</f>
        <v>0</v>
      </c>
      <c r="I1117" s="82">
        <f>IF($C1117&lt;&gt;"",VLOOKUP($C1117,'Monthly budget'!$E$8:$O$86,COLUMN()-3,FALSE),0)</f>
        <v>0</v>
      </c>
      <c r="J1117" s="82">
        <f>IF($C1117&lt;&gt;"",VLOOKUP($C1117,'Monthly budget'!$E$8:$O$86,COLUMN()-3,FALSE),0)</f>
        <v>0</v>
      </c>
      <c r="K1117" s="82">
        <f>IF($C1117&lt;&gt;"",VLOOKUP($C1117,'Monthly budget'!$E$8:$O$86,COLUMN()-3,FALSE),0)</f>
        <v>0</v>
      </c>
      <c r="L1117" s="82">
        <f>IF($C1117&lt;&gt;"",VLOOKUP($C1117,'Monthly budget'!$E$8:$O$86,COLUMN()-3,FALSE),0)</f>
        <v>0</v>
      </c>
      <c r="M1117" s="82">
        <f>IF($C1117&lt;&gt;"",VLOOKUP($C1117,'Monthly budget'!$E$8:$O$86,COLUMN()-3,FALSE),0)</f>
        <v>0</v>
      </c>
      <c r="N1117" s="82">
        <f>IF($C1117&lt;&gt;"",VLOOKUP($C1117,'Monthly budget'!$E$8:$O$86,COLUMN()-3,FALSE),0)</f>
        <v>0</v>
      </c>
    </row>
    <row r="1118" spans="2:14" x14ac:dyDescent="0.25">
      <c r="B1118" s="81" t="b">
        <v>0</v>
      </c>
      <c r="C1118" s="88"/>
      <c r="D1118" s="87"/>
      <c r="E1118" s="83">
        <f>IF($C1118&lt;&gt;"",VLOOKUP($C1118,'Monthly budget'!$E$8:$O$86,COLUMN()-3,FALSE),0)</f>
        <v>0</v>
      </c>
      <c r="F1118" s="82">
        <f>IF($C1118&lt;&gt;"",VLOOKUP($C1118,'Monthly budget'!$E$8:$O$86,COLUMN()-3,FALSE),0)</f>
        <v>0</v>
      </c>
      <c r="G1118" s="82">
        <f>IF($C1118&lt;&gt;"",VLOOKUP($C1118,'Monthly budget'!$E$8:$O$86,COLUMN()-3,FALSE),0)</f>
        <v>0</v>
      </c>
      <c r="H1118" s="82">
        <f>IF($C1118&lt;&gt;"",VLOOKUP($C1118,'Monthly budget'!$E$8:$O$86,COLUMN()-3,FALSE),0)</f>
        <v>0</v>
      </c>
      <c r="I1118" s="82">
        <f>IF($C1118&lt;&gt;"",VLOOKUP($C1118,'Monthly budget'!$E$8:$O$86,COLUMN()-3,FALSE),0)</f>
        <v>0</v>
      </c>
      <c r="J1118" s="82">
        <f>IF($C1118&lt;&gt;"",VLOOKUP($C1118,'Monthly budget'!$E$8:$O$86,COLUMN()-3,FALSE),0)</f>
        <v>0</v>
      </c>
      <c r="K1118" s="82">
        <f>IF($C1118&lt;&gt;"",VLOOKUP($C1118,'Monthly budget'!$E$8:$O$86,COLUMN()-3,FALSE),0)</f>
        <v>0</v>
      </c>
      <c r="L1118" s="82">
        <f>IF($C1118&lt;&gt;"",VLOOKUP($C1118,'Monthly budget'!$E$8:$O$86,COLUMN()-3,FALSE),0)</f>
        <v>0</v>
      </c>
      <c r="M1118" s="82">
        <f>IF($C1118&lt;&gt;"",VLOOKUP($C1118,'Monthly budget'!$E$8:$O$86,COLUMN()-3,FALSE),0)</f>
        <v>0</v>
      </c>
      <c r="N1118" s="82">
        <f>IF($C1118&lt;&gt;"",VLOOKUP($C1118,'Monthly budget'!$E$8:$O$86,COLUMN()-3,FALSE),0)</f>
        <v>0</v>
      </c>
    </row>
    <row r="1119" spans="2:14" x14ac:dyDescent="0.25">
      <c r="B1119" s="81" t="b">
        <v>0</v>
      </c>
      <c r="C1119" s="88"/>
      <c r="D1119" s="87"/>
      <c r="E1119" s="83">
        <f>IF($C1119&lt;&gt;"",VLOOKUP($C1119,'Monthly budget'!$E$8:$O$86,COLUMN()-3,FALSE),0)</f>
        <v>0</v>
      </c>
      <c r="F1119" s="82">
        <f>IF($C1119&lt;&gt;"",VLOOKUP($C1119,'Monthly budget'!$E$8:$O$86,COLUMN()-3,FALSE),0)</f>
        <v>0</v>
      </c>
      <c r="G1119" s="82">
        <f>IF($C1119&lt;&gt;"",VLOOKUP($C1119,'Monthly budget'!$E$8:$O$86,COLUMN()-3,FALSE),0)</f>
        <v>0</v>
      </c>
      <c r="H1119" s="82">
        <f>IF($C1119&lt;&gt;"",VLOOKUP($C1119,'Monthly budget'!$E$8:$O$86,COLUMN()-3,FALSE),0)</f>
        <v>0</v>
      </c>
      <c r="I1119" s="82">
        <f>IF($C1119&lt;&gt;"",VLOOKUP($C1119,'Monthly budget'!$E$8:$O$86,COLUMN()-3,FALSE),0)</f>
        <v>0</v>
      </c>
      <c r="J1119" s="82">
        <f>IF($C1119&lt;&gt;"",VLOOKUP($C1119,'Monthly budget'!$E$8:$O$86,COLUMN()-3,FALSE),0)</f>
        <v>0</v>
      </c>
      <c r="K1119" s="82">
        <f>IF($C1119&lt;&gt;"",VLOOKUP($C1119,'Monthly budget'!$E$8:$O$86,COLUMN()-3,FALSE),0)</f>
        <v>0</v>
      </c>
      <c r="L1119" s="82">
        <f>IF($C1119&lt;&gt;"",VLOOKUP($C1119,'Monthly budget'!$E$8:$O$86,COLUMN()-3,FALSE),0)</f>
        <v>0</v>
      </c>
      <c r="M1119" s="82">
        <f>IF($C1119&lt;&gt;"",VLOOKUP($C1119,'Monthly budget'!$E$8:$O$86,COLUMN()-3,FALSE),0)</f>
        <v>0</v>
      </c>
      <c r="N1119" s="82">
        <f>IF($C1119&lt;&gt;"",VLOOKUP($C1119,'Monthly budget'!$E$8:$O$86,COLUMN()-3,FALSE),0)</f>
        <v>0</v>
      </c>
    </row>
    <row r="1120" spans="2:14" x14ac:dyDescent="0.25">
      <c r="B1120" s="81" t="b">
        <v>0</v>
      </c>
      <c r="C1120" s="88"/>
      <c r="D1120" s="87"/>
      <c r="E1120" s="83">
        <f>IF($C1120&lt;&gt;"",VLOOKUP($C1120,'Monthly budget'!$E$8:$O$86,COLUMN()-3,FALSE),0)</f>
        <v>0</v>
      </c>
      <c r="F1120" s="82">
        <f>IF($C1120&lt;&gt;"",VLOOKUP($C1120,'Monthly budget'!$E$8:$O$86,COLUMN()-3,FALSE),0)</f>
        <v>0</v>
      </c>
      <c r="G1120" s="82">
        <f>IF($C1120&lt;&gt;"",VLOOKUP($C1120,'Monthly budget'!$E$8:$O$86,COLUMN()-3,FALSE),0)</f>
        <v>0</v>
      </c>
      <c r="H1120" s="82">
        <f>IF($C1120&lt;&gt;"",VLOOKUP($C1120,'Monthly budget'!$E$8:$O$86,COLUMN()-3,FALSE),0)</f>
        <v>0</v>
      </c>
      <c r="I1120" s="82">
        <f>IF($C1120&lt;&gt;"",VLOOKUP($C1120,'Monthly budget'!$E$8:$O$86,COLUMN()-3,FALSE),0)</f>
        <v>0</v>
      </c>
      <c r="J1120" s="82">
        <f>IF($C1120&lt;&gt;"",VLOOKUP($C1120,'Monthly budget'!$E$8:$O$86,COLUMN()-3,FALSE),0)</f>
        <v>0</v>
      </c>
      <c r="K1120" s="82">
        <f>IF($C1120&lt;&gt;"",VLOOKUP($C1120,'Monthly budget'!$E$8:$O$86,COLUMN()-3,FALSE),0)</f>
        <v>0</v>
      </c>
      <c r="L1120" s="82">
        <f>IF($C1120&lt;&gt;"",VLOOKUP($C1120,'Monthly budget'!$E$8:$O$86,COLUMN()-3,FALSE),0)</f>
        <v>0</v>
      </c>
      <c r="M1120" s="82">
        <f>IF($C1120&lt;&gt;"",VLOOKUP($C1120,'Monthly budget'!$E$8:$O$86,COLUMN()-3,FALSE),0)</f>
        <v>0</v>
      </c>
      <c r="N1120" s="82">
        <f>IF($C1120&lt;&gt;"",VLOOKUP($C1120,'Monthly budget'!$E$8:$O$86,COLUMN()-3,FALSE),0)</f>
        <v>0</v>
      </c>
    </row>
    <row r="1121" spans="2:14" x14ac:dyDescent="0.25">
      <c r="B1121" s="81" t="b">
        <v>0</v>
      </c>
      <c r="C1121" s="88"/>
      <c r="D1121" s="87"/>
      <c r="E1121" s="83">
        <f>IF($C1121&lt;&gt;"",VLOOKUP($C1121,'Monthly budget'!$E$8:$O$86,COLUMN()-3,FALSE),0)</f>
        <v>0</v>
      </c>
      <c r="F1121" s="82">
        <f>IF($C1121&lt;&gt;"",VLOOKUP($C1121,'Monthly budget'!$E$8:$O$86,COLUMN()-3,FALSE),0)</f>
        <v>0</v>
      </c>
      <c r="G1121" s="82">
        <f>IF($C1121&lt;&gt;"",VLOOKUP($C1121,'Monthly budget'!$E$8:$O$86,COLUMN()-3,FALSE),0)</f>
        <v>0</v>
      </c>
      <c r="H1121" s="82">
        <f>IF($C1121&lt;&gt;"",VLOOKUP($C1121,'Monthly budget'!$E$8:$O$86,COLUMN()-3,FALSE),0)</f>
        <v>0</v>
      </c>
      <c r="I1121" s="82">
        <f>IF($C1121&lt;&gt;"",VLOOKUP($C1121,'Monthly budget'!$E$8:$O$86,COLUMN()-3,FALSE),0)</f>
        <v>0</v>
      </c>
      <c r="J1121" s="82">
        <f>IF($C1121&lt;&gt;"",VLOOKUP($C1121,'Monthly budget'!$E$8:$O$86,COLUMN()-3,FALSE),0)</f>
        <v>0</v>
      </c>
      <c r="K1121" s="82">
        <f>IF($C1121&lt;&gt;"",VLOOKUP($C1121,'Monthly budget'!$E$8:$O$86,COLUMN()-3,FALSE),0)</f>
        <v>0</v>
      </c>
      <c r="L1121" s="82">
        <f>IF($C1121&lt;&gt;"",VLOOKUP($C1121,'Monthly budget'!$E$8:$O$86,COLUMN()-3,FALSE),0)</f>
        <v>0</v>
      </c>
      <c r="M1121" s="82">
        <f>IF($C1121&lt;&gt;"",VLOOKUP($C1121,'Monthly budget'!$E$8:$O$86,COLUMN()-3,FALSE),0)</f>
        <v>0</v>
      </c>
      <c r="N1121" s="82">
        <f>IF($C1121&lt;&gt;"",VLOOKUP($C1121,'Monthly budget'!$E$8:$O$86,COLUMN()-3,FALSE),0)</f>
        <v>0</v>
      </c>
    </row>
    <row r="1122" spans="2:14" x14ac:dyDescent="0.25">
      <c r="B1122" s="81" t="b">
        <v>0</v>
      </c>
      <c r="C1122" s="88"/>
      <c r="D1122" s="87"/>
      <c r="E1122" s="83">
        <f>IF($C1122&lt;&gt;"",VLOOKUP($C1122,'Monthly budget'!$E$8:$O$86,COLUMN()-3,FALSE),0)</f>
        <v>0</v>
      </c>
      <c r="F1122" s="82">
        <f>IF($C1122&lt;&gt;"",VLOOKUP($C1122,'Monthly budget'!$E$8:$O$86,COLUMN()-3,FALSE),0)</f>
        <v>0</v>
      </c>
      <c r="G1122" s="82">
        <f>IF($C1122&lt;&gt;"",VLOOKUP($C1122,'Monthly budget'!$E$8:$O$86,COLUMN()-3,FALSE),0)</f>
        <v>0</v>
      </c>
      <c r="H1122" s="82">
        <f>IF($C1122&lt;&gt;"",VLOOKUP($C1122,'Monthly budget'!$E$8:$O$86,COLUMN()-3,FALSE),0)</f>
        <v>0</v>
      </c>
      <c r="I1122" s="82">
        <f>IF($C1122&lt;&gt;"",VLOOKUP($C1122,'Monthly budget'!$E$8:$O$86,COLUMN()-3,FALSE),0)</f>
        <v>0</v>
      </c>
      <c r="J1122" s="82">
        <f>IF($C1122&lt;&gt;"",VLOOKUP($C1122,'Monthly budget'!$E$8:$O$86,COLUMN()-3,FALSE),0)</f>
        <v>0</v>
      </c>
      <c r="K1122" s="82">
        <f>IF($C1122&lt;&gt;"",VLOOKUP($C1122,'Monthly budget'!$E$8:$O$86,COLUMN()-3,FALSE),0)</f>
        <v>0</v>
      </c>
      <c r="L1122" s="82">
        <f>IF($C1122&lt;&gt;"",VLOOKUP($C1122,'Monthly budget'!$E$8:$O$86,COLUMN()-3,FALSE),0)</f>
        <v>0</v>
      </c>
      <c r="M1122" s="82">
        <f>IF($C1122&lt;&gt;"",VLOOKUP($C1122,'Monthly budget'!$E$8:$O$86,COLUMN()-3,FALSE),0)</f>
        <v>0</v>
      </c>
      <c r="N1122" s="82">
        <f>IF($C1122&lt;&gt;"",VLOOKUP($C1122,'Monthly budget'!$E$8:$O$86,COLUMN()-3,FALSE),0)</f>
        <v>0</v>
      </c>
    </row>
    <row r="1123" spans="2:14" x14ac:dyDescent="0.25">
      <c r="B1123" s="81" t="b">
        <v>0</v>
      </c>
      <c r="C1123" s="88"/>
      <c r="D1123" s="87"/>
      <c r="E1123" s="83">
        <f>IF($C1123&lt;&gt;"",VLOOKUP($C1123,'Monthly budget'!$E$8:$O$86,COLUMN()-3,FALSE),0)</f>
        <v>0</v>
      </c>
      <c r="F1123" s="82">
        <f>IF($C1123&lt;&gt;"",VLOOKUP($C1123,'Monthly budget'!$E$8:$O$86,COLUMN()-3,FALSE),0)</f>
        <v>0</v>
      </c>
      <c r="G1123" s="82">
        <f>IF($C1123&lt;&gt;"",VLOOKUP($C1123,'Monthly budget'!$E$8:$O$86,COLUMN()-3,FALSE),0)</f>
        <v>0</v>
      </c>
      <c r="H1123" s="82">
        <f>IF($C1123&lt;&gt;"",VLOOKUP($C1123,'Monthly budget'!$E$8:$O$86,COLUMN()-3,FALSE),0)</f>
        <v>0</v>
      </c>
      <c r="I1123" s="82">
        <f>IF($C1123&lt;&gt;"",VLOOKUP($C1123,'Monthly budget'!$E$8:$O$86,COLUMN()-3,FALSE),0)</f>
        <v>0</v>
      </c>
      <c r="J1123" s="82">
        <f>IF($C1123&lt;&gt;"",VLOOKUP($C1123,'Monthly budget'!$E$8:$O$86,COLUMN()-3,FALSE),0)</f>
        <v>0</v>
      </c>
      <c r="K1123" s="82">
        <f>IF($C1123&lt;&gt;"",VLOOKUP($C1123,'Monthly budget'!$E$8:$O$86,COLUMN()-3,FALSE),0)</f>
        <v>0</v>
      </c>
      <c r="L1123" s="82">
        <f>IF($C1123&lt;&gt;"",VLOOKUP($C1123,'Monthly budget'!$E$8:$O$86,COLUMN()-3,FALSE),0)</f>
        <v>0</v>
      </c>
      <c r="M1123" s="82">
        <f>IF($C1123&lt;&gt;"",VLOOKUP($C1123,'Monthly budget'!$E$8:$O$86,COLUMN()-3,FALSE),0)</f>
        <v>0</v>
      </c>
      <c r="N1123" s="82">
        <f>IF($C1123&lt;&gt;"",VLOOKUP($C1123,'Monthly budget'!$E$8:$O$86,COLUMN()-3,FALSE),0)</f>
        <v>0</v>
      </c>
    </row>
    <row r="1124" spans="2:14" x14ac:dyDescent="0.25">
      <c r="B1124" s="81" t="b">
        <v>0</v>
      </c>
      <c r="C1124" s="88"/>
      <c r="D1124" s="87"/>
      <c r="E1124" s="83">
        <f>IF($C1124&lt;&gt;"",VLOOKUP($C1124,'Monthly budget'!$E$8:$O$86,COLUMN()-3,FALSE),0)</f>
        <v>0</v>
      </c>
      <c r="F1124" s="82">
        <f>IF($C1124&lt;&gt;"",VLOOKUP($C1124,'Monthly budget'!$E$8:$O$86,COLUMN()-3,FALSE),0)</f>
        <v>0</v>
      </c>
      <c r="G1124" s="82">
        <f>IF($C1124&lt;&gt;"",VLOOKUP($C1124,'Monthly budget'!$E$8:$O$86,COLUMN()-3,FALSE),0)</f>
        <v>0</v>
      </c>
      <c r="H1124" s="82">
        <f>IF($C1124&lt;&gt;"",VLOOKUP($C1124,'Monthly budget'!$E$8:$O$86,COLUMN()-3,FALSE),0)</f>
        <v>0</v>
      </c>
      <c r="I1124" s="82">
        <f>IF($C1124&lt;&gt;"",VLOOKUP($C1124,'Monthly budget'!$E$8:$O$86,COLUMN()-3,FALSE),0)</f>
        <v>0</v>
      </c>
      <c r="J1124" s="82">
        <f>IF($C1124&lt;&gt;"",VLOOKUP($C1124,'Monthly budget'!$E$8:$O$86,COLUMN()-3,FALSE),0)</f>
        <v>0</v>
      </c>
      <c r="K1124" s="82">
        <f>IF($C1124&lt;&gt;"",VLOOKUP($C1124,'Monthly budget'!$E$8:$O$86,COLUMN()-3,FALSE),0)</f>
        <v>0</v>
      </c>
      <c r="L1124" s="82">
        <f>IF($C1124&lt;&gt;"",VLOOKUP($C1124,'Monthly budget'!$E$8:$O$86,COLUMN()-3,FALSE),0)</f>
        <v>0</v>
      </c>
      <c r="M1124" s="82">
        <f>IF($C1124&lt;&gt;"",VLOOKUP($C1124,'Monthly budget'!$E$8:$O$86,COLUMN()-3,FALSE),0)</f>
        <v>0</v>
      </c>
      <c r="N1124" s="82">
        <f>IF($C1124&lt;&gt;"",VLOOKUP($C1124,'Monthly budget'!$E$8:$O$86,COLUMN()-3,FALSE),0)</f>
        <v>0</v>
      </c>
    </row>
    <row r="1125" spans="2:14" x14ac:dyDescent="0.25">
      <c r="B1125" s="81" t="b">
        <v>0</v>
      </c>
      <c r="C1125" s="88"/>
      <c r="D1125" s="87"/>
      <c r="E1125" s="83">
        <f>IF($C1125&lt;&gt;"",VLOOKUP($C1125,'Monthly budget'!$E$8:$O$86,COLUMN()-3,FALSE),0)</f>
        <v>0</v>
      </c>
      <c r="F1125" s="82">
        <f>IF($C1125&lt;&gt;"",VLOOKUP($C1125,'Monthly budget'!$E$8:$O$86,COLUMN()-3,FALSE),0)</f>
        <v>0</v>
      </c>
      <c r="G1125" s="82">
        <f>IF($C1125&lt;&gt;"",VLOOKUP($C1125,'Monthly budget'!$E$8:$O$86,COLUMN()-3,FALSE),0)</f>
        <v>0</v>
      </c>
      <c r="H1125" s="82">
        <f>IF($C1125&lt;&gt;"",VLOOKUP($C1125,'Monthly budget'!$E$8:$O$86,COLUMN()-3,FALSE),0)</f>
        <v>0</v>
      </c>
      <c r="I1125" s="82">
        <f>IF($C1125&lt;&gt;"",VLOOKUP($C1125,'Monthly budget'!$E$8:$O$86,COLUMN()-3,FALSE),0)</f>
        <v>0</v>
      </c>
      <c r="J1125" s="82">
        <f>IF($C1125&lt;&gt;"",VLOOKUP($C1125,'Monthly budget'!$E$8:$O$86,COLUMN()-3,FALSE),0)</f>
        <v>0</v>
      </c>
      <c r="K1125" s="82">
        <f>IF($C1125&lt;&gt;"",VLOOKUP($C1125,'Monthly budget'!$E$8:$O$86,COLUMN()-3,FALSE),0)</f>
        <v>0</v>
      </c>
      <c r="L1125" s="82">
        <f>IF($C1125&lt;&gt;"",VLOOKUP($C1125,'Monthly budget'!$E$8:$O$86,COLUMN()-3,FALSE),0)</f>
        <v>0</v>
      </c>
      <c r="M1125" s="82">
        <f>IF($C1125&lt;&gt;"",VLOOKUP($C1125,'Monthly budget'!$E$8:$O$86,COLUMN()-3,FALSE),0)</f>
        <v>0</v>
      </c>
      <c r="N1125" s="82">
        <f>IF($C1125&lt;&gt;"",VLOOKUP($C1125,'Monthly budget'!$E$8:$O$86,COLUMN()-3,FALSE),0)</f>
        <v>0</v>
      </c>
    </row>
    <row r="1126" spans="2:14" x14ac:dyDescent="0.25">
      <c r="B1126" s="81" t="b">
        <v>0</v>
      </c>
      <c r="C1126" s="88"/>
      <c r="D1126" s="87"/>
      <c r="E1126" s="83">
        <f>IF($C1126&lt;&gt;"",VLOOKUP($C1126,'Monthly budget'!$E$8:$O$86,COLUMN()-3,FALSE),0)</f>
        <v>0</v>
      </c>
      <c r="F1126" s="82">
        <f>IF($C1126&lt;&gt;"",VLOOKUP($C1126,'Monthly budget'!$E$8:$O$86,COLUMN()-3,FALSE),0)</f>
        <v>0</v>
      </c>
      <c r="G1126" s="82">
        <f>IF($C1126&lt;&gt;"",VLOOKUP($C1126,'Monthly budget'!$E$8:$O$86,COLUMN()-3,FALSE),0)</f>
        <v>0</v>
      </c>
      <c r="H1126" s="82">
        <f>IF($C1126&lt;&gt;"",VLOOKUP($C1126,'Monthly budget'!$E$8:$O$86,COLUMN()-3,FALSE),0)</f>
        <v>0</v>
      </c>
      <c r="I1126" s="82">
        <f>IF($C1126&lt;&gt;"",VLOOKUP($C1126,'Monthly budget'!$E$8:$O$86,COLUMN()-3,FALSE),0)</f>
        <v>0</v>
      </c>
      <c r="J1126" s="82">
        <f>IF($C1126&lt;&gt;"",VLOOKUP($C1126,'Monthly budget'!$E$8:$O$86,COLUMN()-3,FALSE),0)</f>
        <v>0</v>
      </c>
      <c r="K1126" s="82">
        <f>IF($C1126&lt;&gt;"",VLOOKUP($C1126,'Monthly budget'!$E$8:$O$86,COLUMN()-3,FALSE),0)</f>
        <v>0</v>
      </c>
      <c r="L1126" s="82">
        <f>IF($C1126&lt;&gt;"",VLOOKUP($C1126,'Monthly budget'!$E$8:$O$86,COLUMN()-3,FALSE),0)</f>
        <v>0</v>
      </c>
      <c r="M1126" s="82">
        <f>IF($C1126&lt;&gt;"",VLOOKUP($C1126,'Monthly budget'!$E$8:$O$86,COLUMN()-3,FALSE),0)</f>
        <v>0</v>
      </c>
      <c r="N1126" s="82">
        <f>IF($C1126&lt;&gt;"",VLOOKUP($C1126,'Monthly budget'!$E$8:$O$86,COLUMN()-3,FALSE),0)</f>
        <v>0</v>
      </c>
    </row>
    <row r="1127" spans="2:14" x14ac:dyDescent="0.25">
      <c r="B1127" s="81" t="b">
        <v>0</v>
      </c>
      <c r="C1127" s="88"/>
      <c r="D1127" s="87"/>
      <c r="E1127" s="83">
        <f>IF($C1127&lt;&gt;"",VLOOKUP($C1127,'Monthly budget'!$E$8:$O$86,COLUMN()-3,FALSE),0)</f>
        <v>0</v>
      </c>
      <c r="F1127" s="82">
        <f>IF($C1127&lt;&gt;"",VLOOKUP($C1127,'Monthly budget'!$E$8:$O$86,COLUMN()-3,FALSE),0)</f>
        <v>0</v>
      </c>
      <c r="G1127" s="82">
        <f>IF($C1127&lt;&gt;"",VLOOKUP($C1127,'Monthly budget'!$E$8:$O$86,COLUMN()-3,FALSE),0)</f>
        <v>0</v>
      </c>
      <c r="H1127" s="82">
        <f>IF($C1127&lt;&gt;"",VLOOKUP($C1127,'Monthly budget'!$E$8:$O$86,COLUMN()-3,FALSE),0)</f>
        <v>0</v>
      </c>
      <c r="I1127" s="82">
        <f>IF($C1127&lt;&gt;"",VLOOKUP($C1127,'Monthly budget'!$E$8:$O$86,COLUMN()-3,FALSE),0)</f>
        <v>0</v>
      </c>
      <c r="J1127" s="82">
        <f>IF($C1127&lt;&gt;"",VLOOKUP($C1127,'Monthly budget'!$E$8:$O$86,COLUMN()-3,FALSE),0)</f>
        <v>0</v>
      </c>
      <c r="K1127" s="82">
        <f>IF($C1127&lt;&gt;"",VLOOKUP($C1127,'Monthly budget'!$E$8:$O$86,COLUMN()-3,FALSE),0)</f>
        <v>0</v>
      </c>
      <c r="L1127" s="82">
        <f>IF($C1127&lt;&gt;"",VLOOKUP($C1127,'Monthly budget'!$E$8:$O$86,COLUMN()-3,FALSE),0)</f>
        <v>0</v>
      </c>
      <c r="M1127" s="82">
        <f>IF($C1127&lt;&gt;"",VLOOKUP($C1127,'Monthly budget'!$E$8:$O$86,COLUMN()-3,FALSE),0)</f>
        <v>0</v>
      </c>
      <c r="N1127" s="82">
        <f>IF($C1127&lt;&gt;"",VLOOKUP($C1127,'Monthly budget'!$E$8:$O$86,COLUMN()-3,FALSE),0)</f>
        <v>0</v>
      </c>
    </row>
    <row r="1128" spans="2:14" x14ac:dyDescent="0.25">
      <c r="B1128" s="81" t="b">
        <v>0</v>
      </c>
      <c r="C1128" s="88"/>
      <c r="D1128" s="87"/>
      <c r="E1128" s="83">
        <f>IF($C1128&lt;&gt;"",VLOOKUP($C1128,'Monthly budget'!$E$8:$O$86,COLUMN()-3,FALSE),0)</f>
        <v>0</v>
      </c>
      <c r="F1128" s="82">
        <f>IF($C1128&lt;&gt;"",VLOOKUP($C1128,'Monthly budget'!$E$8:$O$86,COLUMN()-3,FALSE),0)</f>
        <v>0</v>
      </c>
      <c r="G1128" s="82">
        <f>IF($C1128&lt;&gt;"",VLOOKUP($C1128,'Monthly budget'!$E$8:$O$86,COLUMN()-3,FALSE),0)</f>
        <v>0</v>
      </c>
      <c r="H1128" s="82">
        <f>IF($C1128&lt;&gt;"",VLOOKUP($C1128,'Monthly budget'!$E$8:$O$86,COLUMN()-3,FALSE),0)</f>
        <v>0</v>
      </c>
      <c r="I1128" s="82">
        <f>IF($C1128&lt;&gt;"",VLOOKUP($C1128,'Monthly budget'!$E$8:$O$86,COLUMN()-3,FALSE),0)</f>
        <v>0</v>
      </c>
      <c r="J1128" s="82">
        <f>IF($C1128&lt;&gt;"",VLOOKUP($C1128,'Monthly budget'!$E$8:$O$86,COLUMN()-3,FALSE),0)</f>
        <v>0</v>
      </c>
      <c r="K1128" s="82">
        <f>IF($C1128&lt;&gt;"",VLOOKUP($C1128,'Monthly budget'!$E$8:$O$86,COLUMN()-3,FALSE),0)</f>
        <v>0</v>
      </c>
      <c r="L1128" s="82">
        <f>IF($C1128&lt;&gt;"",VLOOKUP($C1128,'Monthly budget'!$E$8:$O$86,COLUMN()-3,FALSE),0)</f>
        <v>0</v>
      </c>
      <c r="M1128" s="82">
        <f>IF($C1128&lt;&gt;"",VLOOKUP($C1128,'Monthly budget'!$E$8:$O$86,COLUMN()-3,FALSE),0)</f>
        <v>0</v>
      </c>
      <c r="N1128" s="82">
        <f>IF($C1128&lt;&gt;"",VLOOKUP($C1128,'Monthly budget'!$E$8:$O$86,COLUMN()-3,FALSE),0)</f>
        <v>0</v>
      </c>
    </row>
    <row r="1129" spans="2:14" x14ac:dyDescent="0.25">
      <c r="B1129" s="81" t="b">
        <v>0</v>
      </c>
      <c r="C1129" s="88"/>
      <c r="D1129" s="87"/>
      <c r="E1129" s="83">
        <f>IF($C1129&lt;&gt;"",VLOOKUP($C1129,'Monthly budget'!$E$8:$O$86,COLUMN()-3,FALSE),0)</f>
        <v>0</v>
      </c>
      <c r="F1129" s="82">
        <f>IF($C1129&lt;&gt;"",VLOOKUP($C1129,'Monthly budget'!$E$8:$O$86,COLUMN()-3,FALSE),0)</f>
        <v>0</v>
      </c>
      <c r="G1129" s="82">
        <f>IF($C1129&lt;&gt;"",VLOOKUP($C1129,'Monthly budget'!$E$8:$O$86,COLUMN()-3,FALSE),0)</f>
        <v>0</v>
      </c>
      <c r="H1129" s="82">
        <f>IF($C1129&lt;&gt;"",VLOOKUP($C1129,'Monthly budget'!$E$8:$O$86,COLUMN()-3,FALSE),0)</f>
        <v>0</v>
      </c>
      <c r="I1129" s="82">
        <f>IF($C1129&lt;&gt;"",VLOOKUP($C1129,'Monthly budget'!$E$8:$O$86,COLUMN()-3,FALSE),0)</f>
        <v>0</v>
      </c>
      <c r="J1129" s="82">
        <f>IF($C1129&lt;&gt;"",VLOOKUP($C1129,'Monthly budget'!$E$8:$O$86,COLUMN()-3,FALSE),0)</f>
        <v>0</v>
      </c>
      <c r="K1129" s="82">
        <f>IF($C1129&lt;&gt;"",VLOOKUP($C1129,'Monthly budget'!$E$8:$O$86,COLUMN()-3,FALSE),0)</f>
        <v>0</v>
      </c>
      <c r="L1129" s="82">
        <f>IF($C1129&lt;&gt;"",VLOOKUP($C1129,'Monthly budget'!$E$8:$O$86,COLUMN()-3,FALSE),0)</f>
        <v>0</v>
      </c>
      <c r="M1129" s="82">
        <f>IF($C1129&lt;&gt;"",VLOOKUP($C1129,'Monthly budget'!$E$8:$O$86,COLUMN()-3,FALSE),0)</f>
        <v>0</v>
      </c>
      <c r="N1129" s="82">
        <f>IF($C1129&lt;&gt;"",VLOOKUP($C1129,'Monthly budget'!$E$8:$O$86,COLUMN()-3,FALSE),0)</f>
        <v>0</v>
      </c>
    </row>
    <row r="1130" spans="2:14" x14ac:dyDescent="0.25">
      <c r="B1130" s="81" t="b">
        <v>0</v>
      </c>
      <c r="C1130" s="88"/>
      <c r="D1130" s="87"/>
      <c r="E1130" s="83">
        <f>IF($C1130&lt;&gt;"",VLOOKUP($C1130,'Monthly budget'!$E$8:$O$86,COLUMN()-3,FALSE),0)</f>
        <v>0</v>
      </c>
      <c r="F1130" s="82">
        <f>IF($C1130&lt;&gt;"",VLOOKUP($C1130,'Monthly budget'!$E$8:$O$86,COLUMN()-3,FALSE),0)</f>
        <v>0</v>
      </c>
      <c r="G1130" s="82">
        <f>IF($C1130&lt;&gt;"",VLOOKUP($C1130,'Monthly budget'!$E$8:$O$86,COLUMN()-3,FALSE),0)</f>
        <v>0</v>
      </c>
      <c r="H1130" s="82">
        <f>IF($C1130&lt;&gt;"",VLOOKUP($C1130,'Monthly budget'!$E$8:$O$86,COLUMN()-3,FALSE),0)</f>
        <v>0</v>
      </c>
      <c r="I1130" s="82">
        <f>IF($C1130&lt;&gt;"",VLOOKUP($C1130,'Monthly budget'!$E$8:$O$86,COLUMN()-3,FALSE),0)</f>
        <v>0</v>
      </c>
      <c r="J1130" s="82">
        <f>IF($C1130&lt;&gt;"",VLOOKUP($C1130,'Monthly budget'!$E$8:$O$86,COLUMN()-3,FALSE),0)</f>
        <v>0</v>
      </c>
      <c r="K1130" s="82">
        <f>IF($C1130&lt;&gt;"",VLOOKUP($C1130,'Monthly budget'!$E$8:$O$86,COLUMN()-3,FALSE),0)</f>
        <v>0</v>
      </c>
      <c r="L1130" s="82">
        <f>IF($C1130&lt;&gt;"",VLOOKUP($C1130,'Monthly budget'!$E$8:$O$86,COLUMN()-3,FALSE),0)</f>
        <v>0</v>
      </c>
      <c r="M1130" s="82">
        <f>IF($C1130&lt;&gt;"",VLOOKUP($C1130,'Monthly budget'!$E$8:$O$86,COLUMN()-3,FALSE),0)</f>
        <v>0</v>
      </c>
      <c r="N1130" s="82">
        <f>IF($C1130&lt;&gt;"",VLOOKUP($C1130,'Monthly budget'!$E$8:$O$86,COLUMN()-3,FALSE),0)</f>
        <v>0</v>
      </c>
    </row>
    <row r="1131" spans="2:14" x14ac:dyDescent="0.25">
      <c r="B1131" s="81" t="b">
        <v>0</v>
      </c>
      <c r="C1131" s="88"/>
      <c r="D1131" s="87"/>
      <c r="E1131" s="83">
        <f>IF($C1131&lt;&gt;"",VLOOKUP($C1131,'Monthly budget'!$E$8:$O$86,COLUMN()-3,FALSE),0)</f>
        <v>0</v>
      </c>
      <c r="F1131" s="82">
        <f>IF($C1131&lt;&gt;"",VLOOKUP($C1131,'Monthly budget'!$E$8:$O$86,COLUMN()-3,FALSE),0)</f>
        <v>0</v>
      </c>
      <c r="G1131" s="82">
        <f>IF($C1131&lt;&gt;"",VLOOKUP($C1131,'Monthly budget'!$E$8:$O$86,COLUMN()-3,FALSE),0)</f>
        <v>0</v>
      </c>
      <c r="H1131" s="82">
        <f>IF($C1131&lt;&gt;"",VLOOKUP($C1131,'Monthly budget'!$E$8:$O$86,COLUMN()-3,FALSE),0)</f>
        <v>0</v>
      </c>
      <c r="I1131" s="82">
        <f>IF($C1131&lt;&gt;"",VLOOKUP($C1131,'Monthly budget'!$E$8:$O$86,COLUMN()-3,FALSE),0)</f>
        <v>0</v>
      </c>
      <c r="J1131" s="82">
        <f>IF($C1131&lt;&gt;"",VLOOKUP($C1131,'Monthly budget'!$E$8:$O$86,COLUMN()-3,FALSE),0)</f>
        <v>0</v>
      </c>
      <c r="K1131" s="82">
        <f>IF($C1131&lt;&gt;"",VLOOKUP($C1131,'Monthly budget'!$E$8:$O$86,COLUMN()-3,FALSE),0)</f>
        <v>0</v>
      </c>
      <c r="L1131" s="82">
        <f>IF($C1131&lt;&gt;"",VLOOKUP($C1131,'Monthly budget'!$E$8:$O$86,COLUMN()-3,FALSE),0)</f>
        <v>0</v>
      </c>
      <c r="M1131" s="82">
        <f>IF($C1131&lt;&gt;"",VLOOKUP($C1131,'Monthly budget'!$E$8:$O$86,COLUMN()-3,FALSE),0)</f>
        <v>0</v>
      </c>
      <c r="N1131" s="82">
        <f>IF($C1131&lt;&gt;"",VLOOKUP($C1131,'Monthly budget'!$E$8:$O$86,COLUMN()-3,FALSE),0)</f>
        <v>0</v>
      </c>
    </row>
    <row r="1132" spans="2:14" x14ac:dyDescent="0.25">
      <c r="B1132" s="81" t="b">
        <v>0</v>
      </c>
      <c r="C1132" s="88"/>
      <c r="D1132" s="87"/>
      <c r="E1132" s="83">
        <f>IF($C1132&lt;&gt;"",VLOOKUP($C1132,'Monthly budget'!$E$8:$O$86,COLUMN()-3,FALSE),0)</f>
        <v>0</v>
      </c>
      <c r="F1132" s="82">
        <f>IF($C1132&lt;&gt;"",VLOOKUP($C1132,'Monthly budget'!$E$8:$O$86,COLUMN()-3,FALSE),0)</f>
        <v>0</v>
      </c>
      <c r="G1132" s="82">
        <f>IF($C1132&lt;&gt;"",VLOOKUP($C1132,'Monthly budget'!$E$8:$O$86,COLUMN()-3,FALSE),0)</f>
        <v>0</v>
      </c>
      <c r="H1132" s="82">
        <f>IF($C1132&lt;&gt;"",VLOOKUP($C1132,'Monthly budget'!$E$8:$O$86,COLUMN()-3,FALSE),0)</f>
        <v>0</v>
      </c>
      <c r="I1132" s="82">
        <f>IF($C1132&lt;&gt;"",VLOOKUP($C1132,'Monthly budget'!$E$8:$O$86,COLUMN()-3,FALSE),0)</f>
        <v>0</v>
      </c>
      <c r="J1132" s="82">
        <f>IF($C1132&lt;&gt;"",VLOOKUP($C1132,'Monthly budget'!$E$8:$O$86,COLUMN()-3,FALSE),0)</f>
        <v>0</v>
      </c>
      <c r="K1132" s="82">
        <f>IF($C1132&lt;&gt;"",VLOOKUP($C1132,'Monthly budget'!$E$8:$O$86,COLUMN()-3,FALSE),0)</f>
        <v>0</v>
      </c>
      <c r="L1132" s="82">
        <f>IF($C1132&lt;&gt;"",VLOOKUP($C1132,'Monthly budget'!$E$8:$O$86,COLUMN()-3,FALSE),0)</f>
        <v>0</v>
      </c>
      <c r="M1132" s="82">
        <f>IF($C1132&lt;&gt;"",VLOOKUP($C1132,'Monthly budget'!$E$8:$O$86,COLUMN()-3,FALSE),0)</f>
        <v>0</v>
      </c>
      <c r="N1132" s="82">
        <f>IF($C1132&lt;&gt;"",VLOOKUP($C1132,'Monthly budget'!$E$8:$O$86,COLUMN()-3,FALSE),0)</f>
        <v>0</v>
      </c>
    </row>
    <row r="1133" spans="2:14" x14ac:dyDescent="0.25">
      <c r="B1133" s="81" t="b">
        <v>0</v>
      </c>
      <c r="C1133" s="88"/>
      <c r="D1133" s="87"/>
      <c r="E1133" s="83">
        <f>IF($C1133&lt;&gt;"",VLOOKUP($C1133,'Monthly budget'!$E$8:$O$86,COLUMN()-3,FALSE),0)</f>
        <v>0</v>
      </c>
      <c r="F1133" s="82">
        <f>IF($C1133&lt;&gt;"",VLOOKUP($C1133,'Monthly budget'!$E$8:$O$86,COLUMN()-3,FALSE),0)</f>
        <v>0</v>
      </c>
      <c r="G1133" s="82">
        <f>IF($C1133&lt;&gt;"",VLOOKUP($C1133,'Monthly budget'!$E$8:$O$86,COLUMN()-3,FALSE),0)</f>
        <v>0</v>
      </c>
      <c r="H1133" s="82">
        <f>IF($C1133&lt;&gt;"",VLOOKUP($C1133,'Monthly budget'!$E$8:$O$86,COLUMN()-3,FALSE),0)</f>
        <v>0</v>
      </c>
      <c r="I1133" s="82">
        <f>IF($C1133&lt;&gt;"",VLOOKUP($C1133,'Monthly budget'!$E$8:$O$86,COLUMN()-3,FALSE),0)</f>
        <v>0</v>
      </c>
      <c r="J1133" s="82">
        <f>IF($C1133&lt;&gt;"",VLOOKUP($C1133,'Monthly budget'!$E$8:$O$86,COLUMN()-3,FALSE),0)</f>
        <v>0</v>
      </c>
      <c r="K1133" s="82">
        <f>IF($C1133&lt;&gt;"",VLOOKUP($C1133,'Monthly budget'!$E$8:$O$86,COLUMN()-3,FALSE),0)</f>
        <v>0</v>
      </c>
      <c r="L1133" s="82">
        <f>IF($C1133&lt;&gt;"",VLOOKUP($C1133,'Monthly budget'!$E$8:$O$86,COLUMN()-3,FALSE),0)</f>
        <v>0</v>
      </c>
      <c r="M1133" s="82">
        <f>IF($C1133&lt;&gt;"",VLOOKUP($C1133,'Monthly budget'!$E$8:$O$86,COLUMN()-3,FALSE),0)</f>
        <v>0</v>
      </c>
      <c r="N1133" s="82">
        <f>IF($C1133&lt;&gt;"",VLOOKUP($C1133,'Monthly budget'!$E$8:$O$86,COLUMN()-3,FALSE),0)</f>
        <v>0</v>
      </c>
    </row>
    <row r="1134" spans="2:14" x14ac:dyDescent="0.25">
      <c r="B1134" s="81" t="b">
        <v>0</v>
      </c>
      <c r="C1134" s="88"/>
      <c r="D1134" s="87"/>
      <c r="E1134" s="83">
        <f>IF($C1134&lt;&gt;"",VLOOKUP($C1134,'Monthly budget'!$E$8:$O$86,COLUMN()-3,FALSE),0)</f>
        <v>0</v>
      </c>
      <c r="F1134" s="82">
        <f>IF($C1134&lt;&gt;"",VLOOKUP($C1134,'Monthly budget'!$E$8:$O$86,COLUMN()-3,FALSE),0)</f>
        <v>0</v>
      </c>
      <c r="G1134" s="82">
        <f>IF($C1134&lt;&gt;"",VLOOKUP($C1134,'Monthly budget'!$E$8:$O$86,COLUMN()-3,FALSE),0)</f>
        <v>0</v>
      </c>
      <c r="H1134" s="82">
        <f>IF($C1134&lt;&gt;"",VLOOKUP($C1134,'Monthly budget'!$E$8:$O$86,COLUMN()-3,FALSE),0)</f>
        <v>0</v>
      </c>
      <c r="I1134" s="82">
        <f>IF($C1134&lt;&gt;"",VLOOKUP($C1134,'Monthly budget'!$E$8:$O$86,COLUMN()-3,FALSE),0)</f>
        <v>0</v>
      </c>
      <c r="J1134" s="82">
        <f>IF($C1134&lt;&gt;"",VLOOKUP($C1134,'Monthly budget'!$E$8:$O$86,COLUMN()-3,FALSE),0)</f>
        <v>0</v>
      </c>
      <c r="K1134" s="82">
        <f>IF($C1134&lt;&gt;"",VLOOKUP($C1134,'Monthly budget'!$E$8:$O$86,COLUMN()-3,FALSE),0)</f>
        <v>0</v>
      </c>
      <c r="L1134" s="82">
        <f>IF($C1134&lt;&gt;"",VLOOKUP($C1134,'Monthly budget'!$E$8:$O$86,COLUMN()-3,FALSE),0)</f>
        <v>0</v>
      </c>
      <c r="M1134" s="82">
        <f>IF($C1134&lt;&gt;"",VLOOKUP($C1134,'Monthly budget'!$E$8:$O$86,COLUMN()-3,FALSE),0)</f>
        <v>0</v>
      </c>
      <c r="N1134" s="82">
        <f>IF($C1134&lt;&gt;"",VLOOKUP($C1134,'Monthly budget'!$E$8:$O$86,COLUMN()-3,FALSE),0)</f>
        <v>0</v>
      </c>
    </row>
    <row r="1135" spans="2:14" x14ac:dyDescent="0.25">
      <c r="B1135" s="81" t="b">
        <v>0</v>
      </c>
      <c r="C1135" s="88"/>
      <c r="D1135" s="87"/>
      <c r="E1135" s="83">
        <f>IF($C1135&lt;&gt;"",VLOOKUP($C1135,'Monthly budget'!$E$8:$O$86,COLUMN()-3,FALSE),0)</f>
        <v>0</v>
      </c>
      <c r="F1135" s="82">
        <f>IF($C1135&lt;&gt;"",VLOOKUP($C1135,'Monthly budget'!$E$8:$O$86,COLUMN()-3,FALSE),0)</f>
        <v>0</v>
      </c>
      <c r="G1135" s="82">
        <f>IF($C1135&lt;&gt;"",VLOOKUP($C1135,'Monthly budget'!$E$8:$O$86,COLUMN()-3,FALSE),0)</f>
        <v>0</v>
      </c>
      <c r="H1135" s="82">
        <f>IF($C1135&lt;&gt;"",VLOOKUP($C1135,'Monthly budget'!$E$8:$O$86,COLUMN()-3,FALSE),0)</f>
        <v>0</v>
      </c>
      <c r="I1135" s="82">
        <f>IF($C1135&lt;&gt;"",VLOOKUP($C1135,'Monthly budget'!$E$8:$O$86,COLUMN()-3,FALSE),0)</f>
        <v>0</v>
      </c>
      <c r="J1135" s="82">
        <f>IF($C1135&lt;&gt;"",VLOOKUP($C1135,'Monthly budget'!$E$8:$O$86,COLUMN()-3,FALSE),0)</f>
        <v>0</v>
      </c>
      <c r="K1135" s="82">
        <f>IF($C1135&lt;&gt;"",VLOOKUP($C1135,'Monthly budget'!$E$8:$O$86,COLUMN()-3,FALSE),0)</f>
        <v>0</v>
      </c>
      <c r="L1135" s="82">
        <f>IF($C1135&lt;&gt;"",VLOOKUP($C1135,'Monthly budget'!$E$8:$O$86,COLUMN()-3,FALSE),0)</f>
        <v>0</v>
      </c>
      <c r="M1135" s="82">
        <f>IF($C1135&lt;&gt;"",VLOOKUP($C1135,'Monthly budget'!$E$8:$O$86,COLUMN()-3,FALSE),0)</f>
        <v>0</v>
      </c>
      <c r="N1135" s="82">
        <f>IF($C1135&lt;&gt;"",VLOOKUP($C1135,'Monthly budget'!$E$8:$O$86,COLUMN()-3,FALSE),0)</f>
        <v>0</v>
      </c>
    </row>
    <row r="1136" spans="2:14" x14ac:dyDescent="0.25">
      <c r="B1136" s="81" t="b">
        <v>0</v>
      </c>
      <c r="C1136" s="88"/>
      <c r="D1136" s="87"/>
      <c r="E1136" s="83">
        <f>IF($C1136&lt;&gt;"",VLOOKUP($C1136,'Monthly budget'!$E$8:$O$86,COLUMN()-3,FALSE),0)</f>
        <v>0</v>
      </c>
      <c r="F1136" s="82">
        <f>IF($C1136&lt;&gt;"",VLOOKUP($C1136,'Monthly budget'!$E$8:$O$86,COLUMN()-3,FALSE),0)</f>
        <v>0</v>
      </c>
      <c r="G1136" s="82">
        <f>IF($C1136&lt;&gt;"",VLOOKUP($C1136,'Monthly budget'!$E$8:$O$86,COLUMN()-3,FALSE),0)</f>
        <v>0</v>
      </c>
      <c r="H1136" s="82">
        <f>IF($C1136&lt;&gt;"",VLOOKUP($C1136,'Monthly budget'!$E$8:$O$86,COLUMN()-3,FALSE),0)</f>
        <v>0</v>
      </c>
      <c r="I1136" s="82">
        <f>IF($C1136&lt;&gt;"",VLOOKUP($C1136,'Monthly budget'!$E$8:$O$86,COLUMN()-3,FALSE),0)</f>
        <v>0</v>
      </c>
      <c r="J1136" s="82">
        <f>IF($C1136&lt;&gt;"",VLOOKUP($C1136,'Monthly budget'!$E$8:$O$86,COLUMN()-3,FALSE),0)</f>
        <v>0</v>
      </c>
      <c r="K1136" s="82">
        <f>IF($C1136&lt;&gt;"",VLOOKUP($C1136,'Monthly budget'!$E$8:$O$86,COLUMN()-3,FALSE),0)</f>
        <v>0</v>
      </c>
      <c r="L1136" s="82">
        <f>IF($C1136&lt;&gt;"",VLOOKUP($C1136,'Monthly budget'!$E$8:$O$86,COLUMN()-3,FALSE),0)</f>
        <v>0</v>
      </c>
      <c r="M1136" s="82">
        <f>IF($C1136&lt;&gt;"",VLOOKUP($C1136,'Monthly budget'!$E$8:$O$86,COLUMN()-3,FALSE),0)</f>
        <v>0</v>
      </c>
      <c r="N1136" s="82">
        <f>IF($C1136&lt;&gt;"",VLOOKUP($C1136,'Monthly budget'!$E$8:$O$86,COLUMN()-3,FALSE),0)</f>
        <v>0</v>
      </c>
    </row>
    <row r="1137" spans="2:14" x14ac:dyDescent="0.25">
      <c r="B1137" s="81" t="b">
        <v>0</v>
      </c>
      <c r="C1137" s="88"/>
      <c r="D1137" s="87"/>
      <c r="E1137" s="83">
        <f>IF($C1137&lt;&gt;"",VLOOKUP($C1137,'Monthly budget'!$E$8:$O$86,COLUMN()-3,FALSE),0)</f>
        <v>0</v>
      </c>
      <c r="F1137" s="82">
        <f>IF($C1137&lt;&gt;"",VLOOKUP($C1137,'Monthly budget'!$E$8:$O$86,COLUMN()-3,FALSE),0)</f>
        <v>0</v>
      </c>
      <c r="G1137" s="82">
        <f>IF($C1137&lt;&gt;"",VLOOKUP($C1137,'Monthly budget'!$E$8:$O$86,COLUMN()-3,FALSE),0)</f>
        <v>0</v>
      </c>
      <c r="H1137" s="82">
        <f>IF($C1137&lt;&gt;"",VLOOKUP($C1137,'Monthly budget'!$E$8:$O$86,COLUMN()-3,FALSE),0)</f>
        <v>0</v>
      </c>
      <c r="I1137" s="82">
        <f>IF($C1137&lt;&gt;"",VLOOKUP($C1137,'Monthly budget'!$E$8:$O$86,COLUMN()-3,FALSE),0)</f>
        <v>0</v>
      </c>
      <c r="J1137" s="82">
        <f>IF($C1137&lt;&gt;"",VLOOKUP($C1137,'Monthly budget'!$E$8:$O$86,COLUMN()-3,FALSE),0)</f>
        <v>0</v>
      </c>
      <c r="K1137" s="82">
        <f>IF($C1137&lt;&gt;"",VLOOKUP($C1137,'Monthly budget'!$E$8:$O$86,COLUMN()-3,FALSE),0)</f>
        <v>0</v>
      </c>
      <c r="L1137" s="82">
        <f>IF($C1137&lt;&gt;"",VLOOKUP($C1137,'Monthly budget'!$E$8:$O$86,COLUMN()-3,FALSE),0)</f>
        <v>0</v>
      </c>
      <c r="M1137" s="82">
        <f>IF($C1137&lt;&gt;"",VLOOKUP($C1137,'Monthly budget'!$E$8:$O$86,COLUMN()-3,FALSE),0)</f>
        <v>0</v>
      </c>
      <c r="N1137" s="82">
        <f>IF($C1137&lt;&gt;"",VLOOKUP($C1137,'Monthly budget'!$E$8:$O$86,COLUMN()-3,FALSE),0)</f>
        <v>0</v>
      </c>
    </row>
    <row r="1138" spans="2:14" x14ac:dyDescent="0.25">
      <c r="B1138" s="81" t="b">
        <v>0</v>
      </c>
      <c r="C1138" s="88"/>
      <c r="D1138" s="87"/>
      <c r="E1138" s="83">
        <f>IF($C1138&lt;&gt;"",VLOOKUP($C1138,'Monthly budget'!$E$8:$O$86,COLUMN()-3,FALSE),0)</f>
        <v>0</v>
      </c>
      <c r="F1138" s="82">
        <f>IF($C1138&lt;&gt;"",VLOOKUP($C1138,'Monthly budget'!$E$8:$O$86,COLUMN()-3,FALSE),0)</f>
        <v>0</v>
      </c>
      <c r="G1138" s="82">
        <f>IF($C1138&lt;&gt;"",VLOOKUP($C1138,'Monthly budget'!$E$8:$O$86,COLUMN()-3,FALSE),0)</f>
        <v>0</v>
      </c>
      <c r="H1138" s="82">
        <f>IF($C1138&lt;&gt;"",VLOOKUP($C1138,'Monthly budget'!$E$8:$O$86,COLUMN()-3,FALSE),0)</f>
        <v>0</v>
      </c>
      <c r="I1138" s="82">
        <f>IF($C1138&lt;&gt;"",VLOOKUP($C1138,'Monthly budget'!$E$8:$O$86,COLUMN()-3,FALSE),0)</f>
        <v>0</v>
      </c>
      <c r="J1138" s="82">
        <f>IF($C1138&lt;&gt;"",VLOOKUP($C1138,'Monthly budget'!$E$8:$O$86,COLUMN()-3,FALSE),0)</f>
        <v>0</v>
      </c>
      <c r="K1138" s="82">
        <f>IF($C1138&lt;&gt;"",VLOOKUP($C1138,'Monthly budget'!$E$8:$O$86,COLUMN()-3,FALSE),0)</f>
        <v>0</v>
      </c>
      <c r="L1138" s="82">
        <f>IF($C1138&lt;&gt;"",VLOOKUP($C1138,'Monthly budget'!$E$8:$O$86,COLUMN()-3,FALSE),0)</f>
        <v>0</v>
      </c>
      <c r="M1138" s="82">
        <f>IF($C1138&lt;&gt;"",VLOOKUP($C1138,'Monthly budget'!$E$8:$O$86,COLUMN()-3,FALSE),0)</f>
        <v>0</v>
      </c>
      <c r="N1138" s="82">
        <f>IF($C1138&lt;&gt;"",VLOOKUP($C1138,'Monthly budget'!$E$8:$O$86,COLUMN()-3,FALSE),0)</f>
        <v>0</v>
      </c>
    </row>
    <row r="1139" spans="2:14" x14ac:dyDescent="0.25">
      <c r="B1139" s="81" t="b">
        <v>0</v>
      </c>
      <c r="C1139" s="88"/>
      <c r="D1139" s="87"/>
      <c r="E1139" s="83">
        <f>IF($C1139&lt;&gt;"",VLOOKUP($C1139,'Monthly budget'!$E$8:$O$86,COLUMN()-3,FALSE),0)</f>
        <v>0</v>
      </c>
      <c r="F1139" s="82">
        <f>IF($C1139&lt;&gt;"",VLOOKUP($C1139,'Monthly budget'!$E$8:$O$86,COLUMN()-3,FALSE),0)</f>
        <v>0</v>
      </c>
      <c r="G1139" s="82">
        <f>IF($C1139&lt;&gt;"",VLOOKUP($C1139,'Monthly budget'!$E$8:$O$86,COLUMN()-3,FALSE),0)</f>
        <v>0</v>
      </c>
      <c r="H1139" s="82">
        <f>IF($C1139&lt;&gt;"",VLOOKUP($C1139,'Monthly budget'!$E$8:$O$86,COLUMN()-3,FALSE),0)</f>
        <v>0</v>
      </c>
      <c r="I1139" s="82">
        <f>IF($C1139&lt;&gt;"",VLOOKUP($C1139,'Monthly budget'!$E$8:$O$86,COLUMN()-3,FALSE),0)</f>
        <v>0</v>
      </c>
      <c r="J1139" s="82">
        <f>IF($C1139&lt;&gt;"",VLOOKUP($C1139,'Monthly budget'!$E$8:$O$86,COLUMN()-3,FALSE),0)</f>
        <v>0</v>
      </c>
      <c r="K1139" s="82">
        <f>IF($C1139&lt;&gt;"",VLOOKUP($C1139,'Monthly budget'!$E$8:$O$86,COLUMN()-3,FALSE),0)</f>
        <v>0</v>
      </c>
      <c r="L1139" s="82">
        <f>IF($C1139&lt;&gt;"",VLOOKUP($C1139,'Monthly budget'!$E$8:$O$86,COLUMN()-3,FALSE),0)</f>
        <v>0</v>
      </c>
      <c r="M1139" s="82">
        <f>IF($C1139&lt;&gt;"",VLOOKUP($C1139,'Monthly budget'!$E$8:$O$86,COLUMN()-3,FALSE),0)</f>
        <v>0</v>
      </c>
      <c r="N1139" s="82">
        <f>IF($C1139&lt;&gt;"",VLOOKUP($C1139,'Monthly budget'!$E$8:$O$86,COLUMN()-3,FALSE),0)</f>
        <v>0</v>
      </c>
    </row>
    <row r="1140" spans="2:14" x14ac:dyDescent="0.25">
      <c r="B1140" s="81" t="b">
        <v>0</v>
      </c>
      <c r="C1140" s="88"/>
      <c r="D1140" s="87"/>
      <c r="E1140" s="83">
        <f>IF($C1140&lt;&gt;"",VLOOKUP($C1140,'Monthly budget'!$E$8:$O$86,COLUMN()-3,FALSE),0)</f>
        <v>0</v>
      </c>
      <c r="F1140" s="82">
        <f>IF($C1140&lt;&gt;"",VLOOKUP($C1140,'Monthly budget'!$E$8:$O$86,COLUMN()-3,FALSE),0)</f>
        <v>0</v>
      </c>
      <c r="G1140" s="82">
        <f>IF($C1140&lt;&gt;"",VLOOKUP($C1140,'Monthly budget'!$E$8:$O$86,COLUMN()-3,FALSE),0)</f>
        <v>0</v>
      </c>
      <c r="H1140" s="82">
        <f>IF($C1140&lt;&gt;"",VLOOKUP($C1140,'Monthly budget'!$E$8:$O$86,COLUMN()-3,FALSE),0)</f>
        <v>0</v>
      </c>
      <c r="I1140" s="82">
        <f>IF($C1140&lt;&gt;"",VLOOKUP($C1140,'Monthly budget'!$E$8:$O$86,COLUMN()-3,FALSE),0)</f>
        <v>0</v>
      </c>
      <c r="J1140" s="82">
        <f>IF($C1140&lt;&gt;"",VLOOKUP($C1140,'Monthly budget'!$E$8:$O$86,COLUMN()-3,FALSE),0)</f>
        <v>0</v>
      </c>
      <c r="K1140" s="82">
        <f>IF($C1140&lt;&gt;"",VLOOKUP($C1140,'Monthly budget'!$E$8:$O$86,COLUMN()-3,FALSE),0)</f>
        <v>0</v>
      </c>
      <c r="L1140" s="82">
        <f>IF($C1140&lt;&gt;"",VLOOKUP($C1140,'Monthly budget'!$E$8:$O$86,COLUMN()-3,FALSE),0)</f>
        <v>0</v>
      </c>
      <c r="M1140" s="82">
        <f>IF($C1140&lt;&gt;"",VLOOKUP($C1140,'Monthly budget'!$E$8:$O$86,COLUMN()-3,FALSE),0)</f>
        <v>0</v>
      </c>
      <c r="N1140" s="82">
        <f>IF($C1140&lt;&gt;"",VLOOKUP($C1140,'Monthly budget'!$E$8:$O$86,COLUMN()-3,FALSE),0)</f>
        <v>0</v>
      </c>
    </row>
    <row r="1141" spans="2:14" x14ac:dyDescent="0.25">
      <c r="B1141" s="81" t="b">
        <v>0</v>
      </c>
      <c r="C1141" s="88"/>
      <c r="D1141" s="87"/>
      <c r="E1141" s="83">
        <f>IF($C1141&lt;&gt;"",VLOOKUP($C1141,'Monthly budget'!$E$8:$O$86,COLUMN()-3,FALSE),0)</f>
        <v>0</v>
      </c>
      <c r="F1141" s="82">
        <f>IF($C1141&lt;&gt;"",VLOOKUP($C1141,'Monthly budget'!$E$8:$O$86,COLUMN()-3,FALSE),0)</f>
        <v>0</v>
      </c>
      <c r="G1141" s="82">
        <f>IF($C1141&lt;&gt;"",VLOOKUP($C1141,'Monthly budget'!$E$8:$O$86,COLUMN()-3,FALSE),0)</f>
        <v>0</v>
      </c>
      <c r="H1141" s="82">
        <f>IF($C1141&lt;&gt;"",VLOOKUP($C1141,'Monthly budget'!$E$8:$O$86,COLUMN()-3,FALSE),0)</f>
        <v>0</v>
      </c>
      <c r="I1141" s="82">
        <f>IF($C1141&lt;&gt;"",VLOOKUP($C1141,'Monthly budget'!$E$8:$O$86,COLUMN()-3,FALSE),0)</f>
        <v>0</v>
      </c>
      <c r="J1141" s="82">
        <f>IF($C1141&lt;&gt;"",VLOOKUP($C1141,'Monthly budget'!$E$8:$O$86,COLUMN()-3,FALSE),0)</f>
        <v>0</v>
      </c>
      <c r="K1141" s="82">
        <f>IF($C1141&lt;&gt;"",VLOOKUP($C1141,'Monthly budget'!$E$8:$O$86,COLUMN()-3,FALSE),0)</f>
        <v>0</v>
      </c>
      <c r="L1141" s="82">
        <f>IF($C1141&lt;&gt;"",VLOOKUP($C1141,'Monthly budget'!$E$8:$O$86,COLUMN()-3,FALSE),0)</f>
        <v>0</v>
      </c>
      <c r="M1141" s="82">
        <f>IF($C1141&lt;&gt;"",VLOOKUP($C1141,'Monthly budget'!$E$8:$O$86,COLUMN()-3,FALSE),0)</f>
        <v>0</v>
      </c>
      <c r="N1141" s="82">
        <f>IF($C1141&lt;&gt;"",VLOOKUP($C1141,'Monthly budget'!$E$8:$O$86,COLUMN()-3,FALSE),0)</f>
        <v>0</v>
      </c>
    </row>
    <row r="1142" spans="2:14" x14ac:dyDescent="0.25">
      <c r="B1142" s="81" t="b">
        <v>0</v>
      </c>
      <c r="C1142" s="88"/>
      <c r="D1142" s="87"/>
      <c r="E1142" s="83">
        <f>IF($C1142&lt;&gt;"",VLOOKUP($C1142,'Monthly budget'!$E$8:$O$86,COLUMN()-3,FALSE),0)</f>
        <v>0</v>
      </c>
      <c r="F1142" s="82">
        <f>IF($C1142&lt;&gt;"",VLOOKUP($C1142,'Monthly budget'!$E$8:$O$86,COLUMN()-3,FALSE),0)</f>
        <v>0</v>
      </c>
      <c r="G1142" s="82">
        <f>IF($C1142&lt;&gt;"",VLOOKUP($C1142,'Monthly budget'!$E$8:$O$86,COLUMN()-3,FALSE),0)</f>
        <v>0</v>
      </c>
      <c r="H1142" s="82">
        <f>IF($C1142&lt;&gt;"",VLOOKUP($C1142,'Monthly budget'!$E$8:$O$86,COLUMN()-3,FALSE),0)</f>
        <v>0</v>
      </c>
      <c r="I1142" s="82">
        <f>IF($C1142&lt;&gt;"",VLOOKUP($C1142,'Monthly budget'!$E$8:$O$86,COLUMN()-3,FALSE),0)</f>
        <v>0</v>
      </c>
      <c r="J1142" s="82">
        <f>IF($C1142&lt;&gt;"",VLOOKUP($C1142,'Monthly budget'!$E$8:$O$86,COLUMN()-3,FALSE),0)</f>
        <v>0</v>
      </c>
      <c r="K1142" s="82">
        <f>IF($C1142&lt;&gt;"",VLOOKUP($C1142,'Monthly budget'!$E$8:$O$86,COLUMN()-3,FALSE),0)</f>
        <v>0</v>
      </c>
      <c r="L1142" s="82">
        <f>IF($C1142&lt;&gt;"",VLOOKUP($C1142,'Monthly budget'!$E$8:$O$86,COLUMN()-3,FALSE),0)</f>
        <v>0</v>
      </c>
      <c r="M1142" s="82">
        <f>IF($C1142&lt;&gt;"",VLOOKUP($C1142,'Monthly budget'!$E$8:$O$86,COLUMN()-3,FALSE),0)</f>
        <v>0</v>
      </c>
      <c r="N1142" s="82">
        <f>IF($C1142&lt;&gt;"",VLOOKUP($C1142,'Monthly budget'!$E$8:$O$86,COLUMN()-3,FALSE),0)</f>
        <v>0</v>
      </c>
    </row>
    <row r="1143" spans="2:14" x14ac:dyDescent="0.25">
      <c r="B1143" s="81" t="b">
        <v>0</v>
      </c>
      <c r="C1143" s="88"/>
      <c r="D1143" s="87"/>
      <c r="E1143" s="83">
        <f>IF($C1143&lt;&gt;"",VLOOKUP($C1143,'Monthly budget'!$E$8:$O$86,COLUMN()-3,FALSE),0)</f>
        <v>0</v>
      </c>
      <c r="F1143" s="82">
        <f>IF($C1143&lt;&gt;"",VLOOKUP($C1143,'Monthly budget'!$E$8:$O$86,COLUMN()-3,FALSE),0)</f>
        <v>0</v>
      </c>
      <c r="G1143" s="82">
        <f>IF($C1143&lt;&gt;"",VLOOKUP($C1143,'Monthly budget'!$E$8:$O$86,COLUMN()-3,FALSE),0)</f>
        <v>0</v>
      </c>
      <c r="H1143" s="82">
        <f>IF($C1143&lt;&gt;"",VLOOKUP($C1143,'Monthly budget'!$E$8:$O$86,COLUMN()-3,FALSE),0)</f>
        <v>0</v>
      </c>
      <c r="I1143" s="82">
        <f>IF($C1143&lt;&gt;"",VLOOKUP($C1143,'Monthly budget'!$E$8:$O$86,COLUMN()-3,FALSE),0)</f>
        <v>0</v>
      </c>
      <c r="J1143" s="82">
        <f>IF($C1143&lt;&gt;"",VLOOKUP($C1143,'Monthly budget'!$E$8:$O$86,COLUMN()-3,FALSE),0)</f>
        <v>0</v>
      </c>
      <c r="K1143" s="82">
        <f>IF($C1143&lt;&gt;"",VLOOKUP($C1143,'Monthly budget'!$E$8:$O$86,COLUMN()-3,FALSE),0)</f>
        <v>0</v>
      </c>
      <c r="L1143" s="82">
        <f>IF($C1143&lt;&gt;"",VLOOKUP($C1143,'Monthly budget'!$E$8:$O$86,COLUMN()-3,FALSE),0)</f>
        <v>0</v>
      </c>
      <c r="M1143" s="82">
        <f>IF($C1143&lt;&gt;"",VLOOKUP($C1143,'Monthly budget'!$E$8:$O$86,COLUMN()-3,FALSE),0)</f>
        <v>0</v>
      </c>
      <c r="N1143" s="82">
        <f>IF($C1143&lt;&gt;"",VLOOKUP($C1143,'Monthly budget'!$E$8:$O$86,COLUMN()-3,FALSE),0)</f>
        <v>0</v>
      </c>
    </row>
    <row r="1144" spans="2:14" x14ac:dyDescent="0.25">
      <c r="B1144" s="81" t="b">
        <v>0</v>
      </c>
      <c r="C1144" s="88"/>
      <c r="D1144" s="87"/>
      <c r="E1144" s="83">
        <f>IF($C1144&lt;&gt;"",VLOOKUP($C1144,'Monthly budget'!$E$8:$O$86,COLUMN()-3,FALSE),0)</f>
        <v>0</v>
      </c>
      <c r="F1144" s="82">
        <f>IF($C1144&lt;&gt;"",VLOOKUP($C1144,'Monthly budget'!$E$8:$O$86,COLUMN()-3,FALSE),0)</f>
        <v>0</v>
      </c>
      <c r="G1144" s="82">
        <f>IF($C1144&lt;&gt;"",VLOOKUP($C1144,'Monthly budget'!$E$8:$O$86,COLUMN()-3,FALSE),0)</f>
        <v>0</v>
      </c>
      <c r="H1144" s="82">
        <f>IF($C1144&lt;&gt;"",VLOOKUP($C1144,'Monthly budget'!$E$8:$O$86,COLUMN()-3,FALSE),0)</f>
        <v>0</v>
      </c>
      <c r="I1144" s="82">
        <f>IF($C1144&lt;&gt;"",VLOOKUP($C1144,'Monthly budget'!$E$8:$O$86,COLUMN()-3,FALSE),0)</f>
        <v>0</v>
      </c>
      <c r="J1144" s="82">
        <f>IF($C1144&lt;&gt;"",VLOOKUP($C1144,'Monthly budget'!$E$8:$O$86,COLUMN()-3,FALSE),0)</f>
        <v>0</v>
      </c>
      <c r="K1144" s="82">
        <f>IF($C1144&lt;&gt;"",VLOOKUP($C1144,'Monthly budget'!$E$8:$O$86,COLUMN()-3,FALSE),0)</f>
        <v>0</v>
      </c>
      <c r="L1144" s="82">
        <f>IF($C1144&lt;&gt;"",VLOOKUP($C1144,'Monthly budget'!$E$8:$O$86,COLUMN()-3,FALSE),0)</f>
        <v>0</v>
      </c>
      <c r="M1144" s="82">
        <f>IF($C1144&lt;&gt;"",VLOOKUP($C1144,'Monthly budget'!$E$8:$O$86,COLUMN()-3,FALSE),0)</f>
        <v>0</v>
      </c>
      <c r="N1144" s="82">
        <f>IF($C1144&lt;&gt;"",VLOOKUP($C1144,'Monthly budget'!$E$8:$O$86,COLUMN()-3,FALSE),0)</f>
        <v>0</v>
      </c>
    </row>
    <row r="1145" spans="2:14" x14ac:dyDescent="0.25">
      <c r="B1145" s="81" t="b">
        <v>0</v>
      </c>
      <c r="C1145" s="88"/>
      <c r="D1145" s="87"/>
      <c r="E1145" s="83">
        <f>IF($C1145&lt;&gt;"",VLOOKUP($C1145,'Monthly budget'!$E$8:$O$86,COLUMN()-3,FALSE),0)</f>
        <v>0</v>
      </c>
      <c r="F1145" s="82">
        <f>IF($C1145&lt;&gt;"",VLOOKUP($C1145,'Monthly budget'!$E$8:$O$86,COLUMN()-3,FALSE),0)</f>
        <v>0</v>
      </c>
      <c r="G1145" s="82">
        <f>IF($C1145&lt;&gt;"",VLOOKUP($C1145,'Monthly budget'!$E$8:$O$86,COLUMN()-3,FALSE),0)</f>
        <v>0</v>
      </c>
      <c r="H1145" s="82">
        <f>IF($C1145&lt;&gt;"",VLOOKUP($C1145,'Monthly budget'!$E$8:$O$86,COLUMN()-3,FALSE),0)</f>
        <v>0</v>
      </c>
      <c r="I1145" s="82">
        <f>IF($C1145&lt;&gt;"",VLOOKUP($C1145,'Monthly budget'!$E$8:$O$86,COLUMN()-3,FALSE),0)</f>
        <v>0</v>
      </c>
      <c r="J1145" s="82">
        <f>IF($C1145&lt;&gt;"",VLOOKUP($C1145,'Monthly budget'!$E$8:$O$86,COLUMN()-3,FALSE),0)</f>
        <v>0</v>
      </c>
      <c r="K1145" s="82">
        <f>IF($C1145&lt;&gt;"",VLOOKUP($C1145,'Monthly budget'!$E$8:$O$86,COLUMN()-3,FALSE),0)</f>
        <v>0</v>
      </c>
      <c r="L1145" s="82">
        <f>IF($C1145&lt;&gt;"",VLOOKUP($C1145,'Monthly budget'!$E$8:$O$86,COLUMN()-3,FALSE),0)</f>
        <v>0</v>
      </c>
      <c r="M1145" s="82">
        <f>IF($C1145&lt;&gt;"",VLOOKUP($C1145,'Monthly budget'!$E$8:$O$86,COLUMN()-3,FALSE),0)</f>
        <v>0</v>
      </c>
      <c r="N1145" s="82">
        <f>IF($C1145&lt;&gt;"",VLOOKUP($C1145,'Monthly budget'!$E$8:$O$86,COLUMN()-3,FALSE),0)</f>
        <v>0</v>
      </c>
    </row>
    <row r="1146" spans="2:14" x14ac:dyDescent="0.25">
      <c r="B1146" s="81" t="b">
        <v>0</v>
      </c>
      <c r="C1146" s="88"/>
      <c r="D1146" s="87"/>
      <c r="E1146" s="83">
        <f>IF($C1146&lt;&gt;"",VLOOKUP($C1146,'Monthly budget'!$E$8:$O$86,COLUMN()-3,FALSE),0)</f>
        <v>0</v>
      </c>
      <c r="F1146" s="82">
        <f>IF($C1146&lt;&gt;"",VLOOKUP($C1146,'Monthly budget'!$E$8:$O$86,COLUMN()-3,FALSE),0)</f>
        <v>0</v>
      </c>
      <c r="G1146" s="82">
        <f>IF($C1146&lt;&gt;"",VLOOKUP($C1146,'Monthly budget'!$E$8:$O$86,COLUMN()-3,FALSE),0)</f>
        <v>0</v>
      </c>
      <c r="H1146" s="82">
        <f>IF($C1146&lt;&gt;"",VLOOKUP($C1146,'Monthly budget'!$E$8:$O$86,COLUMN()-3,FALSE),0)</f>
        <v>0</v>
      </c>
      <c r="I1146" s="82">
        <f>IF($C1146&lt;&gt;"",VLOOKUP($C1146,'Monthly budget'!$E$8:$O$86,COLUMN()-3,FALSE),0)</f>
        <v>0</v>
      </c>
      <c r="J1146" s="82">
        <f>IF($C1146&lt;&gt;"",VLOOKUP($C1146,'Monthly budget'!$E$8:$O$86,COLUMN()-3,FALSE),0)</f>
        <v>0</v>
      </c>
      <c r="K1146" s="82">
        <f>IF($C1146&lt;&gt;"",VLOOKUP($C1146,'Monthly budget'!$E$8:$O$86,COLUMN()-3,FALSE),0)</f>
        <v>0</v>
      </c>
      <c r="L1146" s="82">
        <f>IF($C1146&lt;&gt;"",VLOOKUP($C1146,'Monthly budget'!$E$8:$O$86,COLUMN()-3,FALSE),0)</f>
        <v>0</v>
      </c>
      <c r="M1146" s="82">
        <f>IF($C1146&lt;&gt;"",VLOOKUP($C1146,'Monthly budget'!$E$8:$O$86,COLUMN()-3,FALSE),0)</f>
        <v>0</v>
      </c>
      <c r="N1146" s="82">
        <f>IF($C1146&lt;&gt;"",VLOOKUP($C1146,'Monthly budget'!$E$8:$O$86,COLUMN()-3,FALSE),0)</f>
        <v>0</v>
      </c>
    </row>
    <row r="1147" spans="2:14" x14ac:dyDescent="0.25">
      <c r="B1147" s="81" t="b">
        <v>0</v>
      </c>
      <c r="C1147" s="88"/>
      <c r="D1147" s="87"/>
      <c r="E1147" s="83">
        <f>IF($C1147&lt;&gt;"",VLOOKUP($C1147,'Monthly budget'!$E$8:$O$86,COLUMN()-3,FALSE),0)</f>
        <v>0</v>
      </c>
      <c r="F1147" s="82">
        <f>IF($C1147&lt;&gt;"",VLOOKUP($C1147,'Monthly budget'!$E$8:$O$86,COLUMN()-3,FALSE),0)</f>
        <v>0</v>
      </c>
      <c r="G1147" s="82">
        <f>IF($C1147&lt;&gt;"",VLOOKUP($C1147,'Monthly budget'!$E$8:$O$86,COLUMN()-3,FALSE),0)</f>
        <v>0</v>
      </c>
      <c r="H1147" s="82">
        <f>IF($C1147&lt;&gt;"",VLOOKUP($C1147,'Monthly budget'!$E$8:$O$86,COLUMN()-3,FALSE),0)</f>
        <v>0</v>
      </c>
      <c r="I1147" s="82">
        <f>IF($C1147&lt;&gt;"",VLOOKUP($C1147,'Monthly budget'!$E$8:$O$86,COLUMN()-3,FALSE),0)</f>
        <v>0</v>
      </c>
      <c r="J1147" s="82">
        <f>IF($C1147&lt;&gt;"",VLOOKUP($C1147,'Monthly budget'!$E$8:$O$86,COLUMN()-3,FALSE),0)</f>
        <v>0</v>
      </c>
      <c r="K1147" s="82">
        <f>IF($C1147&lt;&gt;"",VLOOKUP($C1147,'Monthly budget'!$E$8:$O$86,COLUMN()-3,FALSE),0)</f>
        <v>0</v>
      </c>
      <c r="L1147" s="82">
        <f>IF($C1147&lt;&gt;"",VLOOKUP($C1147,'Monthly budget'!$E$8:$O$86,COLUMN()-3,FALSE),0)</f>
        <v>0</v>
      </c>
      <c r="M1147" s="82">
        <f>IF($C1147&lt;&gt;"",VLOOKUP($C1147,'Monthly budget'!$E$8:$O$86,COLUMN()-3,FALSE),0)</f>
        <v>0</v>
      </c>
      <c r="N1147" s="82">
        <f>IF($C1147&lt;&gt;"",VLOOKUP($C1147,'Monthly budget'!$E$8:$O$86,COLUMN()-3,FALSE),0)</f>
        <v>0</v>
      </c>
    </row>
    <row r="1148" spans="2:14" x14ac:dyDescent="0.25">
      <c r="B1148" s="81" t="b">
        <v>0</v>
      </c>
      <c r="C1148" s="88"/>
      <c r="D1148" s="87"/>
      <c r="E1148" s="83">
        <f>IF($C1148&lt;&gt;"",VLOOKUP($C1148,'Monthly budget'!$E$8:$O$86,COLUMN()-3,FALSE),0)</f>
        <v>0</v>
      </c>
      <c r="F1148" s="82">
        <f>IF($C1148&lt;&gt;"",VLOOKUP($C1148,'Monthly budget'!$E$8:$O$86,COLUMN()-3,FALSE),0)</f>
        <v>0</v>
      </c>
      <c r="G1148" s="82">
        <f>IF($C1148&lt;&gt;"",VLOOKUP($C1148,'Monthly budget'!$E$8:$O$86,COLUMN()-3,FALSE),0)</f>
        <v>0</v>
      </c>
      <c r="H1148" s="82">
        <f>IF($C1148&lt;&gt;"",VLOOKUP($C1148,'Monthly budget'!$E$8:$O$86,COLUMN()-3,FALSE),0)</f>
        <v>0</v>
      </c>
      <c r="I1148" s="82">
        <f>IF($C1148&lt;&gt;"",VLOOKUP($C1148,'Monthly budget'!$E$8:$O$86,COLUMN()-3,FALSE),0)</f>
        <v>0</v>
      </c>
      <c r="J1148" s="82">
        <f>IF($C1148&lt;&gt;"",VLOOKUP($C1148,'Monthly budget'!$E$8:$O$86,COLUMN()-3,FALSE),0)</f>
        <v>0</v>
      </c>
      <c r="K1148" s="82">
        <f>IF($C1148&lt;&gt;"",VLOOKUP($C1148,'Monthly budget'!$E$8:$O$86,COLUMN()-3,FALSE),0)</f>
        <v>0</v>
      </c>
      <c r="L1148" s="82">
        <f>IF($C1148&lt;&gt;"",VLOOKUP($C1148,'Monthly budget'!$E$8:$O$86,COLUMN()-3,FALSE),0)</f>
        <v>0</v>
      </c>
      <c r="M1148" s="82">
        <f>IF($C1148&lt;&gt;"",VLOOKUP($C1148,'Monthly budget'!$E$8:$O$86,COLUMN()-3,FALSE),0)</f>
        <v>0</v>
      </c>
      <c r="N1148" s="82">
        <f>IF($C1148&lt;&gt;"",VLOOKUP($C1148,'Monthly budget'!$E$8:$O$86,COLUMN()-3,FALSE),0)</f>
        <v>0</v>
      </c>
    </row>
    <row r="1149" spans="2:14" x14ac:dyDescent="0.25">
      <c r="B1149" s="81" t="b">
        <v>0</v>
      </c>
      <c r="C1149" s="88"/>
      <c r="D1149" s="87"/>
      <c r="E1149" s="83">
        <f>IF($C1149&lt;&gt;"",VLOOKUP($C1149,'Monthly budget'!$E$8:$O$86,COLUMN()-3,FALSE),0)</f>
        <v>0</v>
      </c>
      <c r="F1149" s="82">
        <f>IF($C1149&lt;&gt;"",VLOOKUP($C1149,'Monthly budget'!$E$8:$O$86,COLUMN()-3,FALSE),0)</f>
        <v>0</v>
      </c>
      <c r="G1149" s="82">
        <f>IF($C1149&lt;&gt;"",VLOOKUP($C1149,'Monthly budget'!$E$8:$O$86,COLUMN()-3,FALSE),0)</f>
        <v>0</v>
      </c>
      <c r="H1149" s="82">
        <f>IF($C1149&lt;&gt;"",VLOOKUP($C1149,'Monthly budget'!$E$8:$O$86,COLUMN()-3,FALSE),0)</f>
        <v>0</v>
      </c>
      <c r="I1149" s="82">
        <f>IF($C1149&lt;&gt;"",VLOOKUP($C1149,'Monthly budget'!$E$8:$O$86,COLUMN()-3,FALSE),0)</f>
        <v>0</v>
      </c>
      <c r="J1149" s="82">
        <f>IF($C1149&lt;&gt;"",VLOOKUP($C1149,'Monthly budget'!$E$8:$O$86,COLUMN()-3,FALSE),0)</f>
        <v>0</v>
      </c>
      <c r="K1149" s="82">
        <f>IF($C1149&lt;&gt;"",VLOOKUP($C1149,'Monthly budget'!$E$8:$O$86,COLUMN()-3,FALSE),0)</f>
        <v>0</v>
      </c>
      <c r="L1149" s="82">
        <f>IF($C1149&lt;&gt;"",VLOOKUP($C1149,'Monthly budget'!$E$8:$O$86,COLUMN()-3,FALSE),0)</f>
        <v>0</v>
      </c>
      <c r="M1149" s="82">
        <f>IF($C1149&lt;&gt;"",VLOOKUP($C1149,'Monthly budget'!$E$8:$O$86,COLUMN()-3,FALSE),0)</f>
        <v>0</v>
      </c>
      <c r="N1149" s="82">
        <f>IF($C1149&lt;&gt;"",VLOOKUP($C1149,'Monthly budget'!$E$8:$O$86,COLUMN()-3,FALSE),0)</f>
        <v>0</v>
      </c>
    </row>
    <row r="1150" spans="2:14" x14ac:dyDescent="0.25">
      <c r="B1150" s="81" t="b">
        <v>0</v>
      </c>
      <c r="C1150" s="88"/>
      <c r="D1150" s="87"/>
      <c r="E1150" s="83">
        <f>IF($C1150&lt;&gt;"",VLOOKUP($C1150,'Monthly budget'!$E$8:$O$86,COLUMN()-3,FALSE),0)</f>
        <v>0</v>
      </c>
      <c r="F1150" s="82">
        <f>IF($C1150&lt;&gt;"",VLOOKUP($C1150,'Monthly budget'!$E$8:$O$86,COLUMN()-3,FALSE),0)</f>
        <v>0</v>
      </c>
      <c r="G1150" s="82">
        <f>IF($C1150&lt;&gt;"",VLOOKUP($C1150,'Monthly budget'!$E$8:$O$86,COLUMN()-3,FALSE),0)</f>
        <v>0</v>
      </c>
      <c r="H1150" s="82">
        <f>IF($C1150&lt;&gt;"",VLOOKUP($C1150,'Monthly budget'!$E$8:$O$86,COLUMN()-3,FALSE),0)</f>
        <v>0</v>
      </c>
      <c r="I1150" s="82">
        <f>IF($C1150&lt;&gt;"",VLOOKUP($C1150,'Monthly budget'!$E$8:$O$86,COLUMN()-3,FALSE),0)</f>
        <v>0</v>
      </c>
      <c r="J1150" s="82">
        <f>IF($C1150&lt;&gt;"",VLOOKUP($C1150,'Monthly budget'!$E$8:$O$86,COLUMN()-3,FALSE),0)</f>
        <v>0</v>
      </c>
      <c r="K1150" s="82">
        <f>IF($C1150&lt;&gt;"",VLOOKUP($C1150,'Monthly budget'!$E$8:$O$86,COLUMN()-3,FALSE),0)</f>
        <v>0</v>
      </c>
      <c r="L1150" s="82">
        <f>IF($C1150&lt;&gt;"",VLOOKUP($C1150,'Monthly budget'!$E$8:$O$86,COLUMN()-3,FALSE),0)</f>
        <v>0</v>
      </c>
      <c r="M1150" s="82">
        <f>IF($C1150&lt;&gt;"",VLOOKUP($C1150,'Monthly budget'!$E$8:$O$86,COLUMN()-3,FALSE),0)</f>
        <v>0</v>
      </c>
      <c r="N1150" s="82">
        <f>IF($C1150&lt;&gt;"",VLOOKUP($C1150,'Monthly budget'!$E$8:$O$86,COLUMN()-3,FALSE),0)</f>
        <v>0</v>
      </c>
    </row>
    <row r="1151" spans="2:14" x14ac:dyDescent="0.25">
      <c r="B1151" s="81" t="b">
        <v>0</v>
      </c>
      <c r="C1151" s="88"/>
      <c r="D1151" s="87"/>
      <c r="E1151" s="83">
        <f>IF($C1151&lt;&gt;"",VLOOKUP($C1151,'Monthly budget'!$E$8:$O$86,COLUMN()-3,FALSE),0)</f>
        <v>0</v>
      </c>
      <c r="F1151" s="82">
        <f>IF($C1151&lt;&gt;"",VLOOKUP($C1151,'Monthly budget'!$E$8:$O$86,COLUMN()-3,FALSE),0)</f>
        <v>0</v>
      </c>
      <c r="G1151" s="82">
        <f>IF($C1151&lt;&gt;"",VLOOKUP($C1151,'Monthly budget'!$E$8:$O$86,COLUMN()-3,FALSE),0)</f>
        <v>0</v>
      </c>
      <c r="H1151" s="82">
        <f>IF($C1151&lt;&gt;"",VLOOKUP($C1151,'Monthly budget'!$E$8:$O$86,COLUMN()-3,FALSE),0)</f>
        <v>0</v>
      </c>
      <c r="I1151" s="82">
        <f>IF($C1151&lt;&gt;"",VLOOKUP($C1151,'Monthly budget'!$E$8:$O$86,COLUMN()-3,FALSE),0)</f>
        <v>0</v>
      </c>
      <c r="J1151" s="82">
        <f>IF($C1151&lt;&gt;"",VLOOKUP($C1151,'Monthly budget'!$E$8:$O$86,COLUMN()-3,FALSE),0)</f>
        <v>0</v>
      </c>
      <c r="K1151" s="82">
        <f>IF($C1151&lt;&gt;"",VLOOKUP($C1151,'Monthly budget'!$E$8:$O$86,COLUMN()-3,FALSE),0)</f>
        <v>0</v>
      </c>
      <c r="L1151" s="82">
        <f>IF($C1151&lt;&gt;"",VLOOKUP($C1151,'Monthly budget'!$E$8:$O$86,COLUMN()-3,FALSE),0)</f>
        <v>0</v>
      </c>
      <c r="M1151" s="82">
        <f>IF($C1151&lt;&gt;"",VLOOKUP($C1151,'Monthly budget'!$E$8:$O$86,COLUMN()-3,FALSE),0)</f>
        <v>0</v>
      </c>
      <c r="N1151" s="82">
        <f>IF($C1151&lt;&gt;"",VLOOKUP($C1151,'Monthly budget'!$E$8:$O$86,COLUMN()-3,FALSE),0)</f>
        <v>0</v>
      </c>
    </row>
    <row r="1152" spans="2:14" x14ac:dyDescent="0.25">
      <c r="B1152" s="81" t="b">
        <v>0</v>
      </c>
      <c r="C1152" s="88"/>
      <c r="D1152" s="87"/>
      <c r="E1152" s="83">
        <f>IF($C1152&lt;&gt;"",VLOOKUP($C1152,'Monthly budget'!$E$8:$O$86,COLUMN()-3,FALSE),0)</f>
        <v>0</v>
      </c>
      <c r="F1152" s="82">
        <f>IF($C1152&lt;&gt;"",VLOOKUP($C1152,'Monthly budget'!$E$8:$O$86,COLUMN()-3,FALSE),0)</f>
        <v>0</v>
      </c>
      <c r="G1152" s="82">
        <f>IF($C1152&lt;&gt;"",VLOOKUP($C1152,'Monthly budget'!$E$8:$O$86,COLUMN()-3,FALSE),0)</f>
        <v>0</v>
      </c>
      <c r="H1152" s="82">
        <f>IF($C1152&lt;&gt;"",VLOOKUP($C1152,'Monthly budget'!$E$8:$O$86,COLUMN()-3,FALSE),0)</f>
        <v>0</v>
      </c>
      <c r="I1152" s="82">
        <f>IF($C1152&lt;&gt;"",VLOOKUP($C1152,'Monthly budget'!$E$8:$O$86,COLUMN()-3,FALSE),0)</f>
        <v>0</v>
      </c>
      <c r="J1152" s="82">
        <f>IF($C1152&lt;&gt;"",VLOOKUP($C1152,'Monthly budget'!$E$8:$O$86,COLUMN()-3,FALSE),0)</f>
        <v>0</v>
      </c>
      <c r="K1152" s="82">
        <f>IF($C1152&lt;&gt;"",VLOOKUP($C1152,'Monthly budget'!$E$8:$O$86,COLUMN()-3,FALSE),0)</f>
        <v>0</v>
      </c>
      <c r="L1152" s="82">
        <f>IF($C1152&lt;&gt;"",VLOOKUP($C1152,'Monthly budget'!$E$8:$O$86,COLUMN()-3,FALSE),0)</f>
        <v>0</v>
      </c>
      <c r="M1152" s="82">
        <f>IF($C1152&lt;&gt;"",VLOOKUP($C1152,'Monthly budget'!$E$8:$O$86,COLUMN()-3,FALSE),0)</f>
        <v>0</v>
      </c>
      <c r="N1152" s="82">
        <f>IF($C1152&lt;&gt;"",VLOOKUP($C1152,'Monthly budget'!$E$8:$O$86,COLUMN()-3,FALSE),0)</f>
        <v>0</v>
      </c>
    </row>
    <row r="1153" spans="2:14" x14ac:dyDescent="0.25">
      <c r="B1153" s="81" t="b">
        <v>0</v>
      </c>
      <c r="C1153" s="88"/>
      <c r="D1153" s="87"/>
      <c r="E1153" s="83">
        <f>IF($C1153&lt;&gt;"",VLOOKUP($C1153,'Monthly budget'!$E$8:$O$86,COLUMN()-3,FALSE),0)</f>
        <v>0</v>
      </c>
      <c r="F1153" s="82">
        <f>IF($C1153&lt;&gt;"",VLOOKUP($C1153,'Monthly budget'!$E$8:$O$86,COLUMN()-3,FALSE),0)</f>
        <v>0</v>
      </c>
      <c r="G1153" s="82">
        <f>IF($C1153&lt;&gt;"",VLOOKUP($C1153,'Monthly budget'!$E$8:$O$86,COLUMN()-3,FALSE),0)</f>
        <v>0</v>
      </c>
      <c r="H1153" s="82">
        <f>IF($C1153&lt;&gt;"",VLOOKUP($C1153,'Monthly budget'!$E$8:$O$86,COLUMN()-3,FALSE),0)</f>
        <v>0</v>
      </c>
      <c r="I1153" s="82">
        <f>IF($C1153&lt;&gt;"",VLOOKUP($C1153,'Monthly budget'!$E$8:$O$86,COLUMN()-3,FALSE),0)</f>
        <v>0</v>
      </c>
      <c r="J1153" s="82">
        <f>IF($C1153&lt;&gt;"",VLOOKUP($C1153,'Monthly budget'!$E$8:$O$86,COLUMN()-3,FALSE),0)</f>
        <v>0</v>
      </c>
      <c r="K1153" s="82">
        <f>IF($C1153&lt;&gt;"",VLOOKUP($C1153,'Monthly budget'!$E$8:$O$86,COLUMN()-3,FALSE),0)</f>
        <v>0</v>
      </c>
      <c r="L1153" s="82">
        <f>IF($C1153&lt;&gt;"",VLOOKUP($C1153,'Monthly budget'!$E$8:$O$86,COLUMN()-3,FALSE),0)</f>
        <v>0</v>
      </c>
      <c r="M1153" s="82">
        <f>IF($C1153&lt;&gt;"",VLOOKUP($C1153,'Monthly budget'!$E$8:$O$86,COLUMN()-3,FALSE),0)</f>
        <v>0</v>
      </c>
      <c r="N1153" s="82">
        <f>IF($C1153&lt;&gt;"",VLOOKUP($C1153,'Monthly budget'!$E$8:$O$86,COLUMN()-3,FALSE),0)</f>
        <v>0</v>
      </c>
    </row>
    <row r="1154" spans="2:14" x14ac:dyDescent="0.25">
      <c r="B1154" s="81" t="b">
        <v>0</v>
      </c>
      <c r="C1154" s="88"/>
      <c r="D1154" s="87"/>
      <c r="E1154" s="83">
        <f>IF($C1154&lt;&gt;"",VLOOKUP($C1154,'Monthly budget'!$E$8:$O$86,COLUMN()-3,FALSE),0)</f>
        <v>0</v>
      </c>
      <c r="F1154" s="82">
        <f>IF($C1154&lt;&gt;"",VLOOKUP($C1154,'Monthly budget'!$E$8:$O$86,COLUMN()-3,FALSE),0)</f>
        <v>0</v>
      </c>
      <c r="G1154" s="82">
        <f>IF($C1154&lt;&gt;"",VLOOKUP($C1154,'Monthly budget'!$E$8:$O$86,COLUMN()-3,FALSE),0)</f>
        <v>0</v>
      </c>
      <c r="H1154" s="82">
        <f>IF($C1154&lt;&gt;"",VLOOKUP($C1154,'Monthly budget'!$E$8:$O$86,COLUMN()-3,FALSE),0)</f>
        <v>0</v>
      </c>
      <c r="I1154" s="82">
        <f>IF($C1154&lt;&gt;"",VLOOKUP($C1154,'Monthly budget'!$E$8:$O$86,COLUMN()-3,FALSE),0)</f>
        <v>0</v>
      </c>
      <c r="J1154" s="82">
        <f>IF($C1154&lt;&gt;"",VLOOKUP($C1154,'Monthly budget'!$E$8:$O$86,COLUMN()-3,FALSE),0)</f>
        <v>0</v>
      </c>
      <c r="K1154" s="82">
        <f>IF($C1154&lt;&gt;"",VLOOKUP($C1154,'Monthly budget'!$E$8:$O$86,COLUMN()-3,FALSE),0)</f>
        <v>0</v>
      </c>
      <c r="L1154" s="82">
        <f>IF($C1154&lt;&gt;"",VLOOKUP($C1154,'Monthly budget'!$E$8:$O$86,COLUMN()-3,FALSE),0)</f>
        <v>0</v>
      </c>
      <c r="M1154" s="82">
        <f>IF($C1154&lt;&gt;"",VLOOKUP($C1154,'Monthly budget'!$E$8:$O$86,COLUMN()-3,FALSE),0)</f>
        <v>0</v>
      </c>
      <c r="N1154" s="82">
        <f>IF($C1154&lt;&gt;"",VLOOKUP($C1154,'Monthly budget'!$E$8:$O$86,COLUMN()-3,FALSE),0)</f>
        <v>0</v>
      </c>
    </row>
    <row r="1155" spans="2:14" x14ac:dyDescent="0.25">
      <c r="B1155" s="81" t="b">
        <v>0</v>
      </c>
      <c r="C1155" s="88"/>
      <c r="D1155" s="87"/>
      <c r="E1155" s="83">
        <f>IF($C1155&lt;&gt;"",VLOOKUP($C1155,'Monthly budget'!$E$8:$O$86,COLUMN()-3,FALSE),0)</f>
        <v>0</v>
      </c>
      <c r="F1155" s="82">
        <f>IF($C1155&lt;&gt;"",VLOOKUP($C1155,'Monthly budget'!$E$8:$O$86,COLUMN()-3,FALSE),0)</f>
        <v>0</v>
      </c>
      <c r="G1155" s="82">
        <f>IF($C1155&lt;&gt;"",VLOOKUP($C1155,'Monthly budget'!$E$8:$O$86,COLUMN()-3,FALSE),0)</f>
        <v>0</v>
      </c>
      <c r="H1155" s="82">
        <f>IF($C1155&lt;&gt;"",VLOOKUP($C1155,'Monthly budget'!$E$8:$O$86,COLUMN()-3,FALSE),0)</f>
        <v>0</v>
      </c>
      <c r="I1155" s="82">
        <f>IF($C1155&lt;&gt;"",VLOOKUP($C1155,'Monthly budget'!$E$8:$O$86,COLUMN()-3,FALSE),0)</f>
        <v>0</v>
      </c>
      <c r="J1155" s="82">
        <f>IF($C1155&lt;&gt;"",VLOOKUP($C1155,'Monthly budget'!$E$8:$O$86,COLUMN()-3,FALSE),0)</f>
        <v>0</v>
      </c>
      <c r="K1155" s="82">
        <f>IF($C1155&lt;&gt;"",VLOOKUP($C1155,'Monthly budget'!$E$8:$O$86,COLUMN()-3,FALSE),0)</f>
        <v>0</v>
      </c>
      <c r="L1155" s="82">
        <f>IF($C1155&lt;&gt;"",VLOOKUP($C1155,'Monthly budget'!$E$8:$O$86,COLUMN()-3,FALSE),0)</f>
        <v>0</v>
      </c>
      <c r="M1155" s="82">
        <f>IF($C1155&lt;&gt;"",VLOOKUP($C1155,'Monthly budget'!$E$8:$O$86,COLUMN()-3,FALSE),0)</f>
        <v>0</v>
      </c>
      <c r="N1155" s="82">
        <f>IF($C1155&lt;&gt;"",VLOOKUP($C1155,'Monthly budget'!$E$8:$O$86,COLUMN()-3,FALSE),0)</f>
        <v>0</v>
      </c>
    </row>
    <row r="1156" spans="2:14" x14ac:dyDescent="0.25">
      <c r="B1156" s="81" t="b">
        <v>0</v>
      </c>
      <c r="C1156" s="88"/>
      <c r="D1156" s="87"/>
      <c r="E1156" s="83">
        <f>IF($C1156&lt;&gt;"",VLOOKUP($C1156,'Monthly budget'!$E$8:$O$86,COLUMN()-3,FALSE),0)</f>
        <v>0</v>
      </c>
      <c r="F1156" s="82">
        <f>IF($C1156&lt;&gt;"",VLOOKUP($C1156,'Monthly budget'!$E$8:$O$86,COLUMN()-3,FALSE),0)</f>
        <v>0</v>
      </c>
      <c r="G1156" s="82">
        <f>IF($C1156&lt;&gt;"",VLOOKUP($C1156,'Monthly budget'!$E$8:$O$86,COLUMN()-3,FALSE),0)</f>
        <v>0</v>
      </c>
      <c r="H1156" s="82">
        <f>IF($C1156&lt;&gt;"",VLOOKUP($C1156,'Monthly budget'!$E$8:$O$86,COLUMN()-3,FALSE),0)</f>
        <v>0</v>
      </c>
      <c r="I1156" s="82">
        <f>IF($C1156&lt;&gt;"",VLOOKUP($C1156,'Monthly budget'!$E$8:$O$86,COLUMN()-3,FALSE),0)</f>
        <v>0</v>
      </c>
      <c r="J1156" s="82">
        <f>IF($C1156&lt;&gt;"",VLOOKUP($C1156,'Monthly budget'!$E$8:$O$86,COLUMN()-3,FALSE),0)</f>
        <v>0</v>
      </c>
      <c r="K1156" s="82">
        <f>IF($C1156&lt;&gt;"",VLOOKUP($C1156,'Monthly budget'!$E$8:$O$86,COLUMN()-3,FALSE),0)</f>
        <v>0</v>
      </c>
      <c r="L1156" s="82">
        <f>IF($C1156&lt;&gt;"",VLOOKUP($C1156,'Monthly budget'!$E$8:$O$86,COLUMN()-3,FALSE),0)</f>
        <v>0</v>
      </c>
      <c r="M1156" s="82">
        <f>IF($C1156&lt;&gt;"",VLOOKUP($C1156,'Monthly budget'!$E$8:$O$86,COLUMN()-3,FALSE),0)</f>
        <v>0</v>
      </c>
      <c r="N1156" s="82">
        <f>IF($C1156&lt;&gt;"",VLOOKUP($C1156,'Monthly budget'!$E$8:$O$86,COLUMN()-3,FALSE),0)</f>
        <v>0</v>
      </c>
    </row>
    <row r="1157" spans="2:14" x14ac:dyDescent="0.25">
      <c r="B1157" s="81" t="b">
        <v>0</v>
      </c>
      <c r="C1157" s="88"/>
      <c r="D1157" s="87"/>
      <c r="E1157" s="83">
        <f>IF($C1157&lt;&gt;"",VLOOKUP($C1157,'Monthly budget'!$E$8:$O$86,COLUMN()-3,FALSE),0)</f>
        <v>0</v>
      </c>
      <c r="F1157" s="82">
        <f>IF($C1157&lt;&gt;"",VLOOKUP($C1157,'Monthly budget'!$E$8:$O$86,COLUMN()-3,FALSE),0)</f>
        <v>0</v>
      </c>
      <c r="G1157" s="82">
        <f>IF($C1157&lt;&gt;"",VLOOKUP($C1157,'Monthly budget'!$E$8:$O$86,COLUMN()-3,FALSE),0)</f>
        <v>0</v>
      </c>
      <c r="H1157" s="82">
        <f>IF($C1157&lt;&gt;"",VLOOKUP($C1157,'Monthly budget'!$E$8:$O$86,COLUMN()-3,FALSE),0)</f>
        <v>0</v>
      </c>
      <c r="I1157" s="82">
        <f>IF($C1157&lt;&gt;"",VLOOKUP($C1157,'Monthly budget'!$E$8:$O$86,COLUMN()-3,FALSE),0)</f>
        <v>0</v>
      </c>
      <c r="J1157" s="82">
        <f>IF($C1157&lt;&gt;"",VLOOKUP($C1157,'Monthly budget'!$E$8:$O$86,COLUMN()-3,FALSE),0)</f>
        <v>0</v>
      </c>
      <c r="K1157" s="82">
        <f>IF($C1157&lt;&gt;"",VLOOKUP($C1157,'Monthly budget'!$E$8:$O$86,COLUMN()-3,FALSE),0)</f>
        <v>0</v>
      </c>
      <c r="L1157" s="82">
        <f>IF($C1157&lt;&gt;"",VLOOKUP($C1157,'Monthly budget'!$E$8:$O$86,COLUMN()-3,FALSE),0)</f>
        <v>0</v>
      </c>
      <c r="M1157" s="82">
        <f>IF($C1157&lt;&gt;"",VLOOKUP($C1157,'Monthly budget'!$E$8:$O$86,COLUMN()-3,FALSE),0)</f>
        <v>0</v>
      </c>
      <c r="N1157" s="82">
        <f>IF($C1157&lt;&gt;"",VLOOKUP($C1157,'Monthly budget'!$E$8:$O$86,COLUMN()-3,FALSE),0)</f>
        <v>0</v>
      </c>
    </row>
    <row r="1158" spans="2:14" x14ac:dyDescent="0.25">
      <c r="B1158" s="81" t="b">
        <v>0</v>
      </c>
      <c r="C1158" s="88"/>
      <c r="D1158" s="87"/>
      <c r="E1158" s="83">
        <f>IF($C1158&lt;&gt;"",VLOOKUP($C1158,'Monthly budget'!$E$8:$O$86,COLUMN()-3,FALSE),0)</f>
        <v>0</v>
      </c>
      <c r="F1158" s="82">
        <f>IF($C1158&lt;&gt;"",VLOOKUP($C1158,'Monthly budget'!$E$8:$O$86,COLUMN()-3,FALSE),0)</f>
        <v>0</v>
      </c>
      <c r="G1158" s="82">
        <f>IF($C1158&lt;&gt;"",VLOOKUP($C1158,'Monthly budget'!$E$8:$O$86,COLUMN()-3,FALSE),0)</f>
        <v>0</v>
      </c>
      <c r="H1158" s="82">
        <f>IF($C1158&lt;&gt;"",VLOOKUP($C1158,'Monthly budget'!$E$8:$O$86,COLUMN()-3,FALSE),0)</f>
        <v>0</v>
      </c>
      <c r="I1158" s="82">
        <f>IF($C1158&lt;&gt;"",VLOOKUP($C1158,'Monthly budget'!$E$8:$O$86,COLUMN()-3,FALSE),0)</f>
        <v>0</v>
      </c>
      <c r="J1158" s="82">
        <f>IF($C1158&lt;&gt;"",VLOOKUP($C1158,'Monthly budget'!$E$8:$O$86,COLUMN()-3,FALSE),0)</f>
        <v>0</v>
      </c>
      <c r="K1158" s="82">
        <f>IF($C1158&lt;&gt;"",VLOOKUP($C1158,'Monthly budget'!$E$8:$O$86,COLUMN()-3,FALSE),0)</f>
        <v>0</v>
      </c>
      <c r="L1158" s="82">
        <f>IF($C1158&lt;&gt;"",VLOOKUP($C1158,'Monthly budget'!$E$8:$O$86,COLUMN()-3,FALSE),0)</f>
        <v>0</v>
      </c>
      <c r="M1158" s="82">
        <f>IF($C1158&lt;&gt;"",VLOOKUP($C1158,'Monthly budget'!$E$8:$O$86,COLUMN()-3,FALSE),0)</f>
        <v>0</v>
      </c>
      <c r="N1158" s="82">
        <f>IF($C1158&lt;&gt;"",VLOOKUP($C1158,'Monthly budget'!$E$8:$O$86,COLUMN()-3,FALSE),0)</f>
        <v>0</v>
      </c>
    </row>
    <row r="1159" spans="2:14" x14ac:dyDescent="0.25">
      <c r="B1159" s="81" t="b">
        <v>0</v>
      </c>
      <c r="C1159" s="88"/>
      <c r="D1159" s="87"/>
      <c r="E1159" s="83">
        <f>IF($C1159&lt;&gt;"",VLOOKUP($C1159,'Monthly budget'!$E$8:$O$86,COLUMN()-3,FALSE),0)</f>
        <v>0</v>
      </c>
      <c r="F1159" s="82">
        <f>IF($C1159&lt;&gt;"",VLOOKUP($C1159,'Monthly budget'!$E$8:$O$86,COLUMN()-3,FALSE),0)</f>
        <v>0</v>
      </c>
      <c r="G1159" s="82">
        <f>IF($C1159&lt;&gt;"",VLOOKUP($C1159,'Monthly budget'!$E$8:$O$86,COLUMN()-3,FALSE),0)</f>
        <v>0</v>
      </c>
      <c r="H1159" s="82">
        <f>IF($C1159&lt;&gt;"",VLOOKUP($C1159,'Monthly budget'!$E$8:$O$86,COLUMN()-3,FALSE),0)</f>
        <v>0</v>
      </c>
      <c r="I1159" s="82">
        <f>IF($C1159&lt;&gt;"",VLOOKUP($C1159,'Monthly budget'!$E$8:$O$86,COLUMN()-3,FALSE),0)</f>
        <v>0</v>
      </c>
      <c r="J1159" s="82">
        <f>IF($C1159&lt;&gt;"",VLOOKUP($C1159,'Monthly budget'!$E$8:$O$86,COLUMN()-3,FALSE),0)</f>
        <v>0</v>
      </c>
      <c r="K1159" s="82">
        <f>IF($C1159&lt;&gt;"",VLOOKUP($C1159,'Monthly budget'!$E$8:$O$86,COLUMN()-3,FALSE),0)</f>
        <v>0</v>
      </c>
      <c r="L1159" s="82">
        <f>IF($C1159&lt;&gt;"",VLOOKUP($C1159,'Monthly budget'!$E$8:$O$86,COLUMN()-3,FALSE),0)</f>
        <v>0</v>
      </c>
      <c r="M1159" s="82">
        <f>IF($C1159&lt;&gt;"",VLOOKUP($C1159,'Monthly budget'!$E$8:$O$86,COLUMN()-3,FALSE),0)</f>
        <v>0</v>
      </c>
      <c r="N1159" s="82">
        <f>IF($C1159&lt;&gt;"",VLOOKUP($C1159,'Monthly budget'!$E$8:$O$86,COLUMN()-3,FALSE),0)</f>
        <v>0</v>
      </c>
    </row>
    <row r="1160" spans="2:14" x14ac:dyDescent="0.25">
      <c r="B1160" s="81" t="b">
        <v>0</v>
      </c>
      <c r="C1160" s="88"/>
      <c r="D1160" s="87"/>
      <c r="E1160" s="83">
        <f>IF($C1160&lt;&gt;"",VLOOKUP($C1160,'Monthly budget'!$E$8:$O$86,COLUMN()-3,FALSE),0)</f>
        <v>0</v>
      </c>
      <c r="F1160" s="82">
        <f>IF($C1160&lt;&gt;"",VLOOKUP($C1160,'Monthly budget'!$E$8:$O$86,COLUMN()-3,FALSE),0)</f>
        <v>0</v>
      </c>
      <c r="G1160" s="82">
        <f>IF($C1160&lt;&gt;"",VLOOKUP($C1160,'Monthly budget'!$E$8:$O$86,COLUMN()-3,FALSE),0)</f>
        <v>0</v>
      </c>
      <c r="H1160" s="82">
        <f>IF($C1160&lt;&gt;"",VLOOKUP($C1160,'Monthly budget'!$E$8:$O$86,COLUMN()-3,FALSE),0)</f>
        <v>0</v>
      </c>
      <c r="I1160" s="82">
        <f>IF($C1160&lt;&gt;"",VLOOKUP($C1160,'Monthly budget'!$E$8:$O$86,COLUMN()-3,FALSE),0)</f>
        <v>0</v>
      </c>
      <c r="J1160" s="82">
        <f>IF($C1160&lt;&gt;"",VLOOKUP($C1160,'Monthly budget'!$E$8:$O$86,COLUMN()-3,FALSE),0)</f>
        <v>0</v>
      </c>
      <c r="K1160" s="82">
        <f>IF($C1160&lt;&gt;"",VLOOKUP($C1160,'Monthly budget'!$E$8:$O$86,COLUMN()-3,FALSE),0)</f>
        <v>0</v>
      </c>
      <c r="L1160" s="82">
        <f>IF($C1160&lt;&gt;"",VLOOKUP($C1160,'Monthly budget'!$E$8:$O$86,COLUMN()-3,FALSE),0)</f>
        <v>0</v>
      </c>
      <c r="M1160" s="82">
        <f>IF($C1160&lt;&gt;"",VLOOKUP($C1160,'Monthly budget'!$E$8:$O$86,COLUMN()-3,FALSE),0)</f>
        <v>0</v>
      </c>
      <c r="N1160" s="82">
        <f>IF($C1160&lt;&gt;"",VLOOKUP($C1160,'Monthly budget'!$E$8:$O$86,COLUMN()-3,FALSE),0)</f>
        <v>0</v>
      </c>
    </row>
    <row r="1161" spans="2:14" x14ac:dyDescent="0.25">
      <c r="B1161" s="81" t="b">
        <v>0</v>
      </c>
      <c r="C1161" s="88"/>
      <c r="D1161" s="87"/>
      <c r="E1161" s="83">
        <f>IF($C1161&lt;&gt;"",VLOOKUP($C1161,'Monthly budget'!$E$8:$O$86,COLUMN()-3,FALSE),0)</f>
        <v>0</v>
      </c>
      <c r="F1161" s="82">
        <f>IF($C1161&lt;&gt;"",VLOOKUP($C1161,'Monthly budget'!$E$8:$O$86,COLUMN()-3,FALSE),0)</f>
        <v>0</v>
      </c>
      <c r="G1161" s="82">
        <f>IF($C1161&lt;&gt;"",VLOOKUP($C1161,'Monthly budget'!$E$8:$O$86,COLUMN()-3,FALSE),0)</f>
        <v>0</v>
      </c>
      <c r="H1161" s="82">
        <f>IF($C1161&lt;&gt;"",VLOOKUP($C1161,'Monthly budget'!$E$8:$O$86,COLUMN()-3,FALSE),0)</f>
        <v>0</v>
      </c>
      <c r="I1161" s="82">
        <f>IF($C1161&lt;&gt;"",VLOOKUP($C1161,'Monthly budget'!$E$8:$O$86,COLUMN()-3,FALSE),0)</f>
        <v>0</v>
      </c>
      <c r="J1161" s="82">
        <f>IF($C1161&lt;&gt;"",VLOOKUP($C1161,'Monthly budget'!$E$8:$O$86,COLUMN()-3,FALSE),0)</f>
        <v>0</v>
      </c>
      <c r="K1161" s="82">
        <f>IF($C1161&lt;&gt;"",VLOOKUP($C1161,'Monthly budget'!$E$8:$O$86,COLUMN()-3,FALSE),0)</f>
        <v>0</v>
      </c>
      <c r="L1161" s="82">
        <f>IF($C1161&lt;&gt;"",VLOOKUP($C1161,'Monthly budget'!$E$8:$O$86,COLUMN()-3,FALSE),0)</f>
        <v>0</v>
      </c>
      <c r="M1161" s="82">
        <f>IF($C1161&lt;&gt;"",VLOOKUP($C1161,'Monthly budget'!$E$8:$O$86,COLUMN()-3,FALSE),0)</f>
        <v>0</v>
      </c>
      <c r="N1161" s="82">
        <f>IF($C1161&lt;&gt;"",VLOOKUP($C1161,'Monthly budget'!$E$8:$O$86,COLUMN()-3,FALSE),0)</f>
        <v>0</v>
      </c>
    </row>
    <row r="1162" spans="2:14" x14ac:dyDescent="0.25">
      <c r="B1162" s="81" t="b">
        <v>0</v>
      </c>
      <c r="C1162" s="88"/>
      <c r="D1162" s="87"/>
      <c r="E1162" s="83">
        <f>IF($C1162&lt;&gt;"",VLOOKUP($C1162,'Monthly budget'!$E$8:$O$86,COLUMN()-3,FALSE),0)</f>
        <v>0</v>
      </c>
      <c r="F1162" s="82">
        <f>IF($C1162&lt;&gt;"",VLOOKUP($C1162,'Monthly budget'!$E$8:$O$86,COLUMN()-3,FALSE),0)</f>
        <v>0</v>
      </c>
      <c r="G1162" s="82">
        <f>IF($C1162&lt;&gt;"",VLOOKUP($C1162,'Monthly budget'!$E$8:$O$86,COLUMN()-3,FALSE),0)</f>
        <v>0</v>
      </c>
      <c r="H1162" s="82">
        <f>IF($C1162&lt;&gt;"",VLOOKUP($C1162,'Monthly budget'!$E$8:$O$86,COLUMN()-3,FALSE),0)</f>
        <v>0</v>
      </c>
      <c r="I1162" s="82">
        <f>IF($C1162&lt;&gt;"",VLOOKUP($C1162,'Monthly budget'!$E$8:$O$86,COLUMN()-3,FALSE),0)</f>
        <v>0</v>
      </c>
      <c r="J1162" s="82">
        <f>IF($C1162&lt;&gt;"",VLOOKUP($C1162,'Monthly budget'!$E$8:$O$86,COLUMN()-3,FALSE),0)</f>
        <v>0</v>
      </c>
      <c r="K1162" s="82">
        <f>IF($C1162&lt;&gt;"",VLOOKUP($C1162,'Monthly budget'!$E$8:$O$86,COLUMN()-3,FALSE),0)</f>
        <v>0</v>
      </c>
      <c r="L1162" s="82">
        <f>IF($C1162&lt;&gt;"",VLOOKUP($C1162,'Monthly budget'!$E$8:$O$86,COLUMN()-3,FALSE),0)</f>
        <v>0</v>
      </c>
      <c r="M1162" s="82">
        <f>IF($C1162&lt;&gt;"",VLOOKUP($C1162,'Monthly budget'!$E$8:$O$86,COLUMN()-3,FALSE),0)</f>
        <v>0</v>
      </c>
      <c r="N1162" s="82">
        <f>IF($C1162&lt;&gt;"",VLOOKUP($C1162,'Monthly budget'!$E$8:$O$86,COLUMN()-3,FALSE),0)</f>
        <v>0</v>
      </c>
    </row>
    <row r="1163" spans="2:14" x14ac:dyDescent="0.25">
      <c r="B1163" s="81" t="b">
        <v>0</v>
      </c>
      <c r="C1163" s="88"/>
      <c r="D1163" s="87"/>
      <c r="E1163" s="83">
        <f>IF($C1163&lt;&gt;"",VLOOKUP($C1163,'Monthly budget'!$E$8:$O$86,COLUMN()-3,FALSE),0)</f>
        <v>0</v>
      </c>
      <c r="F1163" s="82">
        <f>IF($C1163&lt;&gt;"",VLOOKUP($C1163,'Monthly budget'!$E$8:$O$86,COLUMN()-3,FALSE),0)</f>
        <v>0</v>
      </c>
      <c r="G1163" s="82">
        <f>IF($C1163&lt;&gt;"",VLOOKUP($C1163,'Monthly budget'!$E$8:$O$86,COLUMN()-3,FALSE),0)</f>
        <v>0</v>
      </c>
      <c r="H1163" s="82">
        <f>IF($C1163&lt;&gt;"",VLOOKUP($C1163,'Monthly budget'!$E$8:$O$86,COLUMN()-3,FALSE),0)</f>
        <v>0</v>
      </c>
      <c r="I1163" s="82">
        <f>IF($C1163&lt;&gt;"",VLOOKUP($C1163,'Monthly budget'!$E$8:$O$86,COLUMN()-3,FALSE),0)</f>
        <v>0</v>
      </c>
      <c r="J1163" s="82">
        <f>IF($C1163&lt;&gt;"",VLOOKUP($C1163,'Monthly budget'!$E$8:$O$86,COLUMN()-3,FALSE),0)</f>
        <v>0</v>
      </c>
      <c r="K1163" s="82">
        <f>IF($C1163&lt;&gt;"",VLOOKUP($C1163,'Monthly budget'!$E$8:$O$86,COLUMN()-3,FALSE),0)</f>
        <v>0</v>
      </c>
      <c r="L1163" s="82">
        <f>IF($C1163&lt;&gt;"",VLOOKUP($C1163,'Monthly budget'!$E$8:$O$86,COLUMN()-3,FALSE),0)</f>
        <v>0</v>
      </c>
      <c r="M1163" s="82">
        <f>IF($C1163&lt;&gt;"",VLOOKUP($C1163,'Monthly budget'!$E$8:$O$86,COLUMN()-3,FALSE),0)</f>
        <v>0</v>
      </c>
      <c r="N1163" s="82">
        <f>IF($C1163&lt;&gt;"",VLOOKUP($C1163,'Monthly budget'!$E$8:$O$86,COLUMN()-3,FALSE),0)</f>
        <v>0</v>
      </c>
    </row>
    <row r="1164" spans="2:14" x14ac:dyDescent="0.25">
      <c r="B1164" s="81" t="b">
        <v>0</v>
      </c>
      <c r="C1164" s="88"/>
      <c r="D1164" s="87"/>
      <c r="E1164" s="83">
        <f>IF($C1164&lt;&gt;"",VLOOKUP($C1164,'Monthly budget'!$E$8:$O$86,COLUMN()-3,FALSE),0)</f>
        <v>0</v>
      </c>
      <c r="F1164" s="82">
        <f>IF($C1164&lt;&gt;"",VLOOKUP($C1164,'Monthly budget'!$E$8:$O$86,COLUMN()-3,FALSE),0)</f>
        <v>0</v>
      </c>
      <c r="G1164" s="82">
        <f>IF($C1164&lt;&gt;"",VLOOKUP($C1164,'Monthly budget'!$E$8:$O$86,COLUMN()-3,FALSE),0)</f>
        <v>0</v>
      </c>
      <c r="H1164" s="82">
        <f>IF($C1164&lt;&gt;"",VLOOKUP($C1164,'Monthly budget'!$E$8:$O$86,COLUMN()-3,FALSE),0)</f>
        <v>0</v>
      </c>
      <c r="I1164" s="82">
        <f>IF($C1164&lt;&gt;"",VLOOKUP($C1164,'Monthly budget'!$E$8:$O$86,COLUMN()-3,FALSE),0)</f>
        <v>0</v>
      </c>
      <c r="J1164" s="82">
        <f>IF($C1164&lt;&gt;"",VLOOKUP($C1164,'Monthly budget'!$E$8:$O$86,COLUMN()-3,FALSE),0)</f>
        <v>0</v>
      </c>
      <c r="K1164" s="82">
        <f>IF($C1164&lt;&gt;"",VLOOKUP($C1164,'Monthly budget'!$E$8:$O$86,COLUMN()-3,FALSE),0)</f>
        <v>0</v>
      </c>
      <c r="L1164" s="82">
        <f>IF($C1164&lt;&gt;"",VLOOKUP($C1164,'Monthly budget'!$E$8:$O$86,COLUMN()-3,FALSE),0)</f>
        <v>0</v>
      </c>
      <c r="M1164" s="82">
        <f>IF($C1164&lt;&gt;"",VLOOKUP($C1164,'Monthly budget'!$E$8:$O$86,COLUMN()-3,FALSE),0)</f>
        <v>0</v>
      </c>
      <c r="N1164" s="82">
        <f>IF($C1164&lt;&gt;"",VLOOKUP($C1164,'Monthly budget'!$E$8:$O$86,COLUMN()-3,FALSE),0)</f>
        <v>0</v>
      </c>
    </row>
    <row r="1165" spans="2:14" x14ac:dyDescent="0.25">
      <c r="B1165" s="81" t="b">
        <v>0</v>
      </c>
      <c r="C1165" s="88"/>
      <c r="D1165" s="87"/>
      <c r="E1165" s="83">
        <f>IF($C1165&lt;&gt;"",VLOOKUP($C1165,'Monthly budget'!$E$8:$O$86,COLUMN()-3,FALSE),0)</f>
        <v>0</v>
      </c>
      <c r="F1165" s="82">
        <f>IF($C1165&lt;&gt;"",VLOOKUP($C1165,'Monthly budget'!$E$8:$O$86,COLUMN()-3,FALSE),0)</f>
        <v>0</v>
      </c>
      <c r="G1165" s="82">
        <f>IF($C1165&lt;&gt;"",VLOOKUP($C1165,'Monthly budget'!$E$8:$O$86,COLUMN()-3,FALSE),0)</f>
        <v>0</v>
      </c>
      <c r="H1165" s="82">
        <f>IF($C1165&lt;&gt;"",VLOOKUP($C1165,'Monthly budget'!$E$8:$O$86,COLUMN()-3,FALSE),0)</f>
        <v>0</v>
      </c>
      <c r="I1165" s="82">
        <f>IF($C1165&lt;&gt;"",VLOOKUP($C1165,'Monthly budget'!$E$8:$O$86,COLUMN()-3,FALSE),0)</f>
        <v>0</v>
      </c>
      <c r="J1165" s="82">
        <f>IF($C1165&lt;&gt;"",VLOOKUP($C1165,'Monthly budget'!$E$8:$O$86,COLUMN()-3,FALSE),0)</f>
        <v>0</v>
      </c>
      <c r="K1165" s="82">
        <f>IF($C1165&lt;&gt;"",VLOOKUP($C1165,'Monthly budget'!$E$8:$O$86,COLUMN()-3,FALSE),0)</f>
        <v>0</v>
      </c>
      <c r="L1165" s="82">
        <f>IF($C1165&lt;&gt;"",VLOOKUP($C1165,'Monthly budget'!$E$8:$O$86,COLUMN()-3,FALSE),0)</f>
        <v>0</v>
      </c>
      <c r="M1165" s="82">
        <f>IF($C1165&lt;&gt;"",VLOOKUP($C1165,'Monthly budget'!$E$8:$O$86,COLUMN()-3,FALSE),0)</f>
        <v>0</v>
      </c>
      <c r="N1165" s="82">
        <f>IF($C1165&lt;&gt;"",VLOOKUP($C1165,'Monthly budget'!$E$8:$O$86,COLUMN()-3,FALSE),0)</f>
        <v>0</v>
      </c>
    </row>
    <row r="1166" spans="2:14" x14ac:dyDescent="0.25">
      <c r="B1166" s="81" t="b">
        <v>0</v>
      </c>
      <c r="C1166" s="88"/>
      <c r="D1166" s="87"/>
      <c r="E1166" s="83">
        <f>IF($C1166&lt;&gt;"",VLOOKUP($C1166,'Monthly budget'!$E$8:$O$86,COLUMN()-3,FALSE),0)</f>
        <v>0</v>
      </c>
      <c r="F1166" s="82">
        <f>IF($C1166&lt;&gt;"",VLOOKUP($C1166,'Monthly budget'!$E$8:$O$86,COLUMN()-3,FALSE),0)</f>
        <v>0</v>
      </c>
      <c r="G1166" s="82">
        <f>IF($C1166&lt;&gt;"",VLOOKUP($C1166,'Monthly budget'!$E$8:$O$86,COLUMN()-3,FALSE),0)</f>
        <v>0</v>
      </c>
      <c r="H1166" s="82">
        <f>IF($C1166&lt;&gt;"",VLOOKUP($C1166,'Monthly budget'!$E$8:$O$86,COLUMN()-3,FALSE),0)</f>
        <v>0</v>
      </c>
      <c r="I1166" s="82">
        <f>IF($C1166&lt;&gt;"",VLOOKUP($C1166,'Monthly budget'!$E$8:$O$86,COLUMN()-3,FALSE),0)</f>
        <v>0</v>
      </c>
      <c r="J1166" s="82">
        <f>IF($C1166&lt;&gt;"",VLOOKUP($C1166,'Monthly budget'!$E$8:$O$86,COLUMN()-3,FALSE),0)</f>
        <v>0</v>
      </c>
      <c r="K1166" s="82">
        <f>IF($C1166&lt;&gt;"",VLOOKUP($C1166,'Monthly budget'!$E$8:$O$86,COLUMN()-3,FALSE),0)</f>
        <v>0</v>
      </c>
      <c r="L1166" s="82">
        <f>IF($C1166&lt;&gt;"",VLOOKUP($C1166,'Monthly budget'!$E$8:$O$86,COLUMN()-3,FALSE),0)</f>
        <v>0</v>
      </c>
      <c r="M1166" s="82">
        <f>IF($C1166&lt;&gt;"",VLOOKUP($C1166,'Monthly budget'!$E$8:$O$86,COLUMN()-3,FALSE),0)</f>
        <v>0</v>
      </c>
      <c r="N1166" s="82">
        <f>IF($C1166&lt;&gt;"",VLOOKUP($C1166,'Monthly budget'!$E$8:$O$86,COLUMN()-3,FALSE),0)</f>
        <v>0</v>
      </c>
    </row>
    <row r="1167" spans="2:14" x14ac:dyDescent="0.25">
      <c r="B1167" s="81" t="b">
        <v>0</v>
      </c>
      <c r="C1167" s="88"/>
      <c r="D1167" s="87"/>
      <c r="E1167" s="83">
        <f>IF($C1167&lt;&gt;"",VLOOKUP($C1167,'Monthly budget'!$E$8:$O$86,COLUMN()-3,FALSE),0)</f>
        <v>0</v>
      </c>
      <c r="F1167" s="82">
        <f>IF($C1167&lt;&gt;"",VLOOKUP($C1167,'Monthly budget'!$E$8:$O$86,COLUMN()-3,FALSE),0)</f>
        <v>0</v>
      </c>
      <c r="G1167" s="82">
        <f>IF($C1167&lt;&gt;"",VLOOKUP($C1167,'Monthly budget'!$E$8:$O$86,COLUMN()-3,FALSE),0)</f>
        <v>0</v>
      </c>
      <c r="H1167" s="82">
        <f>IF($C1167&lt;&gt;"",VLOOKUP($C1167,'Monthly budget'!$E$8:$O$86,COLUMN()-3,FALSE),0)</f>
        <v>0</v>
      </c>
      <c r="I1167" s="82">
        <f>IF($C1167&lt;&gt;"",VLOOKUP($C1167,'Monthly budget'!$E$8:$O$86,COLUMN()-3,FALSE),0)</f>
        <v>0</v>
      </c>
      <c r="J1167" s="82">
        <f>IF($C1167&lt;&gt;"",VLOOKUP($C1167,'Monthly budget'!$E$8:$O$86,COLUMN()-3,FALSE),0)</f>
        <v>0</v>
      </c>
      <c r="K1167" s="82">
        <f>IF($C1167&lt;&gt;"",VLOOKUP($C1167,'Monthly budget'!$E$8:$O$86,COLUMN()-3,FALSE),0)</f>
        <v>0</v>
      </c>
      <c r="L1167" s="82">
        <f>IF($C1167&lt;&gt;"",VLOOKUP($C1167,'Monthly budget'!$E$8:$O$86,COLUMN()-3,FALSE),0)</f>
        <v>0</v>
      </c>
      <c r="M1167" s="82">
        <f>IF($C1167&lt;&gt;"",VLOOKUP($C1167,'Monthly budget'!$E$8:$O$86,COLUMN()-3,FALSE),0)</f>
        <v>0</v>
      </c>
      <c r="N1167" s="82">
        <f>IF($C1167&lt;&gt;"",VLOOKUP($C1167,'Monthly budget'!$E$8:$O$86,COLUMN()-3,FALSE),0)</f>
        <v>0</v>
      </c>
    </row>
    <row r="1168" spans="2:14" x14ac:dyDescent="0.25">
      <c r="B1168" s="81" t="b">
        <v>0</v>
      </c>
      <c r="C1168" s="88"/>
      <c r="D1168" s="87"/>
      <c r="E1168" s="83">
        <f>IF($C1168&lt;&gt;"",VLOOKUP($C1168,'Monthly budget'!$E$8:$O$86,COLUMN()-3,FALSE),0)</f>
        <v>0</v>
      </c>
      <c r="F1168" s="82">
        <f>IF($C1168&lt;&gt;"",VLOOKUP($C1168,'Monthly budget'!$E$8:$O$86,COLUMN()-3,FALSE),0)</f>
        <v>0</v>
      </c>
      <c r="G1168" s="82">
        <f>IF($C1168&lt;&gt;"",VLOOKUP($C1168,'Monthly budget'!$E$8:$O$86,COLUMN()-3,FALSE),0)</f>
        <v>0</v>
      </c>
      <c r="H1168" s="82">
        <f>IF($C1168&lt;&gt;"",VLOOKUP($C1168,'Monthly budget'!$E$8:$O$86,COLUMN()-3,FALSE),0)</f>
        <v>0</v>
      </c>
      <c r="I1168" s="82">
        <f>IF($C1168&lt;&gt;"",VLOOKUP($C1168,'Monthly budget'!$E$8:$O$86,COLUMN()-3,FALSE),0)</f>
        <v>0</v>
      </c>
      <c r="J1168" s="82">
        <f>IF($C1168&lt;&gt;"",VLOOKUP($C1168,'Monthly budget'!$E$8:$O$86,COLUMN()-3,FALSE),0)</f>
        <v>0</v>
      </c>
      <c r="K1168" s="82">
        <f>IF($C1168&lt;&gt;"",VLOOKUP($C1168,'Monthly budget'!$E$8:$O$86,COLUMN()-3,FALSE),0)</f>
        <v>0</v>
      </c>
      <c r="L1168" s="82">
        <f>IF($C1168&lt;&gt;"",VLOOKUP($C1168,'Monthly budget'!$E$8:$O$86,COLUMN()-3,FALSE),0)</f>
        <v>0</v>
      </c>
      <c r="M1168" s="82">
        <f>IF($C1168&lt;&gt;"",VLOOKUP($C1168,'Monthly budget'!$E$8:$O$86,COLUMN()-3,FALSE),0)</f>
        <v>0</v>
      </c>
      <c r="N1168" s="82">
        <f>IF($C1168&lt;&gt;"",VLOOKUP($C1168,'Monthly budget'!$E$8:$O$86,COLUMN()-3,FALSE),0)</f>
        <v>0</v>
      </c>
    </row>
    <row r="1169" spans="2:14" x14ac:dyDescent="0.25">
      <c r="B1169" s="81" t="b">
        <v>0</v>
      </c>
      <c r="C1169" s="88"/>
      <c r="D1169" s="87"/>
      <c r="E1169" s="83">
        <f>IF($C1169&lt;&gt;"",VLOOKUP($C1169,'Monthly budget'!$E$8:$O$86,COLUMN()-3,FALSE),0)</f>
        <v>0</v>
      </c>
      <c r="F1169" s="82">
        <f>IF($C1169&lt;&gt;"",VLOOKUP($C1169,'Monthly budget'!$E$8:$O$86,COLUMN()-3,FALSE),0)</f>
        <v>0</v>
      </c>
      <c r="G1169" s="82">
        <f>IF($C1169&lt;&gt;"",VLOOKUP($C1169,'Monthly budget'!$E$8:$O$86,COLUMN()-3,FALSE),0)</f>
        <v>0</v>
      </c>
      <c r="H1169" s="82">
        <f>IF($C1169&lt;&gt;"",VLOOKUP($C1169,'Monthly budget'!$E$8:$O$86,COLUMN()-3,FALSE),0)</f>
        <v>0</v>
      </c>
      <c r="I1169" s="82">
        <f>IF($C1169&lt;&gt;"",VLOOKUP($C1169,'Monthly budget'!$E$8:$O$86,COLUMN()-3,FALSE),0)</f>
        <v>0</v>
      </c>
      <c r="J1169" s="82">
        <f>IF($C1169&lt;&gt;"",VLOOKUP($C1169,'Monthly budget'!$E$8:$O$86,COLUMN()-3,FALSE),0)</f>
        <v>0</v>
      </c>
      <c r="K1169" s="82">
        <f>IF($C1169&lt;&gt;"",VLOOKUP($C1169,'Monthly budget'!$E$8:$O$86,COLUMN()-3,FALSE),0)</f>
        <v>0</v>
      </c>
      <c r="L1169" s="82">
        <f>IF($C1169&lt;&gt;"",VLOOKUP($C1169,'Monthly budget'!$E$8:$O$86,COLUMN()-3,FALSE),0)</f>
        <v>0</v>
      </c>
      <c r="M1169" s="82">
        <f>IF($C1169&lt;&gt;"",VLOOKUP($C1169,'Monthly budget'!$E$8:$O$86,COLUMN()-3,FALSE),0)</f>
        <v>0</v>
      </c>
      <c r="N1169" s="82">
        <f>IF($C1169&lt;&gt;"",VLOOKUP($C1169,'Monthly budget'!$E$8:$O$86,COLUMN()-3,FALSE),0)</f>
        <v>0</v>
      </c>
    </row>
    <row r="1170" spans="2:14" x14ac:dyDescent="0.25">
      <c r="B1170" s="81" t="b">
        <v>0</v>
      </c>
      <c r="C1170" s="88"/>
      <c r="D1170" s="87"/>
      <c r="E1170" s="83">
        <f>IF($C1170&lt;&gt;"",VLOOKUP($C1170,'Monthly budget'!$E$8:$O$86,COLUMN()-3,FALSE),0)</f>
        <v>0</v>
      </c>
      <c r="F1170" s="82">
        <f>IF($C1170&lt;&gt;"",VLOOKUP($C1170,'Monthly budget'!$E$8:$O$86,COLUMN()-3,FALSE),0)</f>
        <v>0</v>
      </c>
      <c r="G1170" s="82">
        <f>IF($C1170&lt;&gt;"",VLOOKUP($C1170,'Monthly budget'!$E$8:$O$86,COLUMN()-3,FALSE),0)</f>
        <v>0</v>
      </c>
      <c r="H1170" s="82">
        <f>IF($C1170&lt;&gt;"",VLOOKUP($C1170,'Monthly budget'!$E$8:$O$86,COLUMN()-3,FALSE),0)</f>
        <v>0</v>
      </c>
      <c r="I1170" s="82">
        <f>IF($C1170&lt;&gt;"",VLOOKUP($C1170,'Monthly budget'!$E$8:$O$86,COLUMN()-3,FALSE),0)</f>
        <v>0</v>
      </c>
      <c r="J1170" s="82">
        <f>IF($C1170&lt;&gt;"",VLOOKUP($C1170,'Monthly budget'!$E$8:$O$86,COLUMN()-3,FALSE),0)</f>
        <v>0</v>
      </c>
      <c r="K1170" s="82">
        <f>IF($C1170&lt;&gt;"",VLOOKUP($C1170,'Monthly budget'!$E$8:$O$86,COLUMN()-3,FALSE),0)</f>
        <v>0</v>
      </c>
      <c r="L1170" s="82">
        <f>IF($C1170&lt;&gt;"",VLOOKUP($C1170,'Monthly budget'!$E$8:$O$86,COLUMN()-3,FALSE),0)</f>
        <v>0</v>
      </c>
      <c r="M1170" s="82">
        <f>IF($C1170&lt;&gt;"",VLOOKUP($C1170,'Monthly budget'!$E$8:$O$86,COLUMN()-3,FALSE),0)</f>
        <v>0</v>
      </c>
      <c r="N1170" s="82">
        <f>IF($C1170&lt;&gt;"",VLOOKUP($C1170,'Monthly budget'!$E$8:$O$86,COLUMN()-3,FALSE),0)</f>
        <v>0</v>
      </c>
    </row>
    <row r="1171" spans="2:14" x14ac:dyDescent="0.25">
      <c r="B1171" s="81" t="b">
        <v>0</v>
      </c>
      <c r="C1171" s="88"/>
      <c r="D1171" s="87"/>
      <c r="E1171" s="83">
        <f>IF($C1171&lt;&gt;"",VLOOKUP($C1171,'Monthly budget'!$E$8:$O$86,COLUMN()-3,FALSE),0)</f>
        <v>0</v>
      </c>
      <c r="F1171" s="82">
        <f>IF($C1171&lt;&gt;"",VLOOKUP($C1171,'Monthly budget'!$E$8:$O$86,COLUMN()-3,FALSE),0)</f>
        <v>0</v>
      </c>
      <c r="G1171" s="82">
        <f>IF($C1171&lt;&gt;"",VLOOKUP($C1171,'Monthly budget'!$E$8:$O$86,COLUMN()-3,FALSE),0)</f>
        <v>0</v>
      </c>
      <c r="H1171" s="82">
        <f>IF($C1171&lt;&gt;"",VLOOKUP($C1171,'Monthly budget'!$E$8:$O$86,COLUMN()-3,FALSE),0)</f>
        <v>0</v>
      </c>
      <c r="I1171" s="82">
        <f>IF($C1171&lt;&gt;"",VLOOKUP($C1171,'Monthly budget'!$E$8:$O$86,COLUMN()-3,FALSE),0)</f>
        <v>0</v>
      </c>
      <c r="J1171" s="82">
        <f>IF($C1171&lt;&gt;"",VLOOKUP($C1171,'Monthly budget'!$E$8:$O$86,COLUMN()-3,FALSE),0)</f>
        <v>0</v>
      </c>
      <c r="K1171" s="82">
        <f>IF($C1171&lt;&gt;"",VLOOKUP($C1171,'Monthly budget'!$E$8:$O$86,COLUMN()-3,FALSE),0)</f>
        <v>0</v>
      </c>
      <c r="L1171" s="82">
        <f>IF($C1171&lt;&gt;"",VLOOKUP($C1171,'Monthly budget'!$E$8:$O$86,COLUMN()-3,FALSE),0)</f>
        <v>0</v>
      </c>
      <c r="M1171" s="82">
        <f>IF($C1171&lt;&gt;"",VLOOKUP($C1171,'Monthly budget'!$E$8:$O$86,COLUMN()-3,FALSE),0)</f>
        <v>0</v>
      </c>
      <c r="N1171" s="82">
        <f>IF($C1171&lt;&gt;"",VLOOKUP($C1171,'Monthly budget'!$E$8:$O$86,COLUMN()-3,FALSE),0)</f>
        <v>0</v>
      </c>
    </row>
    <row r="1172" spans="2:14" x14ac:dyDescent="0.25">
      <c r="B1172" s="81" t="b">
        <v>0</v>
      </c>
      <c r="C1172" s="88"/>
      <c r="D1172" s="87"/>
      <c r="E1172" s="83">
        <f>IF($C1172&lt;&gt;"",VLOOKUP($C1172,'Monthly budget'!$E$8:$O$86,COLUMN()-3,FALSE),0)</f>
        <v>0</v>
      </c>
      <c r="F1172" s="82">
        <f>IF($C1172&lt;&gt;"",VLOOKUP($C1172,'Monthly budget'!$E$8:$O$86,COLUMN()-3,FALSE),0)</f>
        <v>0</v>
      </c>
      <c r="G1172" s="82">
        <f>IF($C1172&lt;&gt;"",VLOOKUP($C1172,'Monthly budget'!$E$8:$O$86,COLUMN()-3,FALSE),0)</f>
        <v>0</v>
      </c>
      <c r="H1172" s="82">
        <f>IF($C1172&lt;&gt;"",VLOOKUP($C1172,'Monthly budget'!$E$8:$O$86,COLUMN()-3,FALSE),0)</f>
        <v>0</v>
      </c>
      <c r="I1172" s="82">
        <f>IF($C1172&lt;&gt;"",VLOOKUP($C1172,'Monthly budget'!$E$8:$O$86,COLUMN()-3,FALSE),0)</f>
        <v>0</v>
      </c>
      <c r="J1172" s="82">
        <f>IF($C1172&lt;&gt;"",VLOOKUP($C1172,'Monthly budget'!$E$8:$O$86,COLUMN()-3,FALSE),0)</f>
        <v>0</v>
      </c>
      <c r="K1172" s="82">
        <f>IF($C1172&lt;&gt;"",VLOOKUP($C1172,'Monthly budget'!$E$8:$O$86,COLUMN()-3,FALSE),0)</f>
        <v>0</v>
      </c>
      <c r="L1172" s="82">
        <f>IF($C1172&lt;&gt;"",VLOOKUP($C1172,'Monthly budget'!$E$8:$O$86,COLUMN()-3,FALSE),0)</f>
        <v>0</v>
      </c>
      <c r="M1172" s="82">
        <f>IF($C1172&lt;&gt;"",VLOOKUP($C1172,'Monthly budget'!$E$8:$O$86,COLUMN()-3,FALSE),0)</f>
        <v>0</v>
      </c>
      <c r="N1172" s="82">
        <f>IF($C1172&lt;&gt;"",VLOOKUP($C1172,'Monthly budget'!$E$8:$O$86,COLUMN()-3,FALSE),0)</f>
        <v>0</v>
      </c>
    </row>
    <row r="1173" spans="2:14" x14ac:dyDescent="0.25">
      <c r="B1173" s="81" t="b">
        <v>0</v>
      </c>
      <c r="C1173" s="88"/>
      <c r="D1173" s="87"/>
      <c r="E1173" s="83">
        <f>IF($C1173&lt;&gt;"",VLOOKUP($C1173,'Monthly budget'!$E$8:$O$86,COLUMN()-3,FALSE),0)</f>
        <v>0</v>
      </c>
      <c r="F1173" s="82">
        <f>IF($C1173&lt;&gt;"",VLOOKUP($C1173,'Monthly budget'!$E$8:$O$86,COLUMN()-3,FALSE),0)</f>
        <v>0</v>
      </c>
      <c r="G1173" s="82">
        <f>IF($C1173&lt;&gt;"",VLOOKUP($C1173,'Monthly budget'!$E$8:$O$86,COLUMN()-3,FALSE),0)</f>
        <v>0</v>
      </c>
      <c r="H1173" s="82">
        <f>IF($C1173&lt;&gt;"",VLOOKUP($C1173,'Monthly budget'!$E$8:$O$86,COLUMN()-3,FALSE),0)</f>
        <v>0</v>
      </c>
      <c r="I1173" s="82">
        <f>IF($C1173&lt;&gt;"",VLOOKUP($C1173,'Monthly budget'!$E$8:$O$86,COLUMN()-3,FALSE),0)</f>
        <v>0</v>
      </c>
      <c r="J1173" s="82">
        <f>IF($C1173&lt;&gt;"",VLOOKUP($C1173,'Monthly budget'!$E$8:$O$86,COLUMN()-3,FALSE),0)</f>
        <v>0</v>
      </c>
      <c r="K1173" s="82">
        <f>IF($C1173&lt;&gt;"",VLOOKUP($C1173,'Monthly budget'!$E$8:$O$86,COLUMN()-3,FALSE),0)</f>
        <v>0</v>
      </c>
      <c r="L1173" s="82">
        <f>IF($C1173&lt;&gt;"",VLOOKUP($C1173,'Monthly budget'!$E$8:$O$86,COLUMN()-3,FALSE),0)</f>
        <v>0</v>
      </c>
      <c r="M1173" s="82">
        <f>IF($C1173&lt;&gt;"",VLOOKUP($C1173,'Monthly budget'!$E$8:$O$86,COLUMN()-3,FALSE),0)</f>
        <v>0</v>
      </c>
      <c r="N1173" s="82">
        <f>IF($C1173&lt;&gt;"",VLOOKUP($C1173,'Monthly budget'!$E$8:$O$86,COLUMN()-3,FALSE),0)</f>
        <v>0</v>
      </c>
    </row>
    <row r="1174" spans="2:14" x14ac:dyDescent="0.25">
      <c r="B1174" s="81" t="b">
        <v>0</v>
      </c>
      <c r="C1174" s="88"/>
      <c r="D1174" s="87"/>
      <c r="E1174" s="83">
        <f>IF($C1174&lt;&gt;"",VLOOKUP($C1174,'Monthly budget'!$E$8:$O$86,COLUMN()-3,FALSE),0)</f>
        <v>0</v>
      </c>
      <c r="F1174" s="82">
        <f>IF($C1174&lt;&gt;"",VLOOKUP($C1174,'Monthly budget'!$E$8:$O$86,COLUMN()-3,FALSE),0)</f>
        <v>0</v>
      </c>
      <c r="G1174" s="82">
        <f>IF($C1174&lt;&gt;"",VLOOKUP($C1174,'Monthly budget'!$E$8:$O$86,COLUMN()-3,FALSE),0)</f>
        <v>0</v>
      </c>
      <c r="H1174" s="82">
        <f>IF($C1174&lt;&gt;"",VLOOKUP($C1174,'Monthly budget'!$E$8:$O$86,COLUMN()-3,FALSE),0)</f>
        <v>0</v>
      </c>
      <c r="I1174" s="82">
        <f>IF($C1174&lt;&gt;"",VLOOKUP($C1174,'Monthly budget'!$E$8:$O$86,COLUMN()-3,FALSE),0)</f>
        <v>0</v>
      </c>
      <c r="J1174" s="82">
        <f>IF($C1174&lt;&gt;"",VLOOKUP($C1174,'Monthly budget'!$E$8:$O$86,COLUMN()-3,FALSE),0)</f>
        <v>0</v>
      </c>
      <c r="K1174" s="82">
        <f>IF($C1174&lt;&gt;"",VLOOKUP($C1174,'Monthly budget'!$E$8:$O$86,COLUMN()-3,FALSE),0)</f>
        <v>0</v>
      </c>
      <c r="L1174" s="82">
        <f>IF($C1174&lt;&gt;"",VLOOKUP($C1174,'Monthly budget'!$E$8:$O$86,COLUMN()-3,FALSE),0)</f>
        <v>0</v>
      </c>
      <c r="M1174" s="82">
        <f>IF($C1174&lt;&gt;"",VLOOKUP($C1174,'Monthly budget'!$E$8:$O$86,COLUMN()-3,FALSE),0)</f>
        <v>0</v>
      </c>
      <c r="N1174" s="82">
        <f>IF($C1174&lt;&gt;"",VLOOKUP($C1174,'Monthly budget'!$E$8:$O$86,COLUMN()-3,FALSE),0)</f>
        <v>0</v>
      </c>
    </row>
    <row r="1175" spans="2:14" x14ac:dyDescent="0.25">
      <c r="B1175" s="81" t="b">
        <v>0</v>
      </c>
      <c r="C1175" s="88"/>
      <c r="D1175" s="87"/>
      <c r="E1175" s="83">
        <f>IF($C1175&lt;&gt;"",VLOOKUP($C1175,'Monthly budget'!$E$8:$O$86,COLUMN()-3,FALSE),0)</f>
        <v>0</v>
      </c>
      <c r="F1175" s="82">
        <f>IF($C1175&lt;&gt;"",VLOOKUP($C1175,'Monthly budget'!$E$8:$O$86,COLUMN()-3,FALSE),0)</f>
        <v>0</v>
      </c>
      <c r="G1175" s="82">
        <f>IF($C1175&lt;&gt;"",VLOOKUP($C1175,'Monthly budget'!$E$8:$O$86,COLUMN()-3,FALSE),0)</f>
        <v>0</v>
      </c>
      <c r="H1175" s="82">
        <f>IF($C1175&lt;&gt;"",VLOOKUP($C1175,'Monthly budget'!$E$8:$O$86,COLUMN()-3,FALSE),0)</f>
        <v>0</v>
      </c>
      <c r="I1175" s="82">
        <f>IF($C1175&lt;&gt;"",VLOOKUP($C1175,'Monthly budget'!$E$8:$O$86,COLUMN()-3,FALSE),0)</f>
        <v>0</v>
      </c>
      <c r="J1175" s="82">
        <f>IF($C1175&lt;&gt;"",VLOOKUP($C1175,'Monthly budget'!$E$8:$O$86,COLUMN()-3,FALSE),0)</f>
        <v>0</v>
      </c>
      <c r="K1175" s="82">
        <f>IF($C1175&lt;&gt;"",VLOOKUP($C1175,'Monthly budget'!$E$8:$O$86,COLUMN()-3,FALSE),0)</f>
        <v>0</v>
      </c>
      <c r="L1175" s="82">
        <f>IF($C1175&lt;&gt;"",VLOOKUP($C1175,'Monthly budget'!$E$8:$O$86,COLUMN()-3,FALSE),0)</f>
        <v>0</v>
      </c>
      <c r="M1175" s="82">
        <f>IF($C1175&lt;&gt;"",VLOOKUP($C1175,'Monthly budget'!$E$8:$O$86,COLUMN()-3,FALSE),0)</f>
        <v>0</v>
      </c>
      <c r="N1175" s="82">
        <f>IF($C1175&lt;&gt;"",VLOOKUP($C1175,'Monthly budget'!$E$8:$O$86,COLUMN()-3,FALSE),0)</f>
        <v>0</v>
      </c>
    </row>
    <row r="1176" spans="2:14" x14ac:dyDescent="0.25">
      <c r="B1176" s="81" t="b">
        <v>0</v>
      </c>
      <c r="C1176" s="88"/>
      <c r="D1176" s="87"/>
      <c r="E1176" s="83">
        <f>IF($C1176&lt;&gt;"",VLOOKUP($C1176,'Monthly budget'!$E$8:$O$86,COLUMN()-3,FALSE),0)</f>
        <v>0</v>
      </c>
      <c r="F1176" s="82">
        <f>IF($C1176&lt;&gt;"",VLOOKUP($C1176,'Monthly budget'!$E$8:$O$86,COLUMN()-3,FALSE),0)</f>
        <v>0</v>
      </c>
      <c r="G1176" s="82">
        <f>IF($C1176&lt;&gt;"",VLOOKUP($C1176,'Monthly budget'!$E$8:$O$86,COLUMN()-3,FALSE),0)</f>
        <v>0</v>
      </c>
      <c r="H1176" s="82">
        <f>IF($C1176&lt;&gt;"",VLOOKUP($C1176,'Monthly budget'!$E$8:$O$86,COLUMN()-3,FALSE),0)</f>
        <v>0</v>
      </c>
      <c r="I1176" s="82">
        <f>IF($C1176&lt;&gt;"",VLOOKUP($C1176,'Monthly budget'!$E$8:$O$86,COLUMN()-3,FALSE),0)</f>
        <v>0</v>
      </c>
      <c r="J1176" s="82">
        <f>IF($C1176&lt;&gt;"",VLOOKUP($C1176,'Monthly budget'!$E$8:$O$86,COLUMN()-3,FALSE),0)</f>
        <v>0</v>
      </c>
      <c r="K1176" s="82">
        <f>IF($C1176&lt;&gt;"",VLOOKUP($C1176,'Monthly budget'!$E$8:$O$86,COLUMN()-3,FALSE),0)</f>
        <v>0</v>
      </c>
      <c r="L1176" s="82">
        <f>IF($C1176&lt;&gt;"",VLOOKUP($C1176,'Monthly budget'!$E$8:$O$86,COLUMN()-3,FALSE),0)</f>
        <v>0</v>
      </c>
      <c r="M1176" s="82">
        <f>IF($C1176&lt;&gt;"",VLOOKUP($C1176,'Monthly budget'!$E$8:$O$86,COLUMN()-3,FALSE),0)</f>
        <v>0</v>
      </c>
      <c r="N1176" s="82">
        <f>IF($C1176&lt;&gt;"",VLOOKUP($C1176,'Monthly budget'!$E$8:$O$86,COLUMN()-3,FALSE),0)</f>
        <v>0</v>
      </c>
    </row>
    <row r="1177" spans="2:14" x14ac:dyDescent="0.25">
      <c r="B1177" s="81" t="b">
        <v>0</v>
      </c>
      <c r="C1177" s="88"/>
      <c r="D1177" s="87"/>
      <c r="E1177" s="83">
        <f>IF($C1177&lt;&gt;"",VLOOKUP($C1177,'Monthly budget'!$E$8:$O$86,COLUMN()-3,FALSE),0)</f>
        <v>0</v>
      </c>
      <c r="F1177" s="82">
        <f>IF($C1177&lt;&gt;"",VLOOKUP($C1177,'Monthly budget'!$E$8:$O$86,COLUMN()-3,FALSE),0)</f>
        <v>0</v>
      </c>
      <c r="G1177" s="82">
        <f>IF($C1177&lt;&gt;"",VLOOKUP($C1177,'Monthly budget'!$E$8:$O$86,COLUMN()-3,FALSE),0)</f>
        <v>0</v>
      </c>
      <c r="H1177" s="82">
        <f>IF($C1177&lt;&gt;"",VLOOKUP($C1177,'Monthly budget'!$E$8:$O$86,COLUMN()-3,FALSE),0)</f>
        <v>0</v>
      </c>
      <c r="I1177" s="82">
        <f>IF($C1177&lt;&gt;"",VLOOKUP($C1177,'Monthly budget'!$E$8:$O$86,COLUMN()-3,FALSE),0)</f>
        <v>0</v>
      </c>
      <c r="J1177" s="82">
        <f>IF($C1177&lt;&gt;"",VLOOKUP($C1177,'Monthly budget'!$E$8:$O$86,COLUMN()-3,FALSE),0)</f>
        <v>0</v>
      </c>
      <c r="K1177" s="82">
        <f>IF($C1177&lt;&gt;"",VLOOKUP($C1177,'Monthly budget'!$E$8:$O$86,COLUMN()-3,FALSE),0)</f>
        <v>0</v>
      </c>
      <c r="L1177" s="82">
        <f>IF($C1177&lt;&gt;"",VLOOKUP($C1177,'Monthly budget'!$E$8:$O$86,COLUMN()-3,FALSE),0)</f>
        <v>0</v>
      </c>
      <c r="M1177" s="82">
        <f>IF($C1177&lt;&gt;"",VLOOKUP($C1177,'Monthly budget'!$E$8:$O$86,COLUMN()-3,FALSE),0)</f>
        <v>0</v>
      </c>
      <c r="N1177" s="82">
        <f>IF($C1177&lt;&gt;"",VLOOKUP($C1177,'Monthly budget'!$E$8:$O$86,COLUMN()-3,FALSE),0)</f>
        <v>0</v>
      </c>
    </row>
    <row r="1178" spans="2:14" x14ac:dyDescent="0.25">
      <c r="B1178" s="81" t="b">
        <v>0</v>
      </c>
      <c r="C1178" s="88"/>
      <c r="D1178" s="87"/>
      <c r="E1178" s="83">
        <f>IF($C1178&lt;&gt;"",VLOOKUP($C1178,'Monthly budget'!$E$8:$O$86,COLUMN()-3,FALSE),0)</f>
        <v>0</v>
      </c>
      <c r="F1178" s="82">
        <f>IF($C1178&lt;&gt;"",VLOOKUP($C1178,'Monthly budget'!$E$8:$O$86,COLUMN()-3,FALSE),0)</f>
        <v>0</v>
      </c>
      <c r="G1178" s="82">
        <f>IF($C1178&lt;&gt;"",VLOOKUP($C1178,'Monthly budget'!$E$8:$O$86,COLUMN()-3,FALSE),0)</f>
        <v>0</v>
      </c>
      <c r="H1178" s="82">
        <f>IF($C1178&lt;&gt;"",VLOOKUP($C1178,'Monthly budget'!$E$8:$O$86,COLUMN()-3,FALSE),0)</f>
        <v>0</v>
      </c>
      <c r="I1178" s="82">
        <f>IF($C1178&lt;&gt;"",VLOOKUP($C1178,'Monthly budget'!$E$8:$O$86,COLUMN()-3,FALSE),0)</f>
        <v>0</v>
      </c>
      <c r="J1178" s="82">
        <f>IF($C1178&lt;&gt;"",VLOOKUP($C1178,'Monthly budget'!$E$8:$O$86,COLUMN()-3,FALSE),0)</f>
        <v>0</v>
      </c>
      <c r="K1178" s="82">
        <f>IF($C1178&lt;&gt;"",VLOOKUP($C1178,'Monthly budget'!$E$8:$O$86,COLUMN()-3,FALSE),0)</f>
        <v>0</v>
      </c>
      <c r="L1178" s="82">
        <f>IF($C1178&lt;&gt;"",VLOOKUP($C1178,'Monthly budget'!$E$8:$O$86,COLUMN()-3,FALSE),0)</f>
        <v>0</v>
      </c>
      <c r="M1178" s="82">
        <f>IF($C1178&lt;&gt;"",VLOOKUP($C1178,'Monthly budget'!$E$8:$O$86,COLUMN()-3,FALSE),0)</f>
        <v>0</v>
      </c>
      <c r="N1178" s="82">
        <f>IF($C1178&lt;&gt;"",VLOOKUP($C1178,'Monthly budget'!$E$8:$O$86,COLUMN()-3,FALSE),0)</f>
        <v>0</v>
      </c>
    </row>
    <row r="1179" spans="2:14" x14ac:dyDescent="0.25">
      <c r="B1179" s="81" t="b">
        <v>0</v>
      </c>
      <c r="C1179" s="88"/>
      <c r="D1179" s="87"/>
      <c r="E1179" s="83">
        <f>IF($C1179&lt;&gt;"",VLOOKUP($C1179,'Monthly budget'!$E$8:$O$86,COLUMN()-3,FALSE),0)</f>
        <v>0</v>
      </c>
      <c r="F1179" s="82">
        <f>IF($C1179&lt;&gt;"",VLOOKUP($C1179,'Monthly budget'!$E$8:$O$86,COLUMN()-3,FALSE),0)</f>
        <v>0</v>
      </c>
      <c r="G1179" s="82">
        <f>IF($C1179&lt;&gt;"",VLOOKUP($C1179,'Monthly budget'!$E$8:$O$86,COLUMN()-3,FALSE),0)</f>
        <v>0</v>
      </c>
      <c r="H1179" s="82">
        <f>IF($C1179&lt;&gt;"",VLOOKUP($C1179,'Monthly budget'!$E$8:$O$86,COLUMN()-3,FALSE),0)</f>
        <v>0</v>
      </c>
      <c r="I1179" s="82">
        <f>IF($C1179&lt;&gt;"",VLOOKUP($C1179,'Monthly budget'!$E$8:$O$86,COLUMN()-3,FALSE),0)</f>
        <v>0</v>
      </c>
      <c r="J1179" s="82">
        <f>IF($C1179&lt;&gt;"",VLOOKUP($C1179,'Monthly budget'!$E$8:$O$86,COLUMN()-3,FALSE),0)</f>
        <v>0</v>
      </c>
      <c r="K1179" s="82">
        <f>IF($C1179&lt;&gt;"",VLOOKUP($C1179,'Monthly budget'!$E$8:$O$86,COLUMN()-3,FALSE),0)</f>
        <v>0</v>
      </c>
      <c r="L1179" s="82">
        <f>IF($C1179&lt;&gt;"",VLOOKUP($C1179,'Monthly budget'!$E$8:$O$86,COLUMN()-3,FALSE),0)</f>
        <v>0</v>
      </c>
      <c r="M1179" s="82">
        <f>IF($C1179&lt;&gt;"",VLOOKUP($C1179,'Monthly budget'!$E$8:$O$86,COLUMN()-3,FALSE),0)</f>
        <v>0</v>
      </c>
      <c r="N1179" s="82">
        <f>IF($C1179&lt;&gt;"",VLOOKUP($C1179,'Monthly budget'!$E$8:$O$86,COLUMN()-3,FALSE),0)</f>
        <v>0</v>
      </c>
    </row>
    <row r="1180" spans="2:14" x14ac:dyDescent="0.25">
      <c r="B1180" s="81" t="b">
        <v>0</v>
      </c>
      <c r="C1180" s="88"/>
      <c r="D1180" s="87"/>
      <c r="E1180" s="83">
        <f>IF($C1180&lt;&gt;"",VLOOKUP($C1180,'Monthly budget'!$E$8:$O$86,COLUMN()-3,FALSE),0)</f>
        <v>0</v>
      </c>
      <c r="F1180" s="82">
        <f>IF($C1180&lt;&gt;"",VLOOKUP($C1180,'Monthly budget'!$E$8:$O$86,COLUMN()-3,FALSE),0)</f>
        <v>0</v>
      </c>
      <c r="G1180" s="82">
        <f>IF($C1180&lt;&gt;"",VLOOKUP($C1180,'Monthly budget'!$E$8:$O$86,COLUMN()-3,FALSE),0)</f>
        <v>0</v>
      </c>
      <c r="H1180" s="82">
        <f>IF($C1180&lt;&gt;"",VLOOKUP($C1180,'Monthly budget'!$E$8:$O$86,COLUMN()-3,FALSE),0)</f>
        <v>0</v>
      </c>
      <c r="I1180" s="82">
        <f>IF($C1180&lt;&gt;"",VLOOKUP($C1180,'Monthly budget'!$E$8:$O$86,COLUMN()-3,FALSE),0)</f>
        <v>0</v>
      </c>
      <c r="J1180" s="82">
        <f>IF($C1180&lt;&gt;"",VLOOKUP($C1180,'Monthly budget'!$E$8:$O$86,COLUMN()-3,FALSE),0)</f>
        <v>0</v>
      </c>
      <c r="K1180" s="82">
        <f>IF($C1180&lt;&gt;"",VLOOKUP($C1180,'Monthly budget'!$E$8:$O$86,COLUMN()-3,FALSE),0)</f>
        <v>0</v>
      </c>
      <c r="L1180" s="82">
        <f>IF($C1180&lt;&gt;"",VLOOKUP($C1180,'Monthly budget'!$E$8:$O$86,COLUMN()-3,FALSE),0)</f>
        <v>0</v>
      </c>
      <c r="M1180" s="82">
        <f>IF($C1180&lt;&gt;"",VLOOKUP($C1180,'Monthly budget'!$E$8:$O$86,COLUMN()-3,FALSE),0)</f>
        <v>0</v>
      </c>
      <c r="N1180" s="82">
        <f>IF($C1180&lt;&gt;"",VLOOKUP($C1180,'Monthly budget'!$E$8:$O$86,COLUMN()-3,FALSE),0)</f>
        <v>0</v>
      </c>
    </row>
    <row r="1181" spans="2:14" x14ac:dyDescent="0.25">
      <c r="B1181" s="81" t="b">
        <v>0</v>
      </c>
      <c r="C1181" s="88"/>
      <c r="D1181" s="87"/>
      <c r="E1181" s="83">
        <f>IF($C1181&lt;&gt;"",VLOOKUP($C1181,'Monthly budget'!$E$8:$O$86,COLUMN()-3,FALSE),0)</f>
        <v>0</v>
      </c>
      <c r="F1181" s="82">
        <f>IF($C1181&lt;&gt;"",VLOOKUP($C1181,'Monthly budget'!$E$8:$O$86,COLUMN()-3,FALSE),0)</f>
        <v>0</v>
      </c>
      <c r="G1181" s="82">
        <f>IF($C1181&lt;&gt;"",VLOOKUP($C1181,'Monthly budget'!$E$8:$O$86,COLUMN()-3,FALSE),0)</f>
        <v>0</v>
      </c>
      <c r="H1181" s="82">
        <f>IF($C1181&lt;&gt;"",VLOOKUP($C1181,'Monthly budget'!$E$8:$O$86,COLUMN()-3,FALSE),0)</f>
        <v>0</v>
      </c>
      <c r="I1181" s="82">
        <f>IF($C1181&lt;&gt;"",VLOOKUP($C1181,'Monthly budget'!$E$8:$O$86,COLUMN()-3,FALSE),0)</f>
        <v>0</v>
      </c>
      <c r="J1181" s="82">
        <f>IF($C1181&lt;&gt;"",VLOOKUP($C1181,'Monthly budget'!$E$8:$O$86,COLUMN()-3,FALSE),0)</f>
        <v>0</v>
      </c>
      <c r="K1181" s="82">
        <f>IF($C1181&lt;&gt;"",VLOOKUP($C1181,'Monthly budget'!$E$8:$O$86,COLUMN()-3,FALSE),0)</f>
        <v>0</v>
      </c>
      <c r="L1181" s="82">
        <f>IF($C1181&lt;&gt;"",VLOOKUP($C1181,'Monthly budget'!$E$8:$O$86,COLUMN()-3,FALSE),0)</f>
        <v>0</v>
      </c>
      <c r="M1181" s="82">
        <f>IF($C1181&lt;&gt;"",VLOOKUP($C1181,'Monthly budget'!$E$8:$O$86,COLUMN()-3,FALSE),0)</f>
        <v>0</v>
      </c>
      <c r="N1181" s="82">
        <f>IF($C1181&lt;&gt;"",VLOOKUP($C1181,'Monthly budget'!$E$8:$O$86,COLUMN()-3,FALSE),0)</f>
        <v>0</v>
      </c>
    </row>
    <row r="1182" spans="2:14" x14ac:dyDescent="0.25">
      <c r="B1182" s="81" t="b">
        <v>0</v>
      </c>
      <c r="C1182" s="88"/>
      <c r="D1182" s="87"/>
      <c r="E1182" s="83">
        <f>IF($C1182&lt;&gt;"",VLOOKUP($C1182,'Monthly budget'!$E$8:$O$86,COLUMN()-3,FALSE),0)</f>
        <v>0</v>
      </c>
      <c r="F1182" s="82">
        <f>IF($C1182&lt;&gt;"",VLOOKUP($C1182,'Monthly budget'!$E$8:$O$86,COLUMN()-3,FALSE),0)</f>
        <v>0</v>
      </c>
      <c r="G1182" s="82">
        <f>IF($C1182&lt;&gt;"",VLOOKUP($C1182,'Monthly budget'!$E$8:$O$86,COLUMN()-3,FALSE),0)</f>
        <v>0</v>
      </c>
      <c r="H1182" s="82">
        <f>IF($C1182&lt;&gt;"",VLOOKUP($C1182,'Monthly budget'!$E$8:$O$86,COLUMN()-3,FALSE),0)</f>
        <v>0</v>
      </c>
      <c r="I1182" s="82">
        <f>IF($C1182&lt;&gt;"",VLOOKUP($C1182,'Monthly budget'!$E$8:$O$86,COLUMN()-3,FALSE),0)</f>
        <v>0</v>
      </c>
      <c r="J1182" s="82">
        <f>IF($C1182&lt;&gt;"",VLOOKUP($C1182,'Monthly budget'!$E$8:$O$86,COLUMN()-3,FALSE),0)</f>
        <v>0</v>
      </c>
      <c r="K1182" s="82">
        <f>IF($C1182&lt;&gt;"",VLOOKUP($C1182,'Monthly budget'!$E$8:$O$86,COLUMN()-3,FALSE),0)</f>
        <v>0</v>
      </c>
      <c r="L1182" s="82">
        <f>IF($C1182&lt;&gt;"",VLOOKUP($C1182,'Monthly budget'!$E$8:$O$86,COLUMN()-3,FALSE),0)</f>
        <v>0</v>
      </c>
      <c r="M1182" s="82">
        <f>IF($C1182&lt;&gt;"",VLOOKUP($C1182,'Monthly budget'!$E$8:$O$86,COLUMN()-3,FALSE),0)</f>
        <v>0</v>
      </c>
      <c r="N1182" s="82">
        <f>IF($C1182&lt;&gt;"",VLOOKUP($C1182,'Monthly budget'!$E$8:$O$86,COLUMN()-3,FALSE),0)</f>
        <v>0</v>
      </c>
    </row>
    <row r="1183" spans="2:14" x14ac:dyDescent="0.25">
      <c r="B1183" s="81" t="b">
        <v>0</v>
      </c>
      <c r="C1183" s="88"/>
      <c r="D1183" s="87"/>
      <c r="E1183" s="83">
        <f>IF($C1183&lt;&gt;"",VLOOKUP($C1183,'Monthly budget'!$E$8:$O$86,COLUMN()-3,FALSE),0)</f>
        <v>0</v>
      </c>
      <c r="F1183" s="82">
        <f>IF($C1183&lt;&gt;"",VLOOKUP($C1183,'Monthly budget'!$E$8:$O$86,COLUMN()-3,FALSE),0)</f>
        <v>0</v>
      </c>
      <c r="G1183" s="82">
        <f>IF($C1183&lt;&gt;"",VLOOKUP($C1183,'Monthly budget'!$E$8:$O$86,COLUMN()-3,FALSE),0)</f>
        <v>0</v>
      </c>
      <c r="H1183" s="82">
        <f>IF($C1183&lt;&gt;"",VLOOKUP($C1183,'Monthly budget'!$E$8:$O$86,COLUMN()-3,FALSE),0)</f>
        <v>0</v>
      </c>
      <c r="I1183" s="82">
        <f>IF($C1183&lt;&gt;"",VLOOKUP($C1183,'Monthly budget'!$E$8:$O$86,COLUMN()-3,FALSE),0)</f>
        <v>0</v>
      </c>
      <c r="J1183" s="82">
        <f>IF($C1183&lt;&gt;"",VLOOKUP($C1183,'Monthly budget'!$E$8:$O$86,COLUMN()-3,FALSE),0)</f>
        <v>0</v>
      </c>
      <c r="K1183" s="82">
        <f>IF($C1183&lt;&gt;"",VLOOKUP($C1183,'Monthly budget'!$E$8:$O$86,COLUMN()-3,FALSE),0)</f>
        <v>0</v>
      </c>
      <c r="L1183" s="82">
        <f>IF($C1183&lt;&gt;"",VLOOKUP($C1183,'Monthly budget'!$E$8:$O$86,COLUMN()-3,FALSE),0)</f>
        <v>0</v>
      </c>
      <c r="M1183" s="82">
        <f>IF($C1183&lt;&gt;"",VLOOKUP($C1183,'Monthly budget'!$E$8:$O$86,COLUMN()-3,FALSE),0)</f>
        <v>0</v>
      </c>
      <c r="N1183" s="82">
        <f>IF($C1183&lt;&gt;"",VLOOKUP($C1183,'Monthly budget'!$E$8:$O$86,COLUMN()-3,FALSE),0)</f>
        <v>0</v>
      </c>
    </row>
    <row r="1184" spans="2:14" x14ac:dyDescent="0.25">
      <c r="B1184" s="81" t="b">
        <v>0</v>
      </c>
      <c r="C1184" s="88"/>
      <c r="D1184" s="87"/>
      <c r="E1184" s="83">
        <f>IF($C1184&lt;&gt;"",VLOOKUP($C1184,'Monthly budget'!$E$8:$O$86,COLUMN()-3,FALSE),0)</f>
        <v>0</v>
      </c>
      <c r="F1184" s="82">
        <f>IF($C1184&lt;&gt;"",VLOOKUP($C1184,'Monthly budget'!$E$8:$O$86,COLUMN()-3,FALSE),0)</f>
        <v>0</v>
      </c>
      <c r="G1184" s="82">
        <f>IF($C1184&lt;&gt;"",VLOOKUP($C1184,'Monthly budget'!$E$8:$O$86,COLUMN()-3,FALSE),0)</f>
        <v>0</v>
      </c>
      <c r="H1184" s="82">
        <f>IF($C1184&lt;&gt;"",VLOOKUP($C1184,'Monthly budget'!$E$8:$O$86,COLUMN()-3,FALSE),0)</f>
        <v>0</v>
      </c>
      <c r="I1184" s="82">
        <f>IF($C1184&lt;&gt;"",VLOOKUP($C1184,'Monthly budget'!$E$8:$O$86,COLUMN()-3,FALSE),0)</f>
        <v>0</v>
      </c>
      <c r="J1184" s="82">
        <f>IF($C1184&lt;&gt;"",VLOOKUP($C1184,'Monthly budget'!$E$8:$O$86,COLUMN()-3,FALSE),0)</f>
        <v>0</v>
      </c>
      <c r="K1184" s="82">
        <f>IF($C1184&lt;&gt;"",VLOOKUP($C1184,'Monthly budget'!$E$8:$O$86,COLUMN()-3,FALSE),0)</f>
        <v>0</v>
      </c>
      <c r="L1184" s="82">
        <f>IF($C1184&lt;&gt;"",VLOOKUP($C1184,'Monthly budget'!$E$8:$O$86,COLUMN()-3,FALSE),0)</f>
        <v>0</v>
      </c>
      <c r="M1184" s="82">
        <f>IF($C1184&lt;&gt;"",VLOOKUP($C1184,'Monthly budget'!$E$8:$O$86,COLUMN()-3,FALSE),0)</f>
        <v>0</v>
      </c>
      <c r="N1184" s="82">
        <f>IF($C1184&lt;&gt;"",VLOOKUP($C1184,'Monthly budget'!$E$8:$O$86,COLUMN()-3,FALSE),0)</f>
        <v>0</v>
      </c>
    </row>
    <row r="1185" spans="2:14" x14ac:dyDescent="0.25">
      <c r="B1185" s="81" t="b">
        <v>0</v>
      </c>
      <c r="C1185" s="88"/>
      <c r="D1185" s="87"/>
      <c r="E1185" s="83">
        <f>IF($C1185&lt;&gt;"",VLOOKUP($C1185,'Monthly budget'!$E$8:$O$86,COLUMN()-3,FALSE),0)</f>
        <v>0</v>
      </c>
      <c r="F1185" s="82">
        <f>IF($C1185&lt;&gt;"",VLOOKUP($C1185,'Monthly budget'!$E$8:$O$86,COLUMN()-3,FALSE),0)</f>
        <v>0</v>
      </c>
      <c r="G1185" s="82">
        <f>IF($C1185&lt;&gt;"",VLOOKUP($C1185,'Monthly budget'!$E$8:$O$86,COLUMN()-3,FALSE),0)</f>
        <v>0</v>
      </c>
      <c r="H1185" s="82">
        <f>IF($C1185&lt;&gt;"",VLOOKUP($C1185,'Monthly budget'!$E$8:$O$86,COLUMN()-3,FALSE),0)</f>
        <v>0</v>
      </c>
      <c r="I1185" s="82">
        <f>IF($C1185&lt;&gt;"",VLOOKUP($C1185,'Monthly budget'!$E$8:$O$86,COLUMN()-3,FALSE),0)</f>
        <v>0</v>
      </c>
      <c r="J1185" s="82">
        <f>IF($C1185&lt;&gt;"",VLOOKUP($C1185,'Monthly budget'!$E$8:$O$86,COLUMN()-3,FALSE),0)</f>
        <v>0</v>
      </c>
      <c r="K1185" s="82">
        <f>IF($C1185&lt;&gt;"",VLOOKUP($C1185,'Monthly budget'!$E$8:$O$86,COLUMN()-3,FALSE),0)</f>
        <v>0</v>
      </c>
      <c r="L1185" s="82">
        <f>IF($C1185&lt;&gt;"",VLOOKUP($C1185,'Monthly budget'!$E$8:$O$86,COLUMN()-3,FALSE),0)</f>
        <v>0</v>
      </c>
      <c r="M1185" s="82">
        <f>IF($C1185&lt;&gt;"",VLOOKUP($C1185,'Monthly budget'!$E$8:$O$86,COLUMN()-3,FALSE),0)</f>
        <v>0</v>
      </c>
      <c r="N1185" s="82">
        <f>IF($C1185&lt;&gt;"",VLOOKUP($C1185,'Monthly budget'!$E$8:$O$86,COLUMN()-3,FALSE),0)</f>
        <v>0</v>
      </c>
    </row>
    <row r="1186" spans="2:14" x14ac:dyDescent="0.25">
      <c r="B1186" s="81" t="b">
        <v>0</v>
      </c>
      <c r="C1186" s="88"/>
      <c r="D1186" s="87"/>
      <c r="E1186" s="83">
        <f>IF($C1186&lt;&gt;"",VLOOKUP($C1186,'Monthly budget'!$E$8:$O$86,COLUMN()-3,FALSE),0)</f>
        <v>0</v>
      </c>
      <c r="F1186" s="82">
        <f>IF($C1186&lt;&gt;"",VLOOKUP($C1186,'Monthly budget'!$E$8:$O$86,COLUMN()-3,FALSE),0)</f>
        <v>0</v>
      </c>
      <c r="G1186" s="82">
        <f>IF($C1186&lt;&gt;"",VLOOKUP($C1186,'Monthly budget'!$E$8:$O$86,COLUMN()-3,FALSE),0)</f>
        <v>0</v>
      </c>
      <c r="H1186" s="82">
        <f>IF($C1186&lt;&gt;"",VLOOKUP($C1186,'Monthly budget'!$E$8:$O$86,COLUMN()-3,FALSE),0)</f>
        <v>0</v>
      </c>
      <c r="I1186" s="82">
        <f>IF($C1186&lt;&gt;"",VLOOKUP($C1186,'Monthly budget'!$E$8:$O$86,COLUMN()-3,FALSE),0)</f>
        <v>0</v>
      </c>
      <c r="J1186" s="82">
        <f>IF($C1186&lt;&gt;"",VLOOKUP($C1186,'Monthly budget'!$E$8:$O$86,COLUMN()-3,FALSE),0)</f>
        <v>0</v>
      </c>
      <c r="K1186" s="82">
        <f>IF($C1186&lt;&gt;"",VLOOKUP($C1186,'Monthly budget'!$E$8:$O$86,COLUMN()-3,FALSE),0)</f>
        <v>0</v>
      </c>
      <c r="L1186" s="82">
        <f>IF($C1186&lt;&gt;"",VLOOKUP($C1186,'Monthly budget'!$E$8:$O$86,COLUMN()-3,FALSE),0)</f>
        <v>0</v>
      </c>
      <c r="M1186" s="82">
        <f>IF($C1186&lt;&gt;"",VLOOKUP($C1186,'Monthly budget'!$E$8:$O$86,COLUMN()-3,FALSE),0)</f>
        <v>0</v>
      </c>
      <c r="N1186" s="82">
        <f>IF($C1186&lt;&gt;"",VLOOKUP($C1186,'Monthly budget'!$E$8:$O$86,COLUMN()-3,FALSE),0)</f>
        <v>0</v>
      </c>
    </row>
    <row r="1187" spans="2:14" x14ac:dyDescent="0.25">
      <c r="B1187" s="81" t="b">
        <v>0</v>
      </c>
      <c r="C1187" s="88"/>
      <c r="D1187" s="87"/>
      <c r="E1187" s="83">
        <f>IF($C1187&lt;&gt;"",VLOOKUP($C1187,'Monthly budget'!$E$8:$O$86,COLUMN()-3,FALSE),0)</f>
        <v>0</v>
      </c>
      <c r="F1187" s="82">
        <f>IF($C1187&lt;&gt;"",VLOOKUP($C1187,'Monthly budget'!$E$8:$O$86,COLUMN()-3,FALSE),0)</f>
        <v>0</v>
      </c>
      <c r="G1187" s="82">
        <f>IF($C1187&lt;&gt;"",VLOOKUP($C1187,'Monthly budget'!$E$8:$O$86,COLUMN()-3,FALSE),0)</f>
        <v>0</v>
      </c>
      <c r="H1187" s="82">
        <f>IF($C1187&lt;&gt;"",VLOOKUP($C1187,'Monthly budget'!$E$8:$O$86,COLUMN()-3,FALSE),0)</f>
        <v>0</v>
      </c>
      <c r="I1187" s="82">
        <f>IF($C1187&lt;&gt;"",VLOOKUP($C1187,'Monthly budget'!$E$8:$O$86,COLUMN()-3,FALSE),0)</f>
        <v>0</v>
      </c>
      <c r="J1187" s="82">
        <f>IF($C1187&lt;&gt;"",VLOOKUP($C1187,'Monthly budget'!$E$8:$O$86,COLUMN()-3,FALSE),0)</f>
        <v>0</v>
      </c>
      <c r="K1187" s="82">
        <f>IF($C1187&lt;&gt;"",VLOOKUP($C1187,'Monthly budget'!$E$8:$O$86,COLUMN()-3,FALSE),0)</f>
        <v>0</v>
      </c>
      <c r="L1187" s="82">
        <f>IF($C1187&lt;&gt;"",VLOOKUP($C1187,'Monthly budget'!$E$8:$O$86,COLUMN()-3,FALSE),0)</f>
        <v>0</v>
      </c>
      <c r="M1187" s="82">
        <f>IF($C1187&lt;&gt;"",VLOOKUP($C1187,'Monthly budget'!$E$8:$O$86,COLUMN()-3,FALSE),0)</f>
        <v>0</v>
      </c>
      <c r="N1187" s="82">
        <f>IF($C1187&lt;&gt;"",VLOOKUP($C1187,'Monthly budget'!$E$8:$O$86,COLUMN()-3,FALSE),0)</f>
        <v>0</v>
      </c>
    </row>
    <row r="1188" spans="2:14" x14ac:dyDescent="0.25">
      <c r="B1188" s="81" t="b">
        <v>0</v>
      </c>
      <c r="C1188" s="88"/>
      <c r="D1188" s="87"/>
      <c r="E1188" s="83">
        <f>IF($C1188&lt;&gt;"",VLOOKUP($C1188,'Monthly budget'!$E$8:$O$86,COLUMN()-3,FALSE),0)</f>
        <v>0</v>
      </c>
      <c r="F1188" s="82">
        <f>IF($C1188&lt;&gt;"",VLOOKUP($C1188,'Monthly budget'!$E$8:$O$86,COLUMN()-3,FALSE),0)</f>
        <v>0</v>
      </c>
      <c r="G1188" s="82">
        <f>IF($C1188&lt;&gt;"",VLOOKUP($C1188,'Monthly budget'!$E$8:$O$86,COLUMN()-3,FALSE),0)</f>
        <v>0</v>
      </c>
      <c r="H1188" s="82">
        <f>IF($C1188&lt;&gt;"",VLOOKUP($C1188,'Monthly budget'!$E$8:$O$86,COLUMN()-3,FALSE),0)</f>
        <v>0</v>
      </c>
      <c r="I1188" s="82">
        <f>IF($C1188&lt;&gt;"",VLOOKUP($C1188,'Monthly budget'!$E$8:$O$86,COLUMN()-3,FALSE),0)</f>
        <v>0</v>
      </c>
      <c r="J1188" s="82">
        <f>IF($C1188&lt;&gt;"",VLOOKUP($C1188,'Monthly budget'!$E$8:$O$86,COLUMN()-3,FALSE),0)</f>
        <v>0</v>
      </c>
      <c r="K1188" s="82">
        <f>IF($C1188&lt;&gt;"",VLOOKUP($C1188,'Monthly budget'!$E$8:$O$86,COLUMN()-3,FALSE),0)</f>
        <v>0</v>
      </c>
      <c r="L1188" s="82">
        <f>IF($C1188&lt;&gt;"",VLOOKUP($C1188,'Monthly budget'!$E$8:$O$86,COLUMN()-3,FALSE),0)</f>
        <v>0</v>
      </c>
      <c r="M1188" s="82">
        <f>IF($C1188&lt;&gt;"",VLOOKUP($C1188,'Monthly budget'!$E$8:$O$86,COLUMN()-3,FALSE),0)</f>
        <v>0</v>
      </c>
      <c r="N1188" s="82">
        <f>IF($C1188&lt;&gt;"",VLOOKUP($C1188,'Monthly budget'!$E$8:$O$86,COLUMN()-3,FALSE),0)</f>
        <v>0</v>
      </c>
    </row>
    <row r="1189" spans="2:14" x14ac:dyDescent="0.25">
      <c r="B1189" s="81" t="b">
        <v>0</v>
      </c>
      <c r="C1189" s="88"/>
      <c r="D1189" s="87"/>
      <c r="E1189" s="83">
        <f>IF($C1189&lt;&gt;"",VLOOKUP($C1189,'Monthly budget'!$E$8:$O$86,COLUMN()-3,FALSE),0)</f>
        <v>0</v>
      </c>
      <c r="F1189" s="82">
        <f>IF($C1189&lt;&gt;"",VLOOKUP($C1189,'Monthly budget'!$E$8:$O$86,COLUMN()-3,FALSE),0)</f>
        <v>0</v>
      </c>
      <c r="G1189" s="82">
        <f>IF($C1189&lt;&gt;"",VLOOKUP($C1189,'Monthly budget'!$E$8:$O$86,COLUMN()-3,FALSE),0)</f>
        <v>0</v>
      </c>
      <c r="H1189" s="82">
        <f>IF($C1189&lt;&gt;"",VLOOKUP($C1189,'Monthly budget'!$E$8:$O$86,COLUMN()-3,FALSE),0)</f>
        <v>0</v>
      </c>
      <c r="I1189" s="82">
        <f>IF($C1189&lt;&gt;"",VLOOKUP($C1189,'Monthly budget'!$E$8:$O$86,COLUMN()-3,FALSE),0)</f>
        <v>0</v>
      </c>
      <c r="J1189" s="82">
        <f>IF($C1189&lt;&gt;"",VLOOKUP($C1189,'Monthly budget'!$E$8:$O$86,COLUMN()-3,FALSE),0)</f>
        <v>0</v>
      </c>
      <c r="K1189" s="82">
        <f>IF($C1189&lt;&gt;"",VLOOKUP($C1189,'Monthly budget'!$E$8:$O$86,COLUMN()-3,FALSE),0)</f>
        <v>0</v>
      </c>
      <c r="L1189" s="82">
        <f>IF($C1189&lt;&gt;"",VLOOKUP($C1189,'Monthly budget'!$E$8:$O$86,COLUMN()-3,FALSE),0)</f>
        <v>0</v>
      </c>
      <c r="M1189" s="82">
        <f>IF($C1189&lt;&gt;"",VLOOKUP($C1189,'Monthly budget'!$E$8:$O$86,COLUMN()-3,FALSE),0)</f>
        <v>0</v>
      </c>
      <c r="N1189" s="82">
        <f>IF($C1189&lt;&gt;"",VLOOKUP($C1189,'Monthly budget'!$E$8:$O$86,COLUMN()-3,FALSE),0)</f>
        <v>0</v>
      </c>
    </row>
    <row r="1190" spans="2:14" x14ac:dyDescent="0.25">
      <c r="B1190" s="81" t="b">
        <v>0</v>
      </c>
      <c r="C1190" s="88"/>
      <c r="D1190" s="87"/>
      <c r="E1190" s="83">
        <f>IF($C1190&lt;&gt;"",VLOOKUP($C1190,'Monthly budget'!$E$8:$O$86,COLUMN()-3,FALSE),0)</f>
        <v>0</v>
      </c>
      <c r="F1190" s="82">
        <f>IF($C1190&lt;&gt;"",VLOOKUP($C1190,'Monthly budget'!$E$8:$O$86,COLUMN()-3,FALSE),0)</f>
        <v>0</v>
      </c>
      <c r="G1190" s="82">
        <f>IF($C1190&lt;&gt;"",VLOOKUP($C1190,'Monthly budget'!$E$8:$O$86,COLUMN()-3,FALSE),0)</f>
        <v>0</v>
      </c>
      <c r="H1190" s="82">
        <f>IF($C1190&lt;&gt;"",VLOOKUP($C1190,'Monthly budget'!$E$8:$O$86,COLUMN()-3,FALSE),0)</f>
        <v>0</v>
      </c>
      <c r="I1190" s="82">
        <f>IF($C1190&lt;&gt;"",VLOOKUP($C1190,'Monthly budget'!$E$8:$O$86,COLUMN()-3,FALSE),0)</f>
        <v>0</v>
      </c>
      <c r="J1190" s="82">
        <f>IF($C1190&lt;&gt;"",VLOOKUP($C1190,'Monthly budget'!$E$8:$O$86,COLUMN()-3,FALSE),0)</f>
        <v>0</v>
      </c>
      <c r="K1190" s="82">
        <f>IF($C1190&lt;&gt;"",VLOOKUP($C1190,'Monthly budget'!$E$8:$O$86,COLUMN()-3,FALSE),0)</f>
        <v>0</v>
      </c>
      <c r="L1190" s="82">
        <f>IF($C1190&lt;&gt;"",VLOOKUP($C1190,'Monthly budget'!$E$8:$O$86,COLUMN()-3,FALSE),0)</f>
        <v>0</v>
      </c>
      <c r="M1190" s="82">
        <f>IF($C1190&lt;&gt;"",VLOOKUP($C1190,'Monthly budget'!$E$8:$O$86,COLUMN()-3,FALSE),0)</f>
        <v>0</v>
      </c>
      <c r="N1190" s="82">
        <f>IF($C1190&lt;&gt;"",VLOOKUP($C1190,'Monthly budget'!$E$8:$O$86,COLUMN()-3,FALSE),0)</f>
        <v>0</v>
      </c>
    </row>
    <row r="1191" spans="2:14" x14ac:dyDescent="0.25">
      <c r="B1191" s="81" t="b">
        <v>0</v>
      </c>
      <c r="C1191" s="88"/>
      <c r="D1191" s="87"/>
      <c r="E1191" s="83">
        <f>IF($C1191&lt;&gt;"",VLOOKUP($C1191,'Monthly budget'!$E$8:$O$86,COLUMN()-3,FALSE),0)</f>
        <v>0</v>
      </c>
      <c r="F1191" s="82">
        <f>IF($C1191&lt;&gt;"",VLOOKUP($C1191,'Monthly budget'!$E$8:$O$86,COLUMN()-3,FALSE),0)</f>
        <v>0</v>
      </c>
      <c r="G1191" s="82">
        <f>IF($C1191&lt;&gt;"",VLOOKUP($C1191,'Monthly budget'!$E$8:$O$86,COLUMN()-3,FALSE),0)</f>
        <v>0</v>
      </c>
      <c r="H1191" s="82">
        <f>IF($C1191&lt;&gt;"",VLOOKUP($C1191,'Monthly budget'!$E$8:$O$86,COLUMN()-3,FALSE),0)</f>
        <v>0</v>
      </c>
      <c r="I1191" s="82">
        <f>IF($C1191&lt;&gt;"",VLOOKUP($C1191,'Monthly budget'!$E$8:$O$86,COLUMN()-3,FALSE),0)</f>
        <v>0</v>
      </c>
      <c r="J1191" s="82">
        <f>IF($C1191&lt;&gt;"",VLOOKUP($C1191,'Monthly budget'!$E$8:$O$86,COLUMN()-3,FALSE),0)</f>
        <v>0</v>
      </c>
      <c r="K1191" s="82">
        <f>IF($C1191&lt;&gt;"",VLOOKUP($C1191,'Monthly budget'!$E$8:$O$86,COLUMN()-3,FALSE),0)</f>
        <v>0</v>
      </c>
      <c r="L1191" s="82">
        <f>IF($C1191&lt;&gt;"",VLOOKUP($C1191,'Monthly budget'!$E$8:$O$86,COLUMN()-3,FALSE),0)</f>
        <v>0</v>
      </c>
      <c r="M1191" s="82">
        <f>IF($C1191&lt;&gt;"",VLOOKUP($C1191,'Monthly budget'!$E$8:$O$86,COLUMN()-3,FALSE),0)</f>
        <v>0</v>
      </c>
      <c r="N1191" s="82">
        <f>IF($C1191&lt;&gt;"",VLOOKUP($C1191,'Monthly budget'!$E$8:$O$86,COLUMN()-3,FALSE),0)</f>
        <v>0</v>
      </c>
    </row>
    <row r="1192" spans="2:14" x14ac:dyDescent="0.25">
      <c r="B1192" s="81" t="b">
        <v>0</v>
      </c>
      <c r="C1192" s="88"/>
      <c r="D1192" s="87"/>
      <c r="E1192" s="83">
        <f>IF($C1192&lt;&gt;"",VLOOKUP($C1192,'Monthly budget'!$E$8:$O$86,COLUMN()-3,FALSE),0)</f>
        <v>0</v>
      </c>
      <c r="F1192" s="82">
        <f>IF($C1192&lt;&gt;"",VLOOKUP($C1192,'Monthly budget'!$E$8:$O$86,COLUMN()-3,FALSE),0)</f>
        <v>0</v>
      </c>
      <c r="G1192" s="82">
        <f>IF($C1192&lt;&gt;"",VLOOKUP($C1192,'Monthly budget'!$E$8:$O$86,COLUMN()-3,FALSE),0)</f>
        <v>0</v>
      </c>
      <c r="H1192" s="82">
        <f>IF($C1192&lt;&gt;"",VLOOKUP($C1192,'Monthly budget'!$E$8:$O$86,COLUMN()-3,FALSE),0)</f>
        <v>0</v>
      </c>
      <c r="I1192" s="82">
        <f>IF($C1192&lt;&gt;"",VLOOKUP($C1192,'Monthly budget'!$E$8:$O$86,COLUMN()-3,FALSE),0)</f>
        <v>0</v>
      </c>
      <c r="J1192" s="82">
        <f>IF($C1192&lt;&gt;"",VLOOKUP($C1192,'Monthly budget'!$E$8:$O$86,COLUMN()-3,FALSE),0)</f>
        <v>0</v>
      </c>
      <c r="K1192" s="82">
        <f>IF($C1192&lt;&gt;"",VLOOKUP($C1192,'Monthly budget'!$E$8:$O$86,COLUMN()-3,FALSE),0)</f>
        <v>0</v>
      </c>
      <c r="L1192" s="82">
        <f>IF($C1192&lt;&gt;"",VLOOKUP($C1192,'Monthly budget'!$E$8:$O$86,COLUMN()-3,FALSE),0)</f>
        <v>0</v>
      </c>
      <c r="M1192" s="82">
        <f>IF($C1192&lt;&gt;"",VLOOKUP($C1192,'Monthly budget'!$E$8:$O$86,COLUMN()-3,FALSE),0)</f>
        <v>0</v>
      </c>
      <c r="N1192" s="82">
        <f>IF($C1192&lt;&gt;"",VLOOKUP($C1192,'Monthly budget'!$E$8:$O$86,COLUMN()-3,FALSE),0)</f>
        <v>0</v>
      </c>
    </row>
    <row r="1193" spans="2:14" x14ac:dyDescent="0.25">
      <c r="B1193" s="81" t="b">
        <v>0</v>
      </c>
      <c r="C1193" s="88"/>
      <c r="D1193" s="87"/>
      <c r="E1193" s="83">
        <f>IF($C1193&lt;&gt;"",VLOOKUP($C1193,'Monthly budget'!$E$8:$O$86,COLUMN()-3,FALSE),0)</f>
        <v>0</v>
      </c>
      <c r="F1193" s="82">
        <f>IF($C1193&lt;&gt;"",VLOOKUP($C1193,'Monthly budget'!$E$8:$O$86,COLUMN()-3,FALSE),0)</f>
        <v>0</v>
      </c>
      <c r="G1193" s="82">
        <f>IF($C1193&lt;&gt;"",VLOOKUP($C1193,'Monthly budget'!$E$8:$O$86,COLUMN()-3,FALSE),0)</f>
        <v>0</v>
      </c>
      <c r="H1193" s="82">
        <f>IF($C1193&lt;&gt;"",VLOOKUP($C1193,'Monthly budget'!$E$8:$O$86,COLUMN()-3,FALSE),0)</f>
        <v>0</v>
      </c>
      <c r="I1193" s="82">
        <f>IF($C1193&lt;&gt;"",VLOOKUP($C1193,'Monthly budget'!$E$8:$O$86,COLUMN()-3,FALSE),0)</f>
        <v>0</v>
      </c>
      <c r="J1193" s="82">
        <f>IF($C1193&lt;&gt;"",VLOOKUP($C1193,'Monthly budget'!$E$8:$O$86,COLUMN()-3,FALSE),0)</f>
        <v>0</v>
      </c>
      <c r="K1193" s="82">
        <f>IF($C1193&lt;&gt;"",VLOOKUP($C1193,'Monthly budget'!$E$8:$O$86,COLUMN()-3,FALSE),0)</f>
        <v>0</v>
      </c>
      <c r="L1193" s="82">
        <f>IF($C1193&lt;&gt;"",VLOOKUP($C1193,'Monthly budget'!$E$8:$O$86,COLUMN()-3,FALSE),0)</f>
        <v>0</v>
      </c>
      <c r="M1193" s="82">
        <f>IF($C1193&lt;&gt;"",VLOOKUP($C1193,'Monthly budget'!$E$8:$O$86,COLUMN()-3,FALSE),0)</f>
        <v>0</v>
      </c>
      <c r="N1193" s="82">
        <f>IF($C1193&lt;&gt;"",VLOOKUP($C1193,'Monthly budget'!$E$8:$O$86,COLUMN()-3,FALSE),0)</f>
        <v>0</v>
      </c>
    </row>
    <row r="1194" spans="2:14" x14ac:dyDescent="0.25">
      <c r="B1194" s="81" t="b">
        <v>0</v>
      </c>
      <c r="C1194" s="88"/>
      <c r="D1194" s="87"/>
      <c r="E1194" s="83">
        <f>IF($C1194&lt;&gt;"",VLOOKUP($C1194,'Monthly budget'!$E$8:$O$86,COLUMN()-3,FALSE),0)</f>
        <v>0</v>
      </c>
      <c r="F1194" s="82">
        <f>IF($C1194&lt;&gt;"",VLOOKUP($C1194,'Monthly budget'!$E$8:$O$86,COLUMN()-3,FALSE),0)</f>
        <v>0</v>
      </c>
      <c r="G1194" s="82">
        <f>IF($C1194&lt;&gt;"",VLOOKUP($C1194,'Monthly budget'!$E$8:$O$86,COLUMN()-3,FALSE),0)</f>
        <v>0</v>
      </c>
      <c r="H1194" s="82">
        <f>IF($C1194&lt;&gt;"",VLOOKUP($C1194,'Monthly budget'!$E$8:$O$86,COLUMN()-3,FALSE),0)</f>
        <v>0</v>
      </c>
      <c r="I1194" s="82">
        <f>IF($C1194&lt;&gt;"",VLOOKUP($C1194,'Monthly budget'!$E$8:$O$86,COLUMN()-3,FALSE),0)</f>
        <v>0</v>
      </c>
      <c r="J1194" s="82">
        <f>IF($C1194&lt;&gt;"",VLOOKUP($C1194,'Monthly budget'!$E$8:$O$86,COLUMN()-3,FALSE),0)</f>
        <v>0</v>
      </c>
      <c r="K1194" s="82">
        <f>IF($C1194&lt;&gt;"",VLOOKUP($C1194,'Monthly budget'!$E$8:$O$86,COLUMN()-3,FALSE),0)</f>
        <v>0</v>
      </c>
      <c r="L1194" s="82">
        <f>IF($C1194&lt;&gt;"",VLOOKUP($C1194,'Monthly budget'!$E$8:$O$86,COLUMN()-3,FALSE),0)</f>
        <v>0</v>
      </c>
      <c r="M1194" s="82">
        <f>IF($C1194&lt;&gt;"",VLOOKUP($C1194,'Monthly budget'!$E$8:$O$86,COLUMN()-3,FALSE),0)</f>
        <v>0</v>
      </c>
      <c r="N1194" s="82">
        <f>IF($C1194&lt;&gt;"",VLOOKUP($C1194,'Monthly budget'!$E$8:$O$86,COLUMN()-3,FALSE),0)</f>
        <v>0</v>
      </c>
    </row>
    <row r="1195" spans="2:14" x14ac:dyDescent="0.25">
      <c r="B1195" s="81" t="b">
        <v>0</v>
      </c>
      <c r="C1195" s="88"/>
      <c r="D1195" s="87"/>
      <c r="E1195" s="83">
        <f>IF($C1195&lt;&gt;"",VLOOKUP($C1195,'Monthly budget'!$E$8:$O$86,COLUMN()-3,FALSE),0)</f>
        <v>0</v>
      </c>
      <c r="F1195" s="82">
        <f>IF($C1195&lt;&gt;"",VLOOKUP($C1195,'Monthly budget'!$E$8:$O$86,COLUMN()-3,FALSE),0)</f>
        <v>0</v>
      </c>
      <c r="G1195" s="82">
        <f>IF($C1195&lt;&gt;"",VLOOKUP($C1195,'Monthly budget'!$E$8:$O$86,COLUMN()-3,FALSE),0)</f>
        <v>0</v>
      </c>
      <c r="H1195" s="82">
        <f>IF($C1195&lt;&gt;"",VLOOKUP($C1195,'Monthly budget'!$E$8:$O$86,COLUMN()-3,FALSE),0)</f>
        <v>0</v>
      </c>
      <c r="I1195" s="82">
        <f>IF($C1195&lt;&gt;"",VLOOKUP($C1195,'Monthly budget'!$E$8:$O$86,COLUMN()-3,FALSE),0)</f>
        <v>0</v>
      </c>
      <c r="J1195" s="82">
        <f>IF($C1195&lt;&gt;"",VLOOKUP($C1195,'Monthly budget'!$E$8:$O$86,COLUMN()-3,FALSE),0)</f>
        <v>0</v>
      </c>
      <c r="K1195" s="82">
        <f>IF($C1195&lt;&gt;"",VLOOKUP($C1195,'Monthly budget'!$E$8:$O$86,COLUMN()-3,FALSE),0)</f>
        <v>0</v>
      </c>
      <c r="L1195" s="82">
        <f>IF($C1195&lt;&gt;"",VLOOKUP($C1195,'Monthly budget'!$E$8:$O$86,COLUMN()-3,FALSE),0)</f>
        <v>0</v>
      </c>
      <c r="M1195" s="82">
        <f>IF($C1195&lt;&gt;"",VLOOKUP($C1195,'Monthly budget'!$E$8:$O$86,COLUMN()-3,FALSE),0)</f>
        <v>0</v>
      </c>
      <c r="N1195" s="82">
        <f>IF($C1195&lt;&gt;"",VLOOKUP($C1195,'Monthly budget'!$E$8:$O$86,COLUMN()-3,FALSE),0)</f>
        <v>0</v>
      </c>
    </row>
    <row r="1196" spans="2:14" x14ac:dyDescent="0.25">
      <c r="B1196" s="81" t="b">
        <v>0</v>
      </c>
      <c r="C1196" s="88"/>
      <c r="D1196" s="87"/>
      <c r="E1196" s="83">
        <f>IF($C1196&lt;&gt;"",VLOOKUP($C1196,'Monthly budget'!$E$8:$O$86,COLUMN()-3,FALSE),0)</f>
        <v>0</v>
      </c>
      <c r="F1196" s="82">
        <f>IF($C1196&lt;&gt;"",VLOOKUP($C1196,'Monthly budget'!$E$8:$O$86,COLUMN()-3,FALSE),0)</f>
        <v>0</v>
      </c>
      <c r="G1196" s="82">
        <f>IF($C1196&lt;&gt;"",VLOOKUP($C1196,'Monthly budget'!$E$8:$O$86,COLUMN()-3,FALSE),0)</f>
        <v>0</v>
      </c>
      <c r="H1196" s="82">
        <f>IF($C1196&lt;&gt;"",VLOOKUP($C1196,'Monthly budget'!$E$8:$O$86,COLUMN()-3,FALSE),0)</f>
        <v>0</v>
      </c>
      <c r="I1196" s="82">
        <f>IF($C1196&lt;&gt;"",VLOOKUP($C1196,'Monthly budget'!$E$8:$O$86,COLUMN()-3,FALSE),0)</f>
        <v>0</v>
      </c>
      <c r="J1196" s="82">
        <f>IF($C1196&lt;&gt;"",VLOOKUP($C1196,'Monthly budget'!$E$8:$O$86,COLUMN()-3,FALSE),0)</f>
        <v>0</v>
      </c>
      <c r="K1196" s="82">
        <f>IF($C1196&lt;&gt;"",VLOOKUP($C1196,'Monthly budget'!$E$8:$O$86,COLUMN()-3,FALSE),0)</f>
        <v>0</v>
      </c>
      <c r="L1196" s="82">
        <f>IF($C1196&lt;&gt;"",VLOOKUP($C1196,'Monthly budget'!$E$8:$O$86,COLUMN()-3,FALSE),0)</f>
        <v>0</v>
      </c>
      <c r="M1196" s="82">
        <f>IF($C1196&lt;&gt;"",VLOOKUP($C1196,'Monthly budget'!$E$8:$O$86,COLUMN()-3,FALSE),0)</f>
        <v>0</v>
      </c>
      <c r="N1196" s="82">
        <f>IF($C1196&lt;&gt;"",VLOOKUP($C1196,'Monthly budget'!$E$8:$O$86,COLUMN()-3,FALSE),0)</f>
        <v>0</v>
      </c>
    </row>
    <row r="1197" spans="2:14" x14ac:dyDescent="0.25">
      <c r="B1197" s="81" t="b">
        <v>0</v>
      </c>
      <c r="C1197" s="88"/>
      <c r="D1197" s="87"/>
      <c r="E1197" s="83">
        <f>IF($C1197&lt;&gt;"",VLOOKUP($C1197,'Monthly budget'!$E$8:$O$86,COLUMN()-3,FALSE),0)</f>
        <v>0</v>
      </c>
      <c r="F1197" s="82">
        <f>IF($C1197&lt;&gt;"",VLOOKUP($C1197,'Monthly budget'!$E$8:$O$86,COLUMN()-3,FALSE),0)</f>
        <v>0</v>
      </c>
      <c r="G1197" s="82">
        <f>IF($C1197&lt;&gt;"",VLOOKUP($C1197,'Monthly budget'!$E$8:$O$86,COLUMN()-3,FALSE),0)</f>
        <v>0</v>
      </c>
      <c r="H1197" s="82">
        <f>IF($C1197&lt;&gt;"",VLOOKUP($C1197,'Monthly budget'!$E$8:$O$86,COLUMN()-3,FALSE),0)</f>
        <v>0</v>
      </c>
      <c r="I1197" s="82">
        <f>IF($C1197&lt;&gt;"",VLOOKUP($C1197,'Monthly budget'!$E$8:$O$86,COLUMN()-3,FALSE),0)</f>
        <v>0</v>
      </c>
      <c r="J1197" s="82">
        <f>IF($C1197&lt;&gt;"",VLOOKUP($C1197,'Monthly budget'!$E$8:$O$86,COLUMN()-3,FALSE),0)</f>
        <v>0</v>
      </c>
      <c r="K1197" s="82">
        <f>IF($C1197&lt;&gt;"",VLOOKUP($C1197,'Monthly budget'!$E$8:$O$86,COLUMN()-3,FALSE),0)</f>
        <v>0</v>
      </c>
      <c r="L1197" s="82">
        <f>IF($C1197&lt;&gt;"",VLOOKUP($C1197,'Monthly budget'!$E$8:$O$86,COLUMN()-3,FALSE),0)</f>
        <v>0</v>
      </c>
      <c r="M1197" s="82">
        <f>IF($C1197&lt;&gt;"",VLOOKUP($C1197,'Monthly budget'!$E$8:$O$86,COLUMN()-3,FALSE),0)</f>
        <v>0</v>
      </c>
      <c r="N1197" s="82">
        <f>IF($C1197&lt;&gt;"",VLOOKUP($C1197,'Monthly budget'!$E$8:$O$86,COLUMN()-3,FALSE),0)</f>
        <v>0</v>
      </c>
    </row>
    <row r="1198" spans="2:14" x14ac:dyDescent="0.25">
      <c r="B1198" s="81" t="b">
        <v>0</v>
      </c>
      <c r="C1198" s="88"/>
      <c r="D1198" s="87"/>
      <c r="E1198" s="83">
        <f>IF($C1198&lt;&gt;"",VLOOKUP($C1198,'Monthly budget'!$E$8:$O$86,COLUMN()-3,FALSE),0)</f>
        <v>0</v>
      </c>
      <c r="F1198" s="82">
        <f>IF($C1198&lt;&gt;"",VLOOKUP($C1198,'Monthly budget'!$E$8:$O$86,COLUMN()-3,FALSE),0)</f>
        <v>0</v>
      </c>
      <c r="G1198" s="82">
        <f>IF($C1198&lt;&gt;"",VLOOKUP($C1198,'Monthly budget'!$E$8:$O$86,COLUMN()-3,FALSE),0)</f>
        <v>0</v>
      </c>
      <c r="H1198" s="82">
        <f>IF($C1198&lt;&gt;"",VLOOKUP($C1198,'Monthly budget'!$E$8:$O$86,COLUMN()-3,FALSE),0)</f>
        <v>0</v>
      </c>
      <c r="I1198" s="82">
        <f>IF($C1198&lt;&gt;"",VLOOKUP($C1198,'Monthly budget'!$E$8:$O$86,COLUMN()-3,FALSE),0)</f>
        <v>0</v>
      </c>
      <c r="J1198" s="82">
        <f>IF($C1198&lt;&gt;"",VLOOKUP($C1198,'Monthly budget'!$E$8:$O$86,COLUMN()-3,FALSE),0)</f>
        <v>0</v>
      </c>
      <c r="K1198" s="82">
        <f>IF($C1198&lt;&gt;"",VLOOKUP($C1198,'Monthly budget'!$E$8:$O$86,COLUMN()-3,FALSE),0)</f>
        <v>0</v>
      </c>
      <c r="L1198" s="82">
        <f>IF($C1198&lt;&gt;"",VLOOKUP($C1198,'Monthly budget'!$E$8:$O$86,COLUMN()-3,FALSE),0)</f>
        <v>0</v>
      </c>
      <c r="M1198" s="82">
        <f>IF($C1198&lt;&gt;"",VLOOKUP($C1198,'Monthly budget'!$E$8:$O$86,COLUMN()-3,FALSE),0)</f>
        <v>0</v>
      </c>
      <c r="N1198" s="82">
        <f>IF($C1198&lt;&gt;"",VLOOKUP($C1198,'Monthly budget'!$E$8:$O$86,COLUMN()-3,FALSE),0)</f>
        <v>0</v>
      </c>
    </row>
    <row r="1199" spans="2:14" x14ac:dyDescent="0.25">
      <c r="B1199" s="81" t="b">
        <v>0</v>
      </c>
      <c r="C1199" s="88"/>
      <c r="D1199" s="87"/>
      <c r="E1199" s="83">
        <f>IF($C1199&lt;&gt;"",VLOOKUP($C1199,'Monthly budget'!$E$8:$O$86,COLUMN()-3,FALSE),0)</f>
        <v>0</v>
      </c>
      <c r="F1199" s="82">
        <f>IF($C1199&lt;&gt;"",VLOOKUP($C1199,'Monthly budget'!$E$8:$O$86,COLUMN()-3,FALSE),0)</f>
        <v>0</v>
      </c>
      <c r="G1199" s="82">
        <f>IF($C1199&lt;&gt;"",VLOOKUP($C1199,'Monthly budget'!$E$8:$O$86,COLUMN()-3,FALSE),0)</f>
        <v>0</v>
      </c>
      <c r="H1199" s="82">
        <f>IF($C1199&lt;&gt;"",VLOOKUP($C1199,'Monthly budget'!$E$8:$O$86,COLUMN()-3,FALSE),0)</f>
        <v>0</v>
      </c>
      <c r="I1199" s="82">
        <f>IF($C1199&lt;&gt;"",VLOOKUP($C1199,'Monthly budget'!$E$8:$O$86,COLUMN()-3,FALSE),0)</f>
        <v>0</v>
      </c>
      <c r="J1199" s="82">
        <f>IF($C1199&lt;&gt;"",VLOOKUP($C1199,'Monthly budget'!$E$8:$O$86,COLUMN()-3,FALSE),0)</f>
        <v>0</v>
      </c>
      <c r="K1199" s="82">
        <f>IF($C1199&lt;&gt;"",VLOOKUP($C1199,'Monthly budget'!$E$8:$O$86,COLUMN()-3,FALSE),0)</f>
        <v>0</v>
      </c>
      <c r="L1199" s="82">
        <f>IF($C1199&lt;&gt;"",VLOOKUP($C1199,'Monthly budget'!$E$8:$O$86,COLUMN()-3,FALSE),0)</f>
        <v>0</v>
      </c>
      <c r="M1199" s="82">
        <f>IF($C1199&lt;&gt;"",VLOOKUP($C1199,'Monthly budget'!$E$8:$O$86,COLUMN()-3,FALSE),0)</f>
        <v>0</v>
      </c>
      <c r="N1199" s="82">
        <f>IF($C1199&lt;&gt;"",VLOOKUP($C1199,'Monthly budget'!$E$8:$O$86,COLUMN()-3,FALSE),0)</f>
        <v>0</v>
      </c>
    </row>
    <row r="1200" spans="2:14" x14ac:dyDescent="0.25">
      <c r="B1200" s="81" t="b">
        <v>0</v>
      </c>
      <c r="C1200" s="88"/>
      <c r="D1200" s="87"/>
      <c r="E1200" s="83">
        <f>IF($C1200&lt;&gt;"",VLOOKUP($C1200,'Monthly budget'!$E$8:$O$86,COLUMN()-3,FALSE),0)</f>
        <v>0</v>
      </c>
      <c r="F1200" s="82">
        <f>IF($C1200&lt;&gt;"",VLOOKUP($C1200,'Monthly budget'!$E$8:$O$86,COLUMN()-3,FALSE),0)</f>
        <v>0</v>
      </c>
      <c r="G1200" s="82">
        <f>IF($C1200&lt;&gt;"",VLOOKUP($C1200,'Monthly budget'!$E$8:$O$86,COLUMN()-3,FALSE),0)</f>
        <v>0</v>
      </c>
      <c r="H1200" s="82">
        <f>IF($C1200&lt;&gt;"",VLOOKUP($C1200,'Monthly budget'!$E$8:$O$86,COLUMN()-3,FALSE),0)</f>
        <v>0</v>
      </c>
      <c r="I1200" s="82">
        <f>IF($C1200&lt;&gt;"",VLOOKUP($C1200,'Monthly budget'!$E$8:$O$86,COLUMN()-3,FALSE),0)</f>
        <v>0</v>
      </c>
      <c r="J1200" s="82">
        <f>IF($C1200&lt;&gt;"",VLOOKUP($C1200,'Monthly budget'!$E$8:$O$86,COLUMN()-3,FALSE),0)</f>
        <v>0</v>
      </c>
      <c r="K1200" s="82">
        <f>IF($C1200&lt;&gt;"",VLOOKUP($C1200,'Monthly budget'!$E$8:$O$86,COLUMN()-3,FALSE),0)</f>
        <v>0</v>
      </c>
      <c r="L1200" s="82">
        <f>IF($C1200&lt;&gt;"",VLOOKUP($C1200,'Monthly budget'!$E$8:$O$86,COLUMN()-3,FALSE),0)</f>
        <v>0</v>
      </c>
      <c r="M1200" s="82">
        <f>IF($C1200&lt;&gt;"",VLOOKUP($C1200,'Monthly budget'!$E$8:$O$86,COLUMN()-3,FALSE),0)</f>
        <v>0</v>
      </c>
      <c r="N1200" s="82">
        <f>IF($C1200&lt;&gt;"",VLOOKUP($C1200,'Monthly budget'!$E$8:$O$86,COLUMN()-3,FALSE),0)</f>
        <v>0</v>
      </c>
    </row>
    <row r="1201" spans="2:14" x14ac:dyDescent="0.25">
      <c r="B1201" s="81" t="b">
        <v>0</v>
      </c>
      <c r="C1201" s="88"/>
      <c r="D1201" s="87"/>
      <c r="E1201" s="83">
        <f>IF($C1201&lt;&gt;"",VLOOKUP($C1201,'Monthly budget'!$E$8:$O$86,COLUMN()-3,FALSE),0)</f>
        <v>0</v>
      </c>
      <c r="F1201" s="82">
        <f>IF($C1201&lt;&gt;"",VLOOKUP($C1201,'Monthly budget'!$E$8:$O$86,COLUMN()-3,FALSE),0)</f>
        <v>0</v>
      </c>
      <c r="G1201" s="82">
        <f>IF($C1201&lt;&gt;"",VLOOKUP($C1201,'Monthly budget'!$E$8:$O$86,COLUMN()-3,FALSE),0)</f>
        <v>0</v>
      </c>
      <c r="H1201" s="82">
        <f>IF($C1201&lt;&gt;"",VLOOKUP($C1201,'Monthly budget'!$E$8:$O$86,COLUMN()-3,FALSE),0)</f>
        <v>0</v>
      </c>
      <c r="I1201" s="82">
        <f>IF($C1201&lt;&gt;"",VLOOKUP($C1201,'Monthly budget'!$E$8:$O$86,COLUMN()-3,FALSE),0)</f>
        <v>0</v>
      </c>
      <c r="J1201" s="82">
        <f>IF($C1201&lt;&gt;"",VLOOKUP($C1201,'Monthly budget'!$E$8:$O$86,COLUMN()-3,FALSE),0)</f>
        <v>0</v>
      </c>
      <c r="K1201" s="82">
        <f>IF($C1201&lt;&gt;"",VLOOKUP($C1201,'Monthly budget'!$E$8:$O$86,COLUMN()-3,FALSE),0)</f>
        <v>0</v>
      </c>
      <c r="L1201" s="82">
        <f>IF($C1201&lt;&gt;"",VLOOKUP($C1201,'Monthly budget'!$E$8:$O$86,COLUMN()-3,FALSE),0)</f>
        <v>0</v>
      </c>
      <c r="M1201" s="82">
        <f>IF($C1201&lt;&gt;"",VLOOKUP($C1201,'Monthly budget'!$E$8:$O$86,COLUMN()-3,FALSE),0)</f>
        <v>0</v>
      </c>
      <c r="N1201" s="82">
        <f>IF($C1201&lt;&gt;"",VLOOKUP($C1201,'Monthly budget'!$E$8:$O$86,COLUMN()-3,FALSE),0)</f>
        <v>0</v>
      </c>
    </row>
    <row r="1202" spans="2:14" x14ac:dyDescent="0.25">
      <c r="B1202" s="81" t="b">
        <v>0</v>
      </c>
      <c r="C1202" s="88"/>
      <c r="D1202" s="87"/>
      <c r="E1202" s="83">
        <f>IF($C1202&lt;&gt;"",VLOOKUP($C1202,'Monthly budget'!$E$8:$O$86,COLUMN()-3,FALSE),0)</f>
        <v>0</v>
      </c>
      <c r="F1202" s="82">
        <f>IF($C1202&lt;&gt;"",VLOOKUP($C1202,'Monthly budget'!$E$8:$O$86,COLUMN()-3,FALSE),0)</f>
        <v>0</v>
      </c>
      <c r="G1202" s="82">
        <f>IF($C1202&lt;&gt;"",VLOOKUP($C1202,'Monthly budget'!$E$8:$O$86,COLUMN()-3,FALSE),0)</f>
        <v>0</v>
      </c>
      <c r="H1202" s="82">
        <f>IF($C1202&lt;&gt;"",VLOOKUP($C1202,'Monthly budget'!$E$8:$O$86,COLUMN()-3,FALSE),0)</f>
        <v>0</v>
      </c>
      <c r="I1202" s="82">
        <f>IF($C1202&lt;&gt;"",VLOOKUP($C1202,'Monthly budget'!$E$8:$O$86,COLUMN()-3,FALSE),0)</f>
        <v>0</v>
      </c>
      <c r="J1202" s="82">
        <f>IF($C1202&lt;&gt;"",VLOOKUP($C1202,'Monthly budget'!$E$8:$O$86,COLUMN()-3,FALSE),0)</f>
        <v>0</v>
      </c>
      <c r="K1202" s="82">
        <f>IF($C1202&lt;&gt;"",VLOOKUP($C1202,'Monthly budget'!$E$8:$O$86,COLUMN()-3,FALSE),0)</f>
        <v>0</v>
      </c>
      <c r="L1202" s="82">
        <f>IF($C1202&lt;&gt;"",VLOOKUP($C1202,'Monthly budget'!$E$8:$O$86,COLUMN()-3,FALSE),0)</f>
        <v>0</v>
      </c>
      <c r="M1202" s="82">
        <f>IF($C1202&lt;&gt;"",VLOOKUP($C1202,'Monthly budget'!$E$8:$O$86,COLUMN()-3,FALSE),0)</f>
        <v>0</v>
      </c>
      <c r="N1202" s="82">
        <f>IF($C1202&lt;&gt;"",VLOOKUP($C1202,'Monthly budget'!$E$8:$O$86,COLUMN()-3,FALSE),0)</f>
        <v>0</v>
      </c>
    </row>
    <row r="1203" spans="2:14" x14ac:dyDescent="0.25">
      <c r="B1203" s="81" t="b">
        <v>0</v>
      </c>
      <c r="C1203" s="88"/>
      <c r="D1203" s="87"/>
      <c r="E1203" s="83">
        <f>IF($C1203&lt;&gt;"",VLOOKUP($C1203,'Monthly budget'!$E$8:$O$86,COLUMN()-3,FALSE),0)</f>
        <v>0</v>
      </c>
      <c r="F1203" s="82">
        <f>IF($C1203&lt;&gt;"",VLOOKUP($C1203,'Monthly budget'!$E$8:$O$86,COLUMN()-3,FALSE),0)</f>
        <v>0</v>
      </c>
      <c r="G1203" s="82">
        <f>IF($C1203&lt;&gt;"",VLOOKUP($C1203,'Monthly budget'!$E$8:$O$86,COLUMN()-3,FALSE),0)</f>
        <v>0</v>
      </c>
      <c r="H1203" s="82">
        <f>IF($C1203&lt;&gt;"",VLOOKUP($C1203,'Monthly budget'!$E$8:$O$86,COLUMN()-3,FALSE),0)</f>
        <v>0</v>
      </c>
      <c r="I1203" s="82">
        <f>IF($C1203&lt;&gt;"",VLOOKUP($C1203,'Monthly budget'!$E$8:$O$86,COLUMN()-3,FALSE),0)</f>
        <v>0</v>
      </c>
      <c r="J1203" s="82">
        <f>IF($C1203&lt;&gt;"",VLOOKUP($C1203,'Monthly budget'!$E$8:$O$86,COLUMN()-3,FALSE),0)</f>
        <v>0</v>
      </c>
      <c r="K1203" s="82">
        <f>IF($C1203&lt;&gt;"",VLOOKUP($C1203,'Monthly budget'!$E$8:$O$86,COLUMN()-3,FALSE),0)</f>
        <v>0</v>
      </c>
      <c r="L1203" s="82">
        <f>IF($C1203&lt;&gt;"",VLOOKUP($C1203,'Monthly budget'!$E$8:$O$86,COLUMN()-3,FALSE),0)</f>
        <v>0</v>
      </c>
      <c r="M1203" s="82">
        <f>IF($C1203&lt;&gt;"",VLOOKUP($C1203,'Monthly budget'!$E$8:$O$86,COLUMN()-3,FALSE),0)</f>
        <v>0</v>
      </c>
      <c r="N1203" s="82">
        <f>IF($C1203&lt;&gt;"",VLOOKUP($C1203,'Monthly budget'!$E$8:$O$86,COLUMN()-3,FALSE),0)</f>
        <v>0</v>
      </c>
    </row>
    <row r="1204" spans="2:14" x14ac:dyDescent="0.25">
      <c r="B1204" s="81" t="b">
        <v>0</v>
      </c>
      <c r="C1204" s="88"/>
      <c r="D1204" s="87"/>
      <c r="E1204" s="83">
        <f>IF($C1204&lt;&gt;"",VLOOKUP($C1204,'Monthly budget'!$E$8:$O$86,COLUMN()-3,FALSE),0)</f>
        <v>0</v>
      </c>
      <c r="F1204" s="82">
        <f>IF($C1204&lt;&gt;"",VLOOKUP($C1204,'Monthly budget'!$E$8:$O$86,COLUMN()-3,FALSE),0)</f>
        <v>0</v>
      </c>
      <c r="G1204" s="82">
        <f>IF($C1204&lt;&gt;"",VLOOKUP($C1204,'Monthly budget'!$E$8:$O$86,COLUMN()-3,FALSE),0)</f>
        <v>0</v>
      </c>
      <c r="H1204" s="82">
        <f>IF($C1204&lt;&gt;"",VLOOKUP($C1204,'Monthly budget'!$E$8:$O$86,COLUMN()-3,FALSE),0)</f>
        <v>0</v>
      </c>
      <c r="I1204" s="82">
        <f>IF($C1204&lt;&gt;"",VLOOKUP($C1204,'Monthly budget'!$E$8:$O$86,COLUMN()-3,FALSE),0)</f>
        <v>0</v>
      </c>
      <c r="J1204" s="82">
        <f>IF($C1204&lt;&gt;"",VLOOKUP($C1204,'Monthly budget'!$E$8:$O$86,COLUMN()-3,FALSE),0)</f>
        <v>0</v>
      </c>
      <c r="K1204" s="82">
        <f>IF($C1204&lt;&gt;"",VLOOKUP($C1204,'Monthly budget'!$E$8:$O$86,COLUMN()-3,FALSE),0)</f>
        <v>0</v>
      </c>
      <c r="L1204" s="82">
        <f>IF($C1204&lt;&gt;"",VLOOKUP($C1204,'Monthly budget'!$E$8:$O$86,COLUMN()-3,FALSE),0)</f>
        <v>0</v>
      </c>
      <c r="M1204" s="82">
        <f>IF($C1204&lt;&gt;"",VLOOKUP($C1204,'Monthly budget'!$E$8:$O$86,COLUMN()-3,FALSE),0)</f>
        <v>0</v>
      </c>
      <c r="N1204" s="82">
        <f>IF($C1204&lt;&gt;"",VLOOKUP($C1204,'Monthly budget'!$E$8:$O$86,COLUMN()-3,FALSE),0)</f>
        <v>0</v>
      </c>
    </row>
    <row r="1205" spans="2:14" x14ac:dyDescent="0.25">
      <c r="B1205" s="81" t="b">
        <v>0</v>
      </c>
      <c r="C1205" s="88"/>
      <c r="D1205" s="87"/>
      <c r="E1205" s="83">
        <f>IF($C1205&lt;&gt;"",VLOOKUP($C1205,'Monthly budget'!$E$8:$O$86,COLUMN()-3,FALSE),0)</f>
        <v>0</v>
      </c>
      <c r="F1205" s="82">
        <f>IF($C1205&lt;&gt;"",VLOOKUP($C1205,'Monthly budget'!$E$8:$O$86,COLUMN()-3,FALSE),0)</f>
        <v>0</v>
      </c>
      <c r="G1205" s="82">
        <f>IF($C1205&lt;&gt;"",VLOOKUP($C1205,'Monthly budget'!$E$8:$O$86,COLUMN()-3,FALSE),0)</f>
        <v>0</v>
      </c>
      <c r="H1205" s="82">
        <f>IF($C1205&lt;&gt;"",VLOOKUP($C1205,'Monthly budget'!$E$8:$O$86,COLUMN()-3,FALSE),0)</f>
        <v>0</v>
      </c>
      <c r="I1205" s="82">
        <f>IF($C1205&lt;&gt;"",VLOOKUP($C1205,'Monthly budget'!$E$8:$O$86,COLUMN()-3,FALSE),0)</f>
        <v>0</v>
      </c>
      <c r="J1205" s="82">
        <f>IF($C1205&lt;&gt;"",VLOOKUP($C1205,'Monthly budget'!$E$8:$O$86,COLUMN()-3,FALSE),0)</f>
        <v>0</v>
      </c>
      <c r="K1205" s="82">
        <f>IF($C1205&lt;&gt;"",VLOOKUP($C1205,'Monthly budget'!$E$8:$O$86,COLUMN()-3,FALSE),0)</f>
        <v>0</v>
      </c>
      <c r="L1205" s="82">
        <f>IF($C1205&lt;&gt;"",VLOOKUP($C1205,'Monthly budget'!$E$8:$O$86,COLUMN()-3,FALSE),0)</f>
        <v>0</v>
      </c>
      <c r="M1205" s="82">
        <f>IF($C1205&lt;&gt;"",VLOOKUP($C1205,'Monthly budget'!$E$8:$O$86,COLUMN()-3,FALSE),0)</f>
        <v>0</v>
      </c>
      <c r="N1205" s="82">
        <f>IF($C1205&lt;&gt;"",VLOOKUP($C1205,'Monthly budget'!$E$8:$O$86,COLUMN()-3,FALSE),0)</f>
        <v>0</v>
      </c>
    </row>
    <row r="1206" spans="2:14" x14ac:dyDescent="0.25">
      <c r="B1206" s="81" t="b">
        <v>0</v>
      </c>
      <c r="C1206" s="88"/>
      <c r="D1206" s="87"/>
      <c r="E1206" s="83">
        <f>IF($C1206&lt;&gt;"",VLOOKUP($C1206,'Monthly budget'!$E$8:$O$86,COLUMN()-3,FALSE),0)</f>
        <v>0</v>
      </c>
      <c r="F1206" s="82">
        <f>IF($C1206&lt;&gt;"",VLOOKUP($C1206,'Monthly budget'!$E$8:$O$86,COLUMN()-3,FALSE),0)</f>
        <v>0</v>
      </c>
      <c r="G1206" s="82">
        <f>IF($C1206&lt;&gt;"",VLOOKUP($C1206,'Monthly budget'!$E$8:$O$86,COLUMN()-3,FALSE),0)</f>
        <v>0</v>
      </c>
      <c r="H1206" s="82">
        <f>IF($C1206&lt;&gt;"",VLOOKUP($C1206,'Monthly budget'!$E$8:$O$86,COLUMN()-3,FALSE),0)</f>
        <v>0</v>
      </c>
      <c r="I1206" s="82">
        <f>IF($C1206&lt;&gt;"",VLOOKUP($C1206,'Monthly budget'!$E$8:$O$86,COLUMN()-3,FALSE),0)</f>
        <v>0</v>
      </c>
      <c r="J1206" s="82">
        <f>IF($C1206&lt;&gt;"",VLOOKUP($C1206,'Monthly budget'!$E$8:$O$86,COLUMN()-3,FALSE),0)</f>
        <v>0</v>
      </c>
      <c r="K1206" s="82">
        <f>IF($C1206&lt;&gt;"",VLOOKUP($C1206,'Monthly budget'!$E$8:$O$86,COLUMN()-3,FALSE),0)</f>
        <v>0</v>
      </c>
      <c r="L1206" s="82">
        <f>IF($C1206&lt;&gt;"",VLOOKUP($C1206,'Monthly budget'!$E$8:$O$86,COLUMN()-3,FALSE),0)</f>
        <v>0</v>
      </c>
      <c r="M1206" s="82">
        <f>IF($C1206&lt;&gt;"",VLOOKUP($C1206,'Monthly budget'!$E$8:$O$86,COLUMN()-3,FALSE),0)</f>
        <v>0</v>
      </c>
      <c r="N1206" s="82">
        <f>IF($C1206&lt;&gt;"",VLOOKUP($C1206,'Monthly budget'!$E$8:$O$86,COLUMN()-3,FALSE),0)</f>
        <v>0</v>
      </c>
    </row>
    <row r="1207" spans="2:14" x14ac:dyDescent="0.25">
      <c r="B1207" s="81" t="b">
        <v>0</v>
      </c>
      <c r="C1207" s="88"/>
      <c r="D1207" s="87"/>
      <c r="E1207" s="83">
        <f>IF($C1207&lt;&gt;"",VLOOKUP($C1207,'Monthly budget'!$E$8:$O$86,COLUMN()-3,FALSE),0)</f>
        <v>0</v>
      </c>
      <c r="F1207" s="82">
        <f>IF($C1207&lt;&gt;"",VLOOKUP($C1207,'Monthly budget'!$E$8:$O$86,COLUMN()-3,FALSE),0)</f>
        <v>0</v>
      </c>
      <c r="G1207" s="82">
        <f>IF($C1207&lt;&gt;"",VLOOKUP($C1207,'Monthly budget'!$E$8:$O$86,COLUMN()-3,FALSE),0)</f>
        <v>0</v>
      </c>
      <c r="H1207" s="82">
        <f>IF($C1207&lt;&gt;"",VLOOKUP($C1207,'Monthly budget'!$E$8:$O$86,COLUMN()-3,FALSE),0)</f>
        <v>0</v>
      </c>
      <c r="I1207" s="82">
        <f>IF($C1207&lt;&gt;"",VLOOKUP($C1207,'Monthly budget'!$E$8:$O$86,COLUMN()-3,FALSE),0)</f>
        <v>0</v>
      </c>
      <c r="J1207" s="82">
        <f>IF($C1207&lt;&gt;"",VLOOKUP($C1207,'Monthly budget'!$E$8:$O$86,COLUMN()-3,FALSE),0)</f>
        <v>0</v>
      </c>
      <c r="K1207" s="82">
        <f>IF($C1207&lt;&gt;"",VLOOKUP($C1207,'Monthly budget'!$E$8:$O$86,COLUMN()-3,FALSE),0)</f>
        <v>0</v>
      </c>
      <c r="L1207" s="82">
        <f>IF($C1207&lt;&gt;"",VLOOKUP($C1207,'Monthly budget'!$E$8:$O$86,COLUMN()-3,FALSE),0)</f>
        <v>0</v>
      </c>
      <c r="M1207" s="82">
        <f>IF($C1207&lt;&gt;"",VLOOKUP($C1207,'Monthly budget'!$E$8:$O$86,COLUMN()-3,FALSE),0)</f>
        <v>0</v>
      </c>
      <c r="N1207" s="82">
        <f>IF($C1207&lt;&gt;"",VLOOKUP($C1207,'Monthly budget'!$E$8:$O$86,COLUMN()-3,FALSE),0)</f>
        <v>0</v>
      </c>
    </row>
    <row r="1208" spans="2:14" x14ac:dyDescent="0.25">
      <c r="B1208" s="81" t="b">
        <v>0</v>
      </c>
      <c r="C1208" s="88"/>
      <c r="D1208" s="87"/>
      <c r="E1208" s="83">
        <f>IF($C1208&lt;&gt;"",VLOOKUP($C1208,'Monthly budget'!$E$8:$O$86,COLUMN()-3,FALSE),0)</f>
        <v>0</v>
      </c>
      <c r="F1208" s="82">
        <f>IF($C1208&lt;&gt;"",VLOOKUP($C1208,'Monthly budget'!$E$8:$O$86,COLUMN()-3,FALSE),0)</f>
        <v>0</v>
      </c>
      <c r="G1208" s="82">
        <f>IF($C1208&lt;&gt;"",VLOOKUP($C1208,'Monthly budget'!$E$8:$O$86,COLUMN()-3,FALSE),0)</f>
        <v>0</v>
      </c>
      <c r="H1208" s="82">
        <f>IF($C1208&lt;&gt;"",VLOOKUP($C1208,'Monthly budget'!$E$8:$O$86,COLUMN()-3,FALSE),0)</f>
        <v>0</v>
      </c>
      <c r="I1208" s="82">
        <f>IF($C1208&lt;&gt;"",VLOOKUP($C1208,'Monthly budget'!$E$8:$O$86,COLUMN()-3,FALSE),0)</f>
        <v>0</v>
      </c>
      <c r="J1208" s="82">
        <f>IF($C1208&lt;&gt;"",VLOOKUP($C1208,'Monthly budget'!$E$8:$O$86,COLUMN()-3,FALSE),0)</f>
        <v>0</v>
      </c>
      <c r="K1208" s="82">
        <f>IF($C1208&lt;&gt;"",VLOOKUP($C1208,'Monthly budget'!$E$8:$O$86,COLUMN()-3,FALSE),0)</f>
        <v>0</v>
      </c>
      <c r="L1208" s="82">
        <f>IF($C1208&lt;&gt;"",VLOOKUP($C1208,'Monthly budget'!$E$8:$O$86,COLUMN()-3,FALSE),0)</f>
        <v>0</v>
      </c>
      <c r="M1208" s="82">
        <f>IF($C1208&lt;&gt;"",VLOOKUP($C1208,'Monthly budget'!$E$8:$O$86,COLUMN()-3,FALSE),0)</f>
        <v>0</v>
      </c>
      <c r="N1208" s="82">
        <f>IF($C1208&lt;&gt;"",VLOOKUP($C1208,'Monthly budget'!$E$8:$O$86,COLUMN()-3,FALSE),0)</f>
        <v>0</v>
      </c>
    </row>
    <row r="1209" spans="2:14" x14ac:dyDescent="0.25">
      <c r="B1209" s="81" t="b">
        <v>0</v>
      </c>
      <c r="C1209" s="88"/>
      <c r="D1209" s="87"/>
      <c r="E1209" s="83">
        <f>IF($C1209&lt;&gt;"",VLOOKUP($C1209,'Monthly budget'!$E$8:$O$86,COLUMN()-3,FALSE),0)</f>
        <v>0</v>
      </c>
      <c r="F1209" s="82">
        <f>IF($C1209&lt;&gt;"",VLOOKUP($C1209,'Monthly budget'!$E$8:$O$86,COLUMN()-3,FALSE),0)</f>
        <v>0</v>
      </c>
      <c r="G1209" s="82">
        <f>IF($C1209&lt;&gt;"",VLOOKUP($C1209,'Monthly budget'!$E$8:$O$86,COLUMN()-3,FALSE),0)</f>
        <v>0</v>
      </c>
      <c r="H1209" s="82">
        <f>IF($C1209&lt;&gt;"",VLOOKUP($C1209,'Monthly budget'!$E$8:$O$86,COLUMN()-3,FALSE),0)</f>
        <v>0</v>
      </c>
      <c r="I1209" s="82">
        <f>IF($C1209&lt;&gt;"",VLOOKUP($C1209,'Monthly budget'!$E$8:$O$86,COLUMN()-3,FALSE),0)</f>
        <v>0</v>
      </c>
      <c r="J1209" s="82">
        <f>IF($C1209&lt;&gt;"",VLOOKUP($C1209,'Monthly budget'!$E$8:$O$86,COLUMN()-3,FALSE),0)</f>
        <v>0</v>
      </c>
      <c r="K1209" s="82">
        <f>IF($C1209&lt;&gt;"",VLOOKUP($C1209,'Monthly budget'!$E$8:$O$86,COLUMN()-3,FALSE),0)</f>
        <v>0</v>
      </c>
      <c r="L1209" s="82">
        <f>IF($C1209&lt;&gt;"",VLOOKUP($C1209,'Monthly budget'!$E$8:$O$86,COLUMN()-3,FALSE),0)</f>
        <v>0</v>
      </c>
      <c r="M1209" s="82">
        <f>IF($C1209&lt;&gt;"",VLOOKUP($C1209,'Monthly budget'!$E$8:$O$86,COLUMN()-3,FALSE),0)</f>
        <v>0</v>
      </c>
      <c r="N1209" s="82">
        <f>IF($C1209&lt;&gt;"",VLOOKUP($C1209,'Monthly budget'!$E$8:$O$86,COLUMN()-3,FALSE),0)</f>
        <v>0</v>
      </c>
    </row>
    <row r="1210" spans="2:14" x14ac:dyDescent="0.25">
      <c r="B1210" s="81" t="b">
        <v>0</v>
      </c>
      <c r="C1210" s="88"/>
      <c r="D1210" s="87"/>
      <c r="E1210" s="83">
        <f>IF($C1210&lt;&gt;"",VLOOKUP($C1210,'Monthly budget'!$E$8:$O$86,COLUMN()-3,FALSE),0)</f>
        <v>0</v>
      </c>
      <c r="F1210" s="82">
        <f>IF($C1210&lt;&gt;"",VLOOKUP($C1210,'Monthly budget'!$E$8:$O$86,COLUMN()-3,FALSE),0)</f>
        <v>0</v>
      </c>
      <c r="G1210" s="82">
        <f>IF($C1210&lt;&gt;"",VLOOKUP($C1210,'Monthly budget'!$E$8:$O$86,COLUMN()-3,FALSE),0)</f>
        <v>0</v>
      </c>
      <c r="H1210" s="82">
        <f>IF($C1210&lt;&gt;"",VLOOKUP($C1210,'Monthly budget'!$E$8:$O$86,COLUMN()-3,FALSE),0)</f>
        <v>0</v>
      </c>
      <c r="I1210" s="82">
        <f>IF($C1210&lt;&gt;"",VLOOKUP($C1210,'Monthly budget'!$E$8:$O$86,COLUMN()-3,FALSE),0)</f>
        <v>0</v>
      </c>
      <c r="J1210" s="82">
        <f>IF($C1210&lt;&gt;"",VLOOKUP($C1210,'Monthly budget'!$E$8:$O$86,COLUMN()-3,FALSE),0)</f>
        <v>0</v>
      </c>
      <c r="K1210" s="82">
        <f>IF($C1210&lt;&gt;"",VLOOKUP($C1210,'Monthly budget'!$E$8:$O$86,COLUMN()-3,FALSE),0)</f>
        <v>0</v>
      </c>
      <c r="L1210" s="82">
        <f>IF($C1210&lt;&gt;"",VLOOKUP($C1210,'Monthly budget'!$E$8:$O$86,COLUMN()-3,FALSE),0)</f>
        <v>0</v>
      </c>
      <c r="M1210" s="82">
        <f>IF($C1210&lt;&gt;"",VLOOKUP($C1210,'Monthly budget'!$E$8:$O$86,COLUMN()-3,FALSE),0)</f>
        <v>0</v>
      </c>
      <c r="N1210" s="82">
        <f>IF($C1210&lt;&gt;"",VLOOKUP($C1210,'Monthly budget'!$E$8:$O$86,COLUMN()-3,FALSE),0)</f>
        <v>0</v>
      </c>
    </row>
    <row r="1211" spans="2:14" x14ac:dyDescent="0.25">
      <c r="B1211" s="81" t="b">
        <v>0</v>
      </c>
      <c r="C1211" s="88"/>
      <c r="D1211" s="87"/>
      <c r="E1211" s="83">
        <f>IF($C1211&lt;&gt;"",VLOOKUP($C1211,'Monthly budget'!$E$8:$O$86,COLUMN()-3,FALSE),0)</f>
        <v>0</v>
      </c>
      <c r="F1211" s="82">
        <f>IF($C1211&lt;&gt;"",VLOOKUP($C1211,'Monthly budget'!$E$8:$O$86,COLUMN()-3,FALSE),0)</f>
        <v>0</v>
      </c>
      <c r="G1211" s="82">
        <f>IF($C1211&lt;&gt;"",VLOOKUP($C1211,'Monthly budget'!$E$8:$O$86,COLUMN()-3,FALSE),0)</f>
        <v>0</v>
      </c>
      <c r="H1211" s="82">
        <f>IF($C1211&lt;&gt;"",VLOOKUP($C1211,'Monthly budget'!$E$8:$O$86,COLUMN()-3,FALSE),0)</f>
        <v>0</v>
      </c>
      <c r="I1211" s="82">
        <f>IF($C1211&lt;&gt;"",VLOOKUP($C1211,'Monthly budget'!$E$8:$O$86,COLUMN()-3,FALSE),0)</f>
        <v>0</v>
      </c>
      <c r="J1211" s="82">
        <f>IF($C1211&lt;&gt;"",VLOOKUP($C1211,'Monthly budget'!$E$8:$O$86,COLUMN()-3,FALSE),0)</f>
        <v>0</v>
      </c>
      <c r="K1211" s="82">
        <f>IF($C1211&lt;&gt;"",VLOOKUP($C1211,'Monthly budget'!$E$8:$O$86,COLUMN()-3,FALSE),0)</f>
        <v>0</v>
      </c>
      <c r="L1211" s="82">
        <f>IF($C1211&lt;&gt;"",VLOOKUP($C1211,'Monthly budget'!$E$8:$O$86,COLUMN()-3,FALSE),0)</f>
        <v>0</v>
      </c>
      <c r="M1211" s="82">
        <f>IF($C1211&lt;&gt;"",VLOOKUP($C1211,'Monthly budget'!$E$8:$O$86,COLUMN()-3,FALSE),0)</f>
        <v>0</v>
      </c>
      <c r="N1211" s="82">
        <f>IF($C1211&lt;&gt;"",VLOOKUP($C1211,'Monthly budget'!$E$8:$O$86,COLUMN()-3,FALSE),0)</f>
        <v>0</v>
      </c>
    </row>
    <row r="1212" spans="2:14" x14ac:dyDescent="0.25">
      <c r="B1212" s="81" t="b">
        <v>0</v>
      </c>
      <c r="C1212" s="88"/>
      <c r="D1212" s="87"/>
      <c r="E1212" s="83">
        <f>IF($C1212&lt;&gt;"",VLOOKUP($C1212,'Monthly budget'!$E$8:$O$86,COLUMN()-3,FALSE),0)</f>
        <v>0</v>
      </c>
      <c r="F1212" s="82">
        <f>IF($C1212&lt;&gt;"",VLOOKUP($C1212,'Monthly budget'!$E$8:$O$86,COLUMN()-3,FALSE),0)</f>
        <v>0</v>
      </c>
      <c r="G1212" s="82">
        <f>IF($C1212&lt;&gt;"",VLOOKUP($C1212,'Monthly budget'!$E$8:$O$86,COLUMN()-3,FALSE),0)</f>
        <v>0</v>
      </c>
      <c r="H1212" s="82">
        <f>IF($C1212&lt;&gt;"",VLOOKUP($C1212,'Monthly budget'!$E$8:$O$86,COLUMN()-3,FALSE),0)</f>
        <v>0</v>
      </c>
      <c r="I1212" s="82">
        <f>IF($C1212&lt;&gt;"",VLOOKUP($C1212,'Monthly budget'!$E$8:$O$86,COLUMN()-3,FALSE),0)</f>
        <v>0</v>
      </c>
      <c r="J1212" s="82">
        <f>IF($C1212&lt;&gt;"",VLOOKUP($C1212,'Monthly budget'!$E$8:$O$86,COLUMN()-3,FALSE),0)</f>
        <v>0</v>
      </c>
      <c r="K1212" s="82">
        <f>IF($C1212&lt;&gt;"",VLOOKUP($C1212,'Monthly budget'!$E$8:$O$86,COLUMN()-3,FALSE),0)</f>
        <v>0</v>
      </c>
      <c r="L1212" s="82">
        <f>IF($C1212&lt;&gt;"",VLOOKUP($C1212,'Monthly budget'!$E$8:$O$86,COLUMN()-3,FALSE),0)</f>
        <v>0</v>
      </c>
      <c r="M1212" s="82">
        <f>IF($C1212&lt;&gt;"",VLOOKUP($C1212,'Monthly budget'!$E$8:$O$86,COLUMN()-3,FALSE),0)</f>
        <v>0</v>
      </c>
      <c r="N1212" s="82">
        <f>IF($C1212&lt;&gt;"",VLOOKUP($C1212,'Monthly budget'!$E$8:$O$86,COLUMN()-3,FALSE),0)</f>
        <v>0</v>
      </c>
    </row>
    <row r="1213" spans="2:14" x14ac:dyDescent="0.25">
      <c r="B1213" s="81" t="b">
        <v>0</v>
      </c>
      <c r="C1213" s="88"/>
      <c r="D1213" s="87"/>
      <c r="E1213" s="83">
        <f>IF($C1213&lt;&gt;"",VLOOKUP($C1213,'Monthly budget'!$E$8:$O$86,COLUMN()-3,FALSE),0)</f>
        <v>0</v>
      </c>
      <c r="F1213" s="82">
        <f>IF($C1213&lt;&gt;"",VLOOKUP($C1213,'Monthly budget'!$E$8:$O$86,COLUMN()-3,FALSE),0)</f>
        <v>0</v>
      </c>
      <c r="G1213" s="82">
        <f>IF($C1213&lt;&gt;"",VLOOKUP($C1213,'Monthly budget'!$E$8:$O$86,COLUMN()-3,FALSE),0)</f>
        <v>0</v>
      </c>
      <c r="H1213" s="82">
        <f>IF($C1213&lt;&gt;"",VLOOKUP($C1213,'Monthly budget'!$E$8:$O$86,COLUMN()-3,FALSE),0)</f>
        <v>0</v>
      </c>
      <c r="I1213" s="82">
        <f>IF($C1213&lt;&gt;"",VLOOKUP($C1213,'Monthly budget'!$E$8:$O$86,COLUMN()-3,FALSE),0)</f>
        <v>0</v>
      </c>
      <c r="J1213" s="82">
        <f>IF($C1213&lt;&gt;"",VLOOKUP($C1213,'Monthly budget'!$E$8:$O$86,COLUMN()-3,FALSE),0)</f>
        <v>0</v>
      </c>
      <c r="K1213" s="82">
        <f>IF($C1213&lt;&gt;"",VLOOKUP($C1213,'Monthly budget'!$E$8:$O$86,COLUMN()-3,FALSE),0)</f>
        <v>0</v>
      </c>
      <c r="L1213" s="82">
        <f>IF($C1213&lt;&gt;"",VLOOKUP($C1213,'Monthly budget'!$E$8:$O$86,COLUMN()-3,FALSE),0)</f>
        <v>0</v>
      </c>
      <c r="M1213" s="82">
        <f>IF($C1213&lt;&gt;"",VLOOKUP($C1213,'Monthly budget'!$E$8:$O$86,COLUMN()-3,FALSE),0)</f>
        <v>0</v>
      </c>
      <c r="N1213" s="82">
        <f>IF($C1213&lt;&gt;"",VLOOKUP($C1213,'Monthly budget'!$E$8:$O$86,COLUMN()-3,FALSE),0)</f>
        <v>0</v>
      </c>
    </row>
    <row r="1214" spans="2:14" x14ac:dyDescent="0.25">
      <c r="B1214" s="81" t="b">
        <v>0</v>
      </c>
      <c r="C1214" s="88"/>
      <c r="D1214" s="87"/>
      <c r="E1214" s="83">
        <f>IF($C1214&lt;&gt;"",VLOOKUP($C1214,'Monthly budget'!$E$8:$O$86,COLUMN()-3,FALSE),0)</f>
        <v>0</v>
      </c>
      <c r="F1214" s="82">
        <f>IF($C1214&lt;&gt;"",VLOOKUP($C1214,'Monthly budget'!$E$8:$O$86,COLUMN()-3,FALSE),0)</f>
        <v>0</v>
      </c>
      <c r="G1214" s="82">
        <f>IF($C1214&lt;&gt;"",VLOOKUP($C1214,'Monthly budget'!$E$8:$O$86,COLUMN()-3,FALSE),0)</f>
        <v>0</v>
      </c>
      <c r="H1214" s="82">
        <f>IF($C1214&lt;&gt;"",VLOOKUP($C1214,'Monthly budget'!$E$8:$O$86,COLUMN()-3,FALSE),0)</f>
        <v>0</v>
      </c>
      <c r="I1214" s="82">
        <f>IF($C1214&lt;&gt;"",VLOOKUP($C1214,'Monthly budget'!$E$8:$O$86,COLUMN()-3,FALSE),0)</f>
        <v>0</v>
      </c>
      <c r="J1214" s="82">
        <f>IF($C1214&lt;&gt;"",VLOOKUP($C1214,'Monthly budget'!$E$8:$O$86,COLUMN()-3,FALSE),0)</f>
        <v>0</v>
      </c>
      <c r="K1214" s="82">
        <f>IF($C1214&lt;&gt;"",VLOOKUP($C1214,'Monthly budget'!$E$8:$O$86,COLUMN()-3,FALSE),0)</f>
        <v>0</v>
      </c>
      <c r="L1214" s="82">
        <f>IF($C1214&lt;&gt;"",VLOOKUP($C1214,'Monthly budget'!$E$8:$O$86,COLUMN()-3,FALSE),0)</f>
        <v>0</v>
      </c>
      <c r="M1214" s="82">
        <f>IF($C1214&lt;&gt;"",VLOOKUP($C1214,'Monthly budget'!$E$8:$O$86,COLUMN()-3,FALSE),0)</f>
        <v>0</v>
      </c>
      <c r="N1214" s="82">
        <f>IF($C1214&lt;&gt;"",VLOOKUP($C1214,'Monthly budget'!$E$8:$O$86,COLUMN()-3,FALSE),0)</f>
        <v>0</v>
      </c>
    </row>
    <row r="1215" spans="2:14" x14ac:dyDescent="0.25">
      <c r="B1215" s="81" t="b">
        <v>0</v>
      </c>
      <c r="C1215" s="88"/>
      <c r="D1215" s="87"/>
      <c r="E1215" s="83">
        <f>IF($C1215&lt;&gt;"",VLOOKUP($C1215,'Monthly budget'!$E$8:$O$86,COLUMN()-3,FALSE),0)</f>
        <v>0</v>
      </c>
      <c r="F1215" s="82">
        <f>IF($C1215&lt;&gt;"",VLOOKUP($C1215,'Monthly budget'!$E$8:$O$86,COLUMN()-3,FALSE),0)</f>
        <v>0</v>
      </c>
      <c r="G1215" s="82">
        <f>IF($C1215&lt;&gt;"",VLOOKUP($C1215,'Monthly budget'!$E$8:$O$86,COLUMN()-3,FALSE),0)</f>
        <v>0</v>
      </c>
      <c r="H1215" s="82">
        <f>IF($C1215&lt;&gt;"",VLOOKUP($C1215,'Monthly budget'!$E$8:$O$86,COLUMN()-3,FALSE),0)</f>
        <v>0</v>
      </c>
      <c r="I1215" s="82">
        <f>IF($C1215&lt;&gt;"",VLOOKUP($C1215,'Monthly budget'!$E$8:$O$86,COLUMN()-3,FALSE),0)</f>
        <v>0</v>
      </c>
      <c r="J1215" s="82">
        <f>IF($C1215&lt;&gt;"",VLOOKUP($C1215,'Monthly budget'!$E$8:$O$86,COLUMN()-3,FALSE),0)</f>
        <v>0</v>
      </c>
      <c r="K1215" s="82">
        <f>IF($C1215&lt;&gt;"",VLOOKUP($C1215,'Monthly budget'!$E$8:$O$86,COLUMN()-3,FALSE),0)</f>
        <v>0</v>
      </c>
      <c r="L1215" s="82">
        <f>IF($C1215&lt;&gt;"",VLOOKUP($C1215,'Monthly budget'!$E$8:$O$86,COLUMN()-3,FALSE),0)</f>
        <v>0</v>
      </c>
      <c r="M1215" s="82">
        <f>IF($C1215&lt;&gt;"",VLOOKUP($C1215,'Monthly budget'!$E$8:$O$86,COLUMN()-3,FALSE),0)</f>
        <v>0</v>
      </c>
      <c r="N1215" s="82">
        <f>IF($C1215&lt;&gt;"",VLOOKUP($C1215,'Monthly budget'!$E$8:$O$86,COLUMN()-3,FALSE),0)</f>
        <v>0</v>
      </c>
    </row>
    <row r="1216" spans="2:14" x14ac:dyDescent="0.25">
      <c r="B1216" s="81" t="b">
        <v>0</v>
      </c>
      <c r="C1216" s="88"/>
      <c r="D1216" s="87"/>
      <c r="E1216" s="83">
        <f>IF($C1216&lt;&gt;"",VLOOKUP($C1216,'Monthly budget'!$E$8:$O$86,COLUMN()-3,FALSE),0)</f>
        <v>0</v>
      </c>
      <c r="F1216" s="82">
        <f>IF($C1216&lt;&gt;"",VLOOKUP($C1216,'Monthly budget'!$E$8:$O$86,COLUMN()-3,FALSE),0)</f>
        <v>0</v>
      </c>
      <c r="G1216" s="82">
        <f>IF($C1216&lt;&gt;"",VLOOKUP($C1216,'Monthly budget'!$E$8:$O$86,COLUMN()-3,FALSE),0)</f>
        <v>0</v>
      </c>
      <c r="H1216" s="82">
        <f>IF($C1216&lt;&gt;"",VLOOKUP($C1216,'Monthly budget'!$E$8:$O$86,COLUMN()-3,FALSE),0)</f>
        <v>0</v>
      </c>
      <c r="I1216" s="82">
        <f>IF($C1216&lt;&gt;"",VLOOKUP($C1216,'Monthly budget'!$E$8:$O$86,COLUMN()-3,FALSE),0)</f>
        <v>0</v>
      </c>
      <c r="J1216" s="82">
        <f>IF($C1216&lt;&gt;"",VLOOKUP($C1216,'Monthly budget'!$E$8:$O$86,COLUMN()-3,FALSE),0)</f>
        <v>0</v>
      </c>
      <c r="K1216" s="82">
        <f>IF($C1216&lt;&gt;"",VLOOKUP($C1216,'Monthly budget'!$E$8:$O$86,COLUMN()-3,FALSE),0)</f>
        <v>0</v>
      </c>
      <c r="L1216" s="82">
        <f>IF($C1216&lt;&gt;"",VLOOKUP($C1216,'Monthly budget'!$E$8:$O$86,COLUMN()-3,FALSE),0)</f>
        <v>0</v>
      </c>
      <c r="M1216" s="82">
        <f>IF($C1216&lt;&gt;"",VLOOKUP($C1216,'Monthly budget'!$E$8:$O$86,COLUMN()-3,FALSE),0)</f>
        <v>0</v>
      </c>
      <c r="N1216" s="82">
        <f>IF($C1216&lt;&gt;"",VLOOKUP($C1216,'Monthly budget'!$E$8:$O$86,COLUMN()-3,FALSE),0)</f>
        <v>0</v>
      </c>
    </row>
    <row r="1217" spans="2:14" x14ac:dyDescent="0.25">
      <c r="B1217" s="81" t="b">
        <v>0</v>
      </c>
      <c r="C1217" s="88"/>
      <c r="D1217" s="87"/>
      <c r="E1217" s="83">
        <f>IF($C1217&lt;&gt;"",VLOOKUP($C1217,'Monthly budget'!$E$8:$O$86,COLUMN()-3,FALSE),0)</f>
        <v>0</v>
      </c>
      <c r="F1217" s="82">
        <f>IF($C1217&lt;&gt;"",VLOOKUP($C1217,'Monthly budget'!$E$8:$O$86,COLUMN()-3,FALSE),0)</f>
        <v>0</v>
      </c>
      <c r="G1217" s="82">
        <f>IF($C1217&lt;&gt;"",VLOOKUP($C1217,'Monthly budget'!$E$8:$O$86,COLUMN()-3,FALSE),0)</f>
        <v>0</v>
      </c>
      <c r="H1217" s="82">
        <f>IF($C1217&lt;&gt;"",VLOOKUP($C1217,'Monthly budget'!$E$8:$O$86,COLUMN()-3,FALSE),0)</f>
        <v>0</v>
      </c>
      <c r="I1217" s="82">
        <f>IF($C1217&lt;&gt;"",VLOOKUP($C1217,'Monthly budget'!$E$8:$O$86,COLUMN()-3,FALSE),0)</f>
        <v>0</v>
      </c>
      <c r="J1217" s="82">
        <f>IF($C1217&lt;&gt;"",VLOOKUP($C1217,'Monthly budget'!$E$8:$O$86,COLUMN()-3,FALSE),0)</f>
        <v>0</v>
      </c>
      <c r="K1217" s="82">
        <f>IF($C1217&lt;&gt;"",VLOOKUP($C1217,'Monthly budget'!$E$8:$O$86,COLUMN()-3,FALSE),0)</f>
        <v>0</v>
      </c>
      <c r="L1217" s="82">
        <f>IF($C1217&lt;&gt;"",VLOOKUP($C1217,'Monthly budget'!$E$8:$O$86,COLUMN()-3,FALSE),0)</f>
        <v>0</v>
      </c>
      <c r="M1217" s="82">
        <f>IF($C1217&lt;&gt;"",VLOOKUP($C1217,'Monthly budget'!$E$8:$O$86,COLUMN()-3,FALSE),0)</f>
        <v>0</v>
      </c>
      <c r="N1217" s="82">
        <f>IF($C1217&lt;&gt;"",VLOOKUP($C1217,'Monthly budget'!$E$8:$O$86,COLUMN()-3,FALSE),0)</f>
        <v>0</v>
      </c>
    </row>
    <row r="1218" spans="2:14" x14ac:dyDescent="0.25">
      <c r="B1218" s="81" t="b">
        <v>0</v>
      </c>
      <c r="C1218" s="88"/>
      <c r="D1218" s="87"/>
      <c r="E1218" s="83">
        <f>IF($C1218&lt;&gt;"",VLOOKUP($C1218,'Monthly budget'!$E$8:$O$86,COLUMN()-3,FALSE),0)</f>
        <v>0</v>
      </c>
      <c r="F1218" s="82">
        <f>IF($C1218&lt;&gt;"",VLOOKUP($C1218,'Monthly budget'!$E$8:$O$86,COLUMN()-3,FALSE),0)</f>
        <v>0</v>
      </c>
      <c r="G1218" s="82">
        <f>IF($C1218&lt;&gt;"",VLOOKUP($C1218,'Monthly budget'!$E$8:$O$86,COLUMN()-3,FALSE),0)</f>
        <v>0</v>
      </c>
      <c r="H1218" s="82">
        <f>IF($C1218&lt;&gt;"",VLOOKUP($C1218,'Monthly budget'!$E$8:$O$86,COLUMN()-3,FALSE),0)</f>
        <v>0</v>
      </c>
      <c r="I1218" s="82">
        <f>IF($C1218&lt;&gt;"",VLOOKUP($C1218,'Monthly budget'!$E$8:$O$86,COLUMN()-3,FALSE),0)</f>
        <v>0</v>
      </c>
      <c r="J1218" s="82">
        <f>IF($C1218&lt;&gt;"",VLOOKUP($C1218,'Monthly budget'!$E$8:$O$86,COLUMN()-3,FALSE),0)</f>
        <v>0</v>
      </c>
      <c r="K1218" s="82">
        <f>IF($C1218&lt;&gt;"",VLOOKUP($C1218,'Monthly budget'!$E$8:$O$86,COLUMN()-3,FALSE),0)</f>
        <v>0</v>
      </c>
      <c r="L1218" s="82">
        <f>IF($C1218&lt;&gt;"",VLOOKUP($C1218,'Monthly budget'!$E$8:$O$86,COLUMN()-3,FALSE),0)</f>
        <v>0</v>
      </c>
      <c r="M1218" s="82">
        <f>IF($C1218&lt;&gt;"",VLOOKUP($C1218,'Monthly budget'!$E$8:$O$86,COLUMN()-3,FALSE),0)</f>
        <v>0</v>
      </c>
      <c r="N1218" s="82">
        <f>IF($C1218&lt;&gt;"",VLOOKUP($C1218,'Monthly budget'!$E$8:$O$86,COLUMN()-3,FALSE),0)</f>
        <v>0</v>
      </c>
    </row>
    <row r="1219" spans="2:14" x14ac:dyDescent="0.25">
      <c r="B1219" s="81" t="b">
        <v>0</v>
      </c>
      <c r="C1219" s="88"/>
      <c r="D1219" s="87"/>
      <c r="E1219" s="83">
        <f>IF($C1219&lt;&gt;"",VLOOKUP($C1219,'Monthly budget'!$E$8:$O$86,COLUMN()-3,FALSE),0)</f>
        <v>0</v>
      </c>
      <c r="F1219" s="82">
        <f>IF($C1219&lt;&gt;"",VLOOKUP($C1219,'Monthly budget'!$E$8:$O$86,COLUMN()-3,FALSE),0)</f>
        <v>0</v>
      </c>
      <c r="G1219" s="82">
        <f>IF($C1219&lt;&gt;"",VLOOKUP($C1219,'Monthly budget'!$E$8:$O$86,COLUMN()-3,FALSE),0)</f>
        <v>0</v>
      </c>
      <c r="H1219" s="82">
        <f>IF($C1219&lt;&gt;"",VLOOKUP($C1219,'Monthly budget'!$E$8:$O$86,COLUMN()-3,FALSE),0)</f>
        <v>0</v>
      </c>
      <c r="I1219" s="82">
        <f>IF($C1219&lt;&gt;"",VLOOKUP($C1219,'Monthly budget'!$E$8:$O$86,COLUMN()-3,FALSE),0)</f>
        <v>0</v>
      </c>
      <c r="J1219" s="82">
        <f>IF($C1219&lt;&gt;"",VLOOKUP($C1219,'Monthly budget'!$E$8:$O$86,COLUMN()-3,FALSE),0)</f>
        <v>0</v>
      </c>
      <c r="K1219" s="82">
        <f>IF($C1219&lt;&gt;"",VLOOKUP($C1219,'Monthly budget'!$E$8:$O$86,COLUMN()-3,FALSE),0)</f>
        <v>0</v>
      </c>
      <c r="L1219" s="82">
        <f>IF($C1219&lt;&gt;"",VLOOKUP($C1219,'Monthly budget'!$E$8:$O$86,COLUMN()-3,FALSE),0)</f>
        <v>0</v>
      </c>
      <c r="M1219" s="82">
        <f>IF($C1219&lt;&gt;"",VLOOKUP($C1219,'Monthly budget'!$E$8:$O$86,COLUMN()-3,FALSE),0)</f>
        <v>0</v>
      </c>
      <c r="N1219" s="82">
        <f>IF($C1219&lt;&gt;"",VLOOKUP($C1219,'Monthly budget'!$E$8:$O$86,COLUMN()-3,FALSE),0)</f>
        <v>0</v>
      </c>
    </row>
    <row r="1220" spans="2:14" x14ac:dyDescent="0.25">
      <c r="B1220" s="81" t="b">
        <v>0</v>
      </c>
      <c r="C1220" s="88"/>
      <c r="D1220" s="87"/>
      <c r="E1220" s="83">
        <f>IF($C1220&lt;&gt;"",VLOOKUP($C1220,'Monthly budget'!$E$8:$O$86,COLUMN()-3,FALSE),0)</f>
        <v>0</v>
      </c>
      <c r="F1220" s="82">
        <f>IF($C1220&lt;&gt;"",VLOOKUP($C1220,'Monthly budget'!$E$8:$O$86,COLUMN()-3,FALSE),0)</f>
        <v>0</v>
      </c>
      <c r="G1220" s="82">
        <f>IF($C1220&lt;&gt;"",VLOOKUP($C1220,'Monthly budget'!$E$8:$O$86,COLUMN()-3,FALSE),0)</f>
        <v>0</v>
      </c>
      <c r="H1220" s="82">
        <f>IF($C1220&lt;&gt;"",VLOOKUP($C1220,'Monthly budget'!$E$8:$O$86,COLUMN()-3,FALSE),0)</f>
        <v>0</v>
      </c>
      <c r="I1220" s="82">
        <f>IF($C1220&lt;&gt;"",VLOOKUP($C1220,'Monthly budget'!$E$8:$O$86,COLUMN()-3,FALSE),0)</f>
        <v>0</v>
      </c>
      <c r="J1220" s="82">
        <f>IF($C1220&lt;&gt;"",VLOOKUP($C1220,'Monthly budget'!$E$8:$O$86,COLUMN()-3,FALSE),0)</f>
        <v>0</v>
      </c>
      <c r="K1220" s="82">
        <f>IF($C1220&lt;&gt;"",VLOOKUP($C1220,'Monthly budget'!$E$8:$O$86,COLUMN()-3,FALSE),0)</f>
        <v>0</v>
      </c>
      <c r="L1220" s="82">
        <f>IF($C1220&lt;&gt;"",VLOOKUP($C1220,'Monthly budget'!$E$8:$O$86,COLUMN()-3,FALSE),0)</f>
        <v>0</v>
      </c>
      <c r="M1220" s="82">
        <f>IF($C1220&lt;&gt;"",VLOOKUP($C1220,'Monthly budget'!$E$8:$O$86,COLUMN()-3,FALSE),0)</f>
        <v>0</v>
      </c>
      <c r="N1220" s="82">
        <f>IF($C1220&lt;&gt;"",VLOOKUP($C1220,'Monthly budget'!$E$8:$O$86,COLUMN()-3,FALSE),0)</f>
        <v>0</v>
      </c>
    </row>
    <row r="1221" spans="2:14" x14ac:dyDescent="0.25">
      <c r="B1221" s="81" t="b">
        <v>0</v>
      </c>
      <c r="C1221" s="88"/>
      <c r="D1221" s="87"/>
      <c r="E1221" s="83">
        <f>IF($C1221&lt;&gt;"",VLOOKUP($C1221,'Monthly budget'!$E$8:$O$86,COLUMN()-3,FALSE),0)</f>
        <v>0</v>
      </c>
      <c r="F1221" s="82">
        <f>IF($C1221&lt;&gt;"",VLOOKUP($C1221,'Monthly budget'!$E$8:$O$86,COLUMN()-3,FALSE),0)</f>
        <v>0</v>
      </c>
      <c r="G1221" s="82">
        <f>IF($C1221&lt;&gt;"",VLOOKUP($C1221,'Monthly budget'!$E$8:$O$86,COLUMN()-3,FALSE),0)</f>
        <v>0</v>
      </c>
      <c r="H1221" s="82">
        <f>IF($C1221&lt;&gt;"",VLOOKUP($C1221,'Monthly budget'!$E$8:$O$86,COLUMN()-3,FALSE),0)</f>
        <v>0</v>
      </c>
      <c r="I1221" s="82">
        <f>IF($C1221&lt;&gt;"",VLOOKUP($C1221,'Monthly budget'!$E$8:$O$86,COLUMN()-3,FALSE),0)</f>
        <v>0</v>
      </c>
      <c r="J1221" s="82">
        <f>IF($C1221&lt;&gt;"",VLOOKUP($C1221,'Monthly budget'!$E$8:$O$86,COLUMN()-3,FALSE),0)</f>
        <v>0</v>
      </c>
      <c r="K1221" s="82">
        <f>IF($C1221&lt;&gt;"",VLOOKUP($C1221,'Monthly budget'!$E$8:$O$86,COLUMN()-3,FALSE),0)</f>
        <v>0</v>
      </c>
      <c r="L1221" s="82">
        <f>IF($C1221&lt;&gt;"",VLOOKUP($C1221,'Monthly budget'!$E$8:$O$86,COLUMN()-3,FALSE),0)</f>
        <v>0</v>
      </c>
      <c r="M1221" s="82">
        <f>IF($C1221&lt;&gt;"",VLOOKUP($C1221,'Monthly budget'!$E$8:$O$86,COLUMN()-3,FALSE),0)</f>
        <v>0</v>
      </c>
      <c r="N1221" s="82">
        <f>IF($C1221&lt;&gt;"",VLOOKUP($C1221,'Monthly budget'!$E$8:$O$86,COLUMN()-3,FALSE),0)</f>
        <v>0</v>
      </c>
    </row>
    <row r="1222" spans="2:14" x14ac:dyDescent="0.25">
      <c r="B1222" s="81" t="b">
        <v>0</v>
      </c>
      <c r="C1222" s="88"/>
      <c r="D1222" s="87"/>
      <c r="E1222" s="83">
        <f>IF($C1222&lt;&gt;"",VLOOKUP($C1222,'Monthly budget'!$E$8:$O$86,COLUMN()-3,FALSE),0)</f>
        <v>0</v>
      </c>
      <c r="F1222" s="82">
        <f>IF($C1222&lt;&gt;"",VLOOKUP($C1222,'Monthly budget'!$E$8:$O$86,COLUMN()-3,FALSE),0)</f>
        <v>0</v>
      </c>
      <c r="G1222" s="82">
        <f>IF($C1222&lt;&gt;"",VLOOKUP($C1222,'Monthly budget'!$E$8:$O$86,COLUMN()-3,FALSE),0)</f>
        <v>0</v>
      </c>
      <c r="H1222" s="82">
        <f>IF($C1222&lt;&gt;"",VLOOKUP($C1222,'Monthly budget'!$E$8:$O$86,COLUMN()-3,FALSE),0)</f>
        <v>0</v>
      </c>
      <c r="I1222" s="82">
        <f>IF($C1222&lt;&gt;"",VLOOKUP($C1222,'Monthly budget'!$E$8:$O$86,COLUMN()-3,FALSE),0)</f>
        <v>0</v>
      </c>
      <c r="J1222" s="82">
        <f>IF($C1222&lt;&gt;"",VLOOKUP($C1222,'Monthly budget'!$E$8:$O$86,COLUMN()-3,FALSE),0)</f>
        <v>0</v>
      </c>
      <c r="K1222" s="82">
        <f>IF($C1222&lt;&gt;"",VLOOKUP($C1222,'Monthly budget'!$E$8:$O$86,COLUMN()-3,FALSE),0)</f>
        <v>0</v>
      </c>
      <c r="L1222" s="82">
        <f>IF($C1222&lt;&gt;"",VLOOKUP($C1222,'Monthly budget'!$E$8:$O$86,COLUMN()-3,FALSE),0)</f>
        <v>0</v>
      </c>
      <c r="M1222" s="82">
        <f>IF($C1222&lt;&gt;"",VLOOKUP($C1222,'Monthly budget'!$E$8:$O$86,COLUMN()-3,FALSE),0)</f>
        <v>0</v>
      </c>
      <c r="N1222" s="82">
        <f>IF($C1222&lt;&gt;"",VLOOKUP($C1222,'Monthly budget'!$E$8:$O$86,COLUMN()-3,FALSE),0)</f>
        <v>0</v>
      </c>
    </row>
    <row r="1223" spans="2:14" x14ac:dyDescent="0.25">
      <c r="B1223" s="81" t="b">
        <v>0</v>
      </c>
      <c r="C1223" s="88"/>
      <c r="D1223" s="87"/>
      <c r="E1223" s="83">
        <f>IF($C1223&lt;&gt;"",VLOOKUP($C1223,'Monthly budget'!$E$8:$O$86,COLUMN()-3,FALSE),0)</f>
        <v>0</v>
      </c>
      <c r="F1223" s="82">
        <f>IF($C1223&lt;&gt;"",VLOOKUP($C1223,'Monthly budget'!$E$8:$O$86,COLUMN()-3,FALSE),0)</f>
        <v>0</v>
      </c>
      <c r="G1223" s="82">
        <f>IF($C1223&lt;&gt;"",VLOOKUP($C1223,'Monthly budget'!$E$8:$O$86,COLUMN()-3,FALSE),0)</f>
        <v>0</v>
      </c>
      <c r="H1223" s="82">
        <f>IF($C1223&lt;&gt;"",VLOOKUP($C1223,'Monthly budget'!$E$8:$O$86,COLUMN()-3,FALSE),0)</f>
        <v>0</v>
      </c>
      <c r="I1223" s="82">
        <f>IF($C1223&lt;&gt;"",VLOOKUP($C1223,'Monthly budget'!$E$8:$O$86,COLUMN()-3,FALSE),0)</f>
        <v>0</v>
      </c>
      <c r="J1223" s="82">
        <f>IF($C1223&lt;&gt;"",VLOOKUP($C1223,'Monthly budget'!$E$8:$O$86,COLUMN()-3,FALSE),0)</f>
        <v>0</v>
      </c>
      <c r="K1223" s="82">
        <f>IF($C1223&lt;&gt;"",VLOOKUP($C1223,'Monthly budget'!$E$8:$O$86,COLUMN()-3,FALSE),0)</f>
        <v>0</v>
      </c>
      <c r="L1223" s="82">
        <f>IF($C1223&lt;&gt;"",VLOOKUP($C1223,'Monthly budget'!$E$8:$O$86,COLUMN()-3,FALSE),0)</f>
        <v>0</v>
      </c>
      <c r="M1223" s="82">
        <f>IF($C1223&lt;&gt;"",VLOOKUP($C1223,'Monthly budget'!$E$8:$O$86,COLUMN()-3,FALSE),0)</f>
        <v>0</v>
      </c>
      <c r="N1223" s="82">
        <f>IF($C1223&lt;&gt;"",VLOOKUP($C1223,'Monthly budget'!$E$8:$O$86,COLUMN()-3,FALSE),0)</f>
        <v>0</v>
      </c>
    </row>
    <row r="1224" spans="2:14" x14ac:dyDescent="0.25">
      <c r="B1224" s="81" t="b">
        <v>0</v>
      </c>
      <c r="C1224" s="88"/>
      <c r="D1224" s="87"/>
      <c r="E1224" s="83">
        <f>IF($C1224&lt;&gt;"",VLOOKUP($C1224,'Monthly budget'!$E$8:$O$86,COLUMN()-3,FALSE),0)</f>
        <v>0</v>
      </c>
      <c r="F1224" s="82">
        <f>IF($C1224&lt;&gt;"",VLOOKUP($C1224,'Monthly budget'!$E$8:$O$86,COLUMN()-3,FALSE),0)</f>
        <v>0</v>
      </c>
      <c r="G1224" s="82">
        <f>IF($C1224&lt;&gt;"",VLOOKUP($C1224,'Monthly budget'!$E$8:$O$86,COLUMN()-3,FALSE),0)</f>
        <v>0</v>
      </c>
      <c r="H1224" s="82">
        <f>IF($C1224&lt;&gt;"",VLOOKUP($C1224,'Monthly budget'!$E$8:$O$86,COLUMN()-3,FALSE),0)</f>
        <v>0</v>
      </c>
      <c r="I1224" s="82">
        <f>IF($C1224&lt;&gt;"",VLOOKUP($C1224,'Monthly budget'!$E$8:$O$86,COLUMN()-3,FALSE),0)</f>
        <v>0</v>
      </c>
      <c r="J1224" s="82">
        <f>IF($C1224&lt;&gt;"",VLOOKUP($C1224,'Monthly budget'!$E$8:$O$86,COLUMN()-3,FALSE),0)</f>
        <v>0</v>
      </c>
      <c r="K1224" s="82">
        <f>IF($C1224&lt;&gt;"",VLOOKUP($C1224,'Monthly budget'!$E$8:$O$86,COLUMN()-3,FALSE),0)</f>
        <v>0</v>
      </c>
      <c r="L1224" s="82">
        <f>IF($C1224&lt;&gt;"",VLOOKUP($C1224,'Monthly budget'!$E$8:$O$86,COLUMN()-3,FALSE),0)</f>
        <v>0</v>
      </c>
      <c r="M1224" s="82">
        <f>IF($C1224&lt;&gt;"",VLOOKUP($C1224,'Monthly budget'!$E$8:$O$86,COLUMN()-3,FALSE),0)</f>
        <v>0</v>
      </c>
      <c r="N1224" s="82">
        <f>IF($C1224&lt;&gt;"",VLOOKUP($C1224,'Monthly budget'!$E$8:$O$86,COLUMN()-3,FALSE),0)</f>
        <v>0</v>
      </c>
    </row>
    <row r="1225" spans="2:14" x14ac:dyDescent="0.25">
      <c r="B1225" s="81" t="b">
        <v>0</v>
      </c>
      <c r="C1225" s="88"/>
      <c r="D1225" s="87"/>
      <c r="E1225" s="83">
        <f>IF($C1225&lt;&gt;"",VLOOKUP($C1225,'Monthly budget'!$E$8:$O$86,COLUMN()-3,FALSE),0)</f>
        <v>0</v>
      </c>
      <c r="F1225" s="82">
        <f>IF($C1225&lt;&gt;"",VLOOKUP($C1225,'Monthly budget'!$E$8:$O$86,COLUMN()-3,FALSE),0)</f>
        <v>0</v>
      </c>
      <c r="G1225" s="82">
        <f>IF($C1225&lt;&gt;"",VLOOKUP($C1225,'Monthly budget'!$E$8:$O$86,COLUMN()-3,FALSE),0)</f>
        <v>0</v>
      </c>
      <c r="H1225" s="82">
        <f>IF($C1225&lt;&gt;"",VLOOKUP($C1225,'Monthly budget'!$E$8:$O$86,COLUMN()-3,FALSE),0)</f>
        <v>0</v>
      </c>
      <c r="I1225" s="82">
        <f>IF($C1225&lt;&gt;"",VLOOKUP($C1225,'Monthly budget'!$E$8:$O$86,COLUMN()-3,FALSE),0)</f>
        <v>0</v>
      </c>
      <c r="J1225" s="82">
        <f>IF($C1225&lt;&gt;"",VLOOKUP($C1225,'Monthly budget'!$E$8:$O$86,COLUMN()-3,FALSE),0)</f>
        <v>0</v>
      </c>
      <c r="K1225" s="82">
        <f>IF($C1225&lt;&gt;"",VLOOKUP($C1225,'Monthly budget'!$E$8:$O$86,COLUMN()-3,FALSE),0)</f>
        <v>0</v>
      </c>
      <c r="L1225" s="82">
        <f>IF($C1225&lt;&gt;"",VLOOKUP($C1225,'Monthly budget'!$E$8:$O$86,COLUMN()-3,FALSE),0)</f>
        <v>0</v>
      </c>
      <c r="M1225" s="82">
        <f>IF($C1225&lt;&gt;"",VLOOKUP($C1225,'Monthly budget'!$E$8:$O$86,COLUMN()-3,FALSE),0)</f>
        <v>0</v>
      </c>
      <c r="N1225" s="82">
        <f>IF($C1225&lt;&gt;"",VLOOKUP($C1225,'Monthly budget'!$E$8:$O$86,COLUMN()-3,FALSE),0)</f>
        <v>0</v>
      </c>
    </row>
    <row r="1226" spans="2:14" x14ac:dyDescent="0.25">
      <c r="B1226" s="81" t="b">
        <v>0</v>
      </c>
      <c r="C1226" s="88"/>
      <c r="D1226" s="87"/>
      <c r="E1226" s="83">
        <f>IF($C1226&lt;&gt;"",VLOOKUP($C1226,'Monthly budget'!$E$8:$O$86,COLUMN()-3,FALSE),0)</f>
        <v>0</v>
      </c>
      <c r="F1226" s="82">
        <f>IF($C1226&lt;&gt;"",VLOOKUP($C1226,'Monthly budget'!$E$8:$O$86,COLUMN()-3,FALSE),0)</f>
        <v>0</v>
      </c>
      <c r="G1226" s="82">
        <f>IF($C1226&lt;&gt;"",VLOOKUP($C1226,'Monthly budget'!$E$8:$O$86,COLUMN()-3,FALSE),0)</f>
        <v>0</v>
      </c>
      <c r="H1226" s="82">
        <f>IF($C1226&lt;&gt;"",VLOOKUP($C1226,'Monthly budget'!$E$8:$O$86,COLUMN()-3,FALSE),0)</f>
        <v>0</v>
      </c>
      <c r="I1226" s="82">
        <f>IF($C1226&lt;&gt;"",VLOOKUP($C1226,'Monthly budget'!$E$8:$O$86,COLUMN()-3,FALSE),0)</f>
        <v>0</v>
      </c>
      <c r="J1226" s="82">
        <f>IF($C1226&lt;&gt;"",VLOOKUP($C1226,'Monthly budget'!$E$8:$O$86,COLUMN()-3,FALSE),0)</f>
        <v>0</v>
      </c>
      <c r="K1226" s="82">
        <f>IF($C1226&lt;&gt;"",VLOOKUP($C1226,'Monthly budget'!$E$8:$O$86,COLUMN()-3,FALSE),0)</f>
        <v>0</v>
      </c>
      <c r="L1226" s="82">
        <f>IF($C1226&lt;&gt;"",VLOOKUP($C1226,'Monthly budget'!$E$8:$O$86,COLUMN()-3,FALSE),0)</f>
        <v>0</v>
      </c>
      <c r="M1226" s="82">
        <f>IF($C1226&lt;&gt;"",VLOOKUP($C1226,'Monthly budget'!$E$8:$O$86,COLUMN()-3,FALSE),0)</f>
        <v>0</v>
      </c>
      <c r="N1226" s="82">
        <f>IF($C1226&lt;&gt;"",VLOOKUP($C1226,'Monthly budget'!$E$8:$O$86,COLUMN()-3,FALSE),0)</f>
        <v>0</v>
      </c>
    </row>
    <row r="1227" spans="2:14" x14ac:dyDescent="0.25">
      <c r="B1227" s="81" t="b">
        <v>0</v>
      </c>
      <c r="C1227" s="88"/>
      <c r="D1227" s="87"/>
      <c r="E1227" s="83">
        <f>IF($C1227&lt;&gt;"",VLOOKUP($C1227,'Monthly budget'!$E$8:$O$86,COLUMN()-3,FALSE),0)</f>
        <v>0</v>
      </c>
      <c r="F1227" s="82">
        <f>IF($C1227&lt;&gt;"",VLOOKUP($C1227,'Monthly budget'!$E$8:$O$86,COLUMN()-3,FALSE),0)</f>
        <v>0</v>
      </c>
      <c r="G1227" s="82">
        <f>IF($C1227&lt;&gt;"",VLOOKUP($C1227,'Monthly budget'!$E$8:$O$86,COLUMN()-3,FALSE),0)</f>
        <v>0</v>
      </c>
      <c r="H1227" s="82">
        <f>IF($C1227&lt;&gt;"",VLOOKUP($C1227,'Monthly budget'!$E$8:$O$86,COLUMN()-3,FALSE),0)</f>
        <v>0</v>
      </c>
      <c r="I1227" s="82">
        <f>IF($C1227&lt;&gt;"",VLOOKUP($C1227,'Monthly budget'!$E$8:$O$86,COLUMN()-3,FALSE),0)</f>
        <v>0</v>
      </c>
      <c r="J1227" s="82">
        <f>IF($C1227&lt;&gt;"",VLOOKUP($C1227,'Monthly budget'!$E$8:$O$86,COLUMN()-3,FALSE),0)</f>
        <v>0</v>
      </c>
      <c r="K1227" s="82">
        <f>IF($C1227&lt;&gt;"",VLOOKUP($C1227,'Monthly budget'!$E$8:$O$86,COLUMN()-3,FALSE),0)</f>
        <v>0</v>
      </c>
      <c r="L1227" s="82">
        <f>IF($C1227&lt;&gt;"",VLOOKUP($C1227,'Monthly budget'!$E$8:$O$86,COLUMN()-3,FALSE),0)</f>
        <v>0</v>
      </c>
      <c r="M1227" s="82">
        <f>IF($C1227&lt;&gt;"",VLOOKUP($C1227,'Monthly budget'!$E$8:$O$86,COLUMN()-3,FALSE),0)</f>
        <v>0</v>
      </c>
      <c r="N1227" s="82">
        <f>IF($C1227&lt;&gt;"",VLOOKUP($C1227,'Monthly budget'!$E$8:$O$86,COLUMN()-3,FALSE),0)</f>
        <v>0</v>
      </c>
    </row>
    <row r="1228" spans="2:14" x14ac:dyDescent="0.25">
      <c r="B1228" s="81" t="b">
        <v>0</v>
      </c>
      <c r="C1228" s="88"/>
      <c r="D1228" s="87"/>
      <c r="E1228" s="83">
        <f>IF($C1228&lt;&gt;"",VLOOKUP($C1228,'Monthly budget'!$E$8:$O$86,COLUMN()-3,FALSE),0)</f>
        <v>0</v>
      </c>
      <c r="F1228" s="82">
        <f>IF($C1228&lt;&gt;"",VLOOKUP($C1228,'Monthly budget'!$E$8:$O$86,COLUMN()-3,FALSE),0)</f>
        <v>0</v>
      </c>
      <c r="G1228" s="82">
        <f>IF($C1228&lt;&gt;"",VLOOKUP($C1228,'Monthly budget'!$E$8:$O$86,COLUMN()-3,FALSE),0)</f>
        <v>0</v>
      </c>
      <c r="H1228" s="82">
        <f>IF($C1228&lt;&gt;"",VLOOKUP($C1228,'Monthly budget'!$E$8:$O$86,COLUMN()-3,FALSE),0)</f>
        <v>0</v>
      </c>
      <c r="I1228" s="82">
        <f>IF($C1228&lt;&gt;"",VLOOKUP($C1228,'Monthly budget'!$E$8:$O$86,COLUMN()-3,FALSE),0)</f>
        <v>0</v>
      </c>
      <c r="J1228" s="82">
        <f>IF($C1228&lt;&gt;"",VLOOKUP($C1228,'Monthly budget'!$E$8:$O$86,COLUMN()-3,FALSE),0)</f>
        <v>0</v>
      </c>
      <c r="K1228" s="82">
        <f>IF($C1228&lt;&gt;"",VLOOKUP($C1228,'Monthly budget'!$E$8:$O$86,COLUMN()-3,FALSE),0)</f>
        <v>0</v>
      </c>
      <c r="L1228" s="82">
        <f>IF($C1228&lt;&gt;"",VLOOKUP($C1228,'Monthly budget'!$E$8:$O$86,COLUMN()-3,FALSE),0)</f>
        <v>0</v>
      </c>
      <c r="M1228" s="82">
        <f>IF($C1228&lt;&gt;"",VLOOKUP($C1228,'Monthly budget'!$E$8:$O$86,COLUMN()-3,FALSE),0)</f>
        <v>0</v>
      </c>
      <c r="N1228" s="82">
        <f>IF($C1228&lt;&gt;"",VLOOKUP($C1228,'Monthly budget'!$E$8:$O$86,COLUMN()-3,FALSE),0)</f>
        <v>0</v>
      </c>
    </row>
    <row r="1229" spans="2:14" x14ac:dyDescent="0.25">
      <c r="B1229" s="81" t="b">
        <v>0</v>
      </c>
      <c r="C1229" s="88"/>
      <c r="D1229" s="87"/>
      <c r="E1229" s="83">
        <f>IF($C1229&lt;&gt;"",VLOOKUP($C1229,'Monthly budget'!$E$8:$O$86,COLUMN()-3,FALSE),0)</f>
        <v>0</v>
      </c>
      <c r="F1229" s="82">
        <f>IF($C1229&lt;&gt;"",VLOOKUP($C1229,'Monthly budget'!$E$8:$O$86,COLUMN()-3,FALSE),0)</f>
        <v>0</v>
      </c>
      <c r="G1229" s="82">
        <f>IF($C1229&lt;&gt;"",VLOOKUP($C1229,'Monthly budget'!$E$8:$O$86,COLUMN()-3,FALSE),0)</f>
        <v>0</v>
      </c>
      <c r="H1229" s="82">
        <f>IF($C1229&lt;&gt;"",VLOOKUP($C1229,'Monthly budget'!$E$8:$O$86,COLUMN()-3,FALSE),0)</f>
        <v>0</v>
      </c>
      <c r="I1229" s="82">
        <f>IF($C1229&lt;&gt;"",VLOOKUP($C1229,'Monthly budget'!$E$8:$O$86,COLUMN()-3,FALSE),0)</f>
        <v>0</v>
      </c>
      <c r="J1229" s="82">
        <f>IF($C1229&lt;&gt;"",VLOOKUP($C1229,'Monthly budget'!$E$8:$O$86,COLUMN()-3,FALSE),0)</f>
        <v>0</v>
      </c>
      <c r="K1229" s="82">
        <f>IF($C1229&lt;&gt;"",VLOOKUP($C1229,'Monthly budget'!$E$8:$O$86,COLUMN()-3,FALSE),0)</f>
        <v>0</v>
      </c>
      <c r="L1229" s="82">
        <f>IF($C1229&lt;&gt;"",VLOOKUP($C1229,'Monthly budget'!$E$8:$O$86,COLUMN()-3,FALSE),0)</f>
        <v>0</v>
      </c>
      <c r="M1229" s="82">
        <f>IF($C1229&lt;&gt;"",VLOOKUP($C1229,'Monthly budget'!$E$8:$O$86,COLUMN()-3,FALSE),0)</f>
        <v>0</v>
      </c>
      <c r="N1229" s="82">
        <f>IF($C1229&lt;&gt;"",VLOOKUP($C1229,'Monthly budget'!$E$8:$O$86,COLUMN()-3,FALSE),0)</f>
        <v>0</v>
      </c>
    </row>
    <row r="1230" spans="2:14" x14ac:dyDescent="0.25">
      <c r="B1230" s="81" t="b">
        <v>0</v>
      </c>
      <c r="C1230" s="88"/>
      <c r="D1230" s="87"/>
      <c r="E1230" s="83">
        <f>IF($C1230&lt;&gt;"",VLOOKUP($C1230,'Monthly budget'!$E$8:$O$86,COLUMN()-3,FALSE),0)</f>
        <v>0</v>
      </c>
      <c r="F1230" s="82">
        <f>IF($C1230&lt;&gt;"",VLOOKUP($C1230,'Monthly budget'!$E$8:$O$86,COLUMN()-3,FALSE),0)</f>
        <v>0</v>
      </c>
      <c r="G1230" s="82">
        <f>IF($C1230&lt;&gt;"",VLOOKUP($C1230,'Monthly budget'!$E$8:$O$86,COLUMN()-3,FALSE),0)</f>
        <v>0</v>
      </c>
      <c r="H1230" s="82">
        <f>IF($C1230&lt;&gt;"",VLOOKUP($C1230,'Monthly budget'!$E$8:$O$86,COLUMN()-3,FALSE),0)</f>
        <v>0</v>
      </c>
      <c r="I1230" s="82">
        <f>IF($C1230&lt;&gt;"",VLOOKUP($C1230,'Monthly budget'!$E$8:$O$86,COLUMN()-3,FALSE),0)</f>
        <v>0</v>
      </c>
      <c r="J1230" s="82">
        <f>IF($C1230&lt;&gt;"",VLOOKUP($C1230,'Monthly budget'!$E$8:$O$86,COLUMN()-3,FALSE),0)</f>
        <v>0</v>
      </c>
      <c r="K1230" s="82">
        <f>IF($C1230&lt;&gt;"",VLOOKUP($C1230,'Monthly budget'!$E$8:$O$86,COLUMN()-3,FALSE),0)</f>
        <v>0</v>
      </c>
      <c r="L1230" s="82">
        <f>IF($C1230&lt;&gt;"",VLOOKUP($C1230,'Monthly budget'!$E$8:$O$86,COLUMN()-3,FALSE),0)</f>
        <v>0</v>
      </c>
      <c r="M1230" s="82">
        <f>IF($C1230&lt;&gt;"",VLOOKUP($C1230,'Monthly budget'!$E$8:$O$86,COLUMN()-3,FALSE),0)</f>
        <v>0</v>
      </c>
      <c r="N1230" s="82">
        <f>IF($C1230&lt;&gt;"",VLOOKUP($C1230,'Monthly budget'!$E$8:$O$86,COLUMN()-3,FALSE),0)</f>
        <v>0</v>
      </c>
    </row>
    <row r="1231" spans="2:14" x14ac:dyDescent="0.25">
      <c r="B1231" s="81" t="b">
        <v>0</v>
      </c>
      <c r="C1231" s="88"/>
      <c r="D1231" s="87"/>
      <c r="E1231" s="83">
        <f>IF($C1231&lt;&gt;"",VLOOKUP($C1231,'Monthly budget'!$E$8:$O$86,COLUMN()-3,FALSE),0)</f>
        <v>0</v>
      </c>
      <c r="F1231" s="82">
        <f>IF($C1231&lt;&gt;"",VLOOKUP($C1231,'Monthly budget'!$E$8:$O$86,COLUMN()-3,FALSE),0)</f>
        <v>0</v>
      </c>
      <c r="G1231" s="82">
        <f>IF($C1231&lt;&gt;"",VLOOKUP($C1231,'Monthly budget'!$E$8:$O$86,COLUMN()-3,FALSE),0)</f>
        <v>0</v>
      </c>
      <c r="H1231" s="82">
        <f>IF($C1231&lt;&gt;"",VLOOKUP($C1231,'Monthly budget'!$E$8:$O$86,COLUMN()-3,FALSE),0)</f>
        <v>0</v>
      </c>
      <c r="I1231" s="82">
        <f>IF($C1231&lt;&gt;"",VLOOKUP($C1231,'Monthly budget'!$E$8:$O$86,COLUMN()-3,FALSE),0)</f>
        <v>0</v>
      </c>
      <c r="J1231" s="82">
        <f>IF($C1231&lt;&gt;"",VLOOKUP($C1231,'Monthly budget'!$E$8:$O$86,COLUMN()-3,FALSE),0)</f>
        <v>0</v>
      </c>
      <c r="K1231" s="82">
        <f>IF($C1231&lt;&gt;"",VLOOKUP($C1231,'Monthly budget'!$E$8:$O$86,COLUMN()-3,FALSE),0)</f>
        <v>0</v>
      </c>
      <c r="L1231" s="82">
        <f>IF($C1231&lt;&gt;"",VLOOKUP($C1231,'Monthly budget'!$E$8:$O$86,COLUMN()-3,FALSE),0)</f>
        <v>0</v>
      </c>
      <c r="M1231" s="82">
        <f>IF($C1231&lt;&gt;"",VLOOKUP($C1231,'Monthly budget'!$E$8:$O$86,COLUMN()-3,FALSE),0)</f>
        <v>0</v>
      </c>
      <c r="N1231" s="82">
        <f>IF($C1231&lt;&gt;"",VLOOKUP($C1231,'Monthly budget'!$E$8:$O$86,COLUMN()-3,FALSE),0)</f>
        <v>0</v>
      </c>
    </row>
    <row r="1232" spans="2:14" x14ac:dyDescent="0.25">
      <c r="B1232" s="81" t="b">
        <v>0</v>
      </c>
      <c r="C1232" s="88"/>
      <c r="D1232" s="87"/>
      <c r="E1232" s="83">
        <f>IF($C1232&lt;&gt;"",VLOOKUP($C1232,'Monthly budget'!$E$8:$O$86,COLUMN()-3,FALSE),0)</f>
        <v>0</v>
      </c>
      <c r="F1232" s="82">
        <f>IF($C1232&lt;&gt;"",VLOOKUP($C1232,'Monthly budget'!$E$8:$O$86,COLUMN()-3,FALSE),0)</f>
        <v>0</v>
      </c>
      <c r="G1232" s="82">
        <f>IF($C1232&lt;&gt;"",VLOOKUP($C1232,'Monthly budget'!$E$8:$O$86,COLUMN()-3,FALSE),0)</f>
        <v>0</v>
      </c>
      <c r="H1232" s="82">
        <f>IF($C1232&lt;&gt;"",VLOOKUP($C1232,'Monthly budget'!$E$8:$O$86,COLUMN()-3,FALSE),0)</f>
        <v>0</v>
      </c>
      <c r="I1232" s="82">
        <f>IF($C1232&lt;&gt;"",VLOOKUP($C1232,'Monthly budget'!$E$8:$O$86,COLUMN()-3,FALSE),0)</f>
        <v>0</v>
      </c>
      <c r="J1232" s="82">
        <f>IF($C1232&lt;&gt;"",VLOOKUP($C1232,'Monthly budget'!$E$8:$O$86,COLUMN()-3,FALSE),0)</f>
        <v>0</v>
      </c>
      <c r="K1232" s="82">
        <f>IF($C1232&lt;&gt;"",VLOOKUP($C1232,'Monthly budget'!$E$8:$O$86,COLUMN()-3,FALSE),0)</f>
        <v>0</v>
      </c>
      <c r="L1232" s="82">
        <f>IF($C1232&lt;&gt;"",VLOOKUP($C1232,'Monthly budget'!$E$8:$O$86,COLUMN()-3,FALSE),0)</f>
        <v>0</v>
      </c>
      <c r="M1232" s="82">
        <f>IF($C1232&lt;&gt;"",VLOOKUP($C1232,'Monthly budget'!$E$8:$O$86,COLUMN()-3,FALSE),0)</f>
        <v>0</v>
      </c>
      <c r="N1232" s="82">
        <f>IF($C1232&lt;&gt;"",VLOOKUP($C1232,'Monthly budget'!$E$8:$O$86,COLUMN()-3,FALSE),0)</f>
        <v>0</v>
      </c>
    </row>
    <row r="1233" spans="2:14" x14ac:dyDescent="0.25">
      <c r="B1233" s="81" t="b">
        <v>0</v>
      </c>
      <c r="C1233" s="88"/>
      <c r="D1233" s="87"/>
      <c r="E1233" s="83">
        <f>IF($C1233&lt;&gt;"",VLOOKUP($C1233,'Monthly budget'!$E$8:$O$86,COLUMN()-3,FALSE),0)</f>
        <v>0</v>
      </c>
      <c r="F1233" s="82">
        <f>IF($C1233&lt;&gt;"",VLOOKUP($C1233,'Monthly budget'!$E$8:$O$86,COLUMN()-3,FALSE),0)</f>
        <v>0</v>
      </c>
      <c r="G1233" s="82">
        <f>IF($C1233&lt;&gt;"",VLOOKUP($C1233,'Monthly budget'!$E$8:$O$86,COLUMN()-3,FALSE),0)</f>
        <v>0</v>
      </c>
      <c r="H1233" s="82">
        <f>IF($C1233&lt;&gt;"",VLOOKUP($C1233,'Monthly budget'!$E$8:$O$86,COLUMN()-3,FALSE),0)</f>
        <v>0</v>
      </c>
      <c r="I1233" s="82">
        <f>IF($C1233&lt;&gt;"",VLOOKUP($C1233,'Monthly budget'!$E$8:$O$86,COLUMN()-3,FALSE),0)</f>
        <v>0</v>
      </c>
      <c r="J1233" s="82">
        <f>IF($C1233&lt;&gt;"",VLOOKUP($C1233,'Monthly budget'!$E$8:$O$86,COLUMN()-3,FALSE),0)</f>
        <v>0</v>
      </c>
      <c r="K1233" s="82">
        <f>IF($C1233&lt;&gt;"",VLOOKUP($C1233,'Monthly budget'!$E$8:$O$86,COLUMN()-3,FALSE),0)</f>
        <v>0</v>
      </c>
      <c r="L1233" s="82">
        <f>IF($C1233&lt;&gt;"",VLOOKUP($C1233,'Monthly budget'!$E$8:$O$86,COLUMN()-3,FALSE),0)</f>
        <v>0</v>
      </c>
      <c r="M1233" s="82">
        <f>IF($C1233&lt;&gt;"",VLOOKUP($C1233,'Monthly budget'!$E$8:$O$86,COLUMN()-3,FALSE),0)</f>
        <v>0</v>
      </c>
      <c r="N1233" s="82">
        <f>IF($C1233&lt;&gt;"",VLOOKUP($C1233,'Monthly budget'!$E$8:$O$86,COLUMN()-3,FALSE),0)</f>
        <v>0</v>
      </c>
    </row>
    <row r="1234" spans="2:14" x14ac:dyDescent="0.25">
      <c r="B1234" s="81" t="b">
        <v>0</v>
      </c>
      <c r="C1234" s="88"/>
      <c r="D1234" s="87"/>
      <c r="E1234" s="83">
        <f>IF($C1234&lt;&gt;"",VLOOKUP($C1234,'Monthly budget'!$E$8:$O$86,COLUMN()-3,FALSE),0)</f>
        <v>0</v>
      </c>
      <c r="F1234" s="82">
        <f>IF($C1234&lt;&gt;"",VLOOKUP($C1234,'Monthly budget'!$E$8:$O$86,COLUMN()-3,FALSE),0)</f>
        <v>0</v>
      </c>
      <c r="G1234" s="82">
        <f>IF($C1234&lt;&gt;"",VLOOKUP($C1234,'Monthly budget'!$E$8:$O$86,COLUMN()-3,FALSE),0)</f>
        <v>0</v>
      </c>
      <c r="H1234" s="82">
        <f>IF($C1234&lt;&gt;"",VLOOKUP($C1234,'Monthly budget'!$E$8:$O$86,COLUMN()-3,FALSE),0)</f>
        <v>0</v>
      </c>
      <c r="I1234" s="82">
        <f>IF($C1234&lt;&gt;"",VLOOKUP($C1234,'Monthly budget'!$E$8:$O$86,COLUMN()-3,FALSE),0)</f>
        <v>0</v>
      </c>
      <c r="J1234" s="82">
        <f>IF($C1234&lt;&gt;"",VLOOKUP($C1234,'Monthly budget'!$E$8:$O$86,COLUMN()-3,FALSE),0)</f>
        <v>0</v>
      </c>
      <c r="K1234" s="82">
        <f>IF($C1234&lt;&gt;"",VLOOKUP($C1234,'Monthly budget'!$E$8:$O$86,COLUMN()-3,FALSE),0)</f>
        <v>0</v>
      </c>
      <c r="L1234" s="82">
        <f>IF($C1234&lt;&gt;"",VLOOKUP($C1234,'Monthly budget'!$E$8:$O$86,COLUMN()-3,FALSE),0)</f>
        <v>0</v>
      </c>
      <c r="M1234" s="82">
        <f>IF($C1234&lt;&gt;"",VLOOKUP($C1234,'Monthly budget'!$E$8:$O$86,COLUMN()-3,FALSE),0)</f>
        <v>0</v>
      </c>
      <c r="N1234" s="82">
        <f>IF($C1234&lt;&gt;"",VLOOKUP($C1234,'Monthly budget'!$E$8:$O$86,COLUMN()-3,FALSE),0)</f>
        <v>0</v>
      </c>
    </row>
    <row r="1235" spans="2:14" x14ac:dyDescent="0.25">
      <c r="B1235" s="81" t="b">
        <v>0</v>
      </c>
      <c r="C1235" s="88"/>
      <c r="D1235" s="87"/>
      <c r="E1235" s="83">
        <f>IF($C1235&lt;&gt;"",VLOOKUP($C1235,'Monthly budget'!$E$8:$O$86,COLUMN()-3,FALSE),0)</f>
        <v>0</v>
      </c>
      <c r="F1235" s="82">
        <f>IF($C1235&lt;&gt;"",VLOOKUP($C1235,'Monthly budget'!$E$8:$O$86,COLUMN()-3,FALSE),0)</f>
        <v>0</v>
      </c>
      <c r="G1235" s="82">
        <f>IF($C1235&lt;&gt;"",VLOOKUP($C1235,'Monthly budget'!$E$8:$O$86,COLUMN()-3,FALSE),0)</f>
        <v>0</v>
      </c>
      <c r="H1235" s="82">
        <f>IF($C1235&lt;&gt;"",VLOOKUP($C1235,'Monthly budget'!$E$8:$O$86,COLUMN()-3,FALSE),0)</f>
        <v>0</v>
      </c>
      <c r="I1235" s="82">
        <f>IF($C1235&lt;&gt;"",VLOOKUP($C1235,'Monthly budget'!$E$8:$O$86,COLUMN()-3,FALSE),0)</f>
        <v>0</v>
      </c>
      <c r="J1235" s="82">
        <f>IF($C1235&lt;&gt;"",VLOOKUP($C1235,'Monthly budget'!$E$8:$O$86,COLUMN()-3,FALSE),0)</f>
        <v>0</v>
      </c>
      <c r="K1235" s="82">
        <f>IF($C1235&lt;&gt;"",VLOOKUP($C1235,'Monthly budget'!$E$8:$O$86,COLUMN()-3,FALSE),0)</f>
        <v>0</v>
      </c>
      <c r="L1235" s="82">
        <f>IF($C1235&lt;&gt;"",VLOOKUP($C1235,'Monthly budget'!$E$8:$O$86,COLUMN()-3,FALSE),0)</f>
        <v>0</v>
      </c>
      <c r="M1235" s="82">
        <f>IF($C1235&lt;&gt;"",VLOOKUP($C1235,'Monthly budget'!$E$8:$O$86,COLUMN()-3,FALSE),0)</f>
        <v>0</v>
      </c>
      <c r="N1235" s="82">
        <f>IF($C1235&lt;&gt;"",VLOOKUP($C1235,'Monthly budget'!$E$8:$O$86,COLUMN()-3,FALSE),0)</f>
        <v>0</v>
      </c>
    </row>
    <row r="1236" spans="2:14" x14ac:dyDescent="0.25">
      <c r="B1236" s="81" t="b">
        <v>0</v>
      </c>
      <c r="C1236" s="88"/>
      <c r="D1236" s="87"/>
      <c r="E1236" s="83">
        <f>IF($C1236&lt;&gt;"",VLOOKUP($C1236,'Monthly budget'!$E$8:$O$86,COLUMN()-3,FALSE),0)</f>
        <v>0</v>
      </c>
      <c r="F1236" s="82">
        <f>IF($C1236&lt;&gt;"",VLOOKUP($C1236,'Monthly budget'!$E$8:$O$86,COLUMN()-3,FALSE),0)</f>
        <v>0</v>
      </c>
      <c r="G1236" s="82">
        <f>IF($C1236&lt;&gt;"",VLOOKUP($C1236,'Monthly budget'!$E$8:$O$86,COLUMN()-3,FALSE),0)</f>
        <v>0</v>
      </c>
      <c r="H1236" s="82">
        <f>IF($C1236&lt;&gt;"",VLOOKUP($C1236,'Monthly budget'!$E$8:$O$86,COLUMN()-3,FALSE),0)</f>
        <v>0</v>
      </c>
      <c r="I1236" s="82">
        <f>IF($C1236&lt;&gt;"",VLOOKUP($C1236,'Monthly budget'!$E$8:$O$86,COLUMN()-3,FALSE),0)</f>
        <v>0</v>
      </c>
      <c r="J1236" s="82">
        <f>IF($C1236&lt;&gt;"",VLOOKUP($C1236,'Monthly budget'!$E$8:$O$86,COLUMN()-3,FALSE),0)</f>
        <v>0</v>
      </c>
      <c r="K1236" s="82">
        <f>IF($C1236&lt;&gt;"",VLOOKUP($C1236,'Monthly budget'!$E$8:$O$86,COLUMN()-3,FALSE),0)</f>
        <v>0</v>
      </c>
      <c r="L1236" s="82">
        <f>IF($C1236&lt;&gt;"",VLOOKUP($C1236,'Monthly budget'!$E$8:$O$86,COLUMN()-3,FALSE),0)</f>
        <v>0</v>
      </c>
      <c r="M1236" s="82">
        <f>IF($C1236&lt;&gt;"",VLOOKUP($C1236,'Monthly budget'!$E$8:$O$86,COLUMN()-3,FALSE),0)</f>
        <v>0</v>
      </c>
      <c r="N1236" s="82">
        <f>IF($C1236&lt;&gt;"",VLOOKUP($C1236,'Monthly budget'!$E$8:$O$86,COLUMN()-3,FALSE),0)</f>
        <v>0</v>
      </c>
    </row>
    <row r="1237" spans="2:14" x14ac:dyDescent="0.25">
      <c r="B1237" s="81" t="b">
        <v>0</v>
      </c>
      <c r="C1237" s="88"/>
      <c r="D1237" s="87"/>
      <c r="E1237" s="83">
        <f>IF($C1237&lt;&gt;"",VLOOKUP($C1237,'Monthly budget'!$E$8:$O$86,COLUMN()-3,FALSE),0)</f>
        <v>0</v>
      </c>
      <c r="F1237" s="82">
        <f>IF($C1237&lt;&gt;"",VLOOKUP($C1237,'Monthly budget'!$E$8:$O$86,COLUMN()-3,FALSE),0)</f>
        <v>0</v>
      </c>
      <c r="G1237" s="82">
        <f>IF($C1237&lt;&gt;"",VLOOKUP($C1237,'Monthly budget'!$E$8:$O$86,COLUMN()-3,FALSE),0)</f>
        <v>0</v>
      </c>
      <c r="H1237" s="82">
        <f>IF($C1237&lt;&gt;"",VLOOKUP($C1237,'Monthly budget'!$E$8:$O$86,COLUMN()-3,FALSE),0)</f>
        <v>0</v>
      </c>
      <c r="I1237" s="82">
        <f>IF($C1237&lt;&gt;"",VLOOKUP($C1237,'Monthly budget'!$E$8:$O$86,COLUMN()-3,FALSE),0)</f>
        <v>0</v>
      </c>
      <c r="J1237" s="82">
        <f>IF($C1237&lt;&gt;"",VLOOKUP($C1237,'Monthly budget'!$E$8:$O$86,COLUMN()-3,FALSE),0)</f>
        <v>0</v>
      </c>
      <c r="K1237" s="82">
        <f>IF($C1237&lt;&gt;"",VLOOKUP($C1237,'Monthly budget'!$E$8:$O$86,COLUMN()-3,FALSE),0)</f>
        <v>0</v>
      </c>
      <c r="L1237" s="82">
        <f>IF($C1237&lt;&gt;"",VLOOKUP($C1237,'Monthly budget'!$E$8:$O$86,COLUMN()-3,FALSE),0)</f>
        <v>0</v>
      </c>
      <c r="M1237" s="82">
        <f>IF($C1237&lt;&gt;"",VLOOKUP($C1237,'Monthly budget'!$E$8:$O$86,COLUMN()-3,FALSE),0)</f>
        <v>0</v>
      </c>
      <c r="N1237" s="82">
        <f>IF($C1237&lt;&gt;"",VLOOKUP($C1237,'Monthly budget'!$E$8:$O$86,COLUMN()-3,FALSE),0)</f>
        <v>0</v>
      </c>
    </row>
    <row r="1238" spans="2:14" x14ac:dyDescent="0.25">
      <c r="B1238" s="81" t="b">
        <v>0</v>
      </c>
      <c r="C1238" s="88"/>
      <c r="D1238" s="87"/>
      <c r="E1238" s="83">
        <f>IF($C1238&lt;&gt;"",VLOOKUP($C1238,'Monthly budget'!$E$8:$O$86,COLUMN()-3,FALSE),0)</f>
        <v>0</v>
      </c>
      <c r="F1238" s="82">
        <f>IF($C1238&lt;&gt;"",VLOOKUP($C1238,'Monthly budget'!$E$8:$O$86,COLUMN()-3,FALSE),0)</f>
        <v>0</v>
      </c>
      <c r="G1238" s="82">
        <f>IF($C1238&lt;&gt;"",VLOOKUP($C1238,'Monthly budget'!$E$8:$O$86,COLUMN()-3,FALSE),0)</f>
        <v>0</v>
      </c>
      <c r="H1238" s="82">
        <f>IF($C1238&lt;&gt;"",VLOOKUP($C1238,'Monthly budget'!$E$8:$O$86,COLUMN()-3,FALSE),0)</f>
        <v>0</v>
      </c>
      <c r="I1238" s="82">
        <f>IF($C1238&lt;&gt;"",VLOOKUP($C1238,'Monthly budget'!$E$8:$O$86,COLUMN()-3,FALSE),0)</f>
        <v>0</v>
      </c>
      <c r="J1238" s="82">
        <f>IF($C1238&lt;&gt;"",VLOOKUP($C1238,'Monthly budget'!$E$8:$O$86,COLUMN()-3,FALSE),0)</f>
        <v>0</v>
      </c>
      <c r="K1238" s="82">
        <f>IF($C1238&lt;&gt;"",VLOOKUP($C1238,'Monthly budget'!$E$8:$O$86,COLUMN()-3,FALSE),0)</f>
        <v>0</v>
      </c>
      <c r="L1238" s="82">
        <f>IF($C1238&lt;&gt;"",VLOOKUP($C1238,'Monthly budget'!$E$8:$O$86,COLUMN()-3,FALSE),0)</f>
        <v>0</v>
      </c>
      <c r="M1238" s="82">
        <f>IF($C1238&lt;&gt;"",VLOOKUP($C1238,'Monthly budget'!$E$8:$O$86,COLUMN()-3,FALSE),0)</f>
        <v>0</v>
      </c>
      <c r="N1238" s="82">
        <f>IF($C1238&lt;&gt;"",VLOOKUP($C1238,'Monthly budget'!$E$8:$O$86,COLUMN()-3,FALSE),0)</f>
        <v>0</v>
      </c>
    </row>
    <row r="1239" spans="2:14" x14ac:dyDescent="0.25">
      <c r="B1239" s="81" t="b">
        <v>0</v>
      </c>
      <c r="C1239" s="88"/>
      <c r="D1239" s="87"/>
      <c r="E1239" s="83">
        <f>IF($C1239&lt;&gt;"",VLOOKUP($C1239,'Monthly budget'!$E$8:$O$86,COLUMN()-3,FALSE),0)</f>
        <v>0</v>
      </c>
      <c r="F1239" s="82">
        <f>IF($C1239&lt;&gt;"",VLOOKUP($C1239,'Monthly budget'!$E$8:$O$86,COLUMN()-3,FALSE),0)</f>
        <v>0</v>
      </c>
      <c r="G1239" s="82">
        <f>IF($C1239&lt;&gt;"",VLOOKUP($C1239,'Monthly budget'!$E$8:$O$86,COLUMN()-3,FALSE),0)</f>
        <v>0</v>
      </c>
      <c r="H1239" s="82">
        <f>IF($C1239&lt;&gt;"",VLOOKUP($C1239,'Monthly budget'!$E$8:$O$86,COLUMN()-3,FALSE),0)</f>
        <v>0</v>
      </c>
      <c r="I1239" s="82">
        <f>IF($C1239&lt;&gt;"",VLOOKUP($C1239,'Monthly budget'!$E$8:$O$86,COLUMN()-3,FALSE),0)</f>
        <v>0</v>
      </c>
      <c r="J1239" s="82">
        <f>IF($C1239&lt;&gt;"",VLOOKUP($C1239,'Monthly budget'!$E$8:$O$86,COLUMN()-3,FALSE),0)</f>
        <v>0</v>
      </c>
      <c r="K1239" s="82">
        <f>IF($C1239&lt;&gt;"",VLOOKUP($C1239,'Monthly budget'!$E$8:$O$86,COLUMN()-3,FALSE),0)</f>
        <v>0</v>
      </c>
      <c r="L1239" s="82">
        <f>IF($C1239&lt;&gt;"",VLOOKUP($C1239,'Monthly budget'!$E$8:$O$86,COLUMN()-3,FALSE),0)</f>
        <v>0</v>
      </c>
      <c r="M1239" s="82">
        <f>IF($C1239&lt;&gt;"",VLOOKUP($C1239,'Monthly budget'!$E$8:$O$86,COLUMN()-3,FALSE),0)</f>
        <v>0</v>
      </c>
      <c r="N1239" s="82">
        <f>IF($C1239&lt;&gt;"",VLOOKUP($C1239,'Monthly budget'!$E$8:$O$86,COLUMN()-3,FALSE),0)</f>
        <v>0</v>
      </c>
    </row>
    <row r="1240" spans="2:14" x14ac:dyDescent="0.25">
      <c r="B1240" s="81" t="b">
        <v>0</v>
      </c>
      <c r="C1240" s="88"/>
      <c r="D1240" s="87"/>
      <c r="E1240" s="83">
        <f>IF($C1240&lt;&gt;"",VLOOKUP($C1240,'Monthly budget'!$E$8:$O$86,COLUMN()-3,FALSE),0)</f>
        <v>0</v>
      </c>
      <c r="F1240" s="82">
        <f>IF($C1240&lt;&gt;"",VLOOKUP($C1240,'Monthly budget'!$E$8:$O$86,COLUMN()-3,FALSE),0)</f>
        <v>0</v>
      </c>
      <c r="G1240" s="82">
        <f>IF($C1240&lt;&gt;"",VLOOKUP($C1240,'Monthly budget'!$E$8:$O$86,COLUMN()-3,FALSE),0)</f>
        <v>0</v>
      </c>
      <c r="H1240" s="82">
        <f>IF($C1240&lt;&gt;"",VLOOKUP($C1240,'Monthly budget'!$E$8:$O$86,COLUMN()-3,FALSE),0)</f>
        <v>0</v>
      </c>
      <c r="I1240" s="82">
        <f>IF($C1240&lt;&gt;"",VLOOKUP($C1240,'Monthly budget'!$E$8:$O$86,COLUMN()-3,FALSE),0)</f>
        <v>0</v>
      </c>
      <c r="J1240" s="82">
        <f>IF($C1240&lt;&gt;"",VLOOKUP($C1240,'Monthly budget'!$E$8:$O$86,COLUMN()-3,FALSE),0)</f>
        <v>0</v>
      </c>
      <c r="K1240" s="82">
        <f>IF($C1240&lt;&gt;"",VLOOKUP($C1240,'Monthly budget'!$E$8:$O$86,COLUMN()-3,FALSE),0)</f>
        <v>0</v>
      </c>
      <c r="L1240" s="82">
        <f>IF($C1240&lt;&gt;"",VLOOKUP($C1240,'Monthly budget'!$E$8:$O$86,COLUMN()-3,FALSE),0)</f>
        <v>0</v>
      </c>
      <c r="M1240" s="82">
        <f>IF($C1240&lt;&gt;"",VLOOKUP($C1240,'Monthly budget'!$E$8:$O$86,COLUMN()-3,FALSE),0)</f>
        <v>0</v>
      </c>
      <c r="N1240" s="82">
        <f>IF($C1240&lt;&gt;"",VLOOKUP($C1240,'Monthly budget'!$E$8:$O$86,COLUMN()-3,FALSE),0)</f>
        <v>0</v>
      </c>
    </row>
    <row r="1241" spans="2:14" x14ac:dyDescent="0.25">
      <c r="B1241" s="81" t="b">
        <v>0</v>
      </c>
      <c r="C1241" s="88"/>
      <c r="D1241" s="87"/>
      <c r="E1241" s="83">
        <f>IF($C1241&lt;&gt;"",VLOOKUP($C1241,'Monthly budget'!$E$8:$O$86,COLUMN()-3,FALSE),0)</f>
        <v>0</v>
      </c>
      <c r="F1241" s="82">
        <f>IF($C1241&lt;&gt;"",VLOOKUP($C1241,'Monthly budget'!$E$8:$O$86,COLUMN()-3,FALSE),0)</f>
        <v>0</v>
      </c>
      <c r="G1241" s="82">
        <f>IF($C1241&lt;&gt;"",VLOOKUP($C1241,'Monthly budget'!$E$8:$O$86,COLUMN()-3,FALSE),0)</f>
        <v>0</v>
      </c>
      <c r="H1241" s="82">
        <f>IF($C1241&lt;&gt;"",VLOOKUP($C1241,'Monthly budget'!$E$8:$O$86,COLUMN()-3,FALSE),0)</f>
        <v>0</v>
      </c>
      <c r="I1241" s="82">
        <f>IF($C1241&lt;&gt;"",VLOOKUP($C1241,'Monthly budget'!$E$8:$O$86,COLUMN()-3,FALSE),0)</f>
        <v>0</v>
      </c>
      <c r="J1241" s="82">
        <f>IF($C1241&lt;&gt;"",VLOOKUP($C1241,'Monthly budget'!$E$8:$O$86,COLUMN()-3,FALSE),0)</f>
        <v>0</v>
      </c>
      <c r="K1241" s="82">
        <f>IF($C1241&lt;&gt;"",VLOOKUP($C1241,'Monthly budget'!$E$8:$O$86,COLUMN()-3,FALSE),0)</f>
        <v>0</v>
      </c>
      <c r="L1241" s="82">
        <f>IF($C1241&lt;&gt;"",VLOOKUP($C1241,'Monthly budget'!$E$8:$O$86,COLUMN()-3,FALSE),0)</f>
        <v>0</v>
      </c>
      <c r="M1241" s="82">
        <f>IF($C1241&lt;&gt;"",VLOOKUP($C1241,'Monthly budget'!$E$8:$O$86,COLUMN()-3,FALSE),0)</f>
        <v>0</v>
      </c>
      <c r="N1241" s="82">
        <f>IF($C1241&lt;&gt;"",VLOOKUP($C1241,'Monthly budget'!$E$8:$O$86,COLUMN()-3,FALSE),0)</f>
        <v>0</v>
      </c>
    </row>
    <row r="1242" spans="2:14" x14ac:dyDescent="0.25">
      <c r="B1242" s="81" t="b">
        <v>0</v>
      </c>
      <c r="C1242" s="88"/>
      <c r="D1242" s="87"/>
      <c r="E1242" s="83">
        <f>IF($C1242&lt;&gt;"",VLOOKUP($C1242,'Monthly budget'!$E$8:$O$86,COLUMN()-3,FALSE),0)</f>
        <v>0</v>
      </c>
      <c r="F1242" s="82">
        <f>IF($C1242&lt;&gt;"",VLOOKUP($C1242,'Monthly budget'!$E$8:$O$86,COLUMN()-3,FALSE),0)</f>
        <v>0</v>
      </c>
      <c r="G1242" s="82">
        <f>IF($C1242&lt;&gt;"",VLOOKUP($C1242,'Monthly budget'!$E$8:$O$86,COLUMN()-3,FALSE),0)</f>
        <v>0</v>
      </c>
      <c r="H1242" s="82">
        <f>IF($C1242&lt;&gt;"",VLOOKUP($C1242,'Monthly budget'!$E$8:$O$86,COLUMN()-3,FALSE),0)</f>
        <v>0</v>
      </c>
      <c r="I1242" s="82">
        <f>IF($C1242&lt;&gt;"",VLOOKUP($C1242,'Monthly budget'!$E$8:$O$86,COLUMN()-3,FALSE),0)</f>
        <v>0</v>
      </c>
      <c r="J1242" s="82">
        <f>IF($C1242&lt;&gt;"",VLOOKUP($C1242,'Monthly budget'!$E$8:$O$86,COLUMN()-3,FALSE),0)</f>
        <v>0</v>
      </c>
      <c r="K1242" s="82">
        <f>IF($C1242&lt;&gt;"",VLOOKUP($C1242,'Monthly budget'!$E$8:$O$86,COLUMN()-3,FALSE),0)</f>
        <v>0</v>
      </c>
      <c r="L1242" s="82">
        <f>IF($C1242&lt;&gt;"",VLOOKUP($C1242,'Monthly budget'!$E$8:$O$86,COLUMN()-3,FALSE),0)</f>
        <v>0</v>
      </c>
      <c r="M1242" s="82">
        <f>IF($C1242&lt;&gt;"",VLOOKUP($C1242,'Monthly budget'!$E$8:$O$86,COLUMN()-3,FALSE),0)</f>
        <v>0</v>
      </c>
      <c r="N1242" s="82">
        <f>IF($C1242&lt;&gt;"",VLOOKUP($C1242,'Monthly budget'!$E$8:$O$86,COLUMN()-3,FALSE),0)</f>
        <v>0</v>
      </c>
    </row>
    <row r="1243" spans="2:14" x14ac:dyDescent="0.25">
      <c r="B1243" s="81" t="b">
        <v>0</v>
      </c>
      <c r="C1243" s="88"/>
      <c r="D1243" s="87"/>
      <c r="E1243" s="83">
        <f>IF($C1243&lt;&gt;"",VLOOKUP($C1243,'Monthly budget'!$E$8:$O$86,COLUMN()-3,FALSE),0)</f>
        <v>0</v>
      </c>
      <c r="F1243" s="82">
        <f>IF($C1243&lt;&gt;"",VLOOKUP($C1243,'Monthly budget'!$E$8:$O$86,COLUMN()-3,FALSE),0)</f>
        <v>0</v>
      </c>
      <c r="G1243" s="82">
        <f>IF($C1243&lt;&gt;"",VLOOKUP($C1243,'Monthly budget'!$E$8:$O$86,COLUMN()-3,FALSE),0)</f>
        <v>0</v>
      </c>
      <c r="H1243" s="82">
        <f>IF($C1243&lt;&gt;"",VLOOKUP($C1243,'Monthly budget'!$E$8:$O$86,COLUMN()-3,FALSE),0)</f>
        <v>0</v>
      </c>
      <c r="I1243" s="82">
        <f>IF($C1243&lt;&gt;"",VLOOKUP($C1243,'Monthly budget'!$E$8:$O$86,COLUMN()-3,FALSE),0)</f>
        <v>0</v>
      </c>
      <c r="J1243" s="82">
        <f>IF($C1243&lt;&gt;"",VLOOKUP($C1243,'Monthly budget'!$E$8:$O$86,COLUMN()-3,FALSE),0)</f>
        <v>0</v>
      </c>
      <c r="K1243" s="82">
        <f>IF($C1243&lt;&gt;"",VLOOKUP($C1243,'Monthly budget'!$E$8:$O$86,COLUMN()-3,FALSE),0)</f>
        <v>0</v>
      </c>
      <c r="L1243" s="82">
        <f>IF($C1243&lt;&gt;"",VLOOKUP($C1243,'Monthly budget'!$E$8:$O$86,COLUMN()-3,FALSE),0)</f>
        <v>0</v>
      </c>
      <c r="M1243" s="82">
        <f>IF($C1243&lt;&gt;"",VLOOKUP($C1243,'Monthly budget'!$E$8:$O$86,COLUMN()-3,FALSE),0)</f>
        <v>0</v>
      </c>
      <c r="N1243" s="82">
        <f>IF($C1243&lt;&gt;"",VLOOKUP($C1243,'Monthly budget'!$E$8:$O$86,COLUMN()-3,FALSE),0)</f>
        <v>0</v>
      </c>
    </row>
    <row r="1244" spans="2:14" x14ac:dyDescent="0.25">
      <c r="B1244" s="81" t="b">
        <v>0</v>
      </c>
      <c r="C1244" s="88"/>
      <c r="D1244" s="87"/>
      <c r="E1244" s="83">
        <f>IF($C1244&lt;&gt;"",VLOOKUP($C1244,'Monthly budget'!$E$8:$O$86,COLUMN()-3,FALSE),0)</f>
        <v>0</v>
      </c>
      <c r="F1244" s="82">
        <f>IF($C1244&lt;&gt;"",VLOOKUP($C1244,'Monthly budget'!$E$8:$O$86,COLUMN()-3,FALSE),0)</f>
        <v>0</v>
      </c>
      <c r="G1244" s="82">
        <f>IF($C1244&lt;&gt;"",VLOOKUP($C1244,'Monthly budget'!$E$8:$O$86,COLUMN()-3,FALSE),0)</f>
        <v>0</v>
      </c>
      <c r="H1244" s="82">
        <f>IF($C1244&lt;&gt;"",VLOOKUP($C1244,'Monthly budget'!$E$8:$O$86,COLUMN()-3,FALSE),0)</f>
        <v>0</v>
      </c>
      <c r="I1244" s="82">
        <f>IF($C1244&lt;&gt;"",VLOOKUP($C1244,'Monthly budget'!$E$8:$O$86,COLUMN()-3,FALSE),0)</f>
        <v>0</v>
      </c>
      <c r="J1244" s="82">
        <f>IF($C1244&lt;&gt;"",VLOOKUP($C1244,'Monthly budget'!$E$8:$O$86,COLUMN()-3,FALSE),0)</f>
        <v>0</v>
      </c>
      <c r="K1244" s="82">
        <f>IF($C1244&lt;&gt;"",VLOOKUP($C1244,'Monthly budget'!$E$8:$O$86,COLUMN()-3,FALSE),0)</f>
        <v>0</v>
      </c>
      <c r="L1244" s="82">
        <f>IF($C1244&lt;&gt;"",VLOOKUP($C1244,'Monthly budget'!$E$8:$O$86,COLUMN()-3,FALSE),0)</f>
        <v>0</v>
      </c>
      <c r="M1244" s="82">
        <f>IF($C1244&lt;&gt;"",VLOOKUP($C1244,'Monthly budget'!$E$8:$O$86,COLUMN()-3,FALSE),0)</f>
        <v>0</v>
      </c>
      <c r="N1244" s="82">
        <f>IF($C1244&lt;&gt;"",VLOOKUP($C1244,'Monthly budget'!$E$8:$O$86,COLUMN()-3,FALSE),0)</f>
        <v>0</v>
      </c>
    </row>
    <row r="1245" spans="2:14" x14ac:dyDescent="0.25">
      <c r="B1245" s="81" t="b">
        <v>0</v>
      </c>
      <c r="C1245" s="88"/>
      <c r="D1245" s="87"/>
      <c r="E1245" s="83">
        <f>IF($C1245&lt;&gt;"",VLOOKUP($C1245,'Monthly budget'!$E$8:$O$86,COLUMN()-3,FALSE),0)</f>
        <v>0</v>
      </c>
      <c r="F1245" s="82">
        <f>IF($C1245&lt;&gt;"",VLOOKUP($C1245,'Monthly budget'!$E$8:$O$86,COLUMN()-3,FALSE),0)</f>
        <v>0</v>
      </c>
      <c r="G1245" s="82">
        <f>IF($C1245&lt;&gt;"",VLOOKUP($C1245,'Monthly budget'!$E$8:$O$86,COLUMN()-3,FALSE),0)</f>
        <v>0</v>
      </c>
      <c r="H1245" s="82">
        <f>IF($C1245&lt;&gt;"",VLOOKUP($C1245,'Monthly budget'!$E$8:$O$86,COLUMN()-3,FALSE),0)</f>
        <v>0</v>
      </c>
      <c r="I1245" s="82">
        <f>IF($C1245&lt;&gt;"",VLOOKUP($C1245,'Monthly budget'!$E$8:$O$86,COLUMN()-3,FALSE),0)</f>
        <v>0</v>
      </c>
      <c r="J1245" s="82">
        <f>IF($C1245&lt;&gt;"",VLOOKUP($C1245,'Monthly budget'!$E$8:$O$86,COLUMN()-3,FALSE),0)</f>
        <v>0</v>
      </c>
      <c r="K1245" s="82">
        <f>IF($C1245&lt;&gt;"",VLOOKUP($C1245,'Monthly budget'!$E$8:$O$86,COLUMN()-3,FALSE),0)</f>
        <v>0</v>
      </c>
      <c r="L1245" s="82">
        <f>IF($C1245&lt;&gt;"",VLOOKUP($C1245,'Monthly budget'!$E$8:$O$86,COLUMN()-3,FALSE),0)</f>
        <v>0</v>
      </c>
      <c r="M1245" s="82">
        <f>IF($C1245&lt;&gt;"",VLOOKUP($C1245,'Monthly budget'!$E$8:$O$86,COLUMN()-3,FALSE),0)</f>
        <v>0</v>
      </c>
      <c r="N1245" s="82">
        <f>IF($C1245&lt;&gt;"",VLOOKUP($C1245,'Monthly budget'!$E$8:$O$86,COLUMN()-3,FALSE),0)</f>
        <v>0</v>
      </c>
    </row>
    <row r="1246" spans="2:14" x14ac:dyDescent="0.25">
      <c r="B1246" s="81" t="b">
        <v>0</v>
      </c>
      <c r="C1246" s="88"/>
      <c r="D1246" s="87"/>
      <c r="E1246" s="83">
        <f>IF($C1246&lt;&gt;"",VLOOKUP($C1246,'Monthly budget'!$E$8:$O$86,COLUMN()-3,FALSE),0)</f>
        <v>0</v>
      </c>
      <c r="F1246" s="82">
        <f>IF($C1246&lt;&gt;"",VLOOKUP($C1246,'Monthly budget'!$E$8:$O$86,COLUMN()-3,FALSE),0)</f>
        <v>0</v>
      </c>
      <c r="G1246" s="82">
        <f>IF($C1246&lt;&gt;"",VLOOKUP($C1246,'Monthly budget'!$E$8:$O$86,COLUMN()-3,FALSE),0)</f>
        <v>0</v>
      </c>
      <c r="H1246" s="82">
        <f>IF($C1246&lt;&gt;"",VLOOKUP($C1246,'Monthly budget'!$E$8:$O$86,COLUMN()-3,FALSE),0)</f>
        <v>0</v>
      </c>
      <c r="I1246" s="82">
        <f>IF($C1246&lt;&gt;"",VLOOKUP($C1246,'Monthly budget'!$E$8:$O$86,COLUMN()-3,FALSE),0)</f>
        <v>0</v>
      </c>
      <c r="J1246" s="82">
        <f>IF($C1246&lt;&gt;"",VLOOKUP($C1246,'Monthly budget'!$E$8:$O$86,COLUMN()-3,FALSE),0)</f>
        <v>0</v>
      </c>
      <c r="K1246" s="82">
        <f>IF($C1246&lt;&gt;"",VLOOKUP($C1246,'Monthly budget'!$E$8:$O$86,COLUMN()-3,FALSE),0)</f>
        <v>0</v>
      </c>
      <c r="L1246" s="82">
        <f>IF($C1246&lt;&gt;"",VLOOKUP($C1246,'Monthly budget'!$E$8:$O$86,COLUMN()-3,FALSE),0)</f>
        <v>0</v>
      </c>
      <c r="M1246" s="82">
        <f>IF($C1246&lt;&gt;"",VLOOKUP($C1246,'Monthly budget'!$E$8:$O$86,COLUMN()-3,FALSE),0)</f>
        <v>0</v>
      </c>
      <c r="N1246" s="82">
        <f>IF($C1246&lt;&gt;"",VLOOKUP($C1246,'Monthly budget'!$E$8:$O$86,COLUMN()-3,FALSE),0)</f>
        <v>0</v>
      </c>
    </row>
    <row r="1247" spans="2:14" x14ac:dyDescent="0.25">
      <c r="B1247" s="81" t="b">
        <v>0</v>
      </c>
      <c r="C1247" s="88"/>
      <c r="D1247" s="87"/>
      <c r="E1247" s="83">
        <f>IF($C1247&lt;&gt;"",VLOOKUP($C1247,'Monthly budget'!$E$8:$O$86,COLUMN()-3,FALSE),0)</f>
        <v>0</v>
      </c>
      <c r="F1247" s="82">
        <f>IF($C1247&lt;&gt;"",VLOOKUP($C1247,'Monthly budget'!$E$8:$O$86,COLUMN()-3,FALSE),0)</f>
        <v>0</v>
      </c>
      <c r="G1247" s="82">
        <f>IF($C1247&lt;&gt;"",VLOOKUP($C1247,'Monthly budget'!$E$8:$O$86,COLUMN()-3,FALSE),0)</f>
        <v>0</v>
      </c>
      <c r="H1247" s="82">
        <f>IF($C1247&lt;&gt;"",VLOOKUP($C1247,'Monthly budget'!$E$8:$O$86,COLUMN()-3,FALSE),0)</f>
        <v>0</v>
      </c>
      <c r="I1247" s="82">
        <f>IF($C1247&lt;&gt;"",VLOOKUP($C1247,'Monthly budget'!$E$8:$O$86,COLUMN()-3,FALSE),0)</f>
        <v>0</v>
      </c>
      <c r="J1247" s="82">
        <f>IF($C1247&lt;&gt;"",VLOOKUP($C1247,'Monthly budget'!$E$8:$O$86,COLUMN()-3,FALSE),0)</f>
        <v>0</v>
      </c>
      <c r="K1247" s="82">
        <f>IF($C1247&lt;&gt;"",VLOOKUP($C1247,'Monthly budget'!$E$8:$O$86,COLUMN()-3,FALSE),0)</f>
        <v>0</v>
      </c>
      <c r="L1247" s="82">
        <f>IF($C1247&lt;&gt;"",VLOOKUP($C1247,'Monthly budget'!$E$8:$O$86,COLUMN()-3,FALSE),0)</f>
        <v>0</v>
      </c>
      <c r="M1247" s="82">
        <f>IF($C1247&lt;&gt;"",VLOOKUP($C1247,'Monthly budget'!$E$8:$O$86,COLUMN()-3,FALSE),0)</f>
        <v>0</v>
      </c>
      <c r="N1247" s="82">
        <f>IF($C1247&lt;&gt;"",VLOOKUP($C1247,'Monthly budget'!$E$8:$O$86,COLUMN()-3,FALSE),0)</f>
        <v>0</v>
      </c>
    </row>
    <row r="1248" spans="2:14" x14ac:dyDescent="0.25">
      <c r="B1248" s="81" t="b">
        <v>0</v>
      </c>
      <c r="C1248" s="88"/>
      <c r="D1248" s="87"/>
      <c r="E1248" s="83">
        <f>IF($C1248&lt;&gt;"",VLOOKUP($C1248,'Monthly budget'!$E$8:$O$86,COLUMN()-3,FALSE),0)</f>
        <v>0</v>
      </c>
      <c r="F1248" s="82">
        <f>IF($C1248&lt;&gt;"",VLOOKUP($C1248,'Monthly budget'!$E$8:$O$86,COLUMN()-3,FALSE),0)</f>
        <v>0</v>
      </c>
      <c r="G1248" s="82">
        <f>IF($C1248&lt;&gt;"",VLOOKUP($C1248,'Monthly budget'!$E$8:$O$86,COLUMN()-3,FALSE),0)</f>
        <v>0</v>
      </c>
      <c r="H1248" s="82">
        <f>IF($C1248&lt;&gt;"",VLOOKUP($C1248,'Monthly budget'!$E$8:$O$86,COLUMN()-3,FALSE),0)</f>
        <v>0</v>
      </c>
      <c r="I1248" s="82">
        <f>IF($C1248&lt;&gt;"",VLOOKUP($C1248,'Monthly budget'!$E$8:$O$86,COLUMN()-3,FALSE),0)</f>
        <v>0</v>
      </c>
      <c r="J1248" s="82">
        <f>IF($C1248&lt;&gt;"",VLOOKUP($C1248,'Monthly budget'!$E$8:$O$86,COLUMN()-3,FALSE),0)</f>
        <v>0</v>
      </c>
      <c r="K1248" s="82">
        <f>IF($C1248&lt;&gt;"",VLOOKUP($C1248,'Monthly budget'!$E$8:$O$86,COLUMN()-3,FALSE),0)</f>
        <v>0</v>
      </c>
      <c r="L1248" s="82">
        <f>IF($C1248&lt;&gt;"",VLOOKUP($C1248,'Monthly budget'!$E$8:$O$86,COLUMN()-3,FALSE),0)</f>
        <v>0</v>
      </c>
      <c r="M1248" s="82">
        <f>IF($C1248&lt;&gt;"",VLOOKUP($C1248,'Monthly budget'!$E$8:$O$86,COLUMN()-3,FALSE),0)</f>
        <v>0</v>
      </c>
      <c r="N1248" s="82">
        <f>IF($C1248&lt;&gt;"",VLOOKUP($C1248,'Monthly budget'!$E$8:$O$86,COLUMN()-3,FALSE),0)</f>
        <v>0</v>
      </c>
    </row>
    <row r="1249" spans="2:14" x14ac:dyDescent="0.25">
      <c r="B1249" s="81" t="b">
        <v>0</v>
      </c>
      <c r="C1249" s="88"/>
      <c r="D1249" s="87"/>
      <c r="E1249" s="83">
        <f>IF($C1249&lt;&gt;"",VLOOKUP($C1249,'Monthly budget'!$E$8:$O$86,COLUMN()-3,FALSE),0)</f>
        <v>0</v>
      </c>
      <c r="F1249" s="82">
        <f>IF($C1249&lt;&gt;"",VLOOKUP($C1249,'Monthly budget'!$E$8:$O$86,COLUMN()-3,FALSE),0)</f>
        <v>0</v>
      </c>
      <c r="G1249" s="82">
        <f>IF($C1249&lt;&gt;"",VLOOKUP($C1249,'Monthly budget'!$E$8:$O$86,COLUMN()-3,FALSE),0)</f>
        <v>0</v>
      </c>
      <c r="H1249" s="82">
        <f>IF($C1249&lt;&gt;"",VLOOKUP($C1249,'Monthly budget'!$E$8:$O$86,COLUMN()-3,FALSE),0)</f>
        <v>0</v>
      </c>
      <c r="I1249" s="82">
        <f>IF($C1249&lt;&gt;"",VLOOKUP($C1249,'Monthly budget'!$E$8:$O$86,COLUMN()-3,FALSE),0)</f>
        <v>0</v>
      </c>
      <c r="J1249" s="82">
        <f>IF($C1249&lt;&gt;"",VLOOKUP($C1249,'Monthly budget'!$E$8:$O$86,COLUMN()-3,FALSE),0)</f>
        <v>0</v>
      </c>
      <c r="K1249" s="82">
        <f>IF($C1249&lt;&gt;"",VLOOKUP($C1249,'Monthly budget'!$E$8:$O$86,COLUMN()-3,FALSE),0)</f>
        <v>0</v>
      </c>
      <c r="L1249" s="82">
        <f>IF($C1249&lt;&gt;"",VLOOKUP($C1249,'Monthly budget'!$E$8:$O$86,COLUMN()-3,FALSE),0)</f>
        <v>0</v>
      </c>
      <c r="M1249" s="82">
        <f>IF($C1249&lt;&gt;"",VLOOKUP($C1249,'Monthly budget'!$E$8:$O$86,COLUMN()-3,FALSE),0)</f>
        <v>0</v>
      </c>
      <c r="N1249" s="82">
        <f>IF($C1249&lt;&gt;"",VLOOKUP($C1249,'Monthly budget'!$E$8:$O$86,COLUMN()-3,FALSE),0)</f>
        <v>0</v>
      </c>
    </row>
    <row r="1250" spans="2:14" x14ac:dyDescent="0.25">
      <c r="B1250" s="81" t="b">
        <v>0</v>
      </c>
      <c r="C1250" s="88"/>
      <c r="D1250" s="87"/>
      <c r="E1250" s="83">
        <f>IF($C1250&lt;&gt;"",VLOOKUP($C1250,'Monthly budget'!$E$8:$O$86,COLUMN()-3,FALSE),0)</f>
        <v>0</v>
      </c>
      <c r="F1250" s="82">
        <f>IF($C1250&lt;&gt;"",VLOOKUP($C1250,'Monthly budget'!$E$8:$O$86,COLUMN()-3,FALSE),0)</f>
        <v>0</v>
      </c>
      <c r="G1250" s="82">
        <f>IF($C1250&lt;&gt;"",VLOOKUP($C1250,'Monthly budget'!$E$8:$O$86,COLUMN()-3,FALSE),0)</f>
        <v>0</v>
      </c>
      <c r="H1250" s="82">
        <f>IF($C1250&lt;&gt;"",VLOOKUP($C1250,'Monthly budget'!$E$8:$O$86,COLUMN()-3,FALSE),0)</f>
        <v>0</v>
      </c>
      <c r="I1250" s="82">
        <f>IF($C1250&lt;&gt;"",VLOOKUP($C1250,'Monthly budget'!$E$8:$O$86,COLUMN()-3,FALSE),0)</f>
        <v>0</v>
      </c>
      <c r="J1250" s="82">
        <f>IF($C1250&lt;&gt;"",VLOOKUP($C1250,'Monthly budget'!$E$8:$O$86,COLUMN()-3,FALSE),0)</f>
        <v>0</v>
      </c>
      <c r="K1250" s="82">
        <f>IF($C1250&lt;&gt;"",VLOOKUP($C1250,'Monthly budget'!$E$8:$O$86,COLUMN()-3,FALSE),0)</f>
        <v>0</v>
      </c>
      <c r="L1250" s="82">
        <f>IF($C1250&lt;&gt;"",VLOOKUP($C1250,'Monthly budget'!$E$8:$O$86,COLUMN()-3,FALSE),0)</f>
        <v>0</v>
      </c>
      <c r="M1250" s="82">
        <f>IF($C1250&lt;&gt;"",VLOOKUP($C1250,'Monthly budget'!$E$8:$O$86,COLUMN()-3,FALSE),0)</f>
        <v>0</v>
      </c>
      <c r="N1250" s="82">
        <f>IF($C1250&lt;&gt;"",VLOOKUP($C1250,'Monthly budget'!$E$8:$O$86,COLUMN()-3,FALSE),0)</f>
        <v>0</v>
      </c>
    </row>
    <row r="1251" spans="2:14" x14ac:dyDescent="0.25">
      <c r="B1251" s="81" t="b">
        <v>0</v>
      </c>
      <c r="C1251" s="88"/>
      <c r="D1251" s="87"/>
      <c r="E1251" s="83">
        <f>IF($C1251&lt;&gt;"",VLOOKUP($C1251,'Monthly budget'!$E$8:$O$86,COLUMN()-3,FALSE),0)</f>
        <v>0</v>
      </c>
      <c r="F1251" s="82">
        <f>IF($C1251&lt;&gt;"",VLOOKUP($C1251,'Monthly budget'!$E$8:$O$86,COLUMN()-3,FALSE),0)</f>
        <v>0</v>
      </c>
      <c r="G1251" s="82">
        <f>IF($C1251&lt;&gt;"",VLOOKUP($C1251,'Monthly budget'!$E$8:$O$86,COLUMN()-3,FALSE),0)</f>
        <v>0</v>
      </c>
      <c r="H1251" s="82">
        <f>IF($C1251&lt;&gt;"",VLOOKUP($C1251,'Monthly budget'!$E$8:$O$86,COLUMN()-3,FALSE),0)</f>
        <v>0</v>
      </c>
      <c r="I1251" s="82">
        <f>IF($C1251&lt;&gt;"",VLOOKUP($C1251,'Monthly budget'!$E$8:$O$86,COLUMN()-3,FALSE),0)</f>
        <v>0</v>
      </c>
      <c r="J1251" s="82">
        <f>IF($C1251&lt;&gt;"",VLOOKUP($C1251,'Monthly budget'!$E$8:$O$86,COLUMN()-3,FALSE),0)</f>
        <v>0</v>
      </c>
      <c r="K1251" s="82">
        <f>IF($C1251&lt;&gt;"",VLOOKUP($C1251,'Monthly budget'!$E$8:$O$86,COLUMN()-3,FALSE),0)</f>
        <v>0</v>
      </c>
      <c r="L1251" s="82">
        <f>IF($C1251&lt;&gt;"",VLOOKUP($C1251,'Monthly budget'!$E$8:$O$86,COLUMN()-3,FALSE),0)</f>
        <v>0</v>
      </c>
      <c r="M1251" s="82">
        <f>IF($C1251&lt;&gt;"",VLOOKUP($C1251,'Monthly budget'!$E$8:$O$86,COLUMN()-3,FALSE),0)</f>
        <v>0</v>
      </c>
      <c r="N1251" s="82">
        <f>IF($C1251&lt;&gt;"",VLOOKUP($C1251,'Monthly budget'!$E$8:$O$86,COLUMN()-3,FALSE),0)</f>
        <v>0</v>
      </c>
    </row>
    <row r="1252" spans="2:14" x14ac:dyDescent="0.25">
      <c r="B1252" s="81" t="b">
        <v>0</v>
      </c>
      <c r="C1252" s="88"/>
      <c r="D1252" s="87"/>
      <c r="E1252" s="83">
        <f>IF($C1252&lt;&gt;"",VLOOKUP($C1252,'Monthly budget'!$E$8:$O$86,COLUMN()-3,FALSE),0)</f>
        <v>0</v>
      </c>
      <c r="F1252" s="82">
        <f>IF($C1252&lt;&gt;"",VLOOKUP($C1252,'Monthly budget'!$E$8:$O$86,COLUMN()-3,FALSE),0)</f>
        <v>0</v>
      </c>
      <c r="G1252" s="82">
        <f>IF($C1252&lt;&gt;"",VLOOKUP($C1252,'Monthly budget'!$E$8:$O$86,COLUMN()-3,FALSE),0)</f>
        <v>0</v>
      </c>
      <c r="H1252" s="82">
        <f>IF($C1252&lt;&gt;"",VLOOKUP($C1252,'Monthly budget'!$E$8:$O$86,COLUMN()-3,FALSE),0)</f>
        <v>0</v>
      </c>
      <c r="I1252" s="82">
        <f>IF($C1252&lt;&gt;"",VLOOKUP($C1252,'Monthly budget'!$E$8:$O$86,COLUMN()-3,FALSE),0)</f>
        <v>0</v>
      </c>
      <c r="J1252" s="82">
        <f>IF($C1252&lt;&gt;"",VLOOKUP($C1252,'Monthly budget'!$E$8:$O$86,COLUMN()-3,FALSE),0)</f>
        <v>0</v>
      </c>
      <c r="K1252" s="82">
        <f>IF($C1252&lt;&gt;"",VLOOKUP($C1252,'Monthly budget'!$E$8:$O$86,COLUMN()-3,FALSE),0)</f>
        <v>0</v>
      </c>
      <c r="L1252" s="82">
        <f>IF($C1252&lt;&gt;"",VLOOKUP($C1252,'Monthly budget'!$E$8:$O$86,COLUMN()-3,FALSE),0)</f>
        <v>0</v>
      </c>
      <c r="M1252" s="82">
        <f>IF($C1252&lt;&gt;"",VLOOKUP($C1252,'Monthly budget'!$E$8:$O$86,COLUMN()-3,FALSE),0)</f>
        <v>0</v>
      </c>
      <c r="N1252" s="82">
        <f>IF($C1252&lt;&gt;"",VLOOKUP($C1252,'Monthly budget'!$E$8:$O$86,COLUMN()-3,FALSE),0)</f>
        <v>0</v>
      </c>
    </row>
    <row r="1253" spans="2:14" x14ac:dyDescent="0.25">
      <c r="B1253" s="81" t="b">
        <v>0</v>
      </c>
      <c r="C1253" s="88"/>
      <c r="D1253" s="87"/>
      <c r="E1253" s="83">
        <f>IF($C1253&lt;&gt;"",VLOOKUP($C1253,'Monthly budget'!$E$8:$O$86,COLUMN()-3,FALSE),0)</f>
        <v>0</v>
      </c>
      <c r="F1253" s="82">
        <f>IF($C1253&lt;&gt;"",VLOOKUP($C1253,'Monthly budget'!$E$8:$O$86,COLUMN()-3,FALSE),0)</f>
        <v>0</v>
      </c>
      <c r="G1253" s="82">
        <f>IF($C1253&lt;&gt;"",VLOOKUP($C1253,'Monthly budget'!$E$8:$O$86,COLUMN()-3,FALSE),0)</f>
        <v>0</v>
      </c>
      <c r="H1253" s="82">
        <f>IF($C1253&lt;&gt;"",VLOOKUP($C1253,'Monthly budget'!$E$8:$O$86,COLUMN()-3,FALSE),0)</f>
        <v>0</v>
      </c>
      <c r="I1253" s="82">
        <f>IF($C1253&lt;&gt;"",VLOOKUP($C1253,'Monthly budget'!$E$8:$O$86,COLUMN()-3,FALSE),0)</f>
        <v>0</v>
      </c>
      <c r="J1253" s="82">
        <f>IF($C1253&lt;&gt;"",VLOOKUP($C1253,'Monthly budget'!$E$8:$O$86,COLUMN()-3,FALSE),0)</f>
        <v>0</v>
      </c>
      <c r="K1253" s="82">
        <f>IF($C1253&lt;&gt;"",VLOOKUP($C1253,'Monthly budget'!$E$8:$O$86,COLUMN()-3,FALSE),0)</f>
        <v>0</v>
      </c>
      <c r="L1253" s="82">
        <f>IF($C1253&lt;&gt;"",VLOOKUP($C1253,'Monthly budget'!$E$8:$O$86,COLUMN()-3,FALSE),0)</f>
        <v>0</v>
      </c>
      <c r="M1253" s="82">
        <f>IF($C1253&lt;&gt;"",VLOOKUP($C1253,'Monthly budget'!$E$8:$O$86,COLUMN()-3,FALSE),0)</f>
        <v>0</v>
      </c>
      <c r="N1253" s="82">
        <f>IF($C1253&lt;&gt;"",VLOOKUP($C1253,'Monthly budget'!$E$8:$O$86,COLUMN()-3,FALSE),0)</f>
        <v>0</v>
      </c>
    </row>
    <row r="1254" spans="2:14" x14ac:dyDescent="0.25">
      <c r="B1254" s="81" t="b">
        <v>0</v>
      </c>
      <c r="C1254" s="88"/>
      <c r="D1254" s="87"/>
      <c r="E1254" s="83">
        <f>IF($C1254&lt;&gt;"",VLOOKUP($C1254,'Monthly budget'!$E$8:$O$86,COLUMN()-3,FALSE),0)</f>
        <v>0</v>
      </c>
      <c r="F1254" s="82">
        <f>IF($C1254&lt;&gt;"",VLOOKUP($C1254,'Monthly budget'!$E$8:$O$86,COLUMN()-3,FALSE),0)</f>
        <v>0</v>
      </c>
      <c r="G1254" s="82">
        <f>IF($C1254&lt;&gt;"",VLOOKUP($C1254,'Monthly budget'!$E$8:$O$86,COLUMN()-3,FALSE),0)</f>
        <v>0</v>
      </c>
      <c r="H1254" s="82">
        <f>IF($C1254&lt;&gt;"",VLOOKUP($C1254,'Monthly budget'!$E$8:$O$86,COLUMN()-3,FALSE),0)</f>
        <v>0</v>
      </c>
      <c r="I1254" s="82">
        <f>IF($C1254&lt;&gt;"",VLOOKUP($C1254,'Monthly budget'!$E$8:$O$86,COLUMN()-3,FALSE),0)</f>
        <v>0</v>
      </c>
      <c r="J1254" s="82">
        <f>IF($C1254&lt;&gt;"",VLOOKUP($C1254,'Monthly budget'!$E$8:$O$86,COLUMN()-3,FALSE),0)</f>
        <v>0</v>
      </c>
      <c r="K1254" s="82">
        <f>IF($C1254&lt;&gt;"",VLOOKUP($C1254,'Monthly budget'!$E$8:$O$86,COLUMN()-3,FALSE),0)</f>
        <v>0</v>
      </c>
      <c r="L1254" s="82">
        <f>IF($C1254&lt;&gt;"",VLOOKUP($C1254,'Monthly budget'!$E$8:$O$86,COLUMN()-3,FALSE),0)</f>
        <v>0</v>
      </c>
      <c r="M1254" s="82">
        <f>IF($C1254&lt;&gt;"",VLOOKUP($C1254,'Monthly budget'!$E$8:$O$86,COLUMN()-3,FALSE),0)</f>
        <v>0</v>
      </c>
      <c r="N1254" s="82">
        <f>IF($C1254&lt;&gt;"",VLOOKUP($C1254,'Monthly budget'!$E$8:$O$86,COLUMN()-3,FALSE),0)</f>
        <v>0</v>
      </c>
    </row>
    <row r="1255" spans="2:14" x14ac:dyDescent="0.25">
      <c r="B1255" s="81" t="b">
        <v>0</v>
      </c>
      <c r="C1255" s="88"/>
      <c r="D1255" s="87"/>
      <c r="E1255" s="83">
        <f>IF($C1255&lt;&gt;"",VLOOKUP($C1255,'Monthly budget'!$E$8:$O$86,COLUMN()-3,FALSE),0)</f>
        <v>0</v>
      </c>
      <c r="F1255" s="82">
        <f>IF($C1255&lt;&gt;"",VLOOKUP($C1255,'Monthly budget'!$E$8:$O$86,COLUMN()-3,FALSE),0)</f>
        <v>0</v>
      </c>
      <c r="G1255" s="82">
        <f>IF($C1255&lt;&gt;"",VLOOKUP($C1255,'Monthly budget'!$E$8:$O$86,COLUMN()-3,FALSE),0)</f>
        <v>0</v>
      </c>
      <c r="H1255" s="82">
        <f>IF($C1255&lt;&gt;"",VLOOKUP($C1255,'Monthly budget'!$E$8:$O$86,COLUMN()-3,FALSE),0)</f>
        <v>0</v>
      </c>
      <c r="I1255" s="82">
        <f>IF($C1255&lt;&gt;"",VLOOKUP($C1255,'Monthly budget'!$E$8:$O$86,COLUMN()-3,FALSE),0)</f>
        <v>0</v>
      </c>
      <c r="J1255" s="82">
        <f>IF($C1255&lt;&gt;"",VLOOKUP($C1255,'Monthly budget'!$E$8:$O$86,COLUMN()-3,FALSE),0)</f>
        <v>0</v>
      </c>
      <c r="K1255" s="82">
        <f>IF($C1255&lt;&gt;"",VLOOKUP($C1255,'Monthly budget'!$E$8:$O$86,COLUMN()-3,FALSE),0)</f>
        <v>0</v>
      </c>
      <c r="L1255" s="82">
        <f>IF($C1255&lt;&gt;"",VLOOKUP($C1255,'Monthly budget'!$E$8:$O$86,COLUMN()-3,FALSE),0)</f>
        <v>0</v>
      </c>
      <c r="M1255" s="82">
        <f>IF($C1255&lt;&gt;"",VLOOKUP($C1255,'Monthly budget'!$E$8:$O$86,COLUMN()-3,FALSE),0)</f>
        <v>0</v>
      </c>
      <c r="N1255" s="82">
        <f>IF($C1255&lt;&gt;"",VLOOKUP($C1255,'Monthly budget'!$E$8:$O$86,COLUMN()-3,FALSE),0)</f>
        <v>0</v>
      </c>
    </row>
    <row r="1256" spans="2:14" x14ac:dyDescent="0.25">
      <c r="B1256" s="81" t="b">
        <v>0</v>
      </c>
      <c r="C1256" s="88"/>
      <c r="D1256" s="87"/>
      <c r="E1256" s="83">
        <f>IF($C1256&lt;&gt;"",VLOOKUP($C1256,'Monthly budget'!$E$8:$O$86,COLUMN()-3,FALSE),0)</f>
        <v>0</v>
      </c>
      <c r="F1256" s="82">
        <f>IF($C1256&lt;&gt;"",VLOOKUP($C1256,'Monthly budget'!$E$8:$O$86,COLUMN()-3,FALSE),0)</f>
        <v>0</v>
      </c>
      <c r="G1256" s="82">
        <f>IF($C1256&lt;&gt;"",VLOOKUP($C1256,'Monthly budget'!$E$8:$O$86,COLUMN()-3,FALSE),0)</f>
        <v>0</v>
      </c>
      <c r="H1256" s="82">
        <f>IF($C1256&lt;&gt;"",VLOOKUP($C1256,'Monthly budget'!$E$8:$O$86,COLUMN()-3,FALSE),0)</f>
        <v>0</v>
      </c>
      <c r="I1256" s="82">
        <f>IF($C1256&lt;&gt;"",VLOOKUP($C1256,'Monthly budget'!$E$8:$O$86,COLUMN()-3,FALSE),0)</f>
        <v>0</v>
      </c>
      <c r="J1256" s="82">
        <f>IF($C1256&lt;&gt;"",VLOOKUP($C1256,'Monthly budget'!$E$8:$O$86,COLUMN()-3,FALSE),0)</f>
        <v>0</v>
      </c>
      <c r="K1256" s="82">
        <f>IF($C1256&lt;&gt;"",VLOOKUP($C1256,'Monthly budget'!$E$8:$O$86,COLUMN()-3,FALSE),0)</f>
        <v>0</v>
      </c>
      <c r="L1256" s="82">
        <f>IF($C1256&lt;&gt;"",VLOOKUP($C1256,'Monthly budget'!$E$8:$O$86,COLUMN()-3,FALSE),0)</f>
        <v>0</v>
      </c>
      <c r="M1256" s="82">
        <f>IF($C1256&lt;&gt;"",VLOOKUP($C1256,'Monthly budget'!$E$8:$O$86,COLUMN()-3,FALSE),0)</f>
        <v>0</v>
      </c>
      <c r="N1256" s="82">
        <f>IF($C1256&lt;&gt;"",VLOOKUP($C1256,'Monthly budget'!$E$8:$O$86,COLUMN()-3,FALSE),0)</f>
        <v>0</v>
      </c>
    </row>
    <row r="1257" spans="2:14" x14ac:dyDescent="0.25">
      <c r="B1257" s="81" t="b">
        <v>0</v>
      </c>
      <c r="C1257" s="88"/>
      <c r="D1257" s="87"/>
      <c r="E1257" s="83">
        <f>IF($C1257&lt;&gt;"",VLOOKUP($C1257,'Monthly budget'!$E$8:$O$86,COLUMN()-3,FALSE),0)</f>
        <v>0</v>
      </c>
      <c r="F1257" s="82">
        <f>IF($C1257&lt;&gt;"",VLOOKUP($C1257,'Monthly budget'!$E$8:$O$86,COLUMN()-3,FALSE),0)</f>
        <v>0</v>
      </c>
      <c r="G1257" s="82">
        <f>IF($C1257&lt;&gt;"",VLOOKUP($C1257,'Monthly budget'!$E$8:$O$86,COLUMN()-3,FALSE),0)</f>
        <v>0</v>
      </c>
      <c r="H1257" s="82">
        <f>IF($C1257&lt;&gt;"",VLOOKUP($C1257,'Monthly budget'!$E$8:$O$86,COLUMN()-3,FALSE),0)</f>
        <v>0</v>
      </c>
      <c r="I1257" s="82">
        <f>IF($C1257&lt;&gt;"",VLOOKUP($C1257,'Monthly budget'!$E$8:$O$86,COLUMN()-3,FALSE),0)</f>
        <v>0</v>
      </c>
      <c r="J1257" s="82">
        <f>IF($C1257&lt;&gt;"",VLOOKUP($C1257,'Monthly budget'!$E$8:$O$86,COLUMN()-3,FALSE),0)</f>
        <v>0</v>
      </c>
      <c r="K1257" s="82">
        <f>IF($C1257&lt;&gt;"",VLOOKUP($C1257,'Monthly budget'!$E$8:$O$86,COLUMN()-3,FALSE),0)</f>
        <v>0</v>
      </c>
      <c r="L1257" s="82">
        <f>IF($C1257&lt;&gt;"",VLOOKUP($C1257,'Monthly budget'!$E$8:$O$86,COLUMN()-3,FALSE),0)</f>
        <v>0</v>
      </c>
      <c r="M1257" s="82">
        <f>IF($C1257&lt;&gt;"",VLOOKUP($C1257,'Monthly budget'!$E$8:$O$86,COLUMN()-3,FALSE),0)</f>
        <v>0</v>
      </c>
      <c r="N1257" s="82">
        <f>IF($C1257&lt;&gt;"",VLOOKUP($C1257,'Monthly budget'!$E$8:$O$86,COLUMN()-3,FALSE),0)</f>
        <v>0</v>
      </c>
    </row>
    <row r="1258" spans="2:14" x14ac:dyDescent="0.25">
      <c r="B1258" s="81" t="b">
        <v>0</v>
      </c>
      <c r="C1258" s="88"/>
      <c r="D1258" s="87"/>
      <c r="E1258" s="83">
        <f>IF($C1258&lt;&gt;"",VLOOKUP($C1258,'Monthly budget'!$E$8:$O$86,COLUMN()-3,FALSE),0)</f>
        <v>0</v>
      </c>
      <c r="F1258" s="82">
        <f>IF($C1258&lt;&gt;"",VLOOKUP($C1258,'Monthly budget'!$E$8:$O$86,COLUMN()-3,FALSE),0)</f>
        <v>0</v>
      </c>
      <c r="G1258" s="82">
        <f>IF($C1258&lt;&gt;"",VLOOKUP($C1258,'Monthly budget'!$E$8:$O$86,COLUMN()-3,FALSE),0)</f>
        <v>0</v>
      </c>
      <c r="H1258" s="82">
        <f>IF($C1258&lt;&gt;"",VLOOKUP($C1258,'Monthly budget'!$E$8:$O$86,COLUMN()-3,FALSE),0)</f>
        <v>0</v>
      </c>
      <c r="I1258" s="82">
        <f>IF($C1258&lt;&gt;"",VLOOKUP($C1258,'Monthly budget'!$E$8:$O$86,COLUMN()-3,FALSE),0)</f>
        <v>0</v>
      </c>
      <c r="J1258" s="82">
        <f>IF($C1258&lt;&gt;"",VLOOKUP($C1258,'Monthly budget'!$E$8:$O$86,COLUMN()-3,FALSE),0)</f>
        <v>0</v>
      </c>
      <c r="K1258" s="82">
        <f>IF($C1258&lt;&gt;"",VLOOKUP($C1258,'Monthly budget'!$E$8:$O$86,COLUMN()-3,FALSE),0)</f>
        <v>0</v>
      </c>
      <c r="L1258" s="82">
        <f>IF($C1258&lt;&gt;"",VLOOKUP($C1258,'Monthly budget'!$E$8:$O$86,COLUMN()-3,FALSE),0)</f>
        <v>0</v>
      </c>
      <c r="M1258" s="82">
        <f>IF($C1258&lt;&gt;"",VLOOKUP($C1258,'Monthly budget'!$E$8:$O$86,COLUMN()-3,FALSE),0)</f>
        <v>0</v>
      </c>
      <c r="N1258" s="82">
        <f>IF($C1258&lt;&gt;"",VLOOKUP($C1258,'Monthly budget'!$E$8:$O$86,COLUMN()-3,FALSE),0)</f>
        <v>0</v>
      </c>
    </row>
    <row r="1259" spans="2:14" x14ac:dyDescent="0.25">
      <c r="B1259" s="81" t="b">
        <v>0</v>
      </c>
      <c r="C1259" s="88"/>
      <c r="D1259" s="87"/>
      <c r="E1259" s="83">
        <f>IF($C1259&lt;&gt;"",VLOOKUP($C1259,'Monthly budget'!$E$8:$O$86,COLUMN()-3,FALSE),0)</f>
        <v>0</v>
      </c>
      <c r="F1259" s="82">
        <f>IF($C1259&lt;&gt;"",VLOOKUP($C1259,'Monthly budget'!$E$8:$O$86,COLUMN()-3,FALSE),0)</f>
        <v>0</v>
      </c>
      <c r="G1259" s="82">
        <f>IF($C1259&lt;&gt;"",VLOOKUP($C1259,'Monthly budget'!$E$8:$O$86,COLUMN()-3,FALSE),0)</f>
        <v>0</v>
      </c>
      <c r="H1259" s="82">
        <f>IF($C1259&lt;&gt;"",VLOOKUP($C1259,'Monthly budget'!$E$8:$O$86,COLUMN()-3,FALSE),0)</f>
        <v>0</v>
      </c>
      <c r="I1259" s="82">
        <f>IF($C1259&lt;&gt;"",VLOOKUP($C1259,'Monthly budget'!$E$8:$O$86,COLUMN()-3,FALSE),0)</f>
        <v>0</v>
      </c>
      <c r="J1259" s="82">
        <f>IF($C1259&lt;&gt;"",VLOOKUP($C1259,'Monthly budget'!$E$8:$O$86,COLUMN()-3,FALSE),0)</f>
        <v>0</v>
      </c>
      <c r="K1259" s="82">
        <f>IF($C1259&lt;&gt;"",VLOOKUP($C1259,'Monthly budget'!$E$8:$O$86,COLUMN()-3,FALSE),0)</f>
        <v>0</v>
      </c>
      <c r="L1259" s="82">
        <f>IF($C1259&lt;&gt;"",VLOOKUP($C1259,'Monthly budget'!$E$8:$O$86,COLUMN()-3,FALSE),0)</f>
        <v>0</v>
      </c>
      <c r="M1259" s="82">
        <f>IF($C1259&lt;&gt;"",VLOOKUP($C1259,'Monthly budget'!$E$8:$O$86,COLUMN()-3,FALSE),0)</f>
        <v>0</v>
      </c>
      <c r="N1259" s="82">
        <f>IF($C1259&lt;&gt;"",VLOOKUP($C1259,'Monthly budget'!$E$8:$O$86,COLUMN()-3,FALSE),0)</f>
        <v>0</v>
      </c>
    </row>
    <row r="1260" spans="2:14" x14ac:dyDescent="0.25">
      <c r="B1260" s="81" t="b">
        <v>0</v>
      </c>
      <c r="C1260" s="88"/>
      <c r="D1260" s="87"/>
      <c r="E1260" s="83">
        <f>IF($C1260&lt;&gt;"",VLOOKUP($C1260,'Monthly budget'!$E$8:$O$86,COLUMN()-3,FALSE),0)</f>
        <v>0</v>
      </c>
      <c r="F1260" s="82">
        <f>IF($C1260&lt;&gt;"",VLOOKUP($C1260,'Monthly budget'!$E$8:$O$86,COLUMN()-3,FALSE),0)</f>
        <v>0</v>
      </c>
      <c r="G1260" s="82">
        <f>IF($C1260&lt;&gt;"",VLOOKUP($C1260,'Monthly budget'!$E$8:$O$86,COLUMN()-3,FALSE),0)</f>
        <v>0</v>
      </c>
      <c r="H1260" s="82">
        <f>IF($C1260&lt;&gt;"",VLOOKUP($C1260,'Monthly budget'!$E$8:$O$86,COLUMN()-3,FALSE),0)</f>
        <v>0</v>
      </c>
      <c r="I1260" s="82">
        <f>IF($C1260&lt;&gt;"",VLOOKUP($C1260,'Monthly budget'!$E$8:$O$86,COLUMN()-3,FALSE),0)</f>
        <v>0</v>
      </c>
      <c r="J1260" s="82">
        <f>IF($C1260&lt;&gt;"",VLOOKUP($C1260,'Monthly budget'!$E$8:$O$86,COLUMN()-3,FALSE),0)</f>
        <v>0</v>
      </c>
      <c r="K1260" s="82">
        <f>IF($C1260&lt;&gt;"",VLOOKUP($C1260,'Monthly budget'!$E$8:$O$86,COLUMN()-3,FALSE),0)</f>
        <v>0</v>
      </c>
      <c r="L1260" s="82">
        <f>IF($C1260&lt;&gt;"",VLOOKUP($C1260,'Monthly budget'!$E$8:$O$86,COLUMN()-3,FALSE),0)</f>
        <v>0</v>
      </c>
      <c r="M1260" s="82">
        <f>IF($C1260&lt;&gt;"",VLOOKUP($C1260,'Monthly budget'!$E$8:$O$86,COLUMN()-3,FALSE),0)</f>
        <v>0</v>
      </c>
      <c r="N1260" s="82">
        <f>IF($C1260&lt;&gt;"",VLOOKUP($C1260,'Monthly budget'!$E$8:$O$86,COLUMN()-3,FALSE),0)</f>
        <v>0</v>
      </c>
    </row>
    <row r="1261" spans="2:14" x14ac:dyDescent="0.25">
      <c r="B1261" s="81" t="b">
        <v>0</v>
      </c>
      <c r="C1261" s="88"/>
      <c r="D1261" s="87"/>
      <c r="E1261" s="83">
        <f>IF($C1261&lt;&gt;"",VLOOKUP($C1261,'Monthly budget'!$E$8:$O$86,COLUMN()-3,FALSE),0)</f>
        <v>0</v>
      </c>
      <c r="F1261" s="82">
        <f>IF($C1261&lt;&gt;"",VLOOKUP($C1261,'Monthly budget'!$E$8:$O$86,COLUMN()-3,FALSE),0)</f>
        <v>0</v>
      </c>
      <c r="G1261" s="82">
        <f>IF($C1261&lt;&gt;"",VLOOKUP($C1261,'Monthly budget'!$E$8:$O$86,COLUMN()-3,FALSE),0)</f>
        <v>0</v>
      </c>
      <c r="H1261" s="82">
        <f>IF($C1261&lt;&gt;"",VLOOKUP($C1261,'Monthly budget'!$E$8:$O$86,COLUMN()-3,FALSE),0)</f>
        <v>0</v>
      </c>
      <c r="I1261" s="82">
        <f>IF($C1261&lt;&gt;"",VLOOKUP($C1261,'Monthly budget'!$E$8:$O$86,COLUMN()-3,FALSE),0)</f>
        <v>0</v>
      </c>
      <c r="J1261" s="82">
        <f>IF($C1261&lt;&gt;"",VLOOKUP($C1261,'Monthly budget'!$E$8:$O$86,COLUMN()-3,FALSE),0)</f>
        <v>0</v>
      </c>
      <c r="K1261" s="82">
        <f>IF($C1261&lt;&gt;"",VLOOKUP($C1261,'Monthly budget'!$E$8:$O$86,COLUMN()-3,FALSE),0)</f>
        <v>0</v>
      </c>
      <c r="L1261" s="82">
        <f>IF($C1261&lt;&gt;"",VLOOKUP($C1261,'Monthly budget'!$E$8:$O$86,COLUMN()-3,FALSE),0)</f>
        <v>0</v>
      </c>
      <c r="M1261" s="82">
        <f>IF($C1261&lt;&gt;"",VLOOKUP($C1261,'Monthly budget'!$E$8:$O$86,COLUMN()-3,FALSE),0)</f>
        <v>0</v>
      </c>
      <c r="N1261" s="82">
        <f>IF($C1261&lt;&gt;"",VLOOKUP($C1261,'Monthly budget'!$E$8:$O$86,COLUMN()-3,FALSE),0)</f>
        <v>0</v>
      </c>
    </row>
    <row r="1262" spans="2:14" x14ac:dyDescent="0.25">
      <c r="B1262" s="81" t="b">
        <v>0</v>
      </c>
      <c r="C1262" s="88"/>
      <c r="D1262" s="87"/>
      <c r="E1262" s="83">
        <f>IF($C1262&lt;&gt;"",VLOOKUP($C1262,'Monthly budget'!$E$8:$O$86,COLUMN()-3,FALSE),0)</f>
        <v>0</v>
      </c>
      <c r="F1262" s="82">
        <f>IF($C1262&lt;&gt;"",VLOOKUP($C1262,'Monthly budget'!$E$8:$O$86,COLUMN()-3,FALSE),0)</f>
        <v>0</v>
      </c>
      <c r="G1262" s="82">
        <f>IF($C1262&lt;&gt;"",VLOOKUP($C1262,'Monthly budget'!$E$8:$O$86,COLUMN()-3,FALSE),0)</f>
        <v>0</v>
      </c>
      <c r="H1262" s="82">
        <f>IF($C1262&lt;&gt;"",VLOOKUP($C1262,'Monthly budget'!$E$8:$O$86,COLUMN()-3,FALSE),0)</f>
        <v>0</v>
      </c>
      <c r="I1262" s="82">
        <f>IF($C1262&lt;&gt;"",VLOOKUP($C1262,'Monthly budget'!$E$8:$O$86,COLUMN()-3,FALSE),0)</f>
        <v>0</v>
      </c>
      <c r="J1262" s="82">
        <f>IF($C1262&lt;&gt;"",VLOOKUP($C1262,'Monthly budget'!$E$8:$O$86,COLUMN()-3,FALSE),0)</f>
        <v>0</v>
      </c>
      <c r="K1262" s="82">
        <f>IF($C1262&lt;&gt;"",VLOOKUP($C1262,'Monthly budget'!$E$8:$O$86,COLUMN()-3,FALSE),0)</f>
        <v>0</v>
      </c>
      <c r="L1262" s="82">
        <f>IF($C1262&lt;&gt;"",VLOOKUP($C1262,'Monthly budget'!$E$8:$O$86,COLUMN()-3,FALSE),0)</f>
        <v>0</v>
      </c>
      <c r="M1262" s="82">
        <f>IF($C1262&lt;&gt;"",VLOOKUP($C1262,'Monthly budget'!$E$8:$O$86,COLUMN()-3,FALSE),0)</f>
        <v>0</v>
      </c>
      <c r="N1262" s="82">
        <f>IF($C1262&lt;&gt;"",VLOOKUP($C1262,'Monthly budget'!$E$8:$O$86,COLUMN()-3,FALSE),0)</f>
        <v>0</v>
      </c>
    </row>
    <row r="1263" spans="2:14" x14ac:dyDescent="0.25">
      <c r="B1263" s="81" t="b">
        <v>0</v>
      </c>
      <c r="C1263" s="88"/>
      <c r="D1263" s="87"/>
      <c r="E1263" s="83">
        <f>IF($C1263&lt;&gt;"",VLOOKUP($C1263,'Monthly budget'!$E$8:$O$86,COLUMN()-3,FALSE),0)</f>
        <v>0</v>
      </c>
      <c r="F1263" s="82">
        <f>IF($C1263&lt;&gt;"",VLOOKUP($C1263,'Monthly budget'!$E$8:$O$86,COLUMN()-3,FALSE),0)</f>
        <v>0</v>
      </c>
      <c r="G1263" s="82">
        <f>IF($C1263&lt;&gt;"",VLOOKUP($C1263,'Monthly budget'!$E$8:$O$86,COLUMN()-3,FALSE),0)</f>
        <v>0</v>
      </c>
      <c r="H1263" s="82">
        <f>IF($C1263&lt;&gt;"",VLOOKUP($C1263,'Monthly budget'!$E$8:$O$86,COLUMN()-3,FALSE),0)</f>
        <v>0</v>
      </c>
      <c r="I1263" s="82">
        <f>IF($C1263&lt;&gt;"",VLOOKUP($C1263,'Monthly budget'!$E$8:$O$86,COLUMN()-3,FALSE),0)</f>
        <v>0</v>
      </c>
      <c r="J1263" s="82">
        <f>IF($C1263&lt;&gt;"",VLOOKUP($C1263,'Monthly budget'!$E$8:$O$86,COLUMN()-3,FALSE),0)</f>
        <v>0</v>
      </c>
      <c r="K1263" s="82">
        <f>IF($C1263&lt;&gt;"",VLOOKUP($C1263,'Monthly budget'!$E$8:$O$86,COLUMN()-3,FALSE),0)</f>
        <v>0</v>
      </c>
      <c r="L1263" s="82">
        <f>IF($C1263&lt;&gt;"",VLOOKUP($C1263,'Monthly budget'!$E$8:$O$86,COLUMN()-3,FALSE),0)</f>
        <v>0</v>
      </c>
      <c r="M1263" s="82">
        <f>IF($C1263&lt;&gt;"",VLOOKUP($C1263,'Monthly budget'!$E$8:$O$86,COLUMN()-3,FALSE),0)</f>
        <v>0</v>
      </c>
      <c r="N1263" s="82">
        <f>IF($C1263&lt;&gt;"",VLOOKUP($C1263,'Monthly budget'!$E$8:$O$86,COLUMN()-3,FALSE),0)</f>
        <v>0</v>
      </c>
    </row>
    <row r="1264" spans="2:14" x14ac:dyDescent="0.25">
      <c r="B1264" s="81" t="b">
        <v>0</v>
      </c>
      <c r="C1264" s="88"/>
      <c r="D1264" s="87"/>
      <c r="E1264" s="83">
        <f>IF($C1264&lt;&gt;"",VLOOKUP($C1264,'Monthly budget'!$E$8:$O$86,COLUMN()-3,FALSE),0)</f>
        <v>0</v>
      </c>
      <c r="F1264" s="82">
        <f>IF($C1264&lt;&gt;"",VLOOKUP($C1264,'Monthly budget'!$E$8:$O$86,COLUMN()-3,FALSE),0)</f>
        <v>0</v>
      </c>
      <c r="G1264" s="82">
        <f>IF($C1264&lt;&gt;"",VLOOKUP($C1264,'Monthly budget'!$E$8:$O$86,COLUMN()-3,FALSE),0)</f>
        <v>0</v>
      </c>
      <c r="H1264" s="82">
        <f>IF($C1264&lt;&gt;"",VLOOKUP($C1264,'Monthly budget'!$E$8:$O$86,COLUMN()-3,FALSE),0)</f>
        <v>0</v>
      </c>
      <c r="I1264" s="82">
        <f>IF($C1264&lt;&gt;"",VLOOKUP($C1264,'Monthly budget'!$E$8:$O$86,COLUMN()-3,FALSE),0)</f>
        <v>0</v>
      </c>
      <c r="J1264" s="82">
        <f>IF($C1264&lt;&gt;"",VLOOKUP($C1264,'Monthly budget'!$E$8:$O$86,COLUMN()-3,FALSE),0)</f>
        <v>0</v>
      </c>
      <c r="K1264" s="82">
        <f>IF($C1264&lt;&gt;"",VLOOKUP($C1264,'Monthly budget'!$E$8:$O$86,COLUMN()-3,FALSE),0)</f>
        <v>0</v>
      </c>
      <c r="L1264" s="82">
        <f>IF($C1264&lt;&gt;"",VLOOKUP($C1264,'Monthly budget'!$E$8:$O$86,COLUMN()-3,FALSE),0)</f>
        <v>0</v>
      </c>
      <c r="M1264" s="82">
        <f>IF($C1264&lt;&gt;"",VLOOKUP($C1264,'Monthly budget'!$E$8:$O$86,COLUMN()-3,FALSE),0)</f>
        <v>0</v>
      </c>
      <c r="N1264" s="82">
        <f>IF($C1264&lt;&gt;"",VLOOKUP($C1264,'Monthly budget'!$E$8:$O$86,COLUMN()-3,FALSE),0)</f>
        <v>0</v>
      </c>
    </row>
    <row r="1265" spans="2:14" x14ac:dyDescent="0.25">
      <c r="B1265" s="81" t="b">
        <v>0</v>
      </c>
      <c r="C1265" s="88"/>
      <c r="D1265" s="87"/>
      <c r="E1265" s="83">
        <f>IF($C1265&lt;&gt;"",VLOOKUP($C1265,'Monthly budget'!$E$8:$O$86,COLUMN()-3,FALSE),0)</f>
        <v>0</v>
      </c>
      <c r="F1265" s="82">
        <f>IF($C1265&lt;&gt;"",VLOOKUP($C1265,'Monthly budget'!$E$8:$O$86,COLUMN()-3,FALSE),0)</f>
        <v>0</v>
      </c>
      <c r="G1265" s="82">
        <f>IF($C1265&lt;&gt;"",VLOOKUP($C1265,'Monthly budget'!$E$8:$O$86,COLUMN()-3,FALSE),0)</f>
        <v>0</v>
      </c>
      <c r="H1265" s="82">
        <f>IF($C1265&lt;&gt;"",VLOOKUP($C1265,'Monthly budget'!$E$8:$O$86,COLUMN()-3,FALSE),0)</f>
        <v>0</v>
      </c>
      <c r="I1265" s="82">
        <f>IF($C1265&lt;&gt;"",VLOOKUP($C1265,'Monthly budget'!$E$8:$O$86,COLUMN()-3,FALSE),0)</f>
        <v>0</v>
      </c>
      <c r="J1265" s="82">
        <f>IF($C1265&lt;&gt;"",VLOOKUP($C1265,'Monthly budget'!$E$8:$O$86,COLUMN()-3,FALSE),0)</f>
        <v>0</v>
      </c>
      <c r="K1265" s="82">
        <f>IF($C1265&lt;&gt;"",VLOOKUP($C1265,'Monthly budget'!$E$8:$O$86,COLUMN()-3,FALSE),0)</f>
        <v>0</v>
      </c>
      <c r="L1265" s="82">
        <f>IF($C1265&lt;&gt;"",VLOOKUP($C1265,'Monthly budget'!$E$8:$O$86,COLUMN()-3,FALSE),0)</f>
        <v>0</v>
      </c>
      <c r="M1265" s="82">
        <f>IF($C1265&lt;&gt;"",VLOOKUP($C1265,'Monthly budget'!$E$8:$O$86,COLUMN()-3,FALSE),0)</f>
        <v>0</v>
      </c>
      <c r="N1265" s="82">
        <f>IF($C1265&lt;&gt;"",VLOOKUP($C1265,'Monthly budget'!$E$8:$O$86,COLUMN()-3,FALSE),0)</f>
        <v>0</v>
      </c>
    </row>
    <row r="1266" spans="2:14" x14ac:dyDescent="0.25">
      <c r="B1266" s="81" t="b">
        <v>0</v>
      </c>
      <c r="C1266" s="88"/>
      <c r="D1266" s="87"/>
      <c r="E1266" s="83">
        <f>IF($C1266&lt;&gt;"",VLOOKUP($C1266,'Monthly budget'!$E$8:$O$86,COLUMN()-3,FALSE),0)</f>
        <v>0</v>
      </c>
      <c r="F1266" s="82">
        <f>IF($C1266&lt;&gt;"",VLOOKUP($C1266,'Monthly budget'!$E$8:$O$86,COLUMN()-3,FALSE),0)</f>
        <v>0</v>
      </c>
      <c r="G1266" s="82">
        <f>IF($C1266&lt;&gt;"",VLOOKUP($C1266,'Monthly budget'!$E$8:$O$86,COLUMN()-3,FALSE),0)</f>
        <v>0</v>
      </c>
      <c r="H1266" s="82">
        <f>IF($C1266&lt;&gt;"",VLOOKUP($C1266,'Monthly budget'!$E$8:$O$86,COLUMN()-3,FALSE),0)</f>
        <v>0</v>
      </c>
      <c r="I1266" s="82">
        <f>IF($C1266&lt;&gt;"",VLOOKUP($C1266,'Monthly budget'!$E$8:$O$86,COLUMN()-3,FALSE),0)</f>
        <v>0</v>
      </c>
      <c r="J1266" s="82">
        <f>IF($C1266&lt;&gt;"",VLOOKUP($C1266,'Monthly budget'!$E$8:$O$86,COLUMN()-3,FALSE),0)</f>
        <v>0</v>
      </c>
      <c r="K1266" s="82">
        <f>IF($C1266&lt;&gt;"",VLOOKUP($C1266,'Monthly budget'!$E$8:$O$86,COLUMN()-3,FALSE),0)</f>
        <v>0</v>
      </c>
      <c r="L1266" s="82">
        <f>IF($C1266&lt;&gt;"",VLOOKUP($C1266,'Monthly budget'!$E$8:$O$86,COLUMN()-3,FALSE),0)</f>
        <v>0</v>
      </c>
      <c r="M1266" s="82">
        <f>IF($C1266&lt;&gt;"",VLOOKUP($C1266,'Monthly budget'!$E$8:$O$86,COLUMN()-3,FALSE),0)</f>
        <v>0</v>
      </c>
      <c r="N1266" s="82">
        <f>IF($C1266&lt;&gt;"",VLOOKUP($C1266,'Monthly budget'!$E$8:$O$86,COLUMN()-3,FALSE),0)</f>
        <v>0</v>
      </c>
    </row>
    <row r="1267" spans="2:14" x14ac:dyDescent="0.25">
      <c r="B1267" s="81" t="b">
        <v>0</v>
      </c>
      <c r="C1267" s="88"/>
      <c r="D1267" s="87"/>
      <c r="E1267" s="83">
        <f>IF($C1267&lt;&gt;"",VLOOKUP($C1267,'Monthly budget'!$E$8:$O$86,COLUMN()-3,FALSE),0)</f>
        <v>0</v>
      </c>
      <c r="F1267" s="82">
        <f>IF($C1267&lt;&gt;"",VLOOKUP($C1267,'Monthly budget'!$E$8:$O$86,COLUMN()-3,FALSE),0)</f>
        <v>0</v>
      </c>
      <c r="G1267" s="82">
        <f>IF($C1267&lt;&gt;"",VLOOKUP($C1267,'Monthly budget'!$E$8:$O$86,COLUMN()-3,FALSE),0)</f>
        <v>0</v>
      </c>
      <c r="H1267" s="82">
        <f>IF($C1267&lt;&gt;"",VLOOKUP($C1267,'Monthly budget'!$E$8:$O$86,COLUMN()-3,FALSE),0)</f>
        <v>0</v>
      </c>
      <c r="I1267" s="82">
        <f>IF($C1267&lt;&gt;"",VLOOKUP($C1267,'Monthly budget'!$E$8:$O$86,COLUMN()-3,FALSE),0)</f>
        <v>0</v>
      </c>
      <c r="J1267" s="82">
        <f>IF($C1267&lt;&gt;"",VLOOKUP($C1267,'Monthly budget'!$E$8:$O$86,COLUMN()-3,FALSE),0)</f>
        <v>0</v>
      </c>
      <c r="K1267" s="82">
        <f>IF($C1267&lt;&gt;"",VLOOKUP($C1267,'Monthly budget'!$E$8:$O$86,COLUMN()-3,FALSE),0)</f>
        <v>0</v>
      </c>
      <c r="L1267" s="82">
        <f>IF($C1267&lt;&gt;"",VLOOKUP($C1267,'Monthly budget'!$E$8:$O$86,COLUMN()-3,FALSE),0)</f>
        <v>0</v>
      </c>
      <c r="M1267" s="82">
        <f>IF($C1267&lt;&gt;"",VLOOKUP($C1267,'Monthly budget'!$E$8:$O$86,COLUMN()-3,FALSE),0)</f>
        <v>0</v>
      </c>
      <c r="N1267" s="82">
        <f>IF($C1267&lt;&gt;"",VLOOKUP($C1267,'Monthly budget'!$E$8:$O$86,COLUMN()-3,FALSE),0)</f>
        <v>0</v>
      </c>
    </row>
    <row r="1268" spans="2:14" x14ac:dyDescent="0.25">
      <c r="B1268" s="81" t="b">
        <v>0</v>
      </c>
      <c r="C1268" s="88"/>
      <c r="D1268" s="87"/>
      <c r="E1268" s="83">
        <f>IF($C1268&lt;&gt;"",VLOOKUP($C1268,'Monthly budget'!$E$8:$O$86,COLUMN()-3,FALSE),0)</f>
        <v>0</v>
      </c>
      <c r="F1268" s="82">
        <f>IF($C1268&lt;&gt;"",VLOOKUP($C1268,'Monthly budget'!$E$8:$O$86,COLUMN()-3,FALSE),0)</f>
        <v>0</v>
      </c>
      <c r="G1268" s="82">
        <f>IF($C1268&lt;&gt;"",VLOOKUP($C1268,'Monthly budget'!$E$8:$O$86,COLUMN()-3,FALSE),0)</f>
        <v>0</v>
      </c>
      <c r="H1268" s="82">
        <f>IF($C1268&lt;&gt;"",VLOOKUP($C1268,'Monthly budget'!$E$8:$O$86,COLUMN()-3,FALSE),0)</f>
        <v>0</v>
      </c>
      <c r="I1268" s="82">
        <f>IF($C1268&lt;&gt;"",VLOOKUP($C1268,'Monthly budget'!$E$8:$O$86,COLUMN()-3,FALSE),0)</f>
        <v>0</v>
      </c>
      <c r="J1268" s="82">
        <f>IF($C1268&lt;&gt;"",VLOOKUP($C1268,'Monthly budget'!$E$8:$O$86,COLUMN()-3,FALSE),0)</f>
        <v>0</v>
      </c>
      <c r="K1268" s="82">
        <f>IF($C1268&lt;&gt;"",VLOOKUP($C1268,'Monthly budget'!$E$8:$O$86,COLUMN()-3,FALSE),0)</f>
        <v>0</v>
      </c>
      <c r="L1268" s="82">
        <f>IF($C1268&lt;&gt;"",VLOOKUP($C1268,'Monthly budget'!$E$8:$O$86,COLUMN()-3,FALSE),0)</f>
        <v>0</v>
      </c>
      <c r="M1268" s="82">
        <f>IF($C1268&lt;&gt;"",VLOOKUP($C1268,'Monthly budget'!$E$8:$O$86,COLUMN()-3,FALSE),0)</f>
        <v>0</v>
      </c>
      <c r="N1268" s="82">
        <f>IF($C1268&lt;&gt;"",VLOOKUP($C1268,'Monthly budget'!$E$8:$O$86,COLUMN()-3,FALSE),0)</f>
        <v>0</v>
      </c>
    </row>
    <row r="1269" spans="2:14" x14ac:dyDescent="0.25">
      <c r="B1269" s="81" t="b">
        <v>0</v>
      </c>
      <c r="C1269" s="88"/>
      <c r="D1269" s="87"/>
      <c r="E1269" s="83">
        <f>IF($C1269&lt;&gt;"",VLOOKUP($C1269,'Monthly budget'!$E$8:$O$86,COLUMN()-3,FALSE),0)</f>
        <v>0</v>
      </c>
      <c r="F1269" s="82">
        <f>IF($C1269&lt;&gt;"",VLOOKUP($C1269,'Monthly budget'!$E$8:$O$86,COLUMN()-3,FALSE),0)</f>
        <v>0</v>
      </c>
      <c r="G1269" s="82">
        <f>IF($C1269&lt;&gt;"",VLOOKUP($C1269,'Monthly budget'!$E$8:$O$86,COLUMN()-3,FALSE),0)</f>
        <v>0</v>
      </c>
      <c r="H1269" s="82">
        <f>IF($C1269&lt;&gt;"",VLOOKUP($C1269,'Monthly budget'!$E$8:$O$86,COLUMN()-3,FALSE),0)</f>
        <v>0</v>
      </c>
      <c r="I1269" s="82">
        <f>IF($C1269&lt;&gt;"",VLOOKUP($C1269,'Monthly budget'!$E$8:$O$86,COLUMN()-3,FALSE),0)</f>
        <v>0</v>
      </c>
      <c r="J1269" s="82">
        <f>IF($C1269&lt;&gt;"",VLOOKUP($C1269,'Monthly budget'!$E$8:$O$86,COLUMN()-3,FALSE),0)</f>
        <v>0</v>
      </c>
      <c r="K1269" s="82">
        <f>IF($C1269&lt;&gt;"",VLOOKUP($C1269,'Monthly budget'!$E$8:$O$86,COLUMN()-3,FALSE),0)</f>
        <v>0</v>
      </c>
      <c r="L1269" s="82">
        <f>IF($C1269&lt;&gt;"",VLOOKUP($C1269,'Monthly budget'!$E$8:$O$86,COLUMN()-3,FALSE),0)</f>
        <v>0</v>
      </c>
      <c r="M1269" s="82">
        <f>IF($C1269&lt;&gt;"",VLOOKUP($C1269,'Monthly budget'!$E$8:$O$86,COLUMN()-3,FALSE),0)</f>
        <v>0</v>
      </c>
      <c r="N1269" s="82">
        <f>IF($C1269&lt;&gt;"",VLOOKUP($C1269,'Monthly budget'!$E$8:$O$86,COLUMN()-3,FALSE),0)</f>
        <v>0</v>
      </c>
    </row>
    <row r="1270" spans="2:14" x14ac:dyDescent="0.25">
      <c r="B1270" s="81" t="b">
        <v>0</v>
      </c>
      <c r="C1270" s="88"/>
      <c r="D1270" s="87"/>
      <c r="E1270" s="83">
        <f>IF($C1270&lt;&gt;"",VLOOKUP($C1270,'Monthly budget'!$E$8:$O$86,COLUMN()-3,FALSE),0)</f>
        <v>0</v>
      </c>
      <c r="F1270" s="82">
        <f>IF($C1270&lt;&gt;"",VLOOKUP($C1270,'Monthly budget'!$E$8:$O$86,COLUMN()-3,FALSE),0)</f>
        <v>0</v>
      </c>
      <c r="G1270" s="82">
        <f>IF($C1270&lt;&gt;"",VLOOKUP($C1270,'Monthly budget'!$E$8:$O$86,COLUMN()-3,FALSE),0)</f>
        <v>0</v>
      </c>
      <c r="H1270" s="82">
        <f>IF($C1270&lt;&gt;"",VLOOKUP($C1270,'Monthly budget'!$E$8:$O$86,COLUMN()-3,FALSE),0)</f>
        <v>0</v>
      </c>
      <c r="I1270" s="82">
        <f>IF($C1270&lt;&gt;"",VLOOKUP($C1270,'Monthly budget'!$E$8:$O$86,COLUMN()-3,FALSE),0)</f>
        <v>0</v>
      </c>
      <c r="J1270" s="82">
        <f>IF($C1270&lt;&gt;"",VLOOKUP($C1270,'Monthly budget'!$E$8:$O$86,COLUMN()-3,FALSE),0)</f>
        <v>0</v>
      </c>
      <c r="K1270" s="82">
        <f>IF($C1270&lt;&gt;"",VLOOKUP($C1270,'Monthly budget'!$E$8:$O$86,COLUMN()-3,FALSE),0)</f>
        <v>0</v>
      </c>
      <c r="L1270" s="82">
        <f>IF($C1270&lt;&gt;"",VLOOKUP($C1270,'Monthly budget'!$E$8:$O$86,COLUMN()-3,FALSE),0)</f>
        <v>0</v>
      </c>
      <c r="M1270" s="82">
        <f>IF($C1270&lt;&gt;"",VLOOKUP($C1270,'Monthly budget'!$E$8:$O$86,COLUMN()-3,FALSE),0)</f>
        <v>0</v>
      </c>
      <c r="N1270" s="82">
        <f>IF($C1270&lt;&gt;"",VLOOKUP($C1270,'Monthly budget'!$E$8:$O$86,COLUMN()-3,FALSE),0)</f>
        <v>0</v>
      </c>
    </row>
    <row r="1271" spans="2:14" x14ac:dyDescent="0.25">
      <c r="B1271" s="81" t="b">
        <v>0</v>
      </c>
      <c r="C1271" s="88"/>
      <c r="D1271" s="87"/>
      <c r="E1271" s="83">
        <f>IF($C1271&lt;&gt;"",VLOOKUP($C1271,'Monthly budget'!$E$8:$O$86,COLUMN()-3,FALSE),0)</f>
        <v>0</v>
      </c>
      <c r="F1271" s="82">
        <f>IF($C1271&lt;&gt;"",VLOOKUP($C1271,'Monthly budget'!$E$8:$O$86,COLUMN()-3,FALSE),0)</f>
        <v>0</v>
      </c>
      <c r="G1271" s="82">
        <f>IF($C1271&lt;&gt;"",VLOOKUP($C1271,'Monthly budget'!$E$8:$O$86,COLUMN()-3,FALSE),0)</f>
        <v>0</v>
      </c>
      <c r="H1271" s="82">
        <f>IF($C1271&lt;&gt;"",VLOOKUP($C1271,'Monthly budget'!$E$8:$O$86,COLUMN()-3,FALSE),0)</f>
        <v>0</v>
      </c>
      <c r="I1271" s="82">
        <f>IF($C1271&lt;&gt;"",VLOOKUP($C1271,'Monthly budget'!$E$8:$O$86,COLUMN()-3,FALSE),0)</f>
        <v>0</v>
      </c>
      <c r="J1271" s="82">
        <f>IF($C1271&lt;&gt;"",VLOOKUP($C1271,'Monthly budget'!$E$8:$O$86,COLUMN()-3,FALSE),0)</f>
        <v>0</v>
      </c>
      <c r="K1271" s="82">
        <f>IF($C1271&lt;&gt;"",VLOOKUP($C1271,'Monthly budget'!$E$8:$O$86,COLUMN()-3,FALSE),0)</f>
        <v>0</v>
      </c>
      <c r="L1271" s="82">
        <f>IF($C1271&lt;&gt;"",VLOOKUP($C1271,'Monthly budget'!$E$8:$O$86,COLUMN()-3,FALSE),0)</f>
        <v>0</v>
      </c>
      <c r="M1271" s="82">
        <f>IF($C1271&lt;&gt;"",VLOOKUP($C1271,'Monthly budget'!$E$8:$O$86,COLUMN()-3,FALSE),0)</f>
        <v>0</v>
      </c>
      <c r="N1271" s="82">
        <f>IF($C1271&lt;&gt;"",VLOOKUP($C1271,'Monthly budget'!$E$8:$O$86,COLUMN()-3,FALSE),0)</f>
        <v>0</v>
      </c>
    </row>
    <row r="1272" spans="2:14" x14ac:dyDescent="0.25">
      <c r="B1272" s="81" t="b">
        <v>0</v>
      </c>
      <c r="C1272" s="88"/>
      <c r="D1272" s="87"/>
      <c r="E1272" s="83">
        <f>IF($C1272&lt;&gt;"",VLOOKUP($C1272,'Monthly budget'!$E$8:$O$86,COLUMN()-3,FALSE),0)</f>
        <v>0</v>
      </c>
      <c r="F1272" s="82">
        <f>IF($C1272&lt;&gt;"",VLOOKUP($C1272,'Monthly budget'!$E$8:$O$86,COLUMN()-3,FALSE),0)</f>
        <v>0</v>
      </c>
      <c r="G1272" s="82">
        <f>IF($C1272&lt;&gt;"",VLOOKUP($C1272,'Monthly budget'!$E$8:$O$86,COLUMN()-3,FALSE),0)</f>
        <v>0</v>
      </c>
      <c r="H1272" s="82">
        <f>IF($C1272&lt;&gt;"",VLOOKUP($C1272,'Monthly budget'!$E$8:$O$86,COLUMN()-3,FALSE),0)</f>
        <v>0</v>
      </c>
      <c r="I1272" s="82">
        <f>IF($C1272&lt;&gt;"",VLOOKUP($C1272,'Monthly budget'!$E$8:$O$86,COLUMN()-3,FALSE),0)</f>
        <v>0</v>
      </c>
      <c r="J1272" s="82">
        <f>IF($C1272&lt;&gt;"",VLOOKUP($C1272,'Monthly budget'!$E$8:$O$86,COLUMN()-3,FALSE),0)</f>
        <v>0</v>
      </c>
      <c r="K1272" s="82">
        <f>IF($C1272&lt;&gt;"",VLOOKUP($C1272,'Monthly budget'!$E$8:$O$86,COLUMN()-3,FALSE),0)</f>
        <v>0</v>
      </c>
      <c r="L1272" s="82">
        <f>IF($C1272&lt;&gt;"",VLOOKUP($C1272,'Monthly budget'!$E$8:$O$86,COLUMN()-3,FALSE),0)</f>
        <v>0</v>
      </c>
      <c r="M1272" s="82">
        <f>IF($C1272&lt;&gt;"",VLOOKUP($C1272,'Monthly budget'!$E$8:$O$86,COLUMN()-3,FALSE),0)</f>
        <v>0</v>
      </c>
      <c r="N1272" s="82">
        <f>IF($C1272&lt;&gt;"",VLOOKUP($C1272,'Monthly budget'!$E$8:$O$86,COLUMN()-3,FALSE),0)</f>
        <v>0</v>
      </c>
    </row>
    <row r="1273" spans="2:14" x14ac:dyDescent="0.25">
      <c r="B1273" s="81" t="b">
        <v>0</v>
      </c>
      <c r="C1273" s="88"/>
      <c r="D1273" s="87"/>
      <c r="E1273" s="83">
        <f>IF($C1273&lt;&gt;"",VLOOKUP($C1273,'Monthly budget'!$E$8:$O$86,COLUMN()-3,FALSE),0)</f>
        <v>0</v>
      </c>
      <c r="F1273" s="82">
        <f>IF($C1273&lt;&gt;"",VLOOKUP($C1273,'Monthly budget'!$E$8:$O$86,COLUMN()-3,FALSE),0)</f>
        <v>0</v>
      </c>
      <c r="G1273" s="82">
        <f>IF($C1273&lt;&gt;"",VLOOKUP($C1273,'Monthly budget'!$E$8:$O$86,COLUMN()-3,FALSE),0)</f>
        <v>0</v>
      </c>
      <c r="H1273" s="82">
        <f>IF($C1273&lt;&gt;"",VLOOKUP($C1273,'Monthly budget'!$E$8:$O$86,COLUMN()-3,FALSE),0)</f>
        <v>0</v>
      </c>
      <c r="I1273" s="82">
        <f>IF($C1273&lt;&gt;"",VLOOKUP($C1273,'Monthly budget'!$E$8:$O$86,COLUMN()-3,FALSE),0)</f>
        <v>0</v>
      </c>
      <c r="J1273" s="82">
        <f>IF($C1273&lt;&gt;"",VLOOKUP($C1273,'Monthly budget'!$E$8:$O$86,COLUMN()-3,FALSE),0)</f>
        <v>0</v>
      </c>
      <c r="K1273" s="82">
        <f>IF($C1273&lt;&gt;"",VLOOKUP($C1273,'Monthly budget'!$E$8:$O$86,COLUMN()-3,FALSE),0)</f>
        <v>0</v>
      </c>
      <c r="L1273" s="82">
        <f>IF($C1273&lt;&gt;"",VLOOKUP($C1273,'Monthly budget'!$E$8:$O$86,COLUMN()-3,FALSE),0)</f>
        <v>0</v>
      </c>
      <c r="M1273" s="82">
        <f>IF($C1273&lt;&gt;"",VLOOKUP($C1273,'Monthly budget'!$E$8:$O$86,COLUMN()-3,FALSE),0)</f>
        <v>0</v>
      </c>
      <c r="N1273" s="82">
        <f>IF($C1273&lt;&gt;"",VLOOKUP($C1273,'Monthly budget'!$E$8:$O$86,COLUMN()-3,FALSE),0)</f>
        <v>0</v>
      </c>
    </row>
    <row r="1274" spans="2:14" x14ac:dyDescent="0.25">
      <c r="B1274" s="81" t="b">
        <v>0</v>
      </c>
      <c r="C1274" s="88"/>
      <c r="D1274" s="87"/>
      <c r="E1274" s="83">
        <f>IF($C1274&lt;&gt;"",VLOOKUP($C1274,'Monthly budget'!$E$8:$O$86,COLUMN()-3,FALSE),0)</f>
        <v>0</v>
      </c>
      <c r="F1274" s="82">
        <f>IF($C1274&lt;&gt;"",VLOOKUP($C1274,'Monthly budget'!$E$8:$O$86,COLUMN()-3,FALSE),0)</f>
        <v>0</v>
      </c>
      <c r="G1274" s="82">
        <f>IF($C1274&lt;&gt;"",VLOOKUP($C1274,'Monthly budget'!$E$8:$O$86,COLUMN()-3,FALSE),0)</f>
        <v>0</v>
      </c>
      <c r="H1274" s="82">
        <f>IF($C1274&lt;&gt;"",VLOOKUP($C1274,'Monthly budget'!$E$8:$O$86,COLUMN()-3,FALSE),0)</f>
        <v>0</v>
      </c>
      <c r="I1274" s="82">
        <f>IF($C1274&lt;&gt;"",VLOOKUP($C1274,'Monthly budget'!$E$8:$O$86,COLUMN()-3,FALSE),0)</f>
        <v>0</v>
      </c>
      <c r="J1274" s="82">
        <f>IF($C1274&lt;&gt;"",VLOOKUP($C1274,'Monthly budget'!$E$8:$O$86,COLUMN()-3,FALSE),0)</f>
        <v>0</v>
      </c>
      <c r="K1274" s="82">
        <f>IF($C1274&lt;&gt;"",VLOOKUP($C1274,'Monthly budget'!$E$8:$O$86,COLUMN()-3,FALSE),0)</f>
        <v>0</v>
      </c>
      <c r="L1274" s="82">
        <f>IF($C1274&lt;&gt;"",VLOOKUP($C1274,'Monthly budget'!$E$8:$O$86,COLUMN()-3,FALSE),0)</f>
        <v>0</v>
      </c>
      <c r="M1274" s="82">
        <f>IF($C1274&lt;&gt;"",VLOOKUP($C1274,'Monthly budget'!$E$8:$O$86,COLUMN()-3,FALSE),0)</f>
        <v>0</v>
      </c>
      <c r="N1274" s="82">
        <f>IF($C1274&lt;&gt;"",VLOOKUP($C1274,'Monthly budget'!$E$8:$O$86,COLUMN()-3,FALSE),0)</f>
        <v>0</v>
      </c>
    </row>
    <row r="1275" spans="2:14" x14ac:dyDescent="0.25">
      <c r="B1275" s="81" t="b">
        <v>0</v>
      </c>
      <c r="C1275" s="88"/>
      <c r="D1275" s="87"/>
      <c r="E1275" s="83">
        <f>IF($C1275&lt;&gt;"",VLOOKUP($C1275,'Monthly budget'!$E$8:$O$86,COLUMN()-3,FALSE),0)</f>
        <v>0</v>
      </c>
      <c r="F1275" s="82">
        <f>IF($C1275&lt;&gt;"",VLOOKUP($C1275,'Monthly budget'!$E$8:$O$86,COLUMN()-3,FALSE),0)</f>
        <v>0</v>
      </c>
      <c r="G1275" s="82">
        <f>IF($C1275&lt;&gt;"",VLOOKUP($C1275,'Monthly budget'!$E$8:$O$86,COLUMN()-3,FALSE),0)</f>
        <v>0</v>
      </c>
      <c r="H1275" s="82">
        <f>IF($C1275&lt;&gt;"",VLOOKUP($C1275,'Monthly budget'!$E$8:$O$86,COLUMN()-3,FALSE),0)</f>
        <v>0</v>
      </c>
      <c r="I1275" s="82">
        <f>IF($C1275&lt;&gt;"",VLOOKUP($C1275,'Monthly budget'!$E$8:$O$86,COLUMN()-3,FALSE),0)</f>
        <v>0</v>
      </c>
      <c r="J1275" s="82">
        <f>IF($C1275&lt;&gt;"",VLOOKUP($C1275,'Monthly budget'!$E$8:$O$86,COLUMN()-3,FALSE),0)</f>
        <v>0</v>
      </c>
      <c r="K1275" s="82">
        <f>IF($C1275&lt;&gt;"",VLOOKUP($C1275,'Monthly budget'!$E$8:$O$86,COLUMN()-3,FALSE),0)</f>
        <v>0</v>
      </c>
      <c r="L1275" s="82">
        <f>IF($C1275&lt;&gt;"",VLOOKUP($C1275,'Monthly budget'!$E$8:$O$86,COLUMN()-3,FALSE),0)</f>
        <v>0</v>
      </c>
      <c r="M1275" s="82">
        <f>IF($C1275&lt;&gt;"",VLOOKUP($C1275,'Monthly budget'!$E$8:$O$86,COLUMN()-3,FALSE),0)</f>
        <v>0</v>
      </c>
      <c r="N1275" s="82">
        <f>IF($C1275&lt;&gt;"",VLOOKUP($C1275,'Monthly budget'!$E$8:$O$86,COLUMN()-3,FALSE),0)</f>
        <v>0</v>
      </c>
    </row>
    <row r="1276" spans="2:14" x14ac:dyDescent="0.25">
      <c r="B1276" s="81" t="b">
        <v>0</v>
      </c>
      <c r="C1276" s="88"/>
      <c r="D1276" s="87"/>
      <c r="E1276" s="83">
        <f>IF($C1276&lt;&gt;"",VLOOKUP($C1276,'Monthly budget'!$E$8:$O$86,COLUMN()-3,FALSE),0)</f>
        <v>0</v>
      </c>
      <c r="F1276" s="82">
        <f>IF($C1276&lt;&gt;"",VLOOKUP($C1276,'Monthly budget'!$E$8:$O$86,COLUMN()-3,FALSE),0)</f>
        <v>0</v>
      </c>
      <c r="G1276" s="82">
        <f>IF($C1276&lt;&gt;"",VLOOKUP($C1276,'Monthly budget'!$E$8:$O$86,COLUMN()-3,FALSE),0)</f>
        <v>0</v>
      </c>
      <c r="H1276" s="82">
        <f>IF($C1276&lt;&gt;"",VLOOKUP($C1276,'Monthly budget'!$E$8:$O$86,COLUMN()-3,FALSE),0)</f>
        <v>0</v>
      </c>
      <c r="I1276" s="82">
        <f>IF($C1276&lt;&gt;"",VLOOKUP($C1276,'Monthly budget'!$E$8:$O$86,COLUMN()-3,FALSE),0)</f>
        <v>0</v>
      </c>
      <c r="J1276" s="82">
        <f>IF($C1276&lt;&gt;"",VLOOKUP($C1276,'Monthly budget'!$E$8:$O$86,COLUMN()-3,FALSE),0)</f>
        <v>0</v>
      </c>
      <c r="K1276" s="82">
        <f>IF($C1276&lt;&gt;"",VLOOKUP($C1276,'Monthly budget'!$E$8:$O$86,COLUMN()-3,FALSE),0)</f>
        <v>0</v>
      </c>
      <c r="L1276" s="82">
        <f>IF($C1276&lt;&gt;"",VLOOKUP($C1276,'Monthly budget'!$E$8:$O$86,COLUMN()-3,FALSE),0)</f>
        <v>0</v>
      </c>
      <c r="M1276" s="82">
        <f>IF($C1276&lt;&gt;"",VLOOKUP($C1276,'Monthly budget'!$E$8:$O$86,COLUMN()-3,FALSE),0)</f>
        <v>0</v>
      </c>
      <c r="N1276" s="82">
        <f>IF($C1276&lt;&gt;"",VLOOKUP($C1276,'Monthly budget'!$E$8:$O$86,COLUMN()-3,FALSE),0)</f>
        <v>0</v>
      </c>
    </row>
    <row r="1277" spans="2:14" x14ac:dyDescent="0.25">
      <c r="B1277" s="81" t="b">
        <v>0</v>
      </c>
      <c r="C1277" s="88"/>
      <c r="D1277" s="87"/>
      <c r="E1277" s="83">
        <f>IF($C1277&lt;&gt;"",VLOOKUP($C1277,'Monthly budget'!$E$8:$O$86,COLUMN()-3,FALSE),0)</f>
        <v>0</v>
      </c>
      <c r="F1277" s="82">
        <f>IF($C1277&lt;&gt;"",VLOOKUP($C1277,'Monthly budget'!$E$8:$O$86,COLUMN()-3,FALSE),0)</f>
        <v>0</v>
      </c>
      <c r="G1277" s="82">
        <f>IF($C1277&lt;&gt;"",VLOOKUP($C1277,'Monthly budget'!$E$8:$O$86,COLUMN()-3,FALSE),0)</f>
        <v>0</v>
      </c>
      <c r="H1277" s="82">
        <f>IF($C1277&lt;&gt;"",VLOOKUP($C1277,'Monthly budget'!$E$8:$O$86,COLUMN()-3,FALSE),0)</f>
        <v>0</v>
      </c>
      <c r="I1277" s="82">
        <f>IF($C1277&lt;&gt;"",VLOOKUP($C1277,'Monthly budget'!$E$8:$O$86,COLUMN()-3,FALSE),0)</f>
        <v>0</v>
      </c>
      <c r="J1277" s="82">
        <f>IF($C1277&lt;&gt;"",VLOOKUP($C1277,'Monthly budget'!$E$8:$O$86,COLUMN()-3,FALSE),0)</f>
        <v>0</v>
      </c>
      <c r="K1277" s="82">
        <f>IF($C1277&lt;&gt;"",VLOOKUP($C1277,'Monthly budget'!$E$8:$O$86,COLUMN()-3,FALSE),0)</f>
        <v>0</v>
      </c>
      <c r="L1277" s="82">
        <f>IF($C1277&lt;&gt;"",VLOOKUP($C1277,'Monthly budget'!$E$8:$O$86,COLUMN()-3,FALSE),0)</f>
        <v>0</v>
      </c>
      <c r="M1277" s="82">
        <f>IF($C1277&lt;&gt;"",VLOOKUP($C1277,'Monthly budget'!$E$8:$O$86,COLUMN()-3,FALSE),0)</f>
        <v>0</v>
      </c>
      <c r="N1277" s="82">
        <f>IF($C1277&lt;&gt;"",VLOOKUP($C1277,'Monthly budget'!$E$8:$O$86,COLUMN()-3,FALSE),0)</f>
        <v>0</v>
      </c>
    </row>
    <row r="1278" spans="2:14" x14ac:dyDescent="0.25">
      <c r="B1278" s="81" t="b">
        <v>0</v>
      </c>
      <c r="C1278" s="88"/>
      <c r="D1278" s="87"/>
      <c r="E1278" s="83">
        <f>IF($C1278&lt;&gt;"",VLOOKUP($C1278,'Monthly budget'!$E$8:$O$86,COLUMN()-3,FALSE),0)</f>
        <v>0</v>
      </c>
      <c r="F1278" s="82">
        <f>IF($C1278&lt;&gt;"",VLOOKUP($C1278,'Monthly budget'!$E$8:$O$86,COLUMN()-3,FALSE),0)</f>
        <v>0</v>
      </c>
      <c r="G1278" s="82">
        <f>IF($C1278&lt;&gt;"",VLOOKUP($C1278,'Monthly budget'!$E$8:$O$86,COLUMN()-3,FALSE),0)</f>
        <v>0</v>
      </c>
      <c r="H1278" s="82">
        <f>IF($C1278&lt;&gt;"",VLOOKUP($C1278,'Monthly budget'!$E$8:$O$86,COLUMN()-3,FALSE),0)</f>
        <v>0</v>
      </c>
      <c r="I1278" s="82">
        <f>IF($C1278&lt;&gt;"",VLOOKUP($C1278,'Monthly budget'!$E$8:$O$86,COLUMN()-3,FALSE),0)</f>
        <v>0</v>
      </c>
      <c r="J1278" s="82">
        <f>IF($C1278&lt;&gt;"",VLOOKUP($C1278,'Monthly budget'!$E$8:$O$86,COLUMN()-3,FALSE),0)</f>
        <v>0</v>
      </c>
      <c r="K1278" s="82">
        <f>IF($C1278&lt;&gt;"",VLOOKUP($C1278,'Monthly budget'!$E$8:$O$86,COLUMN()-3,FALSE),0)</f>
        <v>0</v>
      </c>
      <c r="L1278" s="82">
        <f>IF($C1278&lt;&gt;"",VLOOKUP($C1278,'Monthly budget'!$E$8:$O$86,COLUMN()-3,FALSE),0)</f>
        <v>0</v>
      </c>
      <c r="M1278" s="82">
        <f>IF($C1278&lt;&gt;"",VLOOKUP($C1278,'Monthly budget'!$E$8:$O$86,COLUMN()-3,FALSE),0)</f>
        <v>0</v>
      </c>
      <c r="N1278" s="82">
        <f>IF($C1278&lt;&gt;"",VLOOKUP($C1278,'Monthly budget'!$E$8:$O$86,COLUMN()-3,FALSE),0)</f>
        <v>0</v>
      </c>
    </row>
    <row r="1279" spans="2:14" x14ac:dyDescent="0.25">
      <c r="B1279" s="81" t="b">
        <v>0</v>
      </c>
      <c r="C1279" s="88"/>
      <c r="D1279" s="87"/>
      <c r="E1279" s="83">
        <f>IF($C1279&lt;&gt;"",VLOOKUP($C1279,'Monthly budget'!$E$8:$O$86,COLUMN()-3,FALSE),0)</f>
        <v>0</v>
      </c>
      <c r="F1279" s="82">
        <f>IF($C1279&lt;&gt;"",VLOOKUP($C1279,'Monthly budget'!$E$8:$O$86,COLUMN()-3,FALSE),0)</f>
        <v>0</v>
      </c>
      <c r="G1279" s="82">
        <f>IF($C1279&lt;&gt;"",VLOOKUP($C1279,'Monthly budget'!$E$8:$O$86,COLUMN()-3,FALSE),0)</f>
        <v>0</v>
      </c>
      <c r="H1279" s="82">
        <f>IF($C1279&lt;&gt;"",VLOOKUP($C1279,'Monthly budget'!$E$8:$O$86,COLUMN()-3,FALSE),0)</f>
        <v>0</v>
      </c>
      <c r="I1279" s="82">
        <f>IF($C1279&lt;&gt;"",VLOOKUP($C1279,'Monthly budget'!$E$8:$O$86,COLUMN()-3,FALSE),0)</f>
        <v>0</v>
      </c>
      <c r="J1279" s="82">
        <f>IF($C1279&lt;&gt;"",VLOOKUP($C1279,'Monthly budget'!$E$8:$O$86,COLUMN()-3,FALSE),0)</f>
        <v>0</v>
      </c>
      <c r="K1279" s="82">
        <f>IF($C1279&lt;&gt;"",VLOOKUP($C1279,'Monthly budget'!$E$8:$O$86,COLUMN()-3,FALSE),0)</f>
        <v>0</v>
      </c>
      <c r="L1279" s="82">
        <f>IF($C1279&lt;&gt;"",VLOOKUP($C1279,'Monthly budget'!$E$8:$O$86,COLUMN()-3,FALSE),0)</f>
        <v>0</v>
      </c>
      <c r="M1279" s="82">
        <f>IF($C1279&lt;&gt;"",VLOOKUP($C1279,'Monthly budget'!$E$8:$O$86,COLUMN()-3,FALSE),0)</f>
        <v>0</v>
      </c>
      <c r="N1279" s="82">
        <f>IF($C1279&lt;&gt;"",VLOOKUP($C1279,'Monthly budget'!$E$8:$O$86,COLUMN()-3,FALSE),0)</f>
        <v>0</v>
      </c>
    </row>
    <row r="1280" spans="2:14" x14ac:dyDescent="0.25">
      <c r="B1280" s="81" t="b">
        <v>0</v>
      </c>
      <c r="C1280" s="88"/>
      <c r="D1280" s="87"/>
      <c r="E1280" s="83">
        <f>IF($C1280&lt;&gt;"",VLOOKUP($C1280,'Monthly budget'!$E$8:$O$86,COLUMN()-3,FALSE),0)</f>
        <v>0</v>
      </c>
      <c r="F1280" s="82">
        <f>IF($C1280&lt;&gt;"",VLOOKUP($C1280,'Monthly budget'!$E$8:$O$86,COLUMN()-3,FALSE),0)</f>
        <v>0</v>
      </c>
      <c r="G1280" s="82">
        <f>IF($C1280&lt;&gt;"",VLOOKUP($C1280,'Monthly budget'!$E$8:$O$86,COLUMN()-3,FALSE),0)</f>
        <v>0</v>
      </c>
      <c r="H1280" s="82">
        <f>IF($C1280&lt;&gt;"",VLOOKUP($C1280,'Monthly budget'!$E$8:$O$86,COLUMN()-3,FALSE),0)</f>
        <v>0</v>
      </c>
      <c r="I1280" s="82">
        <f>IF($C1280&lt;&gt;"",VLOOKUP($C1280,'Monthly budget'!$E$8:$O$86,COLUMN()-3,FALSE),0)</f>
        <v>0</v>
      </c>
      <c r="J1280" s="82">
        <f>IF($C1280&lt;&gt;"",VLOOKUP($C1280,'Monthly budget'!$E$8:$O$86,COLUMN()-3,FALSE),0)</f>
        <v>0</v>
      </c>
      <c r="K1280" s="82">
        <f>IF($C1280&lt;&gt;"",VLOOKUP($C1280,'Monthly budget'!$E$8:$O$86,COLUMN()-3,FALSE),0)</f>
        <v>0</v>
      </c>
      <c r="L1280" s="82">
        <f>IF($C1280&lt;&gt;"",VLOOKUP($C1280,'Monthly budget'!$E$8:$O$86,COLUMN()-3,FALSE),0)</f>
        <v>0</v>
      </c>
      <c r="M1280" s="82">
        <f>IF($C1280&lt;&gt;"",VLOOKUP($C1280,'Monthly budget'!$E$8:$O$86,COLUMN()-3,FALSE),0)</f>
        <v>0</v>
      </c>
      <c r="N1280" s="82">
        <f>IF($C1280&lt;&gt;"",VLOOKUP($C1280,'Monthly budget'!$E$8:$O$86,COLUMN()-3,FALSE),0)</f>
        <v>0</v>
      </c>
    </row>
    <row r="1281" spans="2:14" x14ac:dyDescent="0.25">
      <c r="B1281" s="81" t="b">
        <v>0</v>
      </c>
      <c r="C1281" s="88"/>
      <c r="D1281" s="87"/>
      <c r="E1281" s="83">
        <f>IF($C1281&lt;&gt;"",VLOOKUP($C1281,'Monthly budget'!$E$8:$O$86,COLUMN()-3,FALSE),0)</f>
        <v>0</v>
      </c>
      <c r="F1281" s="82">
        <f>IF($C1281&lt;&gt;"",VLOOKUP($C1281,'Monthly budget'!$E$8:$O$86,COLUMN()-3,FALSE),0)</f>
        <v>0</v>
      </c>
      <c r="G1281" s="82">
        <f>IF($C1281&lt;&gt;"",VLOOKUP($C1281,'Monthly budget'!$E$8:$O$86,COLUMN()-3,FALSE),0)</f>
        <v>0</v>
      </c>
      <c r="H1281" s="82">
        <f>IF($C1281&lt;&gt;"",VLOOKUP($C1281,'Monthly budget'!$E$8:$O$86,COLUMN()-3,FALSE),0)</f>
        <v>0</v>
      </c>
      <c r="I1281" s="82">
        <f>IF($C1281&lt;&gt;"",VLOOKUP($C1281,'Monthly budget'!$E$8:$O$86,COLUMN()-3,FALSE),0)</f>
        <v>0</v>
      </c>
      <c r="J1281" s="82">
        <f>IF($C1281&lt;&gt;"",VLOOKUP($C1281,'Monthly budget'!$E$8:$O$86,COLUMN()-3,FALSE),0)</f>
        <v>0</v>
      </c>
      <c r="K1281" s="82">
        <f>IF($C1281&lt;&gt;"",VLOOKUP($C1281,'Monthly budget'!$E$8:$O$86,COLUMN()-3,FALSE),0)</f>
        <v>0</v>
      </c>
      <c r="L1281" s="82">
        <f>IF($C1281&lt;&gt;"",VLOOKUP($C1281,'Monthly budget'!$E$8:$O$86,COLUMN()-3,FALSE),0)</f>
        <v>0</v>
      </c>
      <c r="M1281" s="82">
        <f>IF($C1281&lt;&gt;"",VLOOKUP($C1281,'Monthly budget'!$E$8:$O$86,COLUMN()-3,FALSE),0)</f>
        <v>0</v>
      </c>
      <c r="N1281" s="82">
        <f>IF($C1281&lt;&gt;"",VLOOKUP($C1281,'Monthly budget'!$E$8:$O$86,COLUMN()-3,FALSE),0)</f>
        <v>0</v>
      </c>
    </row>
    <row r="1282" spans="2:14" x14ac:dyDescent="0.25">
      <c r="B1282" s="81" t="b">
        <v>0</v>
      </c>
      <c r="C1282" s="88"/>
      <c r="D1282" s="87"/>
      <c r="E1282" s="83">
        <f>IF($C1282&lt;&gt;"",VLOOKUP($C1282,'Monthly budget'!$E$8:$O$86,COLUMN()-3,FALSE),0)</f>
        <v>0</v>
      </c>
      <c r="F1282" s="82">
        <f>IF($C1282&lt;&gt;"",VLOOKUP($C1282,'Monthly budget'!$E$8:$O$86,COLUMN()-3,FALSE),0)</f>
        <v>0</v>
      </c>
      <c r="G1282" s="82">
        <f>IF($C1282&lt;&gt;"",VLOOKUP($C1282,'Monthly budget'!$E$8:$O$86,COLUMN()-3,FALSE),0)</f>
        <v>0</v>
      </c>
      <c r="H1282" s="82">
        <f>IF($C1282&lt;&gt;"",VLOOKUP($C1282,'Monthly budget'!$E$8:$O$86,COLUMN()-3,FALSE),0)</f>
        <v>0</v>
      </c>
      <c r="I1282" s="82">
        <f>IF($C1282&lt;&gt;"",VLOOKUP($C1282,'Monthly budget'!$E$8:$O$86,COLUMN()-3,FALSE),0)</f>
        <v>0</v>
      </c>
      <c r="J1282" s="82">
        <f>IF($C1282&lt;&gt;"",VLOOKUP($C1282,'Monthly budget'!$E$8:$O$86,COLUMN()-3,FALSE),0)</f>
        <v>0</v>
      </c>
      <c r="K1282" s="82">
        <f>IF($C1282&lt;&gt;"",VLOOKUP($C1282,'Monthly budget'!$E$8:$O$86,COLUMN()-3,FALSE),0)</f>
        <v>0</v>
      </c>
      <c r="L1282" s="82">
        <f>IF($C1282&lt;&gt;"",VLOOKUP($C1282,'Monthly budget'!$E$8:$O$86,COLUMN()-3,FALSE),0)</f>
        <v>0</v>
      </c>
      <c r="M1282" s="82">
        <f>IF($C1282&lt;&gt;"",VLOOKUP($C1282,'Monthly budget'!$E$8:$O$86,COLUMN()-3,FALSE),0)</f>
        <v>0</v>
      </c>
      <c r="N1282" s="82">
        <f>IF($C1282&lt;&gt;"",VLOOKUP($C1282,'Monthly budget'!$E$8:$O$86,COLUMN()-3,FALSE),0)</f>
        <v>0</v>
      </c>
    </row>
    <row r="1283" spans="2:14" x14ac:dyDescent="0.25">
      <c r="B1283" s="81" t="b">
        <v>0</v>
      </c>
      <c r="C1283" s="88"/>
      <c r="D1283" s="87"/>
      <c r="E1283" s="83">
        <f>IF($C1283&lt;&gt;"",VLOOKUP($C1283,'Monthly budget'!$E$8:$O$86,COLUMN()-3,FALSE),0)</f>
        <v>0</v>
      </c>
      <c r="F1283" s="82">
        <f>IF($C1283&lt;&gt;"",VLOOKUP($C1283,'Monthly budget'!$E$8:$O$86,COLUMN()-3,FALSE),0)</f>
        <v>0</v>
      </c>
      <c r="G1283" s="82">
        <f>IF($C1283&lt;&gt;"",VLOOKUP($C1283,'Monthly budget'!$E$8:$O$86,COLUMN()-3,FALSE),0)</f>
        <v>0</v>
      </c>
      <c r="H1283" s="82">
        <f>IF($C1283&lt;&gt;"",VLOOKUP($C1283,'Monthly budget'!$E$8:$O$86,COLUMN()-3,FALSE),0)</f>
        <v>0</v>
      </c>
      <c r="I1283" s="82">
        <f>IF($C1283&lt;&gt;"",VLOOKUP($C1283,'Monthly budget'!$E$8:$O$86,COLUMN()-3,FALSE),0)</f>
        <v>0</v>
      </c>
      <c r="J1283" s="82">
        <f>IF($C1283&lt;&gt;"",VLOOKUP($C1283,'Monthly budget'!$E$8:$O$86,COLUMN()-3,FALSE),0)</f>
        <v>0</v>
      </c>
      <c r="K1283" s="82">
        <f>IF($C1283&lt;&gt;"",VLOOKUP($C1283,'Monthly budget'!$E$8:$O$86,COLUMN()-3,FALSE),0)</f>
        <v>0</v>
      </c>
      <c r="L1283" s="82">
        <f>IF($C1283&lt;&gt;"",VLOOKUP($C1283,'Monthly budget'!$E$8:$O$86,COLUMN()-3,FALSE),0)</f>
        <v>0</v>
      </c>
      <c r="M1283" s="82">
        <f>IF($C1283&lt;&gt;"",VLOOKUP($C1283,'Monthly budget'!$E$8:$O$86,COLUMN()-3,FALSE),0)</f>
        <v>0</v>
      </c>
      <c r="N1283" s="82">
        <f>IF($C1283&lt;&gt;"",VLOOKUP($C1283,'Monthly budget'!$E$8:$O$86,COLUMN()-3,FALSE),0)</f>
        <v>0</v>
      </c>
    </row>
    <row r="1284" spans="2:14" x14ac:dyDescent="0.25">
      <c r="B1284" s="81" t="b">
        <v>0</v>
      </c>
      <c r="C1284" s="88"/>
      <c r="D1284" s="87"/>
      <c r="E1284" s="83">
        <f>IF($C1284&lt;&gt;"",VLOOKUP($C1284,'Monthly budget'!$E$8:$O$86,COLUMN()-3,FALSE),0)</f>
        <v>0</v>
      </c>
      <c r="F1284" s="82">
        <f>IF($C1284&lt;&gt;"",VLOOKUP($C1284,'Monthly budget'!$E$8:$O$86,COLUMN()-3,FALSE),0)</f>
        <v>0</v>
      </c>
      <c r="G1284" s="82">
        <f>IF($C1284&lt;&gt;"",VLOOKUP($C1284,'Monthly budget'!$E$8:$O$86,COLUMN()-3,FALSE),0)</f>
        <v>0</v>
      </c>
      <c r="H1284" s="82">
        <f>IF($C1284&lt;&gt;"",VLOOKUP($C1284,'Monthly budget'!$E$8:$O$86,COLUMN()-3,FALSE),0)</f>
        <v>0</v>
      </c>
      <c r="I1284" s="82">
        <f>IF($C1284&lt;&gt;"",VLOOKUP($C1284,'Monthly budget'!$E$8:$O$86,COLUMN()-3,FALSE),0)</f>
        <v>0</v>
      </c>
      <c r="J1284" s="82">
        <f>IF($C1284&lt;&gt;"",VLOOKUP($C1284,'Monthly budget'!$E$8:$O$86,COLUMN()-3,FALSE),0)</f>
        <v>0</v>
      </c>
      <c r="K1284" s="82">
        <f>IF($C1284&lt;&gt;"",VLOOKUP($C1284,'Monthly budget'!$E$8:$O$86,COLUMN()-3,FALSE),0)</f>
        <v>0</v>
      </c>
      <c r="L1284" s="82">
        <f>IF($C1284&lt;&gt;"",VLOOKUP($C1284,'Monthly budget'!$E$8:$O$86,COLUMN()-3,FALSE),0)</f>
        <v>0</v>
      </c>
      <c r="M1284" s="82">
        <f>IF($C1284&lt;&gt;"",VLOOKUP($C1284,'Monthly budget'!$E$8:$O$86,COLUMN()-3,FALSE),0)</f>
        <v>0</v>
      </c>
      <c r="N1284" s="82">
        <f>IF($C1284&lt;&gt;"",VLOOKUP($C1284,'Monthly budget'!$E$8:$O$86,COLUMN()-3,FALSE),0)</f>
        <v>0</v>
      </c>
    </row>
    <row r="1285" spans="2:14" x14ac:dyDescent="0.25">
      <c r="B1285" s="81" t="b">
        <v>0</v>
      </c>
      <c r="C1285" s="88"/>
      <c r="D1285" s="87"/>
      <c r="E1285" s="83">
        <f>IF($C1285&lt;&gt;"",VLOOKUP($C1285,'Monthly budget'!$E$8:$O$86,COLUMN()-3,FALSE),0)</f>
        <v>0</v>
      </c>
      <c r="F1285" s="82">
        <f>IF($C1285&lt;&gt;"",VLOOKUP($C1285,'Monthly budget'!$E$8:$O$86,COLUMN()-3,FALSE),0)</f>
        <v>0</v>
      </c>
      <c r="G1285" s="82">
        <f>IF($C1285&lt;&gt;"",VLOOKUP($C1285,'Monthly budget'!$E$8:$O$86,COLUMN()-3,FALSE),0)</f>
        <v>0</v>
      </c>
      <c r="H1285" s="82">
        <f>IF($C1285&lt;&gt;"",VLOOKUP($C1285,'Monthly budget'!$E$8:$O$86,COLUMN()-3,FALSE),0)</f>
        <v>0</v>
      </c>
      <c r="I1285" s="82">
        <f>IF($C1285&lt;&gt;"",VLOOKUP($C1285,'Monthly budget'!$E$8:$O$86,COLUMN()-3,FALSE),0)</f>
        <v>0</v>
      </c>
      <c r="J1285" s="82">
        <f>IF($C1285&lt;&gt;"",VLOOKUP($C1285,'Monthly budget'!$E$8:$O$86,COLUMN()-3,FALSE),0)</f>
        <v>0</v>
      </c>
      <c r="K1285" s="82">
        <f>IF($C1285&lt;&gt;"",VLOOKUP($C1285,'Monthly budget'!$E$8:$O$86,COLUMN()-3,FALSE),0)</f>
        <v>0</v>
      </c>
      <c r="L1285" s="82">
        <f>IF($C1285&lt;&gt;"",VLOOKUP($C1285,'Monthly budget'!$E$8:$O$86,COLUMN()-3,FALSE),0)</f>
        <v>0</v>
      </c>
      <c r="M1285" s="82">
        <f>IF($C1285&lt;&gt;"",VLOOKUP($C1285,'Monthly budget'!$E$8:$O$86,COLUMN()-3,FALSE),0)</f>
        <v>0</v>
      </c>
      <c r="N1285" s="82">
        <f>IF($C1285&lt;&gt;"",VLOOKUP($C1285,'Monthly budget'!$E$8:$O$86,COLUMN()-3,FALSE),0)</f>
        <v>0</v>
      </c>
    </row>
    <row r="1286" spans="2:14" x14ac:dyDescent="0.25">
      <c r="B1286" s="81" t="b">
        <v>0</v>
      </c>
      <c r="C1286" s="88"/>
      <c r="D1286" s="87"/>
      <c r="E1286" s="83">
        <f>IF($C1286&lt;&gt;"",VLOOKUP($C1286,'Monthly budget'!$E$8:$O$86,COLUMN()-3,FALSE),0)</f>
        <v>0</v>
      </c>
      <c r="F1286" s="82">
        <f>IF($C1286&lt;&gt;"",VLOOKUP($C1286,'Monthly budget'!$E$8:$O$86,COLUMN()-3,FALSE),0)</f>
        <v>0</v>
      </c>
      <c r="G1286" s="82">
        <f>IF($C1286&lt;&gt;"",VLOOKUP($C1286,'Monthly budget'!$E$8:$O$86,COLUMN()-3,FALSE),0)</f>
        <v>0</v>
      </c>
      <c r="H1286" s="82">
        <f>IF($C1286&lt;&gt;"",VLOOKUP($C1286,'Monthly budget'!$E$8:$O$86,COLUMN()-3,FALSE),0)</f>
        <v>0</v>
      </c>
      <c r="I1286" s="82">
        <f>IF($C1286&lt;&gt;"",VLOOKUP($C1286,'Monthly budget'!$E$8:$O$86,COLUMN()-3,FALSE),0)</f>
        <v>0</v>
      </c>
      <c r="J1286" s="82">
        <f>IF($C1286&lt;&gt;"",VLOOKUP($C1286,'Monthly budget'!$E$8:$O$86,COLUMN()-3,FALSE),0)</f>
        <v>0</v>
      </c>
      <c r="K1286" s="82">
        <f>IF($C1286&lt;&gt;"",VLOOKUP($C1286,'Monthly budget'!$E$8:$O$86,COLUMN()-3,FALSE),0)</f>
        <v>0</v>
      </c>
      <c r="L1286" s="82">
        <f>IF($C1286&lt;&gt;"",VLOOKUP($C1286,'Monthly budget'!$E$8:$O$86,COLUMN()-3,FALSE),0)</f>
        <v>0</v>
      </c>
      <c r="M1286" s="82">
        <f>IF($C1286&lt;&gt;"",VLOOKUP($C1286,'Monthly budget'!$E$8:$O$86,COLUMN()-3,FALSE),0)</f>
        <v>0</v>
      </c>
      <c r="N1286" s="82">
        <f>IF($C1286&lt;&gt;"",VLOOKUP($C1286,'Monthly budget'!$E$8:$O$86,COLUMN()-3,FALSE),0)</f>
        <v>0</v>
      </c>
    </row>
    <row r="1287" spans="2:14" x14ac:dyDescent="0.25">
      <c r="B1287" s="81" t="b">
        <v>0</v>
      </c>
      <c r="C1287" s="88"/>
      <c r="D1287" s="87"/>
      <c r="E1287" s="83">
        <f>IF($C1287&lt;&gt;"",VLOOKUP($C1287,'Monthly budget'!$E$8:$O$86,COLUMN()-3,FALSE),0)</f>
        <v>0</v>
      </c>
      <c r="F1287" s="82">
        <f>IF($C1287&lt;&gt;"",VLOOKUP($C1287,'Monthly budget'!$E$8:$O$86,COLUMN()-3,FALSE),0)</f>
        <v>0</v>
      </c>
      <c r="G1287" s="82">
        <f>IF($C1287&lt;&gt;"",VLOOKUP($C1287,'Monthly budget'!$E$8:$O$86,COLUMN()-3,FALSE),0)</f>
        <v>0</v>
      </c>
      <c r="H1287" s="82">
        <f>IF($C1287&lt;&gt;"",VLOOKUP($C1287,'Monthly budget'!$E$8:$O$86,COLUMN()-3,FALSE),0)</f>
        <v>0</v>
      </c>
      <c r="I1287" s="82">
        <f>IF($C1287&lt;&gt;"",VLOOKUP($C1287,'Monthly budget'!$E$8:$O$86,COLUMN()-3,FALSE),0)</f>
        <v>0</v>
      </c>
      <c r="J1287" s="82">
        <f>IF($C1287&lt;&gt;"",VLOOKUP($C1287,'Monthly budget'!$E$8:$O$86,COLUMN()-3,FALSE),0)</f>
        <v>0</v>
      </c>
      <c r="K1287" s="82">
        <f>IF($C1287&lt;&gt;"",VLOOKUP($C1287,'Monthly budget'!$E$8:$O$86,COLUMN()-3,FALSE),0)</f>
        <v>0</v>
      </c>
      <c r="L1287" s="82">
        <f>IF($C1287&lt;&gt;"",VLOOKUP($C1287,'Monthly budget'!$E$8:$O$86,COLUMN()-3,FALSE),0)</f>
        <v>0</v>
      </c>
      <c r="M1287" s="82">
        <f>IF($C1287&lt;&gt;"",VLOOKUP($C1287,'Monthly budget'!$E$8:$O$86,COLUMN()-3,FALSE),0)</f>
        <v>0</v>
      </c>
      <c r="N1287" s="82">
        <f>IF($C1287&lt;&gt;"",VLOOKUP($C1287,'Monthly budget'!$E$8:$O$86,COLUMN()-3,FALSE),0)</f>
        <v>0</v>
      </c>
    </row>
    <row r="1288" spans="2:14" x14ac:dyDescent="0.25">
      <c r="B1288" s="81" t="b">
        <v>0</v>
      </c>
      <c r="C1288" s="88"/>
      <c r="D1288" s="87"/>
      <c r="E1288" s="83">
        <f>IF($C1288&lt;&gt;"",VLOOKUP($C1288,'Monthly budget'!$E$8:$O$86,COLUMN()-3,FALSE),0)</f>
        <v>0</v>
      </c>
      <c r="F1288" s="82">
        <f>IF($C1288&lt;&gt;"",VLOOKUP($C1288,'Monthly budget'!$E$8:$O$86,COLUMN()-3,FALSE),0)</f>
        <v>0</v>
      </c>
      <c r="G1288" s="82">
        <f>IF($C1288&lt;&gt;"",VLOOKUP($C1288,'Monthly budget'!$E$8:$O$86,COLUMN()-3,FALSE),0)</f>
        <v>0</v>
      </c>
      <c r="H1288" s="82">
        <f>IF($C1288&lt;&gt;"",VLOOKUP($C1288,'Monthly budget'!$E$8:$O$86,COLUMN()-3,FALSE),0)</f>
        <v>0</v>
      </c>
      <c r="I1288" s="82">
        <f>IF($C1288&lt;&gt;"",VLOOKUP($C1288,'Monthly budget'!$E$8:$O$86,COLUMN()-3,FALSE),0)</f>
        <v>0</v>
      </c>
      <c r="J1288" s="82">
        <f>IF($C1288&lt;&gt;"",VLOOKUP($C1288,'Monthly budget'!$E$8:$O$86,COLUMN()-3,FALSE),0)</f>
        <v>0</v>
      </c>
      <c r="K1288" s="82">
        <f>IF($C1288&lt;&gt;"",VLOOKUP($C1288,'Monthly budget'!$E$8:$O$86,COLUMN()-3,FALSE),0)</f>
        <v>0</v>
      </c>
      <c r="L1288" s="82">
        <f>IF($C1288&lt;&gt;"",VLOOKUP($C1288,'Monthly budget'!$E$8:$O$86,COLUMN()-3,FALSE),0)</f>
        <v>0</v>
      </c>
      <c r="M1288" s="82">
        <f>IF($C1288&lt;&gt;"",VLOOKUP($C1288,'Monthly budget'!$E$8:$O$86,COLUMN()-3,FALSE),0)</f>
        <v>0</v>
      </c>
      <c r="N1288" s="82">
        <f>IF($C1288&lt;&gt;"",VLOOKUP($C1288,'Monthly budget'!$E$8:$O$86,COLUMN()-3,FALSE),0)</f>
        <v>0</v>
      </c>
    </row>
    <row r="1289" spans="2:14" x14ac:dyDescent="0.25">
      <c r="B1289" s="81" t="b">
        <v>0</v>
      </c>
      <c r="C1289" s="88"/>
      <c r="D1289" s="87"/>
      <c r="E1289" s="83">
        <f>IF($C1289&lt;&gt;"",VLOOKUP($C1289,'Monthly budget'!$E$8:$O$86,COLUMN()-3,FALSE),0)</f>
        <v>0</v>
      </c>
      <c r="F1289" s="82">
        <f>IF($C1289&lt;&gt;"",VLOOKUP($C1289,'Monthly budget'!$E$8:$O$86,COLUMN()-3,FALSE),0)</f>
        <v>0</v>
      </c>
      <c r="G1289" s="82">
        <f>IF($C1289&lt;&gt;"",VLOOKUP($C1289,'Monthly budget'!$E$8:$O$86,COLUMN()-3,FALSE),0)</f>
        <v>0</v>
      </c>
      <c r="H1289" s="82">
        <f>IF($C1289&lt;&gt;"",VLOOKUP($C1289,'Monthly budget'!$E$8:$O$86,COLUMN()-3,FALSE),0)</f>
        <v>0</v>
      </c>
      <c r="I1289" s="82">
        <f>IF($C1289&lt;&gt;"",VLOOKUP($C1289,'Monthly budget'!$E$8:$O$86,COLUMN()-3,FALSE),0)</f>
        <v>0</v>
      </c>
      <c r="J1289" s="82">
        <f>IF($C1289&lt;&gt;"",VLOOKUP($C1289,'Monthly budget'!$E$8:$O$86,COLUMN()-3,FALSE),0)</f>
        <v>0</v>
      </c>
      <c r="K1289" s="82">
        <f>IF($C1289&lt;&gt;"",VLOOKUP($C1289,'Monthly budget'!$E$8:$O$86,COLUMN()-3,FALSE),0)</f>
        <v>0</v>
      </c>
      <c r="L1289" s="82">
        <f>IF($C1289&lt;&gt;"",VLOOKUP($C1289,'Monthly budget'!$E$8:$O$86,COLUMN()-3,FALSE),0)</f>
        <v>0</v>
      </c>
      <c r="M1289" s="82">
        <f>IF($C1289&lt;&gt;"",VLOOKUP($C1289,'Monthly budget'!$E$8:$O$86,COLUMN()-3,FALSE),0)</f>
        <v>0</v>
      </c>
      <c r="N1289" s="82">
        <f>IF($C1289&lt;&gt;"",VLOOKUP($C1289,'Monthly budget'!$E$8:$O$86,COLUMN()-3,FALSE),0)</f>
        <v>0</v>
      </c>
    </row>
    <row r="1290" spans="2:14" x14ac:dyDescent="0.25">
      <c r="B1290" s="81" t="b">
        <v>0</v>
      </c>
      <c r="C1290" s="88"/>
      <c r="D1290" s="87"/>
      <c r="E1290" s="83">
        <f>IF($C1290&lt;&gt;"",VLOOKUP($C1290,'Monthly budget'!$E$8:$O$86,COLUMN()-3,FALSE),0)</f>
        <v>0</v>
      </c>
      <c r="F1290" s="82">
        <f>IF($C1290&lt;&gt;"",VLOOKUP($C1290,'Monthly budget'!$E$8:$O$86,COLUMN()-3,FALSE),0)</f>
        <v>0</v>
      </c>
      <c r="G1290" s="82">
        <f>IF($C1290&lt;&gt;"",VLOOKUP($C1290,'Monthly budget'!$E$8:$O$86,COLUMN()-3,FALSE),0)</f>
        <v>0</v>
      </c>
      <c r="H1290" s="82">
        <f>IF($C1290&lt;&gt;"",VLOOKUP($C1290,'Monthly budget'!$E$8:$O$86,COLUMN()-3,FALSE),0)</f>
        <v>0</v>
      </c>
      <c r="I1290" s="82">
        <f>IF($C1290&lt;&gt;"",VLOOKUP($C1290,'Monthly budget'!$E$8:$O$86,COLUMN()-3,FALSE),0)</f>
        <v>0</v>
      </c>
      <c r="J1290" s="82">
        <f>IF($C1290&lt;&gt;"",VLOOKUP($C1290,'Monthly budget'!$E$8:$O$86,COLUMN()-3,FALSE),0)</f>
        <v>0</v>
      </c>
      <c r="K1290" s="82">
        <f>IF($C1290&lt;&gt;"",VLOOKUP($C1290,'Monthly budget'!$E$8:$O$86,COLUMN()-3,FALSE),0)</f>
        <v>0</v>
      </c>
      <c r="L1290" s="82">
        <f>IF($C1290&lt;&gt;"",VLOOKUP($C1290,'Monthly budget'!$E$8:$O$86,COLUMN()-3,FALSE),0)</f>
        <v>0</v>
      </c>
      <c r="M1290" s="82">
        <f>IF($C1290&lt;&gt;"",VLOOKUP($C1290,'Monthly budget'!$E$8:$O$86,COLUMN()-3,FALSE),0)</f>
        <v>0</v>
      </c>
      <c r="N1290" s="82">
        <f>IF($C1290&lt;&gt;"",VLOOKUP($C1290,'Monthly budget'!$E$8:$O$86,COLUMN()-3,FALSE),0)</f>
        <v>0</v>
      </c>
    </row>
    <row r="1291" spans="2:14" x14ac:dyDescent="0.25">
      <c r="B1291" s="81" t="b">
        <v>0</v>
      </c>
      <c r="C1291" s="88"/>
      <c r="D1291" s="87"/>
      <c r="E1291" s="83">
        <f>IF($C1291&lt;&gt;"",VLOOKUP($C1291,'Monthly budget'!$E$8:$O$86,COLUMN()-3,FALSE),0)</f>
        <v>0</v>
      </c>
      <c r="F1291" s="82">
        <f>IF($C1291&lt;&gt;"",VLOOKUP($C1291,'Monthly budget'!$E$8:$O$86,COLUMN()-3,FALSE),0)</f>
        <v>0</v>
      </c>
      <c r="G1291" s="82">
        <f>IF($C1291&lt;&gt;"",VLOOKUP($C1291,'Monthly budget'!$E$8:$O$86,COLUMN()-3,FALSE),0)</f>
        <v>0</v>
      </c>
      <c r="H1291" s="82">
        <f>IF($C1291&lt;&gt;"",VLOOKUP($C1291,'Monthly budget'!$E$8:$O$86,COLUMN()-3,FALSE),0)</f>
        <v>0</v>
      </c>
      <c r="I1291" s="82">
        <f>IF($C1291&lt;&gt;"",VLOOKUP($C1291,'Monthly budget'!$E$8:$O$86,COLUMN()-3,FALSE),0)</f>
        <v>0</v>
      </c>
      <c r="J1291" s="82">
        <f>IF($C1291&lt;&gt;"",VLOOKUP($C1291,'Monthly budget'!$E$8:$O$86,COLUMN()-3,FALSE),0)</f>
        <v>0</v>
      </c>
      <c r="K1291" s="82">
        <f>IF($C1291&lt;&gt;"",VLOOKUP($C1291,'Monthly budget'!$E$8:$O$86,COLUMN()-3,FALSE),0)</f>
        <v>0</v>
      </c>
      <c r="L1291" s="82">
        <f>IF($C1291&lt;&gt;"",VLOOKUP($C1291,'Monthly budget'!$E$8:$O$86,COLUMN()-3,FALSE),0)</f>
        <v>0</v>
      </c>
      <c r="M1291" s="82">
        <f>IF($C1291&lt;&gt;"",VLOOKUP($C1291,'Monthly budget'!$E$8:$O$86,COLUMN()-3,FALSE),0)</f>
        <v>0</v>
      </c>
      <c r="N1291" s="82">
        <f>IF($C1291&lt;&gt;"",VLOOKUP($C1291,'Monthly budget'!$E$8:$O$86,COLUMN()-3,FALSE),0)</f>
        <v>0</v>
      </c>
    </row>
    <row r="1292" spans="2:14" x14ac:dyDescent="0.25">
      <c r="B1292" s="81" t="b">
        <v>0</v>
      </c>
      <c r="C1292" s="88"/>
      <c r="D1292" s="87"/>
      <c r="E1292" s="83">
        <f>IF($C1292&lt;&gt;"",VLOOKUP($C1292,'Monthly budget'!$E$8:$O$86,COLUMN()-3,FALSE),0)</f>
        <v>0</v>
      </c>
      <c r="F1292" s="82">
        <f>IF($C1292&lt;&gt;"",VLOOKUP($C1292,'Monthly budget'!$E$8:$O$86,COLUMN()-3,FALSE),0)</f>
        <v>0</v>
      </c>
      <c r="G1292" s="82">
        <f>IF($C1292&lt;&gt;"",VLOOKUP($C1292,'Monthly budget'!$E$8:$O$86,COLUMN()-3,FALSE),0)</f>
        <v>0</v>
      </c>
      <c r="H1292" s="82">
        <f>IF($C1292&lt;&gt;"",VLOOKUP($C1292,'Monthly budget'!$E$8:$O$86,COLUMN()-3,FALSE),0)</f>
        <v>0</v>
      </c>
      <c r="I1292" s="82">
        <f>IF($C1292&lt;&gt;"",VLOOKUP($C1292,'Monthly budget'!$E$8:$O$86,COLUMN()-3,FALSE),0)</f>
        <v>0</v>
      </c>
      <c r="J1292" s="82">
        <f>IF($C1292&lt;&gt;"",VLOOKUP($C1292,'Monthly budget'!$E$8:$O$86,COLUMN()-3,FALSE),0)</f>
        <v>0</v>
      </c>
      <c r="K1292" s="82">
        <f>IF($C1292&lt;&gt;"",VLOOKUP($C1292,'Monthly budget'!$E$8:$O$86,COLUMN()-3,FALSE),0)</f>
        <v>0</v>
      </c>
      <c r="L1292" s="82">
        <f>IF($C1292&lt;&gt;"",VLOOKUP($C1292,'Monthly budget'!$E$8:$O$86,COLUMN()-3,FALSE),0)</f>
        <v>0</v>
      </c>
      <c r="M1292" s="82">
        <f>IF($C1292&lt;&gt;"",VLOOKUP($C1292,'Monthly budget'!$E$8:$O$86,COLUMN()-3,FALSE),0)</f>
        <v>0</v>
      </c>
      <c r="N1292" s="82">
        <f>IF($C1292&lt;&gt;"",VLOOKUP($C1292,'Monthly budget'!$E$8:$O$86,COLUMN()-3,FALSE),0)</f>
        <v>0</v>
      </c>
    </row>
    <row r="1293" spans="2:14" x14ac:dyDescent="0.25">
      <c r="B1293" s="81" t="b">
        <v>0</v>
      </c>
      <c r="C1293" s="88"/>
      <c r="D1293" s="87"/>
      <c r="E1293" s="83">
        <f>IF($C1293&lt;&gt;"",VLOOKUP($C1293,'Monthly budget'!$E$8:$O$86,COLUMN()-3,FALSE),0)</f>
        <v>0</v>
      </c>
      <c r="F1293" s="82">
        <f>IF($C1293&lt;&gt;"",VLOOKUP($C1293,'Monthly budget'!$E$8:$O$86,COLUMN()-3,FALSE),0)</f>
        <v>0</v>
      </c>
      <c r="G1293" s="82">
        <f>IF($C1293&lt;&gt;"",VLOOKUP($C1293,'Monthly budget'!$E$8:$O$86,COLUMN()-3,FALSE),0)</f>
        <v>0</v>
      </c>
      <c r="H1293" s="82">
        <f>IF($C1293&lt;&gt;"",VLOOKUP($C1293,'Monthly budget'!$E$8:$O$86,COLUMN()-3,FALSE),0)</f>
        <v>0</v>
      </c>
      <c r="I1293" s="82">
        <f>IF($C1293&lt;&gt;"",VLOOKUP($C1293,'Monthly budget'!$E$8:$O$86,COLUMN()-3,FALSE),0)</f>
        <v>0</v>
      </c>
      <c r="J1293" s="82">
        <f>IF($C1293&lt;&gt;"",VLOOKUP($C1293,'Monthly budget'!$E$8:$O$86,COLUMN()-3,FALSE),0)</f>
        <v>0</v>
      </c>
      <c r="K1293" s="82">
        <f>IF($C1293&lt;&gt;"",VLOOKUP($C1293,'Monthly budget'!$E$8:$O$86,COLUMN()-3,FALSE),0)</f>
        <v>0</v>
      </c>
      <c r="L1293" s="82">
        <f>IF($C1293&lt;&gt;"",VLOOKUP($C1293,'Monthly budget'!$E$8:$O$86,COLUMN()-3,FALSE),0)</f>
        <v>0</v>
      </c>
      <c r="M1293" s="82">
        <f>IF($C1293&lt;&gt;"",VLOOKUP($C1293,'Monthly budget'!$E$8:$O$86,COLUMN()-3,FALSE),0)</f>
        <v>0</v>
      </c>
      <c r="N1293" s="82">
        <f>IF($C1293&lt;&gt;"",VLOOKUP($C1293,'Monthly budget'!$E$8:$O$86,COLUMN()-3,FALSE),0)</f>
        <v>0</v>
      </c>
    </row>
    <row r="1294" spans="2:14" x14ac:dyDescent="0.25">
      <c r="B1294" s="81" t="b">
        <v>0</v>
      </c>
      <c r="C1294" s="88"/>
      <c r="D1294" s="87"/>
      <c r="E1294" s="83">
        <f>IF($C1294&lt;&gt;"",VLOOKUP($C1294,'Monthly budget'!$E$8:$O$86,COLUMN()-3,FALSE),0)</f>
        <v>0</v>
      </c>
      <c r="F1294" s="82">
        <f>IF($C1294&lt;&gt;"",VLOOKUP($C1294,'Monthly budget'!$E$8:$O$86,COLUMN()-3,FALSE),0)</f>
        <v>0</v>
      </c>
      <c r="G1294" s="82">
        <f>IF($C1294&lt;&gt;"",VLOOKUP($C1294,'Monthly budget'!$E$8:$O$86,COLUMN()-3,FALSE),0)</f>
        <v>0</v>
      </c>
      <c r="H1294" s="82">
        <f>IF($C1294&lt;&gt;"",VLOOKUP($C1294,'Monthly budget'!$E$8:$O$86,COLUMN()-3,FALSE),0)</f>
        <v>0</v>
      </c>
      <c r="I1294" s="82">
        <f>IF($C1294&lt;&gt;"",VLOOKUP($C1294,'Monthly budget'!$E$8:$O$86,COLUMN()-3,FALSE),0)</f>
        <v>0</v>
      </c>
      <c r="J1294" s="82">
        <f>IF($C1294&lt;&gt;"",VLOOKUP($C1294,'Monthly budget'!$E$8:$O$86,COLUMN()-3,FALSE),0)</f>
        <v>0</v>
      </c>
      <c r="K1294" s="82">
        <f>IF($C1294&lt;&gt;"",VLOOKUP($C1294,'Monthly budget'!$E$8:$O$86,COLUMN()-3,FALSE),0)</f>
        <v>0</v>
      </c>
      <c r="L1294" s="82">
        <f>IF($C1294&lt;&gt;"",VLOOKUP($C1294,'Monthly budget'!$E$8:$O$86,COLUMN()-3,FALSE),0)</f>
        <v>0</v>
      </c>
      <c r="M1294" s="82">
        <f>IF($C1294&lt;&gt;"",VLOOKUP($C1294,'Monthly budget'!$E$8:$O$86,COLUMN()-3,FALSE),0)</f>
        <v>0</v>
      </c>
      <c r="N1294" s="82">
        <f>IF($C1294&lt;&gt;"",VLOOKUP($C1294,'Monthly budget'!$E$8:$O$86,COLUMN()-3,FALSE),0)</f>
        <v>0</v>
      </c>
    </row>
    <row r="1295" spans="2:14" x14ac:dyDescent="0.25">
      <c r="B1295" s="81" t="b">
        <v>0</v>
      </c>
      <c r="C1295" s="88"/>
      <c r="D1295" s="87"/>
      <c r="E1295" s="83">
        <f>IF($C1295&lt;&gt;"",VLOOKUP($C1295,'Monthly budget'!$E$8:$O$86,COLUMN()-3,FALSE),0)</f>
        <v>0</v>
      </c>
      <c r="F1295" s="82">
        <f>IF($C1295&lt;&gt;"",VLOOKUP($C1295,'Monthly budget'!$E$8:$O$86,COLUMN()-3,FALSE),0)</f>
        <v>0</v>
      </c>
      <c r="G1295" s="82">
        <f>IF($C1295&lt;&gt;"",VLOOKUP($C1295,'Monthly budget'!$E$8:$O$86,COLUMN()-3,FALSE),0)</f>
        <v>0</v>
      </c>
      <c r="H1295" s="82">
        <f>IF($C1295&lt;&gt;"",VLOOKUP($C1295,'Monthly budget'!$E$8:$O$86,COLUMN()-3,FALSE),0)</f>
        <v>0</v>
      </c>
      <c r="I1295" s="82">
        <f>IF($C1295&lt;&gt;"",VLOOKUP($C1295,'Monthly budget'!$E$8:$O$86,COLUMN()-3,FALSE),0)</f>
        <v>0</v>
      </c>
      <c r="J1295" s="82">
        <f>IF($C1295&lt;&gt;"",VLOOKUP($C1295,'Monthly budget'!$E$8:$O$86,COLUMN()-3,FALSE),0)</f>
        <v>0</v>
      </c>
      <c r="K1295" s="82">
        <f>IF($C1295&lt;&gt;"",VLOOKUP($C1295,'Monthly budget'!$E$8:$O$86,COLUMN()-3,FALSE),0)</f>
        <v>0</v>
      </c>
      <c r="L1295" s="82">
        <f>IF($C1295&lt;&gt;"",VLOOKUP($C1295,'Monthly budget'!$E$8:$O$86,COLUMN()-3,FALSE),0)</f>
        <v>0</v>
      </c>
      <c r="M1295" s="82">
        <f>IF($C1295&lt;&gt;"",VLOOKUP($C1295,'Monthly budget'!$E$8:$O$86,COLUMN()-3,FALSE),0)</f>
        <v>0</v>
      </c>
      <c r="N1295" s="82">
        <f>IF($C1295&lt;&gt;"",VLOOKUP($C1295,'Monthly budget'!$E$8:$O$86,COLUMN()-3,FALSE),0)</f>
        <v>0</v>
      </c>
    </row>
    <row r="1296" spans="2:14" x14ac:dyDescent="0.25">
      <c r="B1296" s="81" t="b">
        <v>0</v>
      </c>
      <c r="C1296" s="88"/>
      <c r="D1296" s="87"/>
      <c r="E1296" s="83">
        <f>IF($C1296&lt;&gt;"",VLOOKUP($C1296,'Monthly budget'!$E$8:$O$86,COLUMN()-3,FALSE),0)</f>
        <v>0</v>
      </c>
      <c r="F1296" s="82">
        <f>IF($C1296&lt;&gt;"",VLOOKUP($C1296,'Monthly budget'!$E$8:$O$86,COLUMN()-3,FALSE),0)</f>
        <v>0</v>
      </c>
      <c r="G1296" s="82">
        <f>IF($C1296&lt;&gt;"",VLOOKUP($C1296,'Monthly budget'!$E$8:$O$86,COLUMN()-3,FALSE),0)</f>
        <v>0</v>
      </c>
      <c r="H1296" s="82">
        <f>IF($C1296&lt;&gt;"",VLOOKUP($C1296,'Monthly budget'!$E$8:$O$86,COLUMN()-3,FALSE),0)</f>
        <v>0</v>
      </c>
      <c r="I1296" s="82">
        <f>IF($C1296&lt;&gt;"",VLOOKUP($C1296,'Monthly budget'!$E$8:$O$86,COLUMN()-3,FALSE),0)</f>
        <v>0</v>
      </c>
      <c r="J1296" s="82">
        <f>IF($C1296&lt;&gt;"",VLOOKUP($C1296,'Monthly budget'!$E$8:$O$86,COLUMN()-3,FALSE),0)</f>
        <v>0</v>
      </c>
      <c r="K1296" s="82">
        <f>IF($C1296&lt;&gt;"",VLOOKUP($C1296,'Monthly budget'!$E$8:$O$86,COLUMN()-3,FALSE),0)</f>
        <v>0</v>
      </c>
      <c r="L1296" s="82">
        <f>IF($C1296&lt;&gt;"",VLOOKUP($C1296,'Monthly budget'!$E$8:$O$86,COLUMN()-3,FALSE),0)</f>
        <v>0</v>
      </c>
      <c r="M1296" s="82">
        <f>IF($C1296&lt;&gt;"",VLOOKUP($C1296,'Monthly budget'!$E$8:$O$86,COLUMN()-3,FALSE),0)</f>
        <v>0</v>
      </c>
      <c r="N1296" s="82">
        <f>IF($C1296&lt;&gt;"",VLOOKUP($C1296,'Monthly budget'!$E$8:$O$86,COLUMN()-3,FALSE),0)</f>
        <v>0</v>
      </c>
    </row>
    <row r="1297" spans="2:14" x14ac:dyDescent="0.25">
      <c r="B1297" s="81" t="b">
        <v>0</v>
      </c>
      <c r="C1297" s="88"/>
      <c r="D1297" s="87"/>
      <c r="E1297" s="83">
        <f>IF($C1297&lt;&gt;"",VLOOKUP($C1297,'Monthly budget'!$E$8:$O$86,COLUMN()-3,FALSE),0)</f>
        <v>0</v>
      </c>
      <c r="F1297" s="82">
        <f>IF($C1297&lt;&gt;"",VLOOKUP($C1297,'Monthly budget'!$E$8:$O$86,COLUMN()-3,FALSE),0)</f>
        <v>0</v>
      </c>
      <c r="G1297" s="82">
        <f>IF($C1297&lt;&gt;"",VLOOKUP($C1297,'Monthly budget'!$E$8:$O$86,COLUMN()-3,FALSE),0)</f>
        <v>0</v>
      </c>
      <c r="H1297" s="82">
        <f>IF($C1297&lt;&gt;"",VLOOKUP($C1297,'Monthly budget'!$E$8:$O$86,COLUMN()-3,FALSE),0)</f>
        <v>0</v>
      </c>
      <c r="I1297" s="82">
        <f>IF($C1297&lt;&gt;"",VLOOKUP($C1297,'Monthly budget'!$E$8:$O$86,COLUMN()-3,FALSE),0)</f>
        <v>0</v>
      </c>
      <c r="J1297" s="82">
        <f>IF($C1297&lt;&gt;"",VLOOKUP($C1297,'Monthly budget'!$E$8:$O$86,COLUMN()-3,FALSE),0)</f>
        <v>0</v>
      </c>
      <c r="K1297" s="82">
        <f>IF($C1297&lt;&gt;"",VLOOKUP($C1297,'Monthly budget'!$E$8:$O$86,COLUMN()-3,FALSE),0)</f>
        <v>0</v>
      </c>
      <c r="L1297" s="82">
        <f>IF($C1297&lt;&gt;"",VLOOKUP($C1297,'Monthly budget'!$E$8:$O$86,COLUMN()-3,FALSE),0)</f>
        <v>0</v>
      </c>
      <c r="M1297" s="82">
        <f>IF($C1297&lt;&gt;"",VLOOKUP($C1297,'Monthly budget'!$E$8:$O$86,COLUMN()-3,FALSE),0)</f>
        <v>0</v>
      </c>
      <c r="N1297" s="82">
        <f>IF($C1297&lt;&gt;"",VLOOKUP($C1297,'Monthly budget'!$E$8:$O$86,COLUMN()-3,FALSE),0)</f>
        <v>0</v>
      </c>
    </row>
    <row r="1298" spans="2:14" x14ac:dyDescent="0.25">
      <c r="B1298" s="81" t="b">
        <v>0</v>
      </c>
      <c r="C1298" s="88"/>
      <c r="D1298" s="87"/>
      <c r="E1298" s="83">
        <f>IF($C1298&lt;&gt;"",VLOOKUP($C1298,'Monthly budget'!$E$8:$O$86,COLUMN()-3,FALSE),0)</f>
        <v>0</v>
      </c>
      <c r="F1298" s="82">
        <f>IF($C1298&lt;&gt;"",VLOOKUP($C1298,'Monthly budget'!$E$8:$O$86,COLUMN()-3,FALSE),0)</f>
        <v>0</v>
      </c>
      <c r="G1298" s="82">
        <f>IF($C1298&lt;&gt;"",VLOOKUP($C1298,'Monthly budget'!$E$8:$O$86,COLUMN()-3,FALSE),0)</f>
        <v>0</v>
      </c>
      <c r="H1298" s="82">
        <f>IF($C1298&lt;&gt;"",VLOOKUP($C1298,'Monthly budget'!$E$8:$O$86,COLUMN()-3,FALSE),0)</f>
        <v>0</v>
      </c>
      <c r="I1298" s="82">
        <f>IF($C1298&lt;&gt;"",VLOOKUP($C1298,'Monthly budget'!$E$8:$O$86,COLUMN()-3,FALSE),0)</f>
        <v>0</v>
      </c>
      <c r="J1298" s="82">
        <f>IF($C1298&lt;&gt;"",VLOOKUP($C1298,'Monthly budget'!$E$8:$O$86,COLUMN()-3,FALSE),0)</f>
        <v>0</v>
      </c>
      <c r="K1298" s="82">
        <f>IF($C1298&lt;&gt;"",VLOOKUP($C1298,'Monthly budget'!$E$8:$O$86,COLUMN()-3,FALSE),0)</f>
        <v>0</v>
      </c>
      <c r="L1298" s="82">
        <f>IF($C1298&lt;&gt;"",VLOOKUP($C1298,'Monthly budget'!$E$8:$O$86,COLUMN()-3,FALSE),0)</f>
        <v>0</v>
      </c>
      <c r="M1298" s="82">
        <f>IF($C1298&lt;&gt;"",VLOOKUP($C1298,'Monthly budget'!$E$8:$O$86,COLUMN()-3,FALSE),0)</f>
        <v>0</v>
      </c>
      <c r="N1298" s="82">
        <f>IF($C1298&lt;&gt;"",VLOOKUP($C1298,'Monthly budget'!$E$8:$O$86,COLUMN()-3,FALSE),0)</f>
        <v>0</v>
      </c>
    </row>
    <row r="1299" spans="2:14" x14ac:dyDescent="0.25">
      <c r="B1299" s="81" t="b">
        <v>0</v>
      </c>
      <c r="C1299" s="88"/>
      <c r="D1299" s="87"/>
      <c r="E1299" s="83">
        <f>IF($C1299&lt;&gt;"",VLOOKUP($C1299,'Monthly budget'!$E$8:$O$86,COLUMN()-3,FALSE),0)</f>
        <v>0</v>
      </c>
      <c r="F1299" s="82">
        <f>IF($C1299&lt;&gt;"",VLOOKUP($C1299,'Monthly budget'!$E$8:$O$86,COLUMN()-3,FALSE),0)</f>
        <v>0</v>
      </c>
      <c r="G1299" s="82">
        <f>IF($C1299&lt;&gt;"",VLOOKUP($C1299,'Monthly budget'!$E$8:$O$86,COLUMN()-3,FALSE),0)</f>
        <v>0</v>
      </c>
      <c r="H1299" s="82">
        <f>IF($C1299&lt;&gt;"",VLOOKUP($C1299,'Monthly budget'!$E$8:$O$86,COLUMN()-3,FALSE),0)</f>
        <v>0</v>
      </c>
      <c r="I1299" s="82">
        <f>IF($C1299&lt;&gt;"",VLOOKUP($C1299,'Monthly budget'!$E$8:$O$86,COLUMN()-3,FALSE),0)</f>
        <v>0</v>
      </c>
      <c r="J1299" s="82">
        <f>IF($C1299&lt;&gt;"",VLOOKUP($C1299,'Monthly budget'!$E$8:$O$86,COLUMN()-3,FALSE),0)</f>
        <v>0</v>
      </c>
      <c r="K1299" s="82">
        <f>IF($C1299&lt;&gt;"",VLOOKUP($C1299,'Monthly budget'!$E$8:$O$86,COLUMN()-3,FALSE),0)</f>
        <v>0</v>
      </c>
      <c r="L1299" s="82">
        <f>IF($C1299&lt;&gt;"",VLOOKUP($C1299,'Monthly budget'!$E$8:$O$86,COLUMN()-3,FALSE),0)</f>
        <v>0</v>
      </c>
      <c r="M1299" s="82">
        <f>IF($C1299&lt;&gt;"",VLOOKUP($C1299,'Monthly budget'!$E$8:$O$86,COLUMN()-3,FALSE),0)</f>
        <v>0</v>
      </c>
      <c r="N1299" s="82">
        <f>IF($C1299&lt;&gt;"",VLOOKUP($C1299,'Monthly budget'!$E$8:$O$86,COLUMN()-3,FALSE),0)</f>
        <v>0</v>
      </c>
    </row>
    <row r="1300" spans="2:14" x14ac:dyDescent="0.25">
      <c r="B1300" s="81" t="b">
        <v>0</v>
      </c>
      <c r="C1300" s="88"/>
      <c r="D1300" s="87"/>
      <c r="E1300" s="83">
        <f>IF($C1300&lt;&gt;"",VLOOKUP($C1300,'Monthly budget'!$E$8:$O$86,COLUMN()-3,FALSE),0)</f>
        <v>0</v>
      </c>
      <c r="F1300" s="82">
        <f>IF($C1300&lt;&gt;"",VLOOKUP($C1300,'Monthly budget'!$E$8:$O$86,COLUMN()-3,FALSE),0)</f>
        <v>0</v>
      </c>
      <c r="G1300" s="82">
        <f>IF($C1300&lt;&gt;"",VLOOKUP($C1300,'Monthly budget'!$E$8:$O$86,COLUMN()-3,FALSE),0)</f>
        <v>0</v>
      </c>
      <c r="H1300" s="82">
        <f>IF($C1300&lt;&gt;"",VLOOKUP($C1300,'Monthly budget'!$E$8:$O$86,COLUMN()-3,FALSE),0)</f>
        <v>0</v>
      </c>
      <c r="I1300" s="82">
        <f>IF($C1300&lt;&gt;"",VLOOKUP($C1300,'Monthly budget'!$E$8:$O$86,COLUMN()-3,FALSE),0)</f>
        <v>0</v>
      </c>
      <c r="J1300" s="82">
        <f>IF($C1300&lt;&gt;"",VLOOKUP($C1300,'Monthly budget'!$E$8:$O$86,COLUMN()-3,FALSE),0)</f>
        <v>0</v>
      </c>
      <c r="K1300" s="82">
        <f>IF($C1300&lt;&gt;"",VLOOKUP($C1300,'Monthly budget'!$E$8:$O$86,COLUMN()-3,FALSE),0)</f>
        <v>0</v>
      </c>
      <c r="L1300" s="82">
        <f>IF($C1300&lt;&gt;"",VLOOKUP($C1300,'Monthly budget'!$E$8:$O$86,COLUMN()-3,FALSE),0)</f>
        <v>0</v>
      </c>
      <c r="M1300" s="82">
        <f>IF($C1300&lt;&gt;"",VLOOKUP($C1300,'Monthly budget'!$E$8:$O$86,COLUMN()-3,FALSE),0)</f>
        <v>0</v>
      </c>
      <c r="N1300" s="82">
        <f>IF($C1300&lt;&gt;"",VLOOKUP($C1300,'Monthly budget'!$E$8:$O$86,COLUMN()-3,FALSE),0)</f>
        <v>0</v>
      </c>
    </row>
    <row r="1301" spans="2:14" x14ac:dyDescent="0.25">
      <c r="B1301" s="81" t="b">
        <v>0</v>
      </c>
      <c r="C1301" s="88"/>
      <c r="D1301" s="87"/>
      <c r="E1301" s="83">
        <f>IF($C1301&lt;&gt;"",VLOOKUP($C1301,'Monthly budget'!$E$8:$O$86,COLUMN()-3,FALSE),0)</f>
        <v>0</v>
      </c>
      <c r="F1301" s="82">
        <f>IF($C1301&lt;&gt;"",VLOOKUP($C1301,'Monthly budget'!$E$8:$O$86,COLUMN()-3,FALSE),0)</f>
        <v>0</v>
      </c>
      <c r="G1301" s="82">
        <f>IF($C1301&lt;&gt;"",VLOOKUP($C1301,'Monthly budget'!$E$8:$O$86,COLUMN()-3,FALSE),0)</f>
        <v>0</v>
      </c>
      <c r="H1301" s="82">
        <f>IF($C1301&lt;&gt;"",VLOOKUP($C1301,'Monthly budget'!$E$8:$O$86,COLUMN()-3,FALSE),0)</f>
        <v>0</v>
      </c>
      <c r="I1301" s="82">
        <f>IF($C1301&lt;&gt;"",VLOOKUP($C1301,'Monthly budget'!$E$8:$O$86,COLUMN()-3,FALSE),0)</f>
        <v>0</v>
      </c>
      <c r="J1301" s="82">
        <f>IF($C1301&lt;&gt;"",VLOOKUP($C1301,'Monthly budget'!$E$8:$O$86,COLUMN()-3,FALSE),0)</f>
        <v>0</v>
      </c>
      <c r="K1301" s="82">
        <f>IF($C1301&lt;&gt;"",VLOOKUP($C1301,'Monthly budget'!$E$8:$O$86,COLUMN()-3,FALSE),0)</f>
        <v>0</v>
      </c>
      <c r="L1301" s="82">
        <f>IF($C1301&lt;&gt;"",VLOOKUP($C1301,'Monthly budget'!$E$8:$O$86,COLUMN()-3,FALSE),0)</f>
        <v>0</v>
      </c>
      <c r="M1301" s="82">
        <f>IF($C1301&lt;&gt;"",VLOOKUP($C1301,'Monthly budget'!$E$8:$O$86,COLUMN()-3,FALSE),0)</f>
        <v>0</v>
      </c>
      <c r="N1301" s="82">
        <f>IF($C1301&lt;&gt;"",VLOOKUP($C1301,'Monthly budget'!$E$8:$O$86,COLUMN()-3,FALSE),0)</f>
        <v>0</v>
      </c>
    </row>
    <row r="1302" spans="2:14" x14ac:dyDescent="0.25">
      <c r="B1302" s="81" t="b">
        <v>0</v>
      </c>
      <c r="C1302" s="88"/>
      <c r="D1302" s="87"/>
      <c r="E1302" s="83">
        <f>IF($C1302&lt;&gt;"",VLOOKUP($C1302,'Monthly budget'!$E$8:$O$86,COLUMN()-3,FALSE),0)</f>
        <v>0</v>
      </c>
      <c r="F1302" s="82">
        <f>IF($C1302&lt;&gt;"",VLOOKUP($C1302,'Monthly budget'!$E$8:$O$86,COLUMN()-3,FALSE),0)</f>
        <v>0</v>
      </c>
      <c r="G1302" s="82">
        <f>IF($C1302&lt;&gt;"",VLOOKUP($C1302,'Monthly budget'!$E$8:$O$86,COLUMN()-3,FALSE),0)</f>
        <v>0</v>
      </c>
      <c r="H1302" s="82">
        <f>IF($C1302&lt;&gt;"",VLOOKUP($C1302,'Monthly budget'!$E$8:$O$86,COLUMN()-3,FALSE),0)</f>
        <v>0</v>
      </c>
      <c r="I1302" s="82">
        <f>IF($C1302&lt;&gt;"",VLOOKUP($C1302,'Monthly budget'!$E$8:$O$86,COLUMN()-3,FALSE),0)</f>
        <v>0</v>
      </c>
      <c r="J1302" s="82">
        <f>IF($C1302&lt;&gt;"",VLOOKUP($C1302,'Monthly budget'!$E$8:$O$86,COLUMN()-3,FALSE),0)</f>
        <v>0</v>
      </c>
      <c r="K1302" s="82">
        <f>IF($C1302&lt;&gt;"",VLOOKUP($C1302,'Monthly budget'!$E$8:$O$86,COLUMN()-3,FALSE),0)</f>
        <v>0</v>
      </c>
      <c r="L1302" s="82">
        <f>IF($C1302&lt;&gt;"",VLOOKUP($C1302,'Monthly budget'!$E$8:$O$86,COLUMN()-3,FALSE),0)</f>
        <v>0</v>
      </c>
      <c r="M1302" s="82">
        <f>IF($C1302&lt;&gt;"",VLOOKUP($C1302,'Monthly budget'!$E$8:$O$86,COLUMN()-3,FALSE),0)</f>
        <v>0</v>
      </c>
      <c r="N1302" s="82">
        <f>IF($C1302&lt;&gt;"",VLOOKUP($C1302,'Monthly budget'!$E$8:$O$86,COLUMN()-3,FALSE),0)</f>
        <v>0</v>
      </c>
    </row>
    <row r="1303" spans="2:14" x14ac:dyDescent="0.25">
      <c r="B1303" s="81" t="b">
        <v>0</v>
      </c>
      <c r="C1303" s="88"/>
      <c r="D1303" s="87"/>
      <c r="E1303" s="83">
        <f>IF($C1303&lt;&gt;"",VLOOKUP($C1303,'Monthly budget'!$E$8:$O$86,COLUMN()-3,FALSE),0)</f>
        <v>0</v>
      </c>
      <c r="F1303" s="82">
        <f>IF($C1303&lt;&gt;"",VLOOKUP($C1303,'Monthly budget'!$E$8:$O$86,COLUMN()-3,FALSE),0)</f>
        <v>0</v>
      </c>
      <c r="G1303" s="82">
        <f>IF($C1303&lt;&gt;"",VLOOKUP($C1303,'Monthly budget'!$E$8:$O$86,COLUMN()-3,FALSE),0)</f>
        <v>0</v>
      </c>
      <c r="H1303" s="82">
        <f>IF($C1303&lt;&gt;"",VLOOKUP($C1303,'Monthly budget'!$E$8:$O$86,COLUMN()-3,FALSE),0)</f>
        <v>0</v>
      </c>
      <c r="I1303" s="82">
        <f>IF($C1303&lt;&gt;"",VLOOKUP($C1303,'Monthly budget'!$E$8:$O$86,COLUMN()-3,FALSE),0)</f>
        <v>0</v>
      </c>
      <c r="J1303" s="82">
        <f>IF($C1303&lt;&gt;"",VLOOKUP($C1303,'Monthly budget'!$E$8:$O$86,COLUMN()-3,FALSE),0)</f>
        <v>0</v>
      </c>
      <c r="K1303" s="82">
        <f>IF($C1303&lt;&gt;"",VLOOKUP($C1303,'Monthly budget'!$E$8:$O$86,COLUMN()-3,FALSE),0)</f>
        <v>0</v>
      </c>
      <c r="L1303" s="82">
        <f>IF($C1303&lt;&gt;"",VLOOKUP($C1303,'Monthly budget'!$E$8:$O$86,COLUMN()-3,FALSE),0)</f>
        <v>0</v>
      </c>
      <c r="M1303" s="82">
        <f>IF($C1303&lt;&gt;"",VLOOKUP($C1303,'Monthly budget'!$E$8:$O$86,COLUMN()-3,FALSE),0)</f>
        <v>0</v>
      </c>
      <c r="N1303" s="82">
        <f>IF($C1303&lt;&gt;"",VLOOKUP($C1303,'Monthly budget'!$E$8:$O$86,COLUMN()-3,FALSE),0)</f>
        <v>0</v>
      </c>
    </row>
    <row r="1304" spans="2:14" x14ac:dyDescent="0.25">
      <c r="B1304" s="81" t="b">
        <v>0</v>
      </c>
      <c r="C1304" s="88"/>
      <c r="D1304" s="87"/>
      <c r="E1304" s="83">
        <f>IF($C1304&lt;&gt;"",VLOOKUP($C1304,'Monthly budget'!$E$8:$O$86,COLUMN()-3,FALSE),0)</f>
        <v>0</v>
      </c>
      <c r="F1304" s="82">
        <f>IF($C1304&lt;&gt;"",VLOOKUP($C1304,'Monthly budget'!$E$8:$O$86,COLUMN()-3,FALSE),0)</f>
        <v>0</v>
      </c>
      <c r="G1304" s="82">
        <f>IF($C1304&lt;&gt;"",VLOOKUP($C1304,'Monthly budget'!$E$8:$O$86,COLUMN()-3,FALSE),0)</f>
        <v>0</v>
      </c>
      <c r="H1304" s="82">
        <f>IF($C1304&lt;&gt;"",VLOOKUP($C1304,'Monthly budget'!$E$8:$O$86,COLUMN()-3,FALSE),0)</f>
        <v>0</v>
      </c>
      <c r="I1304" s="82">
        <f>IF($C1304&lt;&gt;"",VLOOKUP($C1304,'Monthly budget'!$E$8:$O$86,COLUMN()-3,FALSE),0)</f>
        <v>0</v>
      </c>
      <c r="J1304" s="82">
        <f>IF($C1304&lt;&gt;"",VLOOKUP($C1304,'Monthly budget'!$E$8:$O$86,COLUMN()-3,FALSE),0)</f>
        <v>0</v>
      </c>
      <c r="K1304" s="82">
        <f>IF($C1304&lt;&gt;"",VLOOKUP($C1304,'Monthly budget'!$E$8:$O$86,COLUMN()-3,FALSE),0)</f>
        <v>0</v>
      </c>
      <c r="L1304" s="82">
        <f>IF($C1304&lt;&gt;"",VLOOKUP($C1304,'Monthly budget'!$E$8:$O$86,COLUMN()-3,FALSE),0)</f>
        <v>0</v>
      </c>
      <c r="M1304" s="82">
        <f>IF($C1304&lt;&gt;"",VLOOKUP($C1304,'Monthly budget'!$E$8:$O$86,COLUMN()-3,FALSE),0)</f>
        <v>0</v>
      </c>
      <c r="N1304" s="82">
        <f>IF($C1304&lt;&gt;"",VLOOKUP($C1304,'Monthly budget'!$E$8:$O$86,COLUMN()-3,FALSE),0)</f>
        <v>0</v>
      </c>
    </row>
    <row r="1305" spans="2:14" x14ac:dyDescent="0.25">
      <c r="B1305" s="81" t="b">
        <v>0</v>
      </c>
      <c r="C1305" s="88"/>
      <c r="D1305" s="87"/>
      <c r="E1305" s="83">
        <f>IF($C1305&lt;&gt;"",VLOOKUP($C1305,'Monthly budget'!$E$8:$O$86,COLUMN()-3,FALSE),0)</f>
        <v>0</v>
      </c>
      <c r="F1305" s="82">
        <f>IF($C1305&lt;&gt;"",VLOOKUP($C1305,'Monthly budget'!$E$8:$O$86,COLUMN()-3,FALSE),0)</f>
        <v>0</v>
      </c>
      <c r="G1305" s="82">
        <f>IF($C1305&lt;&gt;"",VLOOKUP($C1305,'Monthly budget'!$E$8:$O$86,COLUMN()-3,FALSE),0)</f>
        <v>0</v>
      </c>
      <c r="H1305" s="82">
        <f>IF($C1305&lt;&gt;"",VLOOKUP($C1305,'Monthly budget'!$E$8:$O$86,COLUMN()-3,FALSE),0)</f>
        <v>0</v>
      </c>
      <c r="I1305" s="82">
        <f>IF($C1305&lt;&gt;"",VLOOKUP($C1305,'Monthly budget'!$E$8:$O$86,COLUMN()-3,FALSE),0)</f>
        <v>0</v>
      </c>
      <c r="J1305" s="82">
        <f>IF($C1305&lt;&gt;"",VLOOKUP($C1305,'Monthly budget'!$E$8:$O$86,COLUMN()-3,FALSE),0)</f>
        <v>0</v>
      </c>
      <c r="K1305" s="82">
        <f>IF($C1305&lt;&gt;"",VLOOKUP($C1305,'Monthly budget'!$E$8:$O$86,COLUMN()-3,FALSE),0)</f>
        <v>0</v>
      </c>
      <c r="L1305" s="82">
        <f>IF($C1305&lt;&gt;"",VLOOKUP($C1305,'Monthly budget'!$E$8:$O$86,COLUMN()-3,FALSE),0)</f>
        <v>0</v>
      </c>
      <c r="M1305" s="82">
        <f>IF($C1305&lt;&gt;"",VLOOKUP($C1305,'Monthly budget'!$E$8:$O$86,COLUMN()-3,FALSE),0)</f>
        <v>0</v>
      </c>
      <c r="N1305" s="82">
        <f>IF($C1305&lt;&gt;"",VLOOKUP($C1305,'Monthly budget'!$E$8:$O$86,COLUMN()-3,FALSE),0)</f>
        <v>0</v>
      </c>
    </row>
    <row r="1306" spans="2:14" x14ac:dyDescent="0.25">
      <c r="B1306" s="81" t="b">
        <v>0</v>
      </c>
      <c r="C1306" s="88"/>
      <c r="D1306" s="87"/>
      <c r="E1306" s="83">
        <f>IF($C1306&lt;&gt;"",VLOOKUP($C1306,'Monthly budget'!$E$8:$O$86,COLUMN()-3,FALSE),0)</f>
        <v>0</v>
      </c>
      <c r="F1306" s="82">
        <f>IF($C1306&lt;&gt;"",VLOOKUP($C1306,'Monthly budget'!$E$8:$O$86,COLUMN()-3,FALSE),0)</f>
        <v>0</v>
      </c>
      <c r="G1306" s="82">
        <f>IF($C1306&lt;&gt;"",VLOOKUP($C1306,'Monthly budget'!$E$8:$O$86,COLUMN()-3,FALSE),0)</f>
        <v>0</v>
      </c>
      <c r="H1306" s="82">
        <f>IF($C1306&lt;&gt;"",VLOOKUP($C1306,'Monthly budget'!$E$8:$O$86,COLUMN()-3,FALSE),0)</f>
        <v>0</v>
      </c>
      <c r="I1306" s="82">
        <f>IF($C1306&lt;&gt;"",VLOOKUP($C1306,'Monthly budget'!$E$8:$O$86,COLUMN()-3,FALSE),0)</f>
        <v>0</v>
      </c>
      <c r="J1306" s="82">
        <f>IF($C1306&lt;&gt;"",VLOOKUP($C1306,'Monthly budget'!$E$8:$O$86,COLUMN()-3,FALSE),0)</f>
        <v>0</v>
      </c>
      <c r="K1306" s="82">
        <f>IF($C1306&lt;&gt;"",VLOOKUP($C1306,'Monthly budget'!$E$8:$O$86,COLUMN()-3,FALSE),0)</f>
        <v>0</v>
      </c>
      <c r="L1306" s="82">
        <f>IF($C1306&lt;&gt;"",VLOOKUP($C1306,'Monthly budget'!$E$8:$O$86,COLUMN()-3,FALSE),0)</f>
        <v>0</v>
      </c>
      <c r="M1306" s="82">
        <f>IF($C1306&lt;&gt;"",VLOOKUP($C1306,'Monthly budget'!$E$8:$O$86,COLUMN()-3,FALSE),0)</f>
        <v>0</v>
      </c>
      <c r="N1306" s="82">
        <f>IF($C1306&lt;&gt;"",VLOOKUP($C1306,'Monthly budget'!$E$8:$O$86,COLUMN()-3,FALSE),0)</f>
        <v>0</v>
      </c>
    </row>
    <row r="1307" spans="2:14" x14ac:dyDescent="0.25">
      <c r="B1307" s="81" t="b">
        <v>0</v>
      </c>
      <c r="C1307" s="88"/>
      <c r="D1307" s="87"/>
      <c r="E1307" s="83">
        <f>IF($C1307&lt;&gt;"",VLOOKUP($C1307,'Monthly budget'!$E$8:$O$86,COLUMN()-3,FALSE),0)</f>
        <v>0</v>
      </c>
      <c r="F1307" s="82">
        <f>IF($C1307&lt;&gt;"",VLOOKUP($C1307,'Monthly budget'!$E$8:$O$86,COLUMN()-3,FALSE),0)</f>
        <v>0</v>
      </c>
      <c r="G1307" s="82">
        <f>IF($C1307&lt;&gt;"",VLOOKUP($C1307,'Monthly budget'!$E$8:$O$86,COLUMN()-3,FALSE),0)</f>
        <v>0</v>
      </c>
      <c r="H1307" s="82">
        <f>IF($C1307&lt;&gt;"",VLOOKUP($C1307,'Monthly budget'!$E$8:$O$86,COLUMN()-3,FALSE),0)</f>
        <v>0</v>
      </c>
      <c r="I1307" s="82">
        <f>IF($C1307&lt;&gt;"",VLOOKUP($C1307,'Monthly budget'!$E$8:$O$86,COLUMN()-3,FALSE),0)</f>
        <v>0</v>
      </c>
      <c r="J1307" s="82">
        <f>IF($C1307&lt;&gt;"",VLOOKUP($C1307,'Monthly budget'!$E$8:$O$86,COLUMN()-3,FALSE),0)</f>
        <v>0</v>
      </c>
      <c r="K1307" s="82">
        <f>IF($C1307&lt;&gt;"",VLOOKUP($C1307,'Monthly budget'!$E$8:$O$86,COLUMN()-3,FALSE),0)</f>
        <v>0</v>
      </c>
      <c r="L1307" s="82">
        <f>IF($C1307&lt;&gt;"",VLOOKUP($C1307,'Monthly budget'!$E$8:$O$86,COLUMN()-3,FALSE),0)</f>
        <v>0</v>
      </c>
      <c r="M1307" s="82">
        <f>IF($C1307&lt;&gt;"",VLOOKUP($C1307,'Monthly budget'!$E$8:$O$86,COLUMN()-3,FALSE),0)</f>
        <v>0</v>
      </c>
      <c r="N1307" s="82">
        <f>IF($C1307&lt;&gt;"",VLOOKUP($C1307,'Monthly budget'!$E$8:$O$86,COLUMN()-3,FALSE),0)</f>
        <v>0</v>
      </c>
    </row>
    <row r="1308" spans="2:14" x14ac:dyDescent="0.25">
      <c r="B1308" s="81" t="b">
        <v>0</v>
      </c>
      <c r="C1308" s="88"/>
      <c r="D1308" s="87"/>
      <c r="E1308" s="83">
        <f>IF($C1308&lt;&gt;"",VLOOKUP($C1308,'Monthly budget'!$E$8:$O$86,COLUMN()-3,FALSE),0)</f>
        <v>0</v>
      </c>
      <c r="F1308" s="82">
        <f>IF($C1308&lt;&gt;"",VLOOKUP($C1308,'Monthly budget'!$E$8:$O$86,COLUMN()-3,FALSE),0)</f>
        <v>0</v>
      </c>
      <c r="G1308" s="82">
        <f>IF($C1308&lt;&gt;"",VLOOKUP($C1308,'Monthly budget'!$E$8:$O$86,COLUMN()-3,FALSE),0)</f>
        <v>0</v>
      </c>
      <c r="H1308" s="82">
        <f>IF($C1308&lt;&gt;"",VLOOKUP($C1308,'Monthly budget'!$E$8:$O$86,COLUMN()-3,FALSE),0)</f>
        <v>0</v>
      </c>
      <c r="I1308" s="82">
        <f>IF($C1308&lt;&gt;"",VLOOKUP($C1308,'Monthly budget'!$E$8:$O$86,COLUMN()-3,FALSE),0)</f>
        <v>0</v>
      </c>
      <c r="J1308" s="82">
        <f>IF($C1308&lt;&gt;"",VLOOKUP($C1308,'Monthly budget'!$E$8:$O$86,COLUMN()-3,FALSE),0)</f>
        <v>0</v>
      </c>
      <c r="K1308" s="82">
        <f>IF($C1308&lt;&gt;"",VLOOKUP($C1308,'Monthly budget'!$E$8:$O$86,COLUMN()-3,FALSE),0)</f>
        <v>0</v>
      </c>
      <c r="L1308" s="82">
        <f>IF($C1308&lt;&gt;"",VLOOKUP($C1308,'Monthly budget'!$E$8:$O$86,COLUMN()-3,FALSE),0)</f>
        <v>0</v>
      </c>
      <c r="M1308" s="82">
        <f>IF($C1308&lt;&gt;"",VLOOKUP($C1308,'Monthly budget'!$E$8:$O$86,COLUMN()-3,FALSE),0)</f>
        <v>0</v>
      </c>
      <c r="N1308" s="82">
        <f>IF($C1308&lt;&gt;"",VLOOKUP($C1308,'Monthly budget'!$E$8:$O$86,COLUMN()-3,FALSE),0)</f>
        <v>0</v>
      </c>
    </row>
    <row r="1309" spans="2:14" x14ac:dyDescent="0.25">
      <c r="B1309" s="81" t="b">
        <v>0</v>
      </c>
      <c r="C1309" s="88"/>
      <c r="D1309" s="87"/>
      <c r="E1309" s="83">
        <f>IF($C1309&lt;&gt;"",VLOOKUP($C1309,'Monthly budget'!$E$8:$O$86,COLUMN()-3,FALSE),0)</f>
        <v>0</v>
      </c>
      <c r="F1309" s="82">
        <f>IF($C1309&lt;&gt;"",VLOOKUP($C1309,'Monthly budget'!$E$8:$O$86,COLUMN()-3,FALSE),0)</f>
        <v>0</v>
      </c>
      <c r="G1309" s="82">
        <f>IF($C1309&lt;&gt;"",VLOOKUP($C1309,'Monthly budget'!$E$8:$O$86,COLUMN()-3,FALSE),0)</f>
        <v>0</v>
      </c>
      <c r="H1309" s="82">
        <f>IF($C1309&lt;&gt;"",VLOOKUP($C1309,'Monthly budget'!$E$8:$O$86,COLUMN()-3,FALSE),0)</f>
        <v>0</v>
      </c>
      <c r="I1309" s="82">
        <f>IF($C1309&lt;&gt;"",VLOOKUP($C1309,'Monthly budget'!$E$8:$O$86,COLUMN()-3,FALSE),0)</f>
        <v>0</v>
      </c>
      <c r="J1309" s="82">
        <f>IF($C1309&lt;&gt;"",VLOOKUP($C1309,'Monthly budget'!$E$8:$O$86,COLUMN()-3,FALSE),0)</f>
        <v>0</v>
      </c>
      <c r="K1309" s="82">
        <f>IF($C1309&lt;&gt;"",VLOOKUP($C1309,'Monthly budget'!$E$8:$O$86,COLUMN()-3,FALSE),0)</f>
        <v>0</v>
      </c>
      <c r="L1309" s="82">
        <f>IF($C1309&lt;&gt;"",VLOOKUP($C1309,'Monthly budget'!$E$8:$O$86,COLUMN()-3,FALSE),0)</f>
        <v>0</v>
      </c>
      <c r="M1309" s="82">
        <f>IF($C1309&lt;&gt;"",VLOOKUP($C1309,'Monthly budget'!$E$8:$O$86,COLUMN()-3,FALSE),0)</f>
        <v>0</v>
      </c>
      <c r="N1309" s="82">
        <f>IF($C1309&lt;&gt;"",VLOOKUP($C1309,'Monthly budget'!$E$8:$O$86,COLUMN()-3,FALSE),0)</f>
        <v>0</v>
      </c>
    </row>
    <row r="1310" spans="2:14" x14ac:dyDescent="0.25">
      <c r="B1310" s="81" t="b">
        <v>0</v>
      </c>
      <c r="C1310" s="88"/>
      <c r="D1310" s="87"/>
      <c r="E1310" s="83">
        <f>IF($C1310&lt;&gt;"",VLOOKUP($C1310,'Monthly budget'!$E$8:$O$86,COLUMN()-3,FALSE),0)</f>
        <v>0</v>
      </c>
      <c r="F1310" s="82">
        <f>IF($C1310&lt;&gt;"",VLOOKUP($C1310,'Monthly budget'!$E$8:$O$86,COLUMN()-3,FALSE),0)</f>
        <v>0</v>
      </c>
      <c r="G1310" s="82">
        <f>IF($C1310&lt;&gt;"",VLOOKUP($C1310,'Monthly budget'!$E$8:$O$86,COLUMN()-3,FALSE),0)</f>
        <v>0</v>
      </c>
      <c r="H1310" s="82">
        <f>IF($C1310&lt;&gt;"",VLOOKUP($C1310,'Monthly budget'!$E$8:$O$86,COLUMN()-3,FALSE),0)</f>
        <v>0</v>
      </c>
      <c r="I1310" s="82">
        <f>IF($C1310&lt;&gt;"",VLOOKUP($C1310,'Monthly budget'!$E$8:$O$86,COLUMN()-3,FALSE),0)</f>
        <v>0</v>
      </c>
      <c r="J1310" s="82">
        <f>IF($C1310&lt;&gt;"",VLOOKUP($C1310,'Monthly budget'!$E$8:$O$86,COLUMN()-3,FALSE),0)</f>
        <v>0</v>
      </c>
      <c r="K1310" s="82">
        <f>IF($C1310&lt;&gt;"",VLOOKUP($C1310,'Monthly budget'!$E$8:$O$86,COLUMN()-3,FALSE),0)</f>
        <v>0</v>
      </c>
      <c r="L1310" s="82">
        <f>IF($C1310&lt;&gt;"",VLOOKUP($C1310,'Monthly budget'!$E$8:$O$86,COLUMN()-3,FALSE),0)</f>
        <v>0</v>
      </c>
      <c r="M1310" s="82">
        <f>IF($C1310&lt;&gt;"",VLOOKUP($C1310,'Monthly budget'!$E$8:$O$86,COLUMN()-3,FALSE),0)</f>
        <v>0</v>
      </c>
      <c r="N1310" s="82">
        <f>IF($C1310&lt;&gt;"",VLOOKUP($C1310,'Monthly budget'!$E$8:$O$86,COLUMN()-3,FALSE),0)</f>
        <v>0</v>
      </c>
    </row>
    <row r="1311" spans="2:14" x14ac:dyDescent="0.25">
      <c r="B1311" s="81" t="b">
        <v>0</v>
      </c>
      <c r="C1311" s="88"/>
      <c r="D1311" s="87"/>
      <c r="E1311" s="83">
        <f>IF($C1311&lt;&gt;"",VLOOKUP($C1311,'Monthly budget'!$E$8:$O$86,COLUMN()-3,FALSE),0)</f>
        <v>0</v>
      </c>
      <c r="F1311" s="82">
        <f>IF($C1311&lt;&gt;"",VLOOKUP($C1311,'Monthly budget'!$E$8:$O$86,COLUMN()-3,FALSE),0)</f>
        <v>0</v>
      </c>
      <c r="G1311" s="82">
        <f>IF($C1311&lt;&gt;"",VLOOKUP($C1311,'Monthly budget'!$E$8:$O$86,COLUMN()-3,FALSE),0)</f>
        <v>0</v>
      </c>
      <c r="H1311" s="82">
        <f>IF($C1311&lt;&gt;"",VLOOKUP($C1311,'Monthly budget'!$E$8:$O$86,COLUMN()-3,FALSE),0)</f>
        <v>0</v>
      </c>
      <c r="I1311" s="82">
        <f>IF($C1311&lt;&gt;"",VLOOKUP($C1311,'Monthly budget'!$E$8:$O$86,COLUMN()-3,FALSE),0)</f>
        <v>0</v>
      </c>
      <c r="J1311" s="82">
        <f>IF($C1311&lt;&gt;"",VLOOKUP($C1311,'Monthly budget'!$E$8:$O$86,COLUMN()-3,FALSE),0)</f>
        <v>0</v>
      </c>
      <c r="K1311" s="82">
        <f>IF($C1311&lt;&gt;"",VLOOKUP($C1311,'Monthly budget'!$E$8:$O$86,COLUMN()-3,FALSE),0)</f>
        <v>0</v>
      </c>
      <c r="L1311" s="82">
        <f>IF($C1311&lt;&gt;"",VLOOKUP($C1311,'Monthly budget'!$E$8:$O$86,COLUMN()-3,FALSE),0)</f>
        <v>0</v>
      </c>
      <c r="M1311" s="82">
        <f>IF($C1311&lt;&gt;"",VLOOKUP($C1311,'Monthly budget'!$E$8:$O$86,COLUMN()-3,FALSE),0)</f>
        <v>0</v>
      </c>
      <c r="N1311" s="82">
        <f>IF($C1311&lt;&gt;"",VLOOKUP($C1311,'Monthly budget'!$E$8:$O$86,COLUMN()-3,FALSE),0)</f>
        <v>0</v>
      </c>
    </row>
    <row r="1312" spans="2:14" x14ac:dyDescent="0.25">
      <c r="B1312" s="81" t="b">
        <v>0</v>
      </c>
      <c r="C1312" s="88"/>
      <c r="D1312" s="87"/>
      <c r="E1312" s="83">
        <f>IF($C1312&lt;&gt;"",VLOOKUP($C1312,'Monthly budget'!$E$8:$O$86,COLUMN()-3,FALSE),0)</f>
        <v>0</v>
      </c>
      <c r="F1312" s="82">
        <f>IF($C1312&lt;&gt;"",VLOOKUP($C1312,'Monthly budget'!$E$8:$O$86,COLUMN()-3,FALSE),0)</f>
        <v>0</v>
      </c>
      <c r="G1312" s="82">
        <f>IF($C1312&lt;&gt;"",VLOOKUP($C1312,'Monthly budget'!$E$8:$O$86,COLUMN()-3,FALSE),0)</f>
        <v>0</v>
      </c>
      <c r="H1312" s="82">
        <f>IF($C1312&lt;&gt;"",VLOOKUP($C1312,'Monthly budget'!$E$8:$O$86,COLUMN()-3,FALSE),0)</f>
        <v>0</v>
      </c>
      <c r="I1312" s="82">
        <f>IF($C1312&lt;&gt;"",VLOOKUP($C1312,'Monthly budget'!$E$8:$O$86,COLUMN()-3,FALSE),0)</f>
        <v>0</v>
      </c>
      <c r="J1312" s="82">
        <f>IF($C1312&lt;&gt;"",VLOOKUP($C1312,'Monthly budget'!$E$8:$O$86,COLUMN()-3,FALSE),0)</f>
        <v>0</v>
      </c>
      <c r="K1312" s="82">
        <f>IF($C1312&lt;&gt;"",VLOOKUP($C1312,'Monthly budget'!$E$8:$O$86,COLUMN()-3,FALSE),0)</f>
        <v>0</v>
      </c>
      <c r="L1312" s="82">
        <f>IF($C1312&lt;&gt;"",VLOOKUP($C1312,'Monthly budget'!$E$8:$O$86,COLUMN()-3,FALSE),0)</f>
        <v>0</v>
      </c>
      <c r="M1312" s="82">
        <f>IF($C1312&lt;&gt;"",VLOOKUP($C1312,'Monthly budget'!$E$8:$O$86,COLUMN()-3,FALSE),0)</f>
        <v>0</v>
      </c>
      <c r="N1312" s="82">
        <f>IF($C1312&lt;&gt;"",VLOOKUP($C1312,'Monthly budget'!$E$8:$O$86,COLUMN()-3,FALSE),0)</f>
        <v>0</v>
      </c>
    </row>
    <row r="1313" spans="2:14" x14ac:dyDescent="0.25">
      <c r="B1313" s="81" t="b">
        <v>0</v>
      </c>
      <c r="C1313" s="88"/>
      <c r="D1313" s="87"/>
      <c r="E1313" s="83">
        <f>IF($C1313&lt;&gt;"",VLOOKUP($C1313,'Monthly budget'!$E$8:$O$86,COLUMN()-3,FALSE),0)</f>
        <v>0</v>
      </c>
      <c r="F1313" s="82">
        <f>IF($C1313&lt;&gt;"",VLOOKUP($C1313,'Monthly budget'!$E$8:$O$86,COLUMN()-3,FALSE),0)</f>
        <v>0</v>
      </c>
      <c r="G1313" s="82">
        <f>IF($C1313&lt;&gt;"",VLOOKUP($C1313,'Monthly budget'!$E$8:$O$86,COLUMN()-3,FALSE),0)</f>
        <v>0</v>
      </c>
      <c r="H1313" s="82">
        <f>IF($C1313&lt;&gt;"",VLOOKUP($C1313,'Monthly budget'!$E$8:$O$86,COLUMN()-3,FALSE),0)</f>
        <v>0</v>
      </c>
      <c r="I1313" s="82">
        <f>IF($C1313&lt;&gt;"",VLOOKUP($C1313,'Monthly budget'!$E$8:$O$86,COLUMN()-3,FALSE),0)</f>
        <v>0</v>
      </c>
      <c r="J1313" s="82">
        <f>IF($C1313&lt;&gt;"",VLOOKUP($C1313,'Monthly budget'!$E$8:$O$86,COLUMN()-3,FALSE),0)</f>
        <v>0</v>
      </c>
      <c r="K1313" s="82">
        <f>IF($C1313&lt;&gt;"",VLOOKUP($C1313,'Monthly budget'!$E$8:$O$86,COLUMN()-3,FALSE),0)</f>
        <v>0</v>
      </c>
      <c r="L1313" s="82">
        <f>IF($C1313&lt;&gt;"",VLOOKUP($C1313,'Monthly budget'!$E$8:$O$86,COLUMN()-3,FALSE),0)</f>
        <v>0</v>
      </c>
      <c r="M1313" s="82">
        <f>IF($C1313&lt;&gt;"",VLOOKUP($C1313,'Monthly budget'!$E$8:$O$86,COLUMN()-3,FALSE),0)</f>
        <v>0</v>
      </c>
      <c r="N1313" s="82">
        <f>IF($C1313&lt;&gt;"",VLOOKUP($C1313,'Monthly budget'!$E$8:$O$86,COLUMN()-3,FALSE),0)</f>
        <v>0</v>
      </c>
    </row>
    <row r="1314" spans="2:14" x14ac:dyDescent="0.25">
      <c r="B1314" s="81" t="b">
        <v>0</v>
      </c>
      <c r="C1314" s="88"/>
      <c r="D1314" s="87"/>
      <c r="E1314" s="83">
        <f>IF($C1314&lt;&gt;"",VLOOKUP($C1314,'Monthly budget'!$E$8:$O$86,COLUMN()-3,FALSE),0)</f>
        <v>0</v>
      </c>
      <c r="F1314" s="82">
        <f>IF($C1314&lt;&gt;"",VLOOKUP($C1314,'Monthly budget'!$E$8:$O$86,COLUMN()-3,FALSE),0)</f>
        <v>0</v>
      </c>
      <c r="G1314" s="82">
        <f>IF($C1314&lt;&gt;"",VLOOKUP($C1314,'Monthly budget'!$E$8:$O$86,COLUMN()-3,FALSE),0)</f>
        <v>0</v>
      </c>
      <c r="H1314" s="82">
        <f>IF($C1314&lt;&gt;"",VLOOKUP($C1314,'Monthly budget'!$E$8:$O$86,COLUMN()-3,FALSE),0)</f>
        <v>0</v>
      </c>
      <c r="I1314" s="82">
        <f>IF($C1314&lt;&gt;"",VLOOKUP($C1314,'Monthly budget'!$E$8:$O$86,COLUMN()-3,FALSE),0)</f>
        <v>0</v>
      </c>
      <c r="J1314" s="82">
        <f>IF($C1314&lt;&gt;"",VLOOKUP($C1314,'Monthly budget'!$E$8:$O$86,COLUMN()-3,FALSE),0)</f>
        <v>0</v>
      </c>
      <c r="K1314" s="82">
        <f>IF($C1314&lt;&gt;"",VLOOKUP($C1314,'Monthly budget'!$E$8:$O$86,COLUMN()-3,FALSE),0)</f>
        <v>0</v>
      </c>
      <c r="L1314" s="82">
        <f>IF($C1314&lt;&gt;"",VLOOKUP($C1314,'Monthly budget'!$E$8:$O$86,COLUMN()-3,FALSE),0)</f>
        <v>0</v>
      </c>
      <c r="M1314" s="82">
        <f>IF($C1314&lt;&gt;"",VLOOKUP($C1314,'Monthly budget'!$E$8:$O$86,COLUMN()-3,FALSE),0)</f>
        <v>0</v>
      </c>
      <c r="N1314" s="82">
        <f>IF($C1314&lt;&gt;"",VLOOKUP($C1314,'Monthly budget'!$E$8:$O$86,COLUMN()-3,FALSE),0)</f>
        <v>0</v>
      </c>
    </row>
    <row r="1315" spans="2:14" x14ac:dyDescent="0.25">
      <c r="B1315" s="81" t="b">
        <v>0</v>
      </c>
      <c r="C1315" s="88"/>
      <c r="D1315" s="87"/>
      <c r="E1315" s="83">
        <f>IF($C1315&lt;&gt;"",VLOOKUP($C1315,'Monthly budget'!$E$8:$O$86,COLUMN()-3,FALSE),0)</f>
        <v>0</v>
      </c>
      <c r="F1315" s="82">
        <f>IF($C1315&lt;&gt;"",VLOOKUP($C1315,'Monthly budget'!$E$8:$O$86,COLUMN()-3,FALSE),0)</f>
        <v>0</v>
      </c>
      <c r="G1315" s="82">
        <f>IF($C1315&lt;&gt;"",VLOOKUP($C1315,'Monthly budget'!$E$8:$O$86,COLUMN()-3,FALSE),0)</f>
        <v>0</v>
      </c>
      <c r="H1315" s="82">
        <f>IF($C1315&lt;&gt;"",VLOOKUP($C1315,'Monthly budget'!$E$8:$O$86,COLUMN()-3,FALSE),0)</f>
        <v>0</v>
      </c>
      <c r="I1315" s="82">
        <f>IF($C1315&lt;&gt;"",VLOOKUP($C1315,'Monthly budget'!$E$8:$O$86,COLUMN()-3,FALSE),0)</f>
        <v>0</v>
      </c>
      <c r="J1315" s="82">
        <f>IF($C1315&lt;&gt;"",VLOOKUP($C1315,'Monthly budget'!$E$8:$O$86,COLUMN()-3,FALSE),0)</f>
        <v>0</v>
      </c>
      <c r="K1315" s="82">
        <f>IF($C1315&lt;&gt;"",VLOOKUP($C1315,'Monthly budget'!$E$8:$O$86,COLUMN()-3,FALSE),0)</f>
        <v>0</v>
      </c>
      <c r="L1315" s="82">
        <f>IF($C1315&lt;&gt;"",VLOOKUP($C1315,'Monthly budget'!$E$8:$O$86,COLUMN()-3,FALSE),0)</f>
        <v>0</v>
      </c>
      <c r="M1315" s="82">
        <f>IF($C1315&lt;&gt;"",VLOOKUP($C1315,'Monthly budget'!$E$8:$O$86,COLUMN()-3,FALSE),0)</f>
        <v>0</v>
      </c>
      <c r="N1315" s="82">
        <f>IF($C1315&lt;&gt;"",VLOOKUP($C1315,'Monthly budget'!$E$8:$O$86,COLUMN()-3,FALSE),0)</f>
        <v>0</v>
      </c>
    </row>
    <row r="1316" spans="2:14" x14ac:dyDescent="0.25">
      <c r="B1316" s="81" t="b">
        <v>0</v>
      </c>
      <c r="C1316" s="88"/>
      <c r="D1316" s="87"/>
      <c r="E1316" s="83">
        <f>IF($C1316&lt;&gt;"",VLOOKUP($C1316,'Monthly budget'!$E$8:$O$86,COLUMN()-3,FALSE),0)</f>
        <v>0</v>
      </c>
      <c r="F1316" s="82">
        <f>IF($C1316&lt;&gt;"",VLOOKUP($C1316,'Monthly budget'!$E$8:$O$86,COLUMN()-3,FALSE),0)</f>
        <v>0</v>
      </c>
      <c r="G1316" s="82">
        <f>IF($C1316&lt;&gt;"",VLOOKUP($C1316,'Monthly budget'!$E$8:$O$86,COLUMN()-3,FALSE),0)</f>
        <v>0</v>
      </c>
      <c r="H1316" s="82">
        <f>IF($C1316&lt;&gt;"",VLOOKUP($C1316,'Monthly budget'!$E$8:$O$86,COLUMN()-3,FALSE),0)</f>
        <v>0</v>
      </c>
      <c r="I1316" s="82">
        <f>IF($C1316&lt;&gt;"",VLOOKUP($C1316,'Monthly budget'!$E$8:$O$86,COLUMN()-3,FALSE),0)</f>
        <v>0</v>
      </c>
      <c r="J1316" s="82">
        <f>IF($C1316&lt;&gt;"",VLOOKUP($C1316,'Monthly budget'!$E$8:$O$86,COLUMN()-3,FALSE),0)</f>
        <v>0</v>
      </c>
      <c r="K1316" s="82">
        <f>IF($C1316&lt;&gt;"",VLOOKUP($C1316,'Monthly budget'!$E$8:$O$86,COLUMN()-3,FALSE),0)</f>
        <v>0</v>
      </c>
      <c r="L1316" s="82">
        <f>IF($C1316&lt;&gt;"",VLOOKUP($C1316,'Monthly budget'!$E$8:$O$86,COLUMN()-3,FALSE),0)</f>
        <v>0</v>
      </c>
      <c r="M1316" s="82">
        <f>IF($C1316&lt;&gt;"",VLOOKUP($C1316,'Monthly budget'!$E$8:$O$86,COLUMN()-3,FALSE),0)</f>
        <v>0</v>
      </c>
      <c r="N1316" s="82">
        <f>IF($C1316&lt;&gt;"",VLOOKUP($C1316,'Monthly budget'!$E$8:$O$86,COLUMN()-3,FALSE),0)</f>
        <v>0</v>
      </c>
    </row>
    <row r="1317" spans="2:14" x14ac:dyDescent="0.25">
      <c r="B1317" s="81" t="b">
        <v>0</v>
      </c>
      <c r="C1317" s="88"/>
      <c r="D1317" s="87"/>
      <c r="E1317" s="83">
        <f>IF($C1317&lt;&gt;"",VLOOKUP($C1317,'Monthly budget'!$E$8:$O$86,COLUMN()-3,FALSE),0)</f>
        <v>0</v>
      </c>
      <c r="F1317" s="82">
        <f>IF($C1317&lt;&gt;"",VLOOKUP($C1317,'Monthly budget'!$E$8:$O$86,COLUMN()-3,FALSE),0)</f>
        <v>0</v>
      </c>
      <c r="G1317" s="82">
        <f>IF($C1317&lt;&gt;"",VLOOKUP($C1317,'Monthly budget'!$E$8:$O$86,COLUMN()-3,FALSE),0)</f>
        <v>0</v>
      </c>
      <c r="H1317" s="82">
        <f>IF($C1317&lt;&gt;"",VLOOKUP($C1317,'Monthly budget'!$E$8:$O$86,COLUMN()-3,FALSE),0)</f>
        <v>0</v>
      </c>
      <c r="I1317" s="82">
        <f>IF($C1317&lt;&gt;"",VLOOKUP($C1317,'Monthly budget'!$E$8:$O$86,COLUMN()-3,FALSE),0)</f>
        <v>0</v>
      </c>
      <c r="J1317" s="82">
        <f>IF($C1317&lt;&gt;"",VLOOKUP($C1317,'Monthly budget'!$E$8:$O$86,COLUMN()-3,FALSE),0)</f>
        <v>0</v>
      </c>
      <c r="K1317" s="82">
        <f>IF($C1317&lt;&gt;"",VLOOKUP($C1317,'Monthly budget'!$E$8:$O$86,COLUMN()-3,FALSE),0)</f>
        <v>0</v>
      </c>
      <c r="L1317" s="82">
        <f>IF($C1317&lt;&gt;"",VLOOKUP($C1317,'Monthly budget'!$E$8:$O$86,COLUMN()-3,FALSE),0)</f>
        <v>0</v>
      </c>
      <c r="M1317" s="82">
        <f>IF($C1317&lt;&gt;"",VLOOKUP($C1317,'Monthly budget'!$E$8:$O$86,COLUMN()-3,FALSE),0)</f>
        <v>0</v>
      </c>
      <c r="N1317" s="82">
        <f>IF($C1317&lt;&gt;"",VLOOKUP($C1317,'Monthly budget'!$E$8:$O$86,COLUMN()-3,FALSE),0)</f>
        <v>0</v>
      </c>
    </row>
    <row r="1318" spans="2:14" x14ac:dyDescent="0.25">
      <c r="B1318" s="81" t="b">
        <v>0</v>
      </c>
      <c r="C1318" s="88"/>
      <c r="D1318" s="87"/>
      <c r="E1318" s="83">
        <f>IF($C1318&lt;&gt;"",VLOOKUP($C1318,'Monthly budget'!$E$8:$O$86,COLUMN()-3,FALSE),0)</f>
        <v>0</v>
      </c>
      <c r="F1318" s="82">
        <f>IF($C1318&lt;&gt;"",VLOOKUP($C1318,'Monthly budget'!$E$8:$O$86,COLUMN()-3,FALSE),0)</f>
        <v>0</v>
      </c>
      <c r="G1318" s="82">
        <f>IF($C1318&lt;&gt;"",VLOOKUP($C1318,'Monthly budget'!$E$8:$O$86,COLUMN()-3,FALSE),0)</f>
        <v>0</v>
      </c>
      <c r="H1318" s="82">
        <f>IF($C1318&lt;&gt;"",VLOOKUP($C1318,'Monthly budget'!$E$8:$O$86,COLUMN()-3,FALSE),0)</f>
        <v>0</v>
      </c>
      <c r="I1318" s="82">
        <f>IF($C1318&lt;&gt;"",VLOOKUP($C1318,'Monthly budget'!$E$8:$O$86,COLUMN()-3,FALSE),0)</f>
        <v>0</v>
      </c>
      <c r="J1318" s="82">
        <f>IF($C1318&lt;&gt;"",VLOOKUP($C1318,'Monthly budget'!$E$8:$O$86,COLUMN()-3,FALSE),0)</f>
        <v>0</v>
      </c>
      <c r="K1318" s="82">
        <f>IF($C1318&lt;&gt;"",VLOOKUP($C1318,'Monthly budget'!$E$8:$O$86,COLUMN()-3,FALSE),0)</f>
        <v>0</v>
      </c>
      <c r="L1318" s="82">
        <f>IF($C1318&lt;&gt;"",VLOOKUP($C1318,'Monthly budget'!$E$8:$O$86,COLUMN()-3,FALSE),0)</f>
        <v>0</v>
      </c>
      <c r="M1318" s="82">
        <f>IF($C1318&lt;&gt;"",VLOOKUP($C1318,'Monthly budget'!$E$8:$O$86,COLUMN()-3,FALSE),0)</f>
        <v>0</v>
      </c>
      <c r="N1318" s="82">
        <f>IF($C1318&lt;&gt;"",VLOOKUP($C1318,'Monthly budget'!$E$8:$O$86,COLUMN()-3,FALSE),0)</f>
        <v>0</v>
      </c>
    </row>
    <row r="1319" spans="2:14" x14ac:dyDescent="0.25">
      <c r="B1319" s="81" t="b">
        <v>0</v>
      </c>
      <c r="C1319" s="88"/>
      <c r="D1319" s="87"/>
      <c r="E1319" s="83">
        <f>IF($C1319&lt;&gt;"",VLOOKUP($C1319,'Monthly budget'!$E$8:$O$86,COLUMN()-3,FALSE),0)</f>
        <v>0</v>
      </c>
      <c r="F1319" s="82">
        <f>IF($C1319&lt;&gt;"",VLOOKUP($C1319,'Monthly budget'!$E$8:$O$86,COLUMN()-3,FALSE),0)</f>
        <v>0</v>
      </c>
      <c r="G1319" s="82">
        <f>IF($C1319&lt;&gt;"",VLOOKUP($C1319,'Monthly budget'!$E$8:$O$86,COLUMN()-3,FALSE),0)</f>
        <v>0</v>
      </c>
      <c r="H1319" s="82">
        <f>IF($C1319&lt;&gt;"",VLOOKUP($C1319,'Monthly budget'!$E$8:$O$86,COLUMN()-3,FALSE),0)</f>
        <v>0</v>
      </c>
      <c r="I1319" s="82">
        <f>IF($C1319&lt;&gt;"",VLOOKUP($C1319,'Monthly budget'!$E$8:$O$86,COLUMN()-3,FALSE),0)</f>
        <v>0</v>
      </c>
      <c r="J1319" s="82">
        <f>IF($C1319&lt;&gt;"",VLOOKUP($C1319,'Monthly budget'!$E$8:$O$86,COLUMN()-3,FALSE),0)</f>
        <v>0</v>
      </c>
      <c r="K1319" s="82">
        <f>IF($C1319&lt;&gt;"",VLOOKUP($C1319,'Monthly budget'!$E$8:$O$86,COLUMN()-3,FALSE),0)</f>
        <v>0</v>
      </c>
      <c r="L1319" s="82">
        <f>IF($C1319&lt;&gt;"",VLOOKUP($C1319,'Monthly budget'!$E$8:$O$86,COLUMN()-3,FALSE),0)</f>
        <v>0</v>
      </c>
      <c r="M1319" s="82">
        <f>IF($C1319&lt;&gt;"",VLOOKUP($C1319,'Monthly budget'!$E$8:$O$86,COLUMN()-3,FALSE),0)</f>
        <v>0</v>
      </c>
      <c r="N1319" s="82">
        <f>IF($C1319&lt;&gt;"",VLOOKUP($C1319,'Monthly budget'!$E$8:$O$86,COLUMN()-3,FALSE),0)</f>
        <v>0</v>
      </c>
    </row>
    <row r="1320" spans="2:14" x14ac:dyDescent="0.25">
      <c r="B1320" s="81" t="b">
        <v>0</v>
      </c>
      <c r="C1320" s="88"/>
      <c r="D1320" s="87"/>
      <c r="E1320" s="83">
        <f>IF($C1320&lt;&gt;"",VLOOKUP($C1320,'Monthly budget'!$E$8:$O$86,COLUMN()-3,FALSE),0)</f>
        <v>0</v>
      </c>
      <c r="F1320" s="82">
        <f>IF($C1320&lt;&gt;"",VLOOKUP($C1320,'Monthly budget'!$E$8:$O$86,COLUMN()-3,FALSE),0)</f>
        <v>0</v>
      </c>
      <c r="G1320" s="82">
        <f>IF($C1320&lt;&gt;"",VLOOKUP($C1320,'Monthly budget'!$E$8:$O$86,COLUMN()-3,FALSE),0)</f>
        <v>0</v>
      </c>
      <c r="H1320" s="82">
        <f>IF($C1320&lt;&gt;"",VLOOKUP($C1320,'Monthly budget'!$E$8:$O$86,COLUMN()-3,FALSE),0)</f>
        <v>0</v>
      </c>
      <c r="I1320" s="82">
        <f>IF($C1320&lt;&gt;"",VLOOKUP($C1320,'Monthly budget'!$E$8:$O$86,COLUMN()-3,FALSE),0)</f>
        <v>0</v>
      </c>
      <c r="J1320" s="82">
        <f>IF($C1320&lt;&gt;"",VLOOKUP($C1320,'Monthly budget'!$E$8:$O$86,COLUMN()-3,FALSE),0)</f>
        <v>0</v>
      </c>
      <c r="K1320" s="82">
        <f>IF($C1320&lt;&gt;"",VLOOKUP($C1320,'Monthly budget'!$E$8:$O$86,COLUMN()-3,FALSE),0)</f>
        <v>0</v>
      </c>
      <c r="L1320" s="82">
        <f>IF($C1320&lt;&gt;"",VLOOKUP($C1320,'Monthly budget'!$E$8:$O$86,COLUMN()-3,FALSE),0)</f>
        <v>0</v>
      </c>
      <c r="M1320" s="82">
        <f>IF($C1320&lt;&gt;"",VLOOKUP($C1320,'Monthly budget'!$E$8:$O$86,COLUMN()-3,FALSE),0)</f>
        <v>0</v>
      </c>
      <c r="N1320" s="82">
        <f>IF($C1320&lt;&gt;"",VLOOKUP($C1320,'Monthly budget'!$E$8:$O$86,COLUMN()-3,FALSE),0)</f>
        <v>0</v>
      </c>
    </row>
    <row r="1321" spans="2:14" x14ac:dyDescent="0.25">
      <c r="B1321" s="81" t="b">
        <v>0</v>
      </c>
      <c r="C1321" s="88"/>
      <c r="D1321" s="87"/>
      <c r="E1321" s="83">
        <f>IF($C1321&lt;&gt;"",VLOOKUP($C1321,'Monthly budget'!$E$8:$O$86,COLUMN()-3,FALSE),0)</f>
        <v>0</v>
      </c>
      <c r="F1321" s="82">
        <f>IF($C1321&lt;&gt;"",VLOOKUP($C1321,'Monthly budget'!$E$8:$O$86,COLUMN()-3,FALSE),0)</f>
        <v>0</v>
      </c>
      <c r="G1321" s="82">
        <f>IF($C1321&lt;&gt;"",VLOOKUP($C1321,'Monthly budget'!$E$8:$O$86,COLUMN()-3,FALSE),0)</f>
        <v>0</v>
      </c>
      <c r="H1321" s="82">
        <f>IF($C1321&lt;&gt;"",VLOOKUP($C1321,'Monthly budget'!$E$8:$O$86,COLUMN()-3,FALSE),0)</f>
        <v>0</v>
      </c>
      <c r="I1321" s="82">
        <f>IF($C1321&lt;&gt;"",VLOOKUP($C1321,'Monthly budget'!$E$8:$O$86,COLUMN()-3,FALSE),0)</f>
        <v>0</v>
      </c>
      <c r="J1321" s="82">
        <f>IF($C1321&lt;&gt;"",VLOOKUP($C1321,'Monthly budget'!$E$8:$O$86,COLUMN()-3,FALSE),0)</f>
        <v>0</v>
      </c>
      <c r="K1321" s="82">
        <f>IF($C1321&lt;&gt;"",VLOOKUP($C1321,'Monthly budget'!$E$8:$O$86,COLUMN()-3,FALSE),0)</f>
        <v>0</v>
      </c>
      <c r="L1321" s="82">
        <f>IF($C1321&lt;&gt;"",VLOOKUP($C1321,'Monthly budget'!$E$8:$O$86,COLUMN()-3,FALSE),0)</f>
        <v>0</v>
      </c>
      <c r="M1321" s="82">
        <f>IF($C1321&lt;&gt;"",VLOOKUP($C1321,'Monthly budget'!$E$8:$O$86,COLUMN()-3,FALSE),0)</f>
        <v>0</v>
      </c>
      <c r="N1321" s="82">
        <f>IF($C1321&lt;&gt;"",VLOOKUP($C1321,'Monthly budget'!$E$8:$O$86,COLUMN()-3,FALSE),0)</f>
        <v>0</v>
      </c>
    </row>
    <row r="1322" spans="2:14" x14ac:dyDescent="0.25">
      <c r="B1322" s="81" t="b">
        <v>0</v>
      </c>
      <c r="C1322" s="88"/>
      <c r="D1322" s="87"/>
      <c r="E1322" s="83">
        <f>IF($C1322&lt;&gt;"",VLOOKUP($C1322,'Monthly budget'!$E$8:$O$86,COLUMN()-3,FALSE),0)</f>
        <v>0</v>
      </c>
      <c r="F1322" s="82">
        <f>IF($C1322&lt;&gt;"",VLOOKUP($C1322,'Monthly budget'!$E$8:$O$86,COLUMN()-3,FALSE),0)</f>
        <v>0</v>
      </c>
      <c r="G1322" s="82">
        <f>IF($C1322&lt;&gt;"",VLOOKUP($C1322,'Monthly budget'!$E$8:$O$86,COLUMN()-3,FALSE),0)</f>
        <v>0</v>
      </c>
      <c r="H1322" s="82">
        <f>IF($C1322&lt;&gt;"",VLOOKUP($C1322,'Monthly budget'!$E$8:$O$86,COLUMN()-3,FALSE),0)</f>
        <v>0</v>
      </c>
      <c r="I1322" s="82">
        <f>IF($C1322&lt;&gt;"",VLOOKUP($C1322,'Monthly budget'!$E$8:$O$86,COLUMN()-3,FALSE),0)</f>
        <v>0</v>
      </c>
      <c r="J1322" s="82">
        <f>IF($C1322&lt;&gt;"",VLOOKUP($C1322,'Monthly budget'!$E$8:$O$86,COLUMN()-3,FALSE),0)</f>
        <v>0</v>
      </c>
      <c r="K1322" s="82">
        <f>IF($C1322&lt;&gt;"",VLOOKUP($C1322,'Monthly budget'!$E$8:$O$86,COLUMN()-3,FALSE),0)</f>
        <v>0</v>
      </c>
      <c r="L1322" s="82">
        <f>IF($C1322&lt;&gt;"",VLOOKUP($C1322,'Monthly budget'!$E$8:$O$86,COLUMN()-3,FALSE),0)</f>
        <v>0</v>
      </c>
      <c r="M1322" s="82">
        <f>IF($C1322&lt;&gt;"",VLOOKUP($C1322,'Monthly budget'!$E$8:$O$86,COLUMN()-3,FALSE),0)</f>
        <v>0</v>
      </c>
      <c r="N1322" s="82">
        <f>IF($C1322&lt;&gt;"",VLOOKUP($C1322,'Monthly budget'!$E$8:$O$86,COLUMN()-3,FALSE),0)</f>
        <v>0</v>
      </c>
    </row>
    <row r="1323" spans="2:14" x14ac:dyDescent="0.25">
      <c r="B1323" s="81" t="b">
        <v>0</v>
      </c>
      <c r="C1323" s="88"/>
      <c r="D1323" s="87"/>
      <c r="E1323" s="83">
        <f>IF($C1323&lt;&gt;"",VLOOKUP($C1323,'Monthly budget'!$E$8:$O$86,COLUMN()-3,FALSE),0)</f>
        <v>0</v>
      </c>
      <c r="F1323" s="82">
        <f>IF($C1323&lt;&gt;"",VLOOKUP($C1323,'Monthly budget'!$E$8:$O$86,COLUMN()-3,FALSE),0)</f>
        <v>0</v>
      </c>
      <c r="G1323" s="82">
        <f>IF($C1323&lt;&gt;"",VLOOKUP($C1323,'Monthly budget'!$E$8:$O$86,COLUMN()-3,FALSE),0)</f>
        <v>0</v>
      </c>
      <c r="H1323" s="82">
        <f>IF($C1323&lt;&gt;"",VLOOKUP($C1323,'Monthly budget'!$E$8:$O$86,COLUMN()-3,FALSE),0)</f>
        <v>0</v>
      </c>
      <c r="I1323" s="82">
        <f>IF($C1323&lt;&gt;"",VLOOKUP($C1323,'Monthly budget'!$E$8:$O$86,COLUMN()-3,FALSE),0)</f>
        <v>0</v>
      </c>
      <c r="J1323" s="82">
        <f>IF($C1323&lt;&gt;"",VLOOKUP($C1323,'Monthly budget'!$E$8:$O$86,COLUMN()-3,FALSE),0)</f>
        <v>0</v>
      </c>
      <c r="K1323" s="82">
        <f>IF($C1323&lt;&gt;"",VLOOKUP($C1323,'Monthly budget'!$E$8:$O$86,COLUMN()-3,FALSE),0)</f>
        <v>0</v>
      </c>
      <c r="L1323" s="82">
        <f>IF($C1323&lt;&gt;"",VLOOKUP($C1323,'Monthly budget'!$E$8:$O$86,COLUMN()-3,FALSE),0)</f>
        <v>0</v>
      </c>
      <c r="M1323" s="82">
        <f>IF($C1323&lt;&gt;"",VLOOKUP($C1323,'Monthly budget'!$E$8:$O$86,COLUMN()-3,FALSE),0)</f>
        <v>0</v>
      </c>
      <c r="N1323" s="82">
        <f>IF($C1323&lt;&gt;"",VLOOKUP($C1323,'Monthly budget'!$E$8:$O$86,COLUMN()-3,FALSE),0)</f>
        <v>0</v>
      </c>
    </row>
    <row r="1324" spans="2:14" x14ac:dyDescent="0.25">
      <c r="B1324" s="81" t="b">
        <v>0</v>
      </c>
      <c r="C1324" s="88"/>
      <c r="D1324" s="87"/>
      <c r="E1324" s="83">
        <f>IF($C1324&lt;&gt;"",VLOOKUP($C1324,'Monthly budget'!$E$8:$O$86,COLUMN()-3,FALSE),0)</f>
        <v>0</v>
      </c>
      <c r="F1324" s="82">
        <f>IF($C1324&lt;&gt;"",VLOOKUP($C1324,'Monthly budget'!$E$8:$O$86,COLUMN()-3,FALSE),0)</f>
        <v>0</v>
      </c>
      <c r="G1324" s="82">
        <f>IF($C1324&lt;&gt;"",VLOOKUP($C1324,'Monthly budget'!$E$8:$O$86,COLUMN()-3,FALSE),0)</f>
        <v>0</v>
      </c>
      <c r="H1324" s="82">
        <f>IF($C1324&lt;&gt;"",VLOOKUP($C1324,'Monthly budget'!$E$8:$O$86,COLUMN()-3,FALSE),0)</f>
        <v>0</v>
      </c>
      <c r="I1324" s="82">
        <f>IF($C1324&lt;&gt;"",VLOOKUP($C1324,'Monthly budget'!$E$8:$O$86,COLUMN()-3,FALSE),0)</f>
        <v>0</v>
      </c>
      <c r="J1324" s="82">
        <f>IF($C1324&lt;&gt;"",VLOOKUP($C1324,'Monthly budget'!$E$8:$O$86,COLUMN()-3,FALSE),0)</f>
        <v>0</v>
      </c>
      <c r="K1324" s="82">
        <f>IF($C1324&lt;&gt;"",VLOOKUP($C1324,'Monthly budget'!$E$8:$O$86,COLUMN()-3,FALSE),0)</f>
        <v>0</v>
      </c>
      <c r="L1324" s="82">
        <f>IF($C1324&lt;&gt;"",VLOOKUP($C1324,'Monthly budget'!$E$8:$O$86,COLUMN()-3,FALSE),0)</f>
        <v>0</v>
      </c>
      <c r="M1324" s="82">
        <f>IF($C1324&lt;&gt;"",VLOOKUP($C1324,'Monthly budget'!$E$8:$O$86,COLUMN()-3,FALSE),0)</f>
        <v>0</v>
      </c>
      <c r="N1324" s="82">
        <f>IF($C1324&lt;&gt;"",VLOOKUP($C1324,'Monthly budget'!$E$8:$O$86,COLUMN()-3,FALSE),0)</f>
        <v>0</v>
      </c>
    </row>
    <row r="1325" spans="2:14" x14ac:dyDescent="0.25">
      <c r="B1325" s="81" t="b">
        <v>0</v>
      </c>
      <c r="C1325" s="88"/>
      <c r="D1325" s="87"/>
      <c r="E1325" s="83">
        <f>IF($C1325&lt;&gt;"",VLOOKUP($C1325,'Monthly budget'!$E$8:$O$86,COLUMN()-3,FALSE),0)</f>
        <v>0</v>
      </c>
      <c r="F1325" s="82">
        <f>IF($C1325&lt;&gt;"",VLOOKUP($C1325,'Monthly budget'!$E$8:$O$86,COLUMN()-3,FALSE),0)</f>
        <v>0</v>
      </c>
      <c r="G1325" s="82">
        <f>IF($C1325&lt;&gt;"",VLOOKUP($C1325,'Monthly budget'!$E$8:$O$86,COLUMN()-3,FALSE),0)</f>
        <v>0</v>
      </c>
      <c r="H1325" s="82">
        <f>IF($C1325&lt;&gt;"",VLOOKUP($C1325,'Monthly budget'!$E$8:$O$86,COLUMN()-3,FALSE),0)</f>
        <v>0</v>
      </c>
      <c r="I1325" s="82">
        <f>IF($C1325&lt;&gt;"",VLOOKUP($C1325,'Monthly budget'!$E$8:$O$86,COLUMN()-3,FALSE),0)</f>
        <v>0</v>
      </c>
      <c r="J1325" s="82">
        <f>IF($C1325&lt;&gt;"",VLOOKUP($C1325,'Monthly budget'!$E$8:$O$86,COLUMN()-3,FALSE),0)</f>
        <v>0</v>
      </c>
      <c r="K1325" s="82">
        <f>IF($C1325&lt;&gt;"",VLOOKUP($C1325,'Monthly budget'!$E$8:$O$86,COLUMN()-3,FALSE),0)</f>
        <v>0</v>
      </c>
      <c r="L1325" s="82">
        <f>IF($C1325&lt;&gt;"",VLOOKUP($C1325,'Monthly budget'!$E$8:$O$86,COLUMN()-3,FALSE),0)</f>
        <v>0</v>
      </c>
      <c r="M1325" s="82">
        <f>IF($C1325&lt;&gt;"",VLOOKUP($C1325,'Monthly budget'!$E$8:$O$86,COLUMN()-3,FALSE),0)</f>
        <v>0</v>
      </c>
      <c r="N1325" s="82">
        <f>IF($C1325&lt;&gt;"",VLOOKUP($C1325,'Monthly budget'!$E$8:$O$86,COLUMN()-3,FALSE),0)</f>
        <v>0</v>
      </c>
    </row>
    <row r="1326" spans="2:14" x14ac:dyDescent="0.25">
      <c r="B1326" s="81" t="b">
        <v>0</v>
      </c>
      <c r="C1326" s="88"/>
      <c r="D1326" s="87"/>
      <c r="E1326" s="83">
        <f>IF($C1326&lt;&gt;"",VLOOKUP($C1326,'Monthly budget'!$E$8:$O$86,COLUMN()-3,FALSE),0)</f>
        <v>0</v>
      </c>
      <c r="F1326" s="82">
        <f>IF($C1326&lt;&gt;"",VLOOKUP($C1326,'Monthly budget'!$E$8:$O$86,COLUMN()-3,FALSE),0)</f>
        <v>0</v>
      </c>
      <c r="G1326" s="82">
        <f>IF($C1326&lt;&gt;"",VLOOKUP($C1326,'Monthly budget'!$E$8:$O$86,COLUMN()-3,FALSE),0)</f>
        <v>0</v>
      </c>
      <c r="H1326" s="82">
        <f>IF($C1326&lt;&gt;"",VLOOKUP($C1326,'Monthly budget'!$E$8:$O$86,COLUMN()-3,FALSE),0)</f>
        <v>0</v>
      </c>
      <c r="I1326" s="82">
        <f>IF($C1326&lt;&gt;"",VLOOKUP($C1326,'Monthly budget'!$E$8:$O$86,COLUMN()-3,FALSE),0)</f>
        <v>0</v>
      </c>
      <c r="J1326" s="82">
        <f>IF($C1326&lt;&gt;"",VLOOKUP($C1326,'Monthly budget'!$E$8:$O$86,COLUMN()-3,FALSE),0)</f>
        <v>0</v>
      </c>
      <c r="K1326" s="82">
        <f>IF($C1326&lt;&gt;"",VLOOKUP($C1326,'Monthly budget'!$E$8:$O$86,COLUMN()-3,FALSE),0)</f>
        <v>0</v>
      </c>
      <c r="L1326" s="82">
        <f>IF($C1326&lt;&gt;"",VLOOKUP($C1326,'Monthly budget'!$E$8:$O$86,COLUMN()-3,FALSE),0)</f>
        <v>0</v>
      </c>
      <c r="M1326" s="82">
        <f>IF($C1326&lt;&gt;"",VLOOKUP($C1326,'Monthly budget'!$E$8:$O$86,COLUMN()-3,FALSE),0)</f>
        <v>0</v>
      </c>
      <c r="N1326" s="82">
        <f>IF($C1326&lt;&gt;"",VLOOKUP($C1326,'Monthly budget'!$E$8:$O$86,COLUMN()-3,FALSE),0)</f>
        <v>0</v>
      </c>
    </row>
    <row r="1327" spans="2:14" x14ac:dyDescent="0.25">
      <c r="B1327" s="81" t="b">
        <v>0</v>
      </c>
      <c r="C1327" s="88"/>
      <c r="D1327" s="87"/>
      <c r="E1327" s="83">
        <f>IF($C1327&lt;&gt;"",VLOOKUP($C1327,'Monthly budget'!$E$8:$O$86,COLUMN()-3,FALSE),0)</f>
        <v>0</v>
      </c>
      <c r="F1327" s="82">
        <f>IF($C1327&lt;&gt;"",VLOOKUP($C1327,'Monthly budget'!$E$8:$O$86,COLUMN()-3,FALSE),0)</f>
        <v>0</v>
      </c>
      <c r="G1327" s="82">
        <f>IF($C1327&lt;&gt;"",VLOOKUP($C1327,'Monthly budget'!$E$8:$O$86,COLUMN()-3,FALSE),0)</f>
        <v>0</v>
      </c>
      <c r="H1327" s="82">
        <f>IF($C1327&lt;&gt;"",VLOOKUP($C1327,'Monthly budget'!$E$8:$O$86,COLUMN()-3,FALSE),0)</f>
        <v>0</v>
      </c>
      <c r="I1327" s="82">
        <f>IF($C1327&lt;&gt;"",VLOOKUP($C1327,'Monthly budget'!$E$8:$O$86,COLUMN()-3,FALSE),0)</f>
        <v>0</v>
      </c>
      <c r="J1327" s="82">
        <f>IF($C1327&lt;&gt;"",VLOOKUP($C1327,'Monthly budget'!$E$8:$O$86,COLUMN()-3,FALSE),0)</f>
        <v>0</v>
      </c>
      <c r="K1327" s="82">
        <f>IF($C1327&lt;&gt;"",VLOOKUP($C1327,'Monthly budget'!$E$8:$O$86,COLUMN()-3,FALSE),0)</f>
        <v>0</v>
      </c>
      <c r="L1327" s="82">
        <f>IF($C1327&lt;&gt;"",VLOOKUP($C1327,'Monthly budget'!$E$8:$O$86,COLUMN()-3,FALSE),0)</f>
        <v>0</v>
      </c>
      <c r="M1327" s="82">
        <f>IF($C1327&lt;&gt;"",VLOOKUP($C1327,'Monthly budget'!$E$8:$O$86,COLUMN()-3,FALSE),0)</f>
        <v>0</v>
      </c>
      <c r="N1327" s="82">
        <f>IF($C1327&lt;&gt;"",VLOOKUP($C1327,'Monthly budget'!$E$8:$O$86,COLUMN()-3,FALSE),0)</f>
        <v>0</v>
      </c>
    </row>
    <row r="1328" spans="2:14" x14ac:dyDescent="0.25">
      <c r="B1328" s="81" t="b">
        <v>0</v>
      </c>
      <c r="C1328" s="88"/>
      <c r="D1328" s="87"/>
      <c r="E1328" s="83">
        <f>IF($C1328&lt;&gt;"",VLOOKUP($C1328,'Monthly budget'!$E$8:$O$86,COLUMN()-3,FALSE),0)</f>
        <v>0</v>
      </c>
      <c r="F1328" s="82">
        <f>IF($C1328&lt;&gt;"",VLOOKUP($C1328,'Monthly budget'!$E$8:$O$86,COLUMN()-3,FALSE),0)</f>
        <v>0</v>
      </c>
      <c r="G1328" s="82">
        <f>IF($C1328&lt;&gt;"",VLOOKUP($C1328,'Monthly budget'!$E$8:$O$86,COLUMN()-3,FALSE),0)</f>
        <v>0</v>
      </c>
      <c r="H1328" s="82">
        <f>IF($C1328&lt;&gt;"",VLOOKUP($C1328,'Monthly budget'!$E$8:$O$86,COLUMN()-3,FALSE),0)</f>
        <v>0</v>
      </c>
      <c r="I1328" s="82">
        <f>IF($C1328&lt;&gt;"",VLOOKUP($C1328,'Monthly budget'!$E$8:$O$86,COLUMN()-3,FALSE),0)</f>
        <v>0</v>
      </c>
      <c r="J1328" s="82">
        <f>IF($C1328&lt;&gt;"",VLOOKUP($C1328,'Monthly budget'!$E$8:$O$86,COLUMN()-3,FALSE),0)</f>
        <v>0</v>
      </c>
      <c r="K1328" s="82">
        <f>IF($C1328&lt;&gt;"",VLOOKUP($C1328,'Monthly budget'!$E$8:$O$86,COLUMN()-3,FALSE),0)</f>
        <v>0</v>
      </c>
      <c r="L1328" s="82">
        <f>IF($C1328&lt;&gt;"",VLOOKUP($C1328,'Monthly budget'!$E$8:$O$86,COLUMN()-3,FALSE),0)</f>
        <v>0</v>
      </c>
      <c r="M1328" s="82">
        <f>IF($C1328&lt;&gt;"",VLOOKUP($C1328,'Monthly budget'!$E$8:$O$86,COLUMN()-3,FALSE),0)</f>
        <v>0</v>
      </c>
      <c r="N1328" s="82">
        <f>IF($C1328&lt;&gt;"",VLOOKUP($C1328,'Monthly budget'!$E$8:$O$86,COLUMN()-3,FALSE),0)</f>
        <v>0</v>
      </c>
    </row>
    <row r="1329" spans="2:14" x14ac:dyDescent="0.25">
      <c r="B1329" s="81" t="b">
        <v>0</v>
      </c>
      <c r="C1329" s="88"/>
      <c r="D1329" s="87"/>
      <c r="E1329" s="83">
        <f>IF($C1329&lt;&gt;"",VLOOKUP($C1329,'Monthly budget'!$E$8:$O$86,COLUMN()-3,FALSE),0)</f>
        <v>0</v>
      </c>
      <c r="F1329" s="82">
        <f>IF($C1329&lt;&gt;"",VLOOKUP($C1329,'Monthly budget'!$E$8:$O$86,COLUMN()-3,FALSE),0)</f>
        <v>0</v>
      </c>
      <c r="G1329" s="82">
        <f>IF($C1329&lt;&gt;"",VLOOKUP($C1329,'Monthly budget'!$E$8:$O$86,COLUMN()-3,FALSE),0)</f>
        <v>0</v>
      </c>
      <c r="H1329" s="82">
        <f>IF($C1329&lt;&gt;"",VLOOKUP($C1329,'Monthly budget'!$E$8:$O$86,COLUMN()-3,FALSE),0)</f>
        <v>0</v>
      </c>
      <c r="I1329" s="82">
        <f>IF($C1329&lt;&gt;"",VLOOKUP($C1329,'Monthly budget'!$E$8:$O$86,COLUMN()-3,FALSE),0)</f>
        <v>0</v>
      </c>
      <c r="J1329" s="82">
        <f>IF($C1329&lt;&gt;"",VLOOKUP($C1329,'Monthly budget'!$E$8:$O$86,COLUMN()-3,FALSE),0)</f>
        <v>0</v>
      </c>
      <c r="K1329" s="82">
        <f>IF($C1329&lt;&gt;"",VLOOKUP($C1329,'Monthly budget'!$E$8:$O$86,COLUMN()-3,FALSE),0)</f>
        <v>0</v>
      </c>
      <c r="L1329" s="82">
        <f>IF($C1329&lt;&gt;"",VLOOKUP($C1329,'Monthly budget'!$E$8:$O$86,COLUMN()-3,FALSE),0)</f>
        <v>0</v>
      </c>
      <c r="M1329" s="82">
        <f>IF($C1329&lt;&gt;"",VLOOKUP($C1329,'Monthly budget'!$E$8:$O$86,COLUMN()-3,FALSE),0)</f>
        <v>0</v>
      </c>
      <c r="N1329" s="82">
        <f>IF($C1329&lt;&gt;"",VLOOKUP($C1329,'Monthly budget'!$E$8:$O$86,COLUMN()-3,FALSE),0)</f>
        <v>0</v>
      </c>
    </row>
    <row r="1330" spans="2:14" x14ac:dyDescent="0.25">
      <c r="B1330" s="81" t="b">
        <v>0</v>
      </c>
      <c r="C1330" s="88"/>
      <c r="D1330" s="87"/>
      <c r="E1330" s="83">
        <f>IF($C1330&lt;&gt;"",VLOOKUP($C1330,'Monthly budget'!$E$8:$O$86,COLUMN()-3,FALSE),0)</f>
        <v>0</v>
      </c>
      <c r="F1330" s="82">
        <f>IF($C1330&lt;&gt;"",VLOOKUP($C1330,'Monthly budget'!$E$8:$O$86,COLUMN()-3,FALSE),0)</f>
        <v>0</v>
      </c>
      <c r="G1330" s="82">
        <f>IF($C1330&lt;&gt;"",VLOOKUP($C1330,'Monthly budget'!$E$8:$O$86,COLUMN()-3,FALSE),0)</f>
        <v>0</v>
      </c>
      <c r="H1330" s="82">
        <f>IF($C1330&lt;&gt;"",VLOOKUP($C1330,'Monthly budget'!$E$8:$O$86,COLUMN()-3,FALSE),0)</f>
        <v>0</v>
      </c>
      <c r="I1330" s="82">
        <f>IF($C1330&lt;&gt;"",VLOOKUP($C1330,'Monthly budget'!$E$8:$O$86,COLUMN()-3,FALSE),0)</f>
        <v>0</v>
      </c>
      <c r="J1330" s="82">
        <f>IF($C1330&lt;&gt;"",VLOOKUP($C1330,'Monthly budget'!$E$8:$O$86,COLUMN()-3,FALSE),0)</f>
        <v>0</v>
      </c>
      <c r="K1330" s="82">
        <f>IF($C1330&lt;&gt;"",VLOOKUP($C1330,'Monthly budget'!$E$8:$O$86,COLUMN()-3,FALSE),0)</f>
        <v>0</v>
      </c>
      <c r="L1330" s="82">
        <f>IF($C1330&lt;&gt;"",VLOOKUP($C1330,'Monthly budget'!$E$8:$O$86,COLUMN()-3,FALSE),0)</f>
        <v>0</v>
      </c>
      <c r="M1330" s="82">
        <f>IF($C1330&lt;&gt;"",VLOOKUP($C1330,'Monthly budget'!$E$8:$O$86,COLUMN()-3,FALSE),0)</f>
        <v>0</v>
      </c>
      <c r="N1330" s="82">
        <f>IF($C1330&lt;&gt;"",VLOOKUP($C1330,'Monthly budget'!$E$8:$O$86,COLUMN()-3,FALSE),0)</f>
        <v>0</v>
      </c>
    </row>
    <row r="1331" spans="2:14" x14ac:dyDescent="0.25">
      <c r="B1331" s="81" t="b">
        <v>0</v>
      </c>
      <c r="C1331" s="88"/>
      <c r="D1331" s="87"/>
      <c r="E1331" s="83">
        <f>IF($C1331&lt;&gt;"",VLOOKUP($C1331,'Monthly budget'!$E$8:$O$86,COLUMN()-3,FALSE),0)</f>
        <v>0</v>
      </c>
      <c r="F1331" s="82">
        <f>IF($C1331&lt;&gt;"",VLOOKUP($C1331,'Monthly budget'!$E$8:$O$86,COLUMN()-3,FALSE),0)</f>
        <v>0</v>
      </c>
      <c r="G1331" s="82">
        <f>IF($C1331&lt;&gt;"",VLOOKUP($C1331,'Monthly budget'!$E$8:$O$86,COLUMN()-3,FALSE),0)</f>
        <v>0</v>
      </c>
      <c r="H1331" s="82">
        <f>IF($C1331&lt;&gt;"",VLOOKUP($C1331,'Monthly budget'!$E$8:$O$86,COLUMN()-3,FALSE),0)</f>
        <v>0</v>
      </c>
      <c r="I1331" s="82">
        <f>IF($C1331&lt;&gt;"",VLOOKUP($C1331,'Monthly budget'!$E$8:$O$86,COLUMN()-3,FALSE),0)</f>
        <v>0</v>
      </c>
      <c r="J1331" s="82">
        <f>IF($C1331&lt;&gt;"",VLOOKUP($C1331,'Monthly budget'!$E$8:$O$86,COLUMN()-3,FALSE),0)</f>
        <v>0</v>
      </c>
      <c r="K1331" s="82">
        <f>IF($C1331&lt;&gt;"",VLOOKUP($C1331,'Monthly budget'!$E$8:$O$86,COLUMN()-3,FALSE),0)</f>
        <v>0</v>
      </c>
      <c r="L1331" s="82">
        <f>IF($C1331&lt;&gt;"",VLOOKUP($C1331,'Monthly budget'!$E$8:$O$86,COLUMN()-3,FALSE),0)</f>
        <v>0</v>
      </c>
      <c r="M1331" s="82">
        <f>IF($C1331&lt;&gt;"",VLOOKUP($C1331,'Monthly budget'!$E$8:$O$86,COLUMN()-3,FALSE),0)</f>
        <v>0</v>
      </c>
      <c r="N1331" s="82">
        <f>IF($C1331&lt;&gt;"",VLOOKUP($C1331,'Monthly budget'!$E$8:$O$86,COLUMN()-3,FALSE),0)</f>
        <v>0</v>
      </c>
    </row>
    <row r="1332" spans="2:14" x14ac:dyDescent="0.25">
      <c r="B1332" s="81" t="b">
        <v>0</v>
      </c>
      <c r="C1332" s="88"/>
      <c r="D1332" s="87"/>
      <c r="E1332" s="83">
        <f>IF($C1332&lt;&gt;"",VLOOKUP($C1332,'Monthly budget'!$E$8:$O$86,COLUMN()-3,FALSE),0)</f>
        <v>0</v>
      </c>
      <c r="F1332" s="82">
        <f>IF($C1332&lt;&gt;"",VLOOKUP($C1332,'Monthly budget'!$E$8:$O$86,COLUMN()-3,FALSE),0)</f>
        <v>0</v>
      </c>
      <c r="G1332" s="82">
        <f>IF($C1332&lt;&gt;"",VLOOKUP($C1332,'Monthly budget'!$E$8:$O$86,COLUMN()-3,FALSE),0)</f>
        <v>0</v>
      </c>
      <c r="H1332" s="82">
        <f>IF($C1332&lt;&gt;"",VLOOKUP($C1332,'Monthly budget'!$E$8:$O$86,COLUMN()-3,FALSE),0)</f>
        <v>0</v>
      </c>
      <c r="I1332" s="82">
        <f>IF($C1332&lt;&gt;"",VLOOKUP($C1332,'Monthly budget'!$E$8:$O$86,COLUMN()-3,FALSE),0)</f>
        <v>0</v>
      </c>
      <c r="J1332" s="82">
        <f>IF($C1332&lt;&gt;"",VLOOKUP($C1332,'Monthly budget'!$E$8:$O$86,COLUMN()-3,FALSE),0)</f>
        <v>0</v>
      </c>
      <c r="K1332" s="82">
        <f>IF($C1332&lt;&gt;"",VLOOKUP($C1332,'Monthly budget'!$E$8:$O$86,COLUMN()-3,FALSE),0)</f>
        <v>0</v>
      </c>
      <c r="L1332" s="82">
        <f>IF($C1332&lt;&gt;"",VLOOKUP($C1332,'Monthly budget'!$E$8:$O$86,COLUMN()-3,FALSE),0)</f>
        <v>0</v>
      </c>
      <c r="M1332" s="82">
        <f>IF($C1332&lt;&gt;"",VLOOKUP($C1332,'Monthly budget'!$E$8:$O$86,COLUMN()-3,FALSE),0)</f>
        <v>0</v>
      </c>
      <c r="N1332" s="82">
        <f>IF($C1332&lt;&gt;"",VLOOKUP($C1332,'Monthly budget'!$E$8:$O$86,COLUMN()-3,FALSE),0)</f>
        <v>0</v>
      </c>
    </row>
    <row r="1333" spans="2:14" x14ac:dyDescent="0.25">
      <c r="B1333" s="81" t="b">
        <v>0</v>
      </c>
      <c r="C1333" s="88"/>
      <c r="D1333" s="87"/>
      <c r="E1333" s="83">
        <f>IF($C1333&lt;&gt;"",VLOOKUP($C1333,'Monthly budget'!$E$8:$O$86,COLUMN()-3,FALSE),0)</f>
        <v>0</v>
      </c>
      <c r="F1333" s="82">
        <f>IF($C1333&lt;&gt;"",VLOOKUP($C1333,'Monthly budget'!$E$8:$O$86,COLUMN()-3,FALSE),0)</f>
        <v>0</v>
      </c>
      <c r="G1333" s="82">
        <f>IF($C1333&lt;&gt;"",VLOOKUP($C1333,'Monthly budget'!$E$8:$O$86,COLUMN()-3,FALSE),0)</f>
        <v>0</v>
      </c>
      <c r="H1333" s="82">
        <f>IF($C1333&lt;&gt;"",VLOOKUP($C1333,'Monthly budget'!$E$8:$O$86,COLUMN()-3,FALSE),0)</f>
        <v>0</v>
      </c>
      <c r="I1333" s="82">
        <f>IF($C1333&lt;&gt;"",VLOOKUP($C1333,'Monthly budget'!$E$8:$O$86,COLUMN()-3,FALSE),0)</f>
        <v>0</v>
      </c>
      <c r="J1333" s="82">
        <f>IF($C1333&lt;&gt;"",VLOOKUP($C1333,'Monthly budget'!$E$8:$O$86,COLUMN()-3,FALSE),0)</f>
        <v>0</v>
      </c>
      <c r="K1333" s="82">
        <f>IF($C1333&lt;&gt;"",VLOOKUP($C1333,'Monthly budget'!$E$8:$O$86,COLUMN()-3,FALSE),0)</f>
        <v>0</v>
      </c>
      <c r="L1333" s="82">
        <f>IF($C1333&lt;&gt;"",VLOOKUP($C1333,'Monthly budget'!$E$8:$O$86,COLUMN()-3,FALSE),0)</f>
        <v>0</v>
      </c>
      <c r="M1333" s="82">
        <f>IF($C1333&lt;&gt;"",VLOOKUP($C1333,'Monthly budget'!$E$8:$O$86,COLUMN()-3,FALSE),0)</f>
        <v>0</v>
      </c>
      <c r="N1333" s="82">
        <f>IF($C1333&lt;&gt;"",VLOOKUP($C1333,'Monthly budget'!$E$8:$O$86,COLUMN()-3,FALSE),0)</f>
        <v>0</v>
      </c>
    </row>
    <row r="1334" spans="2:14" x14ac:dyDescent="0.25">
      <c r="B1334" s="81" t="b">
        <v>0</v>
      </c>
      <c r="C1334" s="88"/>
      <c r="D1334" s="87"/>
      <c r="E1334" s="83">
        <f>IF($C1334&lt;&gt;"",VLOOKUP($C1334,'Monthly budget'!$E$8:$O$86,COLUMN()-3,FALSE),0)</f>
        <v>0</v>
      </c>
      <c r="F1334" s="82">
        <f>IF($C1334&lt;&gt;"",VLOOKUP($C1334,'Monthly budget'!$E$8:$O$86,COLUMN()-3,FALSE),0)</f>
        <v>0</v>
      </c>
      <c r="G1334" s="82">
        <f>IF($C1334&lt;&gt;"",VLOOKUP($C1334,'Monthly budget'!$E$8:$O$86,COLUMN()-3,FALSE),0)</f>
        <v>0</v>
      </c>
      <c r="H1334" s="82">
        <f>IF($C1334&lt;&gt;"",VLOOKUP($C1334,'Monthly budget'!$E$8:$O$86,COLUMN()-3,FALSE),0)</f>
        <v>0</v>
      </c>
      <c r="I1334" s="82">
        <f>IF($C1334&lt;&gt;"",VLOOKUP($C1334,'Monthly budget'!$E$8:$O$86,COLUMN()-3,FALSE),0)</f>
        <v>0</v>
      </c>
      <c r="J1334" s="82">
        <f>IF($C1334&lt;&gt;"",VLOOKUP($C1334,'Monthly budget'!$E$8:$O$86,COLUMN()-3,FALSE),0)</f>
        <v>0</v>
      </c>
      <c r="K1334" s="82">
        <f>IF($C1334&lt;&gt;"",VLOOKUP($C1334,'Monthly budget'!$E$8:$O$86,COLUMN()-3,FALSE),0)</f>
        <v>0</v>
      </c>
      <c r="L1334" s="82">
        <f>IF($C1334&lt;&gt;"",VLOOKUP($C1334,'Monthly budget'!$E$8:$O$86,COLUMN()-3,FALSE),0)</f>
        <v>0</v>
      </c>
      <c r="M1334" s="82">
        <f>IF($C1334&lt;&gt;"",VLOOKUP($C1334,'Monthly budget'!$E$8:$O$86,COLUMN()-3,FALSE),0)</f>
        <v>0</v>
      </c>
      <c r="N1334" s="82">
        <f>IF($C1334&lt;&gt;"",VLOOKUP($C1334,'Monthly budget'!$E$8:$O$86,COLUMN()-3,FALSE),0)</f>
        <v>0</v>
      </c>
    </row>
    <row r="1335" spans="2:14" x14ac:dyDescent="0.25">
      <c r="B1335" s="81" t="b">
        <v>0</v>
      </c>
      <c r="C1335" s="88"/>
      <c r="D1335" s="87"/>
      <c r="E1335" s="83">
        <f>IF($C1335&lt;&gt;"",VLOOKUP($C1335,'Monthly budget'!$E$8:$O$86,COLUMN()-3,FALSE),0)</f>
        <v>0</v>
      </c>
      <c r="F1335" s="82">
        <f>IF($C1335&lt;&gt;"",VLOOKUP($C1335,'Monthly budget'!$E$8:$O$86,COLUMN()-3,FALSE),0)</f>
        <v>0</v>
      </c>
      <c r="G1335" s="82">
        <f>IF($C1335&lt;&gt;"",VLOOKUP($C1335,'Monthly budget'!$E$8:$O$86,COLUMN()-3,FALSE),0)</f>
        <v>0</v>
      </c>
      <c r="H1335" s="82">
        <f>IF($C1335&lt;&gt;"",VLOOKUP($C1335,'Monthly budget'!$E$8:$O$86,COLUMN()-3,FALSE),0)</f>
        <v>0</v>
      </c>
      <c r="I1335" s="82">
        <f>IF($C1335&lt;&gt;"",VLOOKUP($C1335,'Monthly budget'!$E$8:$O$86,COLUMN()-3,FALSE),0)</f>
        <v>0</v>
      </c>
      <c r="J1335" s="82">
        <f>IF($C1335&lt;&gt;"",VLOOKUP($C1335,'Monthly budget'!$E$8:$O$86,COLUMN()-3,FALSE),0)</f>
        <v>0</v>
      </c>
      <c r="K1335" s="82">
        <f>IF($C1335&lt;&gt;"",VLOOKUP($C1335,'Monthly budget'!$E$8:$O$86,COLUMN()-3,FALSE),0)</f>
        <v>0</v>
      </c>
      <c r="L1335" s="82">
        <f>IF($C1335&lt;&gt;"",VLOOKUP($C1335,'Monthly budget'!$E$8:$O$86,COLUMN()-3,FALSE),0)</f>
        <v>0</v>
      </c>
      <c r="M1335" s="82">
        <f>IF($C1335&lt;&gt;"",VLOOKUP($C1335,'Monthly budget'!$E$8:$O$86,COLUMN()-3,FALSE),0)</f>
        <v>0</v>
      </c>
      <c r="N1335" s="82">
        <f>IF($C1335&lt;&gt;"",VLOOKUP($C1335,'Monthly budget'!$E$8:$O$86,COLUMN()-3,FALSE),0)</f>
        <v>0</v>
      </c>
    </row>
    <row r="1336" spans="2:14" x14ac:dyDescent="0.25">
      <c r="B1336" s="81" t="b">
        <v>0</v>
      </c>
      <c r="C1336" s="88"/>
      <c r="D1336" s="87"/>
      <c r="E1336" s="83">
        <f>IF($C1336&lt;&gt;"",VLOOKUP($C1336,'Monthly budget'!$E$8:$O$86,COLUMN()-3,FALSE),0)</f>
        <v>0</v>
      </c>
      <c r="F1336" s="82">
        <f>IF($C1336&lt;&gt;"",VLOOKUP($C1336,'Monthly budget'!$E$8:$O$86,COLUMN()-3,FALSE),0)</f>
        <v>0</v>
      </c>
      <c r="G1336" s="82">
        <f>IF($C1336&lt;&gt;"",VLOOKUP($C1336,'Monthly budget'!$E$8:$O$86,COLUMN()-3,FALSE),0)</f>
        <v>0</v>
      </c>
      <c r="H1336" s="82">
        <f>IF($C1336&lt;&gt;"",VLOOKUP($C1336,'Monthly budget'!$E$8:$O$86,COLUMN()-3,FALSE),0)</f>
        <v>0</v>
      </c>
      <c r="I1336" s="82">
        <f>IF($C1336&lt;&gt;"",VLOOKUP($C1336,'Monthly budget'!$E$8:$O$86,COLUMN()-3,FALSE),0)</f>
        <v>0</v>
      </c>
      <c r="J1336" s="82">
        <f>IF($C1336&lt;&gt;"",VLOOKUP($C1336,'Monthly budget'!$E$8:$O$86,COLUMN()-3,FALSE),0)</f>
        <v>0</v>
      </c>
      <c r="K1336" s="82">
        <f>IF($C1336&lt;&gt;"",VLOOKUP($C1336,'Monthly budget'!$E$8:$O$86,COLUMN()-3,FALSE),0)</f>
        <v>0</v>
      </c>
      <c r="L1336" s="82">
        <f>IF($C1336&lt;&gt;"",VLOOKUP($C1336,'Monthly budget'!$E$8:$O$86,COLUMN()-3,FALSE),0)</f>
        <v>0</v>
      </c>
      <c r="M1336" s="82">
        <f>IF($C1336&lt;&gt;"",VLOOKUP($C1336,'Monthly budget'!$E$8:$O$86,COLUMN()-3,FALSE),0)</f>
        <v>0</v>
      </c>
      <c r="N1336" s="82">
        <f>IF($C1336&lt;&gt;"",VLOOKUP($C1336,'Monthly budget'!$E$8:$O$86,COLUMN()-3,FALSE),0)</f>
        <v>0</v>
      </c>
    </row>
    <row r="1337" spans="2:14" x14ac:dyDescent="0.25">
      <c r="B1337" s="81" t="b">
        <v>0</v>
      </c>
      <c r="C1337" s="88"/>
      <c r="D1337" s="87"/>
      <c r="E1337" s="83">
        <f>IF($C1337&lt;&gt;"",VLOOKUP($C1337,'Monthly budget'!$E$8:$O$86,COLUMN()-3,FALSE),0)</f>
        <v>0</v>
      </c>
      <c r="F1337" s="82">
        <f>IF($C1337&lt;&gt;"",VLOOKUP($C1337,'Monthly budget'!$E$8:$O$86,COLUMN()-3,FALSE),0)</f>
        <v>0</v>
      </c>
      <c r="G1337" s="82">
        <f>IF($C1337&lt;&gt;"",VLOOKUP($C1337,'Monthly budget'!$E$8:$O$86,COLUMN()-3,FALSE),0)</f>
        <v>0</v>
      </c>
      <c r="H1337" s="82">
        <f>IF($C1337&lt;&gt;"",VLOOKUP($C1337,'Monthly budget'!$E$8:$O$86,COLUMN()-3,FALSE),0)</f>
        <v>0</v>
      </c>
      <c r="I1337" s="82">
        <f>IF($C1337&lt;&gt;"",VLOOKUP($C1337,'Monthly budget'!$E$8:$O$86,COLUMN()-3,FALSE),0)</f>
        <v>0</v>
      </c>
      <c r="J1337" s="82">
        <f>IF($C1337&lt;&gt;"",VLOOKUP($C1337,'Monthly budget'!$E$8:$O$86,COLUMN()-3,FALSE),0)</f>
        <v>0</v>
      </c>
      <c r="K1337" s="82">
        <f>IF($C1337&lt;&gt;"",VLOOKUP($C1337,'Monthly budget'!$E$8:$O$86,COLUMN()-3,FALSE),0)</f>
        <v>0</v>
      </c>
      <c r="L1337" s="82">
        <f>IF($C1337&lt;&gt;"",VLOOKUP($C1337,'Monthly budget'!$E$8:$O$86,COLUMN()-3,FALSE),0)</f>
        <v>0</v>
      </c>
      <c r="M1337" s="82">
        <f>IF($C1337&lt;&gt;"",VLOOKUP($C1337,'Monthly budget'!$E$8:$O$86,COLUMN()-3,FALSE),0)</f>
        <v>0</v>
      </c>
      <c r="N1337" s="82">
        <f>IF($C1337&lt;&gt;"",VLOOKUP($C1337,'Monthly budget'!$E$8:$O$86,COLUMN()-3,FALSE),0)</f>
        <v>0</v>
      </c>
    </row>
    <row r="1338" spans="2:14" x14ac:dyDescent="0.25">
      <c r="B1338" s="81" t="b">
        <v>0</v>
      </c>
      <c r="C1338" s="88"/>
      <c r="D1338" s="87"/>
      <c r="E1338" s="83">
        <f>IF($C1338&lt;&gt;"",VLOOKUP($C1338,'Monthly budget'!$E$8:$O$86,COLUMN()-3,FALSE),0)</f>
        <v>0</v>
      </c>
      <c r="F1338" s="82">
        <f>IF($C1338&lt;&gt;"",VLOOKUP($C1338,'Monthly budget'!$E$8:$O$86,COLUMN()-3,FALSE),0)</f>
        <v>0</v>
      </c>
      <c r="G1338" s="82">
        <f>IF($C1338&lt;&gt;"",VLOOKUP($C1338,'Monthly budget'!$E$8:$O$86,COLUMN()-3,FALSE),0)</f>
        <v>0</v>
      </c>
      <c r="H1338" s="82">
        <f>IF($C1338&lt;&gt;"",VLOOKUP($C1338,'Monthly budget'!$E$8:$O$86,COLUMN()-3,FALSE),0)</f>
        <v>0</v>
      </c>
      <c r="I1338" s="82">
        <f>IF($C1338&lt;&gt;"",VLOOKUP($C1338,'Monthly budget'!$E$8:$O$86,COLUMN()-3,FALSE),0)</f>
        <v>0</v>
      </c>
      <c r="J1338" s="82">
        <f>IF($C1338&lt;&gt;"",VLOOKUP($C1338,'Monthly budget'!$E$8:$O$86,COLUMN()-3,FALSE),0)</f>
        <v>0</v>
      </c>
      <c r="K1338" s="82">
        <f>IF($C1338&lt;&gt;"",VLOOKUP($C1338,'Monthly budget'!$E$8:$O$86,COLUMN()-3,FALSE),0)</f>
        <v>0</v>
      </c>
      <c r="L1338" s="82">
        <f>IF($C1338&lt;&gt;"",VLOOKUP($C1338,'Monthly budget'!$E$8:$O$86,COLUMN()-3,FALSE),0)</f>
        <v>0</v>
      </c>
      <c r="M1338" s="82">
        <f>IF($C1338&lt;&gt;"",VLOOKUP($C1338,'Monthly budget'!$E$8:$O$86,COLUMN()-3,FALSE),0)</f>
        <v>0</v>
      </c>
      <c r="N1338" s="82">
        <f>IF($C1338&lt;&gt;"",VLOOKUP($C1338,'Monthly budget'!$E$8:$O$86,COLUMN()-3,FALSE),0)</f>
        <v>0</v>
      </c>
    </row>
    <row r="1339" spans="2:14" x14ac:dyDescent="0.25">
      <c r="B1339" s="81" t="b">
        <v>0</v>
      </c>
      <c r="C1339" s="88"/>
      <c r="D1339" s="87"/>
      <c r="E1339" s="83">
        <f>IF($C1339&lt;&gt;"",VLOOKUP($C1339,'Monthly budget'!$E$8:$O$86,COLUMN()-3,FALSE),0)</f>
        <v>0</v>
      </c>
      <c r="F1339" s="82">
        <f>IF($C1339&lt;&gt;"",VLOOKUP($C1339,'Monthly budget'!$E$8:$O$86,COLUMN()-3,FALSE),0)</f>
        <v>0</v>
      </c>
      <c r="G1339" s="82">
        <f>IF($C1339&lt;&gt;"",VLOOKUP($C1339,'Monthly budget'!$E$8:$O$86,COLUMN()-3,FALSE),0)</f>
        <v>0</v>
      </c>
      <c r="H1339" s="82">
        <f>IF($C1339&lt;&gt;"",VLOOKUP($C1339,'Monthly budget'!$E$8:$O$86,COLUMN()-3,FALSE),0)</f>
        <v>0</v>
      </c>
      <c r="I1339" s="82">
        <f>IF($C1339&lt;&gt;"",VLOOKUP($C1339,'Monthly budget'!$E$8:$O$86,COLUMN()-3,FALSE),0)</f>
        <v>0</v>
      </c>
      <c r="J1339" s="82">
        <f>IF($C1339&lt;&gt;"",VLOOKUP($C1339,'Monthly budget'!$E$8:$O$86,COLUMN()-3,FALSE),0)</f>
        <v>0</v>
      </c>
      <c r="K1339" s="82">
        <f>IF($C1339&lt;&gt;"",VLOOKUP($C1339,'Monthly budget'!$E$8:$O$86,COLUMN()-3,FALSE),0)</f>
        <v>0</v>
      </c>
      <c r="L1339" s="82">
        <f>IF($C1339&lt;&gt;"",VLOOKUP($C1339,'Monthly budget'!$E$8:$O$86,COLUMN()-3,FALSE),0)</f>
        <v>0</v>
      </c>
      <c r="M1339" s="82">
        <f>IF($C1339&lt;&gt;"",VLOOKUP($C1339,'Monthly budget'!$E$8:$O$86,COLUMN()-3,FALSE),0)</f>
        <v>0</v>
      </c>
      <c r="N1339" s="82">
        <f>IF($C1339&lt;&gt;"",VLOOKUP($C1339,'Monthly budget'!$E$8:$O$86,COLUMN()-3,FALSE),0)</f>
        <v>0</v>
      </c>
    </row>
    <row r="1340" spans="2:14" x14ac:dyDescent="0.25">
      <c r="B1340" s="81" t="b">
        <v>0</v>
      </c>
      <c r="C1340" s="88"/>
      <c r="D1340" s="87"/>
      <c r="E1340" s="83">
        <f>IF($C1340&lt;&gt;"",VLOOKUP($C1340,'Monthly budget'!$E$8:$O$86,COLUMN()-3,FALSE),0)</f>
        <v>0</v>
      </c>
      <c r="F1340" s="82">
        <f>IF($C1340&lt;&gt;"",VLOOKUP($C1340,'Monthly budget'!$E$8:$O$86,COLUMN()-3,FALSE),0)</f>
        <v>0</v>
      </c>
      <c r="G1340" s="82">
        <f>IF($C1340&lt;&gt;"",VLOOKUP($C1340,'Monthly budget'!$E$8:$O$86,COLUMN()-3,FALSE),0)</f>
        <v>0</v>
      </c>
      <c r="H1340" s="82">
        <f>IF($C1340&lt;&gt;"",VLOOKUP($C1340,'Monthly budget'!$E$8:$O$86,COLUMN()-3,FALSE),0)</f>
        <v>0</v>
      </c>
      <c r="I1340" s="82">
        <f>IF($C1340&lt;&gt;"",VLOOKUP($C1340,'Monthly budget'!$E$8:$O$86,COLUMN()-3,FALSE),0)</f>
        <v>0</v>
      </c>
      <c r="J1340" s="82">
        <f>IF($C1340&lt;&gt;"",VLOOKUP($C1340,'Monthly budget'!$E$8:$O$86,COLUMN()-3,FALSE),0)</f>
        <v>0</v>
      </c>
      <c r="K1340" s="82">
        <f>IF($C1340&lt;&gt;"",VLOOKUP($C1340,'Monthly budget'!$E$8:$O$86,COLUMN()-3,FALSE),0)</f>
        <v>0</v>
      </c>
      <c r="L1340" s="82">
        <f>IF($C1340&lt;&gt;"",VLOOKUP($C1340,'Monthly budget'!$E$8:$O$86,COLUMN()-3,FALSE),0)</f>
        <v>0</v>
      </c>
      <c r="M1340" s="82">
        <f>IF($C1340&lt;&gt;"",VLOOKUP($C1340,'Monthly budget'!$E$8:$O$86,COLUMN()-3,FALSE),0)</f>
        <v>0</v>
      </c>
      <c r="N1340" s="82">
        <f>IF($C1340&lt;&gt;"",VLOOKUP($C1340,'Monthly budget'!$E$8:$O$86,COLUMN()-3,FALSE),0)</f>
        <v>0</v>
      </c>
    </row>
    <row r="1341" spans="2:14" x14ac:dyDescent="0.25">
      <c r="B1341" s="81" t="b">
        <v>0</v>
      </c>
      <c r="C1341" s="88"/>
      <c r="D1341" s="87"/>
      <c r="E1341" s="83">
        <f>IF($C1341&lt;&gt;"",VLOOKUP($C1341,'Monthly budget'!$E$8:$O$86,COLUMN()-3,FALSE),0)</f>
        <v>0</v>
      </c>
      <c r="F1341" s="82">
        <f>IF($C1341&lt;&gt;"",VLOOKUP($C1341,'Monthly budget'!$E$8:$O$86,COLUMN()-3,FALSE),0)</f>
        <v>0</v>
      </c>
      <c r="G1341" s="82">
        <f>IF($C1341&lt;&gt;"",VLOOKUP($C1341,'Monthly budget'!$E$8:$O$86,COLUMN()-3,FALSE),0)</f>
        <v>0</v>
      </c>
      <c r="H1341" s="82">
        <f>IF($C1341&lt;&gt;"",VLOOKUP($C1341,'Monthly budget'!$E$8:$O$86,COLUMN()-3,FALSE),0)</f>
        <v>0</v>
      </c>
      <c r="I1341" s="82">
        <f>IF($C1341&lt;&gt;"",VLOOKUP($C1341,'Monthly budget'!$E$8:$O$86,COLUMN()-3,FALSE),0)</f>
        <v>0</v>
      </c>
      <c r="J1341" s="82">
        <f>IF($C1341&lt;&gt;"",VLOOKUP($C1341,'Monthly budget'!$E$8:$O$86,COLUMN()-3,FALSE),0)</f>
        <v>0</v>
      </c>
      <c r="K1341" s="82">
        <f>IF($C1341&lt;&gt;"",VLOOKUP($C1341,'Monthly budget'!$E$8:$O$86,COLUMN()-3,FALSE),0)</f>
        <v>0</v>
      </c>
      <c r="L1341" s="82">
        <f>IF($C1341&lt;&gt;"",VLOOKUP($C1341,'Monthly budget'!$E$8:$O$86,COLUMN()-3,FALSE),0)</f>
        <v>0</v>
      </c>
      <c r="M1341" s="82">
        <f>IF($C1341&lt;&gt;"",VLOOKUP($C1341,'Monthly budget'!$E$8:$O$86,COLUMN()-3,FALSE),0)</f>
        <v>0</v>
      </c>
      <c r="N1341" s="82">
        <f>IF($C1341&lt;&gt;"",VLOOKUP($C1341,'Monthly budget'!$E$8:$O$86,COLUMN()-3,FALSE),0)</f>
        <v>0</v>
      </c>
    </row>
    <row r="1342" spans="2:14" x14ac:dyDescent="0.25">
      <c r="B1342" s="81" t="b">
        <v>0</v>
      </c>
      <c r="C1342" s="88"/>
      <c r="D1342" s="87"/>
      <c r="E1342" s="83">
        <f>IF($C1342&lt;&gt;"",VLOOKUP($C1342,'Monthly budget'!$E$8:$O$86,COLUMN()-3,FALSE),0)</f>
        <v>0</v>
      </c>
      <c r="F1342" s="82">
        <f>IF($C1342&lt;&gt;"",VLOOKUP($C1342,'Monthly budget'!$E$8:$O$86,COLUMN()-3,FALSE),0)</f>
        <v>0</v>
      </c>
      <c r="G1342" s="82">
        <f>IF($C1342&lt;&gt;"",VLOOKUP($C1342,'Monthly budget'!$E$8:$O$86,COLUMN()-3,FALSE),0)</f>
        <v>0</v>
      </c>
      <c r="H1342" s="82">
        <f>IF($C1342&lt;&gt;"",VLOOKUP($C1342,'Monthly budget'!$E$8:$O$86,COLUMN()-3,FALSE),0)</f>
        <v>0</v>
      </c>
      <c r="I1342" s="82">
        <f>IF($C1342&lt;&gt;"",VLOOKUP($C1342,'Monthly budget'!$E$8:$O$86,COLUMN()-3,FALSE),0)</f>
        <v>0</v>
      </c>
      <c r="J1342" s="82">
        <f>IF($C1342&lt;&gt;"",VLOOKUP($C1342,'Monthly budget'!$E$8:$O$86,COLUMN()-3,FALSE),0)</f>
        <v>0</v>
      </c>
      <c r="K1342" s="82">
        <f>IF($C1342&lt;&gt;"",VLOOKUP($C1342,'Monthly budget'!$E$8:$O$86,COLUMN()-3,FALSE),0)</f>
        <v>0</v>
      </c>
      <c r="L1342" s="82">
        <f>IF($C1342&lt;&gt;"",VLOOKUP($C1342,'Monthly budget'!$E$8:$O$86,COLUMN()-3,FALSE),0)</f>
        <v>0</v>
      </c>
      <c r="M1342" s="82">
        <f>IF($C1342&lt;&gt;"",VLOOKUP($C1342,'Monthly budget'!$E$8:$O$86,COLUMN()-3,FALSE),0)</f>
        <v>0</v>
      </c>
      <c r="N1342" s="82">
        <f>IF($C1342&lt;&gt;"",VLOOKUP($C1342,'Monthly budget'!$E$8:$O$86,COLUMN()-3,FALSE),0)</f>
        <v>0</v>
      </c>
    </row>
    <row r="1343" spans="2:14" x14ac:dyDescent="0.25">
      <c r="B1343" s="81" t="b">
        <v>0</v>
      </c>
      <c r="C1343" s="88"/>
      <c r="D1343" s="87"/>
      <c r="E1343" s="83">
        <f>IF($C1343&lt;&gt;"",VLOOKUP($C1343,'Monthly budget'!$E$8:$O$86,COLUMN()-3,FALSE),0)</f>
        <v>0</v>
      </c>
      <c r="F1343" s="82">
        <f>IF($C1343&lt;&gt;"",VLOOKUP($C1343,'Monthly budget'!$E$8:$O$86,COLUMN()-3,FALSE),0)</f>
        <v>0</v>
      </c>
      <c r="G1343" s="82">
        <f>IF($C1343&lt;&gt;"",VLOOKUP($C1343,'Monthly budget'!$E$8:$O$86,COLUMN()-3,FALSE),0)</f>
        <v>0</v>
      </c>
      <c r="H1343" s="82">
        <f>IF($C1343&lt;&gt;"",VLOOKUP($C1343,'Monthly budget'!$E$8:$O$86,COLUMN()-3,FALSE),0)</f>
        <v>0</v>
      </c>
      <c r="I1343" s="82">
        <f>IF($C1343&lt;&gt;"",VLOOKUP($C1343,'Monthly budget'!$E$8:$O$86,COLUMN()-3,FALSE),0)</f>
        <v>0</v>
      </c>
      <c r="J1343" s="82">
        <f>IF($C1343&lt;&gt;"",VLOOKUP($C1343,'Monthly budget'!$E$8:$O$86,COLUMN()-3,FALSE),0)</f>
        <v>0</v>
      </c>
      <c r="K1343" s="82">
        <f>IF($C1343&lt;&gt;"",VLOOKUP($C1343,'Monthly budget'!$E$8:$O$86,COLUMN()-3,FALSE),0)</f>
        <v>0</v>
      </c>
      <c r="L1343" s="82">
        <f>IF($C1343&lt;&gt;"",VLOOKUP($C1343,'Monthly budget'!$E$8:$O$86,COLUMN()-3,FALSE),0)</f>
        <v>0</v>
      </c>
      <c r="M1343" s="82">
        <f>IF($C1343&lt;&gt;"",VLOOKUP($C1343,'Monthly budget'!$E$8:$O$86,COLUMN()-3,FALSE),0)</f>
        <v>0</v>
      </c>
      <c r="N1343" s="82">
        <f>IF($C1343&lt;&gt;"",VLOOKUP($C1343,'Monthly budget'!$E$8:$O$86,COLUMN()-3,FALSE),0)</f>
        <v>0</v>
      </c>
    </row>
    <row r="1344" spans="2:14" x14ac:dyDescent="0.25">
      <c r="B1344" s="81" t="b">
        <v>0</v>
      </c>
      <c r="C1344" s="88"/>
      <c r="D1344" s="87"/>
      <c r="E1344" s="83">
        <f>IF($C1344&lt;&gt;"",VLOOKUP($C1344,'Monthly budget'!$E$8:$O$86,COLUMN()-3,FALSE),0)</f>
        <v>0</v>
      </c>
      <c r="F1344" s="82">
        <f>IF($C1344&lt;&gt;"",VLOOKUP($C1344,'Monthly budget'!$E$8:$O$86,COLUMN()-3,FALSE),0)</f>
        <v>0</v>
      </c>
      <c r="G1344" s="82">
        <f>IF($C1344&lt;&gt;"",VLOOKUP($C1344,'Monthly budget'!$E$8:$O$86,COLUMN()-3,FALSE),0)</f>
        <v>0</v>
      </c>
      <c r="H1344" s="82">
        <f>IF($C1344&lt;&gt;"",VLOOKUP($C1344,'Monthly budget'!$E$8:$O$86,COLUMN()-3,FALSE),0)</f>
        <v>0</v>
      </c>
      <c r="I1344" s="82">
        <f>IF($C1344&lt;&gt;"",VLOOKUP($C1344,'Monthly budget'!$E$8:$O$86,COLUMN()-3,FALSE),0)</f>
        <v>0</v>
      </c>
      <c r="J1344" s="82">
        <f>IF($C1344&lt;&gt;"",VLOOKUP($C1344,'Monthly budget'!$E$8:$O$86,COLUMN()-3,FALSE),0)</f>
        <v>0</v>
      </c>
      <c r="K1344" s="82">
        <f>IF($C1344&lt;&gt;"",VLOOKUP($C1344,'Monthly budget'!$E$8:$O$86,COLUMN()-3,FALSE),0)</f>
        <v>0</v>
      </c>
      <c r="L1344" s="82">
        <f>IF($C1344&lt;&gt;"",VLOOKUP($C1344,'Monthly budget'!$E$8:$O$86,COLUMN()-3,FALSE),0)</f>
        <v>0</v>
      </c>
      <c r="M1344" s="82">
        <f>IF($C1344&lt;&gt;"",VLOOKUP($C1344,'Monthly budget'!$E$8:$O$86,COLUMN()-3,FALSE),0)</f>
        <v>0</v>
      </c>
      <c r="N1344" s="82">
        <f>IF($C1344&lt;&gt;"",VLOOKUP($C1344,'Monthly budget'!$E$8:$O$86,COLUMN()-3,FALSE),0)</f>
        <v>0</v>
      </c>
    </row>
    <row r="1345" spans="2:14" x14ac:dyDescent="0.25">
      <c r="B1345" s="81" t="b">
        <v>0</v>
      </c>
      <c r="C1345" s="88"/>
      <c r="D1345" s="87"/>
      <c r="E1345" s="83">
        <f>IF($C1345&lt;&gt;"",VLOOKUP($C1345,'Monthly budget'!$E$8:$O$86,COLUMN()-3,FALSE),0)</f>
        <v>0</v>
      </c>
      <c r="F1345" s="82">
        <f>IF($C1345&lt;&gt;"",VLOOKUP($C1345,'Monthly budget'!$E$8:$O$86,COLUMN()-3,FALSE),0)</f>
        <v>0</v>
      </c>
      <c r="G1345" s="82">
        <f>IF($C1345&lt;&gt;"",VLOOKUP($C1345,'Monthly budget'!$E$8:$O$86,COLUMN()-3,FALSE),0)</f>
        <v>0</v>
      </c>
      <c r="H1345" s="82">
        <f>IF($C1345&lt;&gt;"",VLOOKUP($C1345,'Monthly budget'!$E$8:$O$86,COLUMN()-3,FALSE),0)</f>
        <v>0</v>
      </c>
      <c r="I1345" s="82">
        <f>IF($C1345&lt;&gt;"",VLOOKUP($C1345,'Monthly budget'!$E$8:$O$86,COLUMN()-3,FALSE),0)</f>
        <v>0</v>
      </c>
      <c r="J1345" s="82">
        <f>IF($C1345&lt;&gt;"",VLOOKUP($C1345,'Monthly budget'!$E$8:$O$86,COLUMN()-3,FALSE),0)</f>
        <v>0</v>
      </c>
      <c r="K1345" s="82">
        <f>IF($C1345&lt;&gt;"",VLOOKUP($C1345,'Monthly budget'!$E$8:$O$86,COLUMN()-3,FALSE),0)</f>
        <v>0</v>
      </c>
      <c r="L1345" s="82">
        <f>IF($C1345&lt;&gt;"",VLOOKUP($C1345,'Monthly budget'!$E$8:$O$86,COLUMN()-3,FALSE),0)</f>
        <v>0</v>
      </c>
      <c r="M1345" s="82">
        <f>IF($C1345&lt;&gt;"",VLOOKUP($C1345,'Monthly budget'!$E$8:$O$86,COLUMN()-3,FALSE),0)</f>
        <v>0</v>
      </c>
      <c r="N1345" s="82">
        <f>IF($C1345&lt;&gt;"",VLOOKUP($C1345,'Monthly budget'!$E$8:$O$86,COLUMN()-3,FALSE),0)</f>
        <v>0</v>
      </c>
    </row>
    <row r="1346" spans="2:14" x14ac:dyDescent="0.25">
      <c r="B1346" s="81" t="b">
        <v>0</v>
      </c>
      <c r="C1346" s="88"/>
      <c r="D1346" s="87"/>
      <c r="E1346" s="83">
        <f>IF($C1346&lt;&gt;"",VLOOKUP($C1346,'Monthly budget'!$E$8:$O$86,COLUMN()-3,FALSE),0)</f>
        <v>0</v>
      </c>
      <c r="F1346" s="82">
        <f>IF($C1346&lt;&gt;"",VLOOKUP($C1346,'Monthly budget'!$E$8:$O$86,COLUMN()-3,FALSE),0)</f>
        <v>0</v>
      </c>
      <c r="G1346" s="82">
        <f>IF($C1346&lt;&gt;"",VLOOKUP($C1346,'Monthly budget'!$E$8:$O$86,COLUMN()-3,FALSE),0)</f>
        <v>0</v>
      </c>
      <c r="H1346" s="82">
        <f>IF($C1346&lt;&gt;"",VLOOKUP($C1346,'Monthly budget'!$E$8:$O$86,COLUMN()-3,FALSE),0)</f>
        <v>0</v>
      </c>
      <c r="I1346" s="82">
        <f>IF($C1346&lt;&gt;"",VLOOKUP($C1346,'Monthly budget'!$E$8:$O$86,COLUMN()-3,FALSE),0)</f>
        <v>0</v>
      </c>
      <c r="J1346" s="82">
        <f>IF($C1346&lt;&gt;"",VLOOKUP($C1346,'Monthly budget'!$E$8:$O$86,COLUMN()-3,FALSE),0)</f>
        <v>0</v>
      </c>
      <c r="K1346" s="82">
        <f>IF($C1346&lt;&gt;"",VLOOKUP($C1346,'Monthly budget'!$E$8:$O$86,COLUMN()-3,FALSE),0)</f>
        <v>0</v>
      </c>
      <c r="L1346" s="82">
        <f>IF($C1346&lt;&gt;"",VLOOKUP($C1346,'Monthly budget'!$E$8:$O$86,COLUMN()-3,FALSE),0)</f>
        <v>0</v>
      </c>
      <c r="M1346" s="82">
        <f>IF($C1346&lt;&gt;"",VLOOKUP($C1346,'Monthly budget'!$E$8:$O$86,COLUMN()-3,FALSE),0)</f>
        <v>0</v>
      </c>
      <c r="N1346" s="82">
        <f>IF($C1346&lt;&gt;"",VLOOKUP($C1346,'Monthly budget'!$E$8:$O$86,COLUMN()-3,FALSE),0)</f>
        <v>0</v>
      </c>
    </row>
    <row r="1347" spans="2:14" x14ac:dyDescent="0.25">
      <c r="B1347" s="81" t="b">
        <v>0</v>
      </c>
      <c r="C1347" s="88"/>
      <c r="D1347" s="87"/>
      <c r="E1347" s="83">
        <f>IF($C1347&lt;&gt;"",VLOOKUP($C1347,'Monthly budget'!$E$8:$O$86,COLUMN()-3,FALSE),0)</f>
        <v>0</v>
      </c>
      <c r="F1347" s="82">
        <f>IF($C1347&lt;&gt;"",VLOOKUP($C1347,'Monthly budget'!$E$8:$O$86,COLUMN()-3,FALSE),0)</f>
        <v>0</v>
      </c>
      <c r="G1347" s="82">
        <f>IF($C1347&lt;&gt;"",VLOOKUP($C1347,'Monthly budget'!$E$8:$O$86,COLUMN()-3,FALSE),0)</f>
        <v>0</v>
      </c>
      <c r="H1347" s="82">
        <f>IF($C1347&lt;&gt;"",VLOOKUP($C1347,'Monthly budget'!$E$8:$O$86,COLUMN()-3,FALSE),0)</f>
        <v>0</v>
      </c>
      <c r="I1347" s="82">
        <f>IF($C1347&lt;&gt;"",VLOOKUP($C1347,'Monthly budget'!$E$8:$O$86,COLUMN()-3,FALSE),0)</f>
        <v>0</v>
      </c>
      <c r="J1347" s="82">
        <f>IF($C1347&lt;&gt;"",VLOOKUP($C1347,'Monthly budget'!$E$8:$O$86,COLUMN()-3,FALSE),0)</f>
        <v>0</v>
      </c>
      <c r="K1347" s="82">
        <f>IF($C1347&lt;&gt;"",VLOOKUP($C1347,'Monthly budget'!$E$8:$O$86,COLUMN()-3,FALSE),0)</f>
        <v>0</v>
      </c>
      <c r="L1347" s="82">
        <f>IF($C1347&lt;&gt;"",VLOOKUP($C1347,'Monthly budget'!$E$8:$O$86,COLUMN()-3,FALSE),0)</f>
        <v>0</v>
      </c>
      <c r="M1347" s="82">
        <f>IF($C1347&lt;&gt;"",VLOOKUP($C1347,'Monthly budget'!$E$8:$O$86,COLUMN()-3,FALSE),0)</f>
        <v>0</v>
      </c>
      <c r="N1347" s="82">
        <f>IF($C1347&lt;&gt;"",VLOOKUP($C1347,'Monthly budget'!$E$8:$O$86,COLUMN()-3,FALSE),0)</f>
        <v>0</v>
      </c>
    </row>
    <row r="1348" spans="2:14" x14ac:dyDescent="0.25">
      <c r="B1348" s="81" t="b">
        <v>0</v>
      </c>
      <c r="C1348" s="88"/>
      <c r="D1348" s="87"/>
      <c r="E1348" s="83">
        <f>IF($C1348&lt;&gt;"",VLOOKUP($C1348,'Monthly budget'!$E$8:$O$86,COLUMN()-3,FALSE),0)</f>
        <v>0</v>
      </c>
      <c r="F1348" s="82">
        <f>IF($C1348&lt;&gt;"",VLOOKUP($C1348,'Monthly budget'!$E$8:$O$86,COLUMN()-3,FALSE),0)</f>
        <v>0</v>
      </c>
      <c r="G1348" s="82">
        <f>IF($C1348&lt;&gt;"",VLOOKUP($C1348,'Monthly budget'!$E$8:$O$86,COLUMN()-3,FALSE),0)</f>
        <v>0</v>
      </c>
      <c r="H1348" s="82">
        <f>IF($C1348&lt;&gt;"",VLOOKUP($C1348,'Monthly budget'!$E$8:$O$86,COLUMN()-3,FALSE),0)</f>
        <v>0</v>
      </c>
      <c r="I1348" s="82">
        <f>IF($C1348&lt;&gt;"",VLOOKUP($C1348,'Monthly budget'!$E$8:$O$86,COLUMN()-3,FALSE),0)</f>
        <v>0</v>
      </c>
      <c r="J1348" s="82">
        <f>IF($C1348&lt;&gt;"",VLOOKUP($C1348,'Monthly budget'!$E$8:$O$86,COLUMN()-3,FALSE),0)</f>
        <v>0</v>
      </c>
      <c r="K1348" s="82">
        <f>IF($C1348&lt;&gt;"",VLOOKUP($C1348,'Monthly budget'!$E$8:$O$86,COLUMN()-3,FALSE),0)</f>
        <v>0</v>
      </c>
      <c r="L1348" s="82">
        <f>IF($C1348&lt;&gt;"",VLOOKUP($C1348,'Monthly budget'!$E$8:$O$86,COLUMN()-3,FALSE),0)</f>
        <v>0</v>
      </c>
      <c r="M1348" s="82">
        <f>IF($C1348&lt;&gt;"",VLOOKUP($C1348,'Monthly budget'!$E$8:$O$86,COLUMN()-3,FALSE),0)</f>
        <v>0</v>
      </c>
      <c r="N1348" s="82">
        <f>IF($C1348&lt;&gt;"",VLOOKUP($C1348,'Monthly budget'!$E$8:$O$86,COLUMN()-3,FALSE),0)</f>
        <v>0</v>
      </c>
    </row>
    <row r="1349" spans="2:14" x14ac:dyDescent="0.25">
      <c r="B1349" s="81" t="b">
        <v>0</v>
      </c>
      <c r="C1349" s="88"/>
      <c r="D1349" s="87"/>
      <c r="E1349" s="83">
        <f>IF($C1349&lt;&gt;"",VLOOKUP($C1349,'Monthly budget'!$E$8:$O$86,COLUMN()-3,FALSE),0)</f>
        <v>0</v>
      </c>
      <c r="F1349" s="82">
        <f>IF($C1349&lt;&gt;"",VLOOKUP($C1349,'Monthly budget'!$E$8:$O$86,COLUMN()-3,FALSE),0)</f>
        <v>0</v>
      </c>
      <c r="G1349" s="82">
        <f>IF($C1349&lt;&gt;"",VLOOKUP($C1349,'Monthly budget'!$E$8:$O$86,COLUMN()-3,FALSE),0)</f>
        <v>0</v>
      </c>
      <c r="H1349" s="82">
        <f>IF($C1349&lt;&gt;"",VLOOKUP($C1349,'Monthly budget'!$E$8:$O$86,COLUMN()-3,FALSE),0)</f>
        <v>0</v>
      </c>
      <c r="I1349" s="82">
        <f>IF($C1349&lt;&gt;"",VLOOKUP($C1349,'Monthly budget'!$E$8:$O$86,COLUMN()-3,FALSE),0)</f>
        <v>0</v>
      </c>
      <c r="J1349" s="82">
        <f>IF($C1349&lt;&gt;"",VLOOKUP($C1349,'Monthly budget'!$E$8:$O$86,COLUMN()-3,FALSE),0)</f>
        <v>0</v>
      </c>
      <c r="K1349" s="82">
        <f>IF($C1349&lt;&gt;"",VLOOKUP($C1349,'Monthly budget'!$E$8:$O$86,COLUMN()-3,FALSE),0)</f>
        <v>0</v>
      </c>
      <c r="L1349" s="82">
        <f>IF($C1349&lt;&gt;"",VLOOKUP($C1349,'Monthly budget'!$E$8:$O$86,COLUMN()-3,FALSE),0)</f>
        <v>0</v>
      </c>
      <c r="M1349" s="82">
        <f>IF($C1349&lt;&gt;"",VLOOKUP($C1349,'Monthly budget'!$E$8:$O$86,COLUMN()-3,FALSE),0)</f>
        <v>0</v>
      </c>
      <c r="N1349" s="82">
        <f>IF($C1349&lt;&gt;"",VLOOKUP($C1349,'Monthly budget'!$E$8:$O$86,COLUMN()-3,FALSE),0)</f>
        <v>0</v>
      </c>
    </row>
    <row r="1350" spans="2:14" x14ac:dyDescent="0.25">
      <c r="B1350" s="81" t="b">
        <v>0</v>
      </c>
      <c r="C1350" s="88"/>
      <c r="D1350" s="87"/>
      <c r="E1350" s="83">
        <f>IF($C1350&lt;&gt;"",VLOOKUP($C1350,'Monthly budget'!$E$8:$O$86,COLUMN()-3,FALSE),0)</f>
        <v>0</v>
      </c>
      <c r="F1350" s="82">
        <f>IF($C1350&lt;&gt;"",VLOOKUP($C1350,'Monthly budget'!$E$8:$O$86,COLUMN()-3,FALSE),0)</f>
        <v>0</v>
      </c>
      <c r="G1350" s="82">
        <f>IF($C1350&lt;&gt;"",VLOOKUP($C1350,'Monthly budget'!$E$8:$O$86,COLUMN()-3,FALSE),0)</f>
        <v>0</v>
      </c>
      <c r="H1350" s="82">
        <f>IF($C1350&lt;&gt;"",VLOOKUP($C1350,'Monthly budget'!$E$8:$O$86,COLUMN()-3,FALSE),0)</f>
        <v>0</v>
      </c>
      <c r="I1350" s="82">
        <f>IF($C1350&lt;&gt;"",VLOOKUP($C1350,'Monthly budget'!$E$8:$O$86,COLUMN()-3,FALSE),0)</f>
        <v>0</v>
      </c>
      <c r="J1350" s="82">
        <f>IF($C1350&lt;&gt;"",VLOOKUP($C1350,'Monthly budget'!$E$8:$O$86,COLUMN()-3,FALSE),0)</f>
        <v>0</v>
      </c>
      <c r="K1350" s="82">
        <f>IF($C1350&lt;&gt;"",VLOOKUP($C1350,'Monthly budget'!$E$8:$O$86,COLUMN()-3,FALSE),0)</f>
        <v>0</v>
      </c>
      <c r="L1350" s="82">
        <f>IF($C1350&lt;&gt;"",VLOOKUP($C1350,'Monthly budget'!$E$8:$O$86,COLUMN()-3,FALSE),0)</f>
        <v>0</v>
      </c>
      <c r="M1350" s="82">
        <f>IF($C1350&lt;&gt;"",VLOOKUP($C1350,'Monthly budget'!$E$8:$O$86,COLUMN()-3,FALSE),0)</f>
        <v>0</v>
      </c>
      <c r="N1350" s="82">
        <f>IF($C1350&lt;&gt;"",VLOOKUP($C1350,'Monthly budget'!$E$8:$O$86,COLUMN()-3,FALSE),0)</f>
        <v>0</v>
      </c>
    </row>
    <row r="1351" spans="2:14" x14ac:dyDescent="0.25">
      <c r="B1351" s="81" t="b">
        <v>0</v>
      </c>
      <c r="C1351" s="88"/>
      <c r="D1351" s="87"/>
      <c r="E1351" s="83">
        <f>IF($C1351&lt;&gt;"",VLOOKUP($C1351,'Monthly budget'!$E$8:$O$86,COLUMN()-3,FALSE),0)</f>
        <v>0</v>
      </c>
      <c r="F1351" s="82">
        <f>IF($C1351&lt;&gt;"",VLOOKUP($C1351,'Monthly budget'!$E$8:$O$86,COLUMN()-3,FALSE),0)</f>
        <v>0</v>
      </c>
      <c r="G1351" s="82">
        <f>IF($C1351&lt;&gt;"",VLOOKUP($C1351,'Monthly budget'!$E$8:$O$86,COLUMN()-3,FALSE),0)</f>
        <v>0</v>
      </c>
      <c r="H1351" s="82">
        <f>IF($C1351&lt;&gt;"",VLOOKUP($C1351,'Monthly budget'!$E$8:$O$86,COLUMN()-3,FALSE),0)</f>
        <v>0</v>
      </c>
      <c r="I1351" s="82">
        <f>IF($C1351&lt;&gt;"",VLOOKUP($C1351,'Monthly budget'!$E$8:$O$86,COLUMN()-3,FALSE),0)</f>
        <v>0</v>
      </c>
      <c r="J1351" s="82">
        <f>IF($C1351&lt;&gt;"",VLOOKUP($C1351,'Monthly budget'!$E$8:$O$86,COLUMN()-3,FALSE),0)</f>
        <v>0</v>
      </c>
      <c r="K1351" s="82">
        <f>IF($C1351&lt;&gt;"",VLOOKUP($C1351,'Monthly budget'!$E$8:$O$86,COLUMN()-3,FALSE),0)</f>
        <v>0</v>
      </c>
      <c r="L1351" s="82">
        <f>IF($C1351&lt;&gt;"",VLOOKUP($C1351,'Monthly budget'!$E$8:$O$86,COLUMN()-3,FALSE),0)</f>
        <v>0</v>
      </c>
      <c r="M1351" s="82">
        <f>IF($C1351&lt;&gt;"",VLOOKUP($C1351,'Monthly budget'!$E$8:$O$86,COLUMN()-3,FALSE),0)</f>
        <v>0</v>
      </c>
      <c r="N1351" s="82">
        <f>IF($C1351&lt;&gt;"",VLOOKUP($C1351,'Monthly budget'!$E$8:$O$86,COLUMN()-3,FALSE),0)</f>
        <v>0</v>
      </c>
    </row>
    <row r="1352" spans="2:14" x14ac:dyDescent="0.25">
      <c r="B1352" s="81" t="b">
        <v>0</v>
      </c>
      <c r="C1352" s="88"/>
      <c r="D1352" s="87"/>
      <c r="E1352" s="83">
        <f>IF($C1352&lt;&gt;"",VLOOKUP($C1352,'Monthly budget'!$E$8:$O$86,COLUMN()-3,FALSE),0)</f>
        <v>0</v>
      </c>
      <c r="F1352" s="82">
        <f>IF($C1352&lt;&gt;"",VLOOKUP($C1352,'Monthly budget'!$E$8:$O$86,COLUMN()-3,FALSE),0)</f>
        <v>0</v>
      </c>
      <c r="G1352" s="82">
        <f>IF($C1352&lt;&gt;"",VLOOKUP($C1352,'Monthly budget'!$E$8:$O$86,COLUMN()-3,FALSE),0)</f>
        <v>0</v>
      </c>
      <c r="H1352" s="82">
        <f>IF($C1352&lt;&gt;"",VLOOKUP($C1352,'Monthly budget'!$E$8:$O$86,COLUMN()-3,FALSE),0)</f>
        <v>0</v>
      </c>
      <c r="I1352" s="82">
        <f>IF($C1352&lt;&gt;"",VLOOKUP($C1352,'Monthly budget'!$E$8:$O$86,COLUMN()-3,FALSE),0)</f>
        <v>0</v>
      </c>
      <c r="J1352" s="82">
        <f>IF($C1352&lt;&gt;"",VLOOKUP($C1352,'Monthly budget'!$E$8:$O$86,COLUMN()-3,FALSE),0)</f>
        <v>0</v>
      </c>
      <c r="K1352" s="82">
        <f>IF($C1352&lt;&gt;"",VLOOKUP($C1352,'Monthly budget'!$E$8:$O$86,COLUMN()-3,FALSE),0)</f>
        <v>0</v>
      </c>
      <c r="L1352" s="82">
        <f>IF($C1352&lt;&gt;"",VLOOKUP($C1352,'Monthly budget'!$E$8:$O$86,COLUMN()-3,FALSE),0)</f>
        <v>0</v>
      </c>
      <c r="M1352" s="82">
        <f>IF($C1352&lt;&gt;"",VLOOKUP($C1352,'Monthly budget'!$E$8:$O$86,COLUMN()-3,FALSE),0)</f>
        <v>0</v>
      </c>
      <c r="N1352" s="82">
        <f>IF($C1352&lt;&gt;"",VLOOKUP($C1352,'Monthly budget'!$E$8:$O$86,COLUMN()-3,FALSE),0)</f>
        <v>0</v>
      </c>
    </row>
    <row r="1353" spans="2:14" x14ac:dyDescent="0.25">
      <c r="B1353" s="81" t="b">
        <v>0</v>
      </c>
      <c r="C1353" s="88"/>
      <c r="D1353" s="87"/>
      <c r="E1353" s="83">
        <f>IF($C1353&lt;&gt;"",VLOOKUP($C1353,'Monthly budget'!$E$8:$O$86,COLUMN()-3,FALSE),0)</f>
        <v>0</v>
      </c>
      <c r="F1353" s="82">
        <f>IF($C1353&lt;&gt;"",VLOOKUP($C1353,'Monthly budget'!$E$8:$O$86,COLUMN()-3,FALSE),0)</f>
        <v>0</v>
      </c>
      <c r="G1353" s="82">
        <f>IF($C1353&lt;&gt;"",VLOOKUP($C1353,'Monthly budget'!$E$8:$O$86,COLUMN()-3,FALSE),0)</f>
        <v>0</v>
      </c>
      <c r="H1353" s="82">
        <f>IF($C1353&lt;&gt;"",VLOOKUP($C1353,'Monthly budget'!$E$8:$O$86,COLUMN()-3,FALSE),0)</f>
        <v>0</v>
      </c>
      <c r="I1353" s="82">
        <f>IF($C1353&lt;&gt;"",VLOOKUP($C1353,'Monthly budget'!$E$8:$O$86,COLUMN()-3,FALSE),0)</f>
        <v>0</v>
      </c>
      <c r="J1353" s="82">
        <f>IF($C1353&lt;&gt;"",VLOOKUP($C1353,'Monthly budget'!$E$8:$O$86,COLUMN()-3,FALSE),0)</f>
        <v>0</v>
      </c>
      <c r="K1353" s="82">
        <f>IF($C1353&lt;&gt;"",VLOOKUP($C1353,'Monthly budget'!$E$8:$O$86,COLUMN()-3,FALSE),0)</f>
        <v>0</v>
      </c>
      <c r="L1353" s="82">
        <f>IF($C1353&lt;&gt;"",VLOOKUP($C1353,'Monthly budget'!$E$8:$O$86,COLUMN()-3,FALSE),0)</f>
        <v>0</v>
      </c>
      <c r="M1353" s="82">
        <f>IF($C1353&lt;&gt;"",VLOOKUP($C1353,'Monthly budget'!$E$8:$O$86,COLUMN()-3,FALSE),0)</f>
        <v>0</v>
      </c>
      <c r="N1353" s="82">
        <f>IF($C1353&lt;&gt;"",VLOOKUP($C1353,'Monthly budget'!$E$8:$O$86,COLUMN()-3,FALSE),0)</f>
        <v>0</v>
      </c>
    </row>
    <row r="1354" spans="2:14" x14ac:dyDescent="0.25">
      <c r="B1354" s="81" t="b">
        <v>0</v>
      </c>
      <c r="C1354" s="88"/>
      <c r="D1354" s="87"/>
      <c r="E1354" s="83">
        <f>IF($C1354&lt;&gt;"",VLOOKUP($C1354,'Monthly budget'!$E$8:$O$86,COLUMN()-3,FALSE),0)</f>
        <v>0</v>
      </c>
      <c r="F1354" s="82">
        <f>IF($C1354&lt;&gt;"",VLOOKUP($C1354,'Monthly budget'!$E$8:$O$86,COLUMN()-3,FALSE),0)</f>
        <v>0</v>
      </c>
      <c r="G1354" s="82">
        <f>IF($C1354&lt;&gt;"",VLOOKUP($C1354,'Monthly budget'!$E$8:$O$86,COLUMN()-3,FALSE),0)</f>
        <v>0</v>
      </c>
      <c r="H1354" s="82">
        <f>IF($C1354&lt;&gt;"",VLOOKUP($C1354,'Monthly budget'!$E$8:$O$86,COLUMN()-3,FALSE),0)</f>
        <v>0</v>
      </c>
      <c r="I1354" s="82">
        <f>IF($C1354&lt;&gt;"",VLOOKUP($C1354,'Monthly budget'!$E$8:$O$86,COLUMN()-3,FALSE),0)</f>
        <v>0</v>
      </c>
      <c r="J1354" s="82">
        <f>IF($C1354&lt;&gt;"",VLOOKUP($C1354,'Monthly budget'!$E$8:$O$86,COLUMN()-3,FALSE),0)</f>
        <v>0</v>
      </c>
      <c r="K1354" s="82">
        <f>IF($C1354&lt;&gt;"",VLOOKUP($C1354,'Monthly budget'!$E$8:$O$86,COLUMN()-3,FALSE),0)</f>
        <v>0</v>
      </c>
      <c r="L1354" s="82">
        <f>IF($C1354&lt;&gt;"",VLOOKUP($C1354,'Monthly budget'!$E$8:$O$86,COLUMN()-3,FALSE),0)</f>
        <v>0</v>
      </c>
      <c r="M1354" s="82">
        <f>IF($C1354&lt;&gt;"",VLOOKUP($C1354,'Monthly budget'!$E$8:$O$86,COLUMN()-3,FALSE),0)</f>
        <v>0</v>
      </c>
      <c r="N1354" s="82">
        <f>IF($C1354&lt;&gt;"",VLOOKUP($C1354,'Monthly budget'!$E$8:$O$86,COLUMN()-3,FALSE),0)</f>
        <v>0</v>
      </c>
    </row>
    <row r="1355" spans="2:14" x14ac:dyDescent="0.25">
      <c r="B1355" s="81" t="b">
        <v>0</v>
      </c>
      <c r="C1355" s="88"/>
      <c r="D1355" s="87"/>
      <c r="E1355" s="83">
        <f>IF($C1355&lt;&gt;"",VLOOKUP($C1355,'Monthly budget'!$E$8:$O$86,COLUMN()-3,FALSE),0)</f>
        <v>0</v>
      </c>
      <c r="F1355" s="82">
        <f>IF($C1355&lt;&gt;"",VLOOKUP($C1355,'Monthly budget'!$E$8:$O$86,COLUMN()-3,FALSE),0)</f>
        <v>0</v>
      </c>
      <c r="G1355" s="82">
        <f>IF($C1355&lt;&gt;"",VLOOKUP($C1355,'Monthly budget'!$E$8:$O$86,COLUMN()-3,FALSE),0)</f>
        <v>0</v>
      </c>
      <c r="H1355" s="82">
        <f>IF($C1355&lt;&gt;"",VLOOKUP($C1355,'Monthly budget'!$E$8:$O$86,COLUMN()-3,FALSE),0)</f>
        <v>0</v>
      </c>
      <c r="I1355" s="82">
        <f>IF($C1355&lt;&gt;"",VLOOKUP($C1355,'Monthly budget'!$E$8:$O$86,COLUMN()-3,FALSE),0)</f>
        <v>0</v>
      </c>
      <c r="J1355" s="82">
        <f>IF($C1355&lt;&gt;"",VLOOKUP($C1355,'Monthly budget'!$E$8:$O$86,COLUMN()-3,FALSE),0)</f>
        <v>0</v>
      </c>
      <c r="K1355" s="82">
        <f>IF($C1355&lt;&gt;"",VLOOKUP($C1355,'Monthly budget'!$E$8:$O$86,COLUMN()-3,FALSE),0)</f>
        <v>0</v>
      </c>
      <c r="L1355" s="82">
        <f>IF($C1355&lt;&gt;"",VLOOKUP($C1355,'Monthly budget'!$E$8:$O$86,COLUMN()-3,FALSE),0)</f>
        <v>0</v>
      </c>
      <c r="M1355" s="82">
        <f>IF($C1355&lt;&gt;"",VLOOKUP($C1355,'Monthly budget'!$E$8:$O$86,COLUMN()-3,FALSE),0)</f>
        <v>0</v>
      </c>
      <c r="N1355" s="82">
        <f>IF($C1355&lt;&gt;"",VLOOKUP($C1355,'Monthly budget'!$E$8:$O$86,COLUMN()-3,FALSE),0)</f>
        <v>0</v>
      </c>
    </row>
    <row r="1356" spans="2:14" x14ac:dyDescent="0.25">
      <c r="B1356" s="81" t="b">
        <v>0</v>
      </c>
      <c r="C1356" s="88"/>
      <c r="D1356" s="87"/>
      <c r="E1356" s="83">
        <f>IF($C1356&lt;&gt;"",VLOOKUP($C1356,'Monthly budget'!$E$8:$O$86,COLUMN()-3,FALSE),0)</f>
        <v>0</v>
      </c>
      <c r="F1356" s="82">
        <f>IF($C1356&lt;&gt;"",VLOOKUP($C1356,'Monthly budget'!$E$8:$O$86,COLUMN()-3,FALSE),0)</f>
        <v>0</v>
      </c>
      <c r="G1356" s="82">
        <f>IF($C1356&lt;&gt;"",VLOOKUP($C1356,'Monthly budget'!$E$8:$O$86,COLUMN()-3,FALSE),0)</f>
        <v>0</v>
      </c>
      <c r="H1356" s="82">
        <f>IF($C1356&lt;&gt;"",VLOOKUP($C1356,'Monthly budget'!$E$8:$O$86,COLUMN()-3,FALSE),0)</f>
        <v>0</v>
      </c>
      <c r="I1356" s="82">
        <f>IF($C1356&lt;&gt;"",VLOOKUP($C1356,'Monthly budget'!$E$8:$O$86,COLUMN()-3,FALSE),0)</f>
        <v>0</v>
      </c>
      <c r="J1356" s="82">
        <f>IF($C1356&lt;&gt;"",VLOOKUP($C1356,'Monthly budget'!$E$8:$O$86,COLUMN()-3,FALSE),0)</f>
        <v>0</v>
      </c>
      <c r="K1356" s="82">
        <f>IF($C1356&lt;&gt;"",VLOOKUP($C1356,'Monthly budget'!$E$8:$O$86,COLUMN()-3,FALSE),0)</f>
        <v>0</v>
      </c>
      <c r="L1356" s="82">
        <f>IF($C1356&lt;&gt;"",VLOOKUP($C1356,'Monthly budget'!$E$8:$O$86,COLUMN()-3,FALSE),0)</f>
        <v>0</v>
      </c>
      <c r="M1356" s="82">
        <f>IF($C1356&lt;&gt;"",VLOOKUP($C1356,'Monthly budget'!$E$8:$O$86,COLUMN()-3,FALSE),0)</f>
        <v>0</v>
      </c>
      <c r="N1356" s="82">
        <f>IF($C1356&lt;&gt;"",VLOOKUP($C1356,'Monthly budget'!$E$8:$O$86,COLUMN()-3,FALSE),0)</f>
        <v>0</v>
      </c>
    </row>
    <row r="1357" spans="2:14" x14ac:dyDescent="0.25">
      <c r="B1357" s="81" t="b">
        <v>0</v>
      </c>
      <c r="C1357" s="88"/>
      <c r="D1357" s="87"/>
      <c r="E1357" s="83">
        <f>IF($C1357&lt;&gt;"",VLOOKUP($C1357,'Monthly budget'!$E$8:$O$86,COLUMN()-3,FALSE),0)</f>
        <v>0</v>
      </c>
      <c r="F1357" s="82">
        <f>IF($C1357&lt;&gt;"",VLOOKUP($C1357,'Monthly budget'!$E$8:$O$86,COLUMN()-3,FALSE),0)</f>
        <v>0</v>
      </c>
      <c r="G1357" s="82">
        <f>IF($C1357&lt;&gt;"",VLOOKUP($C1357,'Monthly budget'!$E$8:$O$86,COLUMN()-3,FALSE),0)</f>
        <v>0</v>
      </c>
      <c r="H1357" s="82">
        <f>IF($C1357&lt;&gt;"",VLOOKUP($C1357,'Monthly budget'!$E$8:$O$86,COLUMN()-3,FALSE),0)</f>
        <v>0</v>
      </c>
      <c r="I1357" s="82">
        <f>IF($C1357&lt;&gt;"",VLOOKUP($C1357,'Monthly budget'!$E$8:$O$86,COLUMN()-3,FALSE),0)</f>
        <v>0</v>
      </c>
      <c r="J1357" s="82">
        <f>IF($C1357&lt;&gt;"",VLOOKUP($C1357,'Monthly budget'!$E$8:$O$86,COLUMN()-3,FALSE),0)</f>
        <v>0</v>
      </c>
      <c r="K1357" s="82">
        <f>IF($C1357&lt;&gt;"",VLOOKUP($C1357,'Monthly budget'!$E$8:$O$86,COLUMN()-3,FALSE),0)</f>
        <v>0</v>
      </c>
      <c r="L1357" s="82">
        <f>IF($C1357&lt;&gt;"",VLOOKUP($C1357,'Monthly budget'!$E$8:$O$86,COLUMN()-3,FALSE),0)</f>
        <v>0</v>
      </c>
      <c r="M1357" s="82">
        <f>IF($C1357&lt;&gt;"",VLOOKUP($C1357,'Monthly budget'!$E$8:$O$86,COLUMN()-3,FALSE),0)</f>
        <v>0</v>
      </c>
      <c r="N1357" s="82">
        <f>IF($C1357&lt;&gt;"",VLOOKUP($C1357,'Monthly budget'!$E$8:$O$86,COLUMN()-3,FALSE),0)</f>
        <v>0</v>
      </c>
    </row>
    <row r="1358" spans="2:14" x14ac:dyDescent="0.25">
      <c r="B1358" s="81" t="b">
        <v>0</v>
      </c>
      <c r="C1358" s="88"/>
      <c r="D1358" s="87"/>
      <c r="E1358" s="83">
        <f>IF($C1358&lt;&gt;"",VLOOKUP($C1358,'Monthly budget'!$E$8:$O$86,COLUMN()-3,FALSE),0)</f>
        <v>0</v>
      </c>
      <c r="F1358" s="82">
        <f>IF($C1358&lt;&gt;"",VLOOKUP($C1358,'Monthly budget'!$E$8:$O$86,COLUMN()-3,FALSE),0)</f>
        <v>0</v>
      </c>
      <c r="G1358" s="82">
        <f>IF($C1358&lt;&gt;"",VLOOKUP($C1358,'Monthly budget'!$E$8:$O$86,COLUMN()-3,FALSE),0)</f>
        <v>0</v>
      </c>
      <c r="H1358" s="82">
        <f>IF($C1358&lt;&gt;"",VLOOKUP($C1358,'Monthly budget'!$E$8:$O$86,COLUMN()-3,FALSE),0)</f>
        <v>0</v>
      </c>
      <c r="I1358" s="82">
        <f>IF($C1358&lt;&gt;"",VLOOKUP($C1358,'Monthly budget'!$E$8:$O$86,COLUMN()-3,FALSE),0)</f>
        <v>0</v>
      </c>
      <c r="J1358" s="82">
        <f>IF($C1358&lt;&gt;"",VLOOKUP($C1358,'Monthly budget'!$E$8:$O$86,COLUMN()-3,FALSE),0)</f>
        <v>0</v>
      </c>
      <c r="K1358" s="82">
        <f>IF($C1358&lt;&gt;"",VLOOKUP($C1358,'Monthly budget'!$E$8:$O$86,COLUMN()-3,FALSE),0)</f>
        <v>0</v>
      </c>
      <c r="L1358" s="82">
        <f>IF($C1358&lt;&gt;"",VLOOKUP($C1358,'Monthly budget'!$E$8:$O$86,COLUMN()-3,FALSE),0)</f>
        <v>0</v>
      </c>
      <c r="M1358" s="82">
        <f>IF($C1358&lt;&gt;"",VLOOKUP($C1358,'Monthly budget'!$E$8:$O$86,COLUMN()-3,FALSE),0)</f>
        <v>0</v>
      </c>
      <c r="N1358" s="82">
        <f>IF($C1358&lt;&gt;"",VLOOKUP($C1358,'Monthly budget'!$E$8:$O$86,COLUMN()-3,FALSE),0)</f>
        <v>0</v>
      </c>
    </row>
    <row r="1359" spans="2:14" x14ac:dyDescent="0.25">
      <c r="B1359" s="81" t="b">
        <v>0</v>
      </c>
      <c r="C1359" s="88"/>
      <c r="D1359" s="87"/>
      <c r="E1359" s="83">
        <f>IF($C1359&lt;&gt;"",VLOOKUP($C1359,'Monthly budget'!$E$8:$O$86,COLUMN()-3,FALSE),0)</f>
        <v>0</v>
      </c>
      <c r="F1359" s="82">
        <f>IF($C1359&lt;&gt;"",VLOOKUP($C1359,'Monthly budget'!$E$8:$O$86,COLUMN()-3,FALSE),0)</f>
        <v>0</v>
      </c>
      <c r="G1359" s="82">
        <f>IF($C1359&lt;&gt;"",VLOOKUP($C1359,'Monthly budget'!$E$8:$O$86,COLUMN()-3,FALSE),0)</f>
        <v>0</v>
      </c>
      <c r="H1359" s="82">
        <f>IF($C1359&lt;&gt;"",VLOOKUP($C1359,'Monthly budget'!$E$8:$O$86,COLUMN()-3,FALSE),0)</f>
        <v>0</v>
      </c>
      <c r="I1359" s="82">
        <f>IF($C1359&lt;&gt;"",VLOOKUP($C1359,'Monthly budget'!$E$8:$O$86,COLUMN()-3,FALSE),0)</f>
        <v>0</v>
      </c>
      <c r="J1359" s="82">
        <f>IF($C1359&lt;&gt;"",VLOOKUP($C1359,'Monthly budget'!$E$8:$O$86,COLUMN()-3,FALSE),0)</f>
        <v>0</v>
      </c>
      <c r="K1359" s="82">
        <f>IF($C1359&lt;&gt;"",VLOOKUP($C1359,'Monthly budget'!$E$8:$O$86,COLUMN()-3,FALSE),0)</f>
        <v>0</v>
      </c>
      <c r="L1359" s="82">
        <f>IF($C1359&lt;&gt;"",VLOOKUP($C1359,'Monthly budget'!$E$8:$O$86,COLUMN()-3,FALSE),0)</f>
        <v>0</v>
      </c>
      <c r="M1359" s="82">
        <f>IF($C1359&lt;&gt;"",VLOOKUP($C1359,'Monthly budget'!$E$8:$O$86,COLUMN()-3,FALSE),0)</f>
        <v>0</v>
      </c>
      <c r="N1359" s="82">
        <f>IF($C1359&lt;&gt;"",VLOOKUP($C1359,'Monthly budget'!$E$8:$O$86,COLUMN()-3,FALSE),0)</f>
        <v>0</v>
      </c>
    </row>
    <row r="1360" spans="2:14" x14ac:dyDescent="0.25">
      <c r="B1360" s="81" t="b">
        <v>0</v>
      </c>
      <c r="C1360" s="88"/>
      <c r="D1360" s="87"/>
      <c r="E1360" s="83">
        <f>IF($C1360&lt;&gt;"",VLOOKUP($C1360,'Monthly budget'!$E$8:$O$86,COLUMN()-3,FALSE),0)</f>
        <v>0</v>
      </c>
      <c r="F1360" s="82">
        <f>IF($C1360&lt;&gt;"",VLOOKUP($C1360,'Monthly budget'!$E$8:$O$86,COLUMN()-3,FALSE),0)</f>
        <v>0</v>
      </c>
      <c r="G1360" s="82">
        <f>IF($C1360&lt;&gt;"",VLOOKUP($C1360,'Monthly budget'!$E$8:$O$86,COLUMN()-3,FALSE),0)</f>
        <v>0</v>
      </c>
      <c r="H1360" s="82">
        <f>IF($C1360&lt;&gt;"",VLOOKUP($C1360,'Monthly budget'!$E$8:$O$86,COLUMN()-3,FALSE),0)</f>
        <v>0</v>
      </c>
      <c r="I1360" s="82">
        <f>IF($C1360&lt;&gt;"",VLOOKUP($C1360,'Monthly budget'!$E$8:$O$86,COLUMN()-3,FALSE),0)</f>
        <v>0</v>
      </c>
      <c r="J1360" s="82">
        <f>IF($C1360&lt;&gt;"",VLOOKUP($C1360,'Monthly budget'!$E$8:$O$86,COLUMN()-3,FALSE),0)</f>
        <v>0</v>
      </c>
      <c r="K1360" s="82">
        <f>IF($C1360&lt;&gt;"",VLOOKUP($C1360,'Monthly budget'!$E$8:$O$86,COLUMN()-3,FALSE),0)</f>
        <v>0</v>
      </c>
      <c r="L1360" s="82">
        <f>IF($C1360&lt;&gt;"",VLOOKUP($C1360,'Monthly budget'!$E$8:$O$86,COLUMN()-3,FALSE),0)</f>
        <v>0</v>
      </c>
      <c r="M1360" s="82">
        <f>IF($C1360&lt;&gt;"",VLOOKUP($C1360,'Monthly budget'!$E$8:$O$86,COLUMN()-3,FALSE),0)</f>
        <v>0</v>
      </c>
      <c r="N1360" s="82">
        <f>IF($C1360&lt;&gt;"",VLOOKUP($C1360,'Monthly budget'!$E$8:$O$86,COLUMN()-3,FALSE),0)</f>
        <v>0</v>
      </c>
    </row>
    <row r="1361" spans="2:14" x14ac:dyDescent="0.25">
      <c r="B1361" s="81" t="b">
        <v>0</v>
      </c>
      <c r="C1361" s="88"/>
      <c r="D1361" s="87"/>
      <c r="E1361" s="83">
        <f>IF($C1361&lt;&gt;"",VLOOKUP($C1361,'Monthly budget'!$E$8:$O$86,COLUMN()-3,FALSE),0)</f>
        <v>0</v>
      </c>
      <c r="F1361" s="82">
        <f>IF($C1361&lt;&gt;"",VLOOKUP($C1361,'Monthly budget'!$E$8:$O$86,COLUMN()-3,FALSE),0)</f>
        <v>0</v>
      </c>
      <c r="G1361" s="82">
        <f>IF($C1361&lt;&gt;"",VLOOKUP($C1361,'Monthly budget'!$E$8:$O$86,COLUMN()-3,FALSE),0)</f>
        <v>0</v>
      </c>
      <c r="H1361" s="82">
        <f>IF($C1361&lt;&gt;"",VLOOKUP($C1361,'Monthly budget'!$E$8:$O$86,COLUMN()-3,FALSE),0)</f>
        <v>0</v>
      </c>
      <c r="I1361" s="82">
        <f>IF($C1361&lt;&gt;"",VLOOKUP($C1361,'Monthly budget'!$E$8:$O$86,COLUMN()-3,FALSE),0)</f>
        <v>0</v>
      </c>
      <c r="J1361" s="82">
        <f>IF($C1361&lt;&gt;"",VLOOKUP($C1361,'Monthly budget'!$E$8:$O$86,COLUMN()-3,FALSE),0)</f>
        <v>0</v>
      </c>
      <c r="K1361" s="82">
        <f>IF($C1361&lt;&gt;"",VLOOKUP($C1361,'Monthly budget'!$E$8:$O$86,COLUMN()-3,FALSE),0)</f>
        <v>0</v>
      </c>
      <c r="L1361" s="82">
        <f>IF($C1361&lt;&gt;"",VLOOKUP($C1361,'Monthly budget'!$E$8:$O$86,COLUMN()-3,FALSE),0)</f>
        <v>0</v>
      </c>
      <c r="M1361" s="82">
        <f>IF($C1361&lt;&gt;"",VLOOKUP($C1361,'Monthly budget'!$E$8:$O$86,COLUMN()-3,FALSE),0)</f>
        <v>0</v>
      </c>
      <c r="N1361" s="82">
        <f>IF($C1361&lt;&gt;"",VLOOKUP($C1361,'Monthly budget'!$E$8:$O$86,COLUMN()-3,FALSE),0)</f>
        <v>0</v>
      </c>
    </row>
    <row r="1362" spans="2:14" x14ac:dyDescent="0.25">
      <c r="B1362" s="81" t="b">
        <v>0</v>
      </c>
      <c r="C1362" s="88"/>
      <c r="D1362" s="87"/>
      <c r="E1362" s="83">
        <f>IF($C1362&lt;&gt;"",VLOOKUP($C1362,'Monthly budget'!$E$8:$O$86,COLUMN()-3,FALSE),0)</f>
        <v>0</v>
      </c>
      <c r="F1362" s="82">
        <f>IF($C1362&lt;&gt;"",VLOOKUP($C1362,'Monthly budget'!$E$8:$O$86,COLUMN()-3,FALSE),0)</f>
        <v>0</v>
      </c>
      <c r="G1362" s="82">
        <f>IF($C1362&lt;&gt;"",VLOOKUP($C1362,'Monthly budget'!$E$8:$O$86,COLUMN()-3,FALSE),0)</f>
        <v>0</v>
      </c>
      <c r="H1362" s="82">
        <f>IF($C1362&lt;&gt;"",VLOOKUP($C1362,'Monthly budget'!$E$8:$O$86,COLUMN()-3,FALSE),0)</f>
        <v>0</v>
      </c>
      <c r="I1362" s="82">
        <f>IF($C1362&lt;&gt;"",VLOOKUP($C1362,'Monthly budget'!$E$8:$O$86,COLUMN()-3,FALSE),0)</f>
        <v>0</v>
      </c>
      <c r="J1362" s="82">
        <f>IF($C1362&lt;&gt;"",VLOOKUP($C1362,'Monthly budget'!$E$8:$O$86,COLUMN()-3,FALSE),0)</f>
        <v>0</v>
      </c>
      <c r="K1362" s="82">
        <f>IF($C1362&lt;&gt;"",VLOOKUP($C1362,'Monthly budget'!$E$8:$O$86,COLUMN()-3,FALSE),0)</f>
        <v>0</v>
      </c>
      <c r="L1362" s="82">
        <f>IF($C1362&lt;&gt;"",VLOOKUP($C1362,'Monthly budget'!$E$8:$O$86,COLUMN()-3,FALSE),0)</f>
        <v>0</v>
      </c>
      <c r="M1362" s="82">
        <f>IF($C1362&lt;&gt;"",VLOOKUP($C1362,'Monthly budget'!$E$8:$O$86,COLUMN()-3,FALSE),0)</f>
        <v>0</v>
      </c>
      <c r="N1362" s="82">
        <f>IF($C1362&lt;&gt;"",VLOOKUP($C1362,'Monthly budget'!$E$8:$O$86,COLUMN()-3,FALSE),0)</f>
        <v>0</v>
      </c>
    </row>
    <row r="1363" spans="2:14" x14ac:dyDescent="0.25">
      <c r="B1363" s="81" t="b">
        <v>0</v>
      </c>
      <c r="C1363" s="88"/>
      <c r="D1363" s="87"/>
      <c r="E1363" s="83">
        <f>IF($C1363&lt;&gt;"",VLOOKUP($C1363,'Monthly budget'!$E$8:$O$86,COLUMN()-3,FALSE),0)</f>
        <v>0</v>
      </c>
      <c r="F1363" s="82">
        <f>IF($C1363&lt;&gt;"",VLOOKUP($C1363,'Monthly budget'!$E$8:$O$86,COLUMN()-3,FALSE),0)</f>
        <v>0</v>
      </c>
      <c r="G1363" s="82">
        <f>IF($C1363&lt;&gt;"",VLOOKUP($C1363,'Monthly budget'!$E$8:$O$86,COLUMN()-3,FALSE),0)</f>
        <v>0</v>
      </c>
      <c r="H1363" s="82">
        <f>IF($C1363&lt;&gt;"",VLOOKUP($C1363,'Monthly budget'!$E$8:$O$86,COLUMN()-3,FALSE),0)</f>
        <v>0</v>
      </c>
      <c r="I1363" s="82">
        <f>IF($C1363&lt;&gt;"",VLOOKUP($C1363,'Monthly budget'!$E$8:$O$86,COLUMN()-3,FALSE),0)</f>
        <v>0</v>
      </c>
      <c r="J1363" s="82">
        <f>IF($C1363&lt;&gt;"",VLOOKUP($C1363,'Monthly budget'!$E$8:$O$86,COLUMN()-3,FALSE),0)</f>
        <v>0</v>
      </c>
      <c r="K1363" s="82">
        <f>IF($C1363&lt;&gt;"",VLOOKUP($C1363,'Monthly budget'!$E$8:$O$86,COLUMN()-3,FALSE),0)</f>
        <v>0</v>
      </c>
      <c r="L1363" s="82">
        <f>IF($C1363&lt;&gt;"",VLOOKUP($C1363,'Monthly budget'!$E$8:$O$86,COLUMN()-3,FALSE),0)</f>
        <v>0</v>
      </c>
      <c r="M1363" s="82">
        <f>IF($C1363&lt;&gt;"",VLOOKUP($C1363,'Monthly budget'!$E$8:$O$86,COLUMN()-3,FALSE),0)</f>
        <v>0</v>
      </c>
      <c r="N1363" s="82">
        <f>IF($C1363&lt;&gt;"",VLOOKUP($C1363,'Monthly budget'!$E$8:$O$86,COLUMN()-3,FALSE),0)</f>
        <v>0</v>
      </c>
    </row>
    <row r="1364" spans="2:14" x14ac:dyDescent="0.25">
      <c r="B1364" s="81" t="b">
        <v>0</v>
      </c>
      <c r="C1364" s="88"/>
      <c r="D1364" s="87"/>
      <c r="E1364" s="83">
        <f>IF($C1364&lt;&gt;"",VLOOKUP($C1364,'Monthly budget'!$E$8:$O$86,COLUMN()-3,FALSE),0)</f>
        <v>0</v>
      </c>
      <c r="F1364" s="82">
        <f>IF($C1364&lt;&gt;"",VLOOKUP($C1364,'Monthly budget'!$E$8:$O$86,COLUMN()-3,FALSE),0)</f>
        <v>0</v>
      </c>
      <c r="G1364" s="82">
        <f>IF($C1364&lt;&gt;"",VLOOKUP($C1364,'Monthly budget'!$E$8:$O$86,COLUMN()-3,FALSE),0)</f>
        <v>0</v>
      </c>
      <c r="H1364" s="82">
        <f>IF($C1364&lt;&gt;"",VLOOKUP($C1364,'Monthly budget'!$E$8:$O$86,COLUMN()-3,FALSE),0)</f>
        <v>0</v>
      </c>
      <c r="I1364" s="82">
        <f>IF($C1364&lt;&gt;"",VLOOKUP($C1364,'Monthly budget'!$E$8:$O$86,COLUMN()-3,FALSE),0)</f>
        <v>0</v>
      </c>
      <c r="J1364" s="82">
        <f>IF($C1364&lt;&gt;"",VLOOKUP($C1364,'Monthly budget'!$E$8:$O$86,COLUMN()-3,FALSE),0)</f>
        <v>0</v>
      </c>
      <c r="K1364" s="82">
        <f>IF($C1364&lt;&gt;"",VLOOKUP($C1364,'Monthly budget'!$E$8:$O$86,COLUMN()-3,FALSE),0)</f>
        <v>0</v>
      </c>
      <c r="L1364" s="82">
        <f>IF($C1364&lt;&gt;"",VLOOKUP($C1364,'Monthly budget'!$E$8:$O$86,COLUMN()-3,FALSE),0)</f>
        <v>0</v>
      </c>
      <c r="M1364" s="82">
        <f>IF($C1364&lt;&gt;"",VLOOKUP($C1364,'Monthly budget'!$E$8:$O$86,COLUMN()-3,FALSE),0)</f>
        <v>0</v>
      </c>
      <c r="N1364" s="82">
        <f>IF($C1364&lt;&gt;"",VLOOKUP($C1364,'Monthly budget'!$E$8:$O$86,COLUMN()-3,FALSE),0)</f>
        <v>0</v>
      </c>
    </row>
    <row r="1365" spans="2:14" x14ac:dyDescent="0.25">
      <c r="B1365" s="81" t="b">
        <v>0</v>
      </c>
      <c r="C1365" s="88"/>
      <c r="D1365" s="87"/>
      <c r="E1365" s="83">
        <f>IF($C1365&lt;&gt;"",VLOOKUP($C1365,'Monthly budget'!$E$8:$O$86,COLUMN()-3,FALSE),0)</f>
        <v>0</v>
      </c>
      <c r="F1365" s="82">
        <f>IF($C1365&lt;&gt;"",VLOOKUP($C1365,'Monthly budget'!$E$8:$O$86,COLUMN()-3,FALSE),0)</f>
        <v>0</v>
      </c>
      <c r="G1365" s="82">
        <f>IF($C1365&lt;&gt;"",VLOOKUP($C1365,'Monthly budget'!$E$8:$O$86,COLUMN()-3,FALSE),0)</f>
        <v>0</v>
      </c>
      <c r="H1365" s="82">
        <f>IF($C1365&lt;&gt;"",VLOOKUP($C1365,'Monthly budget'!$E$8:$O$86,COLUMN()-3,FALSE),0)</f>
        <v>0</v>
      </c>
      <c r="I1365" s="82">
        <f>IF($C1365&lt;&gt;"",VLOOKUP($C1365,'Monthly budget'!$E$8:$O$86,COLUMN()-3,FALSE),0)</f>
        <v>0</v>
      </c>
      <c r="J1365" s="82">
        <f>IF($C1365&lt;&gt;"",VLOOKUP($C1365,'Monthly budget'!$E$8:$O$86,COLUMN()-3,FALSE),0)</f>
        <v>0</v>
      </c>
      <c r="K1365" s="82">
        <f>IF($C1365&lt;&gt;"",VLOOKUP($C1365,'Monthly budget'!$E$8:$O$86,COLUMN()-3,FALSE),0)</f>
        <v>0</v>
      </c>
      <c r="L1365" s="82">
        <f>IF($C1365&lt;&gt;"",VLOOKUP($C1365,'Monthly budget'!$E$8:$O$86,COLUMN()-3,FALSE),0)</f>
        <v>0</v>
      </c>
      <c r="M1365" s="82">
        <f>IF($C1365&lt;&gt;"",VLOOKUP($C1365,'Monthly budget'!$E$8:$O$86,COLUMN()-3,FALSE),0)</f>
        <v>0</v>
      </c>
      <c r="N1365" s="82">
        <f>IF($C1365&lt;&gt;"",VLOOKUP($C1365,'Monthly budget'!$E$8:$O$86,COLUMN()-3,FALSE),0)</f>
        <v>0</v>
      </c>
    </row>
    <row r="1366" spans="2:14" x14ac:dyDescent="0.25">
      <c r="B1366" s="81" t="b">
        <v>0</v>
      </c>
      <c r="C1366" s="88"/>
      <c r="D1366" s="87"/>
      <c r="E1366" s="83">
        <f>IF($C1366&lt;&gt;"",VLOOKUP($C1366,'Monthly budget'!$E$8:$O$86,COLUMN()-3,FALSE),0)</f>
        <v>0</v>
      </c>
      <c r="F1366" s="82">
        <f>IF($C1366&lt;&gt;"",VLOOKUP($C1366,'Monthly budget'!$E$8:$O$86,COLUMN()-3,FALSE),0)</f>
        <v>0</v>
      </c>
      <c r="G1366" s="82">
        <f>IF($C1366&lt;&gt;"",VLOOKUP($C1366,'Monthly budget'!$E$8:$O$86,COLUMN()-3,FALSE),0)</f>
        <v>0</v>
      </c>
      <c r="H1366" s="82">
        <f>IF($C1366&lt;&gt;"",VLOOKUP($C1366,'Monthly budget'!$E$8:$O$86,COLUMN()-3,FALSE),0)</f>
        <v>0</v>
      </c>
      <c r="I1366" s="82">
        <f>IF($C1366&lt;&gt;"",VLOOKUP($C1366,'Monthly budget'!$E$8:$O$86,COLUMN()-3,FALSE),0)</f>
        <v>0</v>
      </c>
      <c r="J1366" s="82">
        <f>IF($C1366&lt;&gt;"",VLOOKUP($C1366,'Monthly budget'!$E$8:$O$86,COLUMN()-3,FALSE),0)</f>
        <v>0</v>
      </c>
      <c r="K1366" s="82">
        <f>IF($C1366&lt;&gt;"",VLOOKUP($C1366,'Monthly budget'!$E$8:$O$86,COLUMN()-3,FALSE),0)</f>
        <v>0</v>
      </c>
      <c r="L1366" s="82">
        <f>IF($C1366&lt;&gt;"",VLOOKUP($C1366,'Monthly budget'!$E$8:$O$86,COLUMN()-3,FALSE),0)</f>
        <v>0</v>
      </c>
      <c r="M1366" s="82">
        <f>IF($C1366&lt;&gt;"",VLOOKUP($C1366,'Monthly budget'!$E$8:$O$86,COLUMN()-3,FALSE),0)</f>
        <v>0</v>
      </c>
      <c r="N1366" s="82">
        <f>IF($C1366&lt;&gt;"",VLOOKUP($C1366,'Monthly budget'!$E$8:$O$86,COLUMN()-3,FALSE),0)</f>
        <v>0</v>
      </c>
    </row>
    <row r="1367" spans="2:14" x14ac:dyDescent="0.25">
      <c r="B1367" s="81" t="b">
        <v>0</v>
      </c>
      <c r="C1367" s="88"/>
      <c r="D1367" s="87"/>
      <c r="E1367" s="83">
        <f>IF($C1367&lt;&gt;"",VLOOKUP($C1367,'Monthly budget'!$E$8:$O$86,COLUMN()-3,FALSE),0)</f>
        <v>0</v>
      </c>
      <c r="F1367" s="82">
        <f>IF($C1367&lt;&gt;"",VLOOKUP($C1367,'Monthly budget'!$E$8:$O$86,COLUMN()-3,FALSE),0)</f>
        <v>0</v>
      </c>
      <c r="G1367" s="82">
        <f>IF($C1367&lt;&gt;"",VLOOKUP($C1367,'Monthly budget'!$E$8:$O$86,COLUMN()-3,FALSE),0)</f>
        <v>0</v>
      </c>
      <c r="H1367" s="82">
        <f>IF($C1367&lt;&gt;"",VLOOKUP($C1367,'Monthly budget'!$E$8:$O$86,COLUMN()-3,FALSE),0)</f>
        <v>0</v>
      </c>
      <c r="I1367" s="82">
        <f>IF($C1367&lt;&gt;"",VLOOKUP($C1367,'Monthly budget'!$E$8:$O$86,COLUMN()-3,FALSE),0)</f>
        <v>0</v>
      </c>
      <c r="J1367" s="82">
        <f>IF($C1367&lt;&gt;"",VLOOKUP($C1367,'Monthly budget'!$E$8:$O$86,COLUMN()-3,FALSE),0)</f>
        <v>0</v>
      </c>
      <c r="K1367" s="82">
        <f>IF($C1367&lt;&gt;"",VLOOKUP($C1367,'Monthly budget'!$E$8:$O$86,COLUMN()-3,FALSE),0)</f>
        <v>0</v>
      </c>
      <c r="L1367" s="82">
        <f>IF($C1367&lt;&gt;"",VLOOKUP($C1367,'Monthly budget'!$E$8:$O$86,COLUMN()-3,FALSE),0)</f>
        <v>0</v>
      </c>
      <c r="M1367" s="82">
        <f>IF($C1367&lt;&gt;"",VLOOKUP($C1367,'Monthly budget'!$E$8:$O$86,COLUMN()-3,FALSE),0)</f>
        <v>0</v>
      </c>
      <c r="N1367" s="82">
        <f>IF($C1367&lt;&gt;"",VLOOKUP($C1367,'Monthly budget'!$E$8:$O$86,COLUMN()-3,FALSE),0)</f>
        <v>0</v>
      </c>
    </row>
    <row r="1368" spans="2:14" x14ac:dyDescent="0.25">
      <c r="B1368" s="81" t="b">
        <v>0</v>
      </c>
      <c r="C1368" s="88"/>
      <c r="D1368" s="87"/>
      <c r="E1368" s="83">
        <f>IF($C1368&lt;&gt;"",VLOOKUP($C1368,'Monthly budget'!$E$8:$O$86,COLUMN()-3,FALSE),0)</f>
        <v>0</v>
      </c>
      <c r="F1368" s="82">
        <f>IF($C1368&lt;&gt;"",VLOOKUP($C1368,'Monthly budget'!$E$8:$O$86,COLUMN()-3,FALSE),0)</f>
        <v>0</v>
      </c>
      <c r="G1368" s="82">
        <f>IF($C1368&lt;&gt;"",VLOOKUP($C1368,'Monthly budget'!$E$8:$O$86,COLUMN()-3,FALSE),0)</f>
        <v>0</v>
      </c>
      <c r="H1368" s="82">
        <f>IF($C1368&lt;&gt;"",VLOOKUP($C1368,'Monthly budget'!$E$8:$O$86,COLUMN()-3,FALSE),0)</f>
        <v>0</v>
      </c>
      <c r="I1368" s="82">
        <f>IF($C1368&lt;&gt;"",VLOOKUP($C1368,'Monthly budget'!$E$8:$O$86,COLUMN()-3,FALSE),0)</f>
        <v>0</v>
      </c>
      <c r="J1368" s="82">
        <f>IF($C1368&lt;&gt;"",VLOOKUP($C1368,'Monthly budget'!$E$8:$O$86,COLUMN()-3,FALSE),0)</f>
        <v>0</v>
      </c>
      <c r="K1368" s="82">
        <f>IF($C1368&lt;&gt;"",VLOOKUP($C1368,'Monthly budget'!$E$8:$O$86,COLUMN()-3,FALSE),0)</f>
        <v>0</v>
      </c>
      <c r="L1368" s="82">
        <f>IF($C1368&lt;&gt;"",VLOOKUP($C1368,'Monthly budget'!$E$8:$O$86,COLUMN()-3,FALSE),0)</f>
        <v>0</v>
      </c>
      <c r="M1368" s="82">
        <f>IF($C1368&lt;&gt;"",VLOOKUP($C1368,'Monthly budget'!$E$8:$O$86,COLUMN()-3,FALSE),0)</f>
        <v>0</v>
      </c>
      <c r="N1368" s="82">
        <f>IF($C1368&lt;&gt;"",VLOOKUP($C1368,'Monthly budget'!$E$8:$O$86,COLUMN()-3,FALSE),0)</f>
        <v>0</v>
      </c>
    </row>
    <row r="1369" spans="2:14" x14ac:dyDescent="0.25">
      <c r="B1369" s="81" t="b">
        <v>0</v>
      </c>
      <c r="C1369" s="88"/>
      <c r="D1369" s="87"/>
      <c r="E1369" s="83">
        <f>IF($C1369&lt;&gt;"",VLOOKUP($C1369,'Monthly budget'!$E$8:$O$86,COLUMN()-3,FALSE),0)</f>
        <v>0</v>
      </c>
      <c r="F1369" s="82">
        <f>IF($C1369&lt;&gt;"",VLOOKUP($C1369,'Monthly budget'!$E$8:$O$86,COLUMN()-3,FALSE),0)</f>
        <v>0</v>
      </c>
      <c r="G1369" s="82">
        <f>IF($C1369&lt;&gt;"",VLOOKUP($C1369,'Monthly budget'!$E$8:$O$86,COLUMN()-3,FALSE),0)</f>
        <v>0</v>
      </c>
      <c r="H1369" s="82">
        <f>IF($C1369&lt;&gt;"",VLOOKUP($C1369,'Monthly budget'!$E$8:$O$86,COLUMN()-3,FALSE),0)</f>
        <v>0</v>
      </c>
      <c r="I1369" s="82">
        <f>IF($C1369&lt;&gt;"",VLOOKUP($C1369,'Monthly budget'!$E$8:$O$86,COLUMN()-3,FALSE),0)</f>
        <v>0</v>
      </c>
      <c r="J1369" s="82">
        <f>IF($C1369&lt;&gt;"",VLOOKUP($C1369,'Monthly budget'!$E$8:$O$86,COLUMN()-3,FALSE),0)</f>
        <v>0</v>
      </c>
      <c r="K1369" s="82">
        <f>IF($C1369&lt;&gt;"",VLOOKUP($C1369,'Monthly budget'!$E$8:$O$86,COLUMN()-3,FALSE),0)</f>
        <v>0</v>
      </c>
      <c r="L1369" s="82">
        <f>IF($C1369&lt;&gt;"",VLOOKUP($C1369,'Monthly budget'!$E$8:$O$86,COLUMN()-3,FALSE),0)</f>
        <v>0</v>
      </c>
      <c r="M1369" s="82">
        <f>IF($C1369&lt;&gt;"",VLOOKUP($C1369,'Monthly budget'!$E$8:$O$86,COLUMN()-3,FALSE),0)</f>
        <v>0</v>
      </c>
      <c r="N1369" s="82">
        <f>IF($C1369&lt;&gt;"",VLOOKUP($C1369,'Monthly budget'!$E$8:$O$86,COLUMN()-3,FALSE),0)</f>
        <v>0</v>
      </c>
    </row>
    <row r="1370" spans="2:14" x14ac:dyDescent="0.25">
      <c r="B1370" s="81" t="b">
        <v>0</v>
      </c>
      <c r="C1370" s="88"/>
      <c r="D1370" s="87"/>
      <c r="E1370" s="83">
        <f>IF($C1370&lt;&gt;"",VLOOKUP($C1370,'Monthly budget'!$E$8:$O$86,COLUMN()-3,FALSE),0)</f>
        <v>0</v>
      </c>
      <c r="F1370" s="82">
        <f>IF($C1370&lt;&gt;"",VLOOKUP($C1370,'Monthly budget'!$E$8:$O$86,COLUMN()-3,FALSE),0)</f>
        <v>0</v>
      </c>
      <c r="G1370" s="82">
        <f>IF($C1370&lt;&gt;"",VLOOKUP($C1370,'Monthly budget'!$E$8:$O$86,COLUMN()-3,FALSE),0)</f>
        <v>0</v>
      </c>
      <c r="H1370" s="82">
        <f>IF($C1370&lt;&gt;"",VLOOKUP($C1370,'Monthly budget'!$E$8:$O$86,COLUMN()-3,FALSE),0)</f>
        <v>0</v>
      </c>
      <c r="I1370" s="82">
        <f>IF($C1370&lt;&gt;"",VLOOKUP($C1370,'Monthly budget'!$E$8:$O$86,COLUMN()-3,FALSE),0)</f>
        <v>0</v>
      </c>
      <c r="J1370" s="82">
        <f>IF($C1370&lt;&gt;"",VLOOKUP($C1370,'Monthly budget'!$E$8:$O$86,COLUMN()-3,FALSE),0)</f>
        <v>0</v>
      </c>
      <c r="K1370" s="82">
        <f>IF($C1370&lt;&gt;"",VLOOKUP($C1370,'Monthly budget'!$E$8:$O$86,COLUMN()-3,FALSE),0)</f>
        <v>0</v>
      </c>
      <c r="L1370" s="82">
        <f>IF($C1370&lt;&gt;"",VLOOKUP($C1370,'Monthly budget'!$E$8:$O$86,COLUMN()-3,FALSE),0)</f>
        <v>0</v>
      </c>
      <c r="M1370" s="82">
        <f>IF($C1370&lt;&gt;"",VLOOKUP($C1370,'Monthly budget'!$E$8:$O$86,COLUMN()-3,FALSE),0)</f>
        <v>0</v>
      </c>
      <c r="N1370" s="82">
        <f>IF($C1370&lt;&gt;"",VLOOKUP($C1370,'Monthly budget'!$E$8:$O$86,COLUMN()-3,FALSE),0)</f>
        <v>0</v>
      </c>
    </row>
    <row r="1371" spans="2:14" x14ac:dyDescent="0.25">
      <c r="B1371" s="81" t="b">
        <v>0</v>
      </c>
      <c r="C1371" s="88"/>
      <c r="D1371" s="87"/>
      <c r="E1371" s="83">
        <f>IF($C1371&lt;&gt;"",VLOOKUP($C1371,'Monthly budget'!$E$8:$O$86,COLUMN()-3,FALSE),0)</f>
        <v>0</v>
      </c>
      <c r="F1371" s="82">
        <f>IF($C1371&lt;&gt;"",VLOOKUP($C1371,'Monthly budget'!$E$8:$O$86,COLUMN()-3,FALSE),0)</f>
        <v>0</v>
      </c>
      <c r="G1371" s="82">
        <f>IF($C1371&lt;&gt;"",VLOOKUP($C1371,'Monthly budget'!$E$8:$O$86,COLUMN()-3,FALSE),0)</f>
        <v>0</v>
      </c>
      <c r="H1371" s="82">
        <f>IF($C1371&lt;&gt;"",VLOOKUP($C1371,'Monthly budget'!$E$8:$O$86,COLUMN()-3,FALSE),0)</f>
        <v>0</v>
      </c>
      <c r="I1371" s="82">
        <f>IF($C1371&lt;&gt;"",VLOOKUP($C1371,'Monthly budget'!$E$8:$O$86,COLUMN()-3,FALSE),0)</f>
        <v>0</v>
      </c>
      <c r="J1371" s="82">
        <f>IF($C1371&lt;&gt;"",VLOOKUP($C1371,'Monthly budget'!$E$8:$O$86,COLUMN()-3,FALSE),0)</f>
        <v>0</v>
      </c>
      <c r="K1371" s="82">
        <f>IF($C1371&lt;&gt;"",VLOOKUP($C1371,'Monthly budget'!$E$8:$O$86,COLUMN()-3,FALSE),0)</f>
        <v>0</v>
      </c>
      <c r="L1371" s="82">
        <f>IF($C1371&lt;&gt;"",VLOOKUP($C1371,'Monthly budget'!$E$8:$O$86,COLUMN()-3,FALSE),0)</f>
        <v>0</v>
      </c>
      <c r="M1371" s="82">
        <f>IF($C1371&lt;&gt;"",VLOOKUP($C1371,'Monthly budget'!$E$8:$O$86,COLUMN()-3,FALSE),0)</f>
        <v>0</v>
      </c>
      <c r="N1371" s="82">
        <f>IF($C1371&lt;&gt;"",VLOOKUP($C1371,'Monthly budget'!$E$8:$O$86,COLUMN()-3,FALSE),0)</f>
        <v>0</v>
      </c>
    </row>
    <row r="1372" spans="2:14" x14ac:dyDescent="0.25">
      <c r="B1372" s="81" t="b">
        <v>0</v>
      </c>
      <c r="C1372" s="88"/>
      <c r="D1372" s="87"/>
      <c r="E1372" s="83">
        <f>IF($C1372&lt;&gt;"",VLOOKUP($C1372,'Monthly budget'!$E$8:$O$86,COLUMN()-3,FALSE),0)</f>
        <v>0</v>
      </c>
      <c r="F1372" s="82">
        <f>IF($C1372&lt;&gt;"",VLOOKUP($C1372,'Monthly budget'!$E$8:$O$86,COLUMN()-3,FALSE),0)</f>
        <v>0</v>
      </c>
      <c r="G1372" s="82">
        <f>IF($C1372&lt;&gt;"",VLOOKUP($C1372,'Monthly budget'!$E$8:$O$86,COLUMN()-3,FALSE),0)</f>
        <v>0</v>
      </c>
      <c r="H1372" s="82">
        <f>IF($C1372&lt;&gt;"",VLOOKUP($C1372,'Monthly budget'!$E$8:$O$86,COLUMN()-3,FALSE),0)</f>
        <v>0</v>
      </c>
      <c r="I1372" s="82">
        <f>IF($C1372&lt;&gt;"",VLOOKUP($C1372,'Monthly budget'!$E$8:$O$86,COLUMN()-3,FALSE),0)</f>
        <v>0</v>
      </c>
      <c r="J1372" s="82">
        <f>IF($C1372&lt;&gt;"",VLOOKUP($C1372,'Monthly budget'!$E$8:$O$86,COLUMN()-3,FALSE),0)</f>
        <v>0</v>
      </c>
      <c r="K1372" s="82">
        <f>IF($C1372&lt;&gt;"",VLOOKUP($C1372,'Monthly budget'!$E$8:$O$86,COLUMN()-3,FALSE),0)</f>
        <v>0</v>
      </c>
      <c r="L1372" s="82">
        <f>IF($C1372&lt;&gt;"",VLOOKUP($C1372,'Monthly budget'!$E$8:$O$86,COLUMN()-3,FALSE),0)</f>
        <v>0</v>
      </c>
      <c r="M1372" s="82">
        <f>IF($C1372&lt;&gt;"",VLOOKUP($C1372,'Monthly budget'!$E$8:$O$86,COLUMN()-3,FALSE),0)</f>
        <v>0</v>
      </c>
      <c r="N1372" s="82">
        <f>IF($C1372&lt;&gt;"",VLOOKUP($C1372,'Monthly budget'!$E$8:$O$86,COLUMN()-3,FALSE),0)</f>
        <v>0</v>
      </c>
    </row>
    <row r="1373" spans="2:14" x14ac:dyDescent="0.25">
      <c r="B1373" s="81" t="b">
        <v>0</v>
      </c>
      <c r="C1373" s="88"/>
      <c r="D1373" s="87"/>
      <c r="E1373" s="83">
        <f>IF($C1373&lt;&gt;"",VLOOKUP($C1373,'Monthly budget'!$E$8:$O$86,COLUMN()-3,FALSE),0)</f>
        <v>0</v>
      </c>
      <c r="F1373" s="82">
        <f>IF($C1373&lt;&gt;"",VLOOKUP($C1373,'Monthly budget'!$E$8:$O$86,COLUMN()-3,FALSE),0)</f>
        <v>0</v>
      </c>
      <c r="G1373" s="82">
        <f>IF($C1373&lt;&gt;"",VLOOKUP($C1373,'Monthly budget'!$E$8:$O$86,COLUMN()-3,FALSE),0)</f>
        <v>0</v>
      </c>
      <c r="H1373" s="82">
        <f>IF($C1373&lt;&gt;"",VLOOKUP($C1373,'Monthly budget'!$E$8:$O$86,COLUMN()-3,FALSE),0)</f>
        <v>0</v>
      </c>
      <c r="I1373" s="82">
        <f>IF($C1373&lt;&gt;"",VLOOKUP($C1373,'Monthly budget'!$E$8:$O$86,COLUMN()-3,FALSE),0)</f>
        <v>0</v>
      </c>
      <c r="J1373" s="82">
        <f>IF($C1373&lt;&gt;"",VLOOKUP($C1373,'Monthly budget'!$E$8:$O$86,COLUMN()-3,FALSE),0)</f>
        <v>0</v>
      </c>
      <c r="K1373" s="82">
        <f>IF($C1373&lt;&gt;"",VLOOKUP($C1373,'Monthly budget'!$E$8:$O$86,COLUMN()-3,FALSE),0)</f>
        <v>0</v>
      </c>
      <c r="L1373" s="82">
        <f>IF($C1373&lt;&gt;"",VLOOKUP($C1373,'Monthly budget'!$E$8:$O$86,COLUMN()-3,FALSE),0)</f>
        <v>0</v>
      </c>
      <c r="M1373" s="82">
        <f>IF($C1373&lt;&gt;"",VLOOKUP($C1373,'Monthly budget'!$E$8:$O$86,COLUMN()-3,FALSE),0)</f>
        <v>0</v>
      </c>
      <c r="N1373" s="82">
        <f>IF($C1373&lt;&gt;"",VLOOKUP($C1373,'Monthly budget'!$E$8:$O$86,COLUMN()-3,FALSE),0)</f>
        <v>0</v>
      </c>
    </row>
    <row r="1374" spans="2:14" x14ac:dyDescent="0.25">
      <c r="B1374" s="81" t="b">
        <v>0</v>
      </c>
      <c r="C1374" s="88"/>
      <c r="D1374" s="87"/>
      <c r="E1374" s="83">
        <f>IF($C1374&lt;&gt;"",VLOOKUP($C1374,'Monthly budget'!$E$8:$O$86,COLUMN()-3,FALSE),0)</f>
        <v>0</v>
      </c>
      <c r="F1374" s="82">
        <f>IF($C1374&lt;&gt;"",VLOOKUP($C1374,'Monthly budget'!$E$8:$O$86,COLUMN()-3,FALSE),0)</f>
        <v>0</v>
      </c>
      <c r="G1374" s="82">
        <f>IF($C1374&lt;&gt;"",VLOOKUP($C1374,'Monthly budget'!$E$8:$O$86,COLUMN()-3,FALSE),0)</f>
        <v>0</v>
      </c>
      <c r="H1374" s="82">
        <f>IF($C1374&lt;&gt;"",VLOOKUP($C1374,'Monthly budget'!$E$8:$O$86,COLUMN()-3,FALSE),0)</f>
        <v>0</v>
      </c>
      <c r="I1374" s="82">
        <f>IF($C1374&lt;&gt;"",VLOOKUP($C1374,'Monthly budget'!$E$8:$O$86,COLUMN()-3,FALSE),0)</f>
        <v>0</v>
      </c>
      <c r="J1374" s="82">
        <f>IF($C1374&lt;&gt;"",VLOOKUP($C1374,'Monthly budget'!$E$8:$O$86,COLUMN()-3,FALSE),0)</f>
        <v>0</v>
      </c>
      <c r="K1374" s="82">
        <f>IF($C1374&lt;&gt;"",VLOOKUP($C1374,'Monthly budget'!$E$8:$O$86,COLUMN()-3,FALSE),0)</f>
        <v>0</v>
      </c>
      <c r="L1374" s="82">
        <f>IF($C1374&lt;&gt;"",VLOOKUP($C1374,'Monthly budget'!$E$8:$O$86,COLUMN()-3,FALSE),0)</f>
        <v>0</v>
      </c>
      <c r="M1374" s="82">
        <f>IF($C1374&lt;&gt;"",VLOOKUP($C1374,'Monthly budget'!$E$8:$O$86,COLUMN()-3,FALSE),0)</f>
        <v>0</v>
      </c>
      <c r="N1374" s="82">
        <f>IF($C1374&lt;&gt;"",VLOOKUP($C1374,'Monthly budget'!$E$8:$O$86,COLUMN()-3,FALSE),0)</f>
        <v>0</v>
      </c>
    </row>
    <row r="1375" spans="2:14" x14ac:dyDescent="0.25">
      <c r="B1375" s="81" t="b">
        <v>0</v>
      </c>
      <c r="C1375" s="88"/>
      <c r="D1375" s="87"/>
      <c r="E1375" s="83">
        <f>IF($C1375&lt;&gt;"",VLOOKUP($C1375,'Monthly budget'!$E$8:$O$86,COLUMN()-3,FALSE),0)</f>
        <v>0</v>
      </c>
      <c r="F1375" s="82">
        <f>IF($C1375&lt;&gt;"",VLOOKUP($C1375,'Monthly budget'!$E$8:$O$86,COLUMN()-3,FALSE),0)</f>
        <v>0</v>
      </c>
      <c r="G1375" s="82">
        <f>IF($C1375&lt;&gt;"",VLOOKUP($C1375,'Monthly budget'!$E$8:$O$86,COLUMN()-3,FALSE),0)</f>
        <v>0</v>
      </c>
      <c r="H1375" s="82">
        <f>IF($C1375&lt;&gt;"",VLOOKUP($C1375,'Monthly budget'!$E$8:$O$86,COLUMN()-3,FALSE),0)</f>
        <v>0</v>
      </c>
      <c r="I1375" s="82">
        <f>IF($C1375&lt;&gt;"",VLOOKUP($C1375,'Monthly budget'!$E$8:$O$86,COLUMN()-3,FALSE),0)</f>
        <v>0</v>
      </c>
      <c r="J1375" s="82">
        <f>IF($C1375&lt;&gt;"",VLOOKUP($C1375,'Monthly budget'!$E$8:$O$86,COLUMN()-3,FALSE),0)</f>
        <v>0</v>
      </c>
      <c r="K1375" s="82">
        <f>IF($C1375&lt;&gt;"",VLOOKUP($C1375,'Monthly budget'!$E$8:$O$86,COLUMN()-3,FALSE),0)</f>
        <v>0</v>
      </c>
      <c r="L1375" s="82">
        <f>IF($C1375&lt;&gt;"",VLOOKUP($C1375,'Monthly budget'!$E$8:$O$86,COLUMN()-3,FALSE),0)</f>
        <v>0</v>
      </c>
      <c r="M1375" s="82">
        <f>IF($C1375&lt;&gt;"",VLOOKUP($C1375,'Monthly budget'!$E$8:$O$86,COLUMN()-3,FALSE),0)</f>
        <v>0</v>
      </c>
      <c r="N1375" s="82">
        <f>IF($C1375&lt;&gt;"",VLOOKUP($C1375,'Monthly budget'!$E$8:$O$86,COLUMN()-3,FALSE),0)</f>
        <v>0</v>
      </c>
    </row>
    <row r="1376" spans="2:14" x14ac:dyDescent="0.25">
      <c r="B1376" s="81" t="b">
        <v>0</v>
      </c>
      <c r="C1376" s="88"/>
      <c r="D1376" s="87"/>
      <c r="E1376" s="83">
        <f>IF($C1376&lt;&gt;"",VLOOKUP($C1376,'Monthly budget'!$E$8:$O$86,COLUMN()-3,FALSE),0)</f>
        <v>0</v>
      </c>
      <c r="F1376" s="82">
        <f>IF($C1376&lt;&gt;"",VLOOKUP($C1376,'Monthly budget'!$E$8:$O$86,COLUMN()-3,FALSE),0)</f>
        <v>0</v>
      </c>
      <c r="G1376" s="82">
        <f>IF($C1376&lt;&gt;"",VLOOKUP($C1376,'Monthly budget'!$E$8:$O$86,COLUMN()-3,FALSE),0)</f>
        <v>0</v>
      </c>
      <c r="H1376" s="82">
        <f>IF($C1376&lt;&gt;"",VLOOKUP($C1376,'Monthly budget'!$E$8:$O$86,COLUMN()-3,FALSE),0)</f>
        <v>0</v>
      </c>
      <c r="I1376" s="82">
        <f>IF($C1376&lt;&gt;"",VLOOKUP($C1376,'Monthly budget'!$E$8:$O$86,COLUMN()-3,FALSE),0)</f>
        <v>0</v>
      </c>
      <c r="J1376" s="82">
        <f>IF($C1376&lt;&gt;"",VLOOKUP($C1376,'Monthly budget'!$E$8:$O$86,COLUMN()-3,FALSE),0)</f>
        <v>0</v>
      </c>
      <c r="K1376" s="82">
        <f>IF($C1376&lt;&gt;"",VLOOKUP($C1376,'Monthly budget'!$E$8:$O$86,COLUMN()-3,FALSE),0)</f>
        <v>0</v>
      </c>
      <c r="L1376" s="82">
        <f>IF($C1376&lt;&gt;"",VLOOKUP($C1376,'Monthly budget'!$E$8:$O$86,COLUMN()-3,FALSE),0)</f>
        <v>0</v>
      </c>
      <c r="M1376" s="82">
        <f>IF($C1376&lt;&gt;"",VLOOKUP($C1376,'Monthly budget'!$E$8:$O$86,COLUMN()-3,FALSE),0)</f>
        <v>0</v>
      </c>
      <c r="N1376" s="82">
        <f>IF($C1376&lt;&gt;"",VLOOKUP($C1376,'Monthly budget'!$E$8:$O$86,COLUMN()-3,FALSE),0)</f>
        <v>0</v>
      </c>
    </row>
    <row r="1377" spans="2:14" x14ac:dyDescent="0.25">
      <c r="B1377" s="81" t="b">
        <v>0</v>
      </c>
      <c r="C1377" s="88"/>
      <c r="D1377" s="87"/>
      <c r="E1377" s="83">
        <f>IF($C1377&lt;&gt;"",VLOOKUP($C1377,'Monthly budget'!$E$8:$O$86,COLUMN()-3,FALSE),0)</f>
        <v>0</v>
      </c>
      <c r="F1377" s="82">
        <f>IF($C1377&lt;&gt;"",VLOOKUP($C1377,'Monthly budget'!$E$8:$O$86,COLUMN()-3,FALSE),0)</f>
        <v>0</v>
      </c>
      <c r="G1377" s="82">
        <f>IF($C1377&lt;&gt;"",VLOOKUP($C1377,'Monthly budget'!$E$8:$O$86,COLUMN()-3,FALSE),0)</f>
        <v>0</v>
      </c>
      <c r="H1377" s="82">
        <f>IF($C1377&lt;&gt;"",VLOOKUP($C1377,'Monthly budget'!$E$8:$O$86,COLUMN()-3,FALSE),0)</f>
        <v>0</v>
      </c>
      <c r="I1377" s="82">
        <f>IF($C1377&lt;&gt;"",VLOOKUP($C1377,'Monthly budget'!$E$8:$O$86,COLUMN()-3,FALSE),0)</f>
        <v>0</v>
      </c>
      <c r="J1377" s="82">
        <f>IF($C1377&lt;&gt;"",VLOOKUP($C1377,'Monthly budget'!$E$8:$O$86,COLUMN()-3,FALSE),0)</f>
        <v>0</v>
      </c>
      <c r="K1377" s="82">
        <f>IF($C1377&lt;&gt;"",VLOOKUP($C1377,'Monthly budget'!$E$8:$O$86,COLUMN()-3,FALSE),0)</f>
        <v>0</v>
      </c>
      <c r="L1377" s="82">
        <f>IF($C1377&lt;&gt;"",VLOOKUP($C1377,'Monthly budget'!$E$8:$O$86,COLUMN()-3,FALSE),0)</f>
        <v>0</v>
      </c>
      <c r="M1377" s="82">
        <f>IF($C1377&lt;&gt;"",VLOOKUP($C1377,'Monthly budget'!$E$8:$O$86,COLUMN()-3,FALSE),0)</f>
        <v>0</v>
      </c>
      <c r="N1377" s="82">
        <f>IF($C1377&lt;&gt;"",VLOOKUP($C1377,'Monthly budget'!$E$8:$O$86,COLUMN()-3,FALSE),0)</f>
        <v>0</v>
      </c>
    </row>
    <row r="1378" spans="2:14" x14ac:dyDescent="0.25">
      <c r="B1378" s="81" t="b">
        <v>0</v>
      </c>
      <c r="C1378" s="88"/>
      <c r="D1378" s="87"/>
      <c r="E1378" s="83">
        <f>IF($C1378&lt;&gt;"",VLOOKUP($C1378,'Monthly budget'!$E$8:$O$86,COLUMN()-3,FALSE),0)</f>
        <v>0</v>
      </c>
      <c r="F1378" s="82">
        <f>IF($C1378&lt;&gt;"",VLOOKUP($C1378,'Monthly budget'!$E$8:$O$86,COLUMN()-3,FALSE),0)</f>
        <v>0</v>
      </c>
      <c r="G1378" s="82">
        <f>IF($C1378&lt;&gt;"",VLOOKUP($C1378,'Monthly budget'!$E$8:$O$86,COLUMN()-3,FALSE),0)</f>
        <v>0</v>
      </c>
      <c r="H1378" s="82">
        <f>IF($C1378&lt;&gt;"",VLOOKUP($C1378,'Monthly budget'!$E$8:$O$86,COLUMN()-3,FALSE),0)</f>
        <v>0</v>
      </c>
      <c r="I1378" s="82">
        <f>IF($C1378&lt;&gt;"",VLOOKUP($C1378,'Monthly budget'!$E$8:$O$86,COLUMN()-3,FALSE),0)</f>
        <v>0</v>
      </c>
      <c r="J1378" s="82">
        <f>IF($C1378&lt;&gt;"",VLOOKUP($C1378,'Monthly budget'!$E$8:$O$86,COLUMN()-3,FALSE),0)</f>
        <v>0</v>
      </c>
      <c r="K1378" s="82">
        <f>IF($C1378&lt;&gt;"",VLOOKUP($C1378,'Monthly budget'!$E$8:$O$86,COLUMN()-3,FALSE),0)</f>
        <v>0</v>
      </c>
      <c r="L1378" s="82">
        <f>IF($C1378&lt;&gt;"",VLOOKUP($C1378,'Monthly budget'!$E$8:$O$86,COLUMN()-3,FALSE),0)</f>
        <v>0</v>
      </c>
      <c r="M1378" s="82">
        <f>IF($C1378&lt;&gt;"",VLOOKUP($C1378,'Monthly budget'!$E$8:$O$86,COLUMN()-3,FALSE),0)</f>
        <v>0</v>
      </c>
      <c r="N1378" s="82">
        <f>IF($C1378&lt;&gt;"",VLOOKUP($C1378,'Monthly budget'!$E$8:$O$86,COLUMN()-3,FALSE),0)</f>
        <v>0</v>
      </c>
    </row>
    <row r="1379" spans="2:14" x14ac:dyDescent="0.25">
      <c r="B1379" s="81" t="b">
        <v>0</v>
      </c>
      <c r="C1379" s="88"/>
      <c r="D1379" s="87"/>
      <c r="E1379" s="83">
        <f>IF($C1379&lt;&gt;"",VLOOKUP($C1379,'Monthly budget'!$E$8:$O$86,COLUMN()-3,FALSE),0)</f>
        <v>0</v>
      </c>
      <c r="F1379" s="82">
        <f>IF($C1379&lt;&gt;"",VLOOKUP($C1379,'Monthly budget'!$E$8:$O$86,COLUMN()-3,FALSE),0)</f>
        <v>0</v>
      </c>
      <c r="G1379" s="82">
        <f>IF($C1379&lt;&gt;"",VLOOKUP($C1379,'Monthly budget'!$E$8:$O$86,COLUMN()-3,FALSE),0)</f>
        <v>0</v>
      </c>
      <c r="H1379" s="82">
        <f>IF($C1379&lt;&gt;"",VLOOKUP($C1379,'Monthly budget'!$E$8:$O$86,COLUMN()-3,FALSE),0)</f>
        <v>0</v>
      </c>
      <c r="I1379" s="82">
        <f>IF($C1379&lt;&gt;"",VLOOKUP($C1379,'Monthly budget'!$E$8:$O$86,COLUMN()-3,FALSE),0)</f>
        <v>0</v>
      </c>
      <c r="J1379" s="82">
        <f>IF($C1379&lt;&gt;"",VLOOKUP($C1379,'Monthly budget'!$E$8:$O$86,COLUMN()-3,FALSE),0)</f>
        <v>0</v>
      </c>
      <c r="K1379" s="82">
        <f>IF($C1379&lt;&gt;"",VLOOKUP($C1379,'Monthly budget'!$E$8:$O$86,COLUMN()-3,FALSE),0)</f>
        <v>0</v>
      </c>
      <c r="L1379" s="82">
        <f>IF($C1379&lt;&gt;"",VLOOKUP($C1379,'Monthly budget'!$E$8:$O$86,COLUMN()-3,FALSE),0)</f>
        <v>0</v>
      </c>
      <c r="M1379" s="82">
        <f>IF($C1379&lt;&gt;"",VLOOKUP($C1379,'Monthly budget'!$E$8:$O$86,COLUMN()-3,FALSE),0)</f>
        <v>0</v>
      </c>
      <c r="N1379" s="82">
        <f>IF($C1379&lt;&gt;"",VLOOKUP($C1379,'Monthly budget'!$E$8:$O$86,COLUMN()-3,FALSE),0)</f>
        <v>0</v>
      </c>
    </row>
    <row r="1380" spans="2:14" x14ac:dyDescent="0.25">
      <c r="B1380" s="81" t="b">
        <v>0</v>
      </c>
      <c r="C1380" s="88"/>
      <c r="D1380" s="87"/>
      <c r="E1380" s="83">
        <f>IF($C1380&lt;&gt;"",VLOOKUP($C1380,'Monthly budget'!$E$8:$O$86,COLUMN()-3,FALSE),0)</f>
        <v>0</v>
      </c>
      <c r="F1380" s="82">
        <f>IF($C1380&lt;&gt;"",VLOOKUP($C1380,'Monthly budget'!$E$8:$O$86,COLUMN()-3,FALSE),0)</f>
        <v>0</v>
      </c>
      <c r="G1380" s="82">
        <f>IF($C1380&lt;&gt;"",VLOOKUP($C1380,'Monthly budget'!$E$8:$O$86,COLUMN()-3,FALSE),0)</f>
        <v>0</v>
      </c>
      <c r="H1380" s="82">
        <f>IF($C1380&lt;&gt;"",VLOOKUP($C1380,'Monthly budget'!$E$8:$O$86,COLUMN()-3,FALSE),0)</f>
        <v>0</v>
      </c>
      <c r="I1380" s="82">
        <f>IF($C1380&lt;&gt;"",VLOOKUP($C1380,'Monthly budget'!$E$8:$O$86,COLUMN()-3,FALSE),0)</f>
        <v>0</v>
      </c>
      <c r="J1380" s="82">
        <f>IF($C1380&lt;&gt;"",VLOOKUP($C1380,'Monthly budget'!$E$8:$O$86,COLUMN()-3,FALSE),0)</f>
        <v>0</v>
      </c>
      <c r="K1380" s="82">
        <f>IF($C1380&lt;&gt;"",VLOOKUP($C1380,'Monthly budget'!$E$8:$O$86,COLUMN()-3,FALSE),0)</f>
        <v>0</v>
      </c>
      <c r="L1380" s="82">
        <f>IF($C1380&lt;&gt;"",VLOOKUP($C1380,'Monthly budget'!$E$8:$O$86,COLUMN()-3,FALSE),0)</f>
        <v>0</v>
      </c>
      <c r="M1380" s="82">
        <f>IF($C1380&lt;&gt;"",VLOOKUP($C1380,'Monthly budget'!$E$8:$O$86,COLUMN()-3,FALSE),0)</f>
        <v>0</v>
      </c>
      <c r="N1380" s="82">
        <f>IF($C1380&lt;&gt;"",VLOOKUP($C1380,'Monthly budget'!$E$8:$O$86,COLUMN()-3,FALSE),0)</f>
        <v>0</v>
      </c>
    </row>
    <row r="1381" spans="2:14" x14ac:dyDescent="0.25">
      <c r="B1381" s="81" t="b">
        <v>0</v>
      </c>
      <c r="C1381" s="88"/>
      <c r="D1381" s="87"/>
      <c r="E1381" s="83">
        <f>IF($C1381&lt;&gt;"",VLOOKUP($C1381,'Monthly budget'!$E$8:$O$86,COLUMN()-3,FALSE),0)</f>
        <v>0</v>
      </c>
      <c r="F1381" s="82">
        <f>IF($C1381&lt;&gt;"",VLOOKUP($C1381,'Monthly budget'!$E$8:$O$86,COLUMN()-3,FALSE),0)</f>
        <v>0</v>
      </c>
      <c r="G1381" s="82">
        <f>IF($C1381&lt;&gt;"",VLOOKUP($C1381,'Monthly budget'!$E$8:$O$86,COLUMN()-3,FALSE),0)</f>
        <v>0</v>
      </c>
      <c r="H1381" s="82">
        <f>IF($C1381&lt;&gt;"",VLOOKUP($C1381,'Monthly budget'!$E$8:$O$86,COLUMN()-3,FALSE),0)</f>
        <v>0</v>
      </c>
      <c r="I1381" s="82">
        <f>IF($C1381&lt;&gt;"",VLOOKUP($C1381,'Monthly budget'!$E$8:$O$86,COLUMN()-3,FALSE),0)</f>
        <v>0</v>
      </c>
      <c r="J1381" s="82">
        <f>IF($C1381&lt;&gt;"",VLOOKUP($C1381,'Monthly budget'!$E$8:$O$86,COLUMN()-3,FALSE),0)</f>
        <v>0</v>
      </c>
      <c r="K1381" s="82">
        <f>IF($C1381&lt;&gt;"",VLOOKUP($C1381,'Monthly budget'!$E$8:$O$86,COLUMN()-3,FALSE),0)</f>
        <v>0</v>
      </c>
      <c r="L1381" s="82">
        <f>IF($C1381&lt;&gt;"",VLOOKUP($C1381,'Monthly budget'!$E$8:$O$86,COLUMN()-3,FALSE),0)</f>
        <v>0</v>
      </c>
      <c r="M1381" s="82">
        <f>IF($C1381&lt;&gt;"",VLOOKUP($C1381,'Monthly budget'!$E$8:$O$86,COLUMN()-3,FALSE),0)</f>
        <v>0</v>
      </c>
      <c r="N1381" s="82">
        <f>IF($C1381&lt;&gt;"",VLOOKUP($C1381,'Monthly budget'!$E$8:$O$86,COLUMN()-3,FALSE),0)</f>
        <v>0</v>
      </c>
    </row>
    <row r="1382" spans="2:14" x14ac:dyDescent="0.25">
      <c r="B1382" s="81" t="b">
        <v>0</v>
      </c>
      <c r="C1382" s="88"/>
      <c r="D1382" s="87"/>
      <c r="E1382" s="83">
        <f>IF($C1382&lt;&gt;"",VLOOKUP($C1382,'Monthly budget'!$E$8:$O$86,COLUMN()-3,FALSE),0)</f>
        <v>0</v>
      </c>
      <c r="F1382" s="82">
        <f>IF($C1382&lt;&gt;"",VLOOKUP($C1382,'Monthly budget'!$E$8:$O$86,COLUMN()-3,FALSE),0)</f>
        <v>0</v>
      </c>
      <c r="G1382" s="82">
        <f>IF($C1382&lt;&gt;"",VLOOKUP($C1382,'Monthly budget'!$E$8:$O$86,COLUMN()-3,FALSE),0)</f>
        <v>0</v>
      </c>
      <c r="H1382" s="82">
        <f>IF($C1382&lt;&gt;"",VLOOKUP($C1382,'Monthly budget'!$E$8:$O$86,COLUMN()-3,FALSE),0)</f>
        <v>0</v>
      </c>
      <c r="I1382" s="82">
        <f>IF($C1382&lt;&gt;"",VLOOKUP($C1382,'Monthly budget'!$E$8:$O$86,COLUMN()-3,FALSE),0)</f>
        <v>0</v>
      </c>
      <c r="J1382" s="82">
        <f>IF($C1382&lt;&gt;"",VLOOKUP($C1382,'Monthly budget'!$E$8:$O$86,COLUMN()-3,FALSE),0)</f>
        <v>0</v>
      </c>
      <c r="K1382" s="82">
        <f>IF($C1382&lt;&gt;"",VLOOKUP($C1382,'Monthly budget'!$E$8:$O$86,COLUMN()-3,FALSE),0)</f>
        <v>0</v>
      </c>
      <c r="L1382" s="82">
        <f>IF($C1382&lt;&gt;"",VLOOKUP($C1382,'Monthly budget'!$E$8:$O$86,COLUMN()-3,FALSE),0)</f>
        <v>0</v>
      </c>
      <c r="M1382" s="82">
        <f>IF($C1382&lt;&gt;"",VLOOKUP($C1382,'Monthly budget'!$E$8:$O$86,COLUMN()-3,FALSE),0)</f>
        <v>0</v>
      </c>
      <c r="N1382" s="82">
        <f>IF($C1382&lt;&gt;"",VLOOKUP($C1382,'Monthly budget'!$E$8:$O$86,COLUMN()-3,FALSE),0)</f>
        <v>0</v>
      </c>
    </row>
    <row r="1383" spans="2:14" x14ac:dyDescent="0.25">
      <c r="B1383" s="81" t="b">
        <v>0</v>
      </c>
      <c r="C1383" s="88"/>
      <c r="D1383" s="87"/>
      <c r="E1383" s="83">
        <f>IF($C1383&lt;&gt;"",VLOOKUP($C1383,'Monthly budget'!$E$8:$O$86,COLUMN()-3,FALSE),0)</f>
        <v>0</v>
      </c>
      <c r="F1383" s="82">
        <f>IF($C1383&lt;&gt;"",VLOOKUP($C1383,'Monthly budget'!$E$8:$O$86,COLUMN()-3,FALSE),0)</f>
        <v>0</v>
      </c>
      <c r="G1383" s="82">
        <f>IF($C1383&lt;&gt;"",VLOOKUP($C1383,'Monthly budget'!$E$8:$O$86,COLUMN()-3,FALSE),0)</f>
        <v>0</v>
      </c>
      <c r="H1383" s="82">
        <f>IF($C1383&lt;&gt;"",VLOOKUP($C1383,'Monthly budget'!$E$8:$O$86,COLUMN()-3,FALSE),0)</f>
        <v>0</v>
      </c>
      <c r="I1383" s="82">
        <f>IF($C1383&lt;&gt;"",VLOOKUP($C1383,'Monthly budget'!$E$8:$O$86,COLUMN()-3,FALSE),0)</f>
        <v>0</v>
      </c>
      <c r="J1383" s="82">
        <f>IF($C1383&lt;&gt;"",VLOOKUP($C1383,'Monthly budget'!$E$8:$O$86,COLUMN()-3,FALSE),0)</f>
        <v>0</v>
      </c>
      <c r="K1383" s="82">
        <f>IF($C1383&lt;&gt;"",VLOOKUP($C1383,'Monthly budget'!$E$8:$O$86,COLUMN()-3,FALSE),0)</f>
        <v>0</v>
      </c>
      <c r="L1383" s="82">
        <f>IF($C1383&lt;&gt;"",VLOOKUP($C1383,'Monthly budget'!$E$8:$O$86,COLUMN()-3,FALSE),0)</f>
        <v>0</v>
      </c>
      <c r="M1383" s="82">
        <f>IF($C1383&lt;&gt;"",VLOOKUP($C1383,'Monthly budget'!$E$8:$O$86,COLUMN()-3,FALSE),0)</f>
        <v>0</v>
      </c>
      <c r="N1383" s="82">
        <f>IF($C1383&lt;&gt;"",VLOOKUP($C1383,'Monthly budget'!$E$8:$O$86,COLUMN()-3,FALSE),0)</f>
        <v>0</v>
      </c>
    </row>
    <row r="1384" spans="2:14" x14ac:dyDescent="0.25">
      <c r="B1384" s="81" t="b">
        <v>0</v>
      </c>
      <c r="C1384" s="88"/>
      <c r="D1384" s="87"/>
      <c r="E1384" s="83">
        <f>IF($C1384&lt;&gt;"",VLOOKUP($C1384,'Monthly budget'!$E$8:$O$86,COLUMN()-3,FALSE),0)</f>
        <v>0</v>
      </c>
      <c r="F1384" s="82">
        <f>IF($C1384&lt;&gt;"",VLOOKUP($C1384,'Monthly budget'!$E$8:$O$86,COLUMN()-3,FALSE),0)</f>
        <v>0</v>
      </c>
      <c r="G1384" s="82">
        <f>IF($C1384&lt;&gt;"",VLOOKUP($C1384,'Monthly budget'!$E$8:$O$86,COLUMN()-3,FALSE),0)</f>
        <v>0</v>
      </c>
      <c r="H1384" s="82">
        <f>IF($C1384&lt;&gt;"",VLOOKUP($C1384,'Monthly budget'!$E$8:$O$86,COLUMN()-3,FALSE),0)</f>
        <v>0</v>
      </c>
      <c r="I1384" s="82">
        <f>IF($C1384&lt;&gt;"",VLOOKUP($C1384,'Monthly budget'!$E$8:$O$86,COLUMN()-3,FALSE),0)</f>
        <v>0</v>
      </c>
      <c r="J1384" s="82">
        <f>IF($C1384&lt;&gt;"",VLOOKUP($C1384,'Monthly budget'!$E$8:$O$86,COLUMN()-3,FALSE),0)</f>
        <v>0</v>
      </c>
      <c r="K1384" s="82">
        <f>IF($C1384&lt;&gt;"",VLOOKUP($C1384,'Monthly budget'!$E$8:$O$86,COLUMN()-3,FALSE),0)</f>
        <v>0</v>
      </c>
      <c r="L1384" s="82">
        <f>IF($C1384&lt;&gt;"",VLOOKUP($C1384,'Monthly budget'!$E$8:$O$86,COLUMN()-3,FALSE),0)</f>
        <v>0</v>
      </c>
      <c r="M1384" s="82">
        <f>IF($C1384&lt;&gt;"",VLOOKUP($C1384,'Monthly budget'!$E$8:$O$86,COLUMN()-3,FALSE),0)</f>
        <v>0</v>
      </c>
      <c r="N1384" s="82">
        <f>IF($C1384&lt;&gt;"",VLOOKUP($C1384,'Monthly budget'!$E$8:$O$86,COLUMN()-3,FALSE),0)</f>
        <v>0</v>
      </c>
    </row>
    <row r="1385" spans="2:14" x14ac:dyDescent="0.25">
      <c r="B1385" s="81" t="b">
        <v>0</v>
      </c>
      <c r="C1385" s="88"/>
      <c r="D1385" s="87"/>
      <c r="E1385" s="83">
        <f>IF($C1385&lt;&gt;"",VLOOKUP($C1385,'Monthly budget'!$E$8:$O$86,COLUMN()-3,FALSE),0)</f>
        <v>0</v>
      </c>
      <c r="F1385" s="82">
        <f>IF($C1385&lt;&gt;"",VLOOKUP($C1385,'Monthly budget'!$E$8:$O$86,COLUMN()-3,FALSE),0)</f>
        <v>0</v>
      </c>
      <c r="G1385" s="82">
        <f>IF($C1385&lt;&gt;"",VLOOKUP($C1385,'Monthly budget'!$E$8:$O$86,COLUMN()-3,FALSE),0)</f>
        <v>0</v>
      </c>
      <c r="H1385" s="82">
        <f>IF($C1385&lt;&gt;"",VLOOKUP($C1385,'Monthly budget'!$E$8:$O$86,COLUMN()-3,FALSE),0)</f>
        <v>0</v>
      </c>
      <c r="I1385" s="82">
        <f>IF($C1385&lt;&gt;"",VLOOKUP($C1385,'Monthly budget'!$E$8:$O$86,COLUMN()-3,FALSE),0)</f>
        <v>0</v>
      </c>
      <c r="J1385" s="82">
        <f>IF($C1385&lt;&gt;"",VLOOKUP($C1385,'Monthly budget'!$E$8:$O$86,COLUMN()-3,FALSE),0)</f>
        <v>0</v>
      </c>
      <c r="K1385" s="82">
        <f>IF($C1385&lt;&gt;"",VLOOKUP($C1385,'Monthly budget'!$E$8:$O$86,COLUMN()-3,FALSE),0)</f>
        <v>0</v>
      </c>
      <c r="L1385" s="82">
        <f>IF($C1385&lt;&gt;"",VLOOKUP($C1385,'Monthly budget'!$E$8:$O$86,COLUMN()-3,FALSE),0)</f>
        <v>0</v>
      </c>
      <c r="M1385" s="82">
        <f>IF($C1385&lt;&gt;"",VLOOKUP($C1385,'Monthly budget'!$E$8:$O$86,COLUMN()-3,FALSE),0)</f>
        <v>0</v>
      </c>
      <c r="N1385" s="82">
        <f>IF($C1385&lt;&gt;"",VLOOKUP($C1385,'Monthly budget'!$E$8:$O$86,COLUMN()-3,FALSE),0)</f>
        <v>0</v>
      </c>
    </row>
    <row r="1386" spans="2:14" x14ac:dyDescent="0.25">
      <c r="B1386" s="81" t="b">
        <v>0</v>
      </c>
      <c r="C1386" s="88"/>
      <c r="D1386" s="87"/>
      <c r="E1386" s="83">
        <f>IF($C1386&lt;&gt;"",VLOOKUP($C1386,'Monthly budget'!$E$8:$O$86,COLUMN()-3,FALSE),0)</f>
        <v>0</v>
      </c>
      <c r="F1386" s="82">
        <f>IF($C1386&lt;&gt;"",VLOOKUP($C1386,'Monthly budget'!$E$8:$O$86,COLUMN()-3,FALSE),0)</f>
        <v>0</v>
      </c>
      <c r="G1386" s="82">
        <f>IF($C1386&lt;&gt;"",VLOOKUP($C1386,'Monthly budget'!$E$8:$O$86,COLUMN()-3,FALSE),0)</f>
        <v>0</v>
      </c>
      <c r="H1386" s="82">
        <f>IF($C1386&lt;&gt;"",VLOOKUP($C1386,'Monthly budget'!$E$8:$O$86,COLUMN()-3,FALSE),0)</f>
        <v>0</v>
      </c>
      <c r="I1386" s="82">
        <f>IF($C1386&lt;&gt;"",VLOOKUP($C1386,'Monthly budget'!$E$8:$O$86,COLUMN()-3,FALSE),0)</f>
        <v>0</v>
      </c>
      <c r="J1386" s="82">
        <f>IF($C1386&lt;&gt;"",VLOOKUP($C1386,'Monthly budget'!$E$8:$O$86,COLUMN()-3,FALSE),0)</f>
        <v>0</v>
      </c>
      <c r="K1386" s="82">
        <f>IF($C1386&lt;&gt;"",VLOOKUP($C1386,'Monthly budget'!$E$8:$O$86,COLUMN()-3,FALSE),0)</f>
        <v>0</v>
      </c>
      <c r="L1386" s="82">
        <f>IF($C1386&lt;&gt;"",VLOOKUP($C1386,'Monthly budget'!$E$8:$O$86,COLUMN()-3,FALSE),0)</f>
        <v>0</v>
      </c>
      <c r="M1386" s="82">
        <f>IF($C1386&lt;&gt;"",VLOOKUP($C1386,'Monthly budget'!$E$8:$O$86,COLUMN()-3,FALSE),0)</f>
        <v>0</v>
      </c>
      <c r="N1386" s="82">
        <f>IF($C1386&lt;&gt;"",VLOOKUP($C1386,'Monthly budget'!$E$8:$O$86,COLUMN()-3,FALSE),0)</f>
        <v>0</v>
      </c>
    </row>
    <row r="1387" spans="2:14" x14ac:dyDescent="0.25">
      <c r="B1387" s="81" t="b">
        <v>0</v>
      </c>
      <c r="C1387" s="88"/>
      <c r="D1387" s="87"/>
      <c r="E1387" s="83">
        <f>IF($C1387&lt;&gt;"",VLOOKUP($C1387,'Monthly budget'!$E$8:$O$86,COLUMN()-3,FALSE),0)</f>
        <v>0</v>
      </c>
      <c r="F1387" s="82">
        <f>IF($C1387&lt;&gt;"",VLOOKUP($C1387,'Monthly budget'!$E$8:$O$86,COLUMN()-3,FALSE),0)</f>
        <v>0</v>
      </c>
      <c r="G1387" s="82">
        <f>IF($C1387&lt;&gt;"",VLOOKUP($C1387,'Monthly budget'!$E$8:$O$86,COLUMN()-3,FALSE),0)</f>
        <v>0</v>
      </c>
      <c r="H1387" s="82">
        <f>IF($C1387&lt;&gt;"",VLOOKUP($C1387,'Monthly budget'!$E$8:$O$86,COLUMN()-3,FALSE),0)</f>
        <v>0</v>
      </c>
      <c r="I1387" s="82">
        <f>IF($C1387&lt;&gt;"",VLOOKUP($C1387,'Monthly budget'!$E$8:$O$86,COLUMN()-3,FALSE),0)</f>
        <v>0</v>
      </c>
      <c r="J1387" s="82">
        <f>IF($C1387&lt;&gt;"",VLOOKUP($C1387,'Monthly budget'!$E$8:$O$86,COLUMN()-3,FALSE),0)</f>
        <v>0</v>
      </c>
      <c r="K1387" s="82">
        <f>IF($C1387&lt;&gt;"",VLOOKUP($C1387,'Monthly budget'!$E$8:$O$86,COLUMN()-3,FALSE),0)</f>
        <v>0</v>
      </c>
      <c r="L1387" s="82">
        <f>IF($C1387&lt;&gt;"",VLOOKUP($C1387,'Monthly budget'!$E$8:$O$86,COLUMN()-3,FALSE),0)</f>
        <v>0</v>
      </c>
      <c r="M1387" s="82">
        <f>IF($C1387&lt;&gt;"",VLOOKUP($C1387,'Monthly budget'!$E$8:$O$86,COLUMN()-3,FALSE),0)</f>
        <v>0</v>
      </c>
      <c r="N1387" s="82">
        <f>IF($C1387&lt;&gt;"",VLOOKUP($C1387,'Monthly budget'!$E$8:$O$86,COLUMN()-3,FALSE),0)</f>
        <v>0</v>
      </c>
    </row>
    <row r="1388" spans="2:14" x14ac:dyDescent="0.25">
      <c r="B1388" s="81" t="b">
        <v>0</v>
      </c>
      <c r="C1388" s="88"/>
      <c r="D1388" s="87"/>
      <c r="E1388" s="83">
        <f>IF($C1388&lt;&gt;"",VLOOKUP($C1388,'Monthly budget'!$E$8:$O$86,COLUMN()-3,FALSE),0)</f>
        <v>0</v>
      </c>
      <c r="F1388" s="82">
        <f>IF($C1388&lt;&gt;"",VLOOKUP($C1388,'Monthly budget'!$E$8:$O$86,COLUMN()-3,FALSE),0)</f>
        <v>0</v>
      </c>
      <c r="G1388" s="82">
        <f>IF($C1388&lt;&gt;"",VLOOKUP($C1388,'Monthly budget'!$E$8:$O$86,COLUMN()-3,FALSE),0)</f>
        <v>0</v>
      </c>
      <c r="H1388" s="82">
        <f>IF($C1388&lt;&gt;"",VLOOKUP($C1388,'Monthly budget'!$E$8:$O$86,COLUMN()-3,FALSE),0)</f>
        <v>0</v>
      </c>
      <c r="I1388" s="82">
        <f>IF($C1388&lt;&gt;"",VLOOKUP($C1388,'Monthly budget'!$E$8:$O$86,COLUMN()-3,FALSE),0)</f>
        <v>0</v>
      </c>
      <c r="J1388" s="82">
        <f>IF($C1388&lt;&gt;"",VLOOKUP($C1388,'Monthly budget'!$E$8:$O$86,COLUMN()-3,FALSE),0)</f>
        <v>0</v>
      </c>
      <c r="K1388" s="82">
        <f>IF($C1388&lt;&gt;"",VLOOKUP($C1388,'Monthly budget'!$E$8:$O$86,COLUMN()-3,FALSE),0)</f>
        <v>0</v>
      </c>
      <c r="L1388" s="82">
        <f>IF($C1388&lt;&gt;"",VLOOKUP($C1388,'Monthly budget'!$E$8:$O$86,COLUMN()-3,FALSE),0)</f>
        <v>0</v>
      </c>
      <c r="M1388" s="82">
        <f>IF($C1388&lt;&gt;"",VLOOKUP($C1388,'Monthly budget'!$E$8:$O$86,COLUMN()-3,FALSE),0)</f>
        <v>0</v>
      </c>
      <c r="N1388" s="82">
        <f>IF($C1388&lt;&gt;"",VLOOKUP($C1388,'Monthly budget'!$E$8:$O$86,COLUMN()-3,FALSE),0)</f>
        <v>0</v>
      </c>
    </row>
    <row r="1389" spans="2:14" x14ac:dyDescent="0.25">
      <c r="B1389" s="81" t="b">
        <v>0</v>
      </c>
      <c r="C1389" s="88"/>
      <c r="D1389" s="87"/>
      <c r="E1389" s="83">
        <f>IF($C1389&lt;&gt;"",VLOOKUP($C1389,'Monthly budget'!$E$8:$O$86,COLUMN()-3,FALSE),0)</f>
        <v>0</v>
      </c>
      <c r="F1389" s="82">
        <f>IF($C1389&lt;&gt;"",VLOOKUP($C1389,'Monthly budget'!$E$8:$O$86,COLUMN()-3,FALSE),0)</f>
        <v>0</v>
      </c>
      <c r="G1389" s="82">
        <f>IF($C1389&lt;&gt;"",VLOOKUP($C1389,'Monthly budget'!$E$8:$O$86,COLUMN()-3,FALSE),0)</f>
        <v>0</v>
      </c>
      <c r="H1389" s="82">
        <f>IF($C1389&lt;&gt;"",VLOOKUP($C1389,'Monthly budget'!$E$8:$O$86,COLUMN()-3,FALSE),0)</f>
        <v>0</v>
      </c>
      <c r="I1389" s="82">
        <f>IF($C1389&lt;&gt;"",VLOOKUP($C1389,'Monthly budget'!$E$8:$O$86,COLUMN()-3,FALSE),0)</f>
        <v>0</v>
      </c>
      <c r="J1389" s="82">
        <f>IF($C1389&lt;&gt;"",VLOOKUP($C1389,'Monthly budget'!$E$8:$O$86,COLUMN()-3,FALSE),0)</f>
        <v>0</v>
      </c>
      <c r="K1389" s="82">
        <f>IF($C1389&lt;&gt;"",VLOOKUP($C1389,'Monthly budget'!$E$8:$O$86,COLUMN()-3,FALSE),0)</f>
        <v>0</v>
      </c>
      <c r="L1389" s="82">
        <f>IF($C1389&lt;&gt;"",VLOOKUP($C1389,'Monthly budget'!$E$8:$O$86,COLUMN()-3,FALSE),0)</f>
        <v>0</v>
      </c>
      <c r="M1389" s="82">
        <f>IF($C1389&lt;&gt;"",VLOOKUP($C1389,'Monthly budget'!$E$8:$O$86,COLUMN()-3,FALSE),0)</f>
        <v>0</v>
      </c>
      <c r="N1389" s="82">
        <f>IF($C1389&lt;&gt;"",VLOOKUP($C1389,'Monthly budget'!$E$8:$O$86,COLUMN()-3,FALSE),0)</f>
        <v>0</v>
      </c>
    </row>
    <row r="1390" spans="2:14" x14ac:dyDescent="0.25">
      <c r="B1390" s="81" t="b">
        <v>0</v>
      </c>
      <c r="C1390" s="88"/>
      <c r="D1390" s="87"/>
      <c r="E1390" s="83">
        <f>IF($C1390&lt;&gt;"",VLOOKUP($C1390,'Monthly budget'!$E$8:$O$86,COLUMN()-3,FALSE),0)</f>
        <v>0</v>
      </c>
      <c r="F1390" s="82">
        <f>IF($C1390&lt;&gt;"",VLOOKUP($C1390,'Monthly budget'!$E$8:$O$86,COLUMN()-3,FALSE),0)</f>
        <v>0</v>
      </c>
      <c r="G1390" s="82">
        <f>IF($C1390&lt;&gt;"",VLOOKUP($C1390,'Monthly budget'!$E$8:$O$86,COLUMN()-3,FALSE),0)</f>
        <v>0</v>
      </c>
      <c r="H1390" s="82">
        <f>IF($C1390&lt;&gt;"",VLOOKUP($C1390,'Monthly budget'!$E$8:$O$86,COLUMN()-3,FALSE),0)</f>
        <v>0</v>
      </c>
      <c r="I1390" s="82">
        <f>IF($C1390&lt;&gt;"",VLOOKUP($C1390,'Monthly budget'!$E$8:$O$86,COLUMN()-3,FALSE),0)</f>
        <v>0</v>
      </c>
      <c r="J1390" s="82">
        <f>IF($C1390&lt;&gt;"",VLOOKUP($C1390,'Monthly budget'!$E$8:$O$86,COLUMN()-3,FALSE),0)</f>
        <v>0</v>
      </c>
      <c r="K1390" s="82">
        <f>IF($C1390&lt;&gt;"",VLOOKUP($C1390,'Monthly budget'!$E$8:$O$86,COLUMN()-3,FALSE),0)</f>
        <v>0</v>
      </c>
      <c r="L1390" s="82">
        <f>IF($C1390&lt;&gt;"",VLOOKUP($C1390,'Monthly budget'!$E$8:$O$86,COLUMN()-3,FALSE),0)</f>
        <v>0</v>
      </c>
      <c r="M1390" s="82">
        <f>IF($C1390&lt;&gt;"",VLOOKUP($C1390,'Monthly budget'!$E$8:$O$86,COLUMN()-3,FALSE),0)</f>
        <v>0</v>
      </c>
      <c r="N1390" s="82">
        <f>IF($C1390&lt;&gt;"",VLOOKUP($C1390,'Monthly budget'!$E$8:$O$86,COLUMN()-3,FALSE),0)</f>
        <v>0</v>
      </c>
    </row>
    <row r="1391" spans="2:14" x14ac:dyDescent="0.25">
      <c r="B1391" s="81" t="b">
        <v>0</v>
      </c>
      <c r="C1391" s="88"/>
      <c r="D1391" s="87"/>
      <c r="E1391" s="83">
        <f>IF($C1391&lt;&gt;"",VLOOKUP($C1391,'Monthly budget'!$E$8:$O$86,COLUMN()-3,FALSE),0)</f>
        <v>0</v>
      </c>
      <c r="F1391" s="82">
        <f>IF($C1391&lt;&gt;"",VLOOKUP($C1391,'Monthly budget'!$E$8:$O$86,COLUMN()-3,FALSE),0)</f>
        <v>0</v>
      </c>
      <c r="G1391" s="82">
        <f>IF($C1391&lt;&gt;"",VLOOKUP($C1391,'Monthly budget'!$E$8:$O$86,COLUMN()-3,FALSE),0)</f>
        <v>0</v>
      </c>
      <c r="H1391" s="82">
        <f>IF($C1391&lt;&gt;"",VLOOKUP($C1391,'Monthly budget'!$E$8:$O$86,COLUMN()-3,FALSE),0)</f>
        <v>0</v>
      </c>
      <c r="I1391" s="82">
        <f>IF($C1391&lt;&gt;"",VLOOKUP($C1391,'Monthly budget'!$E$8:$O$86,COLUMN()-3,FALSE),0)</f>
        <v>0</v>
      </c>
      <c r="J1391" s="82">
        <f>IF($C1391&lt;&gt;"",VLOOKUP($C1391,'Monthly budget'!$E$8:$O$86,COLUMN()-3,FALSE),0)</f>
        <v>0</v>
      </c>
      <c r="K1391" s="82">
        <f>IF($C1391&lt;&gt;"",VLOOKUP($C1391,'Monthly budget'!$E$8:$O$86,COLUMN()-3,FALSE),0)</f>
        <v>0</v>
      </c>
      <c r="L1391" s="82">
        <f>IF($C1391&lt;&gt;"",VLOOKUP($C1391,'Monthly budget'!$E$8:$O$86,COLUMN()-3,FALSE),0)</f>
        <v>0</v>
      </c>
      <c r="M1391" s="82">
        <f>IF($C1391&lt;&gt;"",VLOOKUP($C1391,'Monthly budget'!$E$8:$O$86,COLUMN()-3,FALSE),0)</f>
        <v>0</v>
      </c>
      <c r="N1391" s="82">
        <f>IF($C1391&lt;&gt;"",VLOOKUP($C1391,'Monthly budget'!$E$8:$O$86,COLUMN()-3,FALSE),0)</f>
        <v>0</v>
      </c>
    </row>
    <row r="1392" spans="2:14" x14ac:dyDescent="0.25">
      <c r="B1392" s="81" t="b">
        <v>0</v>
      </c>
      <c r="C1392" s="88"/>
      <c r="D1392" s="87"/>
      <c r="E1392" s="83">
        <f>IF($C1392&lt;&gt;"",VLOOKUP($C1392,'Monthly budget'!$E$8:$O$86,COLUMN()-3,FALSE),0)</f>
        <v>0</v>
      </c>
      <c r="F1392" s="82">
        <f>IF($C1392&lt;&gt;"",VLOOKUP($C1392,'Monthly budget'!$E$8:$O$86,COLUMN()-3,FALSE),0)</f>
        <v>0</v>
      </c>
      <c r="G1392" s="82">
        <f>IF($C1392&lt;&gt;"",VLOOKUP($C1392,'Monthly budget'!$E$8:$O$86,COLUMN()-3,FALSE),0)</f>
        <v>0</v>
      </c>
      <c r="H1392" s="82">
        <f>IF($C1392&lt;&gt;"",VLOOKUP($C1392,'Monthly budget'!$E$8:$O$86,COLUMN()-3,FALSE),0)</f>
        <v>0</v>
      </c>
      <c r="I1392" s="82">
        <f>IF($C1392&lt;&gt;"",VLOOKUP($C1392,'Monthly budget'!$E$8:$O$86,COLUMN()-3,FALSE),0)</f>
        <v>0</v>
      </c>
      <c r="J1392" s="82">
        <f>IF($C1392&lt;&gt;"",VLOOKUP($C1392,'Monthly budget'!$E$8:$O$86,COLUMN()-3,FALSE),0)</f>
        <v>0</v>
      </c>
      <c r="K1392" s="82">
        <f>IF($C1392&lt;&gt;"",VLOOKUP($C1392,'Monthly budget'!$E$8:$O$86,COLUMN()-3,FALSE),0)</f>
        <v>0</v>
      </c>
      <c r="L1392" s="82">
        <f>IF($C1392&lt;&gt;"",VLOOKUP($C1392,'Monthly budget'!$E$8:$O$86,COLUMN()-3,FALSE),0)</f>
        <v>0</v>
      </c>
      <c r="M1392" s="82">
        <f>IF($C1392&lt;&gt;"",VLOOKUP($C1392,'Monthly budget'!$E$8:$O$86,COLUMN()-3,FALSE),0)</f>
        <v>0</v>
      </c>
      <c r="N1392" s="82">
        <f>IF($C1392&lt;&gt;"",VLOOKUP($C1392,'Monthly budget'!$E$8:$O$86,COLUMN()-3,FALSE),0)</f>
        <v>0</v>
      </c>
    </row>
    <row r="1393" spans="2:14" x14ac:dyDescent="0.25">
      <c r="B1393" s="81" t="b">
        <v>0</v>
      </c>
      <c r="C1393" s="88"/>
      <c r="D1393" s="87"/>
      <c r="E1393" s="83">
        <f>IF($C1393&lt;&gt;"",VLOOKUP($C1393,'Monthly budget'!$E$8:$O$86,COLUMN()-3,FALSE),0)</f>
        <v>0</v>
      </c>
      <c r="F1393" s="82">
        <f>IF($C1393&lt;&gt;"",VLOOKUP($C1393,'Monthly budget'!$E$8:$O$86,COLUMN()-3,FALSE),0)</f>
        <v>0</v>
      </c>
      <c r="G1393" s="82">
        <f>IF($C1393&lt;&gt;"",VLOOKUP($C1393,'Monthly budget'!$E$8:$O$86,COLUMN()-3,FALSE),0)</f>
        <v>0</v>
      </c>
      <c r="H1393" s="82">
        <f>IF($C1393&lt;&gt;"",VLOOKUP($C1393,'Monthly budget'!$E$8:$O$86,COLUMN()-3,FALSE),0)</f>
        <v>0</v>
      </c>
      <c r="I1393" s="82">
        <f>IF($C1393&lt;&gt;"",VLOOKUP($C1393,'Monthly budget'!$E$8:$O$86,COLUMN()-3,FALSE),0)</f>
        <v>0</v>
      </c>
      <c r="J1393" s="82">
        <f>IF($C1393&lt;&gt;"",VLOOKUP($C1393,'Monthly budget'!$E$8:$O$86,COLUMN()-3,FALSE),0)</f>
        <v>0</v>
      </c>
      <c r="K1393" s="82">
        <f>IF($C1393&lt;&gt;"",VLOOKUP($C1393,'Monthly budget'!$E$8:$O$86,COLUMN()-3,FALSE),0)</f>
        <v>0</v>
      </c>
      <c r="L1393" s="82">
        <f>IF($C1393&lt;&gt;"",VLOOKUP($C1393,'Monthly budget'!$E$8:$O$86,COLUMN()-3,FALSE),0)</f>
        <v>0</v>
      </c>
      <c r="M1393" s="82">
        <f>IF($C1393&lt;&gt;"",VLOOKUP($C1393,'Monthly budget'!$E$8:$O$86,COLUMN()-3,FALSE),0)</f>
        <v>0</v>
      </c>
      <c r="N1393" s="82">
        <f>IF($C1393&lt;&gt;"",VLOOKUP($C1393,'Monthly budget'!$E$8:$O$86,COLUMN()-3,FALSE),0)</f>
        <v>0</v>
      </c>
    </row>
    <row r="1394" spans="2:14" x14ac:dyDescent="0.25">
      <c r="B1394" s="81" t="b">
        <v>0</v>
      </c>
      <c r="C1394" s="88"/>
      <c r="D1394" s="87"/>
      <c r="E1394" s="83">
        <f>IF($C1394&lt;&gt;"",VLOOKUP($C1394,'Monthly budget'!$E$8:$O$86,COLUMN()-3,FALSE),0)</f>
        <v>0</v>
      </c>
      <c r="F1394" s="82">
        <f>IF($C1394&lt;&gt;"",VLOOKUP($C1394,'Monthly budget'!$E$8:$O$86,COLUMN()-3,FALSE),0)</f>
        <v>0</v>
      </c>
      <c r="G1394" s="82">
        <f>IF($C1394&lt;&gt;"",VLOOKUP($C1394,'Monthly budget'!$E$8:$O$86,COLUMN()-3,FALSE),0)</f>
        <v>0</v>
      </c>
      <c r="H1394" s="82">
        <f>IF($C1394&lt;&gt;"",VLOOKUP($C1394,'Monthly budget'!$E$8:$O$86,COLUMN()-3,FALSE),0)</f>
        <v>0</v>
      </c>
      <c r="I1394" s="82">
        <f>IF($C1394&lt;&gt;"",VLOOKUP($C1394,'Monthly budget'!$E$8:$O$86,COLUMN()-3,FALSE),0)</f>
        <v>0</v>
      </c>
      <c r="J1394" s="82">
        <f>IF($C1394&lt;&gt;"",VLOOKUP($C1394,'Monthly budget'!$E$8:$O$86,COLUMN()-3,FALSE),0)</f>
        <v>0</v>
      </c>
      <c r="K1394" s="82">
        <f>IF($C1394&lt;&gt;"",VLOOKUP($C1394,'Monthly budget'!$E$8:$O$86,COLUMN()-3,FALSE),0)</f>
        <v>0</v>
      </c>
      <c r="L1394" s="82">
        <f>IF($C1394&lt;&gt;"",VLOOKUP($C1394,'Monthly budget'!$E$8:$O$86,COLUMN()-3,FALSE),0)</f>
        <v>0</v>
      </c>
      <c r="M1394" s="82">
        <f>IF($C1394&lt;&gt;"",VLOOKUP($C1394,'Monthly budget'!$E$8:$O$86,COLUMN()-3,FALSE),0)</f>
        <v>0</v>
      </c>
      <c r="N1394" s="82">
        <f>IF($C1394&lt;&gt;"",VLOOKUP($C1394,'Monthly budget'!$E$8:$O$86,COLUMN()-3,FALSE),0)</f>
        <v>0</v>
      </c>
    </row>
    <row r="1395" spans="2:14" x14ac:dyDescent="0.25">
      <c r="B1395" s="81" t="b">
        <v>0</v>
      </c>
      <c r="C1395" s="88"/>
      <c r="D1395" s="87"/>
      <c r="E1395" s="83">
        <f>IF($C1395&lt;&gt;"",VLOOKUP($C1395,'Monthly budget'!$E$8:$O$86,COLUMN()-3,FALSE),0)</f>
        <v>0</v>
      </c>
      <c r="F1395" s="82">
        <f>IF($C1395&lt;&gt;"",VLOOKUP($C1395,'Monthly budget'!$E$8:$O$86,COLUMN()-3,FALSE),0)</f>
        <v>0</v>
      </c>
      <c r="G1395" s="82">
        <f>IF($C1395&lt;&gt;"",VLOOKUP($C1395,'Monthly budget'!$E$8:$O$86,COLUMN()-3,FALSE),0)</f>
        <v>0</v>
      </c>
      <c r="H1395" s="82">
        <f>IF($C1395&lt;&gt;"",VLOOKUP($C1395,'Monthly budget'!$E$8:$O$86,COLUMN()-3,FALSE),0)</f>
        <v>0</v>
      </c>
      <c r="I1395" s="82">
        <f>IF($C1395&lt;&gt;"",VLOOKUP($C1395,'Monthly budget'!$E$8:$O$86,COLUMN()-3,FALSE),0)</f>
        <v>0</v>
      </c>
      <c r="J1395" s="82">
        <f>IF($C1395&lt;&gt;"",VLOOKUP($C1395,'Monthly budget'!$E$8:$O$86,COLUMN()-3,FALSE),0)</f>
        <v>0</v>
      </c>
      <c r="K1395" s="82">
        <f>IF($C1395&lt;&gt;"",VLOOKUP($C1395,'Monthly budget'!$E$8:$O$86,COLUMN()-3,FALSE),0)</f>
        <v>0</v>
      </c>
      <c r="L1395" s="82">
        <f>IF($C1395&lt;&gt;"",VLOOKUP($C1395,'Monthly budget'!$E$8:$O$86,COLUMN()-3,FALSE),0)</f>
        <v>0</v>
      </c>
      <c r="M1395" s="82">
        <f>IF($C1395&lt;&gt;"",VLOOKUP($C1395,'Monthly budget'!$E$8:$O$86,COLUMN()-3,FALSE),0)</f>
        <v>0</v>
      </c>
      <c r="N1395" s="82">
        <f>IF($C1395&lt;&gt;"",VLOOKUP($C1395,'Monthly budget'!$E$8:$O$86,COLUMN()-3,FALSE),0)</f>
        <v>0</v>
      </c>
    </row>
    <row r="1396" spans="2:14" x14ac:dyDescent="0.25">
      <c r="B1396" s="81" t="b">
        <v>0</v>
      </c>
      <c r="C1396" s="88"/>
      <c r="D1396" s="87"/>
      <c r="E1396" s="83">
        <f>IF($C1396&lt;&gt;"",VLOOKUP($C1396,'Monthly budget'!$E$8:$O$86,COLUMN()-3,FALSE),0)</f>
        <v>0</v>
      </c>
      <c r="F1396" s="82">
        <f>IF($C1396&lt;&gt;"",VLOOKUP($C1396,'Monthly budget'!$E$8:$O$86,COLUMN()-3,FALSE),0)</f>
        <v>0</v>
      </c>
      <c r="G1396" s="82">
        <f>IF($C1396&lt;&gt;"",VLOOKUP($C1396,'Monthly budget'!$E$8:$O$86,COLUMN()-3,FALSE),0)</f>
        <v>0</v>
      </c>
      <c r="H1396" s="82">
        <f>IF($C1396&lt;&gt;"",VLOOKUP($C1396,'Monthly budget'!$E$8:$O$86,COLUMN()-3,FALSE),0)</f>
        <v>0</v>
      </c>
      <c r="I1396" s="82">
        <f>IF($C1396&lt;&gt;"",VLOOKUP($C1396,'Monthly budget'!$E$8:$O$86,COLUMN()-3,FALSE),0)</f>
        <v>0</v>
      </c>
      <c r="J1396" s="82">
        <f>IF($C1396&lt;&gt;"",VLOOKUP($C1396,'Monthly budget'!$E$8:$O$86,COLUMN()-3,FALSE),0)</f>
        <v>0</v>
      </c>
      <c r="K1396" s="82">
        <f>IF($C1396&lt;&gt;"",VLOOKUP($C1396,'Monthly budget'!$E$8:$O$86,COLUMN()-3,FALSE),0)</f>
        <v>0</v>
      </c>
      <c r="L1396" s="82">
        <f>IF($C1396&lt;&gt;"",VLOOKUP($C1396,'Monthly budget'!$E$8:$O$86,COLUMN()-3,FALSE),0)</f>
        <v>0</v>
      </c>
      <c r="M1396" s="82">
        <f>IF($C1396&lt;&gt;"",VLOOKUP($C1396,'Monthly budget'!$E$8:$O$86,COLUMN()-3,FALSE),0)</f>
        <v>0</v>
      </c>
      <c r="N1396" s="82">
        <f>IF($C1396&lt;&gt;"",VLOOKUP($C1396,'Monthly budget'!$E$8:$O$86,COLUMN()-3,FALSE),0)</f>
        <v>0</v>
      </c>
    </row>
    <row r="1397" spans="2:14" x14ac:dyDescent="0.25">
      <c r="B1397" s="81" t="b">
        <v>0</v>
      </c>
      <c r="C1397" s="88"/>
      <c r="D1397" s="87"/>
      <c r="E1397" s="83">
        <f>IF($C1397&lt;&gt;"",VLOOKUP($C1397,'Monthly budget'!$E$8:$O$86,COLUMN()-3,FALSE),0)</f>
        <v>0</v>
      </c>
      <c r="F1397" s="82">
        <f>IF($C1397&lt;&gt;"",VLOOKUP($C1397,'Monthly budget'!$E$8:$O$86,COLUMN()-3,FALSE),0)</f>
        <v>0</v>
      </c>
      <c r="G1397" s="82">
        <f>IF($C1397&lt;&gt;"",VLOOKUP($C1397,'Monthly budget'!$E$8:$O$86,COLUMN()-3,FALSE),0)</f>
        <v>0</v>
      </c>
      <c r="H1397" s="82">
        <f>IF($C1397&lt;&gt;"",VLOOKUP($C1397,'Monthly budget'!$E$8:$O$86,COLUMN()-3,FALSE),0)</f>
        <v>0</v>
      </c>
      <c r="I1397" s="82">
        <f>IF($C1397&lt;&gt;"",VLOOKUP($C1397,'Monthly budget'!$E$8:$O$86,COLUMN()-3,FALSE),0)</f>
        <v>0</v>
      </c>
      <c r="J1397" s="82">
        <f>IF($C1397&lt;&gt;"",VLOOKUP($C1397,'Monthly budget'!$E$8:$O$86,COLUMN()-3,FALSE),0)</f>
        <v>0</v>
      </c>
      <c r="K1397" s="82">
        <f>IF($C1397&lt;&gt;"",VLOOKUP($C1397,'Monthly budget'!$E$8:$O$86,COLUMN()-3,FALSE),0)</f>
        <v>0</v>
      </c>
      <c r="L1397" s="82">
        <f>IF($C1397&lt;&gt;"",VLOOKUP($C1397,'Monthly budget'!$E$8:$O$86,COLUMN()-3,FALSE),0)</f>
        <v>0</v>
      </c>
      <c r="M1397" s="82">
        <f>IF($C1397&lt;&gt;"",VLOOKUP($C1397,'Monthly budget'!$E$8:$O$86,COLUMN()-3,FALSE),0)</f>
        <v>0</v>
      </c>
      <c r="N1397" s="82">
        <f>IF($C1397&lt;&gt;"",VLOOKUP($C1397,'Monthly budget'!$E$8:$O$86,COLUMN()-3,FALSE),0)</f>
        <v>0</v>
      </c>
    </row>
    <row r="1398" spans="2:14" x14ac:dyDescent="0.25">
      <c r="B1398" s="81" t="b">
        <v>0</v>
      </c>
      <c r="C1398" s="88"/>
      <c r="D1398" s="87"/>
      <c r="E1398" s="83">
        <f>IF($C1398&lt;&gt;"",VLOOKUP($C1398,'Monthly budget'!$E$8:$O$86,COLUMN()-3,FALSE),0)</f>
        <v>0</v>
      </c>
      <c r="F1398" s="82">
        <f>IF($C1398&lt;&gt;"",VLOOKUP($C1398,'Monthly budget'!$E$8:$O$86,COLUMN()-3,FALSE),0)</f>
        <v>0</v>
      </c>
      <c r="G1398" s="82">
        <f>IF($C1398&lt;&gt;"",VLOOKUP($C1398,'Monthly budget'!$E$8:$O$86,COLUMN()-3,FALSE),0)</f>
        <v>0</v>
      </c>
      <c r="H1398" s="82">
        <f>IF($C1398&lt;&gt;"",VLOOKUP($C1398,'Monthly budget'!$E$8:$O$86,COLUMN()-3,FALSE),0)</f>
        <v>0</v>
      </c>
      <c r="I1398" s="82">
        <f>IF($C1398&lt;&gt;"",VLOOKUP($C1398,'Monthly budget'!$E$8:$O$86,COLUMN()-3,FALSE),0)</f>
        <v>0</v>
      </c>
      <c r="J1398" s="82">
        <f>IF($C1398&lt;&gt;"",VLOOKUP($C1398,'Monthly budget'!$E$8:$O$86,COLUMN()-3,FALSE),0)</f>
        <v>0</v>
      </c>
      <c r="K1398" s="82">
        <f>IF($C1398&lt;&gt;"",VLOOKUP($C1398,'Monthly budget'!$E$8:$O$86,COLUMN()-3,FALSE),0)</f>
        <v>0</v>
      </c>
      <c r="L1398" s="82">
        <f>IF($C1398&lt;&gt;"",VLOOKUP($C1398,'Monthly budget'!$E$8:$O$86,COLUMN()-3,FALSE),0)</f>
        <v>0</v>
      </c>
      <c r="M1398" s="82">
        <f>IF($C1398&lt;&gt;"",VLOOKUP($C1398,'Monthly budget'!$E$8:$O$86,COLUMN()-3,FALSE),0)</f>
        <v>0</v>
      </c>
      <c r="N1398" s="82">
        <f>IF($C1398&lt;&gt;"",VLOOKUP($C1398,'Monthly budget'!$E$8:$O$86,COLUMN()-3,FALSE),0)</f>
        <v>0</v>
      </c>
    </row>
    <row r="1399" spans="2:14" x14ac:dyDescent="0.25">
      <c r="B1399" s="81" t="b">
        <v>0</v>
      </c>
      <c r="C1399" s="88"/>
      <c r="D1399" s="87"/>
      <c r="E1399" s="83">
        <f>IF($C1399&lt;&gt;"",VLOOKUP($C1399,'Monthly budget'!$E$8:$O$86,COLUMN()-3,FALSE),0)</f>
        <v>0</v>
      </c>
      <c r="F1399" s="82">
        <f>IF($C1399&lt;&gt;"",VLOOKUP($C1399,'Monthly budget'!$E$8:$O$86,COLUMN()-3,FALSE),0)</f>
        <v>0</v>
      </c>
      <c r="G1399" s="82">
        <f>IF($C1399&lt;&gt;"",VLOOKUP($C1399,'Monthly budget'!$E$8:$O$86,COLUMN()-3,FALSE),0)</f>
        <v>0</v>
      </c>
      <c r="H1399" s="82">
        <f>IF($C1399&lt;&gt;"",VLOOKUP($C1399,'Monthly budget'!$E$8:$O$86,COLUMN()-3,FALSE),0)</f>
        <v>0</v>
      </c>
      <c r="I1399" s="82">
        <f>IF($C1399&lt;&gt;"",VLOOKUP($C1399,'Monthly budget'!$E$8:$O$86,COLUMN()-3,FALSE),0)</f>
        <v>0</v>
      </c>
      <c r="J1399" s="82">
        <f>IF($C1399&lt;&gt;"",VLOOKUP($C1399,'Monthly budget'!$E$8:$O$86,COLUMN()-3,FALSE),0)</f>
        <v>0</v>
      </c>
      <c r="K1399" s="82">
        <f>IF($C1399&lt;&gt;"",VLOOKUP($C1399,'Monthly budget'!$E$8:$O$86,COLUMN()-3,FALSE),0)</f>
        <v>0</v>
      </c>
      <c r="L1399" s="82">
        <f>IF($C1399&lt;&gt;"",VLOOKUP($C1399,'Monthly budget'!$E$8:$O$86,COLUMN()-3,FALSE),0)</f>
        <v>0</v>
      </c>
      <c r="M1399" s="82">
        <f>IF($C1399&lt;&gt;"",VLOOKUP($C1399,'Monthly budget'!$E$8:$O$86,COLUMN()-3,FALSE),0)</f>
        <v>0</v>
      </c>
      <c r="N1399" s="82">
        <f>IF($C1399&lt;&gt;"",VLOOKUP($C1399,'Monthly budget'!$E$8:$O$86,COLUMN()-3,FALSE),0)</f>
        <v>0</v>
      </c>
    </row>
    <row r="1400" spans="2:14" x14ac:dyDescent="0.25">
      <c r="B1400" s="81" t="b">
        <v>0</v>
      </c>
      <c r="C1400" s="88"/>
      <c r="D1400" s="87"/>
      <c r="E1400" s="83">
        <f>IF($C1400&lt;&gt;"",VLOOKUP($C1400,'Monthly budget'!$E$8:$O$86,COLUMN()-3,FALSE),0)</f>
        <v>0</v>
      </c>
      <c r="F1400" s="82">
        <f>IF($C1400&lt;&gt;"",VLOOKUP($C1400,'Monthly budget'!$E$8:$O$86,COLUMN()-3,FALSE),0)</f>
        <v>0</v>
      </c>
      <c r="G1400" s="82">
        <f>IF($C1400&lt;&gt;"",VLOOKUP($C1400,'Monthly budget'!$E$8:$O$86,COLUMN()-3,FALSE),0)</f>
        <v>0</v>
      </c>
      <c r="H1400" s="82">
        <f>IF($C1400&lt;&gt;"",VLOOKUP($C1400,'Monthly budget'!$E$8:$O$86,COLUMN()-3,FALSE),0)</f>
        <v>0</v>
      </c>
      <c r="I1400" s="82">
        <f>IF($C1400&lt;&gt;"",VLOOKUP($C1400,'Monthly budget'!$E$8:$O$86,COLUMN()-3,FALSE),0)</f>
        <v>0</v>
      </c>
      <c r="J1400" s="82">
        <f>IF($C1400&lt;&gt;"",VLOOKUP($C1400,'Monthly budget'!$E$8:$O$86,COLUMN()-3,FALSE),0)</f>
        <v>0</v>
      </c>
      <c r="K1400" s="82">
        <f>IF($C1400&lt;&gt;"",VLOOKUP($C1400,'Monthly budget'!$E$8:$O$86,COLUMN()-3,FALSE),0)</f>
        <v>0</v>
      </c>
      <c r="L1400" s="82">
        <f>IF($C1400&lt;&gt;"",VLOOKUP($C1400,'Monthly budget'!$E$8:$O$86,COLUMN()-3,FALSE),0)</f>
        <v>0</v>
      </c>
      <c r="M1400" s="82">
        <f>IF($C1400&lt;&gt;"",VLOOKUP($C1400,'Monthly budget'!$E$8:$O$86,COLUMN()-3,FALSE),0)</f>
        <v>0</v>
      </c>
      <c r="N1400" s="82">
        <f>IF($C1400&lt;&gt;"",VLOOKUP($C1400,'Monthly budget'!$E$8:$O$86,COLUMN()-3,FALSE),0)</f>
        <v>0</v>
      </c>
    </row>
    <row r="1401" spans="2:14" x14ac:dyDescent="0.25">
      <c r="B1401" s="81" t="b">
        <v>0</v>
      </c>
      <c r="C1401" s="88"/>
      <c r="D1401" s="87"/>
      <c r="E1401" s="83">
        <f>IF($C1401&lt;&gt;"",VLOOKUP($C1401,'Monthly budget'!$E$8:$O$86,COLUMN()-3,FALSE),0)</f>
        <v>0</v>
      </c>
      <c r="F1401" s="82">
        <f>IF($C1401&lt;&gt;"",VLOOKUP($C1401,'Monthly budget'!$E$8:$O$86,COLUMN()-3,FALSE),0)</f>
        <v>0</v>
      </c>
      <c r="G1401" s="82">
        <f>IF($C1401&lt;&gt;"",VLOOKUP($C1401,'Monthly budget'!$E$8:$O$86,COLUMN()-3,FALSE),0)</f>
        <v>0</v>
      </c>
      <c r="H1401" s="82">
        <f>IF($C1401&lt;&gt;"",VLOOKUP($C1401,'Monthly budget'!$E$8:$O$86,COLUMN()-3,FALSE),0)</f>
        <v>0</v>
      </c>
      <c r="I1401" s="82">
        <f>IF($C1401&lt;&gt;"",VLOOKUP($C1401,'Monthly budget'!$E$8:$O$86,COLUMN()-3,FALSE),0)</f>
        <v>0</v>
      </c>
      <c r="J1401" s="82">
        <f>IF($C1401&lt;&gt;"",VLOOKUP($C1401,'Monthly budget'!$E$8:$O$86,COLUMN()-3,FALSE),0)</f>
        <v>0</v>
      </c>
      <c r="K1401" s="82">
        <f>IF($C1401&lt;&gt;"",VLOOKUP($C1401,'Monthly budget'!$E$8:$O$86,COLUMN()-3,FALSE),0)</f>
        <v>0</v>
      </c>
      <c r="L1401" s="82">
        <f>IF($C1401&lt;&gt;"",VLOOKUP($C1401,'Monthly budget'!$E$8:$O$86,COLUMN()-3,FALSE),0)</f>
        <v>0</v>
      </c>
      <c r="M1401" s="82">
        <f>IF($C1401&lt;&gt;"",VLOOKUP($C1401,'Monthly budget'!$E$8:$O$86,COLUMN()-3,FALSE),0)</f>
        <v>0</v>
      </c>
      <c r="N1401" s="82">
        <f>IF($C1401&lt;&gt;"",VLOOKUP($C1401,'Monthly budget'!$E$8:$O$86,COLUMN()-3,FALSE),0)</f>
        <v>0</v>
      </c>
    </row>
    <row r="1402" spans="2:14" x14ac:dyDescent="0.25">
      <c r="B1402" s="81" t="b">
        <v>0</v>
      </c>
      <c r="C1402" s="88"/>
      <c r="D1402" s="87"/>
      <c r="E1402" s="83">
        <f>IF($C1402&lt;&gt;"",VLOOKUP($C1402,'Monthly budget'!$E$8:$O$86,COLUMN()-3,FALSE),0)</f>
        <v>0</v>
      </c>
      <c r="F1402" s="82">
        <f>IF($C1402&lt;&gt;"",VLOOKUP($C1402,'Monthly budget'!$E$8:$O$86,COLUMN()-3,FALSE),0)</f>
        <v>0</v>
      </c>
      <c r="G1402" s="82">
        <f>IF($C1402&lt;&gt;"",VLOOKUP($C1402,'Monthly budget'!$E$8:$O$86,COLUMN()-3,FALSE),0)</f>
        <v>0</v>
      </c>
      <c r="H1402" s="82">
        <f>IF($C1402&lt;&gt;"",VLOOKUP($C1402,'Monthly budget'!$E$8:$O$86,COLUMN()-3,FALSE),0)</f>
        <v>0</v>
      </c>
      <c r="I1402" s="82">
        <f>IF($C1402&lt;&gt;"",VLOOKUP($C1402,'Monthly budget'!$E$8:$O$86,COLUMN()-3,FALSE),0)</f>
        <v>0</v>
      </c>
      <c r="J1402" s="82">
        <f>IF($C1402&lt;&gt;"",VLOOKUP($C1402,'Monthly budget'!$E$8:$O$86,COLUMN()-3,FALSE),0)</f>
        <v>0</v>
      </c>
      <c r="K1402" s="82">
        <f>IF($C1402&lt;&gt;"",VLOOKUP($C1402,'Monthly budget'!$E$8:$O$86,COLUMN()-3,FALSE),0)</f>
        <v>0</v>
      </c>
      <c r="L1402" s="82">
        <f>IF($C1402&lt;&gt;"",VLOOKUP($C1402,'Monthly budget'!$E$8:$O$86,COLUMN()-3,FALSE),0)</f>
        <v>0</v>
      </c>
      <c r="M1402" s="82">
        <f>IF($C1402&lt;&gt;"",VLOOKUP($C1402,'Monthly budget'!$E$8:$O$86,COLUMN()-3,FALSE),0)</f>
        <v>0</v>
      </c>
      <c r="N1402" s="82">
        <f>IF($C1402&lt;&gt;"",VLOOKUP($C1402,'Monthly budget'!$E$8:$O$86,COLUMN()-3,FALSE),0)</f>
        <v>0</v>
      </c>
    </row>
    <row r="1403" spans="2:14" x14ac:dyDescent="0.25">
      <c r="B1403" s="81" t="b">
        <v>0</v>
      </c>
      <c r="C1403" s="88"/>
      <c r="D1403" s="87"/>
      <c r="E1403" s="83">
        <f>IF($C1403&lt;&gt;"",VLOOKUP($C1403,'Monthly budget'!$E$8:$O$86,COLUMN()-3,FALSE),0)</f>
        <v>0</v>
      </c>
      <c r="F1403" s="82">
        <f>IF($C1403&lt;&gt;"",VLOOKUP($C1403,'Monthly budget'!$E$8:$O$86,COLUMN()-3,FALSE),0)</f>
        <v>0</v>
      </c>
      <c r="G1403" s="82">
        <f>IF($C1403&lt;&gt;"",VLOOKUP($C1403,'Monthly budget'!$E$8:$O$86,COLUMN()-3,FALSE),0)</f>
        <v>0</v>
      </c>
      <c r="H1403" s="82">
        <f>IF($C1403&lt;&gt;"",VLOOKUP($C1403,'Monthly budget'!$E$8:$O$86,COLUMN()-3,FALSE),0)</f>
        <v>0</v>
      </c>
      <c r="I1403" s="82">
        <f>IF($C1403&lt;&gt;"",VLOOKUP($C1403,'Monthly budget'!$E$8:$O$86,COLUMN()-3,FALSE),0)</f>
        <v>0</v>
      </c>
      <c r="J1403" s="82">
        <f>IF($C1403&lt;&gt;"",VLOOKUP($C1403,'Monthly budget'!$E$8:$O$86,COLUMN()-3,FALSE),0)</f>
        <v>0</v>
      </c>
      <c r="K1403" s="82">
        <f>IF($C1403&lt;&gt;"",VLOOKUP($C1403,'Monthly budget'!$E$8:$O$86,COLUMN()-3,FALSE),0)</f>
        <v>0</v>
      </c>
      <c r="L1403" s="82">
        <f>IF($C1403&lt;&gt;"",VLOOKUP($C1403,'Monthly budget'!$E$8:$O$86,COLUMN()-3,FALSE),0)</f>
        <v>0</v>
      </c>
      <c r="M1403" s="82">
        <f>IF($C1403&lt;&gt;"",VLOOKUP($C1403,'Monthly budget'!$E$8:$O$86,COLUMN()-3,FALSE),0)</f>
        <v>0</v>
      </c>
      <c r="N1403" s="82">
        <f>IF($C1403&lt;&gt;"",VLOOKUP($C1403,'Monthly budget'!$E$8:$O$86,COLUMN()-3,FALSE),0)</f>
        <v>0</v>
      </c>
    </row>
    <row r="1404" spans="2:14" x14ac:dyDescent="0.25">
      <c r="B1404" s="81" t="b">
        <v>0</v>
      </c>
      <c r="C1404" s="88"/>
      <c r="D1404" s="87"/>
      <c r="E1404" s="83">
        <f>IF($C1404&lt;&gt;"",VLOOKUP($C1404,'Monthly budget'!$E$8:$O$86,COLUMN()-3,FALSE),0)</f>
        <v>0</v>
      </c>
      <c r="F1404" s="82">
        <f>IF($C1404&lt;&gt;"",VLOOKUP($C1404,'Monthly budget'!$E$8:$O$86,COLUMN()-3,FALSE),0)</f>
        <v>0</v>
      </c>
      <c r="G1404" s="82">
        <f>IF($C1404&lt;&gt;"",VLOOKUP($C1404,'Monthly budget'!$E$8:$O$86,COLUMN()-3,FALSE),0)</f>
        <v>0</v>
      </c>
      <c r="H1404" s="82">
        <f>IF($C1404&lt;&gt;"",VLOOKUP($C1404,'Monthly budget'!$E$8:$O$86,COLUMN()-3,FALSE),0)</f>
        <v>0</v>
      </c>
      <c r="I1404" s="82">
        <f>IF($C1404&lt;&gt;"",VLOOKUP($C1404,'Monthly budget'!$E$8:$O$86,COLUMN()-3,FALSE),0)</f>
        <v>0</v>
      </c>
      <c r="J1404" s="82">
        <f>IF($C1404&lt;&gt;"",VLOOKUP($C1404,'Monthly budget'!$E$8:$O$86,COLUMN()-3,FALSE),0)</f>
        <v>0</v>
      </c>
      <c r="K1404" s="82">
        <f>IF($C1404&lt;&gt;"",VLOOKUP($C1404,'Monthly budget'!$E$8:$O$86,COLUMN()-3,FALSE),0)</f>
        <v>0</v>
      </c>
      <c r="L1404" s="82">
        <f>IF($C1404&lt;&gt;"",VLOOKUP($C1404,'Monthly budget'!$E$8:$O$86,COLUMN()-3,FALSE),0)</f>
        <v>0</v>
      </c>
      <c r="M1404" s="82">
        <f>IF($C1404&lt;&gt;"",VLOOKUP($C1404,'Monthly budget'!$E$8:$O$86,COLUMN()-3,FALSE),0)</f>
        <v>0</v>
      </c>
      <c r="N1404" s="82">
        <f>IF($C1404&lt;&gt;"",VLOOKUP($C1404,'Monthly budget'!$E$8:$O$86,COLUMN()-3,FALSE),0)</f>
        <v>0</v>
      </c>
    </row>
    <row r="1405" spans="2:14" x14ac:dyDescent="0.25">
      <c r="B1405" s="81" t="b">
        <v>0</v>
      </c>
      <c r="C1405" s="88"/>
      <c r="D1405" s="87"/>
      <c r="E1405" s="83">
        <f>IF($C1405&lt;&gt;"",VLOOKUP($C1405,'Monthly budget'!$E$8:$O$86,COLUMN()-3,FALSE),0)</f>
        <v>0</v>
      </c>
      <c r="F1405" s="82">
        <f>IF($C1405&lt;&gt;"",VLOOKUP($C1405,'Monthly budget'!$E$8:$O$86,COLUMN()-3,FALSE),0)</f>
        <v>0</v>
      </c>
      <c r="G1405" s="82">
        <f>IF($C1405&lt;&gt;"",VLOOKUP($C1405,'Monthly budget'!$E$8:$O$86,COLUMN()-3,FALSE),0)</f>
        <v>0</v>
      </c>
      <c r="H1405" s="82">
        <f>IF($C1405&lt;&gt;"",VLOOKUP($C1405,'Monthly budget'!$E$8:$O$86,COLUMN()-3,FALSE),0)</f>
        <v>0</v>
      </c>
      <c r="I1405" s="82">
        <f>IF($C1405&lt;&gt;"",VLOOKUP($C1405,'Monthly budget'!$E$8:$O$86,COLUMN()-3,FALSE),0)</f>
        <v>0</v>
      </c>
      <c r="J1405" s="82">
        <f>IF($C1405&lt;&gt;"",VLOOKUP($C1405,'Monthly budget'!$E$8:$O$86,COLUMN()-3,FALSE),0)</f>
        <v>0</v>
      </c>
      <c r="K1405" s="82">
        <f>IF($C1405&lt;&gt;"",VLOOKUP($C1405,'Monthly budget'!$E$8:$O$86,COLUMN()-3,FALSE),0)</f>
        <v>0</v>
      </c>
      <c r="L1405" s="82">
        <f>IF($C1405&lt;&gt;"",VLOOKUP($C1405,'Monthly budget'!$E$8:$O$86,COLUMN()-3,FALSE),0)</f>
        <v>0</v>
      </c>
      <c r="M1405" s="82">
        <f>IF($C1405&lt;&gt;"",VLOOKUP($C1405,'Monthly budget'!$E$8:$O$86,COLUMN()-3,FALSE),0)</f>
        <v>0</v>
      </c>
      <c r="N1405" s="82">
        <f>IF($C1405&lt;&gt;"",VLOOKUP($C1405,'Monthly budget'!$E$8:$O$86,COLUMN()-3,FALSE),0)</f>
        <v>0</v>
      </c>
    </row>
    <row r="1406" spans="2:14" x14ac:dyDescent="0.25">
      <c r="B1406" s="81" t="b">
        <v>0</v>
      </c>
      <c r="C1406" s="88"/>
      <c r="D1406" s="87"/>
      <c r="E1406" s="83">
        <f>IF($C1406&lt;&gt;"",VLOOKUP($C1406,'Monthly budget'!$E$8:$O$86,COLUMN()-3,FALSE),0)</f>
        <v>0</v>
      </c>
      <c r="F1406" s="82">
        <f>IF($C1406&lt;&gt;"",VLOOKUP($C1406,'Monthly budget'!$E$8:$O$86,COLUMN()-3,FALSE),0)</f>
        <v>0</v>
      </c>
      <c r="G1406" s="82">
        <f>IF($C1406&lt;&gt;"",VLOOKUP($C1406,'Monthly budget'!$E$8:$O$86,COLUMN()-3,FALSE),0)</f>
        <v>0</v>
      </c>
      <c r="H1406" s="82">
        <f>IF($C1406&lt;&gt;"",VLOOKUP($C1406,'Monthly budget'!$E$8:$O$86,COLUMN()-3,FALSE),0)</f>
        <v>0</v>
      </c>
      <c r="I1406" s="82">
        <f>IF($C1406&lt;&gt;"",VLOOKUP($C1406,'Monthly budget'!$E$8:$O$86,COLUMN()-3,FALSE),0)</f>
        <v>0</v>
      </c>
      <c r="J1406" s="82">
        <f>IF($C1406&lt;&gt;"",VLOOKUP($C1406,'Monthly budget'!$E$8:$O$86,COLUMN()-3,FALSE),0)</f>
        <v>0</v>
      </c>
      <c r="K1406" s="82">
        <f>IF($C1406&lt;&gt;"",VLOOKUP($C1406,'Monthly budget'!$E$8:$O$86,COLUMN()-3,FALSE),0)</f>
        <v>0</v>
      </c>
      <c r="L1406" s="82">
        <f>IF($C1406&lt;&gt;"",VLOOKUP($C1406,'Monthly budget'!$E$8:$O$86,COLUMN()-3,FALSE),0)</f>
        <v>0</v>
      </c>
      <c r="M1406" s="82">
        <f>IF($C1406&lt;&gt;"",VLOOKUP($C1406,'Monthly budget'!$E$8:$O$86,COLUMN()-3,FALSE),0)</f>
        <v>0</v>
      </c>
      <c r="N1406" s="82">
        <f>IF($C1406&lt;&gt;"",VLOOKUP($C1406,'Monthly budget'!$E$8:$O$86,COLUMN()-3,FALSE),0)</f>
        <v>0</v>
      </c>
    </row>
    <row r="1407" spans="2:14" x14ac:dyDescent="0.25">
      <c r="B1407" s="81" t="b">
        <v>0</v>
      </c>
      <c r="C1407" s="88"/>
      <c r="D1407" s="87"/>
      <c r="E1407" s="83">
        <f>IF($C1407&lt;&gt;"",VLOOKUP($C1407,'Monthly budget'!$E$8:$O$86,COLUMN()-3,FALSE),0)</f>
        <v>0</v>
      </c>
      <c r="F1407" s="82">
        <f>IF($C1407&lt;&gt;"",VLOOKUP($C1407,'Monthly budget'!$E$8:$O$86,COLUMN()-3,FALSE),0)</f>
        <v>0</v>
      </c>
      <c r="G1407" s="82">
        <f>IF($C1407&lt;&gt;"",VLOOKUP($C1407,'Monthly budget'!$E$8:$O$86,COLUMN()-3,FALSE),0)</f>
        <v>0</v>
      </c>
      <c r="H1407" s="82">
        <f>IF($C1407&lt;&gt;"",VLOOKUP($C1407,'Monthly budget'!$E$8:$O$86,COLUMN()-3,FALSE),0)</f>
        <v>0</v>
      </c>
      <c r="I1407" s="82">
        <f>IF($C1407&lt;&gt;"",VLOOKUP($C1407,'Monthly budget'!$E$8:$O$86,COLUMN()-3,FALSE),0)</f>
        <v>0</v>
      </c>
      <c r="J1407" s="82">
        <f>IF($C1407&lt;&gt;"",VLOOKUP($C1407,'Monthly budget'!$E$8:$O$86,COLUMN()-3,FALSE),0)</f>
        <v>0</v>
      </c>
      <c r="K1407" s="82">
        <f>IF($C1407&lt;&gt;"",VLOOKUP($C1407,'Monthly budget'!$E$8:$O$86,COLUMN()-3,FALSE),0)</f>
        <v>0</v>
      </c>
      <c r="L1407" s="82">
        <f>IF($C1407&lt;&gt;"",VLOOKUP($C1407,'Monthly budget'!$E$8:$O$86,COLUMN()-3,FALSE),0)</f>
        <v>0</v>
      </c>
      <c r="M1407" s="82">
        <f>IF($C1407&lt;&gt;"",VLOOKUP($C1407,'Monthly budget'!$E$8:$O$86,COLUMN()-3,FALSE),0)</f>
        <v>0</v>
      </c>
      <c r="N1407" s="82">
        <f>IF($C1407&lt;&gt;"",VLOOKUP($C1407,'Monthly budget'!$E$8:$O$86,COLUMN()-3,FALSE),0)</f>
        <v>0</v>
      </c>
    </row>
    <row r="1408" spans="2:14" x14ac:dyDescent="0.25">
      <c r="B1408" s="81" t="b">
        <v>0</v>
      </c>
      <c r="C1408" s="88"/>
      <c r="D1408" s="87"/>
      <c r="E1408" s="83">
        <f>IF($C1408&lt;&gt;"",VLOOKUP($C1408,'Monthly budget'!$E$8:$O$86,COLUMN()-3,FALSE),0)</f>
        <v>0</v>
      </c>
      <c r="F1408" s="82">
        <f>IF($C1408&lt;&gt;"",VLOOKUP($C1408,'Monthly budget'!$E$8:$O$86,COLUMN()-3,FALSE),0)</f>
        <v>0</v>
      </c>
      <c r="G1408" s="82">
        <f>IF($C1408&lt;&gt;"",VLOOKUP($C1408,'Monthly budget'!$E$8:$O$86,COLUMN()-3,FALSE),0)</f>
        <v>0</v>
      </c>
      <c r="H1408" s="82">
        <f>IF($C1408&lt;&gt;"",VLOOKUP($C1408,'Monthly budget'!$E$8:$O$86,COLUMN()-3,FALSE),0)</f>
        <v>0</v>
      </c>
      <c r="I1408" s="82">
        <f>IF($C1408&lt;&gt;"",VLOOKUP($C1408,'Monthly budget'!$E$8:$O$86,COLUMN()-3,FALSE),0)</f>
        <v>0</v>
      </c>
      <c r="J1408" s="82">
        <f>IF($C1408&lt;&gt;"",VLOOKUP($C1408,'Monthly budget'!$E$8:$O$86,COLUMN()-3,FALSE),0)</f>
        <v>0</v>
      </c>
      <c r="K1408" s="82">
        <f>IF($C1408&lt;&gt;"",VLOOKUP($C1408,'Monthly budget'!$E$8:$O$86,COLUMN()-3,FALSE),0)</f>
        <v>0</v>
      </c>
      <c r="L1408" s="82">
        <f>IF($C1408&lt;&gt;"",VLOOKUP($C1408,'Monthly budget'!$E$8:$O$86,COLUMN()-3,FALSE),0)</f>
        <v>0</v>
      </c>
      <c r="M1408" s="82">
        <f>IF($C1408&lt;&gt;"",VLOOKUP($C1408,'Monthly budget'!$E$8:$O$86,COLUMN()-3,FALSE),0)</f>
        <v>0</v>
      </c>
      <c r="N1408" s="82">
        <f>IF($C1408&lt;&gt;"",VLOOKUP($C1408,'Monthly budget'!$E$8:$O$86,COLUMN()-3,FALSE),0)</f>
        <v>0</v>
      </c>
    </row>
    <row r="1409" spans="2:14" x14ac:dyDescent="0.25">
      <c r="B1409" s="81" t="b">
        <v>0</v>
      </c>
      <c r="C1409" s="88"/>
      <c r="D1409" s="87"/>
      <c r="E1409" s="83">
        <f>IF($C1409&lt;&gt;"",VLOOKUP($C1409,'Monthly budget'!$E$8:$O$86,COLUMN()-3,FALSE),0)</f>
        <v>0</v>
      </c>
      <c r="F1409" s="82">
        <f>IF($C1409&lt;&gt;"",VLOOKUP($C1409,'Monthly budget'!$E$8:$O$86,COLUMN()-3,FALSE),0)</f>
        <v>0</v>
      </c>
      <c r="G1409" s="82">
        <f>IF($C1409&lt;&gt;"",VLOOKUP($C1409,'Monthly budget'!$E$8:$O$86,COLUMN()-3,FALSE),0)</f>
        <v>0</v>
      </c>
      <c r="H1409" s="82">
        <f>IF($C1409&lt;&gt;"",VLOOKUP($C1409,'Monthly budget'!$E$8:$O$86,COLUMN()-3,FALSE),0)</f>
        <v>0</v>
      </c>
      <c r="I1409" s="82">
        <f>IF($C1409&lt;&gt;"",VLOOKUP($C1409,'Monthly budget'!$E$8:$O$86,COLUMN()-3,FALSE),0)</f>
        <v>0</v>
      </c>
      <c r="J1409" s="82">
        <f>IF($C1409&lt;&gt;"",VLOOKUP($C1409,'Monthly budget'!$E$8:$O$86,COLUMN()-3,FALSE),0)</f>
        <v>0</v>
      </c>
      <c r="K1409" s="82">
        <f>IF($C1409&lt;&gt;"",VLOOKUP($C1409,'Monthly budget'!$E$8:$O$86,COLUMN()-3,FALSE),0)</f>
        <v>0</v>
      </c>
      <c r="L1409" s="82">
        <f>IF($C1409&lt;&gt;"",VLOOKUP($C1409,'Monthly budget'!$E$8:$O$86,COLUMN()-3,FALSE),0)</f>
        <v>0</v>
      </c>
      <c r="M1409" s="82">
        <f>IF($C1409&lt;&gt;"",VLOOKUP($C1409,'Monthly budget'!$E$8:$O$86,COLUMN()-3,FALSE),0)</f>
        <v>0</v>
      </c>
      <c r="N1409" s="82">
        <f>IF($C1409&lt;&gt;"",VLOOKUP($C1409,'Monthly budget'!$E$8:$O$86,COLUMN()-3,FALSE),0)</f>
        <v>0</v>
      </c>
    </row>
    <row r="1410" spans="2:14" x14ac:dyDescent="0.25">
      <c r="B1410" s="81" t="b">
        <v>0</v>
      </c>
      <c r="C1410" s="88"/>
      <c r="D1410" s="87"/>
      <c r="E1410" s="83">
        <f>IF($C1410&lt;&gt;"",VLOOKUP($C1410,'Monthly budget'!$E$8:$O$86,COLUMN()-3,FALSE),0)</f>
        <v>0</v>
      </c>
      <c r="F1410" s="82">
        <f>IF($C1410&lt;&gt;"",VLOOKUP($C1410,'Monthly budget'!$E$8:$O$86,COLUMN()-3,FALSE),0)</f>
        <v>0</v>
      </c>
      <c r="G1410" s="82">
        <f>IF($C1410&lt;&gt;"",VLOOKUP($C1410,'Monthly budget'!$E$8:$O$86,COLUMN()-3,FALSE),0)</f>
        <v>0</v>
      </c>
      <c r="H1410" s="82">
        <f>IF($C1410&lt;&gt;"",VLOOKUP($C1410,'Monthly budget'!$E$8:$O$86,COLUMN()-3,FALSE),0)</f>
        <v>0</v>
      </c>
      <c r="I1410" s="82">
        <f>IF($C1410&lt;&gt;"",VLOOKUP($C1410,'Monthly budget'!$E$8:$O$86,COLUMN()-3,FALSE),0)</f>
        <v>0</v>
      </c>
      <c r="J1410" s="82">
        <f>IF($C1410&lt;&gt;"",VLOOKUP($C1410,'Monthly budget'!$E$8:$O$86,COLUMN()-3,FALSE),0)</f>
        <v>0</v>
      </c>
      <c r="K1410" s="82">
        <f>IF($C1410&lt;&gt;"",VLOOKUP($C1410,'Monthly budget'!$E$8:$O$86,COLUMN()-3,FALSE),0)</f>
        <v>0</v>
      </c>
      <c r="L1410" s="82">
        <f>IF($C1410&lt;&gt;"",VLOOKUP($C1410,'Monthly budget'!$E$8:$O$86,COLUMN()-3,FALSE),0)</f>
        <v>0</v>
      </c>
      <c r="M1410" s="82">
        <f>IF($C1410&lt;&gt;"",VLOOKUP($C1410,'Monthly budget'!$E$8:$O$86,COLUMN()-3,FALSE),0)</f>
        <v>0</v>
      </c>
      <c r="N1410" s="82">
        <f>IF($C1410&lt;&gt;"",VLOOKUP($C1410,'Monthly budget'!$E$8:$O$86,COLUMN()-3,FALSE),0)</f>
        <v>0</v>
      </c>
    </row>
    <row r="1411" spans="2:14" x14ac:dyDescent="0.25">
      <c r="B1411" s="81" t="b">
        <v>0</v>
      </c>
      <c r="C1411" s="88"/>
      <c r="D1411" s="87"/>
      <c r="E1411" s="83">
        <f>IF($C1411&lt;&gt;"",VLOOKUP($C1411,'Monthly budget'!$E$8:$O$86,COLUMN()-3,FALSE),0)</f>
        <v>0</v>
      </c>
      <c r="F1411" s="82">
        <f>IF($C1411&lt;&gt;"",VLOOKUP($C1411,'Monthly budget'!$E$8:$O$86,COLUMN()-3,FALSE),0)</f>
        <v>0</v>
      </c>
      <c r="G1411" s="82">
        <f>IF($C1411&lt;&gt;"",VLOOKUP($C1411,'Monthly budget'!$E$8:$O$86,COLUMN()-3,FALSE),0)</f>
        <v>0</v>
      </c>
      <c r="H1411" s="82">
        <f>IF($C1411&lt;&gt;"",VLOOKUP($C1411,'Monthly budget'!$E$8:$O$86,COLUMN()-3,FALSE),0)</f>
        <v>0</v>
      </c>
      <c r="I1411" s="82">
        <f>IF($C1411&lt;&gt;"",VLOOKUP($C1411,'Monthly budget'!$E$8:$O$86,COLUMN()-3,FALSE),0)</f>
        <v>0</v>
      </c>
      <c r="J1411" s="82">
        <f>IF($C1411&lt;&gt;"",VLOOKUP($C1411,'Monthly budget'!$E$8:$O$86,COLUMN()-3,FALSE),0)</f>
        <v>0</v>
      </c>
      <c r="K1411" s="82">
        <f>IF($C1411&lt;&gt;"",VLOOKUP($C1411,'Monthly budget'!$E$8:$O$86,COLUMN()-3,FALSE),0)</f>
        <v>0</v>
      </c>
      <c r="L1411" s="82">
        <f>IF($C1411&lt;&gt;"",VLOOKUP($C1411,'Monthly budget'!$E$8:$O$86,COLUMN()-3,FALSE),0)</f>
        <v>0</v>
      </c>
      <c r="M1411" s="82">
        <f>IF($C1411&lt;&gt;"",VLOOKUP($C1411,'Monthly budget'!$E$8:$O$86,COLUMN()-3,FALSE),0)</f>
        <v>0</v>
      </c>
      <c r="N1411" s="82">
        <f>IF($C1411&lt;&gt;"",VLOOKUP($C1411,'Monthly budget'!$E$8:$O$86,COLUMN()-3,FALSE),0)</f>
        <v>0</v>
      </c>
    </row>
    <row r="1412" spans="2:14" x14ac:dyDescent="0.25">
      <c r="B1412" s="81" t="b">
        <v>0</v>
      </c>
      <c r="C1412" s="88"/>
      <c r="D1412" s="87"/>
      <c r="E1412" s="83">
        <f>IF($C1412&lt;&gt;"",VLOOKUP($C1412,'Monthly budget'!$E$8:$O$86,COLUMN()-3,FALSE),0)</f>
        <v>0</v>
      </c>
      <c r="F1412" s="82">
        <f>IF($C1412&lt;&gt;"",VLOOKUP($C1412,'Monthly budget'!$E$8:$O$86,COLUMN()-3,FALSE),0)</f>
        <v>0</v>
      </c>
      <c r="G1412" s="82">
        <f>IF($C1412&lt;&gt;"",VLOOKUP($C1412,'Monthly budget'!$E$8:$O$86,COLUMN()-3,FALSE),0)</f>
        <v>0</v>
      </c>
      <c r="H1412" s="82">
        <f>IF($C1412&lt;&gt;"",VLOOKUP($C1412,'Monthly budget'!$E$8:$O$86,COLUMN()-3,FALSE),0)</f>
        <v>0</v>
      </c>
      <c r="I1412" s="82">
        <f>IF($C1412&lt;&gt;"",VLOOKUP($C1412,'Monthly budget'!$E$8:$O$86,COLUMN()-3,FALSE),0)</f>
        <v>0</v>
      </c>
      <c r="J1412" s="82">
        <f>IF($C1412&lt;&gt;"",VLOOKUP($C1412,'Monthly budget'!$E$8:$O$86,COLUMN()-3,FALSE),0)</f>
        <v>0</v>
      </c>
      <c r="K1412" s="82">
        <f>IF($C1412&lt;&gt;"",VLOOKUP($C1412,'Monthly budget'!$E$8:$O$86,COLUMN()-3,FALSE),0)</f>
        <v>0</v>
      </c>
      <c r="L1412" s="82">
        <f>IF($C1412&lt;&gt;"",VLOOKUP($C1412,'Monthly budget'!$E$8:$O$86,COLUMN()-3,FALSE),0)</f>
        <v>0</v>
      </c>
      <c r="M1412" s="82">
        <f>IF($C1412&lt;&gt;"",VLOOKUP($C1412,'Monthly budget'!$E$8:$O$86,COLUMN()-3,FALSE),0)</f>
        <v>0</v>
      </c>
      <c r="N1412" s="82">
        <f>IF($C1412&lt;&gt;"",VLOOKUP($C1412,'Monthly budget'!$E$8:$O$86,COLUMN()-3,FALSE),0)</f>
        <v>0</v>
      </c>
    </row>
    <row r="1413" spans="2:14" x14ac:dyDescent="0.25">
      <c r="B1413" s="81" t="b">
        <v>0</v>
      </c>
      <c r="C1413" s="88"/>
      <c r="D1413" s="87"/>
      <c r="E1413" s="83">
        <f>IF($C1413&lt;&gt;"",VLOOKUP($C1413,'Monthly budget'!$E$8:$O$86,COLUMN()-3,FALSE),0)</f>
        <v>0</v>
      </c>
      <c r="F1413" s="82">
        <f>IF($C1413&lt;&gt;"",VLOOKUP($C1413,'Monthly budget'!$E$8:$O$86,COLUMN()-3,FALSE),0)</f>
        <v>0</v>
      </c>
      <c r="G1413" s="82">
        <f>IF($C1413&lt;&gt;"",VLOOKUP($C1413,'Monthly budget'!$E$8:$O$86,COLUMN()-3,FALSE),0)</f>
        <v>0</v>
      </c>
      <c r="H1413" s="82">
        <f>IF($C1413&lt;&gt;"",VLOOKUP($C1413,'Monthly budget'!$E$8:$O$86,COLUMN()-3,FALSE),0)</f>
        <v>0</v>
      </c>
      <c r="I1413" s="82">
        <f>IF($C1413&lt;&gt;"",VLOOKUP($C1413,'Monthly budget'!$E$8:$O$86,COLUMN()-3,FALSE),0)</f>
        <v>0</v>
      </c>
      <c r="J1413" s="82">
        <f>IF($C1413&lt;&gt;"",VLOOKUP($C1413,'Monthly budget'!$E$8:$O$86,COLUMN()-3,FALSE),0)</f>
        <v>0</v>
      </c>
      <c r="K1413" s="82">
        <f>IF($C1413&lt;&gt;"",VLOOKUP($C1413,'Monthly budget'!$E$8:$O$86,COLUMN()-3,FALSE),0)</f>
        <v>0</v>
      </c>
      <c r="L1413" s="82">
        <f>IF($C1413&lt;&gt;"",VLOOKUP($C1413,'Monthly budget'!$E$8:$O$86,COLUMN()-3,FALSE),0)</f>
        <v>0</v>
      </c>
      <c r="M1413" s="82">
        <f>IF($C1413&lt;&gt;"",VLOOKUP($C1413,'Monthly budget'!$E$8:$O$86,COLUMN()-3,FALSE),0)</f>
        <v>0</v>
      </c>
      <c r="N1413" s="82">
        <f>IF($C1413&lt;&gt;"",VLOOKUP($C1413,'Monthly budget'!$E$8:$O$86,COLUMN()-3,FALSE),0)</f>
        <v>0</v>
      </c>
    </row>
    <row r="1414" spans="2:14" x14ac:dyDescent="0.25">
      <c r="B1414" s="81" t="b">
        <v>0</v>
      </c>
      <c r="C1414" s="88"/>
      <c r="D1414" s="87"/>
      <c r="E1414" s="83">
        <f>IF($C1414&lt;&gt;"",VLOOKUP($C1414,'Monthly budget'!$E$8:$O$86,COLUMN()-3,FALSE),0)</f>
        <v>0</v>
      </c>
      <c r="F1414" s="82">
        <f>IF($C1414&lt;&gt;"",VLOOKUP($C1414,'Monthly budget'!$E$8:$O$86,COLUMN()-3,FALSE),0)</f>
        <v>0</v>
      </c>
      <c r="G1414" s="82">
        <f>IF($C1414&lt;&gt;"",VLOOKUP($C1414,'Monthly budget'!$E$8:$O$86,COLUMN()-3,FALSE),0)</f>
        <v>0</v>
      </c>
      <c r="H1414" s="82">
        <f>IF($C1414&lt;&gt;"",VLOOKUP($C1414,'Monthly budget'!$E$8:$O$86,COLUMN()-3,FALSE),0)</f>
        <v>0</v>
      </c>
      <c r="I1414" s="82">
        <f>IF($C1414&lt;&gt;"",VLOOKUP($C1414,'Monthly budget'!$E$8:$O$86,COLUMN()-3,FALSE),0)</f>
        <v>0</v>
      </c>
      <c r="J1414" s="82">
        <f>IF($C1414&lt;&gt;"",VLOOKUP($C1414,'Monthly budget'!$E$8:$O$86,COLUMN()-3,FALSE),0)</f>
        <v>0</v>
      </c>
      <c r="K1414" s="82">
        <f>IF($C1414&lt;&gt;"",VLOOKUP($C1414,'Monthly budget'!$E$8:$O$86,COLUMN()-3,FALSE),0)</f>
        <v>0</v>
      </c>
      <c r="L1414" s="82">
        <f>IF($C1414&lt;&gt;"",VLOOKUP($C1414,'Monthly budget'!$E$8:$O$86,COLUMN()-3,FALSE),0)</f>
        <v>0</v>
      </c>
      <c r="M1414" s="82">
        <f>IF($C1414&lt;&gt;"",VLOOKUP($C1414,'Monthly budget'!$E$8:$O$86,COLUMN()-3,FALSE),0)</f>
        <v>0</v>
      </c>
      <c r="N1414" s="82">
        <f>IF($C1414&lt;&gt;"",VLOOKUP($C1414,'Monthly budget'!$E$8:$O$86,COLUMN()-3,FALSE),0)</f>
        <v>0</v>
      </c>
    </row>
    <row r="1415" spans="2:14" x14ac:dyDescent="0.25">
      <c r="B1415" s="81" t="b">
        <v>0</v>
      </c>
      <c r="C1415" s="88"/>
      <c r="D1415" s="87"/>
      <c r="E1415" s="83">
        <f>IF($C1415&lt;&gt;"",VLOOKUP($C1415,'Monthly budget'!$E$8:$O$86,COLUMN()-3,FALSE),0)</f>
        <v>0</v>
      </c>
      <c r="F1415" s="82">
        <f>IF($C1415&lt;&gt;"",VLOOKUP($C1415,'Monthly budget'!$E$8:$O$86,COLUMN()-3,FALSE),0)</f>
        <v>0</v>
      </c>
      <c r="G1415" s="82">
        <f>IF($C1415&lt;&gt;"",VLOOKUP($C1415,'Monthly budget'!$E$8:$O$86,COLUMN()-3,FALSE),0)</f>
        <v>0</v>
      </c>
      <c r="H1415" s="82">
        <f>IF($C1415&lt;&gt;"",VLOOKUP($C1415,'Monthly budget'!$E$8:$O$86,COLUMN()-3,FALSE),0)</f>
        <v>0</v>
      </c>
      <c r="I1415" s="82">
        <f>IF($C1415&lt;&gt;"",VLOOKUP($C1415,'Monthly budget'!$E$8:$O$86,COLUMN()-3,FALSE),0)</f>
        <v>0</v>
      </c>
      <c r="J1415" s="82">
        <f>IF($C1415&lt;&gt;"",VLOOKUP($C1415,'Monthly budget'!$E$8:$O$86,COLUMN()-3,FALSE),0)</f>
        <v>0</v>
      </c>
      <c r="K1415" s="82">
        <f>IF($C1415&lt;&gt;"",VLOOKUP($C1415,'Monthly budget'!$E$8:$O$86,COLUMN()-3,FALSE),0)</f>
        <v>0</v>
      </c>
      <c r="L1415" s="82">
        <f>IF($C1415&lt;&gt;"",VLOOKUP($C1415,'Monthly budget'!$E$8:$O$86,COLUMN()-3,FALSE),0)</f>
        <v>0</v>
      </c>
      <c r="M1415" s="82">
        <f>IF($C1415&lt;&gt;"",VLOOKUP($C1415,'Monthly budget'!$E$8:$O$86,COLUMN()-3,FALSE),0)</f>
        <v>0</v>
      </c>
      <c r="N1415" s="82">
        <f>IF($C1415&lt;&gt;"",VLOOKUP($C1415,'Monthly budget'!$E$8:$O$86,COLUMN()-3,FALSE),0)</f>
        <v>0</v>
      </c>
    </row>
    <row r="1416" spans="2:14" x14ac:dyDescent="0.25">
      <c r="B1416" s="81" t="b">
        <v>0</v>
      </c>
      <c r="C1416" s="88"/>
      <c r="D1416" s="87"/>
      <c r="E1416" s="83">
        <f>IF($C1416&lt;&gt;"",VLOOKUP($C1416,'Monthly budget'!$E$8:$O$86,COLUMN()-3,FALSE),0)</f>
        <v>0</v>
      </c>
      <c r="F1416" s="82">
        <f>IF($C1416&lt;&gt;"",VLOOKUP($C1416,'Monthly budget'!$E$8:$O$86,COLUMN()-3,FALSE),0)</f>
        <v>0</v>
      </c>
      <c r="G1416" s="82">
        <f>IF($C1416&lt;&gt;"",VLOOKUP($C1416,'Monthly budget'!$E$8:$O$86,COLUMN()-3,FALSE),0)</f>
        <v>0</v>
      </c>
      <c r="H1416" s="82">
        <f>IF($C1416&lt;&gt;"",VLOOKUP($C1416,'Monthly budget'!$E$8:$O$86,COLUMN()-3,FALSE),0)</f>
        <v>0</v>
      </c>
      <c r="I1416" s="82">
        <f>IF($C1416&lt;&gt;"",VLOOKUP($C1416,'Monthly budget'!$E$8:$O$86,COLUMN()-3,FALSE),0)</f>
        <v>0</v>
      </c>
      <c r="J1416" s="82">
        <f>IF($C1416&lt;&gt;"",VLOOKUP($C1416,'Monthly budget'!$E$8:$O$86,COLUMN()-3,FALSE),0)</f>
        <v>0</v>
      </c>
      <c r="K1416" s="82">
        <f>IF($C1416&lt;&gt;"",VLOOKUP($C1416,'Monthly budget'!$E$8:$O$86,COLUMN()-3,FALSE),0)</f>
        <v>0</v>
      </c>
      <c r="L1416" s="82">
        <f>IF($C1416&lt;&gt;"",VLOOKUP($C1416,'Monthly budget'!$E$8:$O$86,COLUMN()-3,FALSE),0)</f>
        <v>0</v>
      </c>
      <c r="M1416" s="82">
        <f>IF($C1416&lt;&gt;"",VLOOKUP($C1416,'Monthly budget'!$E$8:$O$86,COLUMN()-3,FALSE),0)</f>
        <v>0</v>
      </c>
      <c r="N1416" s="82">
        <f>IF($C1416&lt;&gt;"",VLOOKUP($C1416,'Monthly budget'!$E$8:$O$86,COLUMN()-3,FALSE),0)</f>
        <v>0</v>
      </c>
    </row>
    <row r="1417" spans="2:14" x14ac:dyDescent="0.25">
      <c r="B1417" s="81" t="b">
        <v>0</v>
      </c>
      <c r="C1417" s="88"/>
      <c r="D1417" s="87"/>
      <c r="E1417" s="83">
        <f>IF($C1417&lt;&gt;"",VLOOKUP($C1417,'Monthly budget'!$E$8:$O$86,COLUMN()-3,FALSE),0)</f>
        <v>0</v>
      </c>
      <c r="F1417" s="82">
        <f>IF($C1417&lt;&gt;"",VLOOKUP($C1417,'Monthly budget'!$E$8:$O$86,COLUMN()-3,FALSE),0)</f>
        <v>0</v>
      </c>
      <c r="G1417" s="82">
        <f>IF($C1417&lt;&gt;"",VLOOKUP($C1417,'Monthly budget'!$E$8:$O$86,COLUMN()-3,FALSE),0)</f>
        <v>0</v>
      </c>
      <c r="H1417" s="82">
        <f>IF($C1417&lt;&gt;"",VLOOKUP($C1417,'Monthly budget'!$E$8:$O$86,COLUMN()-3,FALSE),0)</f>
        <v>0</v>
      </c>
      <c r="I1417" s="82">
        <f>IF($C1417&lt;&gt;"",VLOOKUP($C1417,'Monthly budget'!$E$8:$O$86,COLUMN()-3,FALSE),0)</f>
        <v>0</v>
      </c>
      <c r="J1417" s="82">
        <f>IF($C1417&lt;&gt;"",VLOOKUP($C1417,'Monthly budget'!$E$8:$O$86,COLUMN()-3,FALSE),0)</f>
        <v>0</v>
      </c>
      <c r="K1417" s="82">
        <f>IF($C1417&lt;&gt;"",VLOOKUP($C1417,'Monthly budget'!$E$8:$O$86,COLUMN()-3,FALSE),0)</f>
        <v>0</v>
      </c>
      <c r="L1417" s="82">
        <f>IF($C1417&lt;&gt;"",VLOOKUP($C1417,'Monthly budget'!$E$8:$O$86,COLUMN()-3,FALSE),0)</f>
        <v>0</v>
      </c>
      <c r="M1417" s="82">
        <f>IF($C1417&lt;&gt;"",VLOOKUP($C1417,'Monthly budget'!$E$8:$O$86,COLUMN()-3,FALSE),0)</f>
        <v>0</v>
      </c>
      <c r="N1417" s="82">
        <f>IF($C1417&lt;&gt;"",VLOOKUP($C1417,'Monthly budget'!$E$8:$O$86,COLUMN()-3,FALSE),0)</f>
        <v>0</v>
      </c>
    </row>
    <row r="1418" spans="2:14" x14ac:dyDescent="0.25">
      <c r="B1418" s="81" t="b">
        <v>0</v>
      </c>
      <c r="C1418" s="88"/>
      <c r="D1418" s="87"/>
      <c r="E1418" s="83">
        <f>IF($C1418&lt;&gt;"",VLOOKUP($C1418,'Monthly budget'!$E$8:$O$86,COLUMN()-3,FALSE),0)</f>
        <v>0</v>
      </c>
      <c r="F1418" s="82">
        <f>IF($C1418&lt;&gt;"",VLOOKUP($C1418,'Monthly budget'!$E$8:$O$86,COLUMN()-3,FALSE),0)</f>
        <v>0</v>
      </c>
      <c r="G1418" s="82">
        <f>IF($C1418&lt;&gt;"",VLOOKUP($C1418,'Monthly budget'!$E$8:$O$86,COLUMN()-3,FALSE),0)</f>
        <v>0</v>
      </c>
      <c r="H1418" s="82">
        <f>IF($C1418&lt;&gt;"",VLOOKUP($C1418,'Monthly budget'!$E$8:$O$86,COLUMN()-3,FALSE),0)</f>
        <v>0</v>
      </c>
      <c r="I1418" s="82">
        <f>IF($C1418&lt;&gt;"",VLOOKUP($C1418,'Monthly budget'!$E$8:$O$86,COLUMN()-3,FALSE),0)</f>
        <v>0</v>
      </c>
      <c r="J1418" s="82">
        <f>IF($C1418&lt;&gt;"",VLOOKUP($C1418,'Monthly budget'!$E$8:$O$86,COLUMN()-3,FALSE),0)</f>
        <v>0</v>
      </c>
      <c r="K1418" s="82">
        <f>IF($C1418&lt;&gt;"",VLOOKUP($C1418,'Monthly budget'!$E$8:$O$86,COLUMN()-3,FALSE),0)</f>
        <v>0</v>
      </c>
      <c r="L1418" s="82">
        <f>IF($C1418&lt;&gt;"",VLOOKUP($C1418,'Monthly budget'!$E$8:$O$86,COLUMN()-3,FALSE),0)</f>
        <v>0</v>
      </c>
      <c r="M1418" s="82">
        <f>IF($C1418&lt;&gt;"",VLOOKUP($C1418,'Monthly budget'!$E$8:$O$86,COLUMN()-3,FALSE),0)</f>
        <v>0</v>
      </c>
      <c r="N1418" s="82">
        <f>IF($C1418&lt;&gt;"",VLOOKUP($C1418,'Monthly budget'!$E$8:$O$86,COLUMN()-3,FALSE),0)</f>
        <v>0</v>
      </c>
    </row>
    <row r="1419" spans="2:14" x14ac:dyDescent="0.25">
      <c r="B1419" s="81" t="b">
        <v>0</v>
      </c>
      <c r="C1419" s="88"/>
      <c r="D1419" s="87"/>
      <c r="E1419" s="83">
        <f>IF($C1419&lt;&gt;"",VLOOKUP($C1419,'Monthly budget'!$E$8:$O$86,COLUMN()-3,FALSE),0)</f>
        <v>0</v>
      </c>
      <c r="F1419" s="82">
        <f>IF($C1419&lt;&gt;"",VLOOKUP($C1419,'Monthly budget'!$E$8:$O$86,COLUMN()-3,FALSE),0)</f>
        <v>0</v>
      </c>
      <c r="G1419" s="82">
        <f>IF($C1419&lt;&gt;"",VLOOKUP($C1419,'Monthly budget'!$E$8:$O$86,COLUMN()-3,FALSE),0)</f>
        <v>0</v>
      </c>
      <c r="H1419" s="82">
        <f>IF($C1419&lt;&gt;"",VLOOKUP($C1419,'Monthly budget'!$E$8:$O$86,COLUMN()-3,FALSE),0)</f>
        <v>0</v>
      </c>
      <c r="I1419" s="82">
        <f>IF($C1419&lt;&gt;"",VLOOKUP($C1419,'Monthly budget'!$E$8:$O$86,COLUMN()-3,FALSE),0)</f>
        <v>0</v>
      </c>
      <c r="J1419" s="82">
        <f>IF($C1419&lt;&gt;"",VLOOKUP($C1419,'Monthly budget'!$E$8:$O$86,COLUMN()-3,FALSE),0)</f>
        <v>0</v>
      </c>
      <c r="K1419" s="82">
        <f>IF($C1419&lt;&gt;"",VLOOKUP($C1419,'Monthly budget'!$E$8:$O$86,COLUMN()-3,FALSE),0)</f>
        <v>0</v>
      </c>
      <c r="L1419" s="82">
        <f>IF($C1419&lt;&gt;"",VLOOKUP($C1419,'Monthly budget'!$E$8:$O$86,COLUMN()-3,FALSE),0)</f>
        <v>0</v>
      </c>
      <c r="M1419" s="82">
        <f>IF($C1419&lt;&gt;"",VLOOKUP($C1419,'Monthly budget'!$E$8:$O$86,COLUMN()-3,FALSE),0)</f>
        <v>0</v>
      </c>
      <c r="N1419" s="82">
        <f>IF($C1419&lt;&gt;"",VLOOKUP($C1419,'Monthly budget'!$E$8:$O$86,COLUMN()-3,FALSE),0)</f>
        <v>0</v>
      </c>
    </row>
    <row r="1420" spans="2:14" x14ac:dyDescent="0.25">
      <c r="B1420" s="81" t="b">
        <v>0</v>
      </c>
      <c r="C1420" s="88"/>
      <c r="D1420" s="87"/>
      <c r="E1420" s="83">
        <f>IF($C1420&lt;&gt;"",VLOOKUP($C1420,'Monthly budget'!$E$8:$O$86,COLUMN()-3,FALSE),0)</f>
        <v>0</v>
      </c>
      <c r="F1420" s="82">
        <f>IF($C1420&lt;&gt;"",VLOOKUP($C1420,'Monthly budget'!$E$8:$O$86,COLUMN()-3,FALSE),0)</f>
        <v>0</v>
      </c>
      <c r="G1420" s="82">
        <f>IF($C1420&lt;&gt;"",VLOOKUP($C1420,'Monthly budget'!$E$8:$O$86,COLUMN()-3,FALSE),0)</f>
        <v>0</v>
      </c>
      <c r="H1420" s="82">
        <f>IF($C1420&lt;&gt;"",VLOOKUP($C1420,'Monthly budget'!$E$8:$O$86,COLUMN()-3,FALSE),0)</f>
        <v>0</v>
      </c>
      <c r="I1420" s="82">
        <f>IF($C1420&lt;&gt;"",VLOOKUP($C1420,'Monthly budget'!$E$8:$O$86,COLUMN()-3,FALSE),0)</f>
        <v>0</v>
      </c>
      <c r="J1420" s="82">
        <f>IF($C1420&lt;&gt;"",VLOOKUP($C1420,'Monthly budget'!$E$8:$O$86,COLUMN()-3,FALSE),0)</f>
        <v>0</v>
      </c>
      <c r="K1420" s="82">
        <f>IF($C1420&lt;&gt;"",VLOOKUP($C1420,'Monthly budget'!$E$8:$O$86,COLUMN()-3,FALSE),0)</f>
        <v>0</v>
      </c>
      <c r="L1420" s="82">
        <f>IF($C1420&lt;&gt;"",VLOOKUP($C1420,'Monthly budget'!$E$8:$O$86,COLUMN()-3,FALSE),0)</f>
        <v>0</v>
      </c>
      <c r="M1420" s="82">
        <f>IF($C1420&lt;&gt;"",VLOOKUP($C1420,'Monthly budget'!$E$8:$O$86,COLUMN()-3,FALSE),0)</f>
        <v>0</v>
      </c>
      <c r="N1420" s="82">
        <f>IF($C1420&lt;&gt;"",VLOOKUP($C1420,'Monthly budget'!$E$8:$O$86,COLUMN()-3,FALSE),0)</f>
        <v>0</v>
      </c>
    </row>
    <row r="1421" spans="2:14" x14ac:dyDescent="0.25">
      <c r="B1421" s="81" t="b">
        <v>0</v>
      </c>
      <c r="C1421" s="88"/>
      <c r="D1421" s="87"/>
      <c r="E1421" s="83">
        <f>IF($C1421&lt;&gt;"",VLOOKUP($C1421,'Monthly budget'!$E$8:$O$86,COLUMN()-3,FALSE),0)</f>
        <v>0</v>
      </c>
      <c r="F1421" s="82">
        <f>IF($C1421&lt;&gt;"",VLOOKUP($C1421,'Monthly budget'!$E$8:$O$86,COLUMN()-3,FALSE),0)</f>
        <v>0</v>
      </c>
      <c r="G1421" s="82">
        <f>IF($C1421&lt;&gt;"",VLOOKUP($C1421,'Monthly budget'!$E$8:$O$86,COLUMN()-3,FALSE),0)</f>
        <v>0</v>
      </c>
      <c r="H1421" s="82">
        <f>IF($C1421&lt;&gt;"",VLOOKUP($C1421,'Monthly budget'!$E$8:$O$86,COLUMN()-3,FALSE),0)</f>
        <v>0</v>
      </c>
      <c r="I1421" s="82">
        <f>IF($C1421&lt;&gt;"",VLOOKUP($C1421,'Monthly budget'!$E$8:$O$86,COLUMN()-3,FALSE),0)</f>
        <v>0</v>
      </c>
      <c r="J1421" s="82">
        <f>IF($C1421&lt;&gt;"",VLOOKUP($C1421,'Monthly budget'!$E$8:$O$86,COLUMN()-3,FALSE),0)</f>
        <v>0</v>
      </c>
      <c r="K1421" s="82">
        <f>IF($C1421&lt;&gt;"",VLOOKUP($C1421,'Monthly budget'!$E$8:$O$86,COLUMN()-3,FALSE),0)</f>
        <v>0</v>
      </c>
      <c r="L1421" s="82">
        <f>IF($C1421&lt;&gt;"",VLOOKUP($C1421,'Monthly budget'!$E$8:$O$86,COLUMN()-3,FALSE),0)</f>
        <v>0</v>
      </c>
      <c r="M1421" s="82">
        <f>IF($C1421&lt;&gt;"",VLOOKUP($C1421,'Monthly budget'!$E$8:$O$86,COLUMN()-3,FALSE),0)</f>
        <v>0</v>
      </c>
      <c r="N1421" s="82">
        <f>IF($C1421&lt;&gt;"",VLOOKUP($C1421,'Monthly budget'!$E$8:$O$86,COLUMN()-3,FALSE),0)</f>
        <v>0</v>
      </c>
    </row>
    <row r="1422" spans="2:14" x14ac:dyDescent="0.25">
      <c r="B1422" s="81" t="b">
        <v>0</v>
      </c>
      <c r="C1422" s="88"/>
      <c r="D1422" s="87"/>
      <c r="E1422" s="83">
        <f>IF($C1422&lt;&gt;"",VLOOKUP($C1422,'Monthly budget'!$E$8:$O$86,COLUMN()-3,FALSE),0)</f>
        <v>0</v>
      </c>
      <c r="F1422" s="82">
        <f>IF($C1422&lt;&gt;"",VLOOKUP($C1422,'Monthly budget'!$E$8:$O$86,COLUMN()-3,FALSE),0)</f>
        <v>0</v>
      </c>
      <c r="G1422" s="82">
        <f>IF($C1422&lt;&gt;"",VLOOKUP($C1422,'Monthly budget'!$E$8:$O$86,COLUMN()-3,FALSE),0)</f>
        <v>0</v>
      </c>
      <c r="H1422" s="82">
        <f>IF($C1422&lt;&gt;"",VLOOKUP($C1422,'Monthly budget'!$E$8:$O$86,COLUMN()-3,FALSE),0)</f>
        <v>0</v>
      </c>
      <c r="I1422" s="82">
        <f>IF($C1422&lt;&gt;"",VLOOKUP($C1422,'Monthly budget'!$E$8:$O$86,COLUMN()-3,FALSE),0)</f>
        <v>0</v>
      </c>
      <c r="J1422" s="82">
        <f>IF($C1422&lt;&gt;"",VLOOKUP($C1422,'Monthly budget'!$E$8:$O$86,COLUMN()-3,FALSE),0)</f>
        <v>0</v>
      </c>
      <c r="K1422" s="82">
        <f>IF($C1422&lt;&gt;"",VLOOKUP($C1422,'Monthly budget'!$E$8:$O$86,COLUMN()-3,FALSE),0)</f>
        <v>0</v>
      </c>
      <c r="L1422" s="82">
        <f>IF($C1422&lt;&gt;"",VLOOKUP($C1422,'Monthly budget'!$E$8:$O$86,COLUMN()-3,FALSE),0)</f>
        <v>0</v>
      </c>
      <c r="M1422" s="82">
        <f>IF($C1422&lt;&gt;"",VLOOKUP($C1422,'Monthly budget'!$E$8:$O$86,COLUMN()-3,FALSE),0)</f>
        <v>0</v>
      </c>
      <c r="N1422" s="82">
        <f>IF($C1422&lt;&gt;"",VLOOKUP($C1422,'Monthly budget'!$E$8:$O$86,COLUMN()-3,FALSE),0)</f>
        <v>0</v>
      </c>
    </row>
    <row r="1423" spans="2:14" x14ac:dyDescent="0.25">
      <c r="B1423" s="81" t="b">
        <v>0</v>
      </c>
      <c r="C1423" s="88"/>
      <c r="D1423" s="87"/>
      <c r="E1423" s="83">
        <f>IF($C1423&lt;&gt;"",VLOOKUP($C1423,'Monthly budget'!$E$8:$O$86,COLUMN()-3,FALSE),0)</f>
        <v>0</v>
      </c>
      <c r="F1423" s="82">
        <f>IF($C1423&lt;&gt;"",VLOOKUP($C1423,'Monthly budget'!$E$8:$O$86,COLUMN()-3,FALSE),0)</f>
        <v>0</v>
      </c>
      <c r="G1423" s="82">
        <f>IF($C1423&lt;&gt;"",VLOOKUP($C1423,'Monthly budget'!$E$8:$O$86,COLUMN()-3,FALSE),0)</f>
        <v>0</v>
      </c>
      <c r="H1423" s="82">
        <f>IF($C1423&lt;&gt;"",VLOOKUP($C1423,'Monthly budget'!$E$8:$O$86,COLUMN()-3,FALSE),0)</f>
        <v>0</v>
      </c>
      <c r="I1423" s="82">
        <f>IF($C1423&lt;&gt;"",VLOOKUP($C1423,'Monthly budget'!$E$8:$O$86,COLUMN()-3,FALSE),0)</f>
        <v>0</v>
      </c>
      <c r="J1423" s="82">
        <f>IF($C1423&lt;&gt;"",VLOOKUP($C1423,'Monthly budget'!$E$8:$O$86,COLUMN()-3,FALSE),0)</f>
        <v>0</v>
      </c>
      <c r="K1423" s="82">
        <f>IF($C1423&lt;&gt;"",VLOOKUP($C1423,'Monthly budget'!$E$8:$O$86,COLUMN()-3,FALSE),0)</f>
        <v>0</v>
      </c>
      <c r="L1423" s="82">
        <f>IF($C1423&lt;&gt;"",VLOOKUP($C1423,'Monthly budget'!$E$8:$O$86,COLUMN()-3,FALSE),0)</f>
        <v>0</v>
      </c>
      <c r="M1423" s="82">
        <f>IF($C1423&lt;&gt;"",VLOOKUP($C1423,'Monthly budget'!$E$8:$O$86,COLUMN()-3,FALSE),0)</f>
        <v>0</v>
      </c>
      <c r="N1423" s="82">
        <f>IF($C1423&lt;&gt;"",VLOOKUP($C1423,'Monthly budget'!$E$8:$O$86,COLUMN()-3,FALSE),0)</f>
        <v>0</v>
      </c>
    </row>
    <row r="1424" spans="2:14" x14ac:dyDescent="0.25">
      <c r="B1424" s="81" t="b">
        <v>0</v>
      </c>
      <c r="C1424" s="88"/>
      <c r="D1424" s="87"/>
      <c r="E1424" s="83">
        <f>IF($C1424&lt;&gt;"",VLOOKUP($C1424,'Monthly budget'!$E$8:$O$86,COLUMN()-3,FALSE),0)</f>
        <v>0</v>
      </c>
      <c r="F1424" s="82">
        <f>IF($C1424&lt;&gt;"",VLOOKUP($C1424,'Monthly budget'!$E$8:$O$86,COLUMN()-3,FALSE),0)</f>
        <v>0</v>
      </c>
      <c r="G1424" s="82">
        <f>IF($C1424&lt;&gt;"",VLOOKUP($C1424,'Monthly budget'!$E$8:$O$86,COLUMN()-3,FALSE),0)</f>
        <v>0</v>
      </c>
      <c r="H1424" s="82">
        <f>IF($C1424&lt;&gt;"",VLOOKUP($C1424,'Monthly budget'!$E$8:$O$86,COLUMN()-3,FALSE),0)</f>
        <v>0</v>
      </c>
      <c r="I1424" s="82">
        <f>IF($C1424&lt;&gt;"",VLOOKUP($C1424,'Monthly budget'!$E$8:$O$86,COLUMN()-3,FALSE),0)</f>
        <v>0</v>
      </c>
      <c r="J1424" s="82">
        <f>IF($C1424&lt;&gt;"",VLOOKUP($C1424,'Monthly budget'!$E$8:$O$86,COLUMN()-3,FALSE),0)</f>
        <v>0</v>
      </c>
      <c r="K1424" s="82">
        <f>IF($C1424&lt;&gt;"",VLOOKUP($C1424,'Monthly budget'!$E$8:$O$86,COLUMN()-3,FALSE),0)</f>
        <v>0</v>
      </c>
      <c r="L1424" s="82">
        <f>IF($C1424&lt;&gt;"",VLOOKUP($C1424,'Monthly budget'!$E$8:$O$86,COLUMN()-3,FALSE),0)</f>
        <v>0</v>
      </c>
      <c r="M1424" s="82">
        <f>IF($C1424&lt;&gt;"",VLOOKUP($C1424,'Monthly budget'!$E$8:$O$86,COLUMN()-3,FALSE),0)</f>
        <v>0</v>
      </c>
      <c r="N1424" s="82">
        <f>IF($C1424&lt;&gt;"",VLOOKUP($C1424,'Monthly budget'!$E$8:$O$86,COLUMN()-3,FALSE),0)</f>
        <v>0</v>
      </c>
    </row>
    <row r="1425" spans="2:14" x14ac:dyDescent="0.25">
      <c r="B1425" s="81" t="b">
        <v>0</v>
      </c>
      <c r="C1425" s="88"/>
      <c r="D1425" s="87"/>
      <c r="E1425" s="83">
        <f>IF($C1425&lt;&gt;"",VLOOKUP($C1425,'Monthly budget'!$E$8:$O$86,COLUMN()-3,FALSE),0)</f>
        <v>0</v>
      </c>
      <c r="F1425" s="82">
        <f>IF($C1425&lt;&gt;"",VLOOKUP($C1425,'Monthly budget'!$E$8:$O$86,COLUMN()-3,FALSE),0)</f>
        <v>0</v>
      </c>
      <c r="G1425" s="82">
        <f>IF($C1425&lt;&gt;"",VLOOKUP($C1425,'Monthly budget'!$E$8:$O$86,COLUMN()-3,FALSE),0)</f>
        <v>0</v>
      </c>
      <c r="H1425" s="82">
        <f>IF($C1425&lt;&gt;"",VLOOKUP($C1425,'Monthly budget'!$E$8:$O$86,COLUMN()-3,FALSE),0)</f>
        <v>0</v>
      </c>
      <c r="I1425" s="82">
        <f>IF($C1425&lt;&gt;"",VLOOKUP($C1425,'Monthly budget'!$E$8:$O$86,COLUMN()-3,FALSE),0)</f>
        <v>0</v>
      </c>
      <c r="J1425" s="82">
        <f>IF($C1425&lt;&gt;"",VLOOKUP($C1425,'Monthly budget'!$E$8:$O$86,COLUMN()-3,FALSE),0)</f>
        <v>0</v>
      </c>
      <c r="K1425" s="82">
        <f>IF($C1425&lt;&gt;"",VLOOKUP($C1425,'Monthly budget'!$E$8:$O$86,COLUMN()-3,FALSE),0)</f>
        <v>0</v>
      </c>
      <c r="L1425" s="82">
        <f>IF($C1425&lt;&gt;"",VLOOKUP($C1425,'Monthly budget'!$E$8:$O$86,COLUMN()-3,FALSE),0)</f>
        <v>0</v>
      </c>
      <c r="M1425" s="82">
        <f>IF($C1425&lt;&gt;"",VLOOKUP($C1425,'Monthly budget'!$E$8:$O$86,COLUMN()-3,FALSE),0)</f>
        <v>0</v>
      </c>
      <c r="N1425" s="82">
        <f>IF($C1425&lt;&gt;"",VLOOKUP($C1425,'Monthly budget'!$E$8:$O$86,COLUMN()-3,FALSE),0)</f>
        <v>0</v>
      </c>
    </row>
    <row r="1426" spans="2:14" x14ac:dyDescent="0.25">
      <c r="B1426" s="81" t="b">
        <v>0</v>
      </c>
      <c r="C1426" s="88"/>
      <c r="D1426" s="87"/>
      <c r="E1426" s="83">
        <f>IF($C1426&lt;&gt;"",VLOOKUP($C1426,'Monthly budget'!$E$8:$O$86,COLUMN()-3,FALSE),0)</f>
        <v>0</v>
      </c>
      <c r="F1426" s="82">
        <f>IF($C1426&lt;&gt;"",VLOOKUP($C1426,'Monthly budget'!$E$8:$O$86,COLUMN()-3,FALSE),0)</f>
        <v>0</v>
      </c>
      <c r="G1426" s="82">
        <f>IF($C1426&lt;&gt;"",VLOOKUP($C1426,'Monthly budget'!$E$8:$O$86,COLUMN()-3,FALSE),0)</f>
        <v>0</v>
      </c>
      <c r="H1426" s="82">
        <f>IF($C1426&lt;&gt;"",VLOOKUP($C1426,'Monthly budget'!$E$8:$O$86,COLUMN()-3,FALSE),0)</f>
        <v>0</v>
      </c>
      <c r="I1426" s="82">
        <f>IF($C1426&lt;&gt;"",VLOOKUP($C1426,'Monthly budget'!$E$8:$O$86,COLUMN()-3,FALSE),0)</f>
        <v>0</v>
      </c>
      <c r="J1426" s="82">
        <f>IF($C1426&lt;&gt;"",VLOOKUP($C1426,'Monthly budget'!$E$8:$O$86,COLUMN()-3,FALSE),0)</f>
        <v>0</v>
      </c>
      <c r="K1426" s="82">
        <f>IF($C1426&lt;&gt;"",VLOOKUP($C1426,'Monthly budget'!$E$8:$O$86,COLUMN()-3,FALSE),0)</f>
        <v>0</v>
      </c>
      <c r="L1426" s="82">
        <f>IF($C1426&lt;&gt;"",VLOOKUP($C1426,'Monthly budget'!$E$8:$O$86,COLUMN()-3,FALSE),0)</f>
        <v>0</v>
      </c>
      <c r="M1426" s="82">
        <f>IF($C1426&lt;&gt;"",VLOOKUP($C1426,'Monthly budget'!$E$8:$O$86,COLUMN()-3,FALSE),0)</f>
        <v>0</v>
      </c>
      <c r="N1426" s="82">
        <f>IF($C1426&lt;&gt;"",VLOOKUP($C1426,'Monthly budget'!$E$8:$O$86,COLUMN()-3,FALSE),0)</f>
        <v>0</v>
      </c>
    </row>
    <row r="1427" spans="2:14" x14ac:dyDescent="0.25">
      <c r="B1427" s="81" t="b">
        <v>0</v>
      </c>
      <c r="C1427" s="88"/>
      <c r="D1427" s="87"/>
      <c r="E1427" s="83">
        <f>IF($C1427&lt;&gt;"",VLOOKUP($C1427,'Monthly budget'!$E$8:$O$86,COLUMN()-3,FALSE),0)</f>
        <v>0</v>
      </c>
      <c r="F1427" s="82">
        <f>IF($C1427&lt;&gt;"",VLOOKUP($C1427,'Monthly budget'!$E$8:$O$86,COLUMN()-3,FALSE),0)</f>
        <v>0</v>
      </c>
      <c r="G1427" s="82">
        <f>IF($C1427&lt;&gt;"",VLOOKUP($C1427,'Monthly budget'!$E$8:$O$86,COLUMN()-3,FALSE),0)</f>
        <v>0</v>
      </c>
      <c r="H1427" s="82">
        <f>IF($C1427&lt;&gt;"",VLOOKUP($C1427,'Monthly budget'!$E$8:$O$86,COLUMN()-3,FALSE),0)</f>
        <v>0</v>
      </c>
      <c r="I1427" s="82">
        <f>IF($C1427&lt;&gt;"",VLOOKUP($C1427,'Monthly budget'!$E$8:$O$86,COLUMN()-3,FALSE),0)</f>
        <v>0</v>
      </c>
      <c r="J1427" s="82">
        <f>IF($C1427&lt;&gt;"",VLOOKUP($C1427,'Monthly budget'!$E$8:$O$86,COLUMN()-3,FALSE),0)</f>
        <v>0</v>
      </c>
      <c r="K1427" s="82">
        <f>IF($C1427&lt;&gt;"",VLOOKUP($C1427,'Monthly budget'!$E$8:$O$86,COLUMN()-3,FALSE),0)</f>
        <v>0</v>
      </c>
      <c r="L1427" s="82">
        <f>IF($C1427&lt;&gt;"",VLOOKUP($C1427,'Monthly budget'!$E$8:$O$86,COLUMN()-3,FALSE),0)</f>
        <v>0</v>
      </c>
      <c r="M1427" s="82">
        <f>IF($C1427&lt;&gt;"",VLOOKUP($C1427,'Monthly budget'!$E$8:$O$86,COLUMN()-3,FALSE),0)</f>
        <v>0</v>
      </c>
      <c r="N1427" s="82">
        <f>IF($C1427&lt;&gt;"",VLOOKUP($C1427,'Monthly budget'!$E$8:$O$86,COLUMN()-3,FALSE),0)</f>
        <v>0</v>
      </c>
    </row>
    <row r="1428" spans="2:14" x14ac:dyDescent="0.25">
      <c r="B1428" s="81" t="b">
        <v>0</v>
      </c>
      <c r="C1428" s="88"/>
      <c r="D1428" s="87"/>
      <c r="E1428" s="83">
        <f>IF($C1428&lt;&gt;"",VLOOKUP($C1428,'Monthly budget'!$E$8:$O$86,COLUMN()-3,FALSE),0)</f>
        <v>0</v>
      </c>
      <c r="F1428" s="82">
        <f>IF($C1428&lt;&gt;"",VLOOKUP($C1428,'Monthly budget'!$E$8:$O$86,COLUMN()-3,FALSE),0)</f>
        <v>0</v>
      </c>
      <c r="G1428" s="82">
        <f>IF($C1428&lt;&gt;"",VLOOKUP($C1428,'Monthly budget'!$E$8:$O$86,COLUMN()-3,FALSE),0)</f>
        <v>0</v>
      </c>
      <c r="H1428" s="82">
        <f>IF($C1428&lt;&gt;"",VLOOKUP($C1428,'Monthly budget'!$E$8:$O$86,COLUMN()-3,FALSE),0)</f>
        <v>0</v>
      </c>
      <c r="I1428" s="82">
        <f>IF($C1428&lt;&gt;"",VLOOKUP($C1428,'Monthly budget'!$E$8:$O$86,COLUMN()-3,FALSE),0)</f>
        <v>0</v>
      </c>
      <c r="J1428" s="82">
        <f>IF($C1428&lt;&gt;"",VLOOKUP($C1428,'Monthly budget'!$E$8:$O$86,COLUMN()-3,FALSE),0)</f>
        <v>0</v>
      </c>
      <c r="K1428" s="82">
        <f>IF($C1428&lt;&gt;"",VLOOKUP($C1428,'Monthly budget'!$E$8:$O$86,COLUMN()-3,FALSE),0)</f>
        <v>0</v>
      </c>
      <c r="L1428" s="82">
        <f>IF($C1428&lt;&gt;"",VLOOKUP($C1428,'Monthly budget'!$E$8:$O$86,COLUMN()-3,FALSE),0)</f>
        <v>0</v>
      </c>
      <c r="M1428" s="82">
        <f>IF($C1428&lt;&gt;"",VLOOKUP($C1428,'Monthly budget'!$E$8:$O$86,COLUMN()-3,FALSE),0)</f>
        <v>0</v>
      </c>
      <c r="N1428" s="82">
        <f>IF($C1428&lt;&gt;"",VLOOKUP($C1428,'Monthly budget'!$E$8:$O$86,COLUMN()-3,FALSE),0)</f>
        <v>0</v>
      </c>
    </row>
    <row r="1429" spans="2:14" x14ac:dyDescent="0.25">
      <c r="B1429" s="81" t="b">
        <v>0</v>
      </c>
      <c r="C1429" s="88"/>
      <c r="D1429" s="87"/>
      <c r="E1429" s="83">
        <f>IF($C1429&lt;&gt;"",VLOOKUP($C1429,'Monthly budget'!$E$8:$O$86,COLUMN()-3,FALSE),0)</f>
        <v>0</v>
      </c>
      <c r="F1429" s="82">
        <f>IF($C1429&lt;&gt;"",VLOOKUP($C1429,'Monthly budget'!$E$8:$O$86,COLUMN()-3,FALSE),0)</f>
        <v>0</v>
      </c>
      <c r="G1429" s="82">
        <f>IF($C1429&lt;&gt;"",VLOOKUP($C1429,'Monthly budget'!$E$8:$O$86,COLUMN()-3,FALSE),0)</f>
        <v>0</v>
      </c>
      <c r="H1429" s="82">
        <f>IF($C1429&lt;&gt;"",VLOOKUP($C1429,'Monthly budget'!$E$8:$O$86,COLUMN()-3,FALSE),0)</f>
        <v>0</v>
      </c>
      <c r="I1429" s="82">
        <f>IF($C1429&lt;&gt;"",VLOOKUP($C1429,'Monthly budget'!$E$8:$O$86,COLUMN()-3,FALSE),0)</f>
        <v>0</v>
      </c>
      <c r="J1429" s="82">
        <f>IF($C1429&lt;&gt;"",VLOOKUP($C1429,'Monthly budget'!$E$8:$O$86,COLUMN()-3,FALSE),0)</f>
        <v>0</v>
      </c>
      <c r="K1429" s="82">
        <f>IF($C1429&lt;&gt;"",VLOOKUP($C1429,'Monthly budget'!$E$8:$O$86,COLUMN()-3,FALSE),0)</f>
        <v>0</v>
      </c>
      <c r="L1429" s="82">
        <f>IF($C1429&lt;&gt;"",VLOOKUP($C1429,'Monthly budget'!$E$8:$O$86,COLUMN()-3,FALSE),0)</f>
        <v>0</v>
      </c>
      <c r="M1429" s="82">
        <f>IF($C1429&lt;&gt;"",VLOOKUP($C1429,'Monthly budget'!$E$8:$O$86,COLUMN()-3,FALSE),0)</f>
        <v>0</v>
      </c>
      <c r="N1429" s="82">
        <f>IF($C1429&lt;&gt;"",VLOOKUP($C1429,'Monthly budget'!$E$8:$O$86,COLUMN()-3,FALSE),0)</f>
        <v>0</v>
      </c>
    </row>
    <row r="1430" spans="2:14" x14ac:dyDescent="0.25">
      <c r="B1430" s="81" t="b">
        <v>0</v>
      </c>
      <c r="C1430" s="88"/>
      <c r="D1430" s="87"/>
      <c r="E1430" s="83">
        <f>IF($C1430&lt;&gt;"",VLOOKUP($C1430,'Monthly budget'!$E$8:$O$86,COLUMN()-3,FALSE),0)</f>
        <v>0</v>
      </c>
      <c r="F1430" s="82">
        <f>IF($C1430&lt;&gt;"",VLOOKUP($C1430,'Monthly budget'!$E$8:$O$86,COLUMN()-3,FALSE),0)</f>
        <v>0</v>
      </c>
      <c r="G1430" s="82">
        <f>IF($C1430&lt;&gt;"",VLOOKUP($C1430,'Monthly budget'!$E$8:$O$86,COLUMN()-3,FALSE),0)</f>
        <v>0</v>
      </c>
      <c r="H1430" s="82">
        <f>IF($C1430&lt;&gt;"",VLOOKUP($C1430,'Monthly budget'!$E$8:$O$86,COLUMN()-3,FALSE),0)</f>
        <v>0</v>
      </c>
      <c r="I1430" s="82">
        <f>IF($C1430&lt;&gt;"",VLOOKUP($C1430,'Monthly budget'!$E$8:$O$86,COLUMN()-3,FALSE),0)</f>
        <v>0</v>
      </c>
      <c r="J1430" s="82">
        <f>IF($C1430&lt;&gt;"",VLOOKUP($C1430,'Monthly budget'!$E$8:$O$86,COLUMN()-3,FALSE),0)</f>
        <v>0</v>
      </c>
      <c r="K1430" s="82">
        <f>IF($C1430&lt;&gt;"",VLOOKUP($C1430,'Monthly budget'!$E$8:$O$86,COLUMN()-3,FALSE),0)</f>
        <v>0</v>
      </c>
      <c r="L1430" s="82">
        <f>IF($C1430&lt;&gt;"",VLOOKUP($C1430,'Monthly budget'!$E$8:$O$86,COLUMN()-3,FALSE),0)</f>
        <v>0</v>
      </c>
      <c r="M1430" s="82">
        <f>IF($C1430&lt;&gt;"",VLOOKUP($C1430,'Monthly budget'!$E$8:$O$86,COLUMN()-3,FALSE),0)</f>
        <v>0</v>
      </c>
      <c r="N1430" s="82">
        <f>IF($C1430&lt;&gt;"",VLOOKUP($C1430,'Monthly budget'!$E$8:$O$86,COLUMN()-3,FALSE),0)</f>
        <v>0</v>
      </c>
    </row>
    <row r="1431" spans="2:14" x14ac:dyDescent="0.25">
      <c r="B1431" s="81" t="b">
        <v>0</v>
      </c>
      <c r="C1431" s="88"/>
      <c r="D1431" s="87"/>
      <c r="E1431" s="83">
        <f>IF($C1431&lt;&gt;"",VLOOKUP($C1431,'Monthly budget'!$E$8:$O$86,COLUMN()-3,FALSE),0)</f>
        <v>0</v>
      </c>
      <c r="F1431" s="82">
        <f>IF($C1431&lt;&gt;"",VLOOKUP($C1431,'Monthly budget'!$E$8:$O$86,COLUMN()-3,FALSE),0)</f>
        <v>0</v>
      </c>
      <c r="G1431" s="82">
        <f>IF($C1431&lt;&gt;"",VLOOKUP($C1431,'Monthly budget'!$E$8:$O$86,COLUMN()-3,FALSE),0)</f>
        <v>0</v>
      </c>
      <c r="H1431" s="82">
        <f>IF($C1431&lt;&gt;"",VLOOKUP($C1431,'Monthly budget'!$E$8:$O$86,COLUMN()-3,FALSE),0)</f>
        <v>0</v>
      </c>
      <c r="I1431" s="82">
        <f>IF($C1431&lt;&gt;"",VLOOKUP($C1431,'Monthly budget'!$E$8:$O$86,COLUMN()-3,FALSE),0)</f>
        <v>0</v>
      </c>
      <c r="J1431" s="82">
        <f>IF($C1431&lt;&gt;"",VLOOKUP($C1431,'Monthly budget'!$E$8:$O$86,COLUMN()-3,FALSE),0)</f>
        <v>0</v>
      </c>
      <c r="K1431" s="82">
        <f>IF($C1431&lt;&gt;"",VLOOKUP($C1431,'Monthly budget'!$E$8:$O$86,COLUMN()-3,FALSE),0)</f>
        <v>0</v>
      </c>
      <c r="L1431" s="82">
        <f>IF($C1431&lt;&gt;"",VLOOKUP($C1431,'Monthly budget'!$E$8:$O$86,COLUMN()-3,FALSE),0)</f>
        <v>0</v>
      </c>
      <c r="M1431" s="82">
        <f>IF($C1431&lt;&gt;"",VLOOKUP($C1431,'Monthly budget'!$E$8:$O$86,COLUMN()-3,FALSE),0)</f>
        <v>0</v>
      </c>
      <c r="N1431" s="82">
        <f>IF($C1431&lt;&gt;"",VLOOKUP($C1431,'Monthly budget'!$E$8:$O$86,COLUMN()-3,FALSE),0)</f>
        <v>0</v>
      </c>
    </row>
    <row r="1432" spans="2:14" x14ac:dyDescent="0.25">
      <c r="B1432" s="81" t="b">
        <v>0</v>
      </c>
      <c r="C1432" s="88"/>
      <c r="D1432" s="87"/>
      <c r="E1432" s="83">
        <f>IF($C1432&lt;&gt;"",VLOOKUP($C1432,'Monthly budget'!$E$8:$O$86,COLUMN()-3,FALSE),0)</f>
        <v>0</v>
      </c>
      <c r="F1432" s="82">
        <f>IF($C1432&lt;&gt;"",VLOOKUP($C1432,'Monthly budget'!$E$8:$O$86,COLUMN()-3,FALSE),0)</f>
        <v>0</v>
      </c>
      <c r="G1432" s="82">
        <f>IF($C1432&lt;&gt;"",VLOOKUP($C1432,'Monthly budget'!$E$8:$O$86,COLUMN()-3,FALSE),0)</f>
        <v>0</v>
      </c>
      <c r="H1432" s="82">
        <f>IF($C1432&lt;&gt;"",VLOOKUP($C1432,'Monthly budget'!$E$8:$O$86,COLUMN()-3,FALSE),0)</f>
        <v>0</v>
      </c>
      <c r="I1432" s="82">
        <f>IF($C1432&lt;&gt;"",VLOOKUP($C1432,'Monthly budget'!$E$8:$O$86,COLUMN()-3,FALSE),0)</f>
        <v>0</v>
      </c>
      <c r="J1432" s="82">
        <f>IF($C1432&lt;&gt;"",VLOOKUP($C1432,'Monthly budget'!$E$8:$O$86,COLUMN()-3,FALSE),0)</f>
        <v>0</v>
      </c>
      <c r="K1432" s="82">
        <f>IF($C1432&lt;&gt;"",VLOOKUP($C1432,'Monthly budget'!$E$8:$O$86,COLUMN()-3,FALSE),0)</f>
        <v>0</v>
      </c>
      <c r="L1432" s="82">
        <f>IF($C1432&lt;&gt;"",VLOOKUP($C1432,'Monthly budget'!$E$8:$O$86,COLUMN()-3,FALSE),0)</f>
        <v>0</v>
      </c>
      <c r="M1432" s="82">
        <f>IF($C1432&lt;&gt;"",VLOOKUP($C1432,'Monthly budget'!$E$8:$O$86,COLUMN()-3,FALSE),0)</f>
        <v>0</v>
      </c>
      <c r="N1432" s="82">
        <f>IF($C1432&lt;&gt;"",VLOOKUP($C1432,'Monthly budget'!$E$8:$O$86,COLUMN()-3,FALSE),0)</f>
        <v>0</v>
      </c>
    </row>
    <row r="1433" spans="2:14" x14ac:dyDescent="0.25">
      <c r="B1433" s="81" t="b">
        <v>0</v>
      </c>
      <c r="C1433" s="88"/>
      <c r="D1433" s="87"/>
      <c r="E1433" s="83">
        <f>IF($C1433&lt;&gt;"",VLOOKUP($C1433,'Monthly budget'!$E$8:$O$86,COLUMN()-3,FALSE),0)</f>
        <v>0</v>
      </c>
      <c r="F1433" s="82">
        <f>IF($C1433&lt;&gt;"",VLOOKUP($C1433,'Monthly budget'!$E$8:$O$86,COLUMN()-3,FALSE),0)</f>
        <v>0</v>
      </c>
      <c r="G1433" s="82">
        <f>IF($C1433&lt;&gt;"",VLOOKUP($C1433,'Monthly budget'!$E$8:$O$86,COLUMN()-3,FALSE),0)</f>
        <v>0</v>
      </c>
      <c r="H1433" s="82">
        <f>IF($C1433&lt;&gt;"",VLOOKUP($C1433,'Monthly budget'!$E$8:$O$86,COLUMN()-3,FALSE),0)</f>
        <v>0</v>
      </c>
      <c r="I1433" s="82">
        <f>IF($C1433&lt;&gt;"",VLOOKUP($C1433,'Monthly budget'!$E$8:$O$86,COLUMN()-3,FALSE),0)</f>
        <v>0</v>
      </c>
      <c r="J1433" s="82">
        <f>IF($C1433&lt;&gt;"",VLOOKUP($C1433,'Monthly budget'!$E$8:$O$86,COLUMN()-3,FALSE),0)</f>
        <v>0</v>
      </c>
      <c r="K1433" s="82">
        <f>IF($C1433&lt;&gt;"",VLOOKUP($C1433,'Monthly budget'!$E$8:$O$86,COLUMN()-3,FALSE),0)</f>
        <v>0</v>
      </c>
      <c r="L1433" s="82">
        <f>IF($C1433&lt;&gt;"",VLOOKUP($C1433,'Monthly budget'!$E$8:$O$86,COLUMN()-3,FALSE),0)</f>
        <v>0</v>
      </c>
      <c r="M1433" s="82">
        <f>IF($C1433&lt;&gt;"",VLOOKUP($C1433,'Monthly budget'!$E$8:$O$86,COLUMN()-3,FALSE),0)</f>
        <v>0</v>
      </c>
      <c r="N1433" s="82">
        <f>IF($C1433&lt;&gt;"",VLOOKUP($C1433,'Monthly budget'!$E$8:$O$86,COLUMN()-3,FALSE),0)</f>
        <v>0</v>
      </c>
    </row>
    <row r="1434" spans="2:14" x14ac:dyDescent="0.25">
      <c r="B1434" s="81" t="b">
        <v>0</v>
      </c>
      <c r="C1434" s="88"/>
      <c r="D1434" s="87"/>
      <c r="E1434" s="83">
        <f>IF($C1434&lt;&gt;"",VLOOKUP($C1434,'Monthly budget'!$E$8:$O$86,COLUMN()-3,FALSE),0)</f>
        <v>0</v>
      </c>
      <c r="F1434" s="82">
        <f>IF($C1434&lt;&gt;"",VLOOKUP($C1434,'Monthly budget'!$E$8:$O$86,COLUMN()-3,FALSE),0)</f>
        <v>0</v>
      </c>
      <c r="G1434" s="82">
        <f>IF($C1434&lt;&gt;"",VLOOKUP($C1434,'Monthly budget'!$E$8:$O$86,COLUMN()-3,FALSE),0)</f>
        <v>0</v>
      </c>
      <c r="H1434" s="82">
        <f>IF($C1434&lt;&gt;"",VLOOKUP($C1434,'Monthly budget'!$E$8:$O$86,COLUMN()-3,FALSE),0)</f>
        <v>0</v>
      </c>
      <c r="I1434" s="82">
        <f>IF($C1434&lt;&gt;"",VLOOKUP($C1434,'Monthly budget'!$E$8:$O$86,COLUMN()-3,FALSE),0)</f>
        <v>0</v>
      </c>
      <c r="J1434" s="82">
        <f>IF($C1434&lt;&gt;"",VLOOKUP($C1434,'Monthly budget'!$E$8:$O$86,COLUMN()-3,FALSE),0)</f>
        <v>0</v>
      </c>
      <c r="K1434" s="82">
        <f>IF($C1434&lt;&gt;"",VLOOKUP($C1434,'Monthly budget'!$E$8:$O$86,COLUMN()-3,FALSE),0)</f>
        <v>0</v>
      </c>
      <c r="L1434" s="82">
        <f>IF($C1434&lt;&gt;"",VLOOKUP($C1434,'Monthly budget'!$E$8:$O$86,COLUMN()-3,FALSE),0)</f>
        <v>0</v>
      </c>
      <c r="M1434" s="82">
        <f>IF($C1434&lt;&gt;"",VLOOKUP($C1434,'Monthly budget'!$E$8:$O$86,COLUMN()-3,FALSE),0)</f>
        <v>0</v>
      </c>
      <c r="N1434" s="82">
        <f>IF($C1434&lt;&gt;"",VLOOKUP($C1434,'Monthly budget'!$E$8:$O$86,COLUMN()-3,FALSE),0)</f>
        <v>0</v>
      </c>
    </row>
    <row r="1435" spans="2:14" x14ac:dyDescent="0.25">
      <c r="B1435" s="81" t="b">
        <v>0</v>
      </c>
      <c r="C1435" s="88"/>
      <c r="D1435" s="87"/>
      <c r="E1435" s="83">
        <f>IF($C1435&lt;&gt;"",VLOOKUP($C1435,'Monthly budget'!$E$8:$O$86,COLUMN()-3,FALSE),0)</f>
        <v>0</v>
      </c>
      <c r="F1435" s="82">
        <f>IF($C1435&lt;&gt;"",VLOOKUP($C1435,'Monthly budget'!$E$8:$O$86,COLUMN()-3,FALSE),0)</f>
        <v>0</v>
      </c>
      <c r="G1435" s="82">
        <f>IF($C1435&lt;&gt;"",VLOOKUP($C1435,'Monthly budget'!$E$8:$O$86,COLUMN()-3,FALSE),0)</f>
        <v>0</v>
      </c>
      <c r="H1435" s="82">
        <f>IF($C1435&lt;&gt;"",VLOOKUP($C1435,'Monthly budget'!$E$8:$O$86,COLUMN()-3,FALSE),0)</f>
        <v>0</v>
      </c>
      <c r="I1435" s="82">
        <f>IF($C1435&lt;&gt;"",VLOOKUP($C1435,'Monthly budget'!$E$8:$O$86,COLUMN()-3,FALSE),0)</f>
        <v>0</v>
      </c>
      <c r="J1435" s="82">
        <f>IF($C1435&lt;&gt;"",VLOOKUP($C1435,'Monthly budget'!$E$8:$O$86,COLUMN()-3,FALSE),0)</f>
        <v>0</v>
      </c>
      <c r="K1435" s="82">
        <f>IF($C1435&lt;&gt;"",VLOOKUP($C1435,'Monthly budget'!$E$8:$O$86,COLUMN()-3,FALSE),0)</f>
        <v>0</v>
      </c>
      <c r="L1435" s="82">
        <f>IF($C1435&lt;&gt;"",VLOOKUP($C1435,'Monthly budget'!$E$8:$O$86,COLUMN()-3,FALSE),0)</f>
        <v>0</v>
      </c>
      <c r="M1435" s="82">
        <f>IF($C1435&lt;&gt;"",VLOOKUP($C1435,'Monthly budget'!$E$8:$O$86,COLUMN()-3,FALSE),0)</f>
        <v>0</v>
      </c>
      <c r="N1435" s="82">
        <f>IF($C1435&lt;&gt;"",VLOOKUP($C1435,'Monthly budget'!$E$8:$O$86,COLUMN()-3,FALSE),0)</f>
        <v>0</v>
      </c>
    </row>
    <row r="1436" spans="2:14" x14ac:dyDescent="0.25">
      <c r="B1436" s="81" t="b">
        <v>0</v>
      </c>
      <c r="C1436" s="88"/>
      <c r="D1436" s="87"/>
      <c r="E1436" s="83">
        <f>IF($C1436&lt;&gt;"",VLOOKUP($C1436,'Monthly budget'!$E$8:$O$86,COLUMN()-3,FALSE),0)</f>
        <v>0</v>
      </c>
      <c r="F1436" s="82">
        <f>IF($C1436&lt;&gt;"",VLOOKUP($C1436,'Monthly budget'!$E$8:$O$86,COLUMN()-3,FALSE),0)</f>
        <v>0</v>
      </c>
      <c r="G1436" s="82">
        <f>IF($C1436&lt;&gt;"",VLOOKUP($C1436,'Monthly budget'!$E$8:$O$86,COLUMN()-3,FALSE),0)</f>
        <v>0</v>
      </c>
      <c r="H1436" s="82">
        <f>IF($C1436&lt;&gt;"",VLOOKUP($C1436,'Monthly budget'!$E$8:$O$86,COLUMN()-3,FALSE),0)</f>
        <v>0</v>
      </c>
      <c r="I1436" s="82">
        <f>IF($C1436&lt;&gt;"",VLOOKUP($C1436,'Monthly budget'!$E$8:$O$86,COLUMN()-3,FALSE),0)</f>
        <v>0</v>
      </c>
      <c r="J1436" s="82">
        <f>IF($C1436&lt;&gt;"",VLOOKUP($C1436,'Monthly budget'!$E$8:$O$86,COLUMN()-3,FALSE),0)</f>
        <v>0</v>
      </c>
      <c r="K1436" s="82">
        <f>IF($C1436&lt;&gt;"",VLOOKUP($C1436,'Monthly budget'!$E$8:$O$86,COLUMN()-3,FALSE),0)</f>
        <v>0</v>
      </c>
      <c r="L1436" s="82">
        <f>IF($C1436&lt;&gt;"",VLOOKUP($C1436,'Monthly budget'!$E$8:$O$86,COLUMN()-3,FALSE),0)</f>
        <v>0</v>
      </c>
      <c r="M1436" s="82">
        <f>IF($C1436&lt;&gt;"",VLOOKUP($C1436,'Monthly budget'!$E$8:$O$86,COLUMN()-3,FALSE),0)</f>
        <v>0</v>
      </c>
      <c r="N1436" s="82">
        <f>IF($C1436&lt;&gt;"",VLOOKUP($C1436,'Monthly budget'!$E$8:$O$86,COLUMN()-3,FALSE),0)</f>
        <v>0</v>
      </c>
    </row>
    <row r="1437" spans="2:14" x14ac:dyDescent="0.25">
      <c r="B1437" s="81" t="b">
        <v>0</v>
      </c>
      <c r="C1437" s="88"/>
      <c r="D1437" s="87"/>
      <c r="E1437" s="83">
        <f>IF($C1437&lt;&gt;"",VLOOKUP($C1437,'Monthly budget'!$E$8:$O$86,COLUMN()-3,FALSE),0)</f>
        <v>0</v>
      </c>
      <c r="F1437" s="82">
        <f>IF($C1437&lt;&gt;"",VLOOKUP($C1437,'Monthly budget'!$E$8:$O$86,COLUMN()-3,FALSE),0)</f>
        <v>0</v>
      </c>
      <c r="G1437" s="82">
        <f>IF($C1437&lt;&gt;"",VLOOKUP($C1437,'Monthly budget'!$E$8:$O$86,COLUMN()-3,FALSE),0)</f>
        <v>0</v>
      </c>
      <c r="H1437" s="82">
        <f>IF($C1437&lt;&gt;"",VLOOKUP($C1437,'Monthly budget'!$E$8:$O$86,COLUMN()-3,FALSE),0)</f>
        <v>0</v>
      </c>
      <c r="I1437" s="82">
        <f>IF($C1437&lt;&gt;"",VLOOKUP($C1437,'Monthly budget'!$E$8:$O$86,COLUMN()-3,FALSE),0)</f>
        <v>0</v>
      </c>
      <c r="J1437" s="82">
        <f>IF($C1437&lt;&gt;"",VLOOKUP($C1437,'Monthly budget'!$E$8:$O$86,COLUMN()-3,FALSE),0)</f>
        <v>0</v>
      </c>
      <c r="K1437" s="82">
        <f>IF($C1437&lt;&gt;"",VLOOKUP($C1437,'Monthly budget'!$E$8:$O$86,COLUMN()-3,FALSE),0)</f>
        <v>0</v>
      </c>
      <c r="L1437" s="82">
        <f>IF($C1437&lt;&gt;"",VLOOKUP($C1437,'Monthly budget'!$E$8:$O$86,COLUMN()-3,FALSE),0)</f>
        <v>0</v>
      </c>
      <c r="M1437" s="82">
        <f>IF($C1437&lt;&gt;"",VLOOKUP($C1437,'Monthly budget'!$E$8:$O$86,COLUMN()-3,FALSE),0)</f>
        <v>0</v>
      </c>
      <c r="N1437" s="82">
        <f>IF($C1437&lt;&gt;"",VLOOKUP($C1437,'Monthly budget'!$E$8:$O$86,COLUMN()-3,FALSE),0)</f>
        <v>0</v>
      </c>
    </row>
    <row r="1438" spans="2:14" x14ac:dyDescent="0.25">
      <c r="B1438" s="81" t="b">
        <v>0</v>
      </c>
      <c r="C1438" s="88"/>
      <c r="D1438" s="87"/>
      <c r="E1438" s="83">
        <f>IF($C1438&lt;&gt;"",VLOOKUP($C1438,'Monthly budget'!$E$8:$O$86,COLUMN()-3,FALSE),0)</f>
        <v>0</v>
      </c>
      <c r="F1438" s="82">
        <f>IF($C1438&lt;&gt;"",VLOOKUP($C1438,'Monthly budget'!$E$8:$O$86,COLUMN()-3,FALSE),0)</f>
        <v>0</v>
      </c>
      <c r="G1438" s="82">
        <f>IF($C1438&lt;&gt;"",VLOOKUP($C1438,'Monthly budget'!$E$8:$O$86,COLUMN()-3,FALSE),0)</f>
        <v>0</v>
      </c>
      <c r="H1438" s="82">
        <f>IF($C1438&lt;&gt;"",VLOOKUP($C1438,'Monthly budget'!$E$8:$O$86,COLUMN()-3,FALSE),0)</f>
        <v>0</v>
      </c>
      <c r="I1438" s="82">
        <f>IF($C1438&lt;&gt;"",VLOOKUP($C1438,'Monthly budget'!$E$8:$O$86,COLUMN()-3,FALSE),0)</f>
        <v>0</v>
      </c>
      <c r="J1438" s="82">
        <f>IF($C1438&lt;&gt;"",VLOOKUP($C1438,'Monthly budget'!$E$8:$O$86,COLUMN()-3,FALSE),0)</f>
        <v>0</v>
      </c>
      <c r="K1438" s="82">
        <f>IF($C1438&lt;&gt;"",VLOOKUP($C1438,'Monthly budget'!$E$8:$O$86,COLUMN()-3,FALSE),0)</f>
        <v>0</v>
      </c>
      <c r="L1438" s="82">
        <f>IF($C1438&lt;&gt;"",VLOOKUP($C1438,'Monthly budget'!$E$8:$O$86,COLUMN()-3,FALSE),0)</f>
        <v>0</v>
      </c>
      <c r="M1438" s="82">
        <f>IF($C1438&lt;&gt;"",VLOOKUP($C1438,'Monthly budget'!$E$8:$O$86,COLUMN()-3,FALSE),0)</f>
        <v>0</v>
      </c>
      <c r="N1438" s="82">
        <f>IF($C1438&lt;&gt;"",VLOOKUP($C1438,'Monthly budget'!$E$8:$O$86,COLUMN()-3,FALSE),0)</f>
        <v>0</v>
      </c>
    </row>
    <row r="1439" spans="2:14" x14ac:dyDescent="0.25">
      <c r="B1439" s="81" t="b">
        <v>0</v>
      </c>
      <c r="C1439" s="88"/>
      <c r="D1439" s="87"/>
      <c r="E1439" s="83">
        <f>IF($C1439&lt;&gt;"",VLOOKUP($C1439,'Monthly budget'!$E$8:$O$86,COLUMN()-3,FALSE),0)</f>
        <v>0</v>
      </c>
      <c r="F1439" s="82">
        <f>IF($C1439&lt;&gt;"",VLOOKUP($C1439,'Monthly budget'!$E$8:$O$86,COLUMN()-3,FALSE),0)</f>
        <v>0</v>
      </c>
      <c r="G1439" s="82">
        <f>IF($C1439&lt;&gt;"",VLOOKUP($C1439,'Monthly budget'!$E$8:$O$86,COLUMN()-3,FALSE),0)</f>
        <v>0</v>
      </c>
      <c r="H1439" s="82">
        <f>IF($C1439&lt;&gt;"",VLOOKUP($C1439,'Monthly budget'!$E$8:$O$86,COLUMN()-3,FALSE),0)</f>
        <v>0</v>
      </c>
      <c r="I1439" s="82">
        <f>IF($C1439&lt;&gt;"",VLOOKUP($C1439,'Monthly budget'!$E$8:$O$86,COLUMN()-3,FALSE),0)</f>
        <v>0</v>
      </c>
      <c r="J1439" s="82">
        <f>IF($C1439&lt;&gt;"",VLOOKUP($C1439,'Monthly budget'!$E$8:$O$86,COLUMN()-3,FALSE),0)</f>
        <v>0</v>
      </c>
      <c r="K1439" s="82">
        <f>IF($C1439&lt;&gt;"",VLOOKUP($C1439,'Monthly budget'!$E$8:$O$86,COLUMN()-3,FALSE),0)</f>
        <v>0</v>
      </c>
      <c r="L1439" s="82">
        <f>IF($C1439&lt;&gt;"",VLOOKUP($C1439,'Monthly budget'!$E$8:$O$86,COLUMN()-3,FALSE),0)</f>
        <v>0</v>
      </c>
      <c r="M1439" s="82">
        <f>IF($C1439&lt;&gt;"",VLOOKUP($C1439,'Monthly budget'!$E$8:$O$86,COLUMN()-3,FALSE),0)</f>
        <v>0</v>
      </c>
      <c r="N1439" s="82">
        <f>IF($C1439&lt;&gt;"",VLOOKUP($C1439,'Monthly budget'!$E$8:$O$86,COLUMN()-3,FALSE),0)</f>
        <v>0</v>
      </c>
    </row>
    <row r="1440" spans="2:14" x14ac:dyDescent="0.25">
      <c r="B1440" s="81" t="b">
        <v>0</v>
      </c>
      <c r="C1440" s="88"/>
      <c r="D1440" s="87"/>
      <c r="E1440" s="83">
        <f>IF($C1440&lt;&gt;"",VLOOKUP($C1440,'Monthly budget'!$E$8:$O$86,COLUMN()-3,FALSE),0)</f>
        <v>0</v>
      </c>
      <c r="F1440" s="82">
        <f>IF($C1440&lt;&gt;"",VLOOKUP($C1440,'Monthly budget'!$E$8:$O$86,COLUMN()-3,FALSE),0)</f>
        <v>0</v>
      </c>
      <c r="G1440" s="82">
        <f>IF($C1440&lt;&gt;"",VLOOKUP($C1440,'Monthly budget'!$E$8:$O$86,COLUMN()-3,FALSE),0)</f>
        <v>0</v>
      </c>
      <c r="H1440" s="82">
        <f>IF($C1440&lt;&gt;"",VLOOKUP($C1440,'Monthly budget'!$E$8:$O$86,COLUMN()-3,FALSE),0)</f>
        <v>0</v>
      </c>
      <c r="I1440" s="82">
        <f>IF($C1440&lt;&gt;"",VLOOKUP($C1440,'Monthly budget'!$E$8:$O$86,COLUMN()-3,FALSE),0)</f>
        <v>0</v>
      </c>
      <c r="J1440" s="82">
        <f>IF($C1440&lt;&gt;"",VLOOKUP($C1440,'Monthly budget'!$E$8:$O$86,COLUMN()-3,FALSE),0)</f>
        <v>0</v>
      </c>
      <c r="K1440" s="82">
        <f>IF($C1440&lt;&gt;"",VLOOKUP($C1440,'Monthly budget'!$E$8:$O$86,COLUMN()-3,FALSE),0)</f>
        <v>0</v>
      </c>
      <c r="L1440" s="82">
        <f>IF($C1440&lt;&gt;"",VLOOKUP($C1440,'Monthly budget'!$E$8:$O$86,COLUMN()-3,FALSE),0)</f>
        <v>0</v>
      </c>
      <c r="M1440" s="82">
        <f>IF($C1440&lt;&gt;"",VLOOKUP($C1440,'Monthly budget'!$E$8:$O$86,COLUMN()-3,FALSE),0)</f>
        <v>0</v>
      </c>
      <c r="N1440" s="82">
        <f>IF($C1440&lt;&gt;"",VLOOKUP($C1440,'Monthly budget'!$E$8:$O$86,COLUMN()-3,FALSE),0)</f>
        <v>0</v>
      </c>
    </row>
    <row r="1441" spans="2:14" x14ac:dyDescent="0.25">
      <c r="B1441" s="81" t="b">
        <v>0</v>
      </c>
      <c r="C1441" s="88"/>
      <c r="D1441" s="87"/>
      <c r="E1441" s="83">
        <f>IF($C1441&lt;&gt;"",VLOOKUP($C1441,'Monthly budget'!$E$8:$O$86,COLUMN()-3,FALSE),0)</f>
        <v>0</v>
      </c>
      <c r="F1441" s="82">
        <f>IF($C1441&lt;&gt;"",VLOOKUP($C1441,'Monthly budget'!$E$8:$O$86,COLUMN()-3,FALSE),0)</f>
        <v>0</v>
      </c>
      <c r="G1441" s="82">
        <f>IF($C1441&lt;&gt;"",VLOOKUP($C1441,'Monthly budget'!$E$8:$O$86,COLUMN()-3,FALSE),0)</f>
        <v>0</v>
      </c>
      <c r="H1441" s="82">
        <f>IF($C1441&lt;&gt;"",VLOOKUP($C1441,'Monthly budget'!$E$8:$O$86,COLUMN()-3,FALSE),0)</f>
        <v>0</v>
      </c>
      <c r="I1441" s="82">
        <f>IF($C1441&lt;&gt;"",VLOOKUP($C1441,'Monthly budget'!$E$8:$O$86,COLUMN()-3,FALSE),0)</f>
        <v>0</v>
      </c>
      <c r="J1441" s="82">
        <f>IF($C1441&lt;&gt;"",VLOOKUP($C1441,'Monthly budget'!$E$8:$O$86,COLUMN()-3,FALSE),0)</f>
        <v>0</v>
      </c>
      <c r="K1441" s="82">
        <f>IF($C1441&lt;&gt;"",VLOOKUP($C1441,'Monthly budget'!$E$8:$O$86,COLUMN()-3,FALSE),0)</f>
        <v>0</v>
      </c>
      <c r="L1441" s="82">
        <f>IF($C1441&lt;&gt;"",VLOOKUP($C1441,'Monthly budget'!$E$8:$O$86,COLUMN()-3,FALSE),0)</f>
        <v>0</v>
      </c>
      <c r="M1441" s="82">
        <f>IF($C1441&lt;&gt;"",VLOOKUP($C1441,'Monthly budget'!$E$8:$O$86,COLUMN()-3,FALSE),0)</f>
        <v>0</v>
      </c>
      <c r="N1441" s="82">
        <f>IF($C1441&lt;&gt;"",VLOOKUP($C1441,'Monthly budget'!$E$8:$O$86,COLUMN()-3,FALSE),0)</f>
        <v>0</v>
      </c>
    </row>
    <row r="1442" spans="2:14" x14ac:dyDescent="0.25">
      <c r="B1442" s="81" t="b">
        <v>0</v>
      </c>
      <c r="C1442" s="88"/>
      <c r="D1442" s="87"/>
      <c r="E1442" s="83">
        <f>IF($C1442&lt;&gt;"",VLOOKUP($C1442,'Monthly budget'!$E$8:$O$86,COLUMN()-3,FALSE),0)</f>
        <v>0</v>
      </c>
      <c r="F1442" s="82">
        <f>IF($C1442&lt;&gt;"",VLOOKUP($C1442,'Monthly budget'!$E$8:$O$86,COLUMN()-3,FALSE),0)</f>
        <v>0</v>
      </c>
      <c r="G1442" s="82">
        <f>IF($C1442&lt;&gt;"",VLOOKUP($C1442,'Monthly budget'!$E$8:$O$86,COLUMN()-3,FALSE),0)</f>
        <v>0</v>
      </c>
      <c r="H1442" s="82">
        <f>IF($C1442&lt;&gt;"",VLOOKUP($C1442,'Monthly budget'!$E$8:$O$86,COLUMN()-3,FALSE),0)</f>
        <v>0</v>
      </c>
      <c r="I1442" s="82">
        <f>IF($C1442&lt;&gt;"",VLOOKUP($C1442,'Monthly budget'!$E$8:$O$86,COLUMN()-3,FALSE),0)</f>
        <v>0</v>
      </c>
      <c r="J1442" s="82">
        <f>IF($C1442&lt;&gt;"",VLOOKUP($C1442,'Monthly budget'!$E$8:$O$86,COLUMN()-3,FALSE),0)</f>
        <v>0</v>
      </c>
      <c r="K1442" s="82">
        <f>IF($C1442&lt;&gt;"",VLOOKUP($C1442,'Monthly budget'!$E$8:$O$86,COLUMN()-3,FALSE),0)</f>
        <v>0</v>
      </c>
      <c r="L1442" s="82">
        <f>IF($C1442&lt;&gt;"",VLOOKUP($C1442,'Monthly budget'!$E$8:$O$86,COLUMN()-3,FALSE),0)</f>
        <v>0</v>
      </c>
      <c r="M1442" s="82">
        <f>IF($C1442&lt;&gt;"",VLOOKUP($C1442,'Monthly budget'!$E$8:$O$86,COLUMN()-3,FALSE),0)</f>
        <v>0</v>
      </c>
      <c r="N1442" s="82">
        <f>IF($C1442&lt;&gt;"",VLOOKUP($C1442,'Monthly budget'!$E$8:$O$86,COLUMN()-3,FALSE),0)</f>
        <v>0</v>
      </c>
    </row>
    <row r="1443" spans="2:14" x14ac:dyDescent="0.25">
      <c r="B1443" s="81" t="b">
        <v>0</v>
      </c>
      <c r="C1443" s="88"/>
      <c r="D1443" s="87"/>
      <c r="E1443" s="83">
        <f>IF($C1443&lt;&gt;"",VLOOKUP($C1443,'Monthly budget'!$E$8:$O$86,COLUMN()-3,FALSE),0)</f>
        <v>0</v>
      </c>
      <c r="F1443" s="82">
        <f>IF($C1443&lt;&gt;"",VLOOKUP($C1443,'Monthly budget'!$E$8:$O$86,COLUMN()-3,FALSE),0)</f>
        <v>0</v>
      </c>
      <c r="G1443" s="82">
        <f>IF($C1443&lt;&gt;"",VLOOKUP($C1443,'Monthly budget'!$E$8:$O$86,COLUMN()-3,FALSE),0)</f>
        <v>0</v>
      </c>
      <c r="H1443" s="82">
        <f>IF($C1443&lt;&gt;"",VLOOKUP($C1443,'Monthly budget'!$E$8:$O$86,COLUMN()-3,FALSE),0)</f>
        <v>0</v>
      </c>
      <c r="I1443" s="82">
        <f>IF($C1443&lt;&gt;"",VLOOKUP($C1443,'Monthly budget'!$E$8:$O$86,COLUMN()-3,FALSE),0)</f>
        <v>0</v>
      </c>
      <c r="J1443" s="82">
        <f>IF($C1443&lt;&gt;"",VLOOKUP($C1443,'Monthly budget'!$E$8:$O$86,COLUMN()-3,FALSE),0)</f>
        <v>0</v>
      </c>
      <c r="K1443" s="82">
        <f>IF($C1443&lt;&gt;"",VLOOKUP($C1443,'Monthly budget'!$E$8:$O$86,COLUMN()-3,FALSE),0)</f>
        <v>0</v>
      </c>
      <c r="L1443" s="82">
        <f>IF($C1443&lt;&gt;"",VLOOKUP($C1443,'Monthly budget'!$E$8:$O$86,COLUMN()-3,FALSE),0)</f>
        <v>0</v>
      </c>
      <c r="M1443" s="82">
        <f>IF($C1443&lt;&gt;"",VLOOKUP($C1443,'Monthly budget'!$E$8:$O$86,COLUMN()-3,FALSE),0)</f>
        <v>0</v>
      </c>
      <c r="N1443" s="82">
        <f>IF($C1443&lt;&gt;"",VLOOKUP($C1443,'Monthly budget'!$E$8:$O$86,COLUMN()-3,FALSE),0)</f>
        <v>0</v>
      </c>
    </row>
    <row r="1444" spans="2:14" x14ac:dyDescent="0.25">
      <c r="B1444" s="81" t="b">
        <v>0</v>
      </c>
      <c r="C1444" s="88"/>
      <c r="D1444" s="87"/>
      <c r="E1444" s="83">
        <f>IF($C1444&lt;&gt;"",VLOOKUP($C1444,'Monthly budget'!$E$8:$O$86,COLUMN()-3,FALSE),0)</f>
        <v>0</v>
      </c>
      <c r="F1444" s="82">
        <f>IF($C1444&lt;&gt;"",VLOOKUP($C1444,'Monthly budget'!$E$8:$O$86,COLUMN()-3,FALSE),0)</f>
        <v>0</v>
      </c>
      <c r="G1444" s="82">
        <f>IF($C1444&lt;&gt;"",VLOOKUP($C1444,'Monthly budget'!$E$8:$O$86,COLUMN()-3,FALSE),0)</f>
        <v>0</v>
      </c>
      <c r="H1444" s="82">
        <f>IF($C1444&lt;&gt;"",VLOOKUP($C1444,'Monthly budget'!$E$8:$O$86,COLUMN()-3,FALSE),0)</f>
        <v>0</v>
      </c>
      <c r="I1444" s="82">
        <f>IF($C1444&lt;&gt;"",VLOOKUP($C1444,'Monthly budget'!$E$8:$O$86,COLUMN()-3,FALSE),0)</f>
        <v>0</v>
      </c>
      <c r="J1444" s="82">
        <f>IF($C1444&lt;&gt;"",VLOOKUP($C1444,'Monthly budget'!$E$8:$O$86,COLUMN()-3,FALSE),0)</f>
        <v>0</v>
      </c>
      <c r="K1444" s="82">
        <f>IF($C1444&lt;&gt;"",VLOOKUP($C1444,'Monthly budget'!$E$8:$O$86,COLUMN()-3,FALSE),0)</f>
        <v>0</v>
      </c>
      <c r="L1444" s="82">
        <f>IF($C1444&lt;&gt;"",VLOOKUP($C1444,'Monthly budget'!$E$8:$O$86,COLUMN()-3,FALSE),0)</f>
        <v>0</v>
      </c>
      <c r="M1444" s="82">
        <f>IF($C1444&lt;&gt;"",VLOOKUP($C1444,'Monthly budget'!$E$8:$O$86,COLUMN()-3,FALSE),0)</f>
        <v>0</v>
      </c>
      <c r="N1444" s="82">
        <f>IF($C1444&lt;&gt;"",VLOOKUP($C1444,'Monthly budget'!$E$8:$O$86,COLUMN()-3,FALSE),0)</f>
        <v>0</v>
      </c>
    </row>
    <row r="1445" spans="2:14" x14ac:dyDescent="0.25">
      <c r="B1445" s="81" t="b">
        <v>0</v>
      </c>
      <c r="C1445" s="88"/>
      <c r="D1445" s="87"/>
      <c r="E1445" s="83">
        <f>IF($C1445&lt;&gt;"",VLOOKUP($C1445,'Monthly budget'!$E$8:$O$86,COLUMN()-3,FALSE),0)</f>
        <v>0</v>
      </c>
      <c r="F1445" s="82">
        <f>IF($C1445&lt;&gt;"",VLOOKUP($C1445,'Monthly budget'!$E$8:$O$86,COLUMN()-3,FALSE),0)</f>
        <v>0</v>
      </c>
      <c r="G1445" s="82">
        <f>IF($C1445&lt;&gt;"",VLOOKUP($C1445,'Monthly budget'!$E$8:$O$86,COLUMN()-3,FALSE),0)</f>
        <v>0</v>
      </c>
      <c r="H1445" s="82">
        <f>IF($C1445&lt;&gt;"",VLOOKUP($C1445,'Monthly budget'!$E$8:$O$86,COLUMN()-3,FALSE),0)</f>
        <v>0</v>
      </c>
      <c r="I1445" s="82">
        <f>IF($C1445&lt;&gt;"",VLOOKUP($C1445,'Monthly budget'!$E$8:$O$86,COLUMN()-3,FALSE),0)</f>
        <v>0</v>
      </c>
      <c r="J1445" s="82">
        <f>IF($C1445&lt;&gt;"",VLOOKUP($C1445,'Monthly budget'!$E$8:$O$86,COLUMN()-3,FALSE),0)</f>
        <v>0</v>
      </c>
      <c r="K1445" s="82">
        <f>IF($C1445&lt;&gt;"",VLOOKUP($C1445,'Monthly budget'!$E$8:$O$86,COLUMN()-3,FALSE),0)</f>
        <v>0</v>
      </c>
      <c r="L1445" s="82">
        <f>IF($C1445&lt;&gt;"",VLOOKUP($C1445,'Monthly budget'!$E$8:$O$86,COLUMN()-3,FALSE),0)</f>
        <v>0</v>
      </c>
      <c r="M1445" s="82">
        <f>IF($C1445&lt;&gt;"",VLOOKUP($C1445,'Monthly budget'!$E$8:$O$86,COLUMN()-3,FALSE),0)</f>
        <v>0</v>
      </c>
      <c r="N1445" s="82">
        <f>IF($C1445&lt;&gt;"",VLOOKUP($C1445,'Monthly budget'!$E$8:$O$86,COLUMN()-3,FALSE),0)</f>
        <v>0</v>
      </c>
    </row>
    <row r="1446" spans="2:14" x14ac:dyDescent="0.25">
      <c r="B1446" s="81" t="b">
        <v>0</v>
      </c>
      <c r="C1446" s="88"/>
      <c r="D1446" s="87"/>
      <c r="E1446" s="83">
        <f>IF($C1446&lt;&gt;"",VLOOKUP($C1446,'Monthly budget'!$E$8:$O$86,COLUMN()-3,FALSE),0)</f>
        <v>0</v>
      </c>
      <c r="F1446" s="82">
        <f>IF($C1446&lt;&gt;"",VLOOKUP($C1446,'Monthly budget'!$E$8:$O$86,COLUMN()-3,FALSE),0)</f>
        <v>0</v>
      </c>
      <c r="G1446" s="82">
        <f>IF($C1446&lt;&gt;"",VLOOKUP($C1446,'Monthly budget'!$E$8:$O$86,COLUMN()-3,FALSE),0)</f>
        <v>0</v>
      </c>
      <c r="H1446" s="82">
        <f>IF($C1446&lt;&gt;"",VLOOKUP($C1446,'Monthly budget'!$E$8:$O$86,COLUMN()-3,FALSE),0)</f>
        <v>0</v>
      </c>
      <c r="I1446" s="82">
        <f>IF($C1446&lt;&gt;"",VLOOKUP($C1446,'Monthly budget'!$E$8:$O$86,COLUMN()-3,FALSE),0)</f>
        <v>0</v>
      </c>
      <c r="J1446" s="82">
        <f>IF($C1446&lt;&gt;"",VLOOKUP($C1446,'Monthly budget'!$E$8:$O$86,COLUMN()-3,FALSE),0)</f>
        <v>0</v>
      </c>
      <c r="K1446" s="82">
        <f>IF($C1446&lt;&gt;"",VLOOKUP($C1446,'Monthly budget'!$E$8:$O$86,COLUMN()-3,FALSE),0)</f>
        <v>0</v>
      </c>
      <c r="L1446" s="82">
        <f>IF($C1446&lt;&gt;"",VLOOKUP($C1446,'Monthly budget'!$E$8:$O$86,COLUMN()-3,FALSE),0)</f>
        <v>0</v>
      </c>
      <c r="M1446" s="82">
        <f>IF($C1446&lt;&gt;"",VLOOKUP($C1446,'Monthly budget'!$E$8:$O$86,COLUMN()-3,FALSE),0)</f>
        <v>0</v>
      </c>
      <c r="N1446" s="82">
        <f>IF($C1446&lt;&gt;"",VLOOKUP($C1446,'Monthly budget'!$E$8:$O$86,COLUMN()-3,FALSE),0)</f>
        <v>0</v>
      </c>
    </row>
    <row r="1447" spans="2:14" x14ac:dyDescent="0.25">
      <c r="B1447" s="81" t="b">
        <v>0</v>
      </c>
      <c r="C1447" s="88"/>
      <c r="D1447" s="87"/>
      <c r="E1447" s="83">
        <f>IF($C1447&lt;&gt;"",VLOOKUP($C1447,'Monthly budget'!$E$8:$O$86,COLUMN()-3,FALSE),0)</f>
        <v>0</v>
      </c>
      <c r="F1447" s="82">
        <f>IF($C1447&lt;&gt;"",VLOOKUP($C1447,'Monthly budget'!$E$8:$O$86,COLUMN()-3,FALSE),0)</f>
        <v>0</v>
      </c>
      <c r="G1447" s="82">
        <f>IF($C1447&lt;&gt;"",VLOOKUP($C1447,'Monthly budget'!$E$8:$O$86,COLUMN()-3,FALSE),0)</f>
        <v>0</v>
      </c>
      <c r="H1447" s="82">
        <f>IF($C1447&lt;&gt;"",VLOOKUP($C1447,'Monthly budget'!$E$8:$O$86,COLUMN()-3,FALSE),0)</f>
        <v>0</v>
      </c>
      <c r="I1447" s="82">
        <f>IF($C1447&lt;&gt;"",VLOOKUP($C1447,'Monthly budget'!$E$8:$O$86,COLUMN()-3,FALSE),0)</f>
        <v>0</v>
      </c>
      <c r="J1447" s="82">
        <f>IF($C1447&lt;&gt;"",VLOOKUP($C1447,'Monthly budget'!$E$8:$O$86,COLUMN()-3,FALSE),0)</f>
        <v>0</v>
      </c>
      <c r="K1447" s="82">
        <f>IF($C1447&lt;&gt;"",VLOOKUP($C1447,'Monthly budget'!$E$8:$O$86,COLUMN()-3,FALSE),0)</f>
        <v>0</v>
      </c>
      <c r="L1447" s="82">
        <f>IF($C1447&lt;&gt;"",VLOOKUP($C1447,'Monthly budget'!$E$8:$O$86,COLUMN()-3,FALSE),0)</f>
        <v>0</v>
      </c>
      <c r="M1447" s="82">
        <f>IF($C1447&lt;&gt;"",VLOOKUP($C1447,'Monthly budget'!$E$8:$O$86,COLUMN()-3,FALSE),0)</f>
        <v>0</v>
      </c>
      <c r="N1447" s="82">
        <f>IF($C1447&lt;&gt;"",VLOOKUP($C1447,'Monthly budget'!$E$8:$O$86,COLUMN()-3,FALSE),0)</f>
        <v>0</v>
      </c>
    </row>
    <row r="1448" spans="2:14" x14ac:dyDescent="0.25">
      <c r="B1448" s="81" t="b">
        <v>0</v>
      </c>
      <c r="C1448" s="88"/>
      <c r="D1448" s="87"/>
      <c r="E1448" s="83">
        <f>IF($C1448&lt;&gt;"",VLOOKUP($C1448,'Monthly budget'!$E$8:$O$86,COLUMN()-3,FALSE),0)</f>
        <v>0</v>
      </c>
      <c r="F1448" s="82">
        <f>IF($C1448&lt;&gt;"",VLOOKUP($C1448,'Monthly budget'!$E$8:$O$86,COLUMN()-3,FALSE),0)</f>
        <v>0</v>
      </c>
      <c r="G1448" s="82">
        <f>IF($C1448&lt;&gt;"",VLOOKUP($C1448,'Monthly budget'!$E$8:$O$86,COLUMN()-3,FALSE),0)</f>
        <v>0</v>
      </c>
      <c r="H1448" s="82">
        <f>IF($C1448&lt;&gt;"",VLOOKUP($C1448,'Monthly budget'!$E$8:$O$86,COLUMN()-3,FALSE),0)</f>
        <v>0</v>
      </c>
      <c r="I1448" s="82">
        <f>IF($C1448&lt;&gt;"",VLOOKUP($C1448,'Monthly budget'!$E$8:$O$86,COLUMN()-3,FALSE),0)</f>
        <v>0</v>
      </c>
      <c r="J1448" s="82">
        <f>IF($C1448&lt;&gt;"",VLOOKUP($C1448,'Monthly budget'!$E$8:$O$86,COLUMN()-3,FALSE),0)</f>
        <v>0</v>
      </c>
      <c r="K1448" s="82">
        <f>IF($C1448&lt;&gt;"",VLOOKUP($C1448,'Monthly budget'!$E$8:$O$86,COLUMN()-3,FALSE),0)</f>
        <v>0</v>
      </c>
      <c r="L1448" s="82">
        <f>IF($C1448&lt;&gt;"",VLOOKUP($C1448,'Monthly budget'!$E$8:$O$86,COLUMN()-3,FALSE),0)</f>
        <v>0</v>
      </c>
      <c r="M1448" s="82">
        <f>IF($C1448&lt;&gt;"",VLOOKUP($C1448,'Monthly budget'!$E$8:$O$86,COLUMN()-3,FALSE),0)</f>
        <v>0</v>
      </c>
      <c r="N1448" s="82">
        <f>IF($C1448&lt;&gt;"",VLOOKUP($C1448,'Monthly budget'!$E$8:$O$86,COLUMN()-3,FALSE),0)</f>
        <v>0</v>
      </c>
    </row>
    <row r="1449" spans="2:14" x14ac:dyDescent="0.25">
      <c r="B1449" s="81" t="b">
        <v>0</v>
      </c>
      <c r="C1449" s="88"/>
      <c r="D1449" s="87"/>
      <c r="E1449" s="83">
        <f>IF($C1449&lt;&gt;"",VLOOKUP($C1449,'Monthly budget'!$E$8:$O$86,COLUMN()-3,FALSE),0)</f>
        <v>0</v>
      </c>
      <c r="F1449" s="82">
        <f>IF($C1449&lt;&gt;"",VLOOKUP($C1449,'Monthly budget'!$E$8:$O$86,COLUMN()-3,FALSE),0)</f>
        <v>0</v>
      </c>
      <c r="G1449" s="82">
        <f>IF($C1449&lt;&gt;"",VLOOKUP($C1449,'Monthly budget'!$E$8:$O$86,COLUMN()-3,FALSE),0)</f>
        <v>0</v>
      </c>
      <c r="H1449" s="82">
        <f>IF($C1449&lt;&gt;"",VLOOKUP($C1449,'Monthly budget'!$E$8:$O$86,COLUMN()-3,FALSE),0)</f>
        <v>0</v>
      </c>
      <c r="I1449" s="82">
        <f>IF($C1449&lt;&gt;"",VLOOKUP($C1449,'Monthly budget'!$E$8:$O$86,COLUMN()-3,FALSE),0)</f>
        <v>0</v>
      </c>
      <c r="J1449" s="82">
        <f>IF($C1449&lt;&gt;"",VLOOKUP($C1449,'Monthly budget'!$E$8:$O$86,COLUMN()-3,FALSE),0)</f>
        <v>0</v>
      </c>
      <c r="K1449" s="82">
        <f>IF($C1449&lt;&gt;"",VLOOKUP($C1449,'Monthly budget'!$E$8:$O$86,COLUMN()-3,FALSE),0)</f>
        <v>0</v>
      </c>
      <c r="L1449" s="82">
        <f>IF($C1449&lt;&gt;"",VLOOKUP($C1449,'Monthly budget'!$E$8:$O$86,COLUMN()-3,FALSE),0)</f>
        <v>0</v>
      </c>
      <c r="M1449" s="82">
        <f>IF($C1449&lt;&gt;"",VLOOKUP($C1449,'Monthly budget'!$E$8:$O$86,COLUMN()-3,FALSE),0)</f>
        <v>0</v>
      </c>
      <c r="N1449" s="82">
        <f>IF($C1449&lt;&gt;"",VLOOKUP($C1449,'Monthly budget'!$E$8:$O$86,COLUMN()-3,FALSE),0)</f>
        <v>0</v>
      </c>
    </row>
    <row r="1450" spans="2:14" x14ac:dyDescent="0.25">
      <c r="B1450" s="81" t="b">
        <v>0</v>
      </c>
      <c r="C1450" s="88"/>
      <c r="D1450" s="87"/>
      <c r="E1450" s="83">
        <f>IF($C1450&lt;&gt;"",VLOOKUP($C1450,'Monthly budget'!$E$8:$O$86,COLUMN()-3,FALSE),0)</f>
        <v>0</v>
      </c>
      <c r="F1450" s="82">
        <f>IF($C1450&lt;&gt;"",VLOOKUP($C1450,'Monthly budget'!$E$8:$O$86,COLUMN()-3,FALSE),0)</f>
        <v>0</v>
      </c>
      <c r="G1450" s="82">
        <f>IF($C1450&lt;&gt;"",VLOOKUP($C1450,'Monthly budget'!$E$8:$O$86,COLUMN()-3,FALSE),0)</f>
        <v>0</v>
      </c>
      <c r="H1450" s="82">
        <f>IF($C1450&lt;&gt;"",VLOOKUP($C1450,'Monthly budget'!$E$8:$O$86,COLUMN()-3,FALSE),0)</f>
        <v>0</v>
      </c>
      <c r="I1450" s="82">
        <f>IF($C1450&lt;&gt;"",VLOOKUP($C1450,'Monthly budget'!$E$8:$O$86,COLUMN()-3,FALSE),0)</f>
        <v>0</v>
      </c>
      <c r="J1450" s="82">
        <f>IF($C1450&lt;&gt;"",VLOOKUP($C1450,'Monthly budget'!$E$8:$O$86,COLUMN()-3,FALSE),0)</f>
        <v>0</v>
      </c>
      <c r="K1450" s="82">
        <f>IF($C1450&lt;&gt;"",VLOOKUP($C1450,'Monthly budget'!$E$8:$O$86,COLUMN()-3,FALSE),0)</f>
        <v>0</v>
      </c>
      <c r="L1450" s="82">
        <f>IF($C1450&lt;&gt;"",VLOOKUP($C1450,'Monthly budget'!$E$8:$O$86,COLUMN()-3,FALSE),0)</f>
        <v>0</v>
      </c>
      <c r="M1450" s="82">
        <f>IF($C1450&lt;&gt;"",VLOOKUP($C1450,'Monthly budget'!$E$8:$O$86,COLUMN()-3,FALSE),0)</f>
        <v>0</v>
      </c>
      <c r="N1450" s="82">
        <f>IF($C1450&lt;&gt;"",VLOOKUP($C1450,'Monthly budget'!$E$8:$O$86,COLUMN()-3,FALSE),0)</f>
        <v>0</v>
      </c>
    </row>
    <row r="1451" spans="2:14" x14ac:dyDescent="0.25">
      <c r="B1451" s="81" t="b">
        <v>0</v>
      </c>
      <c r="C1451" s="88"/>
      <c r="D1451" s="87"/>
      <c r="E1451" s="83">
        <f>IF($C1451&lt;&gt;"",VLOOKUP($C1451,'Monthly budget'!$E$8:$O$86,COLUMN()-3,FALSE),0)</f>
        <v>0</v>
      </c>
      <c r="F1451" s="82">
        <f>IF($C1451&lt;&gt;"",VLOOKUP($C1451,'Monthly budget'!$E$8:$O$86,COLUMN()-3,FALSE),0)</f>
        <v>0</v>
      </c>
      <c r="G1451" s="82">
        <f>IF($C1451&lt;&gt;"",VLOOKUP($C1451,'Monthly budget'!$E$8:$O$86,COLUMN()-3,FALSE),0)</f>
        <v>0</v>
      </c>
      <c r="H1451" s="82">
        <f>IF($C1451&lt;&gt;"",VLOOKUP($C1451,'Monthly budget'!$E$8:$O$86,COLUMN()-3,FALSE),0)</f>
        <v>0</v>
      </c>
      <c r="I1451" s="82">
        <f>IF($C1451&lt;&gt;"",VLOOKUP($C1451,'Monthly budget'!$E$8:$O$86,COLUMN()-3,FALSE),0)</f>
        <v>0</v>
      </c>
      <c r="J1451" s="82">
        <f>IF($C1451&lt;&gt;"",VLOOKUP($C1451,'Monthly budget'!$E$8:$O$86,COLUMN()-3,FALSE),0)</f>
        <v>0</v>
      </c>
      <c r="K1451" s="82">
        <f>IF($C1451&lt;&gt;"",VLOOKUP($C1451,'Monthly budget'!$E$8:$O$86,COLUMN()-3,FALSE),0)</f>
        <v>0</v>
      </c>
      <c r="L1451" s="82">
        <f>IF($C1451&lt;&gt;"",VLOOKUP($C1451,'Monthly budget'!$E$8:$O$86,COLUMN()-3,FALSE),0)</f>
        <v>0</v>
      </c>
      <c r="M1451" s="82">
        <f>IF($C1451&lt;&gt;"",VLOOKUP($C1451,'Monthly budget'!$E$8:$O$86,COLUMN()-3,FALSE),0)</f>
        <v>0</v>
      </c>
      <c r="N1451" s="82">
        <f>IF($C1451&lt;&gt;"",VLOOKUP($C1451,'Monthly budget'!$E$8:$O$86,COLUMN()-3,FALSE),0)</f>
        <v>0</v>
      </c>
    </row>
    <row r="1452" spans="2:14" x14ac:dyDescent="0.25">
      <c r="B1452" s="81" t="b">
        <v>0</v>
      </c>
      <c r="C1452" s="88"/>
      <c r="D1452" s="87"/>
      <c r="E1452" s="83">
        <f>IF($C1452&lt;&gt;"",VLOOKUP($C1452,'Monthly budget'!$E$8:$O$86,COLUMN()-3,FALSE),0)</f>
        <v>0</v>
      </c>
      <c r="F1452" s="82">
        <f>IF($C1452&lt;&gt;"",VLOOKUP($C1452,'Monthly budget'!$E$8:$O$86,COLUMN()-3,FALSE),0)</f>
        <v>0</v>
      </c>
      <c r="G1452" s="82">
        <f>IF($C1452&lt;&gt;"",VLOOKUP($C1452,'Monthly budget'!$E$8:$O$86,COLUMN()-3,FALSE),0)</f>
        <v>0</v>
      </c>
      <c r="H1452" s="82">
        <f>IF($C1452&lt;&gt;"",VLOOKUP($C1452,'Monthly budget'!$E$8:$O$86,COLUMN()-3,FALSE),0)</f>
        <v>0</v>
      </c>
      <c r="I1452" s="82">
        <f>IF($C1452&lt;&gt;"",VLOOKUP($C1452,'Monthly budget'!$E$8:$O$86,COLUMN()-3,FALSE),0)</f>
        <v>0</v>
      </c>
      <c r="J1452" s="82">
        <f>IF($C1452&lt;&gt;"",VLOOKUP($C1452,'Monthly budget'!$E$8:$O$86,COLUMN()-3,FALSE),0)</f>
        <v>0</v>
      </c>
      <c r="K1452" s="82">
        <f>IF($C1452&lt;&gt;"",VLOOKUP($C1452,'Monthly budget'!$E$8:$O$86,COLUMN()-3,FALSE),0)</f>
        <v>0</v>
      </c>
      <c r="L1452" s="82">
        <f>IF($C1452&lt;&gt;"",VLOOKUP($C1452,'Monthly budget'!$E$8:$O$86,COLUMN()-3,FALSE),0)</f>
        <v>0</v>
      </c>
      <c r="M1452" s="82">
        <f>IF($C1452&lt;&gt;"",VLOOKUP($C1452,'Monthly budget'!$E$8:$O$86,COLUMN()-3,FALSE),0)</f>
        <v>0</v>
      </c>
      <c r="N1452" s="82">
        <f>IF($C1452&lt;&gt;"",VLOOKUP($C1452,'Monthly budget'!$E$8:$O$86,COLUMN()-3,FALSE),0)</f>
        <v>0</v>
      </c>
    </row>
    <row r="1453" spans="2:14" x14ac:dyDescent="0.25">
      <c r="B1453" s="81" t="b">
        <v>0</v>
      </c>
      <c r="C1453" s="88"/>
      <c r="D1453" s="87"/>
      <c r="E1453" s="83">
        <f>IF($C1453&lt;&gt;"",VLOOKUP($C1453,'Monthly budget'!$E$8:$O$86,COLUMN()-3,FALSE),0)</f>
        <v>0</v>
      </c>
      <c r="F1453" s="82">
        <f>IF($C1453&lt;&gt;"",VLOOKUP($C1453,'Monthly budget'!$E$8:$O$86,COLUMN()-3,FALSE),0)</f>
        <v>0</v>
      </c>
      <c r="G1453" s="82">
        <f>IF($C1453&lt;&gt;"",VLOOKUP($C1453,'Monthly budget'!$E$8:$O$86,COLUMN()-3,FALSE),0)</f>
        <v>0</v>
      </c>
      <c r="H1453" s="82">
        <f>IF($C1453&lt;&gt;"",VLOOKUP($C1453,'Monthly budget'!$E$8:$O$86,COLUMN()-3,FALSE),0)</f>
        <v>0</v>
      </c>
      <c r="I1453" s="82">
        <f>IF($C1453&lt;&gt;"",VLOOKUP($C1453,'Monthly budget'!$E$8:$O$86,COLUMN()-3,FALSE),0)</f>
        <v>0</v>
      </c>
      <c r="J1453" s="82">
        <f>IF($C1453&lt;&gt;"",VLOOKUP($C1453,'Monthly budget'!$E$8:$O$86,COLUMN()-3,FALSE),0)</f>
        <v>0</v>
      </c>
      <c r="K1453" s="82">
        <f>IF($C1453&lt;&gt;"",VLOOKUP($C1453,'Monthly budget'!$E$8:$O$86,COLUMN()-3,FALSE),0)</f>
        <v>0</v>
      </c>
      <c r="L1453" s="82">
        <f>IF($C1453&lt;&gt;"",VLOOKUP($C1453,'Monthly budget'!$E$8:$O$86,COLUMN()-3,FALSE),0)</f>
        <v>0</v>
      </c>
      <c r="M1453" s="82">
        <f>IF($C1453&lt;&gt;"",VLOOKUP($C1453,'Monthly budget'!$E$8:$O$86,COLUMN()-3,FALSE),0)</f>
        <v>0</v>
      </c>
      <c r="N1453" s="82">
        <f>IF($C1453&lt;&gt;"",VLOOKUP($C1453,'Monthly budget'!$E$8:$O$86,COLUMN()-3,FALSE),0)</f>
        <v>0</v>
      </c>
    </row>
    <row r="1454" spans="2:14" x14ac:dyDescent="0.25">
      <c r="B1454" s="81" t="b">
        <v>0</v>
      </c>
      <c r="C1454" s="88"/>
      <c r="D1454" s="87"/>
      <c r="E1454" s="83">
        <f>IF($C1454&lt;&gt;"",VLOOKUP($C1454,'Monthly budget'!$E$8:$O$86,COLUMN()-3,FALSE),0)</f>
        <v>0</v>
      </c>
      <c r="F1454" s="82">
        <f>IF($C1454&lt;&gt;"",VLOOKUP($C1454,'Monthly budget'!$E$8:$O$86,COLUMN()-3,FALSE),0)</f>
        <v>0</v>
      </c>
      <c r="G1454" s="82">
        <f>IF($C1454&lt;&gt;"",VLOOKUP($C1454,'Monthly budget'!$E$8:$O$86,COLUMN()-3,FALSE),0)</f>
        <v>0</v>
      </c>
      <c r="H1454" s="82">
        <f>IF($C1454&lt;&gt;"",VLOOKUP($C1454,'Monthly budget'!$E$8:$O$86,COLUMN()-3,FALSE),0)</f>
        <v>0</v>
      </c>
      <c r="I1454" s="82">
        <f>IF($C1454&lt;&gt;"",VLOOKUP($C1454,'Monthly budget'!$E$8:$O$86,COLUMN()-3,FALSE),0)</f>
        <v>0</v>
      </c>
      <c r="J1454" s="82">
        <f>IF($C1454&lt;&gt;"",VLOOKUP($C1454,'Monthly budget'!$E$8:$O$86,COLUMN()-3,FALSE),0)</f>
        <v>0</v>
      </c>
      <c r="K1454" s="82">
        <f>IF($C1454&lt;&gt;"",VLOOKUP($C1454,'Monthly budget'!$E$8:$O$86,COLUMN()-3,FALSE),0)</f>
        <v>0</v>
      </c>
      <c r="L1454" s="82">
        <f>IF($C1454&lt;&gt;"",VLOOKUP($C1454,'Monthly budget'!$E$8:$O$86,COLUMN()-3,FALSE),0)</f>
        <v>0</v>
      </c>
      <c r="M1454" s="82">
        <f>IF($C1454&lt;&gt;"",VLOOKUP($C1454,'Monthly budget'!$E$8:$O$86,COLUMN()-3,FALSE),0)</f>
        <v>0</v>
      </c>
      <c r="N1454" s="82">
        <f>IF($C1454&lt;&gt;"",VLOOKUP($C1454,'Monthly budget'!$E$8:$O$86,COLUMN()-3,FALSE),0)</f>
        <v>0</v>
      </c>
    </row>
    <row r="1455" spans="2:14" x14ac:dyDescent="0.25">
      <c r="B1455" s="81" t="b">
        <v>0</v>
      </c>
      <c r="C1455" s="88"/>
      <c r="D1455" s="87"/>
      <c r="E1455" s="83">
        <f>IF($C1455&lt;&gt;"",VLOOKUP($C1455,'Monthly budget'!$E$8:$O$86,COLUMN()-3,FALSE),0)</f>
        <v>0</v>
      </c>
      <c r="F1455" s="82">
        <f>IF($C1455&lt;&gt;"",VLOOKUP($C1455,'Monthly budget'!$E$8:$O$86,COLUMN()-3,FALSE),0)</f>
        <v>0</v>
      </c>
      <c r="G1455" s="82">
        <f>IF($C1455&lt;&gt;"",VLOOKUP($C1455,'Monthly budget'!$E$8:$O$86,COLUMN()-3,FALSE),0)</f>
        <v>0</v>
      </c>
      <c r="H1455" s="82">
        <f>IF($C1455&lt;&gt;"",VLOOKUP($C1455,'Monthly budget'!$E$8:$O$86,COLUMN()-3,FALSE),0)</f>
        <v>0</v>
      </c>
      <c r="I1455" s="82">
        <f>IF($C1455&lt;&gt;"",VLOOKUP($C1455,'Monthly budget'!$E$8:$O$86,COLUMN()-3,FALSE),0)</f>
        <v>0</v>
      </c>
      <c r="J1455" s="82">
        <f>IF($C1455&lt;&gt;"",VLOOKUP($C1455,'Monthly budget'!$E$8:$O$86,COLUMN()-3,FALSE),0)</f>
        <v>0</v>
      </c>
      <c r="K1455" s="82">
        <f>IF($C1455&lt;&gt;"",VLOOKUP($C1455,'Monthly budget'!$E$8:$O$86,COLUMN()-3,FALSE),0)</f>
        <v>0</v>
      </c>
      <c r="L1455" s="82">
        <f>IF($C1455&lt;&gt;"",VLOOKUP($C1455,'Monthly budget'!$E$8:$O$86,COLUMN()-3,FALSE),0)</f>
        <v>0</v>
      </c>
      <c r="M1455" s="82">
        <f>IF($C1455&lt;&gt;"",VLOOKUP($C1455,'Monthly budget'!$E$8:$O$86,COLUMN()-3,FALSE),0)</f>
        <v>0</v>
      </c>
      <c r="N1455" s="82">
        <f>IF($C1455&lt;&gt;"",VLOOKUP($C1455,'Monthly budget'!$E$8:$O$86,COLUMN()-3,FALSE),0)</f>
        <v>0</v>
      </c>
    </row>
    <row r="1456" spans="2:14" x14ac:dyDescent="0.25">
      <c r="B1456" s="81" t="b">
        <v>0</v>
      </c>
      <c r="C1456" s="88"/>
      <c r="D1456" s="87"/>
      <c r="E1456" s="83">
        <f>IF($C1456&lt;&gt;"",VLOOKUP($C1456,'Monthly budget'!$E$8:$O$86,COLUMN()-3,FALSE),0)</f>
        <v>0</v>
      </c>
      <c r="F1456" s="82">
        <f>IF($C1456&lt;&gt;"",VLOOKUP($C1456,'Monthly budget'!$E$8:$O$86,COLUMN()-3,FALSE),0)</f>
        <v>0</v>
      </c>
      <c r="G1456" s="82">
        <f>IF($C1456&lt;&gt;"",VLOOKUP($C1456,'Monthly budget'!$E$8:$O$86,COLUMN()-3,FALSE),0)</f>
        <v>0</v>
      </c>
      <c r="H1456" s="82">
        <f>IF($C1456&lt;&gt;"",VLOOKUP($C1456,'Monthly budget'!$E$8:$O$86,COLUMN()-3,FALSE),0)</f>
        <v>0</v>
      </c>
      <c r="I1456" s="82">
        <f>IF($C1456&lt;&gt;"",VLOOKUP($C1456,'Monthly budget'!$E$8:$O$86,COLUMN()-3,FALSE),0)</f>
        <v>0</v>
      </c>
      <c r="J1456" s="82">
        <f>IF($C1456&lt;&gt;"",VLOOKUP($C1456,'Monthly budget'!$E$8:$O$86,COLUMN()-3,FALSE),0)</f>
        <v>0</v>
      </c>
      <c r="K1456" s="82">
        <f>IF($C1456&lt;&gt;"",VLOOKUP($C1456,'Monthly budget'!$E$8:$O$86,COLUMN()-3,FALSE),0)</f>
        <v>0</v>
      </c>
      <c r="L1456" s="82">
        <f>IF($C1456&lt;&gt;"",VLOOKUP($C1456,'Monthly budget'!$E$8:$O$86,COLUMN()-3,FALSE),0)</f>
        <v>0</v>
      </c>
      <c r="M1456" s="82">
        <f>IF($C1456&lt;&gt;"",VLOOKUP($C1456,'Monthly budget'!$E$8:$O$86,COLUMN()-3,FALSE),0)</f>
        <v>0</v>
      </c>
      <c r="N1456" s="82">
        <f>IF($C1456&lt;&gt;"",VLOOKUP($C1456,'Monthly budget'!$E$8:$O$86,COLUMN()-3,FALSE),0)</f>
        <v>0</v>
      </c>
    </row>
    <row r="1457" spans="2:14" x14ac:dyDescent="0.25">
      <c r="B1457" s="81" t="b">
        <v>0</v>
      </c>
      <c r="C1457" s="88"/>
      <c r="D1457" s="87"/>
      <c r="E1457" s="83">
        <f>IF($C1457&lt;&gt;"",VLOOKUP($C1457,'Monthly budget'!$E$8:$O$86,COLUMN()-3,FALSE),0)</f>
        <v>0</v>
      </c>
      <c r="F1457" s="82">
        <f>IF($C1457&lt;&gt;"",VLOOKUP($C1457,'Monthly budget'!$E$8:$O$86,COLUMN()-3,FALSE),0)</f>
        <v>0</v>
      </c>
      <c r="G1457" s="82">
        <f>IF($C1457&lt;&gt;"",VLOOKUP($C1457,'Monthly budget'!$E$8:$O$86,COLUMN()-3,FALSE),0)</f>
        <v>0</v>
      </c>
      <c r="H1457" s="82">
        <f>IF($C1457&lt;&gt;"",VLOOKUP($C1457,'Monthly budget'!$E$8:$O$86,COLUMN()-3,FALSE),0)</f>
        <v>0</v>
      </c>
      <c r="I1457" s="82">
        <f>IF($C1457&lt;&gt;"",VLOOKUP($C1457,'Monthly budget'!$E$8:$O$86,COLUMN()-3,FALSE),0)</f>
        <v>0</v>
      </c>
      <c r="J1457" s="82">
        <f>IF($C1457&lt;&gt;"",VLOOKUP($C1457,'Monthly budget'!$E$8:$O$86,COLUMN()-3,FALSE),0)</f>
        <v>0</v>
      </c>
      <c r="K1457" s="82">
        <f>IF($C1457&lt;&gt;"",VLOOKUP($C1457,'Monthly budget'!$E$8:$O$86,COLUMN()-3,FALSE),0)</f>
        <v>0</v>
      </c>
      <c r="L1457" s="82">
        <f>IF($C1457&lt;&gt;"",VLOOKUP($C1457,'Monthly budget'!$E$8:$O$86,COLUMN()-3,FALSE),0)</f>
        <v>0</v>
      </c>
      <c r="M1457" s="82">
        <f>IF($C1457&lt;&gt;"",VLOOKUP($C1457,'Monthly budget'!$E$8:$O$86,COLUMN()-3,FALSE),0)</f>
        <v>0</v>
      </c>
      <c r="N1457" s="82">
        <f>IF($C1457&lt;&gt;"",VLOOKUP($C1457,'Monthly budget'!$E$8:$O$86,COLUMN()-3,FALSE),0)</f>
        <v>0</v>
      </c>
    </row>
    <row r="1458" spans="2:14" x14ac:dyDescent="0.25">
      <c r="B1458" s="81" t="b">
        <v>0</v>
      </c>
      <c r="C1458" s="88"/>
      <c r="D1458" s="87"/>
      <c r="E1458" s="83">
        <f>IF($C1458&lt;&gt;"",VLOOKUP($C1458,'Monthly budget'!$E$8:$O$86,COLUMN()-3,FALSE),0)</f>
        <v>0</v>
      </c>
      <c r="F1458" s="82">
        <f>IF($C1458&lt;&gt;"",VLOOKUP($C1458,'Monthly budget'!$E$8:$O$86,COLUMN()-3,FALSE),0)</f>
        <v>0</v>
      </c>
      <c r="G1458" s="82">
        <f>IF($C1458&lt;&gt;"",VLOOKUP($C1458,'Monthly budget'!$E$8:$O$86,COLUMN()-3,FALSE),0)</f>
        <v>0</v>
      </c>
      <c r="H1458" s="82">
        <f>IF($C1458&lt;&gt;"",VLOOKUP($C1458,'Monthly budget'!$E$8:$O$86,COLUMN()-3,FALSE),0)</f>
        <v>0</v>
      </c>
      <c r="I1458" s="82">
        <f>IF($C1458&lt;&gt;"",VLOOKUP($C1458,'Monthly budget'!$E$8:$O$86,COLUMN()-3,FALSE),0)</f>
        <v>0</v>
      </c>
      <c r="J1458" s="82">
        <f>IF($C1458&lt;&gt;"",VLOOKUP($C1458,'Monthly budget'!$E$8:$O$86,COLUMN()-3,FALSE),0)</f>
        <v>0</v>
      </c>
      <c r="K1458" s="82">
        <f>IF($C1458&lt;&gt;"",VLOOKUP($C1458,'Monthly budget'!$E$8:$O$86,COLUMN()-3,FALSE),0)</f>
        <v>0</v>
      </c>
      <c r="L1458" s="82">
        <f>IF($C1458&lt;&gt;"",VLOOKUP($C1458,'Monthly budget'!$E$8:$O$86,COLUMN()-3,FALSE),0)</f>
        <v>0</v>
      </c>
      <c r="M1458" s="82">
        <f>IF($C1458&lt;&gt;"",VLOOKUP($C1458,'Monthly budget'!$E$8:$O$86,COLUMN()-3,FALSE),0)</f>
        <v>0</v>
      </c>
      <c r="N1458" s="82">
        <f>IF($C1458&lt;&gt;"",VLOOKUP($C1458,'Monthly budget'!$E$8:$O$86,COLUMN()-3,FALSE),0)</f>
        <v>0</v>
      </c>
    </row>
    <row r="1459" spans="2:14" x14ac:dyDescent="0.25">
      <c r="B1459" s="81" t="b">
        <v>0</v>
      </c>
      <c r="C1459" s="88"/>
      <c r="D1459" s="87"/>
      <c r="E1459" s="83">
        <f>IF($C1459&lt;&gt;"",VLOOKUP($C1459,'Monthly budget'!$E$8:$O$86,COLUMN()-3,FALSE),0)</f>
        <v>0</v>
      </c>
      <c r="F1459" s="82">
        <f>IF($C1459&lt;&gt;"",VLOOKUP($C1459,'Monthly budget'!$E$8:$O$86,COLUMN()-3,FALSE),0)</f>
        <v>0</v>
      </c>
      <c r="G1459" s="82">
        <f>IF($C1459&lt;&gt;"",VLOOKUP($C1459,'Monthly budget'!$E$8:$O$86,COLUMN()-3,FALSE),0)</f>
        <v>0</v>
      </c>
      <c r="H1459" s="82">
        <f>IF($C1459&lt;&gt;"",VLOOKUP($C1459,'Monthly budget'!$E$8:$O$86,COLUMN()-3,FALSE),0)</f>
        <v>0</v>
      </c>
      <c r="I1459" s="82">
        <f>IF($C1459&lt;&gt;"",VLOOKUP($C1459,'Monthly budget'!$E$8:$O$86,COLUMN()-3,FALSE),0)</f>
        <v>0</v>
      </c>
      <c r="J1459" s="82">
        <f>IF($C1459&lt;&gt;"",VLOOKUP($C1459,'Monthly budget'!$E$8:$O$86,COLUMN()-3,FALSE),0)</f>
        <v>0</v>
      </c>
      <c r="K1459" s="82">
        <f>IF($C1459&lt;&gt;"",VLOOKUP($C1459,'Monthly budget'!$E$8:$O$86,COLUMN()-3,FALSE),0)</f>
        <v>0</v>
      </c>
      <c r="L1459" s="82">
        <f>IF($C1459&lt;&gt;"",VLOOKUP($C1459,'Monthly budget'!$E$8:$O$86,COLUMN()-3,FALSE),0)</f>
        <v>0</v>
      </c>
      <c r="M1459" s="82">
        <f>IF($C1459&lt;&gt;"",VLOOKUP($C1459,'Monthly budget'!$E$8:$O$86,COLUMN()-3,FALSE),0)</f>
        <v>0</v>
      </c>
      <c r="N1459" s="82">
        <f>IF($C1459&lt;&gt;"",VLOOKUP($C1459,'Monthly budget'!$E$8:$O$86,COLUMN()-3,FALSE),0)</f>
        <v>0</v>
      </c>
    </row>
    <row r="1460" spans="2:14" x14ac:dyDescent="0.25">
      <c r="B1460" s="81" t="b">
        <v>0</v>
      </c>
      <c r="C1460" s="88"/>
      <c r="D1460" s="87"/>
      <c r="E1460" s="83">
        <f>IF($C1460&lt;&gt;"",VLOOKUP($C1460,'Monthly budget'!$E$8:$O$86,COLUMN()-3,FALSE),0)</f>
        <v>0</v>
      </c>
      <c r="F1460" s="82">
        <f>IF($C1460&lt;&gt;"",VLOOKUP($C1460,'Monthly budget'!$E$8:$O$86,COLUMN()-3,FALSE),0)</f>
        <v>0</v>
      </c>
      <c r="G1460" s="82">
        <f>IF($C1460&lt;&gt;"",VLOOKUP($C1460,'Monthly budget'!$E$8:$O$86,COLUMN()-3,FALSE),0)</f>
        <v>0</v>
      </c>
      <c r="H1460" s="82">
        <f>IF($C1460&lt;&gt;"",VLOOKUP($C1460,'Monthly budget'!$E$8:$O$86,COLUMN()-3,FALSE),0)</f>
        <v>0</v>
      </c>
      <c r="I1460" s="82">
        <f>IF($C1460&lt;&gt;"",VLOOKUP($C1460,'Monthly budget'!$E$8:$O$86,COLUMN()-3,FALSE),0)</f>
        <v>0</v>
      </c>
      <c r="J1460" s="82">
        <f>IF($C1460&lt;&gt;"",VLOOKUP($C1460,'Monthly budget'!$E$8:$O$86,COLUMN()-3,FALSE),0)</f>
        <v>0</v>
      </c>
      <c r="K1460" s="82">
        <f>IF($C1460&lt;&gt;"",VLOOKUP($C1460,'Monthly budget'!$E$8:$O$86,COLUMN()-3,FALSE),0)</f>
        <v>0</v>
      </c>
      <c r="L1460" s="82">
        <f>IF($C1460&lt;&gt;"",VLOOKUP($C1460,'Monthly budget'!$E$8:$O$86,COLUMN()-3,FALSE),0)</f>
        <v>0</v>
      </c>
      <c r="M1460" s="82">
        <f>IF($C1460&lt;&gt;"",VLOOKUP($C1460,'Monthly budget'!$E$8:$O$86,COLUMN()-3,FALSE),0)</f>
        <v>0</v>
      </c>
      <c r="N1460" s="82">
        <f>IF($C1460&lt;&gt;"",VLOOKUP($C1460,'Monthly budget'!$E$8:$O$86,COLUMN()-3,FALSE),0)</f>
        <v>0</v>
      </c>
    </row>
    <row r="1461" spans="2:14" x14ac:dyDescent="0.25">
      <c r="B1461" s="81" t="b">
        <v>0</v>
      </c>
      <c r="C1461" s="88"/>
      <c r="D1461" s="87"/>
      <c r="E1461" s="83">
        <f>IF($C1461&lt;&gt;"",VLOOKUP($C1461,'Monthly budget'!$E$8:$O$86,COLUMN()-3,FALSE),0)</f>
        <v>0</v>
      </c>
      <c r="F1461" s="82">
        <f>IF($C1461&lt;&gt;"",VLOOKUP($C1461,'Monthly budget'!$E$8:$O$86,COLUMN()-3,FALSE),0)</f>
        <v>0</v>
      </c>
      <c r="G1461" s="82">
        <f>IF($C1461&lt;&gt;"",VLOOKUP($C1461,'Monthly budget'!$E$8:$O$86,COLUMN()-3,FALSE),0)</f>
        <v>0</v>
      </c>
      <c r="H1461" s="82">
        <f>IF($C1461&lt;&gt;"",VLOOKUP($C1461,'Monthly budget'!$E$8:$O$86,COLUMN()-3,FALSE),0)</f>
        <v>0</v>
      </c>
      <c r="I1461" s="82">
        <f>IF($C1461&lt;&gt;"",VLOOKUP($C1461,'Monthly budget'!$E$8:$O$86,COLUMN()-3,FALSE),0)</f>
        <v>0</v>
      </c>
      <c r="J1461" s="82">
        <f>IF($C1461&lt;&gt;"",VLOOKUP($C1461,'Monthly budget'!$E$8:$O$86,COLUMN()-3,FALSE),0)</f>
        <v>0</v>
      </c>
      <c r="K1461" s="82">
        <f>IF($C1461&lt;&gt;"",VLOOKUP($C1461,'Monthly budget'!$E$8:$O$86,COLUMN()-3,FALSE),0)</f>
        <v>0</v>
      </c>
      <c r="L1461" s="82">
        <f>IF($C1461&lt;&gt;"",VLOOKUP($C1461,'Monthly budget'!$E$8:$O$86,COLUMN()-3,FALSE),0)</f>
        <v>0</v>
      </c>
      <c r="M1461" s="82">
        <f>IF($C1461&lt;&gt;"",VLOOKUP($C1461,'Monthly budget'!$E$8:$O$86,COLUMN()-3,FALSE),0)</f>
        <v>0</v>
      </c>
      <c r="N1461" s="82">
        <f>IF($C1461&lt;&gt;"",VLOOKUP($C1461,'Monthly budget'!$E$8:$O$86,COLUMN()-3,FALSE),0)</f>
        <v>0</v>
      </c>
    </row>
    <row r="1462" spans="2:14" x14ac:dyDescent="0.25">
      <c r="B1462" s="81" t="b">
        <v>0</v>
      </c>
      <c r="C1462" s="88"/>
      <c r="D1462" s="87"/>
      <c r="E1462" s="83">
        <f>IF($C1462&lt;&gt;"",VLOOKUP($C1462,'Monthly budget'!$E$8:$O$86,COLUMN()-3,FALSE),0)</f>
        <v>0</v>
      </c>
      <c r="F1462" s="82">
        <f>IF($C1462&lt;&gt;"",VLOOKUP($C1462,'Monthly budget'!$E$8:$O$86,COLUMN()-3,FALSE),0)</f>
        <v>0</v>
      </c>
      <c r="G1462" s="82">
        <f>IF($C1462&lt;&gt;"",VLOOKUP($C1462,'Monthly budget'!$E$8:$O$86,COLUMN()-3,FALSE),0)</f>
        <v>0</v>
      </c>
      <c r="H1462" s="82">
        <f>IF($C1462&lt;&gt;"",VLOOKUP($C1462,'Monthly budget'!$E$8:$O$86,COLUMN()-3,FALSE),0)</f>
        <v>0</v>
      </c>
      <c r="I1462" s="82">
        <f>IF($C1462&lt;&gt;"",VLOOKUP($C1462,'Monthly budget'!$E$8:$O$86,COLUMN()-3,FALSE),0)</f>
        <v>0</v>
      </c>
      <c r="J1462" s="82">
        <f>IF($C1462&lt;&gt;"",VLOOKUP($C1462,'Monthly budget'!$E$8:$O$86,COLUMN()-3,FALSE),0)</f>
        <v>0</v>
      </c>
      <c r="K1462" s="82">
        <f>IF($C1462&lt;&gt;"",VLOOKUP($C1462,'Monthly budget'!$E$8:$O$86,COLUMN()-3,FALSE),0)</f>
        <v>0</v>
      </c>
      <c r="L1462" s="82">
        <f>IF($C1462&lt;&gt;"",VLOOKUP($C1462,'Monthly budget'!$E$8:$O$86,COLUMN()-3,FALSE),0)</f>
        <v>0</v>
      </c>
      <c r="M1462" s="82">
        <f>IF($C1462&lt;&gt;"",VLOOKUP($C1462,'Monthly budget'!$E$8:$O$86,COLUMN()-3,FALSE),0)</f>
        <v>0</v>
      </c>
      <c r="N1462" s="82">
        <f>IF($C1462&lt;&gt;"",VLOOKUP($C1462,'Monthly budget'!$E$8:$O$86,COLUMN()-3,FALSE),0)</f>
        <v>0</v>
      </c>
    </row>
    <row r="1463" spans="2:14" x14ac:dyDescent="0.25">
      <c r="B1463" s="81" t="b">
        <v>0</v>
      </c>
      <c r="C1463" s="88"/>
      <c r="D1463" s="87"/>
      <c r="E1463" s="83">
        <f>IF($C1463&lt;&gt;"",VLOOKUP($C1463,'Monthly budget'!$E$8:$O$86,COLUMN()-3,FALSE),0)</f>
        <v>0</v>
      </c>
      <c r="F1463" s="82">
        <f>IF($C1463&lt;&gt;"",VLOOKUP($C1463,'Monthly budget'!$E$8:$O$86,COLUMN()-3,FALSE),0)</f>
        <v>0</v>
      </c>
      <c r="G1463" s="82">
        <f>IF($C1463&lt;&gt;"",VLOOKUP($C1463,'Monthly budget'!$E$8:$O$86,COLUMN()-3,FALSE),0)</f>
        <v>0</v>
      </c>
      <c r="H1463" s="82">
        <f>IF($C1463&lt;&gt;"",VLOOKUP($C1463,'Monthly budget'!$E$8:$O$86,COLUMN()-3,FALSE),0)</f>
        <v>0</v>
      </c>
      <c r="I1463" s="82">
        <f>IF($C1463&lt;&gt;"",VLOOKUP($C1463,'Monthly budget'!$E$8:$O$86,COLUMN()-3,FALSE),0)</f>
        <v>0</v>
      </c>
      <c r="J1463" s="82">
        <f>IF($C1463&lt;&gt;"",VLOOKUP($C1463,'Monthly budget'!$E$8:$O$86,COLUMN()-3,FALSE),0)</f>
        <v>0</v>
      </c>
      <c r="K1463" s="82">
        <f>IF($C1463&lt;&gt;"",VLOOKUP($C1463,'Monthly budget'!$E$8:$O$86,COLUMN()-3,FALSE),0)</f>
        <v>0</v>
      </c>
      <c r="L1463" s="82">
        <f>IF($C1463&lt;&gt;"",VLOOKUP($C1463,'Monthly budget'!$E$8:$O$86,COLUMN()-3,FALSE),0)</f>
        <v>0</v>
      </c>
      <c r="M1463" s="82">
        <f>IF($C1463&lt;&gt;"",VLOOKUP($C1463,'Monthly budget'!$E$8:$O$86,COLUMN()-3,FALSE),0)</f>
        <v>0</v>
      </c>
      <c r="N1463" s="82">
        <f>IF($C1463&lt;&gt;"",VLOOKUP($C1463,'Monthly budget'!$E$8:$O$86,COLUMN()-3,FALSE),0)</f>
        <v>0</v>
      </c>
    </row>
    <row r="1464" spans="2:14" x14ac:dyDescent="0.25">
      <c r="B1464" s="81" t="b">
        <v>0</v>
      </c>
      <c r="C1464" s="88"/>
      <c r="D1464" s="87"/>
      <c r="E1464" s="83">
        <f>IF($C1464&lt;&gt;"",VLOOKUP($C1464,'Monthly budget'!$E$8:$O$86,COLUMN()-3,FALSE),0)</f>
        <v>0</v>
      </c>
      <c r="F1464" s="82">
        <f>IF($C1464&lt;&gt;"",VLOOKUP($C1464,'Monthly budget'!$E$8:$O$86,COLUMN()-3,FALSE),0)</f>
        <v>0</v>
      </c>
      <c r="G1464" s="82">
        <f>IF($C1464&lt;&gt;"",VLOOKUP($C1464,'Monthly budget'!$E$8:$O$86,COLUMN()-3,FALSE),0)</f>
        <v>0</v>
      </c>
      <c r="H1464" s="82">
        <f>IF($C1464&lt;&gt;"",VLOOKUP($C1464,'Monthly budget'!$E$8:$O$86,COLUMN()-3,FALSE),0)</f>
        <v>0</v>
      </c>
      <c r="I1464" s="82">
        <f>IF($C1464&lt;&gt;"",VLOOKUP($C1464,'Monthly budget'!$E$8:$O$86,COLUMN()-3,FALSE),0)</f>
        <v>0</v>
      </c>
      <c r="J1464" s="82">
        <f>IF($C1464&lt;&gt;"",VLOOKUP($C1464,'Monthly budget'!$E$8:$O$86,COLUMN()-3,FALSE),0)</f>
        <v>0</v>
      </c>
      <c r="K1464" s="82">
        <f>IF($C1464&lt;&gt;"",VLOOKUP($C1464,'Monthly budget'!$E$8:$O$86,COLUMN()-3,FALSE),0)</f>
        <v>0</v>
      </c>
      <c r="L1464" s="82">
        <f>IF($C1464&lt;&gt;"",VLOOKUP($C1464,'Monthly budget'!$E$8:$O$86,COLUMN()-3,FALSE),0)</f>
        <v>0</v>
      </c>
      <c r="M1464" s="82">
        <f>IF($C1464&lt;&gt;"",VLOOKUP($C1464,'Monthly budget'!$E$8:$O$86,COLUMN()-3,FALSE),0)</f>
        <v>0</v>
      </c>
      <c r="N1464" s="82">
        <f>IF($C1464&lt;&gt;"",VLOOKUP($C1464,'Monthly budget'!$E$8:$O$86,COLUMN()-3,FALSE),0)</f>
        <v>0</v>
      </c>
    </row>
    <row r="1465" spans="2:14" x14ac:dyDescent="0.25">
      <c r="B1465" s="81" t="b">
        <v>0</v>
      </c>
      <c r="C1465" s="88"/>
      <c r="D1465" s="87"/>
      <c r="E1465" s="83">
        <f>IF($C1465&lt;&gt;"",VLOOKUP($C1465,'Monthly budget'!$E$8:$O$86,COLUMN()-3,FALSE),0)</f>
        <v>0</v>
      </c>
      <c r="F1465" s="82">
        <f>IF($C1465&lt;&gt;"",VLOOKUP($C1465,'Monthly budget'!$E$8:$O$86,COLUMN()-3,FALSE),0)</f>
        <v>0</v>
      </c>
      <c r="G1465" s="82">
        <f>IF($C1465&lt;&gt;"",VLOOKUP($C1465,'Monthly budget'!$E$8:$O$86,COLUMN()-3,FALSE),0)</f>
        <v>0</v>
      </c>
      <c r="H1465" s="82">
        <f>IF($C1465&lt;&gt;"",VLOOKUP($C1465,'Monthly budget'!$E$8:$O$86,COLUMN()-3,FALSE),0)</f>
        <v>0</v>
      </c>
      <c r="I1465" s="82">
        <f>IF($C1465&lt;&gt;"",VLOOKUP($C1465,'Monthly budget'!$E$8:$O$86,COLUMN()-3,FALSE),0)</f>
        <v>0</v>
      </c>
      <c r="J1465" s="82">
        <f>IF($C1465&lt;&gt;"",VLOOKUP($C1465,'Monthly budget'!$E$8:$O$86,COLUMN()-3,FALSE),0)</f>
        <v>0</v>
      </c>
      <c r="K1465" s="82">
        <f>IF($C1465&lt;&gt;"",VLOOKUP($C1465,'Monthly budget'!$E$8:$O$86,COLUMN()-3,FALSE),0)</f>
        <v>0</v>
      </c>
      <c r="L1465" s="82">
        <f>IF($C1465&lt;&gt;"",VLOOKUP($C1465,'Monthly budget'!$E$8:$O$86,COLUMN()-3,FALSE),0)</f>
        <v>0</v>
      </c>
      <c r="M1465" s="82">
        <f>IF($C1465&lt;&gt;"",VLOOKUP($C1465,'Monthly budget'!$E$8:$O$86,COLUMN()-3,FALSE),0)</f>
        <v>0</v>
      </c>
      <c r="N1465" s="82">
        <f>IF($C1465&lt;&gt;"",VLOOKUP($C1465,'Monthly budget'!$E$8:$O$86,COLUMN()-3,FALSE),0)</f>
        <v>0</v>
      </c>
    </row>
    <row r="1466" spans="2:14" x14ac:dyDescent="0.25">
      <c r="B1466" s="81" t="b">
        <v>0</v>
      </c>
      <c r="C1466" s="88"/>
      <c r="D1466" s="87"/>
      <c r="E1466" s="83">
        <f>IF($C1466&lt;&gt;"",VLOOKUP($C1466,'Monthly budget'!$E$8:$O$86,COLUMN()-3,FALSE),0)</f>
        <v>0</v>
      </c>
      <c r="F1466" s="82">
        <f>IF($C1466&lt;&gt;"",VLOOKUP($C1466,'Monthly budget'!$E$8:$O$86,COLUMN()-3,FALSE),0)</f>
        <v>0</v>
      </c>
      <c r="G1466" s="82">
        <f>IF($C1466&lt;&gt;"",VLOOKUP($C1466,'Monthly budget'!$E$8:$O$86,COLUMN()-3,FALSE),0)</f>
        <v>0</v>
      </c>
      <c r="H1466" s="82">
        <f>IF($C1466&lt;&gt;"",VLOOKUP($C1466,'Monthly budget'!$E$8:$O$86,COLUMN()-3,FALSE),0)</f>
        <v>0</v>
      </c>
      <c r="I1466" s="82">
        <f>IF($C1466&lt;&gt;"",VLOOKUP($C1466,'Monthly budget'!$E$8:$O$86,COLUMN()-3,FALSE),0)</f>
        <v>0</v>
      </c>
      <c r="J1466" s="82">
        <f>IF($C1466&lt;&gt;"",VLOOKUP($C1466,'Monthly budget'!$E$8:$O$86,COLUMN()-3,FALSE),0)</f>
        <v>0</v>
      </c>
      <c r="K1466" s="82">
        <f>IF($C1466&lt;&gt;"",VLOOKUP($C1466,'Monthly budget'!$E$8:$O$86,COLUMN()-3,FALSE),0)</f>
        <v>0</v>
      </c>
      <c r="L1466" s="82">
        <f>IF($C1466&lt;&gt;"",VLOOKUP($C1466,'Monthly budget'!$E$8:$O$86,COLUMN()-3,FALSE),0)</f>
        <v>0</v>
      </c>
      <c r="M1466" s="82">
        <f>IF($C1466&lt;&gt;"",VLOOKUP($C1466,'Monthly budget'!$E$8:$O$86,COLUMN()-3,FALSE),0)</f>
        <v>0</v>
      </c>
      <c r="N1466" s="82">
        <f>IF($C1466&lt;&gt;"",VLOOKUP($C1466,'Monthly budget'!$E$8:$O$86,COLUMN()-3,FALSE),0)</f>
        <v>0</v>
      </c>
    </row>
    <row r="1467" spans="2:14" x14ac:dyDescent="0.25">
      <c r="B1467" s="81" t="b">
        <v>0</v>
      </c>
      <c r="C1467" s="88"/>
      <c r="D1467" s="87"/>
      <c r="E1467" s="83">
        <f>IF($C1467&lt;&gt;"",VLOOKUP($C1467,'Monthly budget'!$E$8:$O$86,COLUMN()-3,FALSE),0)</f>
        <v>0</v>
      </c>
      <c r="F1467" s="82">
        <f>IF($C1467&lt;&gt;"",VLOOKUP($C1467,'Monthly budget'!$E$8:$O$86,COLUMN()-3,FALSE),0)</f>
        <v>0</v>
      </c>
      <c r="G1467" s="82">
        <f>IF($C1467&lt;&gt;"",VLOOKUP($C1467,'Monthly budget'!$E$8:$O$86,COLUMN()-3,FALSE),0)</f>
        <v>0</v>
      </c>
      <c r="H1467" s="82">
        <f>IF($C1467&lt;&gt;"",VLOOKUP($C1467,'Monthly budget'!$E$8:$O$86,COLUMN()-3,FALSE),0)</f>
        <v>0</v>
      </c>
      <c r="I1467" s="82">
        <f>IF($C1467&lt;&gt;"",VLOOKUP($C1467,'Monthly budget'!$E$8:$O$86,COLUMN()-3,FALSE),0)</f>
        <v>0</v>
      </c>
      <c r="J1467" s="82">
        <f>IF($C1467&lt;&gt;"",VLOOKUP($C1467,'Monthly budget'!$E$8:$O$86,COLUMN()-3,FALSE),0)</f>
        <v>0</v>
      </c>
      <c r="K1467" s="82">
        <f>IF($C1467&lt;&gt;"",VLOOKUP($C1467,'Monthly budget'!$E$8:$O$86,COLUMN()-3,FALSE),0)</f>
        <v>0</v>
      </c>
      <c r="L1467" s="82">
        <f>IF($C1467&lt;&gt;"",VLOOKUP($C1467,'Monthly budget'!$E$8:$O$86,COLUMN()-3,FALSE),0)</f>
        <v>0</v>
      </c>
      <c r="M1467" s="82">
        <f>IF($C1467&lt;&gt;"",VLOOKUP($C1467,'Monthly budget'!$E$8:$O$86,COLUMN()-3,FALSE),0)</f>
        <v>0</v>
      </c>
      <c r="N1467" s="82">
        <f>IF($C1467&lt;&gt;"",VLOOKUP($C1467,'Monthly budget'!$E$8:$O$86,COLUMN()-3,FALSE),0)</f>
        <v>0</v>
      </c>
    </row>
    <row r="1468" spans="2:14" x14ac:dyDescent="0.25">
      <c r="B1468" s="81" t="b">
        <v>0</v>
      </c>
      <c r="C1468" s="88"/>
      <c r="D1468" s="87"/>
      <c r="E1468" s="83">
        <f>IF($C1468&lt;&gt;"",VLOOKUP($C1468,'Monthly budget'!$E$8:$O$86,COLUMN()-3,FALSE),0)</f>
        <v>0</v>
      </c>
      <c r="F1468" s="82">
        <f>IF($C1468&lt;&gt;"",VLOOKUP($C1468,'Monthly budget'!$E$8:$O$86,COLUMN()-3,FALSE),0)</f>
        <v>0</v>
      </c>
      <c r="G1468" s="82">
        <f>IF($C1468&lt;&gt;"",VLOOKUP($C1468,'Monthly budget'!$E$8:$O$86,COLUMN()-3,FALSE),0)</f>
        <v>0</v>
      </c>
      <c r="H1468" s="82">
        <f>IF($C1468&lt;&gt;"",VLOOKUP($C1468,'Monthly budget'!$E$8:$O$86,COLUMN()-3,FALSE),0)</f>
        <v>0</v>
      </c>
      <c r="I1468" s="82">
        <f>IF($C1468&lt;&gt;"",VLOOKUP($C1468,'Monthly budget'!$E$8:$O$86,COLUMN()-3,FALSE),0)</f>
        <v>0</v>
      </c>
      <c r="J1468" s="82">
        <f>IF($C1468&lt;&gt;"",VLOOKUP($C1468,'Monthly budget'!$E$8:$O$86,COLUMN()-3,FALSE),0)</f>
        <v>0</v>
      </c>
      <c r="K1468" s="82">
        <f>IF($C1468&lt;&gt;"",VLOOKUP($C1468,'Monthly budget'!$E$8:$O$86,COLUMN()-3,FALSE),0)</f>
        <v>0</v>
      </c>
      <c r="L1468" s="82">
        <f>IF($C1468&lt;&gt;"",VLOOKUP($C1468,'Monthly budget'!$E$8:$O$86,COLUMN()-3,FALSE),0)</f>
        <v>0</v>
      </c>
      <c r="M1468" s="82">
        <f>IF($C1468&lt;&gt;"",VLOOKUP($C1468,'Monthly budget'!$E$8:$O$86,COLUMN()-3,FALSE),0)</f>
        <v>0</v>
      </c>
      <c r="N1468" s="82">
        <f>IF($C1468&lt;&gt;"",VLOOKUP($C1468,'Monthly budget'!$E$8:$O$86,COLUMN()-3,FALSE),0)</f>
        <v>0</v>
      </c>
    </row>
    <row r="1469" spans="2:14" x14ac:dyDescent="0.25">
      <c r="B1469" s="81" t="b">
        <v>0</v>
      </c>
      <c r="C1469" s="88"/>
      <c r="D1469" s="87"/>
      <c r="E1469" s="83">
        <f>IF($C1469&lt;&gt;"",VLOOKUP($C1469,'Monthly budget'!$E$8:$O$86,COLUMN()-3,FALSE),0)</f>
        <v>0</v>
      </c>
      <c r="F1469" s="82">
        <f>IF($C1469&lt;&gt;"",VLOOKUP($C1469,'Monthly budget'!$E$8:$O$86,COLUMN()-3,FALSE),0)</f>
        <v>0</v>
      </c>
      <c r="G1469" s="82">
        <f>IF($C1469&lt;&gt;"",VLOOKUP($C1469,'Monthly budget'!$E$8:$O$86,COLUMN()-3,FALSE),0)</f>
        <v>0</v>
      </c>
      <c r="H1469" s="82">
        <f>IF($C1469&lt;&gt;"",VLOOKUP($C1469,'Monthly budget'!$E$8:$O$86,COLUMN()-3,FALSE),0)</f>
        <v>0</v>
      </c>
      <c r="I1469" s="82">
        <f>IF($C1469&lt;&gt;"",VLOOKUP($C1469,'Monthly budget'!$E$8:$O$86,COLUMN()-3,FALSE),0)</f>
        <v>0</v>
      </c>
      <c r="J1469" s="82">
        <f>IF($C1469&lt;&gt;"",VLOOKUP($C1469,'Monthly budget'!$E$8:$O$86,COLUMN()-3,FALSE),0)</f>
        <v>0</v>
      </c>
      <c r="K1469" s="82">
        <f>IF($C1469&lt;&gt;"",VLOOKUP($C1469,'Monthly budget'!$E$8:$O$86,COLUMN()-3,FALSE),0)</f>
        <v>0</v>
      </c>
      <c r="L1469" s="82">
        <f>IF($C1469&lt;&gt;"",VLOOKUP($C1469,'Monthly budget'!$E$8:$O$86,COLUMN()-3,FALSE),0)</f>
        <v>0</v>
      </c>
      <c r="M1469" s="82">
        <f>IF($C1469&lt;&gt;"",VLOOKUP($C1469,'Monthly budget'!$E$8:$O$86,COLUMN()-3,FALSE),0)</f>
        <v>0</v>
      </c>
      <c r="N1469" s="82">
        <f>IF($C1469&lt;&gt;"",VLOOKUP($C1469,'Monthly budget'!$E$8:$O$86,COLUMN()-3,FALSE),0)</f>
        <v>0</v>
      </c>
    </row>
    <row r="1470" spans="2:14" x14ac:dyDescent="0.25">
      <c r="B1470" s="81" t="b">
        <v>0</v>
      </c>
      <c r="C1470" s="88"/>
      <c r="D1470" s="87"/>
      <c r="E1470" s="83">
        <f>IF($C1470&lt;&gt;"",VLOOKUP($C1470,'Monthly budget'!$E$8:$O$86,COLUMN()-3,FALSE),0)</f>
        <v>0</v>
      </c>
      <c r="F1470" s="82">
        <f>IF($C1470&lt;&gt;"",VLOOKUP($C1470,'Monthly budget'!$E$8:$O$86,COLUMN()-3,FALSE),0)</f>
        <v>0</v>
      </c>
      <c r="G1470" s="82">
        <f>IF($C1470&lt;&gt;"",VLOOKUP($C1470,'Monthly budget'!$E$8:$O$86,COLUMN()-3,FALSE),0)</f>
        <v>0</v>
      </c>
      <c r="H1470" s="82">
        <f>IF($C1470&lt;&gt;"",VLOOKUP($C1470,'Monthly budget'!$E$8:$O$86,COLUMN()-3,FALSE),0)</f>
        <v>0</v>
      </c>
      <c r="I1470" s="82">
        <f>IF($C1470&lt;&gt;"",VLOOKUP($C1470,'Monthly budget'!$E$8:$O$86,COLUMN()-3,FALSE),0)</f>
        <v>0</v>
      </c>
      <c r="J1470" s="82">
        <f>IF($C1470&lt;&gt;"",VLOOKUP($C1470,'Monthly budget'!$E$8:$O$86,COLUMN()-3,FALSE),0)</f>
        <v>0</v>
      </c>
      <c r="K1470" s="82">
        <f>IF($C1470&lt;&gt;"",VLOOKUP($C1470,'Monthly budget'!$E$8:$O$86,COLUMN()-3,FALSE),0)</f>
        <v>0</v>
      </c>
      <c r="L1470" s="82">
        <f>IF($C1470&lt;&gt;"",VLOOKUP($C1470,'Monthly budget'!$E$8:$O$86,COLUMN()-3,FALSE),0)</f>
        <v>0</v>
      </c>
      <c r="M1470" s="82">
        <f>IF($C1470&lt;&gt;"",VLOOKUP($C1470,'Monthly budget'!$E$8:$O$86,COLUMN()-3,FALSE),0)</f>
        <v>0</v>
      </c>
      <c r="N1470" s="82">
        <f>IF($C1470&lt;&gt;"",VLOOKUP($C1470,'Monthly budget'!$E$8:$O$86,COLUMN()-3,FALSE),0)</f>
        <v>0</v>
      </c>
    </row>
    <row r="1471" spans="2:14" x14ac:dyDescent="0.25">
      <c r="B1471" s="81" t="b">
        <v>0</v>
      </c>
      <c r="C1471" s="88"/>
      <c r="D1471" s="87"/>
      <c r="E1471" s="83">
        <f>IF($C1471&lt;&gt;"",VLOOKUP($C1471,'Monthly budget'!$E$8:$O$86,COLUMN()-3,FALSE),0)</f>
        <v>0</v>
      </c>
      <c r="F1471" s="82">
        <f>IF($C1471&lt;&gt;"",VLOOKUP($C1471,'Monthly budget'!$E$8:$O$86,COLUMN()-3,FALSE),0)</f>
        <v>0</v>
      </c>
      <c r="G1471" s="82">
        <f>IF($C1471&lt;&gt;"",VLOOKUP($C1471,'Monthly budget'!$E$8:$O$86,COLUMN()-3,FALSE),0)</f>
        <v>0</v>
      </c>
      <c r="H1471" s="82">
        <f>IF($C1471&lt;&gt;"",VLOOKUP($C1471,'Monthly budget'!$E$8:$O$86,COLUMN()-3,FALSE),0)</f>
        <v>0</v>
      </c>
      <c r="I1471" s="82">
        <f>IF($C1471&lt;&gt;"",VLOOKUP($C1471,'Monthly budget'!$E$8:$O$86,COLUMN()-3,FALSE),0)</f>
        <v>0</v>
      </c>
      <c r="J1471" s="82">
        <f>IF($C1471&lt;&gt;"",VLOOKUP($C1471,'Monthly budget'!$E$8:$O$86,COLUMN()-3,FALSE),0)</f>
        <v>0</v>
      </c>
      <c r="K1471" s="82">
        <f>IF($C1471&lt;&gt;"",VLOOKUP($C1471,'Monthly budget'!$E$8:$O$86,COLUMN()-3,FALSE),0)</f>
        <v>0</v>
      </c>
      <c r="L1471" s="82">
        <f>IF($C1471&lt;&gt;"",VLOOKUP($C1471,'Monthly budget'!$E$8:$O$86,COLUMN()-3,FALSE),0)</f>
        <v>0</v>
      </c>
      <c r="M1471" s="82">
        <f>IF($C1471&lt;&gt;"",VLOOKUP($C1471,'Monthly budget'!$E$8:$O$86,COLUMN()-3,FALSE),0)</f>
        <v>0</v>
      </c>
      <c r="N1471" s="82">
        <f>IF($C1471&lt;&gt;"",VLOOKUP($C1471,'Monthly budget'!$E$8:$O$86,COLUMN()-3,FALSE),0)</f>
        <v>0</v>
      </c>
    </row>
    <row r="1472" spans="2:14" x14ac:dyDescent="0.25">
      <c r="B1472" s="81" t="b">
        <v>0</v>
      </c>
      <c r="C1472" s="88"/>
      <c r="D1472" s="87"/>
      <c r="E1472" s="83">
        <f>IF($C1472&lt;&gt;"",VLOOKUP($C1472,'Monthly budget'!$E$8:$O$86,COLUMN()-3,FALSE),0)</f>
        <v>0</v>
      </c>
      <c r="F1472" s="82">
        <f>IF($C1472&lt;&gt;"",VLOOKUP($C1472,'Monthly budget'!$E$8:$O$86,COLUMN()-3,FALSE),0)</f>
        <v>0</v>
      </c>
      <c r="G1472" s="82">
        <f>IF($C1472&lt;&gt;"",VLOOKUP($C1472,'Monthly budget'!$E$8:$O$86,COLUMN()-3,FALSE),0)</f>
        <v>0</v>
      </c>
      <c r="H1472" s="82">
        <f>IF($C1472&lt;&gt;"",VLOOKUP($C1472,'Monthly budget'!$E$8:$O$86,COLUMN()-3,FALSE),0)</f>
        <v>0</v>
      </c>
      <c r="I1472" s="82">
        <f>IF($C1472&lt;&gt;"",VLOOKUP($C1472,'Monthly budget'!$E$8:$O$86,COLUMN()-3,FALSE),0)</f>
        <v>0</v>
      </c>
      <c r="J1472" s="82">
        <f>IF($C1472&lt;&gt;"",VLOOKUP($C1472,'Monthly budget'!$E$8:$O$86,COLUMN()-3,FALSE),0)</f>
        <v>0</v>
      </c>
      <c r="K1472" s="82">
        <f>IF($C1472&lt;&gt;"",VLOOKUP($C1472,'Monthly budget'!$E$8:$O$86,COLUMN()-3,FALSE),0)</f>
        <v>0</v>
      </c>
      <c r="L1472" s="82">
        <f>IF($C1472&lt;&gt;"",VLOOKUP($C1472,'Monthly budget'!$E$8:$O$86,COLUMN()-3,FALSE),0)</f>
        <v>0</v>
      </c>
      <c r="M1472" s="82">
        <f>IF($C1472&lt;&gt;"",VLOOKUP($C1472,'Monthly budget'!$E$8:$O$86,COLUMN()-3,FALSE),0)</f>
        <v>0</v>
      </c>
      <c r="N1472" s="82">
        <f>IF($C1472&lt;&gt;"",VLOOKUP($C1472,'Monthly budget'!$E$8:$O$86,COLUMN()-3,FALSE),0)</f>
        <v>0</v>
      </c>
    </row>
    <row r="1473" spans="2:14" x14ac:dyDescent="0.25">
      <c r="B1473" s="81" t="b">
        <v>0</v>
      </c>
      <c r="C1473" s="88"/>
      <c r="D1473" s="87"/>
      <c r="E1473" s="83">
        <f>IF($C1473&lt;&gt;"",VLOOKUP($C1473,'Monthly budget'!$E$8:$O$86,COLUMN()-3,FALSE),0)</f>
        <v>0</v>
      </c>
      <c r="F1473" s="82">
        <f>IF($C1473&lt;&gt;"",VLOOKUP($C1473,'Monthly budget'!$E$8:$O$86,COLUMN()-3,FALSE),0)</f>
        <v>0</v>
      </c>
      <c r="G1473" s="82">
        <f>IF($C1473&lt;&gt;"",VLOOKUP($C1473,'Monthly budget'!$E$8:$O$86,COLUMN()-3,FALSE),0)</f>
        <v>0</v>
      </c>
      <c r="H1473" s="82">
        <f>IF($C1473&lt;&gt;"",VLOOKUP($C1473,'Monthly budget'!$E$8:$O$86,COLUMN()-3,FALSE),0)</f>
        <v>0</v>
      </c>
      <c r="I1473" s="82">
        <f>IF($C1473&lt;&gt;"",VLOOKUP($C1473,'Monthly budget'!$E$8:$O$86,COLUMN()-3,FALSE),0)</f>
        <v>0</v>
      </c>
      <c r="J1473" s="82">
        <f>IF($C1473&lt;&gt;"",VLOOKUP($C1473,'Monthly budget'!$E$8:$O$86,COLUMN()-3,FALSE),0)</f>
        <v>0</v>
      </c>
      <c r="K1473" s="82">
        <f>IF($C1473&lt;&gt;"",VLOOKUP($C1473,'Monthly budget'!$E$8:$O$86,COLUMN()-3,FALSE),0)</f>
        <v>0</v>
      </c>
      <c r="L1473" s="82">
        <f>IF($C1473&lt;&gt;"",VLOOKUP($C1473,'Monthly budget'!$E$8:$O$86,COLUMN()-3,FALSE),0)</f>
        <v>0</v>
      </c>
      <c r="M1473" s="82">
        <f>IF($C1473&lt;&gt;"",VLOOKUP($C1473,'Monthly budget'!$E$8:$O$86,COLUMN()-3,FALSE),0)</f>
        <v>0</v>
      </c>
      <c r="N1473" s="82">
        <f>IF($C1473&lt;&gt;"",VLOOKUP($C1473,'Monthly budget'!$E$8:$O$86,COLUMN()-3,FALSE),0)</f>
        <v>0</v>
      </c>
    </row>
    <row r="1474" spans="2:14" x14ac:dyDescent="0.25">
      <c r="B1474" s="81" t="b">
        <v>0</v>
      </c>
      <c r="C1474" s="88"/>
      <c r="D1474" s="87"/>
      <c r="E1474" s="83">
        <f>IF($C1474&lt;&gt;"",VLOOKUP($C1474,'Monthly budget'!$E$8:$O$86,COLUMN()-3,FALSE),0)</f>
        <v>0</v>
      </c>
      <c r="F1474" s="82">
        <f>IF($C1474&lt;&gt;"",VLOOKUP($C1474,'Monthly budget'!$E$8:$O$86,COLUMN()-3,FALSE),0)</f>
        <v>0</v>
      </c>
      <c r="G1474" s="82">
        <f>IF($C1474&lt;&gt;"",VLOOKUP($C1474,'Monthly budget'!$E$8:$O$86,COLUMN()-3,FALSE),0)</f>
        <v>0</v>
      </c>
      <c r="H1474" s="82">
        <f>IF($C1474&lt;&gt;"",VLOOKUP($C1474,'Monthly budget'!$E$8:$O$86,COLUMN()-3,FALSE),0)</f>
        <v>0</v>
      </c>
      <c r="I1474" s="82">
        <f>IF($C1474&lt;&gt;"",VLOOKUP($C1474,'Monthly budget'!$E$8:$O$86,COLUMN()-3,FALSE),0)</f>
        <v>0</v>
      </c>
      <c r="J1474" s="82">
        <f>IF($C1474&lt;&gt;"",VLOOKUP($C1474,'Monthly budget'!$E$8:$O$86,COLUMN()-3,FALSE),0)</f>
        <v>0</v>
      </c>
      <c r="K1474" s="82">
        <f>IF($C1474&lt;&gt;"",VLOOKUP($C1474,'Monthly budget'!$E$8:$O$86,COLUMN()-3,FALSE),0)</f>
        <v>0</v>
      </c>
      <c r="L1474" s="82">
        <f>IF($C1474&lt;&gt;"",VLOOKUP($C1474,'Monthly budget'!$E$8:$O$86,COLUMN()-3,FALSE),0)</f>
        <v>0</v>
      </c>
      <c r="M1474" s="82">
        <f>IF($C1474&lt;&gt;"",VLOOKUP($C1474,'Monthly budget'!$E$8:$O$86,COLUMN()-3,FALSE),0)</f>
        <v>0</v>
      </c>
      <c r="N1474" s="82">
        <f>IF($C1474&lt;&gt;"",VLOOKUP($C1474,'Monthly budget'!$E$8:$O$86,COLUMN()-3,FALSE),0)</f>
        <v>0</v>
      </c>
    </row>
    <row r="1475" spans="2:14" x14ac:dyDescent="0.25">
      <c r="B1475" s="81" t="b">
        <v>0</v>
      </c>
      <c r="C1475" s="88"/>
      <c r="D1475" s="87"/>
      <c r="E1475" s="83">
        <f>IF($C1475&lt;&gt;"",VLOOKUP($C1475,'Monthly budget'!$E$8:$O$86,COLUMN()-3,FALSE),0)</f>
        <v>0</v>
      </c>
      <c r="F1475" s="82">
        <f>IF($C1475&lt;&gt;"",VLOOKUP($C1475,'Monthly budget'!$E$8:$O$86,COLUMN()-3,FALSE),0)</f>
        <v>0</v>
      </c>
      <c r="G1475" s="82">
        <f>IF($C1475&lt;&gt;"",VLOOKUP($C1475,'Monthly budget'!$E$8:$O$86,COLUMN()-3,FALSE),0)</f>
        <v>0</v>
      </c>
      <c r="H1475" s="82">
        <f>IF($C1475&lt;&gt;"",VLOOKUP($C1475,'Monthly budget'!$E$8:$O$86,COLUMN()-3,FALSE),0)</f>
        <v>0</v>
      </c>
      <c r="I1475" s="82">
        <f>IF($C1475&lt;&gt;"",VLOOKUP($C1475,'Monthly budget'!$E$8:$O$86,COLUMN()-3,FALSE),0)</f>
        <v>0</v>
      </c>
      <c r="J1475" s="82">
        <f>IF($C1475&lt;&gt;"",VLOOKUP($C1475,'Monthly budget'!$E$8:$O$86,COLUMN()-3,FALSE),0)</f>
        <v>0</v>
      </c>
      <c r="K1475" s="82">
        <f>IF($C1475&lt;&gt;"",VLOOKUP($C1475,'Monthly budget'!$E$8:$O$86,COLUMN()-3,FALSE),0)</f>
        <v>0</v>
      </c>
      <c r="L1475" s="82">
        <f>IF($C1475&lt;&gt;"",VLOOKUP($C1475,'Monthly budget'!$E$8:$O$86,COLUMN()-3,FALSE),0)</f>
        <v>0</v>
      </c>
      <c r="M1475" s="82">
        <f>IF($C1475&lt;&gt;"",VLOOKUP($C1475,'Monthly budget'!$E$8:$O$86,COLUMN()-3,FALSE),0)</f>
        <v>0</v>
      </c>
      <c r="N1475" s="82">
        <f>IF($C1475&lt;&gt;"",VLOOKUP($C1475,'Monthly budget'!$E$8:$O$86,COLUMN()-3,FALSE),0)</f>
        <v>0</v>
      </c>
    </row>
    <row r="1476" spans="2:14" x14ac:dyDescent="0.25">
      <c r="B1476" s="81" t="b">
        <v>0</v>
      </c>
      <c r="C1476" s="88"/>
      <c r="D1476" s="87"/>
      <c r="E1476" s="83">
        <f>IF($C1476&lt;&gt;"",VLOOKUP($C1476,'Monthly budget'!$E$8:$O$86,COLUMN()-3,FALSE),0)</f>
        <v>0</v>
      </c>
      <c r="F1476" s="82">
        <f>IF($C1476&lt;&gt;"",VLOOKUP($C1476,'Monthly budget'!$E$8:$O$86,COLUMN()-3,FALSE),0)</f>
        <v>0</v>
      </c>
      <c r="G1476" s="82">
        <f>IF($C1476&lt;&gt;"",VLOOKUP($C1476,'Monthly budget'!$E$8:$O$86,COLUMN()-3,FALSE),0)</f>
        <v>0</v>
      </c>
      <c r="H1476" s="82">
        <f>IF($C1476&lt;&gt;"",VLOOKUP($C1476,'Monthly budget'!$E$8:$O$86,COLUMN()-3,FALSE),0)</f>
        <v>0</v>
      </c>
      <c r="I1476" s="82">
        <f>IF($C1476&lt;&gt;"",VLOOKUP($C1476,'Monthly budget'!$E$8:$O$86,COLUMN()-3,FALSE),0)</f>
        <v>0</v>
      </c>
      <c r="J1476" s="82">
        <f>IF($C1476&lt;&gt;"",VLOOKUP($C1476,'Monthly budget'!$E$8:$O$86,COLUMN()-3,FALSE),0)</f>
        <v>0</v>
      </c>
      <c r="K1476" s="82">
        <f>IF($C1476&lt;&gt;"",VLOOKUP($C1476,'Monthly budget'!$E$8:$O$86,COLUMN()-3,FALSE),0)</f>
        <v>0</v>
      </c>
      <c r="L1476" s="82">
        <f>IF($C1476&lt;&gt;"",VLOOKUP($C1476,'Monthly budget'!$E$8:$O$86,COLUMN()-3,FALSE),0)</f>
        <v>0</v>
      </c>
      <c r="M1476" s="82">
        <f>IF($C1476&lt;&gt;"",VLOOKUP($C1476,'Monthly budget'!$E$8:$O$86,COLUMN()-3,FALSE),0)</f>
        <v>0</v>
      </c>
      <c r="N1476" s="82">
        <f>IF($C1476&lt;&gt;"",VLOOKUP($C1476,'Monthly budget'!$E$8:$O$86,COLUMN()-3,FALSE),0)</f>
        <v>0</v>
      </c>
    </row>
    <row r="1477" spans="2:14" x14ac:dyDescent="0.25">
      <c r="B1477" s="81" t="b">
        <v>0</v>
      </c>
      <c r="C1477" s="88"/>
      <c r="D1477" s="87"/>
      <c r="E1477" s="83">
        <f>IF($C1477&lt;&gt;"",VLOOKUP($C1477,'Monthly budget'!$E$8:$O$86,COLUMN()-3,FALSE),0)</f>
        <v>0</v>
      </c>
      <c r="F1477" s="82">
        <f>IF($C1477&lt;&gt;"",VLOOKUP($C1477,'Monthly budget'!$E$8:$O$86,COLUMN()-3,FALSE),0)</f>
        <v>0</v>
      </c>
      <c r="G1477" s="82">
        <f>IF($C1477&lt;&gt;"",VLOOKUP($C1477,'Monthly budget'!$E$8:$O$86,COLUMN()-3,FALSE),0)</f>
        <v>0</v>
      </c>
      <c r="H1477" s="82">
        <f>IF($C1477&lt;&gt;"",VLOOKUP($C1477,'Monthly budget'!$E$8:$O$86,COLUMN()-3,FALSE),0)</f>
        <v>0</v>
      </c>
      <c r="I1477" s="82">
        <f>IF($C1477&lt;&gt;"",VLOOKUP($C1477,'Monthly budget'!$E$8:$O$86,COLUMN()-3,FALSE),0)</f>
        <v>0</v>
      </c>
      <c r="J1477" s="82">
        <f>IF($C1477&lt;&gt;"",VLOOKUP($C1477,'Monthly budget'!$E$8:$O$86,COLUMN()-3,FALSE),0)</f>
        <v>0</v>
      </c>
      <c r="K1477" s="82">
        <f>IF($C1477&lt;&gt;"",VLOOKUP($C1477,'Monthly budget'!$E$8:$O$86,COLUMN()-3,FALSE),0)</f>
        <v>0</v>
      </c>
      <c r="L1477" s="82">
        <f>IF($C1477&lt;&gt;"",VLOOKUP($C1477,'Monthly budget'!$E$8:$O$86,COLUMN()-3,FALSE),0)</f>
        <v>0</v>
      </c>
      <c r="M1477" s="82">
        <f>IF($C1477&lt;&gt;"",VLOOKUP($C1477,'Monthly budget'!$E$8:$O$86,COLUMN()-3,FALSE),0)</f>
        <v>0</v>
      </c>
      <c r="N1477" s="82">
        <f>IF($C1477&lt;&gt;"",VLOOKUP($C1477,'Monthly budget'!$E$8:$O$86,COLUMN()-3,FALSE),0)</f>
        <v>0</v>
      </c>
    </row>
    <row r="1478" spans="2:14" x14ac:dyDescent="0.25">
      <c r="B1478" s="81" t="b">
        <v>0</v>
      </c>
      <c r="C1478" s="88"/>
      <c r="D1478" s="87"/>
      <c r="E1478" s="83">
        <f>IF($C1478&lt;&gt;"",VLOOKUP($C1478,'Monthly budget'!$E$8:$O$86,COLUMN()-3,FALSE),0)</f>
        <v>0</v>
      </c>
      <c r="F1478" s="82">
        <f>IF($C1478&lt;&gt;"",VLOOKUP($C1478,'Monthly budget'!$E$8:$O$86,COLUMN()-3,FALSE),0)</f>
        <v>0</v>
      </c>
      <c r="G1478" s="82">
        <f>IF($C1478&lt;&gt;"",VLOOKUP($C1478,'Monthly budget'!$E$8:$O$86,COLUMN()-3,FALSE),0)</f>
        <v>0</v>
      </c>
      <c r="H1478" s="82">
        <f>IF($C1478&lt;&gt;"",VLOOKUP($C1478,'Monthly budget'!$E$8:$O$86,COLUMN()-3,FALSE),0)</f>
        <v>0</v>
      </c>
      <c r="I1478" s="82">
        <f>IF($C1478&lt;&gt;"",VLOOKUP($C1478,'Monthly budget'!$E$8:$O$86,COLUMN()-3,FALSE),0)</f>
        <v>0</v>
      </c>
      <c r="J1478" s="82">
        <f>IF($C1478&lt;&gt;"",VLOOKUP($C1478,'Monthly budget'!$E$8:$O$86,COLUMN()-3,FALSE),0)</f>
        <v>0</v>
      </c>
      <c r="K1478" s="82">
        <f>IF($C1478&lt;&gt;"",VLOOKUP($C1478,'Monthly budget'!$E$8:$O$86,COLUMN()-3,FALSE),0)</f>
        <v>0</v>
      </c>
      <c r="L1478" s="82">
        <f>IF($C1478&lt;&gt;"",VLOOKUP($C1478,'Monthly budget'!$E$8:$O$86,COLUMN()-3,FALSE),0)</f>
        <v>0</v>
      </c>
      <c r="M1478" s="82">
        <f>IF($C1478&lt;&gt;"",VLOOKUP($C1478,'Monthly budget'!$E$8:$O$86,COLUMN()-3,FALSE),0)</f>
        <v>0</v>
      </c>
      <c r="N1478" s="82">
        <f>IF($C1478&lt;&gt;"",VLOOKUP($C1478,'Monthly budget'!$E$8:$O$86,COLUMN()-3,FALSE),0)</f>
        <v>0</v>
      </c>
    </row>
    <row r="1479" spans="2:14" x14ac:dyDescent="0.25">
      <c r="B1479" s="81" t="b">
        <v>0</v>
      </c>
      <c r="C1479" s="88"/>
      <c r="D1479" s="87"/>
      <c r="E1479" s="83">
        <f>IF($C1479&lt;&gt;"",VLOOKUP($C1479,'Monthly budget'!$E$8:$O$86,COLUMN()-3,FALSE),0)</f>
        <v>0</v>
      </c>
      <c r="F1479" s="82">
        <f>IF($C1479&lt;&gt;"",VLOOKUP($C1479,'Monthly budget'!$E$8:$O$86,COLUMN()-3,FALSE),0)</f>
        <v>0</v>
      </c>
      <c r="G1479" s="82">
        <f>IF($C1479&lt;&gt;"",VLOOKUP($C1479,'Monthly budget'!$E$8:$O$86,COLUMN()-3,FALSE),0)</f>
        <v>0</v>
      </c>
      <c r="H1479" s="82">
        <f>IF($C1479&lt;&gt;"",VLOOKUP($C1479,'Monthly budget'!$E$8:$O$86,COLUMN()-3,FALSE),0)</f>
        <v>0</v>
      </c>
      <c r="I1479" s="82">
        <f>IF($C1479&lt;&gt;"",VLOOKUP($C1479,'Monthly budget'!$E$8:$O$86,COLUMN()-3,FALSE),0)</f>
        <v>0</v>
      </c>
      <c r="J1479" s="82">
        <f>IF($C1479&lt;&gt;"",VLOOKUP($C1479,'Monthly budget'!$E$8:$O$86,COLUMN()-3,FALSE),0)</f>
        <v>0</v>
      </c>
      <c r="K1479" s="82">
        <f>IF($C1479&lt;&gt;"",VLOOKUP($C1479,'Monthly budget'!$E$8:$O$86,COLUMN()-3,FALSE),0)</f>
        <v>0</v>
      </c>
      <c r="L1479" s="82">
        <f>IF($C1479&lt;&gt;"",VLOOKUP($C1479,'Monthly budget'!$E$8:$O$86,COLUMN()-3,FALSE),0)</f>
        <v>0</v>
      </c>
      <c r="M1479" s="82">
        <f>IF($C1479&lt;&gt;"",VLOOKUP($C1479,'Monthly budget'!$E$8:$O$86,COLUMN()-3,FALSE),0)</f>
        <v>0</v>
      </c>
      <c r="N1479" s="82">
        <f>IF($C1479&lt;&gt;"",VLOOKUP($C1479,'Monthly budget'!$E$8:$O$86,COLUMN()-3,FALSE),0)</f>
        <v>0</v>
      </c>
    </row>
    <row r="1480" spans="2:14" x14ac:dyDescent="0.25">
      <c r="B1480" s="81" t="b">
        <v>0</v>
      </c>
      <c r="C1480" s="88"/>
      <c r="D1480" s="87"/>
      <c r="E1480" s="83">
        <f>IF($C1480&lt;&gt;"",VLOOKUP($C1480,'Monthly budget'!$E$8:$O$86,COLUMN()-3,FALSE),0)</f>
        <v>0</v>
      </c>
      <c r="F1480" s="82">
        <f>IF($C1480&lt;&gt;"",VLOOKUP($C1480,'Monthly budget'!$E$8:$O$86,COLUMN()-3,FALSE),0)</f>
        <v>0</v>
      </c>
      <c r="G1480" s="82">
        <f>IF($C1480&lt;&gt;"",VLOOKUP($C1480,'Monthly budget'!$E$8:$O$86,COLUMN()-3,FALSE),0)</f>
        <v>0</v>
      </c>
      <c r="H1480" s="82">
        <f>IF($C1480&lt;&gt;"",VLOOKUP($C1480,'Monthly budget'!$E$8:$O$86,COLUMN()-3,FALSE),0)</f>
        <v>0</v>
      </c>
      <c r="I1480" s="82">
        <f>IF($C1480&lt;&gt;"",VLOOKUP($C1480,'Monthly budget'!$E$8:$O$86,COLUMN()-3,FALSE),0)</f>
        <v>0</v>
      </c>
      <c r="J1480" s="82">
        <f>IF($C1480&lt;&gt;"",VLOOKUP($C1480,'Monthly budget'!$E$8:$O$86,COLUMN()-3,FALSE),0)</f>
        <v>0</v>
      </c>
      <c r="K1480" s="82">
        <f>IF($C1480&lt;&gt;"",VLOOKUP($C1480,'Monthly budget'!$E$8:$O$86,COLUMN()-3,FALSE),0)</f>
        <v>0</v>
      </c>
      <c r="L1480" s="82">
        <f>IF($C1480&lt;&gt;"",VLOOKUP($C1480,'Monthly budget'!$E$8:$O$86,COLUMN()-3,FALSE),0)</f>
        <v>0</v>
      </c>
      <c r="M1480" s="82">
        <f>IF($C1480&lt;&gt;"",VLOOKUP($C1480,'Monthly budget'!$E$8:$O$86,COLUMN()-3,FALSE),0)</f>
        <v>0</v>
      </c>
      <c r="N1480" s="82">
        <f>IF($C1480&lt;&gt;"",VLOOKUP($C1480,'Monthly budget'!$E$8:$O$86,COLUMN()-3,FALSE),0)</f>
        <v>0</v>
      </c>
    </row>
    <row r="1481" spans="2:14" x14ac:dyDescent="0.25">
      <c r="B1481" s="81" t="b">
        <v>0</v>
      </c>
      <c r="C1481" s="88"/>
      <c r="D1481" s="87"/>
      <c r="E1481" s="83">
        <f>IF($C1481&lt;&gt;"",VLOOKUP($C1481,'Monthly budget'!$E$8:$O$86,COLUMN()-3,FALSE),0)</f>
        <v>0</v>
      </c>
      <c r="F1481" s="82">
        <f>IF($C1481&lt;&gt;"",VLOOKUP($C1481,'Monthly budget'!$E$8:$O$86,COLUMN()-3,FALSE),0)</f>
        <v>0</v>
      </c>
      <c r="G1481" s="82">
        <f>IF($C1481&lt;&gt;"",VLOOKUP($C1481,'Monthly budget'!$E$8:$O$86,COLUMN()-3,FALSE),0)</f>
        <v>0</v>
      </c>
      <c r="H1481" s="82">
        <f>IF($C1481&lt;&gt;"",VLOOKUP($C1481,'Monthly budget'!$E$8:$O$86,COLUMN()-3,FALSE),0)</f>
        <v>0</v>
      </c>
      <c r="I1481" s="82">
        <f>IF($C1481&lt;&gt;"",VLOOKUP($C1481,'Monthly budget'!$E$8:$O$86,COLUMN()-3,FALSE),0)</f>
        <v>0</v>
      </c>
      <c r="J1481" s="82">
        <f>IF($C1481&lt;&gt;"",VLOOKUP($C1481,'Monthly budget'!$E$8:$O$86,COLUMN()-3,FALSE),0)</f>
        <v>0</v>
      </c>
      <c r="K1481" s="82">
        <f>IF($C1481&lt;&gt;"",VLOOKUP($C1481,'Monthly budget'!$E$8:$O$86,COLUMN()-3,FALSE),0)</f>
        <v>0</v>
      </c>
      <c r="L1481" s="82">
        <f>IF($C1481&lt;&gt;"",VLOOKUP($C1481,'Monthly budget'!$E$8:$O$86,COLUMN()-3,FALSE),0)</f>
        <v>0</v>
      </c>
      <c r="M1481" s="82">
        <f>IF($C1481&lt;&gt;"",VLOOKUP($C1481,'Monthly budget'!$E$8:$O$86,COLUMN()-3,FALSE),0)</f>
        <v>0</v>
      </c>
      <c r="N1481" s="82">
        <f>IF($C1481&lt;&gt;"",VLOOKUP($C1481,'Monthly budget'!$E$8:$O$86,COLUMN()-3,FALSE),0)</f>
        <v>0</v>
      </c>
    </row>
    <row r="1482" spans="2:14" x14ac:dyDescent="0.25">
      <c r="B1482" s="81" t="b">
        <v>0</v>
      </c>
      <c r="C1482" s="88"/>
      <c r="D1482" s="87"/>
      <c r="E1482" s="83">
        <f>IF($C1482&lt;&gt;"",VLOOKUP($C1482,'Monthly budget'!$E$8:$O$86,COLUMN()-3,FALSE),0)</f>
        <v>0</v>
      </c>
      <c r="F1482" s="82">
        <f>IF($C1482&lt;&gt;"",VLOOKUP($C1482,'Monthly budget'!$E$8:$O$86,COLUMN()-3,FALSE),0)</f>
        <v>0</v>
      </c>
      <c r="G1482" s="82">
        <f>IF($C1482&lt;&gt;"",VLOOKUP($C1482,'Monthly budget'!$E$8:$O$86,COLUMN()-3,FALSE),0)</f>
        <v>0</v>
      </c>
      <c r="H1482" s="82">
        <f>IF($C1482&lt;&gt;"",VLOOKUP($C1482,'Monthly budget'!$E$8:$O$86,COLUMN()-3,FALSE),0)</f>
        <v>0</v>
      </c>
      <c r="I1482" s="82">
        <f>IF($C1482&lt;&gt;"",VLOOKUP($C1482,'Monthly budget'!$E$8:$O$86,COLUMN()-3,FALSE),0)</f>
        <v>0</v>
      </c>
      <c r="J1482" s="82">
        <f>IF($C1482&lt;&gt;"",VLOOKUP($C1482,'Monthly budget'!$E$8:$O$86,COLUMN()-3,FALSE),0)</f>
        <v>0</v>
      </c>
      <c r="K1482" s="82">
        <f>IF($C1482&lt;&gt;"",VLOOKUP($C1482,'Monthly budget'!$E$8:$O$86,COLUMN()-3,FALSE),0)</f>
        <v>0</v>
      </c>
      <c r="L1482" s="82">
        <f>IF($C1482&lt;&gt;"",VLOOKUP($C1482,'Monthly budget'!$E$8:$O$86,COLUMN()-3,FALSE),0)</f>
        <v>0</v>
      </c>
      <c r="M1482" s="82">
        <f>IF($C1482&lt;&gt;"",VLOOKUP($C1482,'Monthly budget'!$E$8:$O$86,COLUMN()-3,FALSE),0)</f>
        <v>0</v>
      </c>
      <c r="N1482" s="82">
        <f>IF($C1482&lt;&gt;"",VLOOKUP($C1482,'Monthly budget'!$E$8:$O$86,COLUMN()-3,FALSE),0)</f>
        <v>0</v>
      </c>
    </row>
    <row r="1483" spans="2:14" x14ac:dyDescent="0.25">
      <c r="B1483" s="81" t="b">
        <v>0</v>
      </c>
      <c r="C1483" s="88"/>
      <c r="D1483" s="87"/>
      <c r="E1483" s="83">
        <f>IF($C1483&lt;&gt;"",VLOOKUP($C1483,'Monthly budget'!$E$8:$O$86,COLUMN()-3,FALSE),0)</f>
        <v>0</v>
      </c>
      <c r="F1483" s="82">
        <f>IF($C1483&lt;&gt;"",VLOOKUP($C1483,'Monthly budget'!$E$8:$O$86,COLUMN()-3,FALSE),0)</f>
        <v>0</v>
      </c>
      <c r="G1483" s="82">
        <f>IF($C1483&lt;&gt;"",VLOOKUP($C1483,'Monthly budget'!$E$8:$O$86,COLUMN()-3,FALSE),0)</f>
        <v>0</v>
      </c>
      <c r="H1483" s="82">
        <f>IF($C1483&lt;&gt;"",VLOOKUP($C1483,'Monthly budget'!$E$8:$O$86,COLUMN()-3,FALSE),0)</f>
        <v>0</v>
      </c>
      <c r="I1483" s="82">
        <f>IF($C1483&lt;&gt;"",VLOOKUP($C1483,'Monthly budget'!$E$8:$O$86,COLUMN()-3,FALSE),0)</f>
        <v>0</v>
      </c>
      <c r="J1483" s="82">
        <f>IF($C1483&lt;&gt;"",VLOOKUP($C1483,'Monthly budget'!$E$8:$O$86,COLUMN()-3,FALSE),0)</f>
        <v>0</v>
      </c>
      <c r="K1483" s="82">
        <f>IF($C1483&lt;&gt;"",VLOOKUP($C1483,'Monthly budget'!$E$8:$O$86,COLUMN()-3,FALSE),0)</f>
        <v>0</v>
      </c>
      <c r="L1483" s="82">
        <f>IF($C1483&lt;&gt;"",VLOOKUP($C1483,'Monthly budget'!$E$8:$O$86,COLUMN()-3,FALSE),0)</f>
        <v>0</v>
      </c>
      <c r="M1483" s="82">
        <f>IF($C1483&lt;&gt;"",VLOOKUP($C1483,'Monthly budget'!$E$8:$O$86,COLUMN()-3,FALSE),0)</f>
        <v>0</v>
      </c>
      <c r="N1483" s="82">
        <f>IF($C1483&lt;&gt;"",VLOOKUP($C1483,'Monthly budget'!$E$8:$O$86,COLUMN()-3,FALSE),0)</f>
        <v>0</v>
      </c>
    </row>
    <row r="1484" spans="2:14" x14ac:dyDescent="0.25">
      <c r="B1484" s="81" t="b">
        <v>0</v>
      </c>
      <c r="C1484" s="88"/>
      <c r="D1484" s="87"/>
      <c r="E1484" s="83">
        <f>IF($C1484&lt;&gt;"",VLOOKUP($C1484,'Monthly budget'!$E$8:$O$86,COLUMN()-3,FALSE),0)</f>
        <v>0</v>
      </c>
      <c r="F1484" s="82">
        <f>IF($C1484&lt;&gt;"",VLOOKUP($C1484,'Monthly budget'!$E$8:$O$86,COLUMN()-3,FALSE),0)</f>
        <v>0</v>
      </c>
      <c r="G1484" s="82">
        <f>IF($C1484&lt;&gt;"",VLOOKUP($C1484,'Monthly budget'!$E$8:$O$86,COLUMN()-3,FALSE),0)</f>
        <v>0</v>
      </c>
      <c r="H1484" s="82">
        <f>IF($C1484&lt;&gt;"",VLOOKUP($C1484,'Monthly budget'!$E$8:$O$86,COLUMN()-3,FALSE),0)</f>
        <v>0</v>
      </c>
      <c r="I1484" s="82">
        <f>IF($C1484&lt;&gt;"",VLOOKUP($C1484,'Monthly budget'!$E$8:$O$86,COLUMN()-3,FALSE),0)</f>
        <v>0</v>
      </c>
      <c r="J1484" s="82">
        <f>IF($C1484&lt;&gt;"",VLOOKUP($C1484,'Monthly budget'!$E$8:$O$86,COLUMN()-3,FALSE),0)</f>
        <v>0</v>
      </c>
      <c r="K1484" s="82">
        <f>IF($C1484&lt;&gt;"",VLOOKUP($C1484,'Monthly budget'!$E$8:$O$86,COLUMN()-3,FALSE),0)</f>
        <v>0</v>
      </c>
      <c r="L1484" s="82">
        <f>IF($C1484&lt;&gt;"",VLOOKUP($C1484,'Monthly budget'!$E$8:$O$86,COLUMN()-3,FALSE),0)</f>
        <v>0</v>
      </c>
      <c r="M1484" s="82">
        <f>IF($C1484&lt;&gt;"",VLOOKUP($C1484,'Monthly budget'!$E$8:$O$86,COLUMN()-3,FALSE),0)</f>
        <v>0</v>
      </c>
      <c r="N1484" s="82">
        <f>IF($C1484&lt;&gt;"",VLOOKUP($C1484,'Monthly budget'!$E$8:$O$86,COLUMN()-3,FALSE),0)</f>
        <v>0</v>
      </c>
    </row>
    <row r="1485" spans="2:14" x14ac:dyDescent="0.25">
      <c r="B1485" s="81" t="b">
        <v>0</v>
      </c>
      <c r="C1485" s="88"/>
      <c r="D1485" s="87"/>
      <c r="E1485" s="83">
        <f>IF($C1485&lt;&gt;"",VLOOKUP($C1485,'Monthly budget'!$E$8:$O$86,COLUMN()-3,FALSE),0)</f>
        <v>0</v>
      </c>
      <c r="F1485" s="82">
        <f>IF($C1485&lt;&gt;"",VLOOKUP($C1485,'Monthly budget'!$E$8:$O$86,COLUMN()-3,FALSE),0)</f>
        <v>0</v>
      </c>
      <c r="G1485" s="82">
        <f>IF($C1485&lt;&gt;"",VLOOKUP($C1485,'Monthly budget'!$E$8:$O$86,COLUMN()-3,FALSE),0)</f>
        <v>0</v>
      </c>
      <c r="H1485" s="82">
        <f>IF($C1485&lt;&gt;"",VLOOKUP($C1485,'Monthly budget'!$E$8:$O$86,COLUMN()-3,FALSE),0)</f>
        <v>0</v>
      </c>
      <c r="I1485" s="82">
        <f>IF($C1485&lt;&gt;"",VLOOKUP($C1485,'Monthly budget'!$E$8:$O$86,COLUMN()-3,FALSE),0)</f>
        <v>0</v>
      </c>
      <c r="J1485" s="82">
        <f>IF($C1485&lt;&gt;"",VLOOKUP($C1485,'Monthly budget'!$E$8:$O$86,COLUMN()-3,FALSE),0)</f>
        <v>0</v>
      </c>
      <c r="K1485" s="82">
        <f>IF($C1485&lt;&gt;"",VLOOKUP($C1485,'Monthly budget'!$E$8:$O$86,COLUMN()-3,FALSE),0)</f>
        <v>0</v>
      </c>
      <c r="L1485" s="82">
        <f>IF($C1485&lt;&gt;"",VLOOKUP($C1485,'Monthly budget'!$E$8:$O$86,COLUMN()-3,FALSE),0)</f>
        <v>0</v>
      </c>
      <c r="M1485" s="82">
        <f>IF($C1485&lt;&gt;"",VLOOKUP($C1485,'Monthly budget'!$E$8:$O$86,COLUMN()-3,FALSE),0)</f>
        <v>0</v>
      </c>
      <c r="N1485" s="82">
        <f>IF($C1485&lt;&gt;"",VLOOKUP($C1485,'Monthly budget'!$E$8:$O$86,COLUMN()-3,FALSE),0)</f>
        <v>0</v>
      </c>
    </row>
    <row r="1486" spans="2:14" x14ac:dyDescent="0.25">
      <c r="B1486" s="81" t="b">
        <v>0</v>
      </c>
      <c r="C1486" s="88"/>
      <c r="D1486" s="87"/>
      <c r="E1486" s="83">
        <f>IF($C1486&lt;&gt;"",VLOOKUP($C1486,'Monthly budget'!$E$8:$O$86,COLUMN()-3,FALSE),0)</f>
        <v>0</v>
      </c>
      <c r="F1486" s="82">
        <f>IF($C1486&lt;&gt;"",VLOOKUP($C1486,'Monthly budget'!$E$8:$O$86,COLUMN()-3,FALSE),0)</f>
        <v>0</v>
      </c>
      <c r="G1486" s="82">
        <f>IF($C1486&lt;&gt;"",VLOOKUP($C1486,'Monthly budget'!$E$8:$O$86,COLUMN()-3,FALSE),0)</f>
        <v>0</v>
      </c>
      <c r="H1486" s="82">
        <f>IF($C1486&lt;&gt;"",VLOOKUP($C1486,'Monthly budget'!$E$8:$O$86,COLUMN()-3,FALSE),0)</f>
        <v>0</v>
      </c>
      <c r="I1486" s="82">
        <f>IF($C1486&lt;&gt;"",VLOOKUP($C1486,'Monthly budget'!$E$8:$O$86,COLUMN()-3,FALSE),0)</f>
        <v>0</v>
      </c>
      <c r="J1486" s="82">
        <f>IF($C1486&lt;&gt;"",VLOOKUP($C1486,'Monthly budget'!$E$8:$O$86,COLUMN()-3,FALSE),0)</f>
        <v>0</v>
      </c>
      <c r="K1486" s="82">
        <f>IF($C1486&lt;&gt;"",VLOOKUP($C1486,'Monthly budget'!$E$8:$O$86,COLUMN()-3,FALSE),0)</f>
        <v>0</v>
      </c>
      <c r="L1486" s="82">
        <f>IF($C1486&lt;&gt;"",VLOOKUP($C1486,'Monthly budget'!$E$8:$O$86,COLUMN()-3,FALSE),0)</f>
        <v>0</v>
      </c>
      <c r="M1486" s="82">
        <f>IF($C1486&lt;&gt;"",VLOOKUP($C1486,'Monthly budget'!$E$8:$O$86,COLUMN()-3,FALSE),0)</f>
        <v>0</v>
      </c>
      <c r="N1486" s="82">
        <f>IF($C1486&lt;&gt;"",VLOOKUP($C1486,'Monthly budget'!$E$8:$O$86,COLUMN()-3,FALSE),0)</f>
        <v>0</v>
      </c>
    </row>
    <row r="1487" spans="2:14" x14ac:dyDescent="0.25">
      <c r="B1487" s="81" t="b">
        <v>0</v>
      </c>
      <c r="C1487" s="88"/>
      <c r="D1487" s="87"/>
      <c r="E1487" s="83">
        <f>IF($C1487&lt;&gt;"",VLOOKUP($C1487,'Monthly budget'!$E$8:$O$86,COLUMN()-3,FALSE),0)</f>
        <v>0</v>
      </c>
      <c r="F1487" s="82">
        <f>IF($C1487&lt;&gt;"",VLOOKUP($C1487,'Monthly budget'!$E$8:$O$86,COLUMN()-3,FALSE),0)</f>
        <v>0</v>
      </c>
      <c r="G1487" s="82">
        <f>IF($C1487&lt;&gt;"",VLOOKUP($C1487,'Monthly budget'!$E$8:$O$86,COLUMN()-3,FALSE),0)</f>
        <v>0</v>
      </c>
      <c r="H1487" s="82">
        <f>IF($C1487&lt;&gt;"",VLOOKUP($C1487,'Monthly budget'!$E$8:$O$86,COLUMN()-3,FALSE),0)</f>
        <v>0</v>
      </c>
      <c r="I1487" s="82">
        <f>IF($C1487&lt;&gt;"",VLOOKUP($C1487,'Monthly budget'!$E$8:$O$86,COLUMN()-3,FALSE),0)</f>
        <v>0</v>
      </c>
      <c r="J1487" s="82">
        <f>IF($C1487&lt;&gt;"",VLOOKUP($C1487,'Monthly budget'!$E$8:$O$86,COLUMN()-3,FALSE),0)</f>
        <v>0</v>
      </c>
      <c r="K1487" s="82">
        <f>IF($C1487&lt;&gt;"",VLOOKUP($C1487,'Monthly budget'!$E$8:$O$86,COLUMN()-3,FALSE),0)</f>
        <v>0</v>
      </c>
      <c r="L1487" s="82">
        <f>IF($C1487&lt;&gt;"",VLOOKUP($C1487,'Monthly budget'!$E$8:$O$86,COLUMN()-3,FALSE),0)</f>
        <v>0</v>
      </c>
      <c r="M1487" s="82">
        <f>IF($C1487&lt;&gt;"",VLOOKUP($C1487,'Monthly budget'!$E$8:$O$86,COLUMN()-3,FALSE),0)</f>
        <v>0</v>
      </c>
      <c r="N1487" s="82">
        <f>IF($C1487&lt;&gt;"",VLOOKUP($C1487,'Monthly budget'!$E$8:$O$86,COLUMN()-3,FALSE),0)</f>
        <v>0</v>
      </c>
    </row>
    <row r="1488" spans="2:14" x14ac:dyDescent="0.25">
      <c r="B1488" s="81" t="b">
        <v>0</v>
      </c>
      <c r="C1488" s="88"/>
      <c r="D1488" s="87"/>
      <c r="E1488" s="83">
        <f>IF($C1488&lt;&gt;"",VLOOKUP($C1488,'Monthly budget'!$E$8:$O$86,COLUMN()-3,FALSE),0)</f>
        <v>0</v>
      </c>
      <c r="F1488" s="82">
        <f>IF($C1488&lt;&gt;"",VLOOKUP($C1488,'Monthly budget'!$E$8:$O$86,COLUMN()-3,FALSE),0)</f>
        <v>0</v>
      </c>
      <c r="G1488" s="82">
        <f>IF($C1488&lt;&gt;"",VLOOKUP($C1488,'Monthly budget'!$E$8:$O$86,COLUMN()-3,FALSE),0)</f>
        <v>0</v>
      </c>
      <c r="H1488" s="82">
        <f>IF($C1488&lt;&gt;"",VLOOKUP($C1488,'Monthly budget'!$E$8:$O$86,COLUMN()-3,FALSE),0)</f>
        <v>0</v>
      </c>
      <c r="I1488" s="82">
        <f>IF($C1488&lt;&gt;"",VLOOKUP($C1488,'Monthly budget'!$E$8:$O$86,COLUMN()-3,FALSE),0)</f>
        <v>0</v>
      </c>
      <c r="J1488" s="82">
        <f>IF($C1488&lt;&gt;"",VLOOKUP($C1488,'Monthly budget'!$E$8:$O$86,COLUMN()-3,FALSE),0)</f>
        <v>0</v>
      </c>
      <c r="K1488" s="82">
        <f>IF($C1488&lt;&gt;"",VLOOKUP($C1488,'Monthly budget'!$E$8:$O$86,COLUMN()-3,FALSE),0)</f>
        <v>0</v>
      </c>
      <c r="L1488" s="82">
        <f>IF($C1488&lt;&gt;"",VLOOKUP($C1488,'Monthly budget'!$E$8:$O$86,COLUMN()-3,FALSE),0)</f>
        <v>0</v>
      </c>
      <c r="M1488" s="82">
        <f>IF($C1488&lt;&gt;"",VLOOKUP($C1488,'Monthly budget'!$E$8:$O$86,COLUMN()-3,FALSE),0)</f>
        <v>0</v>
      </c>
      <c r="N1488" s="82">
        <f>IF($C1488&lt;&gt;"",VLOOKUP($C1488,'Monthly budget'!$E$8:$O$86,COLUMN()-3,FALSE),0)</f>
        <v>0</v>
      </c>
    </row>
    <row r="1489" spans="2:14" x14ac:dyDescent="0.25">
      <c r="B1489" s="81" t="b">
        <v>0</v>
      </c>
      <c r="C1489" s="88"/>
      <c r="D1489" s="87"/>
      <c r="E1489" s="83">
        <f>IF($C1489&lt;&gt;"",VLOOKUP($C1489,'Monthly budget'!$E$8:$O$86,COLUMN()-3,FALSE),0)</f>
        <v>0</v>
      </c>
      <c r="F1489" s="82">
        <f>IF($C1489&lt;&gt;"",VLOOKUP($C1489,'Monthly budget'!$E$8:$O$86,COLUMN()-3,FALSE),0)</f>
        <v>0</v>
      </c>
      <c r="G1489" s="82">
        <f>IF($C1489&lt;&gt;"",VLOOKUP($C1489,'Monthly budget'!$E$8:$O$86,COLUMN()-3,FALSE),0)</f>
        <v>0</v>
      </c>
      <c r="H1489" s="82">
        <f>IF($C1489&lt;&gt;"",VLOOKUP($C1489,'Monthly budget'!$E$8:$O$86,COLUMN()-3,FALSE),0)</f>
        <v>0</v>
      </c>
      <c r="I1489" s="82">
        <f>IF($C1489&lt;&gt;"",VLOOKUP($C1489,'Monthly budget'!$E$8:$O$86,COLUMN()-3,FALSE),0)</f>
        <v>0</v>
      </c>
      <c r="J1489" s="82">
        <f>IF($C1489&lt;&gt;"",VLOOKUP($C1489,'Monthly budget'!$E$8:$O$86,COLUMN()-3,FALSE),0)</f>
        <v>0</v>
      </c>
      <c r="K1489" s="82">
        <f>IF($C1489&lt;&gt;"",VLOOKUP($C1489,'Monthly budget'!$E$8:$O$86,COLUMN()-3,FALSE),0)</f>
        <v>0</v>
      </c>
      <c r="L1489" s="82">
        <f>IF($C1489&lt;&gt;"",VLOOKUP($C1489,'Monthly budget'!$E$8:$O$86,COLUMN()-3,FALSE),0)</f>
        <v>0</v>
      </c>
      <c r="M1489" s="82">
        <f>IF($C1489&lt;&gt;"",VLOOKUP($C1489,'Monthly budget'!$E$8:$O$86,COLUMN()-3,FALSE),0)</f>
        <v>0</v>
      </c>
      <c r="N1489" s="82">
        <f>IF($C1489&lt;&gt;"",VLOOKUP($C1489,'Monthly budget'!$E$8:$O$86,COLUMN()-3,FALSE),0)</f>
        <v>0</v>
      </c>
    </row>
    <row r="1490" spans="2:14" x14ac:dyDescent="0.25">
      <c r="B1490" s="81" t="b">
        <v>0</v>
      </c>
      <c r="C1490" s="88"/>
      <c r="D1490" s="87"/>
      <c r="E1490" s="83">
        <f>IF($C1490&lt;&gt;"",VLOOKUP($C1490,'Monthly budget'!$E$8:$O$86,COLUMN()-3,FALSE),0)</f>
        <v>0</v>
      </c>
      <c r="F1490" s="82">
        <f>IF($C1490&lt;&gt;"",VLOOKUP($C1490,'Monthly budget'!$E$8:$O$86,COLUMN()-3,FALSE),0)</f>
        <v>0</v>
      </c>
      <c r="G1490" s="82">
        <f>IF($C1490&lt;&gt;"",VLOOKUP($C1490,'Monthly budget'!$E$8:$O$86,COLUMN()-3,FALSE),0)</f>
        <v>0</v>
      </c>
      <c r="H1490" s="82">
        <f>IF($C1490&lt;&gt;"",VLOOKUP($C1490,'Monthly budget'!$E$8:$O$86,COLUMN()-3,FALSE),0)</f>
        <v>0</v>
      </c>
      <c r="I1490" s="82">
        <f>IF($C1490&lt;&gt;"",VLOOKUP($C1490,'Monthly budget'!$E$8:$O$86,COLUMN()-3,FALSE),0)</f>
        <v>0</v>
      </c>
      <c r="J1490" s="82">
        <f>IF($C1490&lt;&gt;"",VLOOKUP($C1490,'Monthly budget'!$E$8:$O$86,COLUMN()-3,FALSE),0)</f>
        <v>0</v>
      </c>
      <c r="K1490" s="82">
        <f>IF($C1490&lt;&gt;"",VLOOKUP($C1490,'Monthly budget'!$E$8:$O$86,COLUMN()-3,FALSE),0)</f>
        <v>0</v>
      </c>
      <c r="L1490" s="82">
        <f>IF($C1490&lt;&gt;"",VLOOKUP($C1490,'Monthly budget'!$E$8:$O$86,COLUMN()-3,FALSE),0)</f>
        <v>0</v>
      </c>
      <c r="M1490" s="82">
        <f>IF($C1490&lt;&gt;"",VLOOKUP($C1490,'Monthly budget'!$E$8:$O$86,COLUMN()-3,FALSE),0)</f>
        <v>0</v>
      </c>
      <c r="N1490" s="82">
        <f>IF($C1490&lt;&gt;"",VLOOKUP($C1490,'Monthly budget'!$E$8:$O$86,COLUMN()-3,FALSE),0)</f>
        <v>0</v>
      </c>
    </row>
    <row r="1491" spans="2:14" x14ac:dyDescent="0.25">
      <c r="B1491" s="81" t="b">
        <v>0</v>
      </c>
      <c r="C1491" s="88"/>
      <c r="D1491" s="87"/>
      <c r="E1491" s="83">
        <f>IF($C1491&lt;&gt;"",VLOOKUP($C1491,'Monthly budget'!$E$8:$O$86,COLUMN()-3,FALSE),0)</f>
        <v>0</v>
      </c>
      <c r="F1491" s="82">
        <f>IF($C1491&lt;&gt;"",VLOOKUP($C1491,'Monthly budget'!$E$8:$O$86,COLUMN()-3,FALSE),0)</f>
        <v>0</v>
      </c>
      <c r="G1491" s="82">
        <f>IF($C1491&lt;&gt;"",VLOOKUP($C1491,'Monthly budget'!$E$8:$O$86,COLUMN()-3,FALSE),0)</f>
        <v>0</v>
      </c>
      <c r="H1491" s="82">
        <f>IF($C1491&lt;&gt;"",VLOOKUP($C1491,'Monthly budget'!$E$8:$O$86,COLUMN()-3,FALSE),0)</f>
        <v>0</v>
      </c>
      <c r="I1491" s="82">
        <f>IF($C1491&lt;&gt;"",VLOOKUP($C1491,'Monthly budget'!$E$8:$O$86,COLUMN()-3,FALSE),0)</f>
        <v>0</v>
      </c>
      <c r="J1491" s="82">
        <f>IF($C1491&lt;&gt;"",VLOOKUP($C1491,'Monthly budget'!$E$8:$O$86,COLUMN()-3,FALSE),0)</f>
        <v>0</v>
      </c>
      <c r="K1491" s="82">
        <f>IF($C1491&lt;&gt;"",VLOOKUP($C1491,'Monthly budget'!$E$8:$O$86,COLUMN()-3,FALSE),0)</f>
        <v>0</v>
      </c>
      <c r="L1491" s="82">
        <f>IF($C1491&lt;&gt;"",VLOOKUP($C1491,'Monthly budget'!$E$8:$O$86,COLUMN()-3,FALSE),0)</f>
        <v>0</v>
      </c>
      <c r="M1491" s="82">
        <f>IF($C1491&lt;&gt;"",VLOOKUP($C1491,'Monthly budget'!$E$8:$O$86,COLUMN()-3,FALSE),0)</f>
        <v>0</v>
      </c>
      <c r="N1491" s="82">
        <f>IF($C1491&lt;&gt;"",VLOOKUP($C1491,'Monthly budget'!$E$8:$O$86,COLUMN()-3,FALSE),0)</f>
        <v>0</v>
      </c>
    </row>
    <row r="1492" spans="2:14" x14ac:dyDescent="0.25">
      <c r="B1492" s="81" t="b">
        <v>0</v>
      </c>
      <c r="C1492" s="88"/>
      <c r="D1492" s="87"/>
      <c r="E1492" s="83">
        <f>IF($C1492&lt;&gt;"",VLOOKUP($C1492,'Monthly budget'!$E$8:$O$86,COLUMN()-3,FALSE),0)</f>
        <v>0</v>
      </c>
      <c r="F1492" s="82">
        <f>IF($C1492&lt;&gt;"",VLOOKUP($C1492,'Monthly budget'!$E$8:$O$86,COLUMN()-3,FALSE),0)</f>
        <v>0</v>
      </c>
      <c r="G1492" s="82">
        <f>IF($C1492&lt;&gt;"",VLOOKUP($C1492,'Monthly budget'!$E$8:$O$86,COLUMN()-3,FALSE),0)</f>
        <v>0</v>
      </c>
      <c r="H1492" s="82">
        <f>IF($C1492&lt;&gt;"",VLOOKUP($C1492,'Monthly budget'!$E$8:$O$86,COLUMN()-3,FALSE),0)</f>
        <v>0</v>
      </c>
      <c r="I1492" s="82">
        <f>IF($C1492&lt;&gt;"",VLOOKUP($C1492,'Monthly budget'!$E$8:$O$86,COLUMN()-3,FALSE),0)</f>
        <v>0</v>
      </c>
      <c r="J1492" s="82">
        <f>IF($C1492&lt;&gt;"",VLOOKUP($C1492,'Monthly budget'!$E$8:$O$86,COLUMN()-3,FALSE),0)</f>
        <v>0</v>
      </c>
      <c r="K1492" s="82">
        <f>IF($C1492&lt;&gt;"",VLOOKUP($C1492,'Monthly budget'!$E$8:$O$86,COLUMN()-3,FALSE),0)</f>
        <v>0</v>
      </c>
      <c r="L1492" s="82">
        <f>IF($C1492&lt;&gt;"",VLOOKUP($C1492,'Monthly budget'!$E$8:$O$86,COLUMN()-3,FALSE),0)</f>
        <v>0</v>
      </c>
      <c r="M1492" s="82">
        <f>IF($C1492&lt;&gt;"",VLOOKUP($C1492,'Monthly budget'!$E$8:$O$86,COLUMN()-3,FALSE),0)</f>
        <v>0</v>
      </c>
      <c r="N1492" s="82">
        <f>IF($C1492&lt;&gt;"",VLOOKUP($C1492,'Monthly budget'!$E$8:$O$86,COLUMN()-3,FALSE),0)</f>
        <v>0</v>
      </c>
    </row>
    <row r="1493" spans="2:14" x14ac:dyDescent="0.25">
      <c r="B1493" s="81" t="b">
        <v>0</v>
      </c>
      <c r="C1493" s="88"/>
      <c r="D1493" s="87"/>
      <c r="E1493" s="83">
        <f>IF($C1493&lt;&gt;"",VLOOKUP($C1493,'Monthly budget'!$E$8:$O$86,COLUMN()-3,FALSE),0)</f>
        <v>0</v>
      </c>
      <c r="F1493" s="82">
        <f>IF($C1493&lt;&gt;"",VLOOKUP($C1493,'Monthly budget'!$E$8:$O$86,COLUMN()-3,FALSE),0)</f>
        <v>0</v>
      </c>
      <c r="G1493" s="82">
        <f>IF($C1493&lt;&gt;"",VLOOKUP($C1493,'Monthly budget'!$E$8:$O$86,COLUMN()-3,FALSE),0)</f>
        <v>0</v>
      </c>
      <c r="H1493" s="82">
        <f>IF($C1493&lt;&gt;"",VLOOKUP($C1493,'Monthly budget'!$E$8:$O$86,COLUMN()-3,FALSE),0)</f>
        <v>0</v>
      </c>
      <c r="I1493" s="82">
        <f>IF($C1493&lt;&gt;"",VLOOKUP($C1493,'Monthly budget'!$E$8:$O$86,COLUMN()-3,FALSE),0)</f>
        <v>0</v>
      </c>
      <c r="J1493" s="82">
        <f>IF($C1493&lt;&gt;"",VLOOKUP($C1493,'Monthly budget'!$E$8:$O$86,COLUMN()-3,FALSE),0)</f>
        <v>0</v>
      </c>
      <c r="K1493" s="82">
        <f>IF($C1493&lt;&gt;"",VLOOKUP($C1493,'Monthly budget'!$E$8:$O$86,COLUMN()-3,FALSE),0)</f>
        <v>0</v>
      </c>
      <c r="L1493" s="82">
        <f>IF($C1493&lt;&gt;"",VLOOKUP($C1493,'Monthly budget'!$E$8:$O$86,COLUMN()-3,FALSE),0)</f>
        <v>0</v>
      </c>
      <c r="M1493" s="82">
        <f>IF($C1493&lt;&gt;"",VLOOKUP($C1493,'Monthly budget'!$E$8:$O$86,COLUMN()-3,FALSE),0)</f>
        <v>0</v>
      </c>
      <c r="N1493" s="82">
        <f>IF($C1493&lt;&gt;"",VLOOKUP($C1493,'Monthly budget'!$E$8:$O$86,COLUMN()-3,FALSE),0)</f>
        <v>0</v>
      </c>
    </row>
    <row r="1494" spans="2:14" x14ac:dyDescent="0.25">
      <c r="B1494" s="81" t="b">
        <v>0</v>
      </c>
      <c r="C1494" s="88"/>
      <c r="D1494" s="87"/>
      <c r="E1494" s="83">
        <f>IF($C1494&lt;&gt;"",VLOOKUP($C1494,'Monthly budget'!$E$8:$O$86,COLUMN()-3,FALSE),0)</f>
        <v>0</v>
      </c>
      <c r="F1494" s="82">
        <f>IF($C1494&lt;&gt;"",VLOOKUP($C1494,'Monthly budget'!$E$8:$O$86,COLUMN()-3,FALSE),0)</f>
        <v>0</v>
      </c>
      <c r="G1494" s="82">
        <f>IF($C1494&lt;&gt;"",VLOOKUP($C1494,'Monthly budget'!$E$8:$O$86,COLUMN()-3,FALSE),0)</f>
        <v>0</v>
      </c>
      <c r="H1494" s="82">
        <f>IF($C1494&lt;&gt;"",VLOOKUP($C1494,'Monthly budget'!$E$8:$O$86,COLUMN()-3,FALSE),0)</f>
        <v>0</v>
      </c>
      <c r="I1494" s="82">
        <f>IF($C1494&lt;&gt;"",VLOOKUP($C1494,'Monthly budget'!$E$8:$O$86,COLUMN()-3,FALSE),0)</f>
        <v>0</v>
      </c>
      <c r="J1494" s="82">
        <f>IF($C1494&lt;&gt;"",VLOOKUP($C1494,'Monthly budget'!$E$8:$O$86,COLUMN()-3,FALSE),0)</f>
        <v>0</v>
      </c>
      <c r="K1494" s="82">
        <f>IF($C1494&lt;&gt;"",VLOOKUP($C1494,'Monthly budget'!$E$8:$O$86,COLUMN()-3,FALSE),0)</f>
        <v>0</v>
      </c>
      <c r="L1494" s="82">
        <f>IF($C1494&lt;&gt;"",VLOOKUP($C1494,'Monthly budget'!$E$8:$O$86,COLUMN()-3,FALSE),0)</f>
        <v>0</v>
      </c>
      <c r="M1494" s="82">
        <f>IF($C1494&lt;&gt;"",VLOOKUP($C1494,'Monthly budget'!$E$8:$O$86,COLUMN()-3,FALSE),0)</f>
        <v>0</v>
      </c>
      <c r="N1494" s="82">
        <f>IF($C1494&lt;&gt;"",VLOOKUP($C1494,'Monthly budget'!$E$8:$O$86,COLUMN()-3,FALSE),0)</f>
        <v>0</v>
      </c>
    </row>
    <row r="1495" spans="2:14" x14ac:dyDescent="0.25">
      <c r="B1495" s="81" t="b">
        <v>0</v>
      </c>
      <c r="C1495" s="88"/>
      <c r="D1495" s="87"/>
      <c r="E1495" s="83">
        <f>IF($C1495&lt;&gt;"",VLOOKUP($C1495,'Monthly budget'!$E$8:$O$86,COLUMN()-3,FALSE),0)</f>
        <v>0</v>
      </c>
      <c r="F1495" s="82">
        <f>IF($C1495&lt;&gt;"",VLOOKUP($C1495,'Monthly budget'!$E$8:$O$86,COLUMN()-3,FALSE),0)</f>
        <v>0</v>
      </c>
      <c r="G1495" s="82">
        <f>IF($C1495&lt;&gt;"",VLOOKUP($C1495,'Monthly budget'!$E$8:$O$86,COLUMN()-3,FALSE),0)</f>
        <v>0</v>
      </c>
      <c r="H1495" s="82">
        <f>IF($C1495&lt;&gt;"",VLOOKUP($C1495,'Monthly budget'!$E$8:$O$86,COLUMN()-3,FALSE),0)</f>
        <v>0</v>
      </c>
      <c r="I1495" s="82">
        <f>IF($C1495&lt;&gt;"",VLOOKUP($C1495,'Monthly budget'!$E$8:$O$86,COLUMN()-3,FALSE),0)</f>
        <v>0</v>
      </c>
      <c r="J1495" s="82">
        <f>IF($C1495&lt;&gt;"",VLOOKUP($C1495,'Monthly budget'!$E$8:$O$86,COLUMN()-3,FALSE),0)</f>
        <v>0</v>
      </c>
      <c r="K1495" s="82">
        <f>IF($C1495&lt;&gt;"",VLOOKUP($C1495,'Monthly budget'!$E$8:$O$86,COLUMN()-3,FALSE),0)</f>
        <v>0</v>
      </c>
      <c r="L1495" s="82">
        <f>IF($C1495&lt;&gt;"",VLOOKUP($C1495,'Monthly budget'!$E$8:$O$86,COLUMN()-3,FALSE),0)</f>
        <v>0</v>
      </c>
      <c r="M1495" s="82">
        <f>IF($C1495&lt;&gt;"",VLOOKUP($C1495,'Monthly budget'!$E$8:$O$86,COLUMN()-3,FALSE),0)</f>
        <v>0</v>
      </c>
      <c r="N1495" s="82">
        <f>IF($C1495&lt;&gt;"",VLOOKUP($C1495,'Monthly budget'!$E$8:$O$86,COLUMN()-3,FALSE),0)</f>
        <v>0</v>
      </c>
    </row>
    <row r="1496" spans="2:14" x14ac:dyDescent="0.25">
      <c r="B1496" s="81" t="b">
        <v>0</v>
      </c>
      <c r="C1496" s="88"/>
      <c r="D1496" s="87"/>
      <c r="E1496" s="83">
        <f>IF($C1496&lt;&gt;"",VLOOKUP($C1496,'Monthly budget'!$E$8:$O$86,COLUMN()-3,FALSE),0)</f>
        <v>0</v>
      </c>
      <c r="F1496" s="82">
        <f>IF($C1496&lt;&gt;"",VLOOKUP($C1496,'Monthly budget'!$E$8:$O$86,COLUMN()-3,FALSE),0)</f>
        <v>0</v>
      </c>
      <c r="G1496" s="82">
        <f>IF($C1496&lt;&gt;"",VLOOKUP($C1496,'Monthly budget'!$E$8:$O$86,COLUMN()-3,FALSE),0)</f>
        <v>0</v>
      </c>
      <c r="H1496" s="82">
        <f>IF($C1496&lt;&gt;"",VLOOKUP($C1496,'Monthly budget'!$E$8:$O$86,COLUMN()-3,FALSE),0)</f>
        <v>0</v>
      </c>
      <c r="I1496" s="82">
        <f>IF($C1496&lt;&gt;"",VLOOKUP($C1496,'Monthly budget'!$E$8:$O$86,COLUMN()-3,FALSE),0)</f>
        <v>0</v>
      </c>
      <c r="J1496" s="82">
        <f>IF($C1496&lt;&gt;"",VLOOKUP($C1496,'Monthly budget'!$E$8:$O$86,COLUMN()-3,FALSE),0)</f>
        <v>0</v>
      </c>
      <c r="K1496" s="82">
        <f>IF($C1496&lt;&gt;"",VLOOKUP($C1496,'Monthly budget'!$E$8:$O$86,COLUMN()-3,FALSE),0)</f>
        <v>0</v>
      </c>
      <c r="L1496" s="82">
        <f>IF($C1496&lt;&gt;"",VLOOKUP($C1496,'Monthly budget'!$E$8:$O$86,COLUMN()-3,FALSE),0)</f>
        <v>0</v>
      </c>
      <c r="M1496" s="82">
        <f>IF($C1496&lt;&gt;"",VLOOKUP($C1496,'Monthly budget'!$E$8:$O$86,COLUMN()-3,FALSE),0)</f>
        <v>0</v>
      </c>
      <c r="N1496" s="82">
        <f>IF($C1496&lt;&gt;"",VLOOKUP($C1496,'Monthly budget'!$E$8:$O$86,COLUMN()-3,FALSE),0)</f>
        <v>0</v>
      </c>
    </row>
    <row r="1497" spans="2:14" x14ac:dyDescent="0.25">
      <c r="B1497" s="81" t="b">
        <v>0</v>
      </c>
      <c r="C1497" s="88"/>
      <c r="D1497" s="87"/>
      <c r="E1497" s="83">
        <f>IF($C1497&lt;&gt;"",VLOOKUP($C1497,'Monthly budget'!$E$8:$O$86,COLUMN()-3,FALSE),0)</f>
        <v>0</v>
      </c>
      <c r="F1497" s="82">
        <f>IF($C1497&lt;&gt;"",VLOOKUP($C1497,'Monthly budget'!$E$8:$O$86,COLUMN()-3,FALSE),0)</f>
        <v>0</v>
      </c>
      <c r="G1497" s="82">
        <f>IF($C1497&lt;&gt;"",VLOOKUP($C1497,'Monthly budget'!$E$8:$O$86,COLUMN()-3,FALSE),0)</f>
        <v>0</v>
      </c>
      <c r="H1497" s="82">
        <f>IF($C1497&lt;&gt;"",VLOOKUP($C1497,'Monthly budget'!$E$8:$O$86,COLUMN()-3,FALSE),0)</f>
        <v>0</v>
      </c>
      <c r="I1497" s="82">
        <f>IF($C1497&lt;&gt;"",VLOOKUP($C1497,'Monthly budget'!$E$8:$O$86,COLUMN()-3,FALSE),0)</f>
        <v>0</v>
      </c>
      <c r="J1497" s="82">
        <f>IF($C1497&lt;&gt;"",VLOOKUP($C1497,'Monthly budget'!$E$8:$O$86,COLUMN()-3,FALSE),0)</f>
        <v>0</v>
      </c>
      <c r="K1497" s="82">
        <f>IF($C1497&lt;&gt;"",VLOOKUP($C1497,'Monthly budget'!$E$8:$O$86,COLUMN()-3,FALSE),0)</f>
        <v>0</v>
      </c>
      <c r="L1497" s="82">
        <f>IF($C1497&lt;&gt;"",VLOOKUP($C1497,'Monthly budget'!$E$8:$O$86,COLUMN()-3,FALSE),0)</f>
        <v>0</v>
      </c>
      <c r="M1497" s="82">
        <f>IF($C1497&lt;&gt;"",VLOOKUP($C1497,'Monthly budget'!$E$8:$O$86,COLUMN()-3,FALSE),0)</f>
        <v>0</v>
      </c>
      <c r="N1497" s="82">
        <f>IF($C1497&lt;&gt;"",VLOOKUP($C1497,'Monthly budget'!$E$8:$O$86,COLUMN()-3,FALSE),0)</f>
        <v>0</v>
      </c>
    </row>
    <row r="1498" spans="2:14" x14ac:dyDescent="0.25">
      <c r="B1498" s="81" t="b">
        <v>0</v>
      </c>
      <c r="C1498" s="88"/>
      <c r="D1498" s="87"/>
      <c r="E1498" s="83">
        <f>IF($C1498&lt;&gt;"",VLOOKUP($C1498,'Monthly budget'!$E$8:$O$86,COLUMN()-3,FALSE),0)</f>
        <v>0</v>
      </c>
      <c r="F1498" s="82">
        <f>IF($C1498&lt;&gt;"",VLOOKUP($C1498,'Monthly budget'!$E$8:$O$86,COLUMN()-3,FALSE),0)</f>
        <v>0</v>
      </c>
      <c r="G1498" s="82">
        <f>IF($C1498&lt;&gt;"",VLOOKUP($C1498,'Monthly budget'!$E$8:$O$86,COLUMN()-3,FALSE),0)</f>
        <v>0</v>
      </c>
      <c r="H1498" s="82">
        <f>IF($C1498&lt;&gt;"",VLOOKUP($C1498,'Monthly budget'!$E$8:$O$86,COLUMN()-3,FALSE),0)</f>
        <v>0</v>
      </c>
      <c r="I1498" s="82">
        <f>IF($C1498&lt;&gt;"",VLOOKUP($C1498,'Monthly budget'!$E$8:$O$86,COLUMN()-3,FALSE),0)</f>
        <v>0</v>
      </c>
      <c r="J1498" s="82">
        <f>IF($C1498&lt;&gt;"",VLOOKUP($C1498,'Monthly budget'!$E$8:$O$86,COLUMN()-3,FALSE),0)</f>
        <v>0</v>
      </c>
      <c r="K1498" s="82">
        <f>IF($C1498&lt;&gt;"",VLOOKUP($C1498,'Monthly budget'!$E$8:$O$86,COLUMN()-3,FALSE),0)</f>
        <v>0</v>
      </c>
      <c r="L1498" s="82">
        <f>IF($C1498&lt;&gt;"",VLOOKUP($C1498,'Monthly budget'!$E$8:$O$86,COLUMN()-3,FALSE),0)</f>
        <v>0</v>
      </c>
      <c r="M1498" s="82">
        <f>IF($C1498&lt;&gt;"",VLOOKUP($C1498,'Monthly budget'!$E$8:$O$86,COLUMN()-3,FALSE),0)</f>
        <v>0</v>
      </c>
      <c r="N1498" s="82">
        <f>IF($C1498&lt;&gt;"",VLOOKUP($C1498,'Monthly budget'!$E$8:$O$86,COLUMN()-3,FALSE),0)</f>
        <v>0</v>
      </c>
    </row>
    <row r="1499" spans="2:14" x14ac:dyDescent="0.25">
      <c r="B1499" s="81" t="b">
        <v>0</v>
      </c>
      <c r="C1499" s="88"/>
      <c r="D1499" s="87"/>
      <c r="E1499" s="83">
        <f>IF($C1499&lt;&gt;"",VLOOKUP($C1499,'Monthly budget'!$E$8:$O$86,COLUMN()-3,FALSE),0)</f>
        <v>0</v>
      </c>
      <c r="F1499" s="82">
        <f>IF($C1499&lt;&gt;"",VLOOKUP($C1499,'Monthly budget'!$E$8:$O$86,COLUMN()-3,FALSE),0)</f>
        <v>0</v>
      </c>
      <c r="G1499" s="82">
        <f>IF($C1499&lt;&gt;"",VLOOKUP($C1499,'Monthly budget'!$E$8:$O$86,COLUMN()-3,FALSE),0)</f>
        <v>0</v>
      </c>
      <c r="H1499" s="82">
        <f>IF($C1499&lt;&gt;"",VLOOKUP($C1499,'Monthly budget'!$E$8:$O$86,COLUMN()-3,FALSE),0)</f>
        <v>0</v>
      </c>
      <c r="I1499" s="82">
        <f>IF($C1499&lt;&gt;"",VLOOKUP($C1499,'Monthly budget'!$E$8:$O$86,COLUMN()-3,FALSE),0)</f>
        <v>0</v>
      </c>
      <c r="J1499" s="82">
        <f>IF($C1499&lt;&gt;"",VLOOKUP($C1499,'Monthly budget'!$E$8:$O$86,COLUMN()-3,FALSE),0)</f>
        <v>0</v>
      </c>
      <c r="K1499" s="82">
        <f>IF($C1499&lt;&gt;"",VLOOKUP($C1499,'Monthly budget'!$E$8:$O$86,COLUMN()-3,FALSE),0)</f>
        <v>0</v>
      </c>
      <c r="L1499" s="82">
        <f>IF($C1499&lt;&gt;"",VLOOKUP($C1499,'Monthly budget'!$E$8:$O$86,COLUMN()-3,FALSE),0)</f>
        <v>0</v>
      </c>
      <c r="M1499" s="82">
        <f>IF($C1499&lt;&gt;"",VLOOKUP($C1499,'Monthly budget'!$E$8:$O$86,COLUMN()-3,FALSE),0)</f>
        <v>0</v>
      </c>
      <c r="N1499" s="82">
        <f>IF($C1499&lt;&gt;"",VLOOKUP($C1499,'Monthly budget'!$E$8:$O$86,COLUMN()-3,FALSE),0)</f>
        <v>0</v>
      </c>
    </row>
    <row r="1500" spans="2:14" x14ac:dyDescent="0.25">
      <c r="B1500" s="81" t="b">
        <v>0</v>
      </c>
      <c r="C1500" s="88"/>
      <c r="D1500" s="87"/>
      <c r="E1500" s="83">
        <f>IF($C1500&lt;&gt;"",VLOOKUP($C1500,'Monthly budget'!$E$8:$O$86,COLUMN()-3,FALSE),0)</f>
        <v>0</v>
      </c>
      <c r="F1500" s="82">
        <f>IF($C1500&lt;&gt;"",VLOOKUP($C1500,'Monthly budget'!$E$8:$O$86,COLUMN()-3,FALSE),0)</f>
        <v>0</v>
      </c>
      <c r="G1500" s="82">
        <f>IF($C1500&lt;&gt;"",VLOOKUP($C1500,'Monthly budget'!$E$8:$O$86,COLUMN()-3,FALSE),0)</f>
        <v>0</v>
      </c>
      <c r="H1500" s="82">
        <f>IF($C1500&lt;&gt;"",VLOOKUP($C1500,'Monthly budget'!$E$8:$O$86,COLUMN()-3,FALSE),0)</f>
        <v>0</v>
      </c>
      <c r="I1500" s="82">
        <f>IF($C1500&lt;&gt;"",VLOOKUP($C1500,'Monthly budget'!$E$8:$O$86,COLUMN()-3,FALSE),0)</f>
        <v>0</v>
      </c>
      <c r="J1500" s="82">
        <f>IF($C1500&lt;&gt;"",VLOOKUP($C1500,'Monthly budget'!$E$8:$O$86,COLUMN()-3,FALSE),0)</f>
        <v>0</v>
      </c>
      <c r="K1500" s="82">
        <f>IF($C1500&lt;&gt;"",VLOOKUP($C1500,'Monthly budget'!$E$8:$O$86,COLUMN()-3,FALSE),0)</f>
        <v>0</v>
      </c>
      <c r="L1500" s="82">
        <f>IF($C1500&lt;&gt;"",VLOOKUP($C1500,'Monthly budget'!$E$8:$O$86,COLUMN()-3,FALSE),0)</f>
        <v>0</v>
      </c>
      <c r="M1500" s="82">
        <f>IF($C1500&lt;&gt;"",VLOOKUP($C1500,'Monthly budget'!$E$8:$O$86,COLUMN()-3,FALSE),0)</f>
        <v>0</v>
      </c>
      <c r="N1500" s="82">
        <f>IF($C1500&lt;&gt;"",VLOOKUP($C1500,'Monthly budget'!$E$8:$O$86,COLUMN()-3,FALSE),0)</f>
        <v>0</v>
      </c>
    </row>
    <row r="1501" spans="2:14" x14ac:dyDescent="0.25">
      <c r="B1501" s="81" t="b">
        <v>0</v>
      </c>
      <c r="C1501" s="88"/>
      <c r="D1501" s="87"/>
      <c r="E1501" s="83">
        <f>IF($C1501&lt;&gt;"",VLOOKUP($C1501,'Monthly budget'!$E$8:$O$86,COLUMN()-3,FALSE),0)</f>
        <v>0</v>
      </c>
      <c r="F1501" s="82">
        <f>IF($C1501&lt;&gt;"",VLOOKUP($C1501,'Monthly budget'!$E$8:$O$86,COLUMN()-3,FALSE),0)</f>
        <v>0</v>
      </c>
      <c r="G1501" s="82">
        <f>IF($C1501&lt;&gt;"",VLOOKUP($C1501,'Monthly budget'!$E$8:$O$86,COLUMN()-3,FALSE),0)</f>
        <v>0</v>
      </c>
      <c r="H1501" s="82">
        <f>IF($C1501&lt;&gt;"",VLOOKUP($C1501,'Monthly budget'!$E$8:$O$86,COLUMN()-3,FALSE),0)</f>
        <v>0</v>
      </c>
      <c r="I1501" s="82">
        <f>IF($C1501&lt;&gt;"",VLOOKUP($C1501,'Monthly budget'!$E$8:$O$86,COLUMN()-3,FALSE),0)</f>
        <v>0</v>
      </c>
      <c r="J1501" s="82">
        <f>IF($C1501&lt;&gt;"",VLOOKUP($C1501,'Monthly budget'!$E$8:$O$86,COLUMN()-3,FALSE),0)</f>
        <v>0</v>
      </c>
      <c r="K1501" s="82">
        <f>IF($C1501&lt;&gt;"",VLOOKUP($C1501,'Monthly budget'!$E$8:$O$86,COLUMN()-3,FALSE),0)</f>
        <v>0</v>
      </c>
      <c r="L1501" s="82">
        <f>IF($C1501&lt;&gt;"",VLOOKUP($C1501,'Monthly budget'!$E$8:$O$86,COLUMN()-3,FALSE),0)</f>
        <v>0</v>
      </c>
      <c r="M1501" s="82">
        <f>IF($C1501&lt;&gt;"",VLOOKUP($C1501,'Monthly budget'!$E$8:$O$86,COLUMN()-3,FALSE),0)</f>
        <v>0</v>
      </c>
      <c r="N1501" s="82">
        <f>IF($C1501&lt;&gt;"",VLOOKUP($C1501,'Monthly budget'!$E$8:$O$86,COLUMN()-3,FALSE),0)</f>
        <v>0</v>
      </c>
    </row>
    <row r="1502" spans="2:14" x14ac:dyDescent="0.25">
      <c r="B1502" s="81" t="b">
        <v>0</v>
      </c>
      <c r="C1502" s="88"/>
      <c r="D1502" s="87"/>
      <c r="E1502" s="83">
        <f>IF($C1502&lt;&gt;"",VLOOKUP($C1502,'Monthly budget'!$E$8:$O$86,COLUMN()-3,FALSE),0)</f>
        <v>0</v>
      </c>
      <c r="F1502" s="82">
        <f>IF($C1502&lt;&gt;"",VLOOKUP($C1502,'Monthly budget'!$E$8:$O$86,COLUMN()-3,FALSE),0)</f>
        <v>0</v>
      </c>
      <c r="G1502" s="82">
        <f>IF($C1502&lt;&gt;"",VLOOKUP($C1502,'Monthly budget'!$E$8:$O$86,COLUMN()-3,FALSE),0)</f>
        <v>0</v>
      </c>
      <c r="H1502" s="82">
        <f>IF($C1502&lt;&gt;"",VLOOKUP($C1502,'Monthly budget'!$E$8:$O$86,COLUMN()-3,FALSE),0)</f>
        <v>0</v>
      </c>
      <c r="I1502" s="82">
        <f>IF($C1502&lt;&gt;"",VLOOKUP($C1502,'Monthly budget'!$E$8:$O$86,COLUMN()-3,FALSE),0)</f>
        <v>0</v>
      </c>
      <c r="J1502" s="82">
        <f>IF($C1502&lt;&gt;"",VLOOKUP($C1502,'Monthly budget'!$E$8:$O$86,COLUMN()-3,FALSE),0)</f>
        <v>0</v>
      </c>
      <c r="K1502" s="82">
        <f>IF($C1502&lt;&gt;"",VLOOKUP($C1502,'Monthly budget'!$E$8:$O$86,COLUMN()-3,FALSE),0)</f>
        <v>0</v>
      </c>
      <c r="L1502" s="82">
        <f>IF($C1502&lt;&gt;"",VLOOKUP($C1502,'Monthly budget'!$E$8:$O$86,COLUMN()-3,FALSE),0)</f>
        <v>0</v>
      </c>
      <c r="M1502" s="82">
        <f>IF($C1502&lt;&gt;"",VLOOKUP($C1502,'Monthly budget'!$E$8:$O$86,COLUMN()-3,FALSE),0)</f>
        <v>0</v>
      </c>
      <c r="N1502" s="82">
        <f>IF($C1502&lt;&gt;"",VLOOKUP($C1502,'Monthly budget'!$E$8:$O$86,COLUMN()-3,FALSE),0)</f>
        <v>0</v>
      </c>
    </row>
    <row r="1503" spans="2:14" x14ac:dyDescent="0.25">
      <c r="B1503" s="81" t="b">
        <v>0</v>
      </c>
      <c r="C1503" s="88"/>
      <c r="D1503" s="87"/>
      <c r="E1503" s="83">
        <f>IF($C1503&lt;&gt;"",VLOOKUP($C1503,'Monthly budget'!$E$8:$O$86,COLUMN()-3,FALSE),0)</f>
        <v>0</v>
      </c>
      <c r="F1503" s="82">
        <f>IF($C1503&lt;&gt;"",VLOOKUP($C1503,'Monthly budget'!$E$8:$O$86,COLUMN()-3,FALSE),0)</f>
        <v>0</v>
      </c>
      <c r="G1503" s="82">
        <f>IF($C1503&lt;&gt;"",VLOOKUP($C1503,'Monthly budget'!$E$8:$O$86,COLUMN()-3,FALSE),0)</f>
        <v>0</v>
      </c>
      <c r="H1503" s="82">
        <f>IF($C1503&lt;&gt;"",VLOOKUP($C1503,'Monthly budget'!$E$8:$O$86,COLUMN()-3,FALSE),0)</f>
        <v>0</v>
      </c>
      <c r="I1503" s="82">
        <f>IF($C1503&lt;&gt;"",VLOOKUP($C1503,'Monthly budget'!$E$8:$O$86,COLUMN()-3,FALSE),0)</f>
        <v>0</v>
      </c>
      <c r="J1503" s="82">
        <f>IF($C1503&lt;&gt;"",VLOOKUP($C1503,'Monthly budget'!$E$8:$O$86,COLUMN()-3,FALSE),0)</f>
        <v>0</v>
      </c>
      <c r="K1503" s="82">
        <f>IF($C1503&lt;&gt;"",VLOOKUP($C1503,'Monthly budget'!$E$8:$O$86,COLUMN()-3,FALSE),0)</f>
        <v>0</v>
      </c>
      <c r="L1503" s="82">
        <f>IF($C1503&lt;&gt;"",VLOOKUP($C1503,'Monthly budget'!$E$8:$O$86,COLUMN()-3,FALSE),0)</f>
        <v>0</v>
      </c>
      <c r="M1503" s="82">
        <f>IF($C1503&lt;&gt;"",VLOOKUP($C1503,'Monthly budget'!$E$8:$O$86,COLUMN()-3,FALSE),0)</f>
        <v>0</v>
      </c>
      <c r="N1503" s="82">
        <f>IF($C1503&lt;&gt;"",VLOOKUP($C1503,'Monthly budget'!$E$8:$O$86,COLUMN()-3,FALSE),0)</f>
        <v>0</v>
      </c>
    </row>
    <row r="1504" spans="2:14" x14ac:dyDescent="0.25">
      <c r="B1504" s="81" t="b">
        <v>0</v>
      </c>
      <c r="C1504" s="88"/>
      <c r="D1504" s="87"/>
      <c r="E1504" s="83">
        <f>IF($C1504&lt;&gt;"",VLOOKUP($C1504,'Monthly budget'!$E$8:$O$86,COLUMN()-3,FALSE),0)</f>
        <v>0</v>
      </c>
      <c r="F1504" s="82">
        <f>IF($C1504&lt;&gt;"",VLOOKUP($C1504,'Monthly budget'!$E$8:$O$86,COLUMN()-3,FALSE),0)</f>
        <v>0</v>
      </c>
      <c r="G1504" s="82">
        <f>IF($C1504&lt;&gt;"",VLOOKUP($C1504,'Monthly budget'!$E$8:$O$86,COLUMN()-3,FALSE),0)</f>
        <v>0</v>
      </c>
      <c r="H1504" s="82">
        <f>IF($C1504&lt;&gt;"",VLOOKUP($C1504,'Monthly budget'!$E$8:$O$86,COLUMN()-3,FALSE),0)</f>
        <v>0</v>
      </c>
      <c r="I1504" s="82">
        <f>IF($C1504&lt;&gt;"",VLOOKUP($C1504,'Monthly budget'!$E$8:$O$86,COLUMN()-3,FALSE),0)</f>
        <v>0</v>
      </c>
      <c r="J1504" s="82">
        <f>IF($C1504&lt;&gt;"",VLOOKUP($C1504,'Monthly budget'!$E$8:$O$86,COLUMN()-3,FALSE),0)</f>
        <v>0</v>
      </c>
      <c r="K1504" s="82">
        <f>IF($C1504&lt;&gt;"",VLOOKUP($C1504,'Monthly budget'!$E$8:$O$86,COLUMN()-3,FALSE),0)</f>
        <v>0</v>
      </c>
      <c r="L1504" s="82">
        <f>IF($C1504&lt;&gt;"",VLOOKUP($C1504,'Monthly budget'!$E$8:$O$86,COLUMN()-3,FALSE),0)</f>
        <v>0</v>
      </c>
      <c r="M1504" s="82">
        <f>IF($C1504&lt;&gt;"",VLOOKUP($C1504,'Monthly budget'!$E$8:$O$86,COLUMN()-3,FALSE),0)</f>
        <v>0</v>
      </c>
      <c r="N1504" s="82">
        <f>IF($C1504&lt;&gt;"",VLOOKUP($C1504,'Monthly budget'!$E$8:$O$86,COLUMN()-3,FALSE),0)</f>
        <v>0</v>
      </c>
    </row>
    <row r="1505" spans="2:14" x14ac:dyDescent="0.25">
      <c r="B1505" s="81" t="b">
        <v>0</v>
      </c>
      <c r="C1505" s="88"/>
      <c r="D1505" s="87"/>
      <c r="E1505" s="83">
        <f>IF($C1505&lt;&gt;"",VLOOKUP($C1505,'Monthly budget'!$E$8:$O$86,COLUMN()-3,FALSE),0)</f>
        <v>0</v>
      </c>
      <c r="F1505" s="82">
        <f>IF($C1505&lt;&gt;"",VLOOKUP($C1505,'Monthly budget'!$E$8:$O$86,COLUMN()-3,FALSE),0)</f>
        <v>0</v>
      </c>
      <c r="G1505" s="82">
        <f>IF($C1505&lt;&gt;"",VLOOKUP($C1505,'Monthly budget'!$E$8:$O$86,COLUMN()-3,FALSE),0)</f>
        <v>0</v>
      </c>
      <c r="H1505" s="82">
        <f>IF($C1505&lt;&gt;"",VLOOKUP($C1505,'Monthly budget'!$E$8:$O$86,COLUMN()-3,FALSE),0)</f>
        <v>0</v>
      </c>
      <c r="I1505" s="82">
        <f>IF($C1505&lt;&gt;"",VLOOKUP($C1505,'Monthly budget'!$E$8:$O$86,COLUMN()-3,FALSE),0)</f>
        <v>0</v>
      </c>
      <c r="J1505" s="82">
        <f>IF($C1505&lt;&gt;"",VLOOKUP($C1505,'Monthly budget'!$E$8:$O$86,COLUMN()-3,FALSE),0)</f>
        <v>0</v>
      </c>
      <c r="K1505" s="82">
        <f>IF($C1505&lt;&gt;"",VLOOKUP($C1505,'Monthly budget'!$E$8:$O$86,COLUMN()-3,FALSE),0)</f>
        <v>0</v>
      </c>
      <c r="L1505" s="82">
        <f>IF($C1505&lt;&gt;"",VLOOKUP($C1505,'Monthly budget'!$E$8:$O$86,COLUMN()-3,FALSE),0)</f>
        <v>0</v>
      </c>
      <c r="M1505" s="82">
        <f>IF($C1505&lt;&gt;"",VLOOKUP($C1505,'Monthly budget'!$E$8:$O$86,COLUMN()-3,FALSE),0)</f>
        <v>0</v>
      </c>
      <c r="N1505" s="82">
        <f>IF($C1505&lt;&gt;"",VLOOKUP($C1505,'Monthly budget'!$E$8:$O$86,COLUMN()-3,FALSE),0)</f>
        <v>0</v>
      </c>
    </row>
    <row r="1506" spans="2:14" x14ac:dyDescent="0.25">
      <c r="B1506" s="81" t="b">
        <v>0</v>
      </c>
      <c r="C1506" s="88"/>
      <c r="D1506" s="87"/>
      <c r="E1506" s="83">
        <f>IF($C1506&lt;&gt;"",VLOOKUP($C1506,'Monthly budget'!$E$8:$O$86,COLUMN()-3,FALSE),0)</f>
        <v>0</v>
      </c>
      <c r="F1506" s="82">
        <f>IF($C1506&lt;&gt;"",VLOOKUP($C1506,'Monthly budget'!$E$8:$O$86,COLUMN()-3,FALSE),0)</f>
        <v>0</v>
      </c>
      <c r="G1506" s="82">
        <f>IF($C1506&lt;&gt;"",VLOOKUP($C1506,'Monthly budget'!$E$8:$O$86,COLUMN()-3,FALSE),0)</f>
        <v>0</v>
      </c>
      <c r="H1506" s="82">
        <f>IF($C1506&lt;&gt;"",VLOOKUP($C1506,'Monthly budget'!$E$8:$O$86,COLUMN()-3,FALSE),0)</f>
        <v>0</v>
      </c>
      <c r="I1506" s="82">
        <f>IF($C1506&lt;&gt;"",VLOOKUP($C1506,'Monthly budget'!$E$8:$O$86,COLUMN()-3,FALSE),0)</f>
        <v>0</v>
      </c>
      <c r="J1506" s="82">
        <f>IF($C1506&lt;&gt;"",VLOOKUP($C1506,'Monthly budget'!$E$8:$O$86,COLUMN()-3,FALSE),0)</f>
        <v>0</v>
      </c>
      <c r="K1506" s="82">
        <f>IF($C1506&lt;&gt;"",VLOOKUP($C1506,'Monthly budget'!$E$8:$O$86,COLUMN()-3,FALSE),0)</f>
        <v>0</v>
      </c>
      <c r="L1506" s="82">
        <f>IF($C1506&lt;&gt;"",VLOOKUP($C1506,'Monthly budget'!$E$8:$O$86,COLUMN()-3,FALSE),0)</f>
        <v>0</v>
      </c>
      <c r="M1506" s="82">
        <f>IF($C1506&lt;&gt;"",VLOOKUP($C1506,'Monthly budget'!$E$8:$O$86,COLUMN()-3,FALSE),0)</f>
        <v>0</v>
      </c>
      <c r="N1506" s="82">
        <f>IF($C1506&lt;&gt;"",VLOOKUP($C1506,'Monthly budget'!$E$8:$O$86,COLUMN()-3,FALSE),0)</f>
        <v>0</v>
      </c>
    </row>
    <row r="1507" spans="2:14" x14ac:dyDescent="0.25">
      <c r="B1507" s="81" t="b">
        <v>0</v>
      </c>
      <c r="C1507" s="88"/>
      <c r="D1507" s="87"/>
      <c r="E1507" s="83">
        <f>IF($C1507&lt;&gt;"",VLOOKUP($C1507,'Monthly budget'!$E$8:$O$86,COLUMN()-3,FALSE),0)</f>
        <v>0</v>
      </c>
      <c r="F1507" s="82">
        <f>IF($C1507&lt;&gt;"",VLOOKUP($C1507,'Monthly budget'!$E$8:$O$86,COLUMN()-3,FALSE),0)</f>
        <v>0</v>
      </c>
      <c r="G1507" s="82">
        <f>IF($C1507&lt;&gt;"",VLOOKUP($C1507,'Monthly budget'!$E$8:$O$86,COLUMN()-3,FALSE),0)</f>
        <v>0</v>
      </c>
      <c r="H1507" s="82">
        <f>IF($C1507&lt;&gt;"",VLOOKUP($C1507,'Monthly budget'!$E$8:$O$86,COLUMN()-3,FALSE),0)</f>
        <v>0</v>
      </c>
      <c r="I1507" s="82">
        <f>IF($C1507&lt;&gt;"",VLOOKUP($C1507,'Monthly budget'!$E$8:$O$86,COLUMN()-3,FALSE),0)</f>
        <v>0</v>
      </c>
      <c r="J1507" s="82">
        <f>IF($C1507&lt;&gt;"",VLOOKUP($C1507,'Monthly budget'!$E$8:$O$86,COLUMN()-3,FALSE),0)</f>
        <v>0</v>
      </c>
      <c r="K1507" s="82">
        <f>IF($C1507&lt;&gt;"",VLOOKUP($C1507,'Monthly budget'!$E$8:$O$86,COLUMN()-3,FALSE),0)</f>
        <v>0</v>
      </c>
      <c r="L1507" s="82">
        <f>IF($C1507&lt;&gt;"",VLOOKUP($C1507,'Monthly budget'!$E$8:$O$86,COLUMN()-3,FALSE),0)</f>
        <v>0</v>
      </c>
      <c r="M1507" s="82">
        <f>IF($C1507&lt;&gt;"",VLOOKUP($C1507,'Monthly budget'!$E$8:$O$86,COLUMN()-3,FALSE),0)</f>
        <v>0</v>
      </c>
      <c r="N1507" s="82">
        <f>IF($C1507&lt;&gt;"",VLOOKUP($C1507,'Monthly budget'!$E$8:$O$86,COLUMN()-3,FALSE),0)</f>
        <v>0</v>
      </c>
    </row>
    <row r="1508" spans="2:14" x14ac:dyDescent="0.25">
      <c r="B1508" s="81" t="b">
        <v>0</v>
      </c>
      <c r="C1508" s="88"/>
      <c r="D1508" s="87"/>
      <c r="E1508" s="83">
        <f>IF($C1508&lt;&gt;"",VLOOKUP($C1508,'Monthly budget'!$E$8:$O$86,COLUMN()-3,FALSE),0)</f>
        <v>0</v>
      </c>
      <c r="F1508" s="82">
        <f>IF($C1508&lt;&gt;"",VLOOKUP($C1508,'Monthly budget'!$E$8:$O$86,COLUMN()-3,FALSE),0)</f>
        <v>0</v>
      </c>
      <c r="G1508" s="82">
        <f>IF($C1508&lt;&gt;"",VLOOKUP($C1508,'Monthly budget'!$E$8:$O$86,COLUMN()-3,FALSE),0)</f>
        <v>0</v>
      </c>
      <c r="H1508" s="82">
        <f>IF($C1508&lt;&gt;"",VLOOKUP($C1508,'Monthly budget'!$E$8:$O$86,COLUMN()-3,FALSE),0)</f>
        <v>0</v>
      </c>
      <c r="I1508" s="82">
        <f>IF($C1508&lt;&gt;"",VLOOKUP($C1508,'Monthly budget'!$E$8:$O$86,COLUMN()-3,FALSE),0)</f>
        <v>0</v>
      </c>
      <c r="J1508" s="82">
        <f>IF($C1508&lt;&gt;"",VLOOKUP($C1508,'Monthly budget'!$E$8:$O$86,COLUMN()-3,FALSE),0)</f>
        <v>0</v>
      </c>
      <c r="K1508" s="82">
        <f>IF($C1508&lt;&gt;"",VLOOKUP($C1508,'Monthly budget'!$E$8:$O$86,COLUMN()-3,FALSE),0)</f>
        <v>0</v>
      </c>
      <c r="L1508" s="82">
        <f>IF($C1508&lt;&gt;"",VLOOKUP($C1508,'Monthly budget'!$E$8:$O$86,COLUMN()-3,FALSE),0)</f>
        <v>0</v>
      </c>
      <c r="M1508" s="82">
        <f>IF($C1508&lt;&gt;"",VLOOKUP($C1508,'Monthly budget'!$E$8:$O$86,COLUMN()-3,FALSE),0)</f>
        <v>0</v>
      </c>
      <c r="N1508" s="82">
        <f>IF($C1508&lt;&gt;"",VLOOKUP($C1508,'Monthly budget'!$E$8:$O$86,COLUMN()-3,FALSE),0)</f>
        <v>0</v>
      </c>
    </row>
    <row r="1509" spans="2:14" x14ac:dyDescent="0.25">
      <c r="B1509" s="81" t="b">
        <v>0</v>
      </c>
      <c r="C1509" s="88"/>
      <c r="D1509" s="87"/>
      <c r="E1509" s="83">
        <f>IF($C1509&lt;&gt;"",VLOOKUP($C1509,'Monthly budget'!$E$8:$O$86,COLUMN()-3,FALSE),0)</f>
        <v>0</v>
      </c>
      <c r="F1509" s="82">
        <f>IF($C1509&lt;&gt;"",VLOOKUP($C1509,'Monthly budget'!$E$8:$O$86,COLUMN()-3,FALSE),0)</f>
        <v>0</v>
      </c>
      <c r="G1509" s="82">
        <f>IF($C1509&lt;&gt;"",VLOOKUP($C1509,'Monthly budget'!$E$8:$O$86,COLUMN()-3,FALSE),0)</f>
        <v>0</v>
      </c>
      <c r="H1509" s="82">
        <f>IF($C1509&lt;&gt;"",VLOOKUP($C1509,'Monthly budget'!$E$8:$O$86,COLUMN()-3,FALSE),0)</f>
        <v>0</v>
      </c>
      <c r="I1509" s="82">
        <f>IF($C1509&lt;&gt;"",VLOOKUP($C1509,'Monthly budget'!$E$8:$O$86,COLUMN()-3,FALSE),0)</f>
        <v>0</v>
      </c>
      <c r="J1509" s="82">
        <f>IF($C1509&lt;&gt;"",VLOOKUP($C1509,'Monthly budget'!$E$8:$O$86,COLUMN()-3,FALSE),0)</f>
        <v>0</v>
      </c>
      <c r="K1509" s="82">
        <f>IF($C1509&lt;&gt;"",VLOOKUP($C1509,'Monthly budget'!$E$8:$O$86,COLUMN()-3,FALSE),0)</f>
        <v>0</v>
      </c>
      <c r="L1509" s="82">
        <f>IF($C1509&lt;&gt;"",VLOOKUP($C1509,'Monthly budget'!$E$8:$O$86,COLUMN()-3,FALSE),0)</f>
        <v>0</v>
      </c>
      <c r="M1509" s="82">
        <f>IF($C1509&lt;&gt;"",VLOOKUP($C1509,'Monthly budget'!$E$8:$O$86,COLUMN()-3,FALSE),0)</f>
        <v>0</v>
      </c>
      <c r="N1509" s="82">
        <f>IF($C1509&lt;&gt;"",VLOOKUP($C1509,'Monthly budget'!$E$8:$O$86,COLUMN()-3,FALSE),0)</f>
        <v>0</v>
      </c>
    </row>
    <row r="1510" spans="2:14" x14ac:dyDescent="0.25">
      <c r="B1510" s="81" t="b">
        <v>0</v>
      </c>
      <c r="C1510" s="88"/>
      <c r="D1510" s="87"/>
      <c r="E1510" s="83">
        <f>IF($C1510&lt;&gt;"",VLOOKUP($C1510,'Monthly budget'!$E$8:$O$86,COLUMN()-3,FALSE),0)</f>
        <v>0</v>
      </c>
      <c r="F1510" s="82">
        <f>IF($C1510&lt;&gt;"",VLOOKUP($C1510,'Monthly budget'!$E$8:$O$86,COLUMN()-3,FALSE),0)</f>
        <v>0</v>
      </c>
      <c r="G1510" s="82">
        <f>IF($C1510&lt;&gt;"",VLOOKUP($C1510,'Monthly budget'!$E$8:$O$86,COLUMN()-3,FALSE),0)</f>
        <v>0</v>
      </c>
      <c r="H1510" s="82">
        <f>IF($C1510&lt;&gt;"",VLOOKUP($C1510,'Monthly budget'!$E$8:$O$86,COLUMN()-3,FALSE),0)</f>
        <v>0</v>
      </c>
      <c r="I1510" s="82">
        <f>IF($C1510&lt;&gt;"",VLOOKUP($C1510,'Monthly budget'!$E$8:$O$86,COLUMN()-3,FALSE),0)</f>
        <v>0</v>
      </c>
      <c r="J1510" s="82">
        <f>IF($C1510&lt;&gt;"",VLOOKUP($C1510,'Monthly budget'!$E$8:$O$86,COLUMN()-3,FALSE),0)</f>
        <v>0</v>
      </c>
      <c r="K1510" s="82">
        <f>IF($C1510&lt;&gt;"",VLOOKUP($C1510,'Monthly budget'!$E$8:$O$86,COLUMN()-3,FALSE),0)</f>
        <v>0</v>
      </c>
      <c r="L1510" s="82">
        <f>IF($C1510&lt;&gt;"",VLOOKUP($C1510,'Monthly budget'!$E$8:$O$86,COLUMN()-3,FALSE),0)</f>
        <v>0</v>
      </c>
      <c r="M1510" s="82">
        <f>IF($C1510&lt;&gt;"",VLOOKUP($C1510,'Monthly budget'!$E$8:$O$86,COLUMN()-3,FALSE),0)</f>
        <v>0</v>
      </c>
      <c r="N1510" s="82">
        <f>IF($C1510&lt;&gt;"",VLOOKUP($C1510,'Monthly budget'!$E$8:$O$86,COLUMN()-3,FALSE),0)</f>
        <v>0</v>
      </c>
    </row>
    <row r="1511" spans="2:14" x14ac:dyDescent="0.25">
      <c r="B1511" s="81" t="b">
        <v>0</v>
      </c>
      <c r="C1511" s="88"/>
      <c r="D1511" s="87"/>
      <c r="E1511" s="83">
        <f>IF($C1511&lt;&gt;"",VLOOKUP($C1511,'Monthly budget'!$E$8:$O$86,COLUMN()-3,FALSE),0)</f>
        <v>0</v>
      </c>
      <c r="F1511" s="82">
        <f>IF($C1511&lt;&gt;"",VLOOKUP($C1511,'Monthly budget'!$E$8:$O$86,COLUMN()-3,FALSE),0)</f>
        <v>0</v>
      </c>
      <c r="G1511" s="82">
        <f>IF($C1511&lt;&gt;"",VLOOKUP($C1511,'Monthly budget'!$E$8:$O$86,COLUMN()-3,FALSE),0)</f>
        <v>0</v>
      </c>
      <c r="H1511" s="82">
        <f>IF($C1511&lt;&gt;"",VLOOKUP($C1511,'Monthly budget'!$E$8:$O$86,COLUMN()-3,FALSE),0)</f>
        <v>0</v>
      </c>
      <c r="I1511" s="82">
        <f>IF($C1511&lt;&gt;"",VLOOKUP($C1511,'Monthly budget'!$E$8:$O$86,COLUMN()-3,FALSE),0)</f>
        <v>0</v>
      </c>
      <c r="J1511" s="82">
        <f>IF($C1511&lt;&gt;"",VLOOKUP($C1511,'Monthly budget'!$E$8:$O$86,COLUMN()-3,FALSE),0)</f>
        <v>0</v>
      </c>
      <c r="K1511" s="82">
        <f>IF($C1511&lt;&gt;"",VLOOKUP($C1511,'Monthly budget'!$E$8:$O$86,COLUMN()-3,FALSE),0)</f>
        <v>0</v>
      </c>
      <c r="L1511" s="82">
        <f>IF($C1511&lt;&gt;"",VLOOKUP($C1511,'Monthly budget'!$E$8:$O$86,COLUMN()-3,FALSE),0)</f>
        <v>0</v>
      </c>
      <c r="M1511" s="82">
        <f>IF($C1511&lt;&gt;"",VLOOKUP($C1511,'Monthly budget'!$E$8:$O$86,COLUMN()-3,FALSE),0)</f>
        <v>0</v>
      </c>
      <c r="N1511" s="82">
        <f>IF($C1511&lt;&gt;"",VLOOKUP($C1511,'Monthly budget'!$E$8:$O$86,COLUMN()-3,FALSE),0)</f>
        <v>0</v>
      </c>
    </row>
    <row r="1512" spans="2:14" x14ac:dyDescent="0.25">
      <c r="B1512" s="81" t="b">
        <v>0</v>
      </c>
      <c r="C1512" s="88"/>
      <c r="D1512" s="87"/>
      <c r="E1512" s="83">
        <f>IF($C1512&lt;&gt;"",VLOOKUP($C1512,'Monthly budget'!$E$8:$O$86,COLUMN()-3,FALSE),0)</f>
        <v>0</v>
      </c>
      <c r="F1512" s="82">
        <f>IF($C1512&lt;&gt;"",VLOOKUP($C1512,'Monthly budget'!$E$8:$O$86,COLUMN()-3,FALSE),0)</f>
        <v>0</v>
      </c>
      <c r="G1512" s="82">
        <f>IF($C1512&lt;&gt;"",VLOOKUP($C1512,'Monthly budget'!$E$8:$O$86,COLUMN()-3,FALSE),0)</f>
        <v>0</v>
      </c>
      <c r="H1512" s="82">
        <f>IF($C1512&lt;&gt;"",VLOOKUP($C1512,'Monthly budget'!$E$8:$O$86,COLUMN()-3,FALSE),0)</f>
        <v>0</v>
      </c>
      <c r="I1512" s="82">
        <f>IF($C1512&lt;&gt;"",VLOOKUP($C1512,'Monthly budget'!$E$8:$O$86,COLUMN()-3,FALSE),0)</f>
        <v>0</v>
      </c>
      <c r="J1512" s="82">
        <f>IF($C1512&lt;&gt;"",VLOOKUP($C1512,'Monthly budget'!$E$8:$O$86,COLUMN()-3,FALSE),0)</f>
        <v>0</v>
      </c>
      <c r="K1512" s="82">
        <f>IF($C1512&lt;&gt;"",VLOOKUP($C1512,'Monthly budget'!$E$8:$O$86,COLUMN()-3,FALSE),0)</f>
        <v>0</v>
      </c>
      <c r="L1512" s="82">
        <f>IF($C1512&lt;&gt;"",VLOOKUP($C1512,'Monthly budget'!$E$8:$O$86,COLUMN()-3,FALSE),0)</f>
        <v>0</v>
      </c>
      <c r="M1512" s="82">
        <f>IF($C1512&lt;&gt;"",VLOOKUP($C1512,'Monthly budget'!$E$8:$O$86,COLUMN()-3,FALSE),0)</f>
        <v>0</v>
      </c>
      <c r="N1512" s="82">
        <f>IF($C1512&lt;&gt;"",VLOOKUP($C1512,'Monthly budget'!$E$8:$O$86,COLUMN()-3,FALSE),0)</f>
        <v>0</v>
      </c>
    </row>
    <row r="1513" spans="2:14" x14ac:dyDescent="0.25">
      <c r="B1513" s="81" t="b">
        <v>0</v>
      </c>
      <c r="C1513" s="88"/>
      <c r="D1513" s="87"/>
      <c r="E1513" s="83">
        <f>IF($C1513&lt;&gt;"",VLOOKUP($C1513,'Monthly budget'!$E$8:$O$86,COLUMN()-3,FALSE),0)</f>
        <v>0</v>
      </c>
      <c r="F1513" s="82">
        <f>IF($C1513&lt;&gt;"",VLOOKUP($C1513,'Monthly budget'!$E$8:$O$86,COLUMN()-3,FALSE),0)</f>
        <v>0</v>
      </c>
      <c r="G1513" s="82">
        <f>IF($C1513&lt;&gt;"",VLOOKUP($C1513,'Monthly budget'!$E$8:$O$86,COLUMN()-3,FALSE),0)</f>
        <v>0</v>
      </c>
      <c r="H1513" s="82">
        <f>IF($C1513&lt;&gt;"",VLOOKUP($C1513,'Monthly budget'!$E$8:$O$86,COLUMN()-3,FALSE),0)</f>
        <v>0</v>
      </c>
      <c r="I1513" s="82">
        <f>IF($C1513&lt;&gt;"",VLOOKUP($C1513,'Monthly budget'!$E$8:$O$86,COLUMN()-3,FALSE),0)</f>
        <v>0</v>
      </c>
      <c r="J1513" s="82">
        <f>IF($C1513&lt;&gt;"",VLOOKUP($C1513,'Monthly budget'!$E$8:$O$86,COLUMN()-3,FALSE),0)</f>
        <v>0</v>
      </c>
      <c r="K1513" s="82">
        <f>IF($C1513&lt;&gt;"",VLOOKUP($C1513,'Monthly budget'!$E$8:$O$86,COLUMN()-3,FALSE),0)</f>
        <v>0</v>
      </c>
      <c r="L1513" s="82">
        <f>IF($C1513&lt;&gt;"",VLOOKUP($C1513,'Monthly budget'!$E$8:$O$86,COLUMN()-3,FALSE),0)</f>
        <v>0</v>
      </c>
      <c r="M1513" s="82">
        <f>IF($C1513&lt;&gt;"",VLOOKUP($C1513,'Monthly budget'!$E$8:$O$86,COLUMN()-3,FALSE),0)</f>
        <v>0</v>
      </c>
      <c r="N1513" s="82">
        <f>IF($C1513&lt;&gt;"",VLOOKUP($C1513,'Monthly budget'!$E$8:$O$86,COLUMN()-3,FALSE),0)</f>
        <v>0</v>
      </c>
    </row>
    <row r="1514" spans="2:14" x14ac:dyDescent="0.25">
      <c r="B1514" s="81" t="b">
        <v>0</v>
      </c>
      <c r="C1514" s="88"/>
      <c r="D1514" s="87"/>
      <c r="E1514" s="83">
        <f>IF($C1514&lt;&gt;"",VLOOKUP($C1514,'Monthly budget'!$E$8:$O$86,COLUMN()-3,FALSE),0)</f>
        <v>0</v>
      </c>
      <c r="F1514" s="82">
        <f>IF($C1514&lt;&gt;"",VLOOKUP($C1514,'Monthly budget'!$E$8:$O$86,COLUMN()-3,FALSE),0)</f>
        <v>0</v>
      </c>
      <c r="G1514" s="82">
        <f>IF($C1514&lt;&gt;"",VLOOKUP($C1514,'Monthly budget'!$E$8:$O$86,COLUMN()-3,FALSE),0)</f>
        <v>0</v>
      </c>
      <c r="H1514" s="82">
        <f>IF($C1514&lt;&gt;"",VLOOKUP($C1514,'Monthly budget'!$E$8:$O$86,COLUMN()-3,FALSE),0)</f>
        <v>0</v>
      </c>
      <c r="I1514" s="82">
        <f>IF($C1514&lt;&gt;"",VLOOKUP($C1514,'Monthly budget'!$E$8:$O$86,COLUMN()-3,FALSE),0)</f>
        <v>0</v>
      </c>
      <c r="J1514" s="82">
        <f>IF($C1514&lt;&gt;"",VLOOKUP($C1514,'Monthly budget'!$E$8:$O$86,COLUMN()-3,FALSE),0)</f>
        <v>0</v>
      </c>
      <c r="K1514" s="82">
        <f>IF($C1514&lt;&gt;"",VLOOKUP($C1514,'Monthly budget'!$E$8:$O$86,COLUMN()-3,FALSE),0)</f>
        <v>0</v>
      </c>
      <c r="L1514" s="82">
        <f>IF($C1514&lt;&gt;"",VLOOKUP($C1514,'Monthly budget'!$E$8:$O$86,COLUMN()-3,FALSE),0)</f>
        <v>0</v>
      </c>
      <c r="M1514" s="82">
        <f>IF($C1514&lt;&gt;"",VLOOKUP($C1514,'Monthly budget'!$E$8:$O$86,COLUMN()-3,FALSE),0)</f>
        <v>0</v>
      </c>
      <c r="N1514" s="82">
        <f>IF($C1514&lt;&gt;"",VLOOKUP($C1514,'Monthly budget'!$E$8:$O$86,COLUMN()-3,FALSE),0)</f>
        <v>0</v>
      </c>
    </row>
    <row r="1515" spans="2:14" x14ac:dyDescent="0.25">
      <c r="B1515" s="81" t="b">
        <v>0</v>
      </c>
      <c r="C1515" s="88"/>
      <c r="D1515" s="87"/>
      <c r="E1515" s="83">
        <f>IF($C1515&lt;&gt;"",VLOOKUP($C1515,'Monthly budget'!$E$8:$O$86,COLUMN()-3,FALSE),0)</f>
        <v>0</v>
      </c>
      <c r="F1515" s="82">
        <f>IF($C1515&lt;&gt;"",VLOOKUP($C1515,'Monthly budget'!$E$8:$O$86,COLUMN()-3,FALSE),0)</f>
        <v>0</v>
      </c>
      <c r="G1515" s="82">
        <f>IF($C1515&lt;&gt;"",VLOOKUP($C1515,'Monthly budget'!$E$8:$O$86,COLUMN()-3,FALSE),0)</f>
        <v>0</v>
      </c>
      <c r="H1515" s="82">
        <f>IF($C1515&lt;&gt;"",VLOOKUP($C1515,'Monthly budget'!$E$8:$O$86,COLUMN()-3,FALSE),0)</f>
        <v>0</v>
      </c>
      <c r="I1515" s="82">
        <f>IF($C1515&lt;&gt;"",VLOOKUP($C1515,'Monthly budget'!$E$8:$O$86,COLUMN()-3,FALSE),0)</f>
        <v>0</v>
      </c>
      <c r="J1515" s="82">
        <f>IF($C1515&lt;&gt;"",VLOOKUP($C1515,'Monthly budget'!$E$8:$O$86,COLUMN()-3,FALSE),0)</f>
        <v>0</v>
      </c>
      <c r="K1515" s="82">
        <f>IF($C1515&lt;&gt;"",VLOOKUP($C1515,'Monthly budget'!$E$8:$O$86,COLUMN()-3,FALSE),0)</f>
        <v>0</v>
      </c>
      <c r="L1515" s="82">
        <f>IF($C1515&lt;&gt;"",VLOOKUP($C1515,'Monthly budget'!$E$8:$O$86,COLUMN()-3,FALSE),0)</f>
        <v>0</v>
      </c>
      <c r="M1515" s="82">
        <f>IF($C1515&lt;&gt;"",VLOOKUP($C1515,'Monthly budget'!$E$8:$O$86,COLUMN()-3,FALSE),0)</f>
        <v>0</v>
      </c>
      <c r="N1515" s="82">
        <f>IF($C1515&lt;&gt;"",VLOOKUP($C1515,'Monthly budget'!$E$8:$O$86,COLUMN()-3,FALSE),0)</f>
        <v>0</v>
      </c>
    </row>
    <row r="1516" spans="2:14" x14ac:dyDescent="0.25">
      <c r="B1516" s="81" t="b">
        <v>0</v>
      </c>
      <c r="C1516" s="88"/>
      <c r="D1516" s="87"/>
      <c r="E1516" s="83">
        <f>IF($C1516&lt;&gt;"",VLOOKUP($C1516,'Monthly budget'!$E$8:$O$86,COLUMN()-3,FALSE),0)</f>
        <v>0</v>
      </c>
      <c r="F1516" s="82">
        <f>IF($C1516&lt;&gt;"",VLOOKUP($C1516,'Monthly budget'!$E$8:$O$86,COLUMN()-3,FALSE),0)</f>
        <v>0</v>
      </c>
      <c r="G1516" s="82">
        <f>IF($C1516&lt;&gt;"",VLOOKUP($C1516,'Monthly budget'!$E$8:$O$86,COLUMN()-3,FALSE),0)</f>
        <v>0</v>
      </c>
      <c r="H1516" s="82">
        <f>IF($C1516&lt;&gt;"",VLOOKUP($C1516,'Monthly budget'!$E$8:$O$86,COLUMN()-3,FALSE),0)</f>
        <v>0</v>
      </c>
      <c r="I1516" s="82">
        <f>IF($C1516&lt;&gt;"",VLOOKUP($C1516,'Monthly budget'!$E$8:$O$86,COLUMN()-3,FALSE),0)</f>
        <v>0</v>
      </c>
      <c r="J1516" s="82">
        <f>IF($C1516&lt;&gt;"",VLOOKUP($C1516,'Monthly budget'!$E$8:$O$86,COLUMN()-3,FALSE),0)</f>
        <v>0</v>
      </c>
      <c r="K1516" s="82">
        <f>IF($C1516&lt;&gt;"",VLOOKUP($C1516,'Monthly budget'!$E$8:$O$86,COLUMN()-3,FALSE),0)</f>
        <v>0</v>
      </c>
      <c r="L1516" s="82">
        <f>IF($C1516&lt;&gt;"",VLOOKUP($C1516,'Monthly budget'!$E$8:$O$86,COLUMN()-3,FALSE),0)</f>
        <v>0</v>
      </c>
      <c r="M1516" s="82">
        <f>IF($C1516&lt;&gt;"",VLOOKUP($C1516,'Monthly budget'!$E$8:$O$86,COLUMN()-3,FALSE),0)</f>
        <v>0</v>
      </c>
      <c r="N1516" s="82">
        <f>IF($C1516&lt;&gt;"",VLOOKUP($C1516,'Monthly budget'!$E$8:$O$86,COLUMN()-3,FALSE),0)</f>
        <v>0</v>
      </c>
    </row>
    <row r="1517" spans="2:14" x14ac:dyDescent="0.25">
      <c r="B1517" s="81" t="b">
        <v>0</v>
      </c>
      <c r="C1517" s="88"/>
      <c r="D1517" s="87"/>
      <c r="E1517" s="83">
        <f>IF($C1517&lt;&gt;"",VLOOKUP($C1517,'Monthly budget'!$E$8:$O$86,COLUMN()-3,FALSE),0)</f>
        <v>0</v>
      </c>
      <c r="F1517" s="82">
        <f>IF($C1517&lt;&gt;"",VLOOKUP($C1517,'Monthly budget'!$E$8:$O$86,COLUMN()-3,FALSE),0)</f>
        <v>0</v>
      </c>
      <c r="G1517" s="82">
        <f>IF($C1517&lt;&gt;"",VLOOKUP($C1517,'Monthly budget'!$E$8:$O$86,COLUMN()-3,FALSE),0)</f>
        <v>0</v>
      </c>
      <c r="H1517" s="82">
        <f>IF($C1517&lt;&gt;"",VLOOKUP($C1517,'Monthly budget'!$E$8:$O$86,COLUMN()-3,FALSE),0)</f>
        <v>0</v>
      </c>
      <c r="I1517" s="82">
        <f>IF($C1517&lt;&gt;"",VLOOKUP($C1517,'Monthly budget'!$E$8:$O$86,COLUMN()-3,FALSE),0)</f>
        <v>0</v>
      </c>
      <c r="J1517" s="82">
        <f>IF($C1517&lt;&gt;"",VLOOKUP($C1517,'Monthly budget'!$E$8:$O$86,COLUMN()-3,FALSE),0)</f>
        <v>0</v>
      </c>
      <c r="K1517" s="82">
        <f>IF($C1517&lt;&gt;"",VLOOKUP($C1517,'Monthly budget'!$E$8:$O$86,COLUMN()-3,FALSE),0)</f>
        <v>0</v>
      </c>
      <c r="L1517" s="82">
        <f>IF($C1517&lt;&gt;"",VLOOKUP($C1517,'Monthly budget'!$E$8:$O$86,COLUMN()-3,FALSE),0)</f>
        <v>0</v>
      </c>
      <c r="M1517" s="82">
        <f>IF($C1517&lt;&gt;"",VLOOKUP($C1517,'Monthly budget'!$E$8:$O$86,COLUMN()-3,FALSE),0)</f>
        <v>0</v>
      </c>
      <c r="N1517" s="82">
        <f>IF($C1517&lt;&gt;"",VLOOKUP($C1517,'Monthly budget'!$E$8:$O$86,COLUMN()-3,FALSE),0)</f>
        <v>0</v>
      </c>
    </row>
    <row r="1518" spans="2:14" x14ac:dyDescent="0.25">
      <c r="B1518" s="81" t="b">
        <v>0</v>
      </c>
      <c r="C1518" s="88"/>
      <c r="D1518" s="87"/>
      <c r="E1518" s="83">
        <f>IF($C1518&lt;&gt;"",VLOOKUP($C1518,'Monthly budget'!$E$8:$O$86,COLUMN()-3,FALSE),0)</f>
        <v>0</v>
      </c>
      <c r="F1518" s="82">
        <f>IF($C1518&lt;&gt;"",VLOOKUP($C1518,'Monthly budget'!$E$8:$O$86,COLUMN()-3,FALSE),0)</f>
        <v>0</v>
      </c>
      <c r="G1518" s="82">
        <f>IF($C1518&lt;&gt;"",VLOOKUP($C1518,'Monthly budget'!$E$8:$O$86,COLUMN()-3,FALSE),0)</f>
        <v>0</v>
      </c>
      <c r="H1518" s="82">
        <f>IF($C1518&lt;&gt;"",VLOOKUP($C1518,'Monthly budget'!$E$8:$O$86,COLUMN()-3,FALSE),0)</f>
        <v>0</v>
      </c>
      <c r="I1518" s="82">
        <f>IF($C1518&lt;&gt;"",VLOOKUP($C1518,'Monthly budget'!$E$8:$O$86,COLUMN()-3,FALSE),0)</f>
        <v>0</v>
      </c>
      <c r="J1518" s="82">
        <f>IF($C1518&lt;&gt;"",VLOOKUP($C1518,'Monthly budget'!$E$8:$O$86,COLUMN()-3,FALSE),0)</f>
        <v>0</v>
      </c>
      <c r="K1518" s="82">
        <f>IF($C1518&lt;&gt;"",VLOOKUP($C1518,'Monthly budget'!$E$8:$O$86,COLUMN()-3,FALSE),0)</f>
        <v>0</v>
      </c>
      <c r="L1518" s="82">
        <f>IF($C1518&lt;&gt;"",VLOOKUP($C1518,'Monthly budget'!$E$8:$O$86,COLUMN()-3,FALSE),0)</f>
        <v>0</v>
      </c>
      <c r="M1518" s="82">
        <f>IF($C1518&lt;&gt;"",VLOOKUP($C1518,'Monthly budget'!$E$8:$O$86,COLUMN()-3,FALSE),0)</f>
        <v>0</v>
      </c>
      <c r="N1518" s="82">
        <f>IF($C1518&lt;&gt;"",VLOOKUP($C1518,'Monthly budget'!$E$8:$O$86,COLUMN()-3,FALSE),0)</f>
        <v>0</v>
      </c>
    </row>
    <row r="1519" spans="2:14" x14ac:dyDescent="0.25">
      <c r="B1519" s="81" t="b">
        <v>0</v>
      </c>
      <c r="C1519" s="88"/>
      <c r="D1519" s="87"/>
      <c r="E1519" s="83">
        <f>IF($C1519&lt;&gt;"",VLOOKUP($C1519,'Monthly budget'!$E$8:$O$86,COLUMN()-3,FALSE),0)</f>
        <v>0</v>
      </c>
      <c r="F1519" s="82">
        <f>IF($C1519&lt;&gt;"",VLOOKUP($C1519,'Monthly budget'!$E$8:$O$86,COLUMN()-3,FALSE),0)</f>
        <v>0</v>
      </c>
      <c r="G1519" s="82">
        <f>IF($C1519&lt;&gt;"",VLOOKUP($C1519,'Monthly budget'!$E$8:$O$86,COLUMN()-3,FALSE),0)</f>
        <v>0</v>
      </c>
      <c r="H1519" s="82">
        <f>IF($C1519&lt;&gt;"",VLOOKUP($C1519,'Monthly budget'!$E$8:$O$86,COLUMN()-3,FALSE),0)</f>
        <v>0</v>
      </c>
      <c r="I1519" s="82">
        <f>IF($C1519&lt;&gt;"",VLOOKUP($C1519,'Monthly budget'!$E$8:$O$86,COLUMN()-3,FALSE),0)</f>
        <v>0</v>
      </c>
      <c r="J1519" s="82">
        <f>IF($C1519&lt;&gt;"",VLOOKUP($C1519,'Monthly budget'!$E$8:$O$86,COLUMN()-3,FALSE),0)</f>
        <v>0</v>
      </c>
      <c r="K1519" s="82">
        <f>IF($C1519&lt;&gt;"",VLOOKUP($C1519,'Monthly budget'!$E$8:$O$86,COLUMN()-3,FALSE),0)</f>
        <v>0</v>
      </c>
      <c r="L1519" s="82">
        <f>IF($C1519&lt;&gt;"",VLOOKUP($C1519,'Monthly budget'!$E$8:$O$86,COLUMN()-3,FALSE),0)</f>
        <v>0</v>
      </c>
      <c r="M1519" s="82">
        <f>IF($C1519&lt;&gt;"",VLOOKUP($C1519,'Monthly budget'!$E$8:$O$86,COLUMN()-3,FALSE),0)</f>
        <v>0</v>
      </c>
      <c r="N1519" s="82">
        <f>IF($C1519&lt;&gt;"",VLOOKUP($C1519,'Monthly budget'!$E$8:$O$86,COLUMN()-3,FALSE),0)</f>
        <v>0</v>
      </c>
    </row>
    <row r="1520" spans="2:14" x14ac:dyDescent="0.25">
      <c r="B1520" s="81" t="b">
        <v>0</v>
      </c>
      <c r="C1520" s="88"/>
      <c r="D1520" s="87"/>
      <c r="E1520" s="83">
        <f>IF($C1520&lt;&gt;"",VLOOKUP($C1520,'Monthly budget'!$E$8:$O$86,COLUMN()-3,FALSE),0)</f>
        <v>0</v>
      </c>
      <c r="F1520" s="82">
        <f>IF($C1520&lt;&gt;"",VLOOKUP($C1520,'Monthly budget'!$E$8:$O$86,COLUMN()-3,FALSE),0)</f>
        <v>0</v>
      </c>
      <c r="G1520" s="82">
        <f>IF($C1520&lt;&gt;"",VLOOKUP($C1520,'Monthly budget'!$E$8:$O$86,COLUMN()-3,FALSE),0)</f>
        <v>0</v>
      </c>
      <c r="H1520" s="82">
        <f>IF($C1520&lt;&gt;"",VLOOKUP($C1520,'Monthly budget'!$E$8:$O$86,COLUMN()-3,FALSE),0)</f>
        <v>0</v>
      </c>
      <c r="I1520" s="82">
        <f>IF($C1520&lt;&gt;"",VLOOKUP($C1520,'Monthly budget'!$E$8:$O$86,COLUMN()-3,FALSE),0)</f>
        <v>0</v>
      </c>
      <c r="J1520" s="82">
        <f>IF($C1520&lt;&gt;"",VLOOKUP($C1520,'Monthly budget'!$E$8:$O$86,COLUMN()-3,FALSE),0)</f>
        <v>0</v>
      </c>
      <c r="K1520" s="82">
        <f>IF($C1520&lt;&gt;"",VLOOKUP($C1520,'Monthly budget'!$E$8:$O$86,COLUMN()-3,FALSE),0)</f>
        <v>0</v>
      </c>
      <c r="L1520" s="82">
        <f>IF($C1520&lt;&gt;"",VLOOKUP($C1520,'Monthly budget'!$E$8:$O$86,COLUMN()-3,FALSE),0)</f>
        <v>0</v>
      </c>
      <c r="M1520" s="82">
        <f>IF($C1520&lt;&gt;"",VLOOKUP($C1520,'Monthly budget'!$E$8:$O$86,COLUMN()-3,FALSE),0)</f>
        <v>0</v>
      </c>
      <c r="N1520" s="82">
        <f>IF($C1520&lt;&gt;"",VLOOKUP($C1520,'Monthly budget'!$E$8:$O$86,COLUMN()-3,FALSE),0)</f>
        <v>0</v>
      </c>
    </row>
    <row r="1521" spans="2:14" x14ac:dyDescent="0.25">
      <c r="B1521" s="81" t="b">
        <v>0</v>
      </c>
      <c r="C1521" s="88"/>
      <c r="D1521" s="87"/>
      <c r="E1521" s="83">
        <f>IF($C1521&lt;&gt;"",VLOOKUP($C1521,'Monthly budget'!$E$8:$O$86,COLUMN()-3,FALSE),0)</f>
        <v>0</v>
      </c>
      <c r="F1521" s="82">
        <f>IF($C1521&lt;&gt;"",VLOOKUP($C1521,'Monthly budget'!$E$8:$O$86,COLUMN()-3,FALSE),0)</f>
        <v>0</v>
      </c>
      <c r="G1521" s="82">
        <f>IF($C1521&lt;&gt;"",VLOOKUP($C1521,'Monthly budget'!$E$8:$O$86,COLUMN()-3,FALSE),0)</f>
        <v>0</v>
      </c>
      <c r="H1521" s="82">
        <f>IF($C1521&lt;&gt;"",VLOOKUP($C1521,'Monthly budget'!$E$8:$O$86,COLUMN()-3,FALSE),0)</f>
        <v>0</v>
      </c>
      <c r="I1521" s="82">
        <f>IF($C1521&lt;&gt;"",VLOOKUP($C1521,'Monthly budget'!$E$8:$O$86,COLUMN()-3,FALSE),0)</f>
        <v>0</v>
      </c>
      <c r="J1521" s="82">
        <f>IF($C1521&lt;&gt;"",VLOOKUP($C1521,'Monthly budget'!$E$8:$O$86,COLUMN()-3,FALSE),0)</f>
        <v>0</v>
      </c>
      <c r="K1521" s="82">
        <f>IF($C1521&lt;&gt;"",VLOOKUP($C1521,'Monthly budget'!$E$8:$O$86,COLUMN()-3,FALSE),0)</f>
        <v>0</v>
      </c>
      <c r="L1521" s="82">
        <f>IF($C1521&lt;&gt;"",VLOOKUP($C1521,'Monthly budget'!$E$8:$O$86,COLUMN()-3,FALSE),0)</f>
        <v>0</v>
      </c>
      <c r="M1521" s="82">
        <f>IF($C1521&lt;&gt;"",VLOOKUP($C1521,'Monthly budget'!$E$8:$O$86,COLUMN()-3,FALSE),0)</f>
        <v>0</v>
      </c>
      <c r="N1521" s="82">
        <f>IF($C1521&lt;&gt;"",VLOOKUP($C1521,'Monthly budget'!$E$8:$O$86,COLUMN()-3,FALSE),0)</f>
        <v>0</v>
      </c>
    </row>
    <row r="1522" spans="2:14" x14ac:dyDescent="0.25">
      <c r="B1522" s="81" t="b">
        <v>0</v>
      </c>
      <c r="C1522" s="88"/>
      <c r="D1522" s="87"/>
      <c r="E1522" s="83">
        <f>IF($C1522&lt;&gt;"",VLOOKUP($C1522,'Monthly budget'!$E$8:$O$86,COLUMN()-3,FALSE),0)</f>
        <v>0</v>
      </c>
      <c r="F1522" s="82">
        <f>IF($C1522&lt;&gt;"",VLOOKUP($C1522,'Monthly budget'!$E$8:$O$86,COLUMN()-3,FALSE),0)</f>
        <v>0</v>
      </c>
      <c r="G1522" s="82">
        <f>IF($C1522&lt;&gt;"",VLOOKUP($C1522,'Monthly budget'!$E$8:$O$86,COLUMN()-3,FALSE),0)</f>
        <v>0</v>
      </c>
      <c r="H1522" s="82">
        <f>IF($C1522&lt;&gt;"",VLOOKUP($C1522,'Monthly budget'!$E$8:$O$86,COLUMN()-3,FALSE),0)</f>
        <v>0</v>
      </c>
      <c r="I1522" s="82">
        <f>IF($C1522&lt;&gt;"",VLOOKUP($C1522,'Monthly budget'!$E$8:$O$86,COLUMN()-3,FALSE),0)</f>
        <v>0</v>
      </c>
      <c r="J1522" s="82">
        <f>IF($C1522&lt;&gt;"",VLOOKUP($C1522,'Monthly budget'!$E$8:$O$86,COLUMN()-3,FALSE),0)</f>
        <v>0</v>
      </c>
      <c r="K1522" s="82">
        <f>IF($C1522&lt;&gt;"",VLOOKUP($C1522,'Monthly budget'!$E$8:$O$86,COLUMN()-3,FALSE),0)</f>
        <v>0</v>
      </c>
      <c r="L1522" s="82">
        <f>IF($C1522&lt;&gt;"",VLOOKUP($C1522,'Monthly budget'!$E$8:$O$86,COLUMN()-3,FALSE),0)</f>
        <v>0</v>
      </c>
      <c r="M1522" s="82">
        <f>IF($C1522&lt;&gt;"",VLOOKUP($C1522,'Monthly budget'!$E$8:$O$86,COLUMN()-3,FALSE),0)</f>
        <v>0</v>
      </c>
      <c r="N1522" s="82">
        <f>IF($C1522&lt;&gt;"",VLOOKUP($C1522,'Monthly budget'!$E$8:$O$86,COLUMN()-3,FALSE),0)</f>
        <v>0</v>
      </c>
    </row>
    <row r="1523" spans="2:14" x14ac:dyDescent="0.25">
      <c r="B1523" s="81" t="b">
        <v>0</v>
      </c>
      <c r="C1523" s="88"/>
      <c r="D1523" s="87"/>
      <c r="E1523" s="83">
        <f>IF($C1523&lt;&gt;"",VLOOKUP($C1523,'Monthly budget'!$E$8:$O$86,COLUMN()-3,FALSE),0)</f>
        <v>0</v>
      </c>
      <c r="F1523" s="82">
        <f>IF($C1523&lt;&gt;"",VLOOKUP($C1523,'Monthly budget'!$E$8:$O$86,COLUMN()-3,FALSE),0)</f>
        <v>0</v>
      </c>
      <c r="G1523" s="82">
        <f>IF($C1523&lt;&gt;"",VLOOKUP($C1523,'Monthly budget'!$E$8:$O$86,COLUMN()-3,FALSE),0)</f>
        <v>0</v>
      </c>
      <c r="H1523" s="82">
        <f>IF($C1523&lt;&gt;"",VLOOKUP($C1523,'Monthly budget'!$E$8:$O$86,COLUMN()-3,FALSE),0)</f>
        <v>0</v>
      </c>
      <c r="I1523" s="82">
        <f>IF($C1523&lt;&gt;"",VLOOKUP($C1523,'Monthly budget'!$E$8:$O$86,COLUMN()-3,FALSE),0)</f>
        <v>0</v>
      </c>
      <c r="J1523" s="82">
        <f>IF($C1523&lt;&gt;"",VLOOKUP($C1523,'Monthly budget'!$E$8:$O$86,COLUMN()-3,FALSE),0)</f>
        <v>0</v>
      </c>
      <c r="K1523" s="82">
        <f>IF($C1523&lt;&gt;"",VLOOKUP($C1523,'Monthly budget'!$E$8:$O$86,COLUMN()-3,FALSE),0)</f>
        <v>0</v>
      </c>
      <c r="L1523" s="82">
        <f>IF($C1523&lt;&gt;"",VLOOKUP($C1523,'Monthly budget'!$E$8:$O$86,COLUMN()-3,FALSE),0)</f>
        <v>0</v>
      </c>
      <c r="M1523" s="82">
        <f>IF($C1523&lt;&gt;"",VLOOKUP($C1523,'Monthly budget'!$E$8:$O$86,COLUMN()-3,FALSE),0)</f>
        <v>0</v>
      </c>
      <c r="N1523" s="82">
        <f>IF($C1523&lt;&gt;"",VLOOKUP($C1523,'Monthly budget'!$E$8:$O$86,COLUMN()-3,FALSE),0)</f>
        <v>0</v>
      </c>
    </row>
    <row r="1524" spans="2:14" x14ac:dyDescent="0.25">
      <c r="B1524" s="81" t="b">
        <v>0</v>
      </c>
      <c r="C1524" s="88"/>
      <c r="D1524" s="87"/>
      <c r="E1524" s="83">
        <f>IF($C1524&lt;&gt;"",VLOOKUP($C1524,'Monthly budget'!$E$8:$O$86,COLUMN()-3,FALSE),0)</f>
        <v>0</v>
      </c>
      <c r="F1524" s="82">
        <f>IF($C1524&lt;&gt;"",VLOOKUP($C1524,'Monthly budget'!$E$8:$O$86,COLUMN()-3,FALSE),0)</f>
        <v>0</v>
      </c>
      <c r="G1524" s="82">
        <f>IF($C1524&lt;&gt;"",VLOOKUP($C1524,'Monthly budget'!$E$8:$O$86,COLUMN()-3,FALSE),0)</f>
        <v>0</v>
      </c>
      <c r="H1524" s="82">
        <f>IF($C1524&lt;&gt;"",VLOOKUP($C1524,'Monthly budget'!$E$8:$O$86,COLUMN()-3,FALSE),0)</f>
        <v>0</v>
      </c>
      <c r="I1524" s="82">
        <f>IF($C1524&lt;&gt;"",VLOOKUP($C1524,'Monthly budget'!$E$8:$O$86,COLUMN()-3,FALSE),0)</f>
        <v>0</v>
      </c>
      <c r="J1524" s="82">
        <f>IF($C1524&lt;&gt;"",VLOOKUP($C1524,'Monthly budget'!$E$8:$O$86,COLUMN()-3,FALSE),0)</f>
        <v>0</v>
      </c>
      <c r="K1524" s="82">
        <f>IF($C1524&lt;&gt;"",VLOOKUP($C1524,'Monthly budget'!$E$8:$O$86,COLUMN()-3,FALSE),0)</f>
        <v>0</v>
      </c>
      <c r="L1524" s="82">
        <f>IF($C1524&lt;&gt;"",VLOOKUP($C1524,'Monthly budget'!$E$8:$O$86,COLUMN()-3,FALSE),0)</f>
        <v>0</v>
      </c>
      <c r="M1524" s="82">
        <f>IF($C1524&lt;&gt;"",VLOOKUP($C1524,'Monthly budget'!$E$8:$O$86,COLUMN()-3,FALSE),0)</f>
        <v>0</v>
      </c>
      <c r="N1524" s="82">
        <f>IF($C1524&lt;&gt;"",VLOOKUP($C1524,'Monthly budget'!$E$8:$O$86,COLUMN()-3,FALSE),0)</f>
        <v>0</v>
      </c>
    </row>
    <row r="1525" spans="2:14" x14ac:dyDescent="0.25">
      <c r="B1525" s="81" t="b">
        <v>0</v>
      </c>
      <c r="C1525" s="88"/>
      <c r="D1525" s="87"/>
      <c r="E1525" s="83">
        <f>IF($C1525&lt;&gt;"",VLOOKUP($C1525,'Monthly budget'!$E$8:$O$86,COLUMN()-3,FALSE),0)</f>
        <v>0</v>
      </c>
      <c r="F1525" s="82">
        <f>IF($C1525&lt;&gt;"",VLOOKUP($C1525,'Monthly budget'!$E$8:$O$86,COLUMN()-3,FALSE),0)</f>
        <v>0</v>
      </c>
      <c r="G1525" s="82">
        <f>IF($C1525&lt;&gt;"",VLOOKUP($C1525,'Monthly budget'!$E$8:$O$86,COLUMN()-3,FALSE),0)</f>
        <v>0</v>
      </c>
      <c r="H1525" s="82">
        <f>IF($C1525&lt;&gt;"",VLOOKUP($C1525,'Monthly budget'!$E$8:$O$86,COLUMN()-3,FALSE),0)</f>
        <v>0</v>
      </c>
      <c r="I1525" s="82">
        <f>IF($C1525&lt;&gt;"",VLOOKUP($C1525,'Monthly budget'!$E$8:$O$86,COLUMN()-3,FALSE),0)</f>
        <v>0</v>
      </c>
      <c r="J1525" s="82">
        <f>IF($C1525&lt;&gt;"",VLOOKUP($C1525,'Monthly budget'!$E$8:$O$86,COLUMN()-3,FALSE),0)</f>
        <v>0</v>
      </c>
      <c r="K1525" s="82">
        <f>IF($C1525&lt;&gt;"",VLOOKUP($C1525,'Monthly budget'!$E$8:$O$86,COLUMN()-3,FALSE),0)</f>
        <v>0</v>
      </c>
      <c r="L1525" s="82">
        <f>IF($C1525&lt;&gt;"",VLOOKUP($C1525,'Monthly budget'!$E$8:$O$86,COLUMN()-3,FALSE),0)</f>
        <v>0</v>
      </c>
      <c r="M1525" s="82">
        <f>IF($C1525&lt;&gt;"",VLOOKUP($C1525,'Monthly budget'!$E$8:$O$86,COLUMN()-3,FALSE),0)</f>
        <v>0</v>
      </c>
      <c r="N1525" s="82">
        <f>IF($C1525&lt;&gt;"",VLOOKUP($C1525,'Monthly budget'!$E$8:$O$86,COLUMN()-3,FALSE),0)</f>
        <v>0</v>
      </c>
    </row>
    <row r="1526" spans="2:14" x14ac:dyDescent="0.25">
      <c r="B1526" s="81" t="b">
        <v>0</v>
      </c>
      <c r="C1526" s="88"/>
      <c r="D1526" s="87"/>
      <c r="E1526" s="83">
        <f>IF($C1526&lt;&gt;"",VLOOKUP($C1526,'Monthly budget'!$E$8:$O$86,COLUMN()-3,FALSE),0)</f>
        <v>0</v>
      </c>
      <c r="F1526" s="82">
        <f>IF($C1526&lt;&gt;"",VLOOKUP($C1526,'Monthly budget'!$E$8:$O$86,COLUMN()-3,FALSE),0)</f>
        <v>0</v>
      </c>
      <c r="G1526" s="82">
        <f>IF($C1526&lt;&gt;"",VLOOKUP($C1526,'Monthly budget'!$E$8:$O$86,COLUMN()-3,FALSE),0)</f>
        <v>0</v>
      </c>
      <c r="H1526" s="82">
        <f>IF($C1526&lt;&gt;"",VLOOKUP($C1526,'Monthly budget'!$E$8:$O$86,COLUMN()-3,FALSE),0)</f>
        <v>0</v>
      </c>
      <c r="I1526" s="82">
        <f>IF($C1526&lt;&gt;"",VLOOKUP($C1526,'Monthly budget'!$E$8:$O$86,COLUMN()-3,FALSE),0)</f>
        <v>0</v>
      </c>
      <c r="J1526" s="82">
        <f>IF($C1526&lt;&gt;"",VLOOKUP($C1526,'Monthly budget'!$E$8:$O$86,COLUMN()-3,FALSE),0)</f>
        <v>0</v>
      </c>
      <c r="K1526" s="82">
        <f>IF($C1526&lt;&gt;"",VLOOKUP($C1526,'Monthly budget'!$E$8:$O$86,COLUMN()-3,FALSE),0)</f>
        <v>0</v>
      </c>
      <c r="L1526" s="82">
        <f>IF($C1526&lt;&gt;"",VLOOKUP($C1526,'Monthly budget'!$E$8:$O$86,COLUMN()-3,FALSE),0)</f>
        <v>0</v>
      </c>
      <c r="M1526" s="82">
        <f>IF($C1526&lt;&gt;"",VLOOKUP($C1526,'Monthly budget'!$E$8:$O$86,COLUMN()-3,FALSE),0)</f>
        <v>0</v>
      </c>
      <c r="N1526" s="82">
        <f>IF($C1526&lt;&gt;"",VLOOKUP($C1526,'Monthly budget'!$E$8:$O$86,COLUMN()-3,FALSE),0)</f>
        <v>0</v>
      </c>
    </row>
    <row r="1527" spans="2:14" x14ac:dyDescent="0.25">
      <c r="B1527" s="81" t="b">
        <v>0</v>
      </c>
      <c r="C1527" s="88"/>
      <c r="D1527" s="87"/>
      <c r="E1527" s="83">
        <f>IF($C1527&lt;&gt;"",VLOOKUP($C1527,'Monthly budget'!$E$8:$O$86,COLUMN()-3,FALSE),0)</f>
        <v>0</v>
      </c>
      <c r="F1527" s="82">
        <f>IF($C1527&lt;&gt;"",VLOOKUP($C1527,'Monthly budget'!$E$8:$O$86,COLUMN()-3,FALSE),0)</f>
        <v>0</v>
      </c>
      <c r="G1527" s="82">
        <f>IF($C1527&lt;&gt;"",VLOOKUP($C1527,'Monthly budget'!$E$8:$O$86,COLUMN()-3,FALSE),0)</f>
        <v>0</v>
      </c>
      <c r="H1527" s="82">
        <f>IF($C1527&lt;&gt;"",VLOOKUP($C1527,'Monthly budget'!$E$8:$O$86,COLUMN()-3,FALSE),0)</f>
        <v>0</v>
      </c>
      <c r="I1527" s="82">
        <f>IF($C1527&lt;&gt;"",VLOOKUP($C1527,'Monthly budget'!$E$8:$O$86,COLUMN()-3,FALSE),0)</f>
        <v>0</v>
      </c>
      <c r="J1527" s="82">
        <f>IF($C1527&lt;&gt;"",VLOOKUP($C1527,'Monthly budget'!$E$8:$O$86,COLUMN()-3,FALSE),0)</f>
        <v>0</v>
      </c>
      <c r="K1527" s="82">
        <f>IF($C1527&lt;&gt;"",VLOOKUP($C1527,'Monthly budget'!$E$8:$O$86,COLUMN()-3,FALSE),0)</f>
        <v>0</v>
      </c>
      <c r="L1527" s="82">
        <f>IF($C1527&lt;&gt;"",VLOOKUP($C1527,'Monthly budget'!$E$8:$O$86,COLUMN()-3,FALSE),0)</f>
        <v>0</v>
      </c>
      <c r="M1527" s="82">
        <f>IF($C1527&lt;&gt;"",VLOOKUP($C1527,'Monthly budget'!$E$8:$O$86,COLUMN()-3,FALSE),0)</f>
        <v>0</v>
      </c>
      <c r="N1527" s="82">
        <f>IF($C1527&lt;&gt;"",VLOOKUP($C1527,'Monthly budget'!$E$8:$O$86,COLUMN()-3,FALSE),0)</f>
        <v>0</v>
      </c>
    </row>
    <row r="1528" spans="2:14" x14ac:dyDescent="0.25">
      <c r="B1528" s="81" t="b">
        <v>0</v>
      </c>
      <c r="C1528" s="88"/>
      <c r="D1528" s="87"/>
      <c r="E1528" s="83">
        <f>IF($C1528&lt;&gt;"",VLOOKUP($C1528,'Monthly budget'!$E$8:$O$86,COLUMN()-3,FALSE),0)</f>
        <v>0</v>
      </c>
      <c r="F1528" s="82">
        <f>IF($C1528&lt;&gt;"",VLOOKUP($C1528,'Monthly budget'!$E$8:$O$86,COLUMN()-3,FALSE),0)</f>
        <v>0</v>
      </c>
      <c r="G1528" s="82">
        <f>IF($C1528&lt;&gt;"",VLOOKUP($C1528,'Monthly budget'!$E$8:$O$86,COLUMN()-3,FALSE),0)</f>
        <v>0</v>
      </c>
      <c r="H1528" s="82">
        <f>IF($C1528&lt;&gt;"",VLOOKUP($C1528,'Monthly budget'!$E$8:$O$86,COLUMN()-3,FALSE),0)</f>
        <v>0</v>
      </c>
      <c r="I1528" s="82">
        <f>IF($C1528&lt;&gt;"",VLOOKUP($C1528,'Monthly budget'!$E$8:$O$86,COLUMN()-3,FALSE),0)</f>
        <v>0</v>
      </c>
      <c r="J1528" s="82">
        <f>IF($C1528&lt;&gt;"",VLOOKUP($C1528,'Monthly budget'!$E$8:$O$86,COLUMN()-3,FALSE),0)</f>
        <v>0</v>
      </c>
      <c r="K1528" s="82">
        <f>IF($C1528&lt;&gt;"",VLOOKUP($C1528,'Monthly budget'!$E$8:$O$86,COLUMN()-3,FALSE),0)</f>
        <v>0</v>
      </c>
      <c r="L1528" s="82">
        <f>IF($C1528&lt;&gt;"",VLOOKUP($C1528,'Monthly budget'!$E$8:$O$86,COLUMN()-3,FALSE),0)</f>
        <v>0</v>
      </c>
      <c r="M1528" s="82">
        <f>IF($C1528&lt;&gt;"",VLOOKUP($C1528,'Monthly budget'!$E$8:$O$86,COLUMN()-3,FALSE),0)</f>
        <v>0</v>
      </c>
      <c r="N1528" s="82">
        <f>IF($C1528&lt;&gt;"",VLOOKUP($C1528,'Monthly budget'!$E$8:$O$86,COLUMN()-3,FALSE),0)</f>
        <v>0</v>
      </c>
    </row>
    <row r="1529" spans="2:14" x14ac:dyDescent="0.25">
      <c r="B1529" s="81" t="b">
        <v>0</v>
      </c>
      <c r="C1529" s="88"/>
      <c r="D1529" s="87"/>
      <c r="E1529" s="83">
        <f>IF($C1529&lt;&gt;"",VLOOKUP($C1529,'Monthly budget'!$E$8:$O$86,COLUMN()-3,FALSE),0)</f>
        <v>0</v>
      </c>
      <c r="F1529" s="82">
        <f>IF($C1529&lt;&gt;"",VLOOKUP($C1529,'Monthly budget'!$E$8:$O$86,COLUMN()-3,FALSE),0)</f>
        <v>0</v>
      </c>
      <c r="G1529" s="82">
        <f>IF($C1529&lt;&gt;"",VLOOKUP($C1529,'Monthly budget'!$E$8:$O$86,COLUMN()-3,FALSE),0)</f>
        <v>0</v>
      </c>
      <c r="H1529" s="82">
        <f>IF($C1529&lt;&gt;"",VLOOKUP($C1529,'Monthly budget'!$E$8:$O$86,COLUMN()-3,FALSE),0)</f>
        <v>0</v>
      </c>
      <c r="I1529" s="82">
        <f>IF($C1529&lt;&gt;"",VLOOKUP($C1529,'Monthly budget'!$E$8:$O$86,COLUMN()-3,FALSE),0)</f>
        <v>0</v>
      </c>
      <c r="J1529" s="82">
        <f>IF($C1529&lt;&gt;"",VLOOKUP($C1529,'Monthly budget'!$E$8:$O$86,COLUMN()-3,FALSE),0)</f>
        <v>0</v>
      </c>
      <c r="K1529" s="82">
        <f>IF($C1529&lt;&gt;"",VLOOKUP($C1529,'Monthly budget'!$E$8:$O$86,COLUMN()-3,FALSE),0)</f>
        <v>0</v>
      </c>
      <c r="L1529" s="82">
        <f>IF($C1529&lt;&gt;"",VLOOKUP($C1529,'Monthly budget'!$E$8:$O$86,COLUMN()-3,FALSE),0)</f>
        <v>0</v>
      </c>
      <c r="M1529" s="82">
        <f>IF($C1529&lt;&gt;"",VLOOKUP($C1529,'Monthly budget'!$E$8:$O$86,COLUMN()-3,FALSE),0)</f>
        <v>0</v>
      </c>
      <c r="N1529" s="82">
        <f>IF($C1529&lt;&gt;"",VLOOKUP($C1529,'Monthly budget'!$E$8:$O$86,COLUMN()-3,FALSE),0)</f>
        <v>0</v>
      </c>
    </row>
    <row r="1530" spans="2:14" x14ac:dyDescent="0.25">
      <c r="B1530" s="81" t="b">
        <v>0</v>
      </c>
      <c r="C1530" s="88"/>
      <c r="D1530" s="87"/>
      <c r="E1530" s="83">
        <f>IF($C1530&lt;&gt;"",VLOOKUP($C1530,'Monthly budget'!$E$8:$O$86,COLUMN()-3,FALSE),0)</f>
        <v>0</v>
      </c>
      <c r="F1530" s="82">
        <f>IF($C1530&lt;&gt;"",VLOOKUP($C1530,'Monthly budget'!$E$8:$O$86,COLUMN()-3,FALSE),0)</f>
        <v>0</v>
      </c>
      <c r="G1530" s="82">
        <f>IF($C1530&lt;&gt;"",VLOOKUP($C1530,'Monthly budget'!$E$8:$O$86,COLUMN()-3,FALSE),0)</f>
        <v>0</v>
      </c>
      <c r="H1530" s="82">
        <f>IF($C1530&lt;&gt;"",VLOOKUP($C1530,'Monthly budget'!$E$8:$O$86,COLUMN()-3,FALSE),0)</f>
        <v>0</v>
      </c>
      <c r="I1530" s="82">
        <f>IF($C1530&lt;&gt;"",VLOOKUP($C1530,'Monthly budget'!$E$8:$O$86,COLUMN()-3,FALSE),0)</f>
        <v>0</v>
      </c>
      <c r="J1530" s="82">
        <f>IF($C1530&lt;&gt;"",VLOOKUP($C1530,'Monthly budget'!$E$8:$O$86,COLUMN()-3,FALSE),0)</f>
        <v>0</v>
      </c>
      <c r="K1530" s="82">
        <f>IF($C1530&lt;&gt;"",VLOOKUP($C1530,'Monthly budget'!$E$8:$O$86,COLUMN()-3,FALSE),0)</f>
        <v>0</v>
      </c>
      <c r="L1530" s="82">
        <f>IF($C1530&lt;&gt;"",VLOOKUP($C1530,'Monthly budget'!$E$8:$O$86,COLUMN()-3,FALSE),0)</f>
        <v>0</v>
      </c>
      <c r="M1530" s="82">
        <f>IF($C1530&lt;&gt;"",VLOOKUP($C1530,'Monthly budget'!$E$8:$O$86,COLUMN()-3,FALSE),0)</f>
        <v>0</v>
      </c>
      <c r="N1530" s="82">
        <f>IF($C1530&lt;&gt;"",VLOOKUP($C1530,'Monthly budget'!$E$8:$O$86,COLUMN()-3,FALSE),0)</f>
        <v>0</v>
      </c>
    </row>
    <row r="1531" spans="2:14" x14ac:dyDescent="0.25">
      <c r="B1531" s="81" t="b">
        <v>0</v>
      </c>
      <c r="C1531" s="88"/>
      <c r="D1531" s="87"/>
      <c r="E1531" s="83">
        <f>IF($C1531&lt;&gt;"",VLOOKUP($C1531,'Monthly budget'!$E$8:$O$86,COLUMN()-3,FALSE),0)</f>
        <v>0</v>
      </c>
      <c r="F1531" s="82">
        <f>IF($C1531&lt;&gt;"",VLOOKUP($C1531,'Monthly budget'!$E$8:$O$86,COLUMN()-3,FALSE),0)</f>
        <v>0</v>
      </c>
      <c r="G1531" s="82">
        <f>IF($C1531&lt;&gt;"",VLOOKUP($C1531,'Monthly budget'!$E$8:$O$86,COLUMN()-3,FALSE),0)</f>
        <v>0</v>
      </c>
      <c r="H1531" s="82">
        <f>IF($C1531&lt;&gt;"",VLOOKUP($C1531,'Monthly budget'!$E$8:$O$86,COLUMN()-3,FALSE),0)</f>
        <v>0</v>
      </c>
      <c r="I1531" s="82">
        <f>IF($C1531&lt;&gt;"",VLOOKUP($C1531,'Monthly budget'!$E$8:$O$86,COLUMN()-3,FALSE),0)</f>
        <v>0</v>
      </c>
      <c r="J1531" s="82">
        <f>IF($C1531&lt;&gt;"",VLOOKUP($C1531,'Monthly budget'!$E$8:$O$86,COLUMN()-3,FALSE),0)</f>
        <v>0</v>
      </c>
      <c r="K1531" s="82">
        <f>IF($C1531&lt;&gt;"",VLOOKUP($C1531,'Monthly budget'!$E$8:$O$86,COLUMN()-3,FALSE),0)</f>
        <v>0</v>
      </c>
      <c r="L1531" s="82">
        <f>IF($C1531&lt;&gt;"",VLOOKUP($C1531,'Monthly budget'!$E$8:$O$86,COLUMN()-3,FALSE),0)</f>
        <v>0</v>
      </c>
      <c r="M1531" s="82">
        <f>IF($C1531&lt;&gt;"",VLOOKUP($C1531,'Monthly budget'!$E$8:$O$86,COLUMN()-3,FALSE),0)</f>
        <v>0</v>
      </c>
      <c r="N1531" s="82">
        <f>IF($C1531&lt;&gt;"",VLOOKUP($C1531,'Monthly budget'!$E$8:$O$86,COLUMN()-3,FALSE),0)</f>
        <v>0</v>
      </c>
    </row>
    <row r="1532" spans="2:14" x14ac:dyDescent="0.25">
      <c r="B1532" s="81" t="b">
        <v>0</v>
      </c>
      <c r="C1532" s="88"/>
      <c r="D1532" s="87"/>
      <c r="E1532" s="83">
        <f>IF($C1532&lt;&gt;"",VLOOKUP($C1532,'Monthly budget'!$E$8:$O$86,COLUMN()-3,FALSE),0)</f>
        <v>0</v>
      </c>
      <c r="F1532" s="82">
        <f>IF($C1532&lt;&gt;"",VLOOKUP($C1532,'Monthly budget'!$E$8:$O$86,COLUMN()-3,FALSE),0)</f>
        <v>0</v>
      </c>
      <c r="G1532" s="82">
        <f>IF($C1532&lt;&gt;"",VLOOKUP($C1532,'Monthly budget'!$E$8:$O$86,COLUMN()-3,FALSE),0)</f>
        <v>0</v>
      </c>
      <c r="H1532" s="82">
        <f>IF($C1532&lt;&gt;"",VLOOKUP($C1532,'Monthly budget'!$E$8:$O$86,COLUMN()-3,FALSE),0)</f>
        <v>0</v>
      </c>
      <c r="I1532" s="82">
        <f>IF($C1532&lt;&gt;"",VLOOKUP($C1532,'Monthly budget'!$E$8:$O$86,COLUMN()-3,FALSE),0)</f>
        <v>0</v>
      </c>
      <c r="J1532" s="82">
        <f>IF($C1532&lt;&gt;"",VLOOKUP($C1532,'Monthly budget'!$E$8:$O$86,COLUMN()-3,FALSE),0)</f>
        <v>0</v>
      </c>
      <c r="K1532" s="82">
        <f>IF($C1532&lt;&gt;"",VLOOKUP($C1532,'Monthly budget'!$E$8:$O$86,COLUMN()-3,FALSE),0)</f>
        <v>0</v>
      </c>
      <c r="L1532" s="82">
        <f>IF($C1532&lt;&gt;"",VLOOKUP($C1532,'Monthly budget'!$E$8:$O$86,COLUMN()-3,FALSE),0)</f>
        <v>0</v>
      </c>
      <c r="M1532" s="82">
        <f>IF($C1532&lt;&gt;"",VLOOKUP($C1532,'Monthly budget'!$E$8:$O$86,COLUMN()-3,FALSE),0)</f>
        <v>0</v>
      </c>
      <c r="N1532" s="82">
        <f>IF($C1532&lt;&gt;"",VLOOKUP($C1532,'Monthly budget'!$E$8:$O$86,COLUMN()-3,FALSE),0)</f>
        <v>0</v>
      </c>
    </row>
    <row r="1533" spans="2:14" x14ac:dyDescent="0.25">
      <c r="B1533" s="81" t="b">
        <v>0</v>
      </c>
      <c r="C1533" s="88"/>
      <c r="D1533" s="87"/>
      <c r="E1533" s="83">
        <f>IF($C1533&lt;&gt;"",VLOOKUP($C1533,'Monthly budget'!$E$8:$O$86,COLUMN()-3,FALSE),0)</f>
        <v>0</v>
      </c>
      <c r="F1533" s="82">
        <f>IF($C1533&lt;&gt;"",VLOOKUP($C1533,'Monthly budget'!$E$8:$O$86,COLUMN()-3,FALSE),0)</f>
        <v>0</v>
      </c>
      <c r="G1533" s="82">
        <f>IF($C1533&lt;&gt;"",VLOOKUP($C1533,'Monthly budget'!$E$8:$O$86,COLUMN()-3,FALSE),0)</f>
        <v>0</v>
      </c>
      <c r="H1533" s="82">
        <f>IF($C1533&lt;&gt;"",VLOOKUP($C1533,'Monthly budget'!$E$8:$O$86,COLUMN()-3,FALSE),0)</f>
        <v>0</v>
      </c>
      <c r="I1533" s="82">
        <f>IF($C1533&lt;&gt;"",VLOOKUP($C1533,'Monthly budget'!$E$8:$O$86,COLUMN()-3,FALSE),0)</f>
        <v>0</v>
      </c>
      <c r="J1533" s="82">
        <f>IF($C1533&lt;&gt;"",VLOOKUP($C1533,'Monthly budget'!$E$8:$O$86,COLUMN()-3,FALSE),0)</f>
        <v>0</v>
      </c>
      <c r="K1533" s="82">
        <f>IF($C1533&lt;&gt;"",VLOOKUP($C1533,'Monthly budget'!$E$8:$O$86,COLUMN()-3,FALSE),0)</f>
        <v>0</v>
      </c>
      <c r="L1533" s="82">
        <f>IF($C1533&lt;&gt;"",VLOOKUP($C1533,'Monthly budget'!$E$8:$O$86,COLUMN()-3,FALSE),0)</f>
        <v>0</v>
      </c>
      <c r="M1533" s="82">
        <f>IF($C1533&lt;&gt;"",VLOOKUP($C1533,'Monthly budget'!$E$8:$O$86,COLUMN()-3,FALSE),0)</f>
        <v>0</v>
      </c>
      <c r="N1533" s="82">
        <f>IF($C1533&lt;&gt;"",VLOOKUP($C1533,'Monthly budget'!$E$8:$O$86,COLUMN()-3,FALSE),0)</f>
        <v>0</v>
      </c>
    </row>
    <row r="1534" spans="2:14" x14ac:dyDescent="0.25">
      <c r="B1534" s="81" t="b">
        <v>0</v>
      </c>
      <c r="C1534" s="88"/>
      <c r="D1534" s="87"/>
      <c r="E1534" s="83">
        <f>IF($C1534&lt;&gt;"",VLOOKUP($C1534,'Monthly budget'!$E$8:$O$86,COLUMN()-3,FALSE),0)</f>
        <v>0</v>
      </c>
      <c r="F1534" s="82">
        <f>IF($C1534&lt;&gt;"",VLOOKUP($C1534,'Monthly budget'!$E$8:$O$86,COLUMN()-3,FALSE),0)</f>
        <v>0</v>
      </c>
      <c r="G1534" s="82">
        <f>IF($C1534&lt;&gt;"",VLOOKUP($C1534,'Monthly budget'!$E$8:$O$86,COLUMN()-3,FALSE),0)</f>
        <v>0</v>
      </c>
      <c r="H1534" s="82">
        <f>IF($C1534&lt;&gt;"",VLOOKUP($C1534,'Monthly budget'!$E$8:$O$86,COLUMN()-3,FALSE),0)</f>
        <v>0</v>
      </c>
      <c r="I1534" s="82">
        <f>IF($C1534&lt;&gt;"",VLOOKUP($C1534,'Monthly budget'!$E$8:$O$86,COLUMN()-3,FALSE),0)</f>
        <v>0</v>
      </c>
      <c r="J1534" s="82">
        <f>IF($C1534&lt;&gt;"",VLOOKUP($C1534,'Monthly budget'!$E$8:$O$86,COLUMN()-3,FALSE),0)</f>
        <v>0</v>
      </c>
      <c r="K1534" s="82">
        <f>IF($C1534&lt;&gt;"",VLOOKUP($C1534,'Monthly budget'!$E$8:$O$86,COLUMN()-3,FALSE),0)</f>
        <v>0</v>
      </c>
      <c r="L1534" s="82">
        <f>IF($C1534&lt;&gt;"",VLOOKUP($C1534,'Monthly budget'!$E$8:$O$86,COLUMN()-3,FALSE),0)</f>
        <v>0</v>
      </c>
      <c r="M1534" s="82">
        <f>IF($C1534&lt;&gt;"",VLOOKUP($C1534,'Monthly budget'!$E$8:$O$86,COLUMN()-3,FALSE),0)</f>
        <v>0</v>
      </c>
      <c r="N1534" s="82">
        <f>IF($C1534&lt;&gt;"",VLOOKUP($C1534,'Monthly budget'!$E$8:$O$86,COLUMN()-3,FALSE),0)</f>
        <v>0</v>
      </c>
    </row>
    <row r="1535" spans="2:14" x14ac:dyDescent="0.25">
      <c r="B1535" s="81" t="b">
        <v>0</v>
      </c>
      <c r="C1535" s="88"/>
      <c r="D1535" s="87"/>
      <c r="E1535" s="83">
        <f>IF($C1535&lt;&gt;"",VLOOKUP($C1535,'Monthly budget'!$E$8:$O$86,COLUMN()-3,FALSE),0)</f>
        <v>0</v>
      </c>
      <c r="F1535" s="82">
        <f>IF($C1535&lt;&gt;"",VLOOKUP($C1535,'Monthly budget'!$E$8:$O$86,COLUMN()-3,FALSE),0)</f>
        <v>0</v>
      </c>
      <c r="G1535" s="82">
        <f>IF($C1535&lt;&gt;"",VLOOKUP($C1535,'Monthly budget'!$E$8:$O$86,COLUMN()-3,FALSE),0)</f>
        <v>0</v>
      </c>
      <c r="H1535" s="82">
        <f>IF($C1535&lt;&gt;"",VLOOKUP($C1535,'Monthly budget'!$E$8:$O$86,COLUMN()-3,FALSE),0)</f>
        <v>0</v>
      </c>
      <c r="I1535" s="82">
        <f>IF($C1535&lt;&gt;"",VLOOKUP($C1535,'Monthly budget'!$E$8:$O$86,COLUMN()-3,FALSE),0)</f>
        <v>0</v>
      </c>
      <c r="J1535" s="82">
        <f>IF($C1535&lt;&gt;"",VLOOKUP($C1535,'Monthly budget'!$E$8:$O$86,COLUMN()-3,FALSE),0)</f>
        <v>0</v>
      </c>
      <c r="K1535" s="82">
        <f>IF($C1535&lt;&gt;"",VLOOKUP($C1535,'Monthly budget'!$E$8:$O$86,COLUMN()-3,FALSE),0)</f>
        <v>0</v>
      </c>
      <c r="L1535" s="82">
        <f>IF($C1535&lt;&gt;"",VLOOKUP($C1535,'Monthly budget'!$E$8:$O$86,COLUMN()-3,FALSE),0)</f>
        <v>0</v>
      </c>
      <c r="M1535" s="82">
        <f>IF($C1535&lt;&gt;"",VLOOKUP($C1535,'Monthly budget'!$E$8:$O$86,COLUMN()-3,FALSE),0)</f>
        <v>0</v>
      </c>
      <c r="N1535" s="82">
        <f>IF($C1535&lt;&gt;"",VLOOKUP($C1535,'Monthly budget'!$E$8:$O$86,COLUMN()-3,FALSE),0)</f>
        <v>0</v>
      </c>
    </row>
    <row r="1536" spans="2:14" x14ac:dyDescent="0.25">
      <c r="B1536" s="81" t="b">
        <v>0</v>
      </c>
      <c r="C1536" s="88"/>
      <c r="D1536" s="87"/>
      <c r="E1536" s="83">
        <f>IF($C1536&lt;&gt;"",VLOOKUP($C1536,'Monthly budget'!$E$8:$O$86,COLUMN()-3,FALSE),0)</f>
        <v>0</v>
      </c>
      <c r="F1536" s="82">
        <f>IF($C1536&lt;&gt;"",VLOOKUP($C1536,'Monthly budget'!$E$8:$O$86,COLUMN()-3,FALSE),0)</f>
        <v>0</v>
      </c>
      <c r="G1536" s="82">
        <f>IF($C1536&lt;&gt;"",VLOOKUP($C1536,'Monthly budget'!$E$8:$O$86,COLUMN()-3,FALSE),0)</f>
        <v>0</v>
      </c>
      <c r="H1536" s="82">
        <f>IF($C1536&lt;&gt;"",VLOOKUP($C1536,'Monthly budget'!$E$8:$O$86,COLUMN()-3,FALSE),0)</f>
        <v>0</v>
      </c>
      <c r="I1536" s="82">
        <f>IF($C1536&lt;&gt;"",VLOOKUP($C1536,'Monthly budget'!$E$8:$O$86,COLUMN()-3,FALSE),0)</f>
        <v>0</v>
      </c>
      <c r="J1536" s="82">
        <f>IF($C1536&lt;&gt;"",VLOOKUP($C1536,'Monthly budget'!$E$8:$O$86,COLUMN()-3,FALSE),0)</f>
        <v>0</v>
      </c>
      <c r="K1536" s="82">
        <f>IF($C1536&lt;&gt;"",VLOOKUP($C1536,'Monthly budget'!$E$8:$O$86,COLUMN()-3,FALSE),0)</f>
        <v>0</v>
      </c>
      <c r="L1536" s="82">
        <f>IF($C1536&lt;&gt;"",VLOOKUP($C1536,'Monthly budget'!$E$8:$O$86,COLUMN()-3,FALSE),0)</f>
        <v>0</v>
      </c>
      <c r="M1536" s="82">
        <f>IF($C1536&lt;&gt;"",VLOOKUP($C1536,'Monthly budget'!$E$8:$O$86,COLUMN()-3,FALSE),0)</f>
        <v>0</v>
      </c>
      <c r="N1536" s="82">
        <f>IF($C1536&lt;&gt;"",VLOOKUP($C1536,'Monthly budget'!$E$8:$O$86,COLUMN()-3,FALSE),0)</f>
        <v>0</v>
      </c>
    </row>
    <row r="1537" spans="2:14" x14ac:dyDescent="0.25">
      <c r="B1537" s="81" t="b">
        <v>0</v>
      </c>
      <c r="C1537" s="88"/>
      <c r="D1537" s="87"/>
      <c r="E1537" s="83">
        <f>IF($C1537&lt;&gt;"",VLOOKUP($C1537,'Monthly budget'!$E$8:$O$86,COLUMN()-3,FALSE),0)</f>
        <v>0</v>
      </c>
      <c r="F1537" s="82">
        <f>IF($C1537&lt;&gt;"",VLOOKUP($C1537,'Monthly budget'!$E$8:$O$86,COLUMN()-3,FALSE),0)</f>
        <v>0</v>
      </c>
      <c r="G1537" s="82">
        <f>IF($C1537&lt;&gt;"",VLOOKUP($C1537,'Monthly budget'!$E$8:$O$86,COLUMN()-3,FALSE),0)</f>
        <v>0</v>
      </c>
      <c r="H1537" s="82">
        <f>IF($C1537&lt;&gt;"",VLOOKUP($C1537,'Monthly budget'!$E$8:$O$86,COLUMN()-3,FALSE),0)</f>
        <v>0</v>
      </c>
      <c r="I1537" s="82">
        <f>IF($C1537&lt;&gt;"",VLOOKUP($C1537,'Monthly budget'!$E$8:$O$86,COLUMN()-3,FALSE),0)</f>
        <v>0</v>
      </c>
      <c r="J1537" s="82">
        <f>IF($C1537&lt;&gt;"",VLOOKUP($C1537,'Monthly budget'!$E$8:$O$86,COLUMN()-3,FALSE),0)</f>
        <v>0</v>
      </c>
      <c r="K1537" s="82">
        <f>IF($C1537&lt;&gt;"",VLOOKUP($C1537,'Monthly budget'!$E$8:$O$86,COLUMN()-3,FALSE),0)</f>
        <v>0</v>
      </c>
      <c r="L1537" s="82">
        <f>IF($C1537&lt;&gt;"",VLOOKUP($C1537,'Monthly budget'!$E$8:$O$86,COLUMN()-3,FALSE),0)</f>
        <v>0</v>
      </c>
      <c r="M1537" s="82">
        <f>IF($C1537&lt;&gt;"",VLOOKUP($C1537,'Monthly budget'!$E$8:$O$86,COLUMN()-3,FALSE),0)</f>
        <v>0</v>
      </c>
      <c r="N1537" s="82">
        <f>IF($C1537&lt;&gt;"",VLOOKUP($C1537,'Monthly budget'!$E$8:$O$86,COLUMN()-3,FALSE),0)</f>
        <v>0</v>
      </c>
    </row>
    <row r="1538" spans="2:14" x14ac:dyDescent="0.25">
      <c r="B1538" s="81" t="b">
        <v>0</v>
      </c>
      <c r="C1538" s="88"/>
      <c r="D1538" s="87"/>
      <c r="E1538" s="83">
        <f>IF($C1538&lt;&gt;"",VLOOKUP($C1538,'Monthly budget'!$E$8:$O$86,COLUMN()-3,FALSE),0)</f>
        <v>0</v>
      </c>
      <c r="F1538" s="82">
        <f>IF($C1538&lt;&gt;"",VLOOKUP($C1538,'Monthly budget'!$E$8:$O$86,COLUMN()-3,FALSE),0)</f>
        <v>0</v>
      </c>
      <c r="G1538" s="82">
        <f>IF($C1538&lt;&gt;"",VLOOKUP($C1538,'Monthly budget'!$E$8:$O$86,COLUMN()-3,FALSE),0)</f>
        <v>0</v>
      </c>
      <c r="H1538" s="82">
        <f>IF($C1538&lt;&gt;"",VLOOKUP($C1538,'Monthly budget'!$E$8:$O$86,COLUMN()-3,FALSE),0)</f>
        <v>0</v>
      </c>
      <c r="I1538" s="82">
        <f>IF($C1538&lt;&gt;"",VLOOKUP($C1538,'Monthly budget'!$E$8:$O$86,COLUMN()-3,FALSE),0)</f>
        <v>0</v>
      </c>
      <c r="J1538" s="82">
        <f>IF($C1538&lt;&gt;"",VLOOKUP($C1538,'Monthly budget'!$E$8:$O$86,COLUMN()-3,FALSE),0)</f>
        <v>0</v>
      </c>
      <c r="K1538" s="82">
        <f>IF($C1538&lt;&gt;"",VLOOKUP($C1538,'Monthly budget'!$E$8:$O$86,COLUMN()-3,FALSE),0)</f>
        <v>0</v>
      </c>
      <c r="L1538" s="82">
        <f>IF($C1538&lt;&gt;"",VLOOKUP($C1538,'Monthly budget'!$E$8:$O$86,COLUMN()-3,FALSE),0)</f>
        <v>0</v>
      </c>
      <c r="M1538" s="82">
        <f>IF($C1538&lt;&gt;"",VLOOKUP($C1538,'Monthly budget'!$E$8:$O$86,COLUMN()-3,FALSE),0)</f>
        <v>0</v>
      </c>
      <c r="N1538" s="82">
        <f>IF($C1538&lt;&gt;"",VLOOKUP($C1538,'Monthly budget'!$E$8:$O$86,COLUMN()-3,FALSE),0)</f>
        <v>0</v>
      </c>
    </row>
    <row r="1539" spans="2:14" x14ac:dyDescent="0.25">
      <c r="B1539" s="81" t="b">
        <v>0</v>
      </c>
      <c r="C1539" s="88"/>
      <c r="D1539" s="87"/>
      <c r="E1539" s="83">
        <f>IF($C1539&lt;&gt;"",VLOOKUP($C1539,'Monthly budget'!$E$8:$O$86,COLUMN()-3,FALSE),0)</f>
        <v>0</v>
      </c>
      <c r="F1539" s="82">
        <f>IF($C1539&lt;&gt;"",VLOOKUP($C1539,'Monthly budget'!$E$8:$O$86,COLUMN()-3,FALSE),0)</f>
        <v>0</v>
      </c>
      <c r="G1539" s="82">
        <f>IF($C1539&lt;&gt;"",VLOOKUP($C1539,'Monthly budget'!$E$8:$O$86,COLUMN()-3,FALSE),0)</f>
        <v>0</v>
      </c>
      <c r="H1539" s="82">
        <f>IF($C1539&lt;&gt;"",VLOOKUP($C1539,'Monthly budget'!$E$8:$O$86,COLUMN()-3,FALSE),0)</f>
        <v>0</v>
      </c>
      <c r="I1539" s="82">
        <f>IF($C1539&lt;&gt;"",VLOOKUP($C1539,'Monthly budget'!$E$8:$O$86,COLUMN()-3,FALSE),0)</f>
        <v>0</v>
      </c>
      <c r="J1539" s="82">
        <f>IF($C1539&lt;&gt;"",VLOOKUP($C1539,'Monthly budget'!$E$8:$O$86,COLUMN()-3,FALSE),0)</f>
        <v>0</v>
      </c>
      <c r="K1539" s="82">
        <f>IF($C1539&lt;&gt;"",VLOOKUP($C1539,'Monthly budget'!$E$8:$O$86,COLUMN()-3,FALSE),0)</f>
        <v>0</v>
      </c>
      <c r="L1539" s="82">
        <f>IF($C1539&lt;&gt;"",VLOOKUP($C1539,'Monthly budget'!$E$8:$O$86,COLUMN()-3,FALSE),0)</f>
        <v>0</v>
      </c>
      <c r="M1539" s="82">
        <f>IF($C1539&lt;&gt;"",VLOOKUP($C1539,'Monthly budget'!$E$8:$O$86,COLUMN()-3,FALSE),0)</f>
        <v>0</v>
      </c>
      <c r="N1539" s="82">
        <f>IF($C1539&lt;&gt;"",VLOOKUP($C1539,'Monthly budget'!$E$8:$O$86,COLUMN()-3,FALSE),0)</f>
        <v>0</v>
      </c>
    </row>
    <row r="1540" spans="2:14" x14ac:dyDescent="0.25">
      <c r="B1540" s="81" t="b">
        <v>0</v>
      </c>
      <c r="C1540" s="88"/>
      <c r="D1540" s="87"/>
      <c r="E1540" s="83">
        <f>IF($C1540&lt;&gt;"",VLOOKUP($C1540,'Monthly budget'!$E$8:$O$86,COLUMN()-3,FALSE),0)</f>
        <v>0</v>
      </c>
      <c r="F1540" s="82">
        <f>IF($C1540&lt;&gt;"",VLOOKUP($C1540,'Monthly budget'!$E$8:$O$86,COLUMN()-3,FALSE),0)</f>
        <v>0</v>
      </c>
      <c r="G1540" s="82">
        <f>IF($C1540&lt;&gt;"",VLOOKUP($C1540,'Monthly budget'!$E$8:$O$86,COLUMN()-3,FALSE),0)</f>
        <v>0</v>
      </c>
      <c r="H1540" s="82">
        <f>IF($C1540&lt;&gt;"",VLOOKUP($C1540,'Monthly budget'!$E$8:$O$86,COLUMN()-3,FALSE),0)</f>
        <v>0</v>
      </c>
      <c r="I1540" s="82">
        <f>IF($C1540&lt;&gt;"",VLOOKUP($C1540,'Monthly budget'!$E$8:$O$86,COLUMN()-3,FALSE),0)</f>
        <v>0</v>
      </c>
      <c r="J1540" s="82">
        <f>IF($C1540&lt;&gt;"",VLOOKUP($C1540,'Monthly budget'!$E$8:$O$86,COLUMN()-3,FALSE),0)</f>
        <v>0</v>
      </c>
      <c r="K1540" s="82">
        <f>IF($C1540&lt;&gt;"",VLOOKUP($C1540,'Monthly budget'!$E$8:$O$86,COLUMN()-3,FALSE),0)</f>
        <v>0</v>
      </c>
      <c r="L1540" s="82">
        <f>IF($C1540&lt;&gt;"",VLOOKUP($C1540,'Monthly budget'!$E$8:$O$86,COLUMN()-3,FALSE),0)</f>
        <v>0</v>
      </c>
      <c r="M1540" s="82">
        <f>IF($C1540&lt;&gt;"",VLOOKUP($C1540,'Monthly budget'!$E$8:$O$86,COLUMN()-3,FALSE),0)</f>
        <v>0</v>
      </c>
      <c r="N1540" s="82">
        <f>IF($C1540&lt;&gt;"",VLOOKUP($C1540,'Monthly budget'!$E$8:$O$86,COLUMN()-3,FALSE),0)</f>
        <v>0</v>
      </c>
    </row>
    <row r="1541" spans="2:14" x14ac:dyDescent="0.25">
      <c r="B1541" s="81" t="b">
        <v>0</v>
      </c>
      <c r="C1541" s="88"/>
      <c r="D1541" s="87"/>
      <c r="E1541" s="83">
        <f>IF($C1541&lt;&gt;"",VLOOKUP($C1541,'Monthly budget'!$E$8:$O$86,COLUMN()-3,FALSE),0)</f>
        <v>0</v>
      </c>
      <c r="F1541" s="82">
        <f>IF($C1541&lt;&gt;"",VLOOKUP($C1541,'Monthly budget'!$E$8:$O$86,COLUMN()-3,FALSE),0)</f>
        <v>0</v>
      </c>
      <c r="G1541" s="82">
        <f>IF($C1541&lt;&gt;"",VLOOKUP($C1541,'Monthly budget'!$E$8:$O$86,COLUMN()-3,FALSE),0)</f>
        <v>0</v>
      </c>
      <c r="H1541" s="82">
        <f>IF($C1541&lt;&gt;"",VLOOKUP($C1541,'Monthly budget'!$E$8:$O$86,COLUMN()-3,FALSE),0)</f>
        <v>0</v>
      </c>
      <c r="I1541" s="82">
        <f>IF($C1541&lt;&gt;"",VLOOKUP($C1541,'Monthly budget'!$E$8:$O$86,COLUMN()-3,FALSE),0)</f>
        <v>0</v>
      </c>
      <c r="J1541" s="82">
        <f>IF($C1541&lt;&gt;"",VLOOKUP($C1541,'Monthly budget'!$E$8:$O$86,COLUMN()-3,FALSE),0)</f>
        <v>0</v>
      </c>
      <c r="K1541" s="82">
        <f>IF($C1541&lt;&gt;"",VLOOKUP($C1541,'Monthly budget'!$E$8:$O$86,COLUMN()-3,FALSE),0)</f>
        <v>0</v>
      </c>
      <c r="L1541" s="82">
        <f>IF($C1541&lt;&gt;"",VLOOKUP($C1541,'Monthly budget'!$E$8:$O$86,COLUMN()-3,FALSE),0)</f>
        <v>0</v>
      </c>
      <c r="M1541" s="82">
        <f>IF($C1541&lt;&gt;"",VLOOKUP($C1541,'Monthly budget'!$E$8:$O$86,COLUMN()-3,FALSE),0)</f>
        <v>0</v>
      </c>
      <c r="N1541" s="82">
        <f>IF($C1541&lt;&gt;"",VLOOKUP($C1541,'Monthly budget'!$E$8:$O$86,COLUMN()-3,FALSE),0)</f>
        <v>0</v>
      </c>
    </row>
    <row r="1542" spans="2:14" x14ac:dyDescent="0.25">
      <c r="B1542" s="81" t="b">
        <v>0</v>
      </c>
      <c r="C1542" s="88"/>
      <c r="D1542" s="87"/>
      <c r="E1542" s="83">
        <f>IF($C1542&lt;&gt;"",VLOOKUP($C1542,'Monthly budget'!$E$8:$O$86,COLUMN()-3,FALSE),0)</f>
        <v>0</v>
      </c>
      <c r="F1542" s="82">
        <f>IF($C1542&lt;&gt;"",VLOOKUP($C1542,'Monthly budget'!$E$8:$O$86,COLUMN()-3,FALSE),0)</f>
        <v>0</v>
      </c>
      <c r="G1542" s="82">
        <f>IF($C1542&lt;&gt;"",VLOOKUP($C1542,'Monthly budget'!$E$8:$O$86,COLUMN()-3,FALSE),0)</f>
        <v>0</v>
      </c>
      <c r="H1542" s="82">
        <f>IF($C1542&lt;&gt;"",VLOOKUP($C1542,'Monthly budget'!$E$8:$O$86,COLUMN()-3,FALSE),0)</f>
        <v>0</v>
      </c>
      <c r="I1542" s="82">
        <f>IF($C1542&lt;&gt;"",VLOOKUP($C1542,'Monthly budget'!$E$8:$O$86,COLUMN()-3,FALSE),0)</f>
        <v>0</v>
      </c>
      <c r="J1542" s="82">
        <f>IF($C1542&lt;&gt;"",VLOOKUP($C1542,'Monthly budget'!$E$8:$O$86,COLUMN()-3,FALSE),0)</f>
        <v>0</v>
      </c>
      <c r="K1542" s="82">
        <f>IF($C1542&lt;&gt;"",VLOOKUP($C1542,'Monthly budget'!$E$8:$O$86,COLUMN()-3,FALSE),0)</f>
        <v>0</v>
      </c>
      <c r="L1542" s="82">
        <f>IF($C1542&lt;&gt;"",VLOOKUP($C1542,'Monthly budget'!$E$8:$O$86,COLUMN()-3,FALSE),0)</f>
        <v>0</v>
      </c>
      <c r="M1542" s="82">
        <f>IF($C1542&lt;&gt;"",VLOOKUP($C1542,'Monthly budget'!$E$8:$O$86,COLUMN()-3,FALSE),0)</f>
        <v>0</v>
      </c>
      <c r="N1542" s="82">
        <f>IF($C1542&lt;&gt;"",VLOOKUP($C1542,'Monthly budget'!$E$8:$O$86,COLUMN()-3,FALSE),0)</f>
        <v>0</v>
      </c>
    </row>
    <row r="1543" spans="2:14" x14ac:dyDescent="0.25">
      <c r="B1543" s="81" t="b">
        <v>0</v>
      </c>
      <c r="C1543" s="88"/>
      <c r="D1543" s="87"/>
      <c r="E1543" s="83">
        <f>IF($C1543&lt;&gt;"",VLOOKUP($C1543,'Monthly budget'!$E$8:$O$86,COLUMN()-3,FALSE),0)</f>
        <v>0</v>
      </c>
      <c r="F1543" s="82">
        <f>IF($C1543&lt;&gt;"",VLOOKUP($C1543,'Monthly budget'!$E$8:$O$86,COLUMN()-3,FALSE),0)</f>
        <v>0</v>
      </c>
      <c r="G1543" s="82">
        <f>IF($C1543&lt;&gt;"",VLOOKUP($C1543,'Monthly budget'!$E$8:$O$86,COLUMN()-3,FALSE),0)</f>
        <v>0</v>
      </c>
      <c r="H1543" s="82">
        <f>IF($C1543&lt;&gt;"",VLOOKUP($C1543,'Monthly budget'!$E$8:$O$86,COLUMN()-3,FALSE),0)</f>
        <v>0</v>
      </c>
      <c r="I1543" s="82">
        <f>IF($C1543&lt;&gt;"",VLOOKUP($C1543,'Monthly budget'!$E$8:$O$86,COLUMN()-3,FALSE),0)</f>
        <v>0</v>
      </c>
      <c r="J1543" s="82">
        <f>IF($C1543&lt;&gt;"",VLOOKUP($C1543,'Monthly budget'!$E$8:$O$86,COLUMN()-3,FALSE),0)</f>
        <v>0</v>
      </c>
      <c r="K1543" s="82">
        <f>IF($C1543&lt;&gt;"",VLOOKUP($C1543,'Monthly budget'!$E$8:$O$86,COLUMN()-3,FALSE),0)</f>
        <v>0</v>
      </c>
      <c r="L1543" s="82">
        <f>IF($C1543&lt;&gt;"",VLOOKUP($C1543,'Monthly budget'!$E$8:$O$86,COLUMN()-3,FALSE),0)</f>
        <v>0</v>
      </c>
      <c r="M1543" s="82">
        <f>IF($C1543&lt;&gt;"",VLOOKUP($C1543,'Monthly budget'!$E$8:$O$86,COLUMN()-3,FALSE),0)</f>
        <v>0</v>
      </c>
      <c r="N1543" s="82">
        <f>IF($C1543&lt;&gt;"",VLOOKUP($C1543,'Monthly budget'!$E$8:$O$86,COLUMN()-3,FALSE),0)</f>
        <v>0</v>
      </c>
    </row>
    <row r="1544" spans="2:14" x14ac:dyDescent="0.25">
      <c r="B1544" s="81" t="b">
        <v>0</v>
      </c>
      <c r="C1544" s="88"/>
      <c r="D1544" s="87"/>
      <c r="E1544" s="83">
        <f>IF($C1544&lt;&gt;"",VLOOKUP($C1544,'Monthly budget'!$E$8:$O$86,COLUMN()-3,FALSE),0)</f>
        <v>0</v>
      </c>
      <c r="F1544" s="82">
        <f>IF($C1544&lt;&gt;"",VLOOKUP($C1544,'Monthly budget'!$E$8:$O$86,COLUMN()-3,FALSE),0)</f>
        <v>0</v>
      </c>
      <c r="G1544" s="82">
        <f>IF($C1544&lt;&gt;"",VLOOKUP($C1544,'Monthly budget'!$E$8:$O$86,COLUMN()-3,FALSE),0)</f>
        <v>0</v>
      </c>
      <c r="H1544" s="82">
        <f>IF($C1544&lt;&gt;"",VLOOKUP($C1544,'Monthly budget'!$E$8:$O$86,COLUMN()-3,FALSE),0)</f>
        <v>0</v>
      </c>
      <c r="I1544" s="82">
        <f>IF($C1544&lt;&gt;"",VLOOKUP($C1544,'Monthly budget'!$E$8:$O$86,COLUMN()-3,FALSE),0)</f>
        <v>0</v>
      </c>
      <c r="J1544" s="82">
        <f>IF($C1544&lt;&gt;"",VLOOKUP($C1544,'Monthly budget'!$E$8:$O$86,COLUMN()-3,FALSE),0)</f>
        <v>0</v>
      </c>
      <c r="K1544" s="82">
        <f>IF($C1544&lt;&gt;"",VLOOKUP($C1544,'Monthly budget'!$E$8:$O$86,COLUMN()-3,FALSE),0)</f>
        <v>0</v>
      </c>
      <c r="L1544" s="82">
        <f>IF($C1544&lt;&gt;"",VLOOKUP($C1544,'Monthly budget'!$E$8:$O$86,COLUMN()-3,FALSE),0)</f>
        <v>0</v>
      </c>
      <c r="M1544" s="82">
        <f>IF($C1544&lt;&gt;"",VLOOKUP($C1544,'Monthly budget'!$E$8:$O$86,COLUMN()-3,FALSE),0)</f>
        <v>0</v>
      </c>
      <c r="N1544" s="82">
        <f>IF($C1544&lt;&gt;"",VLOOKUP($C1544,'Monthly budget'!$E$8:$O$86,COLUMN()-3,FALSE),0)</f>
        <v>0</v>
      </c>
    </row>
    <row r="1545" spans="2:14" x14ac:dyDescent="0.25">
      <c r="B1545" s="81" t="b">
        <v>0</v>
      </c>
      <c r="C1545" s="88"/>
      <c r="D1545" s="87"/>
      <c r="E1545" s="83">
        <f>IF($C1545&lt;&gt;"",VLOOKUP($C1545,'Monthly budget'!$E$8:$O$86,COLUMN()-3,FALSE),0)</f>
        <v>0</v>
      </c>
      <c r="F1545" s="82">
        <f>IF($C1545&lt;&gt;"",VLOOKUP($C1545,'Monthly budget'!$E$8:$O$86,COLUMN()-3,FALSE),0)</f>
        <v>0</v>
      </c>
      <c r="G1545" s="82">
        <f>IF($C1545&lt;&gt;"",VLOOKUP($C1545,'Monthly budget'!$E$8:$O$86,COLUMN()-3,FALSE),0)</f>
        <v>0</v>
      </c>
      <c r="H1545" s="82">
        <f>IF($C1545&lt;&gt;"",VLOOKUP($C1545,'Monthly budget'!$E$8:$O$86,COLUMN()-3,FALSE),0)</f>
        <v>0</v>
      </c>
      <c r="I1545" s="82">
        <f>IF($C1545&lt;&gt;"",VLOOKUP($C1545,'Monthly budget'!$E$8:$O$86,COLUMN()-3,FALSE),0)</f>
        <v>0</v>
      </c>
      <c r="J1545" s="82">
        <f>IF($C1545&lt;&gt;"",VLOOKUP($C1545,'Monthly budget'!$E$8:$O$86,COLUMN()-3,FALSE),0)</f>
        <v>0</v>
      </c>
      <c r="K1545" s="82">
        <f>IF($C1545&lt;&gt;"",VLOOKUP($C1545,'Monthly budget'!$E$8:$O$86,COLUMN()-3,FALSE),0)</f>
        <v>0</v>
      </c>
      <c r="L1545" s="82">
        <f>IF($C1545&lt;&gt;"",VLOOKUP($C1545,'Monthly budget'!$E$8:$O$86,COLUMN()-3,FALSE),0)</f>
        <v>0</v>
      </c>
      <c r="M1545" s="82">
        <f>IF($C1545&lt;&gt;"",VLOOKUP($C1545,'Monthly budget'!$E$8:$O$86,COLUMN()-3,FALSE),0)</f>
        <v>0</v>
      </c>
      <c r="N1545" s="82">
        <f>IF($C1545&lt;&gt;"",VLOOKUP($C1545,'Monthly budget'!$E$8:$O$86,COLUMN()-3,FALSE),0)</f>
        <v>0</v>
      </c>
    </row>
    <row r="1546" spans="2:14" x14ac:dyDescent="0.25">
      <c r="B1546" s="81" t="b">
        <v>0</v>
      </c>
      <c r="C1546" s="88"/>
      <c r="D1546" s="87"/>
      <c r="E1546" s="83">
        <f>IF($C1546&lt;&gt;"",VLOOKUP($C1546,'Monthly budget'!$E$8:$O$86,COLUMN()-3,FALSE),0)</f>
        <v>0</v>
      </c>
      <c r="F1546" s="82">
        <f>IF($C1546&lt;&gt;"",VLOOKUP($C1546,'Monthly budget'!$E$8:$O$86,COLUMN()-3,FALSE),0)</f>
        <v>0</v>
      </c>
      <c r="G1546" s="82">
        <f>IF($C1546&lt;&gt;"",VLOOKUP($C1546,'Monthly budget'!$E$8:$O$86,COLUMN()-3,FALSE),0)</f>
        <v>0</v>
      </c>
      <c r="H1546" s="82">
        <f>IF($C1546&lt;&gt;"",VLOOKUP($C1546,'Monthly budget'!$E$8:$O$86,COLUMN()-3,FALSE),0)</f>
        <v>0</v>
      </c>
      <c r="I1546" s="82">
        <f>IF($C1546&lt;&gt;"",VLOOKUP($C1546,'Monthly budget'!$E$8:$O$86,COLUMN()-3,FALSE),0)</f>
        <v>0</v>
      </c>
      <c r="J1546" s="82">
        <f>IF($C1546&lt;&gt;"",VLOOKUP($C1546,'Monthly budget'!$E$8:$O$86,COLUMN()-3,FALSE),0)</f>
        <v>0</v>
      </c>
      <c r="K1546" s="82">
        <f>IF($C1546&lt;&gt;"",VLOOKUP($C1546,'Monthly budget'!$E$8:$O$86,COLUMN()-3,FALSE),0)</f>
        <v>0</v>
      </c>
      <c r="L1546" s="82">
        <f>IF($C1546&lt;&gt;"",VLOOKUP($C1546,'Monthly budget'!$E$8:$O$86,COLUMN()-3,FALSE),0)</f>
        <v>0</v>
      </c>
      <c r="M1546" s="82">
        <f>IF($C1546&lt;&gt;"",VLOOKUP($C1546,'Monthly budget'!$E$8:$O$86,COLUMN()-3,FALSE),0)</f>
        <v>0</v>
      </c>
      <c r="N1546" s="82">
        <f>IF($C1546&lt;&gt;"",VLOOKUP($C1546,'Monthly budget'!$E$8:$O$86,COLUMN()-3,FALSE),0)</f>
        <v>0</v>
      </c>
    </row>
    <row r="1547" spans="2:14" x14ac:dyDescent="0.25">
      <c r="B1547" s="81" t="b">
        <v>0</v>
      </c>
      <c r="C1547" s="88"/>
      <c r="D1547" s="87"/>
      <c r="E1547" s="83">
        <f>IF($C1547&lt;&gt;"",VLOOKUP($C1547,'Monthly budget'!$E$8:$O$86,COLUMN()-3,FALSE),0)</f>
        <v>0</v>
      </c>
      <c r="F1547" s="82">
        <f>IF($C1547&lt;&gt;"",VLOOKUP($C1547,'Monthly budget'!$E$8:$O$86,COLUMN()-3,FALSE),0)</f>
        <v>0</v>
      </c>
      <c r="G1547" s="82">
        <f>IF($C1547&lt;&gt;"",VLOOKUP($C1547,'Monthly budget'!$E$8:$O$86,COLUMN()-3,FALSE),0)</f>
        <v>0</v>
      </c>
      <c r="H1547" s="82">
        <f>IF($C1547&lt;&gt;"",VLOOKUP($C1547,'Monthly budget'!$E$8:$O$86,COLUMN()-3,FALSE),0)</f>
        <v>0</v>
      </c>
      <c r="I1547" s="82">
        <f>IF($C1547&lt;&gt;"",VLOOKUP($C1547,'Monthly budget'!$E$8:$O$86,COLUMN()-3,FALSE),0)</f>
        <v>0</v>
      </c>
      <c r="J1547" s="82">
        <f>IF($C1547&lt;&gt;"",VLOOKUP($C1547,'Monthly budget'!$E$8:$O$86,COLUMN()-3,FALSE),0)</f>
        <v>0</v>
      </c>
      <c r="K1547" s="82">
        <f>IF($C1547&lt;&gt;"",VLOOKUP($C1547,'Monthly budget'!$E$8:$O$86,COLUMN()-3,FALSE),0)</f>
        <v>0</v>
      </c>
      <c r="L1547" s="82">
        <f>IF($C1547&lt;&gt;"",VLOOKUP($C1547,'Monthly budget'!$E$8:$O$86,COLUMN()-3,FALSE),0)</f>
        <v>0</v>
      </c>
      <c r="M1547" s="82">
        <f>IF($C1547&lt;&gt;"",VLOOKUP($C1547,'Monthly budget'!$E$8:$O$86,COLUMN()-3,FALSE),0)</f>
        <v>0</v>
      </c>
      <c r="N1547" s="82">
        <f>IF($C1547&lt;&gt;"",VLOOKUP($C1547,'Monthly budget'!$E$8:$O$86,COLUMN()-3,FALSE),0)</f>
        <v>0</v>
      </c>
    </row>
    <row r="1548" spans="2:14" x14ac:dyDescent="0.25">
      <c r="B1548" s="81" t="b">
        <v>0</v>
      </c>
      <c r="C1548" s="88"/>
      <c r="D1548" s="87"/>
      <c r="E1548" s="83">
        <f>IF($C1548&lt;&gt;"",VLOOKUP($C1548,'Monthly budget'!$E$8:$O$86,COLUMN()-3,FALSE),0)</f>
        <v>0</v>
      </c>
      <c r="F1548" s="82">
        <f>IF($C1548&lt;&gt;"",VLOOKUP($C1548,'Monthly budget'!$E$8:$O$86,COLUMN()-3,FALSE),0)</f>
        <v>0</v>
      </c>
      <c r="G1548" s="82">
        <f>IF($C1548&lt;&gt;"",VLOOKUP($C1548,'Monthly budget'!$E$8:$O$86,COLUMN()-3,FALSE),0)</f>
        <v>0</v>
      </c>
      <c r="H1548" s="82">
        <f>IF($C1548&lt;&gt;"",VLOOKUP($C1548,'Monthly budget'!$E$8:$O$86,COLUMN()-3,FALSE),0)</f>
        <v>0</v>
      </c>
      <c r="I1548" s="82">
        <f>IF($C1548&lt;&gt;"",VLOOKUP($C1548,'Monthly budget'!$E$8:$O$86,COLUMN()-3,FALSE),0)</f>
        <v>0</v>
      </c>
      <c r="J1548" s="82">
        <f>IF($C1548&lt;&gt;"",VLOOKUP($C1548,'Monthly budget'!$E$8:$O$86,COLUMN()-3,FALSE),0)</f>
        <v>0</v>
      </c>
      <c r="K1548" s="82">
        <f>IF($C1548&lt;&gt;"",VLOOKUP($C1548,'Monthly budget'!$E$8:$O$86,COLUMN()-3,FALSE),0)</f>
        <v>0</v>
      </c>
      <c r="L1548" s="82">
        <f>IF($C1548&lt;&gt;"",VLOOKUP($C1548,'Monthly budget'!$E$8:$O$86,COLUMN()-3,FALSE),0)</f>
        <v>0</v>
      </c>
      <c r="M1548" s="82">
        <f>IF($C1548&lt;&gt;"",VLOOKUP($C1548,'Monthly budget'!$E$8:$O$86,COLUMN()-3,FALSE),0)</f>
        <v>0</v>
      </c>
      <c r="N1548" s="82">
        <f>IF($C1548&lt;&gt;"",VLOOKUP($C1548,'Monthly budget'!$E$8:$O$86,COLUMN()-3,FALSE),0)</f>
        <v>0</v>
      </c>
    </row>
    <row r="1549" spans="2:14" x14ac:dyDescent="0.25">
      <c r="B1549" s="81" t="b">
        <v>0</v>
      </c>
      <c r="C1549" s="88"/>
      <c r="D1549" s="87"/>
      <c r="E1549" s="83">
        <f>IF($C1549&lt;&gt;"",VLOOKUP($C1549,'Monthly budget'!$E$8:$O$86,COLUMN()-3,FALSE),0)</f>
        <v>0</v>
      </c>
      <c r="F1549" s="82">
        <f>IF($C1549&lt;&gt;"",VLOOKUP($C1549,'Monthly budget'!$E$8:$O$86,COLUMN()-3,FALSE),0)</f>
        <v>0</v>
      </c>
      <c r="G1549" s="82">
        <f>IF($C1549&lt;&gt;"",VLOOKUP($C1549,'Monthly budget'!$E$8:$O$86,COLUMN()-3,FALSE),0)</f>
        <v>0</v>
      </c>
      <c r="H1549" s="82">
        <f>IF($C1549&lt;&gt;"",VLOOKUP($C1549,'Monthly budget'!$E$8:$O$86,COLUMN()-3,FALSE),0)</f>
        <v>0</v>
      </c>
      <c r="I1549" s="82">
        <f>IF($C1549&lt;&gt;"",VLOOKUP($C1549,'Monthly budget'!$E$8:$O$86,COLUMN()-3,FALSE),0)</f>
        <v>0</v>
      </c>
      <c r="J1549" s="82">
        <f>IF($C1549&lt;&gt;"",VLOOKUP($C1549,'Monthly budget'!$E$8:$O$86,COLUMN()-3,FALSE),0)</f>
        <v>0</v>
      </c>
      <c r="K1549" s="82">
        <f>IF($C1549&lt;&gt;"",VLOOKUP($C1549,'Monthly budget'!$E$8:$O$86,COLUMN()-3,FALSE),0)</f>
        <v>0</v>
      </c>
      <c r="L1549" s="82">
        <f>IF($C1549&lt;&gt;"",VLOOKUP($C1549,'Monthly budget'!$E$8:$O$86,COLUMN()-3,FALSE),0)</f>
        <v>0</v>
      </c>
      <c r="M1549" s="82">
        <f>IF($C1549&lt;&gt;"",VLOOKUP($C1549,'Monthly budget'!$E$8:$O$86,COLUMN()-3,FALSE),0)</f>
        <v>0</v>
      </c>
      <c r="N1549" s="82">
        <f>IF($C1549&lt;&gt;"",VLOOKUP($C1549,'Monthly budget'!$E$8:$O$86,COLUMN()-3,FALSE),0)</f>
        <v>0</v>
      </c>
    </row>
    <row r="1550" spans="2:14" x14ac:dyDescent="0.25">
      <c r="B1550" s="81" t="b">
        <v>0</v>
      </c>
      <c r="C1550" s="88"/>
      <c r="D1550" s="87"/>
      <c r="E1550" s="83">
        <f>IF($C1550&lt;&gt;"",VLOOKUP($C1550,'Monthly budget'!$E$8:$O$86,COLUMN()-3,FALSE),0)</f>
        <v>0</v>
      </c>
      <c r="F1550" s="82">
        <f>IF($C1550&lt;&gt;"",VLOOKUP($C1550,'Monthly budget'!$E$8:$O$86,COLUMN()-3,FALSE),0)</f>
        <v>0</v>
      </c>
      <c r="G1550" s="82">
        <f>IF($C1550&lt;&gt;"",VLOOKUP($C1550,'Monthly budget'!$E$8:$O$86,COLUMN()-3,FALSE),0)</f>
        <v>0</v>
      </c>
      <c r="H1550" s="82">
        <f>IF($C1550&lt;&gt;"",VLOOKUP($C1550,'Monthly budget'!$E$8:$O$86,COLUMN()-3,FALSE),0)</f>
        <v>0</v>
      </c>
      <c r="I1550" s="82">
        <f>IF($C1550&lt;&gt;"",VLOOKUP($C1550,'Monthly budget'!$E$8:$O$86,COLUMN()-3,FALSE),0)</f>
        <v>0</v>
      </c>
      <c r="J1550" s="82">
        <f>IF($C1550&lt;&gt;"",VLOOKUP($C1550,'Monthly budget'!$E$8:$O$86,COLUMN()-3,FALSE),0)</f>
        <v>0</v>
      </c>
      <c r="K1550" s="82">
        <f>IF($C1550&lt;&gt;"",VLOOKUP($C1550,'Monthly budget'!$E$8:$O$86,COLUMN()-3,FALSE),0)</f>
        <v>0</v>
      </c>
      <c r="L1550" s="82">
        <f>IF($C1550&lt;&gt;"",VLOOKUP($C1550,'Monthly budget'!$E$8:$O$86,COLUMN()-3,FALSE),0)</f>
        <v>0</v>
      </c>
      <c r="M1550" s="82">
        <f>IF($C1550&lt;&gt;"",VLOOKUP($C1550,'Monthly budget'!$E$8:$O$86,COLUMN()-3,FALSE),0)</f>
        <v>0</v>
      </c>
      <c r="N1550" s="82">
        <f>IF($C1550&lt;&gt;"",VLOOKUP($C1550,'Monthly budget'!$E$8:$O$86,COLUMN()-3,FALSE),0)</f>
        <v>0</v>
      </c>
    </row>
    <row r="1551" spans="2:14" x14ac:dyDescent="0.25">
      <c r="B1551" s="81" t="b">
        <v>0</v>
      </c>
      <c r="C1551" s="88"/>
      <c r="D1551" s="87"/>
      <c r="E1551" s="83">
        <f>IF($C1551&lt;&gt;"",VLOOKUP($C1551,'Monthly budget'!$E$8:$O$86,COLUMN()-3,FALSE),0)</f>
        <v>0</v>
      </c>
      <c r="F1551" s="82">
        <f>IF($C1551&lt;&gt;"",VLOOKUP($C1551,'Monthly budget'!$E$8:$O$86,COLUMN()-3,FALSE),0)</f>
        <v>0</v>
      </c>
      <c r="G1551" s="82">
        <f>IF($C1551&lt;&gt;"",VLOOKUP($C1551,'Monthly budget'!$E$8:$O$86,COLUMN()-3,FALSE),0)</f>
        <v>0</v>
      </c>
      <c r="H1551" s="82">
        <f>IF($C1551&lt;&gt;"",VLOOKUP($C1551,'Monthly budget'!$E$8:$O$86,COLUMN()-3,FALSE),0)</f>
        <v>0</v>
      </c>
      <c r="I1551" s="82">
        <f>IF($C1551&lt;&gt;"",VLOOKUP($C1551,'Monthly budget'!$E$8:$O$86,COLUMN()-3,FALSE),0)</f>
        <v>0</v>
      </c>
      <c r="J1551" s="82">
        <f>IF($C1551&lt;&gt;"",VLOOKUP($C1551,'Monthly budget'!$E$8:$O$86,COLUMN()-3,FALSE),0)</f>
        <v>0</v>
      </c>
      <c r="K1551" s="82">
        <f>IF($C1551&lt;&gt;"",VLOOKUP($C1551,'Monthly budget'!$E$8:$O$86,COLUMN()-3,FALSE),0)</f>
        <v>0</v>
      </c>
      <c r="L1551" s="82">
        <f>IF($C1551&lt;&gt;"",VLOOKUP($C1551,'Monthly budget'!$E$8:$O$86,COLUMN()-3,FALSE),0)</f>
        <v>0</v>
      </c>
      <c r="M1551" s="82">
        <f>IF($C1551&lt;&gt;"",VLOOKUP($C1551,'Monthly budget'!$E$8:$O$86,COLUMN()-3,FALSE),0)</f>
        <v>0</v>
      </c>
      <c r="N1551" s="82">
        <f>IF($C1551&lt;&gt;"",VLOOKUP($C1551,'Monthly budget'!$E$8:$O$86,COLUMN()-3,FALSE),0)</f>
        <v>0</v>
      </c>
    </row>
    <row r="1552" spans="2:14" x14ac:dyDescent="0.25">
      <c r="B1552" s="81" t="b">
        <v>0</v>
      </c>
      <c r="C1552" s="88"/>
      <c r="D1552" s="87"/>
      <c r="E1552" s="83">
        <f>IF($C1552&lt;&gt;"",VLOOKUP($C1552,'Monthly budget'!$E$8:$O$86,COLUMN()-3,FALSE),0)</f>
        <v>0</v>
      </c>
      <c r="F1552" s="82">
        <f>IF($C1552&lt;&gt;"",VLOOKUP($C1552,'Monthly budget'!$E$8:$O$86,COLUMN()-3,FALSE),0)</f>
        <v>0</v>
      </c>
      <c r="G1552" s="82">
        <f>IF($C1552&lt;&gt;"",VLOOKUP($C1552,'Monthly budget'!$E$8:$O$86,COLUMN()-3,FALSE),0)</f>
        <v>0</v>
      </c>
      <c r="H1552" s="82">
        <f>IF($C1552&lt;&gt;"",VLOOKUP($C1552,'Monthly budget'!$E$8:$O$86,COLUMN()-3,FALSE),0)</f>
        <v>0</v>
      </c>
      <c r="I1552" s="82">
        <f>IF($C1552&lt;&gt;"",VLOOKUP($C1552,'Monthly budget'!$E$8:$O$86,COLUMN()-3,FALSE),0)</f>
        <v>0</v>
      </c>
      <c r="J1552" s="82">
        <f>IF($C1552&lt;&gt;"",VLOOKUP($C1552,'Monthly budget'!$E$8:$O$86,COLUMN()-3,FALSE),0)</f>
        <v>0</v>
      </c>
      <c r="K1552" s="82">
        <f>IF($C1552&lt;&gt;"",VLOOKUP($C1552,'Monthly budget'!$E$8:$O$86,COLUMN()-3,FALSE),0)</f>
        <v>0</v>
      </c>
      <c r="L1552" s="82">
        <f>IF($C1552&lt;&gt;"",VLOOKUP($C1552,'Monthly budget'!$E$8:$O$86,COLUMN()-3,FALSE),0)</f>
        <v>0</v>
      </c>
      <c r="M1552" s="82">
        <f>IF($C1552&lt;&gt;"",VLOOKUP($C1552,'Monthly budget'!$E$8:$O$86,COLUMN()-3,FALSE),0)</f>
        <v>0</v>
      </c>
      <c r="N1552" s="82">
        <f>IF($C1552&lt;&gt;"",VLOOKUP($C1552,'Monthly budget'!$E$8:$O$86,COLUMN()-3,FALSE),0)</f>
        <v>0</v>
      </c>
    </row>
    <row r="1553" spans="2:14" x14ac:dyDescent="0.25">
      <c r="B1553" s="81" t="b">
        <v>0</v>
      </c>
      <c r="C1553" s="88"/>
      <c r="D1553" s="87"/>
      <c r="E1553" s="83">
        <f>IF($C1553&lt;&gt;"",VLOOKUP($C1553,'Monthly budget'!$E$8:$O$86,COLUMN()-3,FALSE),0)</f>
        <v>0</v>
      </c>
      <c r="F1553" s="82">
        <f>IF($C1553&lt;&gt;"",VLOOKUP($C1553,'Monthly budget'!$E$8:$O$86,COLUMN()-3,FALSE),0)</f>
        <v>0</v>
      </c>
      <c r="G1553" s="82">
        <f>IF($C1553&lt;&gt;"",VLOOKUP($C1553,'Monthly budget'!$E$8:$O$86,COLUMN()-3,FALSE),0)</f>
        <v>0</v>
      </c>
      <c r="H1553" s="82">
        <f>IF($C1553&lt;&gt;"",VLOOKUP($C1553,'Monthly budget'!$E$8:$O$86,COLUMN()-3,FALSE),0)</f>
        <v>0</v>
      </c>
      <c r="I1553" s="82">
        <f>IF($C1553&lt;&gt;"",VLOOKUP($C1553,'Monthly budget'!$E$8:$O$86,COLUMN()-3,FALSE),0)</f>
        <v>0</v>
      </c>
      <c r="J1553" s="82">
        <f>IF($C1553&lt;&gt;"",VLOOKUP($C1553,'Monthly budget'!$E$8:$O$86,COLUMN()-3,FALSE),0)</f>
        <v>0</v>
      </c>
      <c r="K1553" s="82">
        <f>IF($C1553&lt;&gt;"",VLOOKUP($C1553,'Monthly budget'!$E$8:$O$86,COLUMN()-3,FALSE),0)</f>
        <v>0</v>
      </c>
      <c r="L1553" s="82">
        <f>IF($C1553&lt;&gt;"",VLOOKUP($C1553,'Monthly budget'!$E$8:$O$86,COLUMN()-3,FALSE),0)</f>
        <v>0</v>
      </c>
      <c r="M1553" s="82">
        <f>IF($C1553&lt;&gt;"",VLOOKUP($C1553,'Monthly budget'!$E$8:$O$86,COLUMN()-3,FALSE),0)</f>
        <v>0</v>
      </c>
      <c r="N1553" s="82">
        <f>IF($C1553&lt;&gt;"",VLOOKUP($C1553,'Monthly budget'!$E$8:$O$86,COLUMN()-3,FALSE),0)</f>
        <v>0</v>
      </c>
    </row>
    <row r="1554" spans="2:14" x14ac:dyDescent="0.25">
      <c r="B1554" s="81" t="b">
        <v>0</v>
      </c>
      <c r="C1554" s="88"/>
      <c r="D1554" s="87"/>
      <c r="E1554" s="83">
        <f>IF($C1554&lt;&gt;"",VLOOKUP($C1554,'Monthly budget'!$E$8:$O$86,COLUMN()-3,FALSE),0)</f>
        <v>0</v>
      </c>
      <c r="F1554" s="82">
        <f>IF($C1554&lt;&gt;"",VLOOKUP($C1554,'Monthly budget'!$E$8:$O$86,COLUMN()-3,FALSE),0)</f>
        <v>0</v>
      </c>
      <c r="G1554" s="82">
        <f>IF($C1554&lt;&gt;"",VLOOKUP($C1554,'Monthly budget'!$E$8:$O$86,COLUMN()-3,FALSE),0)</f>
        <v>0</v>
      </c>
      <c r="H1554" s="82">
        <f>IF($C1554&lt;&gt;"",VLOOKUP($C1554,'Monthly budget'!$E$8:$O$86,COLUMN()-3,FALSE),0)</f>
        <v>0</v>
      </c>
      <c r="I1554" s="82">
        <f>IF($C1554&lt;&gt;"",VLOOKUP($C1554,'Monthly budget'!$E$8:$O$86,COLUMN()-3,FALSE),0)</f>
        <v>0</v>
      </c>
      <c r="J1554" s="82">
        <f>IF($C1554&lt;&gt;"",VLOOKUP($C1554,'Monthly budget'!$E$8:$O$86,COLUMN()-3,FALSE),0)</f>
        <v>0</v>
      </c>
      <c r="K1554" s="82">
        <f>IF($C1554&lt;&gt;"",VLOOKUP($C1554,'Monthly budget'!$E$8:$O$86,COLUMN()-3,FALSE),0)</f>
        <v>0</v>
      </c>
      <c r="L1554" s="82">
        <f>IF($C1554&lt;&gt;"",VLOOKUP($C1554,'Monthly budget'!$E$8:$O$86,COLUMN()-3,FALSE),0)</f>
        <v>0</v>
      </c>
      <c r="M1554" s="82">
        <f>IF($C1554&lt;&gt;"",VLOOKUP($C1554,'Monthly budget'!$E$8:$O$86,COLUMN()-3,FALSE),0)</f>
        <v>0</v>
      </c>
      <c r="N1554" s="82">
        <f>IF($C1554&lt;&gt;"",VLOOKUP($C1554,'Monthly budget'!$E$8:$O$86,COLUMN()-3,FALSE),0)</f>
        <v>0</v>
      </c>
    </row>
    <row r="1555" spans="2:14" x14ac:dyDescent="0.25">
      <c r="B1555" s="81" t="b">
        <v>0</v>
      </c>
      <c r="C1555" s="88"/>
      <c r="D1555" s="87"/>
      <c r="E1555" s="83">
        <f>IF($C1555&lt;&gt;"",VLOOKUP($C1555,'Monthly budget'!$E$8:$O$86,COLUMN()-3,FALSE),0)</f>
        <v>0</v>
      </c>
      <c r="F1555" s="82">
        <f>IF($C1555&lt;&gt;"",VLOOKUP($C1555,'Monthly budget'!$E$8:$O$86,COLUMN()-3,FALSE),0)</f>
        <v>0</v>
      </c>
      <c r="G1555" s="82">
        <f>IF($C1555&lt;&gt;"",VLOOKUP($C1555,'Monthly budget'!$E$8:$O$86,COLUMN()-3,FALSE),0)</f>
        <v>0</v>
      </c>
      <c r="H1555" s="82">
        <f>IF($C1555&lt;&gt;"",VLOOKUP($C1555,'Monthly budget'!$E$8:$O$86,COLUMN()-3,FALSE),0)</f>
        <v>0</v>
      </c>
      <c r="I1555" s="82">
        <f>IF($C1555&lt;&gt;"",VLOOKUP($C1555,'Monthly budget'!$E$8:$O$86,COLUMN()-3,FALSE),0)</f>
        <v>0</v>
      </c>
      <c r="J1555" s="82">
        <f>IF($C1555&lt;&gt;"",VLOOKUP($C1555,'Monthly budget'!$E$8:$O$86,COLUMN()-3,FALSE),0)</f>
        <v>0</v>
      </c>
      <c r="K1555" s="82">
        <f>IF($C1555&lt;&gt;"",VLOOKUP($C1555,'Monthly budget'!$E$8:$O$86,COLUMN()-3,FALSE),0)</f>
        <v>0</v>
      </c>
      <c r="L1555" s="82">
        <f>IF($C1555&lt;&gt;"",VLOOKUP($C1555,'Monthly budget'!$E$8:$O$86,COLUMN()-3,FALSE),0)</f>
        <v>0</v>
      </c>
      <c r="M1555" s="82">
        <f>IF($C1555&lt;&gt;"",VLOOKUP($C1555,'Monthly budget'!$E$8:$O$86,COLUMN()-3,FALSE),0)</f>
        <v>0</v>
      </c>
      <c r="N1555" s="82">
        <f>IF($C1555&lt;&gt;"",VLOOKUP($C1555,'Monthly budget'!$E$8:$O$86,COLUMN()-3,FALSE),0)</f>
        <v>0</v>
      </c>
    </row>
    <row r="1556" spans="2:14" x14ac:dyDescent="0.25">
      <c r="B1556" s="81" t="b">
        <v>0</v>
      </c>
      <c r="C1556" s="88"/>
      <c r="D1556" s="87"/>
      <c r="E1556" s="83">
        <f>IF($C1556&lt;&gt;"",VLOOKUP($C1556,'Monthly budget'!$E$8:$O$86,COLUMN()-3,FALSE),0)</f>
        <v>0</v>
      </c>
      <c r="F1556" s="82">
        <f>IF($C1556&lt;&gt;"",VLOOKUP($C1556,'Monthly budget'!$E$8:$O$86,COLUMN()-3,FALSE),0)</f>
        <v>0</v>
      </c>
      <c r="G1556" s="82">
        <f>IF($C1556&lt;&gt;"",VLOOKUP($C1556,'Monthly budget'!$E$8:$O$86,COLUMN()-3,FALSE),0)</f>
        <v>0</v>
      </c>
      <c r="H1556" s="82">
        <f>IF($C1556&lt;&gt;"",VLOOKUP($C1556,'Monthly budget'!$E$8:$O$86,COLUMN()-3,FALSE),0)</f>
        <v>0</v>
      </c>
      <c r="I1556" s="82">
        <f>IF($C1556&lt;&gt;"",VLOOKUP($C1556,'Monthly budget'!$E$8:$O$86,COLUMN()-3,FALSE),0)</f>
        <v>0</v>
      </c>
      <c r="J1556" s="82">
        <f>IF($C1556&lt;&gt;"",VLOOKUP($C1556,'Monthly budget'!$E$8:$O$86,COLUMN()-3,FALSE),0)</f>
        <v>0</v>
      </c>
      <c r="K1556" s="82">
        <f>IF($C1556&lt;&gt;"",VLOOKUP($C1556,'Monthly budget'!$E$8:$O$86,COLUMN()-3,FALSE),0)</f>
        <v>0</v>
      </c>
      <c r="L1556" s="82">
        <f>IF($C1556&lt;&gt;"",VLOOKUP($C1556,'Monthly budget'!$E$8:$O$86,COLUMN()-3,FALSE),0)</f>
        <v>0</v>
      </c>
      <c r="M1556" s="82">
        <f>IF($C1556&lt;&gt;"",VLOOKUP($C1556,'Monthly budget'!$E$8:$O$86,COLUMN()-3,FALSE),0)</f>
        <v>0</v>
      </c>
      <c r="N1556" s="82">
        <f>IF($C1556&lt;&gt;"",VLOOKUP($C1556,'Monthly budget'!$E$8:$O$86,COLUMN()-3,FALSE),0)</f>
        <v>0</v>
      </c>
    </row>
    <row r="1557" spans="2:14" x14ac:dyDescent="0.25">
      <c r="B1557" s="81" t="b">
        <v>0</v>
      </c>
      <c r="C1557" s="88"/>
      <c r="D1557" s="87"/>
      <c r="E1557" s="83">
        <f>IF($C1557&lt;&gt;"",VLOOKUP($C1557,'Monthly budget'!$E$8:$O$86,COLUMN()-3,FALSE),0)</f>
        <v>0</v>
      </c>
      <c r="F1557" s="82">
        <f>IF($C1557&lt;&gt;"",VLOOKUP($C1557,'Monthly budget'!$E$8:$O$86,COLUMN()-3,FALSE),0)</f>
        <v>0</v>
      </c>
      <c r="G1557" s="82">
        <f>IF($C1557&lt;&gt;"",VLOOKUP($C1557,'Monthly budget'!$E$8:$O$86,COLUMN()-3,FALSE),0)</f>
        <v>0</v>
      </c>
      <c r="H1557" s="82">
        <f>IF($C1557&lt;&gt;"",VLOOKUP($C1557,'Monthly budget'!$E$8:$O$86,COLUMN()-3,FALSE),0)</f>
        <v>0</v>
      </c>
      <c r="I1557" s="82">
        <f>IF($C1557&lt;&gt;"",VLOOKUP($C1557,'Monthly budget'!$E$8:$O$86,COLUMN()-3,FALSE),0)</f>
        <v>0</v>
      </c>
      <c r="J1557" s="82">
        <f>IF($C1557&lt;&gt;"",VLOOKUP($C1557,'Monthly budget'!$E$8:$O$86,COLUMN()-3,FALSE),0)</f>
        <v>0</v>
      </c>
      <c r="K1557" s="82">
        <f>IF($C1557&lt;&gt;"",VLOOKUP($C1557,'Monthly budget'!$E$8:$O$86,COLUMN()-3,FALSE),0)</f>
        <v>0</v>
      </c>
      <c r="L1557" s="82">
        <f>IF($C1557&lt;&gt;"",VLOOKUP($C1557,'Monthly budget'!$E$8:$O$86,COLUMN()-3,FALSE),0)</f>
        <v>0</v>
      </c>
      <c r="M1557" s="82">
        <f>IF($C1557&lt;&gt;"",VLOOKUP($C1557,'Monthly budget'!$E$8:$O$86,COLUMN()-3,FALSE),0)</f>
        <v>0</v>
      </c>
      <c r="N1557" s="82">
        <f>IF($C1557&lt;&gt;"",VLOOKUP($C1557,'Monthly budget'!$E$8:$O$86,COLUMN()-3,FALSE),0)</f>
        <v>0</v>
      </c>
    </row>
    <row r="1558" spans="2:14" x14ac:dyDescent="0.25">
      <c r="B1558" s="81" t="b">
        <v>0</v>
      </c>
      <c r="C1558" s="88"/>
      <c r="D1558" s="87"/>
      <c r="E1558" s="83">
        <f>IF($C1558&lt;&gt;"",VLOOKUP($C1558,'Monthly budget'!$E$8:$O$86,COLUMN()-3,FALSE),0)</f>
        <v>0</v>
      </c>
      <c r="F1558" s="82">
        <f>IF($C1558&lt;&gt;"",VLOOKUP($C1558,'Monthly budget'!$E$8:$O$86,COLUMN()-3,FALSE),0)</f>
        <v>0</v>
      </c>
      <c r="G1558" s="82">
        <f>IF($C1558&lt;&gt;"",VLOOKUP($C1558,'Monthly budget'!$E$8:$O$86,COLUMN()-3,FALSE),0)</f>
        <v>0</v>
      </c>
      <c r="H1558" s="82">
        <f>IF($C1558&lt;&gt;"",VLOOKUP($C1558,'Monthly budget'!$E$8:$O$86,COLUMN()-3,FALSE),0)</f>
        <v>0</v>
      </c>
      <c r="I1558" s="82">
        <f>IF($C1558&lt;&gt;"",VLOOKUP($C1558,'Monthly budget'!$E$8:$O$86,COLUMN()-3,FALSE),0)</f>
        <v>0</v>
      </c>
      <c r="J1558" s="82">
        <f>IF($C1558&lt;&gt;"",VLOOKUP($C1558,'Monthly budget'!$E$8:$O$86,COLUMN()-3,FALSE),0)</f>
        <v>0</v>
      </c>
      <c r="K1558" s="82">
        <f>IF($C1558&lt;&gt;"",VLOOKUP($C1558,'Monthly budget'!$E$8:$O$86,COLUMN()-3,FALSE),0)</f>
        <v>0</v>
      </c>
      <c r="L1558" s="82">
        <f>IF($C1558&lt;&gt;"",VLOOKUP($C1558,'Monthly budget'!$E$8:$O$86,COLUMN()-3,FALSE),0)</f>
        <v>0</v>
      </c>
      <c r="M1558" s="82">
        <f>IF($C1558&lt;&gt;"",VLOOKUP($C1558,'Monthly budget'!$E$8:$O$86,COLUMN()-3,FALSE),0)</f>
        <v>0</v>
      </c>
      <c r="N1558" s="82">
        <f>IF($C1558&lt;&gt;"",VLOOKUP($C1558,'Monthly budget'!$E$8:$O$86,COLUMN()-3,FALSE),0)</f>
        <v>0</v>
      </c>
    </row>
    <row r="1559" spans="2:14" x14ac:dyDescent="0.25">
      <c r="B1559" s="81" t="b">
        <v>0</v>
      </c>
      <c r="C1559" s="88"/>
      <c r="D1559" s="87"/>
      <c r="E1559" s="83">
        <f>IF($C1559&lt;&gt;"",VLOOKUP($C1559,'Monthly budget'!$E$8:$O$86,COLUMN()-3,FALSE),0)</f>
        <v>0</v>
      </c>
      <c r="F1559" s="82">
        <f>IF($C1559&lt;&gt;"",VLOOKUP($C1559,'Monthly budget'!$E$8:$O$86,COLUMN()-3,FALSE),0)</f>
        <v>0</v>
      </c>
      <c r="G1559" s="82">
        <f>IF($C1559&lt;&gt;"",VLOOKUP($C1559,'Monthly budget'!$E$8:$O$86,COLUMN()-3,FALSE),0)</f>
        <v>0</v>
      </c>
      <c r="H1559" s="82">
        <f>IF($C1559&lt;&gt;"",VLOOKUP($C1559,'Monthly budget'!$E$8:$O$86,COLUMN()-3,FALSE),0)</f>
        <v>0</v>
      </c>
      <c r="I1559" s="82">
        <f>IF($C1559&lt;&gt;"",VLOOKUP($C1559,'Monthly budget'!$E$8:$O$86,COLUMN()-3,FALSE),0)</f>
        <v>0</v>
      </c>
      <c r="J1559" s="82">
        <f>IF($C1559&lt;&gt;"",VLOOKUP($C1559,'Monthly budget'!$E$8:$O$86,COLUMN()-3,FALSE),0)</f>
        <v>0</v>
      </c>
      <c r="K1559" s="82">
        <f>IF($C1559&lt;&gt;"",VLOOKUP($C1559,'Monthly budget'!$E$8:$O$86,COLUMN()-3,FALSE),0)</f>
        <v>0</v>
      </c>
      <c r="L1559" s="82">
        <f>IF($C1559&lt;&gt;"",VLOOKUP($C1559,'Monthly budget'!$E$8:$O$86,COLUMN()-3,FALSE),0)</f>
        <v>0</v>
      </c>
      <c r="M1559" s="82">
        <f>IF($C1559&lt;&gt;"",VLOOKUP($C1559,'Monthly budget'!$E$8:$O$86,COLUMN()-3,FALSE),0)</f>
        <v>0</v>
      </c>
      <c r="N1559" s="82">
        <f>IF($C1559&lt;&gt;"",VLOOKUP($C1559,'Monthly budget'!$E$8:$O$86,COLUMN()-3,FALSE),0)</f>
        <v>0</v>
      </c>
    </row>
    <row r="1560" spans="2:14" x14ac:dyDescent="0.25">
      <c r="B1560" s="81" t="b">
        <v>0</v>
      </c>
      <c r="C1560" s="88"/>
      <c r="D1560" s="87"/>
      <c r="E1560" s="83">
        <f>IF($C1560&lt;&gt;"",VLOOKUP($C1560,'Monthly budget'!$E$8:$O$86,COLUMN()-3,FALSE),0)</f>
        <v>0</v>
      </c>
      <c r="F1560" s="82">
        <f>IF($C1560&lt;&gt;"",VLOOKUP($C1560,'Monthly budget'!$E$8:$O$86,COLUMN()-3,FALSE),0)</f>
        <v>0</v>
      </c>
      <c r="G1560" s="82">
        <f>IF($C1560&lt;&gt;"",VLOOKUP($C1560,'Monthly budget'!$E$8:$O$86,COLUMN()-3,FALSE),0)</f>
        <v>0</v>
      </c>
      <c r="H1560" s="82">
        <f>IF($C1560&lt;&gt;"",VLOOKUP($C1560,'Monthly budget'!$E$8:$O$86,COLUMN()-3,FALSE),0)</f>
        <v>0</v>
      </c>
      <c r="I1560" s="82">
        <f>IF($C1560&lt;&gt;"",VLOOKUP($C1560,'Monthly budget'!$E$8:$O$86,COLUMN()-3,FALSE),0)</f>
        <v>0</v>
      </c>
      <c r="J1560" s="82">
        <f>IF($C1560&lt;&gt;"",VLOOKUP($C1560,'Monthly budget'!$E$8:$O$86,COLUMN()-3,FALSE),0)</f>
        <v>0</v>
      </c>
      <c r="K1560" s="82">
        <f>IF($C1560&lt;&gt;"",VLOOKUP($C1560,'Monthly budget'!$E$8:$O$86,COLUMN()-3,FALSE),0)</f>
        <v>0</v>
      </c>
      <c r="L1560" s="82">
        <f>IF($C1560&lt;&gt;"",VLOOKUP($C1560,'Monthly budget'!$E$8:$O$86,COLUMN()-3,FALSE),0)</f>
        <v>0</v>
      </c>
      <c r="M1560" s="82">
        <f>IF($C1560&lt;&gt;"",VLOOKUP($C1560,'Monthly budget'!$E$8:$O$86,COLUMN()-3,FALSE),0)</f>
        <v>0</v>
      </c>
      <c r="N1560" s="82">
        <f>IF($C1560&lt;&gt;"",VLOOKUP($C1560,'Monthly budget'!$E$8:$O$86,COLUMN()-3,FALSE),0)</f>
        <v>0</v>
      </c>
    </row>
    <row r="1561" spans="2:14" x14ac:dyDescent="0.25">
      <c r="B1561" s="81" t="b">
        <v>0</v>
      </c>
      <c r="C1561" s="88"/>
      <c r="D1561" s="87"/>
      <c r="E1561" s="83">
        <f>IF($C1561&lt;&gt;"",VLOOKUP($C1561,'Monthly budget'!$E$8:$O$86,COLUMN()-3,FALSE),0)</f>
        <v>0</v>
      </c>
      <c r="F1561" s="82">
        <f>IF($C1561&lt;&gt;"",VLOOKUP($C1561,'Monthly budget'!$E$8:$O$86,COLUMN()-3,FALSE),0)</f>
        <v>0</v>
      </c>
      <c r="G1561" s="82">
        <f>IF($C1561&lt;&gt;"",VLOOKUP($C1561,'Monthly budget'!$E$8:$O$86,COLUMN()-3,FALSE),0)</f>
        <v>0</v>
      </c>
      <c r="H1561" s="82">
        <f>IF($C1561&lt;&gt;"",VLOOKUP($C1561,'Monthly budget'!$E$8:$O$86,COLUMN()-3,FALSE),0)</f>
        <v>0</v>
      </c>
      <c r="I1561" s="82">
        <f>IF($C1561&lt;&gt;"",VLOOKUP($C1561,'Monthly budget'!$E$8:$O$86,COLUMN()-3,FALSE),0)</f>
        <v>0</v>
      </c>
      <c r="J1561" s="82">
        <f>IF($C1561&lt;&gt;"",VLOOKUP($C1561,'Monthly budget'!$E$8:$O$86,COLUMN()-3,FALSE),0)</f>
        <v>0</v>
      </c>
      <c r="K1561" s="82">
        <f>IF($C1561&lt;&gt;"",VLOOKUP($C1561,'Monthly budget'!$E$8:$O$86,COLUMN()-3,FALSE),0)</f>
        <v>0</v>
      </c>
      <c r="L1561" s="82">
        <f>IF($C1561&lt;&gt;"",VLOOKUP($C1561,'Monthly budget'!$E$8:$O$86,COLUMN()-3,FALSE),0)</f>
        <v>0</v>
      </c>
      <c r="M1561" s="82">
        <f>IF($C1561&lt;&gt;"",VLOOKUP($C1561,'Monthly budget'!$E$8:$O$86,COLUMN()-3,FALSE),0)</f>
        <v>0</v>
      </c>
      <c r="N1561" s="82">
        <f>IF($C1561&lt;&gt;"",VLOOKUP($C1561,'Monthly budget'!$E$8:$O$86,COLUMN()-3,FALSE),0)</f>
        <v>0</v>
      </c>
    </row>
    <row r="1562" spans="2:14" x14ac:dyDescent="0.25">
      <c r="B1562" s="81" t="b">
        <v>0</v>
      </c>
      <c r="C1562" s="88"/>
      <c r="D1562" s="87"/>
      <c r="E1562" s="83">
        <f>IF($C1562&lt;&gt;"",VLOOKUP($C1562,'Monthly budget'!$E$8:$O$86,COLUMN()-3,FALSE),0)</f>
        <v>0</v>
      </c>
      <c r="F1562" s="82">
        <f>IF($C1562&lt;&gt;"",VLOOKUP($C1562,'Monthly budget'!$E$8:$O$86,COLUMN()-3,FALSE),0)</f>
        <v>0</v>
      </c>
      <c r="G1562" s="82">
        <f>IF($C1562&lt;&gt;"",VLOOKUP($C1562,'Monthly budget'!$E$8:$O$86,COLUMN()-3,FALSE),0)</f>
        <v>0</v>
      </c>
      <c r="H1562" s="82">
        <f>IF($C1562&lt;&gt;"",VLOOKUP($C1562,'Monthly budget'!$E$8:$O$86,COLUMN()-3,FALSE),0)</f>
        <v>0</v>
      </c>
      <c r="I1562" s="82">
        <f>IF($C1562&lt;&gt;"",VLOOKUP($C1562,'Monthly budget'!$E$8:$O$86,COLUMN()-3,FALSE),0)</f>
        <v>0</v>
      </c>
      <c r="J1562" s="82">
        <f>IF($C1562&lt;&gt;"",VLOOKUP($C1562,'Monthly budget'!$E$8:$O$86,COLUMN()-3,FALSE),0)</f>
        <v>0</v>
      </c>
      <c r="K1562" s="82">
        <f>IF($C1562&lt;&gt;"",VLOOKUP($C1562,'Monthly budget'!$E$8:$O$86,COLUMN()-3,FALSE),0)</f>
        <v>0</v>
      </c>
      <c r="L1562" s="82">
        <f>IF($C1562&lt;&gt;"",VLOOKUP($C1562,'Monthly budget'!$E$8:$O$86,COLUMN()-3,FALSE),0)</f>
        <v>0</v>
      </c>
      <c r="M1562" s="82">
        <f>IF($C1562&lt;&gt;"",VLOOKUP($C1562,'Monthly budget'!$E$8:$O$86,COLUMN()-3,FALSE),0)</f>
        <v>0</v>
      </c>
      <c r="N1562" s="82">
        <f>IF($C1562&lt;&gt;"",VLOOKUP($C1562,'Monthly budget'!$E$8:$O$86,COLUMN()-3,FALSE),0)</f>
        <v>0</v>
      </c>
    </row>
    <row r="1563" spans="2:14" x14ac:dyDescent="0.25">
      <c r="B1563" s="81" t="b">
        <v>0</v>
      </c>
      <c r="C1563" s="88"/>
      <c r="D1563" s="87"/>
      <c r="E1563" s="83">
        <f>IF($C1563&lt;&gt;"",VLOOKUP($C1563,'Monthly budget'!$E$8:$O$86,COLUMN()-3,FALSE),0)</f>
        <v>0</v>
      </c>
      <c r="F1563" s="82">
        <f>IF($C1563&lt;&gt;"",VLOOKUP($C1563,'Monthly budget'!$E$8:$O$86,COLUMN()-3,FALSE),0)</f>
        <v>0</v>
      </c>
      <c r="G1563" s="82">
        <f>IF($C1563&lt;&gt;"",VLOOKUP($C1563,'Monthly budget'!$E$8:$O$86,COLUMN()-3,FALSE),0)</f>
        <v>0</v>
      </c>
      <c r="H1563" s="82">
        <f>IF($C1563&lt;&gt;"",VLOOKUP($C1563,'Monthly budget'!$E$8:$O$86,COLUMN()-3,FALSE),0)</f>
        <v>0</v>
      </c>
      <c r="I1563" s="82">
        <f>IF($C1563&lt;&gt;"",VLOOKUP($C1563,'Monthly budget'!$E$8:$O$86,COLUMN()-3,FALSE),0)</f>
        <v>0</v>
      </c>
      <c r="J1563" s="82">
        <f>IF($C1563&lt;&gt;"",VLOOKUP($C1563,'Monthly budget'!$E$8:$O$86,COLUMN()-3,FALSE),0)</f>
        <v>0</v>
      </c>
      <c r="K1563" s="82">
        <f>IF($C1563&lt;&gt;"",VLOOKUP($C1563,'Monthly budget'!$E$8:$O$86,COLUMN()-3,FALSE),0)</f>
        <v>0</v>
      </c>
      <c r="L1563" s="82">
        <f>IF($C1563&lt;&gt;"",VLOOKUP($C1563,'Monthly budget'!$E$8:$O$86,COLUMN()-3,FALSE),0)</f>
        <v>0</v>
      </c>
      <c r="M1563" s="82">
        <f>IF($C1563&lt;&gt;"",VLOOKUP($C1563,'Monthly budget'!$E$8:$O$86,COLUMN()-3,FALSE),0)</f>
        <v>0</v>
      </c>
      <c r="N1563" s="82">
        <f>IF($C1563&lt;&gt;"",VLOOKUP($C1563,'Monthly budget'!$E$8:$O$86,COLUMN()-3,FALSE),0)</f>
        <v>0</v>
      </c>
    </row>
    <row r="1564" spans="2:14" x14ac:dyDescent="0.25">
      <c r="B1564" s="81" t="b">
        <v>0</v>
      </c>
      <c r="C1564" s="88"/>
      <c r="D1564" s="87"/>
      <c r="E1564" s="83">
        <f>IF($C1564&lt;&gt;"",VLOOKUP($C1564,'Monthly budget'!$E$8:$O$86,COLUMN()-3,FALSE),0)</f>
        <v>0</v>
      </c>
      <c r="F1564" s="82">
        <f>IF($C1564&lt;&gt;"",VLOOKUP($C1564,'Monthly budget'!$E$8:$O$86,COLUMN()-3,FALSE),0)</f>
        <v>0</v>
      </c>
      <c r="G1564" s="82">
        <f>IF($C1564&lt;&gt;"",VLOOKUP($C1564,'Monthly budget'!$E$8:$O$86,COLUMN()-3,FALSE),0)</f>
        <v>0</v>
      </c>
      <c r="H1564" s="82">
        <f>IF($C1564&lt;&gt;"",VLOOKUP($C1564,'Monthly budget'!$E$8:$O$86,COLUMN()-3,FALSE),0)</f>
        <v>0</v>
      </c>
      <c r="I1564" s="82">
        <f>IF($C1564&lt;&gt;"",VLOOKUP($C1564,'Monthly budget'!$E$8:$O$86,COLUMN()-3,FALSE),0)</f>
        <v>0</v>
      </c>
      <c r="J1564" s="82">
        <f>IF($C1564&lt;&gt;"",VLOOKUP($C1564,'Monthly budget'!$E$8:$O$86,COLUMN()-3,FALSE),0)</f>
        <v>0</v>
      </c>
      <c r="K1564" s="82">
        <f>IF($C1564&lt;&gt;"",VLOOKUP($C1564,'Monthly budget'!$E$8:$O$86,COLUMN()-3,FALSE),0)</f>
        <v>0</v>
      </c>
      <c r="L1564" s="82">
        <f>IF($C1564&lt;&gt;"",VLOOKUP($C1564,'Monthly budget'!$E$8:$O$86,COLUMN()-3,FALSE),0)</f>
        <v>0</v>
      </c>
      <c r="M1564" s="82">
        <f>IF($C1564&lt;&gt;"",VLOOKUP($C1564,'Monthly budget'!$E$8:$O$86,COLUMN()-3,FALSE),0)</f>
        <v>0</v>
      </c>
      <c r="N1564" s="82">
        <f>IF($C1564&lt;&gt;"",VLOOKUP($C1564,'Monthly budget'!$E$8:$O$86,COLUMN()-3,FALSE),0)</f>
        <v>0</v>
      </c>
    </row>
    <row r="1565" spans="2:14" x14ac:dyDescent="0.25">
      <c r="B1565" s="81" t="b">
        <v>0</v>
      </c>
      <c r="C1565" s="88"/>
      <c r="D1565" s="87"/>
      <c r="E1565" s="83">
        <f>IF($C1565&lt;&gt;"",VLOOKUP($C1565,'Monthly budget'!$E$8:$O$86,COLUMN()-3,FALSE),0)</f>
        <v>0</v>
      </c>
      <c r="F1565" s="82">
        <f>IF($C1565&lt;&gt;"",VLOOKUP($C1565,'Monthly budget'!$E$8:$O$86,COLUMN()-3,FALSE),0)</f>
        <v>0</v>
      </c>
      <c r="G1565" s="82">
        <f>IF($C1565&lt;&gt;"",VLOOKUP($C1565,'Monthly budget'!$E$8:$O$86,COLUMN()-3,FALSE),0)</f>
        <v>0</v>
      </c>
      <c r="H1565" s="82">
        <f>IF($C1565&lt;&gt;"",VLOOKUP($C1565,'Monthly budget'!$E$8:$O$86,COLUMN()-3,FALSE),0)</f>
        <v>0</v>
      </c>
      <c r="I1565" s="82">
        <f>IF($C1565&lt;&gt;"",VLOOKUP($C1565,'Monthly budget'!$E$8:$O$86,COLUMN()-3,FALSE),0)</f>
        <v>0</v>
      </c>
      <c r="J1565" s="82">
        <f>IF($C1565&lt;&gt;"",VLOOKUP($C1565,'Monthly budget'!$E$8:$O$86,COLUMN()-3,FALSE),0)</f>
        <v>0</v>
      </c>
      <c r="K1565" s="82">
        <f>IF($C1565&lt;&gt;"",VLOOKUP($C1565,'Monthly budget'!$E$8:$O$86,COLUMN()-3,FALSE),0)</f>
        <v>0</v>
      </c>
      <c r="L1565" s="82">
        <f>IF($C1565&lt;&gt;"",VLOOKUP($C1565,'Monthly budget'!$E$8:$O$86,COLUMN()-3,FALSE),0)</f>
        <v>0</v>
      </c>
      <c r="M1565" s="82">
        <f>IF($C1565&lt;&gt;"",VLOOKUP($C1565,'Monthly budget'!$E$8:$O$86,COLUMN()-3,FALSE),0)</f>
        <v>0</v>
      </c>
      <c r="N1565" s="82">
        <f>IF($C1565&lt;&gt;"",VLOOKUP($C1565,'Monthly budget'!$E$8:$O$86,COLUMN()-3,FALSE),0)</f>
        <v>0</v>
      </c>
    </row>
    <row r="1566" spans="2:14" x14ac:dyDescent="0.25">
      <c r="B1566" s="81" t="b">
        <v>0</v>
      </c>
      <c r="C1566" s="88"/>
      <c r="D1566" s="87"/>
      <c r="E1566" s="83">
        <f>IF($C1566&lt;&gt;"",VLOOKUP($C1566,'Monthly budget'!$E$8:$O$86,COLUMN()-3,FALSE),0)</f>
        <v>0</v>
      </c>
      <c r="F1566" s="82">
        <f>IF($C1566&lt;&gt;"",VLOOKUP($C1566,'Monthly budget'!$E$8:$O$86,COLUMN()-3,FALSE),0)</f>
        <v>0</v>
      </c>
      <c r="G1566" s="82">
        <f>IF($C1566&lt;&gt;"",VLOOKUP($C1566,'Monthly budget'!$E$8:$O$86,COLUMN()-3,FALSE),0)</f>
        <v>0</v>
      </c>
      <c r="H1566" s="82">
        <f>IF($C1566&lt;&gt;"",VLOOKUP($C1566,'Monthly budget'!$E$8:$O$86,COLUMN()-3,FALSE),0)</f>
        <v>0</v>
      </c>
      <c r="I1566" s="82">
        <f>IF($C1566&lt;&gt;"",VLOOKUP($C1566,'Monthly budget'!$E$8:$O$86,COLUMN()-3,FALSE),0)</f>
        <v>0</v>
      </c>
      <c r="J1566" s="82">
        <f>IF($C1566&lt;&gt;"",VLOOKUP($C1566,'Monthly budget'!$E$8:$O$86,COLUMN()-3,FALSE),0)</f>
        <v>0</v>
      </c>
      <c r="K1566" s="82">
        <f>IF($C1566&lt;&gt;"",VLOOKUP($C1566,'Monthly budget'!$E$8:$O$86,COLUMN()-3,FALSE),0)</f>
        <v>0</v>
      </c>
      <c r="L1566" s="82">
        <f>IF($C1566&lt;&gt;"",VLOOKUP($C1566,'Monthly budget'!$E$8:$O$86,COLUMN()-3,FALSE),0)</f>
        <v>0</v>
      </c>
      <c r="M1566" s="82">
        <f>IF($C1566&lt;&gt;"",VLOOKUP($C1566,'Monthly budget'!$E$8:$O$86,COLUMN()-3,FALSE),0)</f>
        <v>0</v>
      </c>
      <c r="N1566" s="82">
        <f>IF($C1566&lt;&gt;"",VLOOKUP($C1566,'Monthly budget'!$E$8:$O$86,COLUMN()-3,FALSE),0)</f>
        <v>0</v>
      </c>
    </row>
    <row r="1567" spans="2:14" x14ac:dyDescent="0.25">
      <c r="B1567" s="81" t="b">
        <v>0</v>
      </c>
      <c r="C1567" s="88"/>
      <c r="D1567" s="87"/>
      <c r="E1567" s="83">
        <f>IF($C1567&lt;&gt;"",VLOOKUP($C1567,'Monthly budget'!$E$8:$O$86,COLUMN()-3,FALSE),0)</f>
        <v>0</v>
      </c>
      <c r="F1567" s="82">
        <f>IF($C1567&lt;&gt;"",VLOOKUP($C1567,'Monthly budget'!$E$8:$O$86,COLUMN()-3,FALSE),0)</f>
        <v>0</v>
      </c>
      <c r="G1567" s="82">
        <f>IF($C1567&lt;&gt;"",VLOOKUP($C1567,'Monthly budget'!$E$8:$O$86,COLUMN()-3,FALSE),0)</f>
        <v>0</v>
      </c>
      <c r="H1567" s="82">
        <f>IF($C1567&lt;&gt;"",VLOOKUP($C1567,'Monthly budget'!$E$8:$O$86,COLUMN()-3,FALSE),0)</f>
        <v>0</v>
      </c>
      <c r="I1567" s="82">
        <f>IF($C1567&lt;&gt;"",VLOOKUP($C1567,'Monthly budget'!$E$8:$O$86,COLUMN()-3,FALSE),0)</f>
        <v>0</v>
      </c>
      <c r="J1567" s="82">
        <f>IF($C1567&lt;&gt;"",VLOOKUP($C1567,'Monthly budget'!$E$8:$O$86,COLUMN()-3,FALSE),0)</f>
        <v>0</v>
      </c>
      <c r="K1567" s="82">
        <f>IF($C1567&lt;&gt;"",VLOOKUP($C1567,'Monthly budget'!$E$8:$O$86,COLUMN()-3,FALSE),0)</f>
        <v>0</v>
      </c>
      <c r="L1567" s="82">
        <f>IF($C1567&lt;&gt;"",VLOOKUP($C1567,'Monthly budget'!$E$8:$O$86,COLUMN()-3,FALSE),0)</f>
        <v>0</v>
      </c>
      <c r="M1567" s="82">
        <f>IF($C1567&lt;&gt;"",VLOOKUP($C1567,'Monthly budget'!$E$8:$O$86,COLUMN()-3,FALSE),0)</f>
        <v>0</v>
      </c>
      <c r="N1567" s="82">
        <f>IF($C1567&lt;&gt;"",VLOOKUP($C1567,'Monthly budget'!$E$8:$O$86,COLUMN()-3,FALSE),0)</f>
        <v>0</v>
      </c>
    </row>
    <row r="1568" spans="2:14" x14ac:dyDescent="0.25">
      <c r="B1568" s="81" t="b">
        <v>0</v>
      </c>
      <c r="C1568" s="88"/>
      <c r="D1568" s="87"/>
      <c r="E1568" s="83">
        <f>IF($C1568&lt;&gt;"",VLOOKUP($C1568,'Monthly budget'!$E$8:$O$86,COLUMN()-3,FALSE),0)</f>
        <v>0</v>
      </c>
      <c r="F1568" s="82">
        <f>IF($C1568&lt;&gt;"",VLOOKUP($C1568,'Monthly budget'!$E$8:$O$86,COLUMN()-3,FALSE),0)</f>
        <v>0</v>
      </c>
      <c r="G1568" s="82">
        <f>IF($C1568&lt;&gt;"",VLOOKUP($C1568,'Monthly budget'!$E$8:$O$86,COLUMN()-3,FALSE),0)</f>
        <v>0</v>
      </c>
      <c r="H1568" s="82">
        <f>IF($C1568&lt;&gt;"",VLOOKUP($C1568,'Monthly budget'!$E$8:$O$86,COLUMN()-3,FALSE),0)</f>
        <v>0</v>
      </c>
      <c r="I1568" s="82">
        <f>IF($C1568&lt;&gt;"",VLOOKUP($C1568,'Monthly budget'!$E$8:$O$86,COLUMN()-3,FALSE),0)</f>
        <v>0</v>
      </c>
      <c r="J1568" s="82">
        <f>IF($C1568&lt;&gt;"",VLOOKUP($C1568,'Monthly budget'!$E$8:$O$86,COLUMN()-3,FALSE),0)</f>
        <v>0</v>
      </c>
      <c r="K1568" s="82">
        <f>IF($C1568&lt;&gt;"",VLOOKUP($C1568,'Monthly budget'!$E$8:$O$86,COLUMN()-3,FALSE),0)</f>
        <v>0</v>
      </c>
      <c r="L1568" s="82">
        <f>IF($C1568&lt;&gt;"",VLOOKUP($C1568,'Monthly budget'!$E$8:$O$86,COLUMN()-3,FALSE),0)</f>
        <v>0</v>
      </c>
      <c r="M1568" s="82">
        <f>IF($C1568&lt;&gt;"",VLOOKUP($C1568,'Monthly budget'!$E$8:$O$86,COLUMN()-3,FALSE),0)</f>
        <v>0</v>
      </c>
      <c r="N1568" s="82">
        <f>IF($C1568&lt;&gt;"",VLOOKUP($C1568,'Monthly budget'!$E$8:$O$86,COLUMN()-3,FALSE),0)</f>
        <v>0</v>
      </c>
    </row>
    <row r="1569" spans="2:14" x14ac:dyDescent="0.25">
      <c r="B1569" s="81" t="b">
        <v>0</v>
      </c>
      <c r="C1569" s="88"/>
      <c r="D1569" s="87"/>
      <c r="E1569" s="83">
        <f>IF($C1569&lt;&gt;"",VLOOKUP($C1569,'Monthly budget'!$E$8:$O$86,COLUMN()-3,FALSE),0)</f>
        <v>0</v>
      </c>
      <c r="F1569" s="82">
        <f>IF($C1569&lt;&gt;"",VLOOKUP($C1569,'Monthly budget'!$E$8:$O$86,COLUMN()-3,FALSE),0)</f>
        <v>0</v>
      </c>
      <c r="G1569" s="82">
        <f>IF($C1569&lt;&gt;"",VLOOKUP($C1569,'Monthly budget'!$E$8:$O$86,COLUMN()-3,FALSE),0)</f>
        <v>0</v>
      </c>
      <c r="H1569" s="82">
        <f>IF($C1569&lt;&gt;"",VLOOKUP($C1569,'Monthly budget'!$E$8:$O$86,COLUMN()-3,FALSE),0)</f>
        <v>0</v>
      </c>
      <c r="I1569" s="82">
        <f>IF($C1569&lt;&gt;"",VLOOKUP($C1569,'Monthly budget'!$E$8:$O$86,COLUMN()-3,FALSE),0)</f>
        <v>0</v>
      </c>
      <c r="J1569" s="82">
        <f>IF($C1569&lt;&gt;"",VLOOKUP($C1569,'Monthly budget'!$E$8:$O$86,COLUMN()-3,FALSE),0)</f>
        <v>0</v>
      </c>
      <c r="K1569" s="82">
        <f>IF($C1569&lt;&gt;"",VLOOKUP($C1569,'Monthly budget'!$E$8:$O$86,COLUMN()-3,FALSE),0)</f>
        <v>0</v>
      </c>
      <c r="L1569" s="82">
        <f>IF($C1569&lt;&gt;"",VLOOKUP($C1569,'Monthly budget'!$E$8:$O$86,COLUMN()-3,FALSE),0)</f>
        <v>0</v>
      </c>
      <c r="M1569" s="82">
        <f>IF($C1569&lt;&gt;"",VLOOKUP($C1569,'Monthly budget'!$E$8:$O$86,COLUMN()-3,FALSE),0)</f>
        <v>0</v>
      </c>
      <c r="N1569" s="82">
        <f>IF($C1569&lt;&gt;"",VLOOKUP($C1569,'Monthly budget'!$E$8:$O$86,COLUMN()-3,FALSE),0)</f>
        <v>0</v>
      </c>
    </row>
    <row r="1570" spans="2:14" x14ac:dyDescent="0.25">
      <c r="B1570" s="81" t="b">
        <v>0</v>
      </c>
      <c r="C1570" s="88"/>
      <c r="D1570" s="87"/>
      <c r="E1570" s="83">
        <f>IF($C1570&lt;&gt;"",VLOOKUP($C1570,'Monthly budget'!$E$8:$O$86,COLUMN()-3,FALSE),0)</f>
        <v>0</v>
      </c>
      <c r="F1570" s="82">
        <f>IF($C1570&lt;&gt;"",VLOOKUP($C1570,'Monthly budget'!$E$8:$O$86,COLUMN()-3,FALSE),0)</f>
        <v>0</v>
      </c>
      <c r="G1570" s="82">
        <f>IF($C1570&lt;&gt;"",VLOOKUP($C1570,'Monthly budget'!$E$8:$O$86,COLUMN()-3,FALSE),0)</f>
        <v>0</v>
      </c>
      <c r="H1570" s="82">
        <f>IF($C1570&lt;&gt;"",VLOOKUP($C1570,'Monthly budget'!$E$8:$O$86,COLUMN()-3,FALSE),0)</f>
        <v>0</v>
      </c>
      <c r="I1570" s="82">
        <f>IF($C1570&lt;&gt;"",VLOOKUP($C1570,'Monthly budget'!$E$8:$O$86,COLUMN()-3,FALSE),0)</f>
        <v>0</v>
      </c>
      <c r="J1570" s="82">
        <f>IF($C1570&lt;&gt;"",VLOOKUP($C1570,'Monthly budget'!$E$8:$O$86,COLUMN()-3,FALSE),0)</f>
        <v>0</v>
      </c>
      <c r="K1570" s="82">
        <f>IF($C1570&lt;&gt;"",VLOOKUP($C1570,'Monthly budget'!$E$8:$O$86,COLUMN()-3,FALSE),0)</f>
        <v>0</v>
      </c>
      <c r="L1570" s="82">
        <f>IF($C1570&lt;&gt;"",VLOOKUP($C1570,'Monthly budget'!$E$8:$O$86,COLUMN()-3,FALSE),0)</f>
        <v>0</v>
      </c>
      <c r="M1570" s="82">
        <f>IF($C1570&lt;&gt;"",VLOOKUP($C1570,'Monthly budget'!$E$8:$O$86,COLUMN()-3,FALSE),0)</f>
        <v>0</v>
      </c>
      <c r="N1570" s="82">
        <f>IF($C1570&lt;&gt;"",VLOOKUP($C1570,'Monthly budget'!$E$8:$O$86,COLUMN()-3,FALSE),0)</f>
        <v>0</v>
      </c>
    </row>
    <row r="1571" spans="2:14" x14ac:dyDescent="0.25">
      <c r="B1571" s="81" t="b">
        <v>0</v>
      </c>
      <c r="C1571" s="88"/>
      <c r="D1571" s="87"/>
      <c r="E1571" s="83">
        <f>IF($C1571&lt;&gt;"",VLOOKUP($C1571,'Monthly budget'!$E$8:$O$86,COLUMN()-3,FALSE),0)</f>
        <v>0</v>
      </c>
      <c r="F1571" s="82">
        <f>IF($C1571&lt;&gt;"",VLOOKUP($C1571,'Monthly budget'!$E$8:$O$86,COLUMN()-3,FALSE),0)</f>
        <v>0</v>
      </c>
      <c r="G1571" s="82">
        <f>IF($C1571&lt;&gt;"",VLOOKUP($C1571,'Monthly budget'!$E$8:$O$86,COLUMN()-3,FALSE),0)</f>
        <v>0</v>
      </c>
      <c r="H1571" s="82">
        <f>IF($C1571&lt;&gt;"",VLOOKUP($C1571,'Monthly budget'!$E$8:$O$86,COLUMN()-3,FALSE),0)</f>
        <v>0</v>
      </c>
      <c r="I1571" s="82">
        <f>IF($C1571&lt;&gt;"",VLOOKUP($C1571,'Monthly budget'!$E$8:$O$86,COLUMN()-3,FALSE),0)</f>
        <v>0</v>
      </c>
      <c r="J1571" s="82">
        <f>IF($C1571&lt;&gt;"",VLOOKUP($C1571,'Monthly budget'!$E$8:$O$86,COLUMN()-3,FALSE),0)</f>
        <v>0</v>
      </c>
      <c r="K1571" s="82">
        <f>IF($C1571&lt;&gt;"",VLOOKUP($C1571,'Monthly budget'!$E$8:$O$86,COLUMN()-3,FALSE),0)</f>
        <v>0</v>
      </c>
      <c r="L1571" s="82">
        <f>IF($C1571&lt;&gt;"",VLOOKUP($C1571,'Monthly budget'!$E$8:$O$86,COLUMN()-3,FALSE),0)</f>
        <v>0</v>
      </c>
      <c r="M1571" s="82">
        <f>IF($C1571&lt;&gt;"",VLOOKUP($C1571,'Monthly budget'!$E$8:$O$86,COLUMN()-3,FALSE),0)</f>
        <v>0</v>
      </c>
      <c r="N1571" s="82">
        <f>IF($C1571&lt;&gt;"",VLOOKUP($C1571,'Monthly budget'!$E$8:$O$86,COLUMN()-3,FALSE),0)</f>
        <v>0</v>
      </c>
    </row>
    <row r="1572" spans="2:14" x14ac:dyDescent="0.25">
      <c r="B1572" s="81" t="b">
        <v>0</v>
      </c>
      <c r="C1572" s="88"/>
      <c r="D1572" s="87"/>
      <c r="E1572" s="83">
        <f>IF($C1572&lt;&gt;"",VLOOKUP($C1572,'Monthly budget'!$E$8:$O$86,COLUMN()-3,FALSE),0)</f>
        <v>0</v>
      </c>
      <c r="F1572" s="82">
        <f>IF($C1572&lt;&gt;"",VLOOKUP($C1572,'Monthly budget'!$E$8:$O$86,COLUMN()-3,FALSE),0)</f>
        <v>0</v>
      </c>
      <c r="G1572" s="82">
        <f>IF($C1572&lt;&gt;"",VLOOKUP($C1572,'Monthly budget'!$E$8:$O$86,COLUMN()-3,FALSE),0)</f>
        <v>0</v>
      </c>
      <c r="H1572" s="82">
        <f>IF($C1572&lt;&gt;"",VLOOKUP($C1572,'Monthly budget'!$E$8:$O$86,COLUMN()-3,FALSE),0)</f>
        <v>0</v>
      </c>
      <c r="I1572" s="82">
        <f>IF($C1572&lt;&gt;"",VLOOKUP($C1572,'Monthly budget'!$E$8:$O$86,COLUMN()-3,FALSE),0)</f>
        <v>0</v>
      </c>
      <c r="J1572" s="82">
        <f>IF($C1572&lt;&gt;"",VLOOKUP($C1572,'Monthly budget'!$E$8:$O$86,COLUMN()-3,FALSE),0)</f>
        <v>0</v>
      </c>
      <c r="K1572" s="82">
        <f>IF($C1572&lt;&gt;"",VLOOKUP($C1572,'Monthly budget'!$E$8:$O$86,COLUMN()-3,FALSE),0)</f>
        <v>0</v>
      </c>
      <c r="L1572" s="82">
        <f>IF($C1572&lt;&gt;"",VLOOKUP($C1572,'Monthly budget'!$E$8:$O$86,COLUMN()-3,FALSE),0)</f>
        <v>0</v>
      </c>
      <c r="M1572" s="82">
        <f>IF($C1572&lt;&gt;"",VLOOKUP($C1572,'Monthly budget'!$E$8:$O$86,COLUMN()-3,FALSE),0)</f>
        <v>0</v>
      </c>
      <c r="N1572" s="82">
        <f>IF($C1572&lt;&gt;"",VLOOKUP($C1572,'Monthly budget'!$E$8:$O$86,COLUMN()-3,FALSE),0)</f>
        <v>0</v>
      </c>
    </row>
    <row r="1573" spans="2:14" x14ac:dyDescent="0.25">
      <c r="B1573" s="81" t="b">
        <v>0</v>
      </c>
      <c r="C1573" s="88"/>
      <c r="D1573" s="87"/>
      <c r="E1573" s="83">
        <f>IF($C1573&lt;&gt;"",VLOOKUP($C1573,'Monthly budget'!$E$8:$O$86,COLUMN()-3,FALSE),0)</f>
        <v>0</v>
      </c>
      <c r="F1573" s="82">
        <f>IF($C1573&lt;&gt;"",VLOOKUP($C1573,'Monthly budget'!$E$8:$O$86,COLUMN()-3,FALSE),0)</f>
        <v>0</v>
      </c>
      <c r="G1573" s="82">
        <f>IF($C1573&lt;&gt;"",VLOOKUP($C1573,'Monthly budget'!$E$8:$O$86,COLUMN()-3,FALSE),0)</f>
        <v>0</v>
      </c>
      <c r="H1573" s="82">
        <f>IF($C1573&lt;&gt;"",VLOOKUP($C1573,'Monthly budget'!$E$8:$O$86,COLUMN()-3,FALSE),0)</f>
        <v>0</v>
      </c>
      <c r="I1573" s="82">
        <f>IF($C1573&lt;&gt;"",VLOOKUP($C1573,'Monthly budget'!$E$8:$O$86,COLUMN()-3,FALSE),0)</f>
        <v>0</v>
      </c>
      <c r="J1573" s="82">
        <f>IF($C1573&lt;&gt;"",VLOOKUP($C1573,'Monthly budget'!$E$8:$O$86,COLUMN()-3,FALSE),0)</f>
        <v>0</v>
      </c>
      <c r="K1573" s="82">
        <f>IF($C1573&lt;&gt;"",VLOOKUP($C1573,'Monthly budget'!$E$8:$O$86,COLUMN()-3,FALSE),0)</f>
        <v>0</v>
      </c>
      <c r="L1573" s="82">
        <f>IF($C1573&lt;&gt;"",VLOOKUP($C1573,'Monthly budget'!$E$8:$O$86,COLUMN()-3,FALSE),0)</f>
        <v>0</v>
      </c>
      <c r="M1573" s="82">
        <f>IF($C1573&lt;&gt;"",VLOOKUP($C1573,'Monthly budget'!$E$8:$O$86,COLUMN()-3,FALSE),0)</f>
        <v>0</v>
      </c>
      <c r="N1573" s="82">
        <f>IF($C1573&lt;&gt;"",VLOOKUP($C1573,'Monthly budget'!$E$8:$O$86,COLUMN()-3,FALSE),0)</f>
        <v>0</v>
      </c>
    </row>
    <row r="1574" spans="2:14" x14ac:dyDescent="0.25">
      <c r="B1574" s="81" t="b">
        <v>0</v>
      </c>
      <c r="C1574" s="88"/>
      <c r="D1574" s="87"/>
      <c r="E1574" s="83">
        <f>IF($C1574&lt;&gt;"",VLOOKUP($C1574,'Monthly budget'!$E$8:$O$86,COLUMN()-3,FALSE),0)</f>
        <v>0</v>
      </c>
      <c r="F1574" s="82">
        <f>IF($C1574&lt;&gt;"",VLOOKUP($C1574,'Monthly budget'!$E$8:$O$86,COLUMN()-3,FALSE),0)</f>
        <v>0</v>
      </c>
      <c r="G1574" s="82">
        <f>IF($C1574&lt;&gt;"",VLOOKUP($C1574,'Monthly budget'!$E$8:$O$86,COLUMN()-3,FALSE),0)</f>
        <v>0</v>
      </c>
      <c r="H1574" s="82">
        <f>IF($C1574&lt;&gt;"",VLOOKUP($C1574,'Monthly budget'!$E$8:$O$86,COLUMN()-3,FALSE),0)</f>
        <v>0</v>
      </c>
      <c r="I1574" s="82">
        <f>IF($C1574&lt;&gt;"",VLOOKUP($C1574,'Monthly budget'!$E$8:$O$86,COLUMN()-3,FALSE),0)</f>
        <v>0</v>
      </c>
      <c r="J1574" s="82">
        <f>IF($C1574&lt;&gt;"",VLOOKUP($C1574,'Monthly budget'!$E$8:$O$86,COLUMN()-3,FALSE),0)</f>
        <v>0</v>
      </c>
      <c r="K1574" s="82">
        <f>IF($C1574&lt;&gt;"",VLOOKUP($C1574,'Monthly budget'!$E$8:$O$86,COLUMN()-3,FALSE),0)</f>
        <v>0</v>
      </c>
      <c r="L1574" s="82">
        <f>IF($C1574&lt;&gt;"",VLOOKUP($C1574,'Monthly budget'!$E$8:$O$86,COLUMN()-3,FALSE),0)</f>
        <v>0</v>
      </c>
      <c r="M1574" s="82">
        <f>IF($C1574&lt;&gt;"",VLOOKUP($C1574,'Monthly budget'!$E$8:$O$86,COLUMN()-3,FALSE),0)</f>
        <v>0</v>
      </c>
      <c r="N1574" s="82">
        <f>IF($C1574&lt;&gt;"",VLOOKUP($C1574,'Monthly budget'!$E$8:$O$86,COLUMN()-3,FALSE),0)</f>
        <v>0</v>
      </c>
    </row>
    <row r="1575" spans="2:14" x14ac:dyDescent="0.25">
      <c r="B1575" s="81" t="b">
        <v>0</v>
      </c>
      <c r="C1575" s="88"/>
      <c r="D1575" s="87"/>
      <c r="E1575" s="83">
        <f>IF($C1575&lt;&gt;"",VLOOKUP($C1575,'Monthly budget'!$E$8:$O$86,COLUMN()-3,FALSE),0)</f>
        <v>0</v>
      </c>
      <c r="F1575" s="82">
        <f>IF($C1575&lt;&gt;"",VLOOKUP($C1575,'Monthly budget'!$E$8:$O$86,COLUMN()-3,FALSE),0)</f>
        <v>0</v>
      </c>
      <c r="G1575" s="82">
        <f>IF($C1575&lt;&gt;"",VLOOKUP($C1575,'Monthly budget'!$E$8:$O$86,COLUMN()-3,FALSE),0)</f>
        <v>0</v>
      </c>
      <c r="H1575" s="82">
        <f>IF($C1575&lt;&gt;"",VLOOKUP($C1575,'Monthly budget'!$E$8:$O$86,COLUMN()-3,FALSE),0)</f>
        <v>0</v>
      </c>
      <c r="I1575" s="82">
        <f>IF($C1575&lt;&gt;"",VLOOKUP($C1575,'Monthly budget'!$E$8:$O$86,COLUMN()-3,FALSE),0)</f>
        <v>0</v>
      </c>
      <c r="J1575" s="82">
        <f>IF($C1575&lt;&gt;"",VLOOKUP($C1575,'Monthly budget'!$E$8:$O$86,COLUMN()-3,FALSE),0)</f>
        <v>0</v>
      </c>
      <c r="K1575" s="82">
        <f>IF($C1575&lt;&gt;"",VLOOKUP($C1575,'Monthly budget'!$E$8:$O$86,COLUMN()-3,FALSE),0)</f>
        <v>0</v>
      </c>
      <c r="L1575" s="82">
        <f>IF($C1575&lt;&gt;"",VLOOKUP($C1575,'Monthly budget'!$E$8:$O$86,COLUMN()-3,FALSE),0)</f>
        <v>0</v>
      </c>
      <c r="M1575" s="82">
        <f>IF($C1575&lt;&gt;"",VLOOKUP($C1575,'Monthly budget'!$E$8:$O$86,COLUMN()-3,FALSE),0)</f>
        <v>0</v>
      </c>
      <c r="N1575" s="82">
        <f>IF($C1575&lt;&gt;"",VLOOKUP($C1575,'Monthly budget'!$E$8:$O$86,COLUMN()-3,FALSE),0)</f>
        <v>0</v>
      </c>
    </row>
    <row r="1576" spans="2:14" x14ac:dyDescent="0.25">
      <c r="B1576" s="81" t="b">
        <v>0</v>
      </c>
      <c r="C1576" s="88"/>
      <c r="D1576" s="87"/>
      <c r="E1576" s="83">
        <f>IF($C1576&lt;&gt;"",VLOOKUP($C1576,'Monthly budget'!$E$8:$O$86,COLUMN()-3,FALSE),0)</f>
        <v>0</v>
      </c>
      <c r="F1576" s="82">
        <f>IF($C1576&lt;&gt;"",VLOOKUP($C1576,'Monthly budget'!$E$8:$O$86,COLUMN()-3,FALSE),0)</f>
        <v>0</v>
      </c>
      <c r="G1576" s="82">
        <f>IF($C1576&lt;&gt;"",VLOOKUP($C1576,'Monthly budget'!$E$8:$O$86,COLUMN()-3,FALSE),0)</f>
        <v>0</v>
      </c>
      <c r="H1576" s="82">
        <f>IF($C1576&lt;&gt;"",VLOOKUP($C1576,'Monthly budget'!$E$8:$O$86,COLUMN()-3,FALSE),0)</f>
        <v>0</v>
      </c>
      <c r="I1576" s="82">
        <f>IF($C1576&lt;&gt;"",VLOOKUP($C1576,'Monthly budget'!$E$8:$O$86,COLUMN()-3,FALSE),0)</f>
        <v>0</v>
      </c>
      <c r="J1576" s="82">
        <f>IF($C1576&lt;&gt;"",VLOOKUP($C1576,'Monthly budget'!$E$8:$O$86,COLUMN()-3,FALSE),0)</f>
        <v>0</v>
      </c>
      <c r="K1576" s="82">
        <f>IF($C1576&lt;&gt;"",VLOOKUP($C1576,'Monthly budget'!$E$8:$O$86,COLUMN()-3,FALSE),0)</f>
        <v>0</v>
      </c>
      <c r="L1576" s="82">
        <f>IF($C1576&lt;&gt;"",VLOOKUP($C1576,'Monthly budget'!$E$8:$O$86,COLUMN()-3,FALSE),0)</f>
        <v>0</v>
      </c>
      <c r="M1576" s="82">
        <f>IF($C1576&lt;&gt;"",VLOOKUP($C1576,'Monthly budget'!$E$8:$O$86,COLUMN()-3,FALSE),0)</f>
        <v>0</v>
      </c>
      <c r="N1576" s="82">
        <f>IF($C1576&lt;&gt;"",VLOOKUP($C1576,'Monthly budget'!$E$8:$O$86,COLUMN()-3,FALSE),0)</f>
        <v>0</v>
      </c>
    </row>
    <row r="1577" spans="2:14" x14ac:dyDescent="0.25">
      <c r="B1577" s="81" t="b">
        <v>0</v>
      </c>
      <c r="C1577" s="88"/>
      <c r="D1577" s="87"/>
      <c r="E1577" s="83">
        <f>IF($C1577&lt;&gt;"",VLOOKUP($C1577,'Monthly budget'!$E$8:$O$86,COLUMN()-3,FALSE),0)</f>
        <v>0</v>
      </c>
      <c r="F1577" s="82">
        <f>IF($C1577&lt;&gt;"",VLOOKUP($C1577,'Monthly budget'!$E$8:$O$86,COLUMN()-3,FALSE),0)</f>
        <v>0</v>
      </c>
      <c r="G1577" s="82">
        <f>IF($C1577&lt;&gt;"",VLOOKUP($C1577,'Monthly budget'!$E$8:$O$86,COLUMN()-3,FALSE),0)</f>
        <v>0</v>
      </c>
      <c r="H1577" s="82">
        <f>IF($C1577&lt;&gt;"",VLOOKUP($C1577,'Monthly budget'!$E$8:$O$86,COLUMN()-3,FALSE),0)</f>
        <v>0</v>
      </c>
      <c r="I1577" s="82">
        <f>IF($C1577&lt;&gt;"",VLOOKUP($C1577,'Monthly budget'!$E$8:$O$86,COLUMN()-3,FALSE),0)</f>
        <v>0</v>
      </c>
      <c r="J1577" s="82">
        <f>IF($C1577&lt;&gt;"",VLOOKUP($C1577,'Monthly budget'!$E$8:$O$86,COLUMN()-3,FALSE),0)</f>
        <v>0</v>
      </c>
      <c r="K1577" s="82">
        <f>IF($C1577&lt;&gt;"",VLOOKUP($C1577,'Monthly budget'!$E$8:$O$86,COLUMN()-3,FALSE),0)</f>
        <v>0</v>
      </c>
      <c r="L1577" s="82">
        <f>IF($C1577&lt;&gt;"",VLOOKUP($C1577,'Monthly budget'!$E$8:$O$86,COLUMN()-3,FALSE),0)</f>
        <v>0</v>
      </c>
      <c r="M1577" s="82">
        <f>IF($C1577&lt;&gt;"",VLOOKUP($C1577,'Monthly budget'!$E$8:$O$86,COLUMN()-3,FALSE),0)</f>
        <v>0</v>
      </c>
      <c r="N1577" s="82">
        <f>IF($C1577&lt;&gt;"",VLOOKUP($C1577,'Monthly budget'!$E$8:$O$86,COLUMN()-3,FALSE),0)</f>
        <v>0</v>
      </c>
    </row>
    <row r="1578" spans="2:14" x14ac:dyDescent="0.25">
      <c r="B1578" s="81" t="b">
        <v>0</v>
      </c>
      <c r="C1578" s="88"/>
      <c r="D1578" s="87"/>
      <c r="E1578" s="83">
        <f>IF($C1578&lt;&gt;"",VLOOKUP($C1578,'Monthly budget'!$E$8:$O$86,COLUMN()-3,FALSE),0)</f>
        <v>0</v>
      </c>
      <c r="F1578" s="82">
        <f>IF($C1578&lt;&gt;"",VLOOKUP($C1578,'Monthly budget'!$E$8:$O$86,COLUMN()-3,FALSE),0)</f>
        <v>0</v>
      </c>
      <c r="G1578" s="82">
        <f>IF($C1578&lt;&gt;"",VLOOKUP($C1578,'Monthly budget'!$E$8:$O$86,COLUMN()-3,FALSE),0)</f>
        <v>0</v>
      </c>
      <c r="H1578" s="82">
        <f>IF($C1578&lt;&gt;"",VLOOKUP($C1578,'Monthly budget'!$E$8:$O$86,COLUMN()-3,FALSE),0)</f>
        <v>0</v>
      </c>
      <c r="I1578" s="82">
        <f>IF($C1578&lt;&gt;"",VLOOKUP($C1578,'Monthly budget'!$E$8:$O$86,COLUMN()-3,FALSE),0)</f>
        <v>0</v>
      </c>
      <c r="J1578" s="82">
        <f>IF($C1578&lt;&gt;"",VLOOKUP($C1578,'Monthly budget'!$E$8:$O$86,COLUMN()-3,FALSE),0)</f>
        <v>0</v>
      </c>
      <c r="K1578" s="82">
        <f>IF($C1578&lt;&gt;"",VLOOKUP($C1578,'Monthly budget'!$E$8:$O$86,COLUMN()-3,FALSE),0)</f>
        <v>0</v>
      </c>
      <c r="L1578" s="82">
        <f>IF($C1578&lt;&gt;"",VLOOKUP($C1578,'Monthly budget'!$E$8:$O$86,COLUMN()-3,FALSE),0)</f>
        <v>0</v>
      </c>
      <c r="M1578" s="82">
        <f>IF($C1578&lt;&gt;"",VLOOKUP($C1578,'Monthly budget'!$E$8:$O$86,COLUMN()-3,FALSE),0)</f>
        <v>0</v>
      </c>
      <c r="N1578" s="82">
        <f>IF($C1578&lt;&gt;"",VLOOKUP($C1578,'Monthly budget'!$E$8:$O$86,COLUMN()-3,FALSE),0)</f>
        <v>0</v>
      </c>
    </row>
    <row r="1579" spans="2:14" x14ac:dyDescent="0.25">
      <c r="B1579" s="81" t="b">
        <v>0</v>
      </c>
      <c r="C1579" s="88"/>
      <c r="D1579" s="87"/>
      <c r="E1579" s="83">
        <f>IF($C1579&lt;&gt;"",VLOOKUP($C1579,'Monthly budget'!$E$8:$O$86,COLUMN()-3,FALSE),0)</f>
        <v>0</v>
      </c>
      <c r="F1579" s="82">
        <f>IF($C1579&lt;&gt;"",VLOOKUP($C1579,'Monthly budget'!$E$8:$O$86,COLUMN()-3,FALSE),0)</f>
        <v>0</v>
      </c>
      <c r="G1579" s="82">
        <f>IF($C1579&lt;&gt;"",VLOOKUP($C1579,'Monthly budget'!$E$8:$O$86,COLUMN()-3,FALSE),0)</f>
        <v>0</v>
      </c>
      <c r="H1579" s="82">
        <f>IF($C1579&lt;&gt;"",VLOOKUP($C1579,'Monthly budget'!$E$8:$O$86,COLUMN()-3,FALSE),0)</f>
        <v>0</v>
      </c>
      <c r="I1579" s="82">
        <f>IF($C1579&lt;&gt;"",VLOOKUP($C1579,'Monthly budget'!$E$8:$O$86,COLUMN()-3,FALSE),0)</f>
        <v>0</v>
      </c>
      <c r="J1579" s="82">
        <f>IF($C1579&lt;&gt;"",VLOOKUP($C1579,'Monthly budget'!$E$8:$O$86,COLUMN()-3,FALSE),0)</f>
        <v>0</v>
      </c>
      <c r="K1579" s="82">
        <f>IF($C1579&lt;&gt;"",VLOOKUP($C1579,'Monthly budget'!$E$8:$O$86,COLUMN()-3,FALSE),0)</f>
        <v>0</v>
      </c>
      <c r="L1579" s="82">
        <f>IF($C1579&lt;&gt;"",VLOOKUP($C1579,'Monthly budget'!$E$8:$O$86,COLUMN()-3,FALSE),0)</f>
        <v>0</v>
      </c>
      <c r="M1579" s="82">
        <f>IF($C1579&lt;&gt;"",VLOOKUP($C1579,'Monthly budget'!$E$8:$O$86,COLUMN()-3,FALSE),0)</f>
        <v>0</v>
      </c>
      <c r="N1579" s="82">
        <f>IF($C1579&lt;&gt;"",VLOOKUP($C1579,'Monthly budget'!$E$8:$O$86,COLUMN()-3,FALSE),0)</f>
        <v>0</v>
      </c>
    </row>
    <row r="1580" spans="2:14" x14ac:dyDescent="0.25">
      <c r="B1580" s="81" t="b">
        <v>0</v>
      </c>
      <c r="C1580" s="88"/>
      <c r="D1580" s="87"/>
      <c r="E1580" s="83">
        <f>IF($C1580&lt;&gt;"",VLOOKUP($C1580,'Monthly budget'!$E$8:$O$86,COLUMN()-3,FALSE),0)</f>
        <v>0</v>
      </c>
      <c r="F1580" s="82">
        <f>IF($C1580&lt;&gt;"",VLOOKUP($C1580,'Monthly budget'!$E$8:$O$86,COLUMN()-3,FALSE),0)</f>
        <v>0</v>
      </c>
      <c r="G1580" s="82">
        <f>IF($C1580&lt;&gt;"",VLOOKUP($C1580,'Monthly budget'!$E$8:$O$86,COLUMN()-3,FALSE),0)</f>
        <v>0</v>
      </c>
      <c r="H1580" s="82">
        <f>IF($C1580&lt;&gt;"",VLOOKUP($C1580,'Monthly budget'!$E$8:$O$86,COLUMN()-3,FALSE),0)</f>
        <v>0</v>
      </c>
      <c r="I1580" s="82">
        <f>IF($C1580&lt;&gt;"",VLOOKUP($C1580,'Monthly budget'!$E$8:$O$86,COLUMN()-3,FALSE),0)</f>
        <v>0</v>
      </c>
      <c r="J1580" s="82">
        <f>IF($C1580&lt;&gt;"",VLOOKUP($C1580,'Monthly budget'!$E$8:$O$86,COLUMN()-3,FALSE),0)</f>
        <v>0</v>
      </c>
      <c r="K1580" s="82">
        <f>IF($C1580&lt;&gt;"",VLOOKUP($C1580,'Monthly budget'!$E$8:$O$86,COLUMN()-3,FALSE),0)</f>
        <v>0</v>
      </c>
      <c r="L1580" s="82">
        <f>IF($C1580&lt;&gt;"",VLOOKUP($C1580,'Monthly budget'!$E$8:$O$86,COLUMN()-3,FALSE),0)</f>
        <v>0</v>
      </c>
      <c r="M1580" s="82">
        <f>IF($C1580&lt;&gt;"",VLOOKUP($C1580,'Monthly budget'!$E$8:$O$86,COLUMN()-3,FALSE),0)</f>
        <v>0</v>
      </c>
      <c r="N1580" s="82">
        <f>IF($C1580&lt;&gt;"",VLOOKUP($C1580,'Monthly budget'!$E$8:$O$86,COLUMN()-3,FALSE),0)</f>
        <v>0</v>
      </c>
    </row>
    <row r="1581" spans="2:14" x14ac:dyDescent="0.25">
      <c r="B1581" s="81" t="b">
        <v>0</v>
      </c>
      <c r="C1581" s="88"/>
      <c r="D1581" s="87"/>
      <c r="E1581" s="83">
        <f>IF($C1581&lt;&gt;"",VLOOKUP($C1581,'Monthly budget'!$E$8:$O$86,COLUMN()-3,FALSE),0)</f>
        <v>0</v>
      </c>
      <c r="F1581" s="82">
        <f>IF($C1581&lt;&gt;"",VLOOKUP($C1581,'Monthly budget'!$E$8:$O$86,COLUMN()-3,FALSE),0)</f>
        <v>0</v>
      </c>
      <c r="G1581" s="82">
        <f>IF($C1581&lt;&gt;"",VLOOKUP($C1581,'Monthly budget'!$E$8:$O$86,COLUMN()-3,FALSE),0)</f>
        <v>0</v>
      </c>
      <c r="H1581" s="82">
        <f>IF($C1581&lt;&gt;"",VLOOKUP($C1581,'Monthly budget'!$E$8:$O$86,COLUMN()-3,FALSE),0)</f>
        <v>0</v>
      </c>
      <c r="I1581" s="82">
        <f>IF($C1581&lt;&gt;"",VLOOKUP($C1581,'Monthly budget'!$E$8:$O$86,COLUMN()-3,FALSE),0)</f>
        <v>0</v>
      </c>
      <c r="J1581" s="82">
        <f>IF($C1581&lt;&gt;"",VLOOKUP($C1581,'Monthly budget'!$E$8:$O$86,COLUMN()-3,FALSE),0)</f>
        <v>0</v>
      </c>
      <c r="K1581" s="82">
        <f>IF($C1581&lt;&gt;"",VLOOKUP($C1581,'Monthly budget'!$E$8:$O$86,COLUMN()-3,FALSE),0)</f>
        <v>0</v>
      </c>
      <c r="L1581" s="82">
        <f>IF($C1581&lt;&gt;"",VLOOKUP($C1581,'Monthly budget'!$E$8:$O$86,COLUMN()-3,FALSE),0)</f>
        <v>0</v>
      </c>
      <c r="M1581" s="82">
        <f>IF($C1581&lt;&gt;"",VLOOKUP($C1581,'Monthly budget'!$E$8:$O$86,COLUMN()-3,FALSE),0)</f>
        <v>0</v>
      </c>
      <c r="N1581" s="82">
        <f>IF($C1581&lt;&gt;"",VLOOKUP($C1581,'Monthly budget'!$E$8:$O$86,COLUMN()-3,FALSE),0)</f>
        <v>0</v>
      </c>
    </row>
    <row r="1582" spans="2:14" x14ac:dyDescent="0.25">
      <c r="B1582" s="81" t="b">
        <v>0</v>
      </c>
      <c r="C1582" s="88"/>
      <c r="D1582" s="87"/>
      <c r="E1582" s="83">
        <f>IF($C1582&lt;&gt;"",VLOOKUP($C1582,'Monthly budget'!$E$8:$O$86,COLUMN()-3,FALSE),0)</f>
        <v>0</v>
      </c>
      <c r="F1582" s="82">
        <f>IF($C1582&lt;&gt;"",VLOOKUP($C1582,'Monthly budget'!$E$8:$O$86,COLUMN()-3,FALSE),0)</f>
        <v>0</v>
      </c>
      <c r="G1582" s="82">
        <f>IF($C1582&lt;&gt;"",VLOOKUP($C1582,'Monthly budget'!$E$8:$O$86,COLUMN()-3,FALSE),0)</f>
        <v>0</v>
      </c>
      <c r="H1582" s="82">
        <f>IF($C1582&lt;&gt;"",VLOOKUP($C1582,'Monthly budget'!$E$8:$O$86,COLUMN()-3,FALSE),0)</f>
        <v>0</v>
      </c>
      <c r="I1582" s="82">
        <f>IF($C1582&lt;&gt;"",VLOOKUP($C1582,'Monthly budget'!$E$8:$O$86,COLUMN()-3,FALSE),0)</f>
        <v>0</v>
      </c>
      <c r="J1582" s="82">
        <f>IF($C1582&lt;&gt;"",VLOOKUP($C1582,'Monthly budget'!$E$8:$O$86,COLUMN()-3,FALSE),0)</f>
        <v>0</v>
      </c>
      <c r="K1582" s="82">
        <f>IF($C1582&lt;&gt;"",VLOOKUP($C1582,'Monthly budget'!$E$8:$O$86,COLUMN()-3,FALSE),0)</f>
        <v>0</v>
      </c>
      <c r="L1582" s="82">
        <f>IF($C1582&lt;&gt;"",VLOOKUP($C1582,'Monthly budget'!$E$8:$O$86,COLUMN()-3,FALSE),0)</f>
        <v>0</v>
      </c>
      <c r="M1582" s="82">
        <f>IF($C1582&lt;&gt;"",VLOOKUP($C1582,'Monthly budget'!$E$8:$O$86,COLUMN()-3,FALSE),0)</f>
        <v>0</v>
      </c>
      <c r="N1582" s="82">
        <f>IF($C1582&lt;&gt;"",VLOOKUP($C1582,'Monthly budget'!$E$8:$O$86,COLUMN()-3,FALSE),0)</f>
        <v>0</v>
      </c>
    </row>
    <row r="1583" spans="2:14" x14ac:dyDescent="0.25">
      <c r="B1583" s="81" t="b">
        <v>0</v>
      </c>
      <c r="C1583" s="88"/>
      <c r="D1583" s="87"/>
      <c r="E1583" s="83">
        <f>IF($C1583&lt;&gt;"",VLOOKUP($C1583,'Monthly budget'!$E$8:$O$86,COLUMN()-3,FALSE),0)</f>
        <v>0</v>
      </c>
      <c r="F1583" s="82">
        <f>IF($C1583&lt;&gt;"",VLOOKUP($C1583,'Monthly budget'!$E$8:$O$86,COLUMN()-3,FALSE),0)</f>
        <v>0</v>
      </c>
      <c r="G1583" s="82">
        <f>IF($C1583&lt;&gt;"",VLOOKUP($C1583,'Monthly budget'!$E$8:$O$86,COLUMN()-3,FALSE),0)</f>
        <v>0</v>
      </c>
      <c r="H1583" s="82">
        <f>IF($C1583&lt;&gt;"",VLOOKUP($C1583,'Monthly budget'!$E$8:$O$86,COLUMN()-3,FALSE),0)</f>
        <v>0</v>
      </c>
      <c r="I1583" s="82">
        <f>IF($C1583&lt;&gt;"",VLOOKUP($C1583,'Monthly budget'!$E$8:$O$86,COLUMN()-3,FALSE),0)</f>
        <v>0</v>
      </c>
      <c r="J1583" s="82">
        <f>IF($C1583&lt;&gt;"",VLOOKUP($C1583,'Monthly budget'!$E$8:$O$86,COLUMN()-3,FALSE),0)</f>
        <v>0</v>
      </c>
      <c r="K1583" s="82">
        <f>IF($C1583&lt;&gt;"",VLOOKUP($C1583,'Monthly budget'!$E$8:$O$86,COLUMN()-3,FALSE),0)</f>
        <v>0</v>
      </c>
      <c r="L1583" s="82">
        <f>IF($C1583&lt;&gt;"",VLOOKUP($C1583,'Monthly budget'!$E$8:$O$86,COLUMN()-3,FALSE),0)</f>
        <v>0</v>
      </c>
      <c r="M1583" s="82">
        <f>IF($C1583&lt;&gt;"",VLOOKUP($C1583,'Monthly budget'!$E$8:$O$86,COLUMN()-3,FALSE),0)</f>
        <v>0</v>
      </c>
      <c r="N1583" s="82">
        <f>IF($C1583&lt;&gt;"",VLOOKUP($C1583,'Monthly budget'!$E$8:$O$86,COLUMN()-3,FALSE),0)</f>
        <v>0</v>
      </c>
    </row>
    <row r="1584" spans="2:14" x14ac:dyDescent="0.25">
      <c r="B1584" s="81" t="b">
        <v>0</v>
      </c>
      <c r="C1584" s="88"/>
      <c r="D1584" s="87"/>
      <c r="E1584" s="83">
        <f>IF($C1584&lt;&gt;"",VLOOKUP($C1584,'Monthly budget'!$E$8:$O$86,COLUMN()-3,FALSE),0)</f>
        <v>0</v>
      </c>
      <c r="F1584" s="82">
        <f>IF($C1584&lt;&gt;"",VLOOKUP($C1584,'Monthly budget'!$E$8:$O$86,COLUMN()-3,FALSE),0)</f>
        <v>0</v>
      </c>
      <c r="G1584" s="82">
        <f>IF($C1584&lt;&gt;"",VLOOKUP($C1584,'Monthly budget'!$E$8:$O$86,COLUMN()-3,FALSE),0)</f>
        <v>0</v>
      </c>
      <c r="H1584" s="82">
        <f>IF($C1584&lt;&gt;"",VLOOKUP($C1584,'Monthly budget'!$E$8:$O$86,COLUMN()-3,FALSE),0)</f>
        <v>0</v>
      </c>
      <c r="I1584" s="82">
        <f>IF($C1584&lt;&gt;"",VLOOKUP($C1584,'Monthly budget'!$E$8:$O$86,COLUMN()-3,FALSE),0)</f>
        <v>0</v>
      </c>
      <c r="J1584" s="82">
        <f>IF($C1584&lt;&gt;"",VLOOKUP($C1584,'Monthly budget'!$E$8:$O$86,COLUMN()-3,FALSE),0)</f>
        <v>0</v>
      </c>
      <c r="K1584" s="82">
        <f>IF($C1584&lt;&gt;"",VLOOKUP($C1584,'Monthly budget'!$E$8:$O$86,COLUMN()-3,FALSE),0)</f>
        <v>0</v>
      </c>
      <c r="L1584" s="82">
        <f>IF($C1584&lt;&gt;"",VLOOKUP($C1584,'Monthly budget'!$E$8:$O$86,COLUMN()-3,FALSE),0)</f>
        <v>0</v>
      </c>
      <c r="M1584" s="82">
        <f>IF($C1584&lt;&gt;"",VLOOKUP($C1584,'Monthly budget'!$E$8:$O$86,COLUMN()-3,FALSE),0)</f>
        <v>0</v>
      </c>
      <c r="N1584" s="82">
        <f>IF($C1584&lt;&gt;"",VLOOKUP($C1584,'Monthly budget'!$E$8:$O$86,COLUMN()-3,FALSE),0)</f>
        <v>0</v>
      </c>
    </row>
    <row r="1585" spans="2:14" x14ac:dyDescent="0.25">
      <c r="B1585" s="81" t="b">
        <v>0</v>
      </c>
      <c r="C1585" s="88"/>
      <c r="D1585" s="87"/>
      <c r="E1585" s="83">
        <f>IF($C1585&lt;&gt;"",VLOOKUP($C1585,'Monthly budget'!$E$8:$O$86,COLUMN()-3,FALSE),0)</f>
        <v>0</v>
      </c>
      <c r="F1585" s="82">
        <f>IF($C1585&lt;&gt;"",VLOOKUP($C1585,'Monthly budget'!$E$8:$O$86,COLUMN()-3,FALSE),0)</f>
        <v>0</v>
      </c>
      <c r="G1585" s="82">
        <f>IF($C1585&lt;&gt;"",VLOOKUP($C1585,'Monthly budget'!$E$8:$O$86,COLUMN()-3,FALSE),0)</f>
        <v>0</v>
      </c>
      <c r="H1585" s="82">
        <f>IF($C1585&lt;&gt;"",VLOOKUP($C1585,'Monthly budget'!$E$8:$O$86,COLUMN()-3,FALSE),0)</f>
        <v>0</v>
      </c>
      <c r="I1585" s="82">
        <f>IF($C1585&lt;&gt;"",VLOOKUP($C1585,'Monthly budget'!$E$8:$O$86,COLUMN()-3,FALSE),0)</f>
        <v>0</v>
      </c>
      <c r="J1585" s="82">
        <f>IF($C1585&lt;&gt;"",VLOOKUP($C1585,'Monthly budget'!$E$8:$O$86,COLUMN()-3,FALSE),0)</f>
        <v>0</v>
      </c>
      <c r="K1585" s="82">
        <f>IF($C1585&lt;&gt;"",VLOOKUP($C1585,'Monthly budget'!$E$8:$O$86,COLUMN()-3,FALSE),0)</f>
        <v>0</v>
      </c>
      <c r="L1585" s="82">
        <f>IF($C1585&lt;&gt;"",VLOOKUP($C1585,'Monthly budget'!$E$8:$O$86,COLUMN()-3,FALSE),0)</f>
        <v>0</v>
      </c>
      <c r="M1585" s="82">
        <f>IF($C1585&lt;&gt;"",VLOOKUP($C1585,'Monthly budget'!$E$8:$O$86,COLUMN()-3,FALSE),0)</f>
        <v>0</v>
      </c>
      <c r="N1585" s="82">
        <f>IF($C1585&lt;&gt;"",VLOOKUP($C1585,'Monthly budget'!$E$8:$O$86,COLUMN()-3,FALSE),0)</f>
        <v>0</v>
      </c>
    </row>
    <row r="1586" spans="2:14" x14ac:dyDescent="0.25">
      <c r="B1586" s="81" t="b">
        <v>0</v>
      </c>
      <c r="C1586" s="88"/>
      <c r="D1586" s="87"/>
      <c r="E1586" s="83">
        <f>IF($C1586&lt;&gt;"",VLOOKUP($C1586,'Monthly budget'!$E$8:$O$86,COLUMN()-3,FALSE),0)</f>
        <v>0</v>
      </c>
      <c r="F1586" s="82">
        <f>IF($C1586&lt;&gt;"",VLOOKUP($C1586,'Monthly budget'!$E$8:$O$86,COLUMN()-3,FALSE),0)</f>
        <v>0</v>
      </c>
      <c r="G1586" s="82">
        <f>IF($C1586&lt;&gt;"",VLOOKUP($C1586,'Monthly budget'!$E$8:$O$86,COLUMN()-3,FALSE),0)</f>
        <v>0</v>
      </c>
      <c r="H1586" s="82">
        <f>IF($C1586&lt;&gt;"",VLOOKUP($C1586,'Monthly budget'!$E$8:$O$86,COLUMN()-3,FALSE),0)</f>
        <v>0</v>
      </c>
      <c r="I1586" s="82">
        <f>IF($C1586&lt;&gt;"",VLOOKUP($C1586,'Monthly budget'!$E$8:$O$86,COLUMN()-3,FALSE),0)</f>
        <v>0</v>
      </c>
      <c r="J1586" s="82">
        <f>IF($C1586&lt;&gt;"",VLOOKUP($C1586,'Monthly budget'!$E$8:$O$86,COLUMN()-3,FALSE),0)</f>
        <v>0</v>
      </c>
      <c r="K1586" s="82">
        <f>IF($C1586&lt;&gt;"",VLOOKUP($C1586,'Monthly budget'!$E$8:$O$86,COLUMN()-3,FALSE),0)</f>
        <v>0</v>
      </c>
      <c r="L1586" s="82">
        <f>IF($C1586&lt;&gt;"",VLOOKUP($C1586,'Monthly budget'!$E$8:$O$86,COLUMN()-3,FALSE),0)</f>
        <v>0</v>
      </c>
      <c r="M1586" s="82">
        <f>IF($C1586&lt;&gt;"",VLOOKUP($C1586,'Monthly budget'!$E$8:$O$86,COLUMN()-3,FALSE),0)</f>
        <v>0</v>
      </c>
      <c r="N1586" s="82">
        <f>IF($C1586&lt;&gt;"",VLOOKUP($C1586,'Monthly budget'!$E$8:$O$86,COLUMN()-3,FALSE),0)</f>
        <v>0</v>
      </c>
    </row>
    <row r="1587" spans="2:14" x14ac:dyDescent="0.25">
      <c r="B1587" s="81" t="b">
        <v>0</v>
      </c>
      <c r="C1587" s="88"/>
      <c r="D1587" s="87"/>
      <c r="E1587" s="83">
        <f>IF($C1587&lt;&gt;"",VLOOKUP($C1587,'Monthly budget'!$E$8:$O$86,COLUMN()-3,FALSE),0)</f>
        <v>0</v>
      </c>
      <c r="F1587" s="82">
        <f>IF($C1587&lt;&gt;"",VLOOKUP($C1587,'Monthly budget'!$E$8:$O$86,COLUMN()-3,FALSE),0)</f>
        <v>0</v>
      </c>
      <c r="G1587" s="82">
        <f>IF($C1587&lt;&gt;"",VLOOKUP($C1587,'Monthly budget'!$E$8:$O$86,COLUMN()-3,FALSE),0)</f>
        <v>0</v>
      </c>
      <c r="H1587" s="82">
        <f>IF($C1587&lt;&gt;"",VLOOKUP($C1587,'Monthly budget'!$E$8:$O$86,COLUMN()-3,FALSE),0)</f>
        <v>0</v>
      </c>
      <c r="I1587" s="82">
        <f>IF($C1587&lt;&gt;"",VLOOKUP($C1587,'Monthly budget'!$E$8:$O$86,COLUMN()-3,FALSE),0)</f>
        <v>0</v>
      </c>
      <c r="J1587" s="82">
        <f>IF($C1587&lt;&gt;"",VLOOKUP($C1587,'Monthly budget'!$E$8:$O$86,COLUMN()-3,FALSE),0)</f>
        <v>0</v>
      </c>
      <c r="K1587" s="82">
        <f>IF($C1587&lt;&gt;"",VLOOKUP($C1587,'Monthly budget'!$E$8:$O$86,COLUMN()-3,FALSE),0)</f>
        <v>0</v>
      </c>
      <c r="L1587" s="82">
        <f>IF($C1587&lt;&gt;"",VLOOKUP($C1587,'Monthly budget'!$E$8:$O$86,COLUMN()-3,FALSE),0)</f>
        <v>0</v>
      </c>
      <c r="M1587" s="82">
        <f>IF($C1587&lt;&gt;"",VLOOKUP($C1587,'Monthly budget'!$E$8:$O$86,COLUMN()-3,FALSE),0)</f>
        <v>0</v>
      </c>
      <c r="N1587" s="82">
        <f>IF($C1587&lt;&gt;"",VLOOKUP($C1587,'Monthly budget'!$E$8:$O$86,COLUMN()-3,FALSE),0)</f>
        <v>0</v>
      </c>
    </row>
    <row r="1588" spans="2:14" x14ac:dyDescent="0.25">
      <c r="B1588" s="81" t="b">
        <v>0</v>
      </c>
      <c r="C1588" s="88"/>
      <c r="D1588" s="87"/>
      <c r="E1588" s="83">
        <f>IF($C1588&lt;&gt;"",VLOOKUP($C1588,'Monthly budget'!$E$8:$O$86,COLUMN()-3,FALSE),0)</f>
        <v>0</v>
      </c>
      <c r="F1588" s="82">
        <f>IF($C1588&lt;&gt;"",VLOOKUP($C1588,'Monthly budget'!$E$8:$O$86,COLUMN()-3,FALSE),0)</f>
        <v>0</v>
      </c>
      <c r="G1588" s="82">
        <f>IF($C1588&lt;&gt;"",VLOOKUP($C1588,'Monthly budget'!$E$8:$O$86,COLUMN()-3,FALSE),0)</f>
        <v>0</v>
      </c>
      <c r="H1588" s="82">
        <f>IF($C1588&lt;&gt;"",VLOOKUP($C1588,'Monthly budget'!$E$8:$O$86,COLUMN()-3,FALSE),0)</f>
        <v>0</v>
      </c>
      <c r="I1588" s="82">
        <f>IF($C1588&lt;&gt;"",VLOOKUP($C1588,'Monthly budget'!$E$8:$O$86,COLUMN()-3,FALSE),0)</f>
        <v>0</v>
      </c>
      <c r="J1588" s="82">
        <f>IF($C1588&lt;&gt;"",VLOOKUP($C1588,'Monthly budget'!$E$8:$O$86,COLUMN()-3,FALSE),0)</f>
        <v>0</v>
      </c>
      <c r="K1588" s="82">
        <f>IF($C1588&lt;&gt;"",VLOOKUP($C1588,'Monthly budget'!$E$8:$O$86,COLUMN()-3,FALSE),0)</f>
        <v>0</v>
      </c>
      <c r="L1588" s="82">
        <f>IF($C1588&lt;&gt;"",VLOOKUP($C1588,'Monthly budget'!$E$8:$O$86,COLUMN()-3,FALSE),0)</f>
        <v>0</v>
      </c>
      <c r="M1588" s="82">
        <f>IF($C1588&lt;&gt;"",VLOOKUP($C1588,'Monthly budget'!$E$8:$O$86,COLUMN()-3,FALSE),0)</f>
        <v>0</v>
      </c>
      <c r="N1588" s="82">
        <f>IF($C1588&lt;&gt;"",VLOOKUP($C1588,'Monthly budget'!$E$8:$O$86,COLUMN()-3,FALSE),0)</f>
        <v>0</v>
      </c>
    </row>
    <row r="1589" spans="2:14" x14ac:dyDescent="0.25">
      <c r="B1589" s="81" t="b">
        <v>0</v>
      </c>
      <c r="C1589" s="88"/>
      <c r="D1589" s="87"/>
      <c r="E1589" s="83">
        <f>IF($C1589&lt;&gt;"",VLOOKUP($C1589,'Monthly budget'!$E$8:$O$86,COLUMN()-3,FALSE),0)</f>
        <v>0</v>
      </c>
      <c r="F1589" s="82">
        <f>IF($C1589&lt;&gt;"",VLOOKUP($C1589,'Monthly budget'!$E$8:$O$86,COLUMN()-3,FALSE),0)</f>
        <v>0</v>
      </c>
      <c r="G1589" s="82">
        <f>IF($C1589&lt;&gt;"",VLOOKUP($C1589,'Monthly budget'!$E$8:$O$86,COLUMN()-3,FALSE),0)</f>
        <v>0</v>
      </c>
      <c r="H1589" s="82">
        <f>IF($C1589&lt;&gt;"",VLOOKUP($C1589,'Monthly budget'!$E$8:$O$86,COLUMN()-3,FALSE),0)</f>
        <v>0</v>
      </c>
      <c r="I1589" s="82">
        <f>IF($C1589&lt;&gt;"",VLOOKUP($C1589,'Monthly budget'!$E$8:$O$86,COLUMN()-3,FALSE),0)</f>
        <v>0</v>
      </c>
      <c r="J1589" s="82">
        <f>IF($C1589&lt;&gt;"",VLOOKUP($C1589,'Monthly budget'!$E$8:$O$86,COLUMN()-3,FALSE),0)</f>
        <v>0</v>
      </c>
      <c r="K1589" s="82">
        <f>IF($C1589&lt;&gt;"",VLOOKUP($C1589,'Monthly budget'!$E$8:$O$86,COLUMN()-3,FALSE),0)</f>
        <v>0</v>
      </c>
      <c r="L1589" s="82">
        <f>IF($C1589&lt;&gt;"",VLOOKUP($C1589,'Monthly budget'!$E$8:$O$86,COLUMN()-3,FALSE),0)</f>
        <v>0</v>
      </c>
      <c r="M1589" s="82">
        <f>IF($C1589&lt;&gt;"",VLOOKUP($C1589,'Monthly budget'!$E$8:$O$86,COLUMN()-3,FALSE),0)</f>
        <v>0</v>
      </c>
      <c r="N1589" s="82">
        <f>IF($C1589&lt;&gt;"",VLOOKUP($C1589,'Monthly budget'!$E$8:$O$86,COLUMN()-3,FALSE),0)</f>
        <v>0</v>
      </c>
    </row>
    <row r="1590" spans="2:14" x14ac:dyDescent="0.25">
      <c r="B1590" s="81" t="b">
        <v>0</v>
      </c>
      <c r="C1590" s="88"/>
      <c r="D1590" s="87"/>
      <c r="E1590" s="83">
        <f>IF($C1590&lt;&gt;"",VLOOKUP($C1590,'Monthly budget'!$E$8:$O$86,COLUMN()-3,FALSE),0)</f>
        <v>0</v>
      </c>
      <c r="F1590" s="82">
        <f>IF($C1590&lt;&gt;"",VLOOKUP($C1590,'Monthly budget'!$E$8:$O$86,COLUMN()-3,FALSE),0)</f>
        <v>0</v>
      </c>
      <c r="G1590" s="82">
        <f>IF($C1590&lt;&gt;"",VLOOKUP($C1590,'Monthly budget'!$E$8:$O$86,COLUMN()-3,FALSE),0)</f>
        <v>0</v>
      </c>
      <c r="H1590" s="82">
        <f>IF($C1590&lt;&gt;"",VLOOKUP($C1590,'Monthly budget'!$E$8:$O$86,COLUMN()-3,FALSE),0)</f>
        <v>0</v>
      </c>
      <c r="I1590" s="82">
        <f>IF($C1590&lt;&gt;"",VLOOKUP($C1590,'Monthly budget'!$E$8:$O$86,COLUMN()-3,FALSE),0)</f>
        <v>0</v>
      </c>
      <c r="J1590" s="82">
        <f>IF($C1590&lt;&gt;"",VLOOKUP($C1590,'Monthly budget'!$E$8:$O$86,COLUMN()-3,FALSE),0)</f>
        <v>0</v>
      </c>
      <c r="K1590" s="82">
        <f>IF($C1590&lt;&gt;"",VLOOKUP($C1590,'Monthly budget'!$E$8:$O$86,COLUMN()-3,FALSE),0)</f>
        <v>0</v>
      </c>
      <c r="L1590" s="82">
        <f>IF($C1590&lt;&gt;"",VLOOKUP($C1590,'Monthly budget'!$E$8:$O$86,COLUMN()-3,FALSE),0)</f>
        <v>0</v>
      </c>
      <c r="M1590" s="82">
        <f>IF($C1590&lt;&gt;"",VLOOKUP($C1590,'Monthly budget'!$E$8:$O$86,COLUMN()-3,FALSE),0)</f>
        <v>0</v>
      </c>
      <c r="N1590" s="82">
        <f>IF($C1590&lt;&gt;"",VLOOKUP($C1590,'Monthly budget'!$E$8:$O$86,COLUMN()-3,FALSE),0)</f>
        <v>0</v>
      </c>
    </row>
    <row r="1591" spans="2:14" x14ac:dyDescent="0.25">
      <c r="B1591" s="81" t="b">
        <v>0</v>
      </c>
      <c r="C1591" s="88"/>
      <c r="D1591" s="87"/>
      <c r="E1591" s="83">
        <f>IF($C1591&lt;&gt;"",VLOOKUP($C1591,'Monthly budget'!$E$8:$O$86,COLUMN()-3,FALSE),0)</f>
        <v>0</v>
      </c>
      <c r="F1591" s="82">
        <f>IF($C1591&lt;&gt;"",VLOOKUP($C1591,'Monthly budget'!$E$8:$O$86,COLUMN()-3,FALSE),0)</f>
        <v>0</v>
      </c>
      <c r="G1591" s="82">
        <f>IF($C1591&lt;&gt;"",VLOOKUP($C1591,'Monthly budget'!$E$8:$O$86,COLUMN()-3,FALSE),0)</f>
        <v>0</v>
      </c>
      <c r="H1591" s="82">
        <f>IF($C1591&lt;&gt;"",VLOOKUP($C1591,'Monthly budget'!$E$8:$O$86,COLUMN()-3,FALSE),0)</f>
        <v>0</v>
      </c>
      <c r="I1591" s="82">
        <f>IF($C1591&lt;&gt;"",VLOOKUP($C1591,'Monthly budget'!$E$8:$O$86,COLUMN()-3,FALSE),0)</f>
        <v>0</v>
      </c>
      <c r="J1591" s="82">
        <f>IF($C1591&lt;&gt;"",VLOOKUP($C1591,'Monthly budget'!$E$8:$O$86,COLUMN()-3,FALSE),0)</f>
        <v>0</v>
      </c>
      <c r="K1591" s="82">
        <f>IF($C1591&lt;&gt;"",VLOOKUP($C1591,'Monthly budget'!$E$8:$O$86,COLUMN()-3,FALSE),0)</f>
        <v>0</v>
      </c>
      <c r="L1591" s="82">
        <f>IF($C1591&lt;&gt;"",VLOOKUP($C1591,'Monthly budget'!$E$8:$O$86,COLUMN()-3,FALSE),0)</f>
        <v>0</v>
      </c>
      <c r="M1591" s="82">
        <f>IF($C1591&lt;&gt;"",VLOOKUP($C1591,'Monthly budget'!$E$8:$O$86,COLUMN()-3,FALSE),0)</f>
        <v>0</v>
      </c>
      <c r="N1591" s="82">
        <f>IF($C1591&lt;&gt;"",VLOOKUP($C1591,'Monthly budget'!$E$8:$O$86,COLUMN()-3,FALSE),0)</f>
        <v>0</v>
      </c>
    </row>
    <row r="1592" spans="2:14" x14ac:dyDescent="0.25">
      <c r="B1592" s="81" t="b">
        <v>0</v>
      </c>
      <c r="C1592" s="88"/>
      <c r="D1592" s="87"/>
      <c r="E1592" s="83">
        <f>IF($C1592&lt;&gt;"",VLOOKUP($C1592,'Monthly budget'!$E$8:$O$86,COLUMN()-3,FALSE),0)</f>
        <v>0</v>
      </c>
      <c r="F1592" s="82">
        <f>IF($C1592&lt;&gt;"",VLOOKUP($C1592,'Monthly budget'!$E$8:$O$86,COLUMN()-3,FALSE),0)</f>
        <v>0</v>
      </c>
      <c r="G1592" s="82">
        <f>IF($C1592&lt;&gt;"",VLOOKUP($C1592,'Monthly budget'!$E$8:$O$86,COLUMN()-3,FALSE),0)</f>
        <v>0</v>
      </c>
      <c r="H1592" s="82">
        <f>IF($C1592&lt;&gt;"",VLOOKUP($C1592,'Monthly budget'!$E$8:$O$86,COLUMN()-3,FALSE),0)</f>
        <v>0</v>
      </c>
      <c r="I1592" s="82">
        <f>IF($C1592&lt;&gt;"",VLOOKUP($C1592,'Monthly budget'!$E$8:$O$86,COLUMN()-3,FALSE),0)</f>
        <v>0</v>
      </c>
      <c r="J1592" s="82">
        <f>IF($C1592&lt;&gt;"",VLOOKUP($C1592,'Monthly budget'!$E$8:$O$86,COLUMN()-3,FALSE),0)</f>
        <v>0</v>
      </c>
      <c r="K1592" s="82">
        <f>IF($C1592&lt;&gt;"",VLOOKUP($C1592,'Monthly budget'!$E$8:$O$86,COLUMN()-3,FALSE),0)</f>
        <v>0</v>
      </c>
      <c r="L1592" s="82">
        <f>IF($C1592&lt;&gt;"",VLOOKUP($C1592,'Monthly budget'!$E$8:$O$86,COLUMN()-3,FALSE),0)</f>
        <v>0</v>
      </c>
      <c r="M1592" s="82">
        <f>IF($C1592&lt;&gt;"",VLOOKUP($C1592,'Monthly budget'!$E$8:$O$86,COLUMN()-3,FALSE),0)</f>
        <v>0</v>
      </c>
      <c r="N1592" s="82">
        <f>IF($C1592&lt;&gt;"",VLOOKUP($C1592,'Monthly budget'!$E$8:$O$86,COLUMN()-3,FALSE),0)</f>
        <v>0</v>
      </c>
    </row>
    <row r="1593" spans="2:14" x14ac:dyDescent="0.25">
      <c r="B1593" s="81" t="b">
        <v>0</v>
      </c>
      <c r="C1593" s="88"/>
      <c r="D1593" s="87"/>
      <c r="E1593" s="83">
        <f>IF($C1593&lt;&gt;"",VLOOKUP($C1593,'Monthly budget'!$E$8:$O$86,COLUMN()-3,FALSE),0)</f>
        <v>0</v>
      </c>
      <c r="F1593" s="82">
        <f>IF($C1593&lt;&gt;"",VLOOKUP($C1593,'Monthly budget'!$E$8:$O$86,COLUMN()-3,FALSE),0)</f>
        <v>0</v>
      </c>
      <c r="G1593" s="82">
        <f>IF($C1593&lt;&gt;"",VLOOKUP($C1593,'Monthly budget'!$E$8:$O$86,COLUMN()-3,FALSE),0)</f>
        <v>0</v>
      </c>
      <c r="H1593" s="82">
        <f>IF($C1593&lt;&gt;"",VLOOKUP($C1593,'Monthly budget'!$E$8:$O$86,COLUMN()-3,FALSE),0)</f>
        <v>0</v>
      </c>
      <c r="I1593" s="82">
        <f>IF($C1593&lt;&gt;"",VLOOKUP($C1593,'Monthly budget'!$E$8:$O$86,COLUMN()-3,FALSE),0)</f>
        <v>0</v>
      </c>
      <c r="J1593" s="82">
        <f>IF($C1593&lt;&gt;"",VLOOKUP($C1593,'Monthly budget'!$E$8:$O$86,COLUMN()-3,FALSE),0)</f>
        <v>0</v>
      </c>
      <c r="K1593" s="82">
        <f>IF($C1593&lt;&gt;"",VLOOKUP($C1593,'Monthly budget'!$E$8:$O$86,COLUMN()-3,FALSE),0)</f>
        <v>0</v>
      </c>
      <c r="L1593" s="82">
        <f>IF($C1593&lt;&gt;"",VLOOKUP($C1593,'Monthly budget'!$E$8:$O$86,COLUMN()-3,FALSE),0)</f>
        <v>0</v>
      </c>
      <c r="M1593" s="82">
        <f>IF($C1593&lt;&gt;"",VLOOKUP($C1593,'Monthly budget'!$E$8:$O$86,COLUMN()-3,FALSE),0)</f>
        <v>0</v>
      </c>
      <c r="N1593" s="82">
        <f>IF($C1593&lt;&gt;"",VLOOKUP($C1593,'Monthly budget'!$E$8:$O$86,COLUMN()-3,FALSE),0)</f>
        <v>0</v>
      </c>
    </row>
    <row r="1594" spans="2:14" x14ac:dyDescent="0.25">
      <c r="B1594" s="81" t="b">
        <v>0</v>
      </c>
      <c r="C1594" s="88"/>
      <c r="D1594" s="87"/>
      <c r="E1594" s="83">
        <f>IF($C1594&lt;&gt;"",VLOOKUP($C1594,'Monthly budget'!$E$8:$O$86,COLUMN()-3,FALSE),0)</f>
        <v>0</v>
      </c>
      <c r="F1594" s="82">
        <f>IF($C1594&lt;&gt;"",VLOOKUP($C1594,'Monthly budget'!$E$8:$O$86,COLUMN()-3,FALSE),0)</f>
        <v>0</v>
      </c>
      <c r="G1594" s="82">
        <f>IF($C1594&lt;&gt;"",VLOOKUP($C1594,'Monthly budget'!$E$8:$O$86,COLUMN()-3,FALSE),0)</f>
        <v>0</v>
      </c>
      <c r="H1594" s="82">
        <f>IF($C1594&lt;&gt;"",VLOOKUP($C1594,'Monthly budget'!$E$8:$O$86,COLUMN()-3,FALSE),0)</f>
        <v>0</v>
      </c>
      <c r="I1594" s="82">
        <f>IF($C1594&lt;&gt;"",VLOOKUP($C1594,'Monthly budget'!$E$8:$O$86,COLUMN()-3,FALSE),0)</f>
        <v>0</v>
      </c>
      <c r="J1594" s="82">
        <f>IF($C1594&lt;&gt;"",VLOOKUP($C1594,'Monthly budget'!$E$8:$O$86,COLUMN()-3,FALSE),0)</f>
        <v>0</v>
      </c>
      <c r="K1594" s="82">
        <f>IF($C1594&lt;&gt;"",VLOOKUP($C1594,'Monthly budget'!$E$8:$O$86,COLUMN()-3,FALSE),0)</f>
        <v>0</v>
      </c>
      <c r="L1594" s="82">
        <f>IF($C1594&lt;&gt;"",VLOOKUP($C1594,'Monthly budget'!$E$8:$O$86,COLUMN()-3,FALSE),0)</f>
        <v>0</v>
      </c>
      <c r="M1594" s="82">
        <f>IF($C1594&lt;&gt;"",VLOOKUP($C1594,'Monthly budget'!$E$8:$O$86,COLUMN()-3,FALSE),0)</f>
        <v>0</v>
      </c>
      <c r="N1594" s="82">
        <f>IF($C1594&lt;&gt;"",VLOOKUP($C1594,'Monthly budget'!$E$8:$O$86,COLUMN()-3,FALSE),0)</f>
        <v>0</v>
      </c>
    </row>
    <row r="1595" spans="2:14" x14ac:dyDescent="0.25">
      <c r="B1595" s="81" t="b">
        <v>0</v>
      </c>
      <c r="C1595" s="88"/>
      <c r="D1595" s="87"/>
      <c r="E1595" s="83">
        <f>IF($C1595&lt;&gt;"",VLOOKUP($C1595,'Monthly budget'!$E$8:$O$86,COLUMN()-3,FALSE),0)</f>
        <v>0</v>
      </c>
      <c r="F1595" s="82">
        <f>IF($C1595&lt;&gt;"",VLOOKUP($C1595,'Monthly budget'!$E$8:$O$86,COLUMN()-3,FALSE),0)</f>
        <v>0</v>
      </c>
      <c r="G1595" s="82">
        <f>IF($C1595&lt;&gt;"",VLOOKUP($C1595,'Monthly budget'!$E$8:$O$86,COLUMN()-3,FALSE),0)</f>
        <v>0</v>
      </c>
      <c r="H1595" s="82">
        <f>IF($C1595&lt;&gt;"",VLOOKUP($C1595,'Monthly budget'!$E$8:$O$86,COLUMN()-3,FALSE),0)</f>
        <v>0</v>
      </c>
      <c r="I1595" s="82">
        <f>IF($C1595&lt;&gt;"",VLOOKUP($C1595,'Monthly budget'!$E$8:$O$86,COLUMN()-3,FALSE),0)</f>
        <v>0</v>
      </c>
      <c r="J1595" s="82">
        <f>IF($C1595&lt;&gt;"",VLOOKUP($C1595,'Monthly budget'!$E$8:$O$86,COLUMN()-3,FALSE),0)</f>
        <v>0</v>
      </c>
      <c r="K1595" s="82">
        <f>IF($C1595&lt;&gt;"",VLOOKUP($C1595,'Monthly budget'!$E$8:$O$86,COLUMN()-3,FALSE),0)</f>
        <v>0</v>
      </c>
      <c r="L1595" s="82">
        <f>IF($C1595&lt;&gt;"",VLOOKUP($C1595,'Monthly budget'!$E$8:$O$86,COLUMN()-3,FALSE),0)</f>
        <v>0</v>
      </c>
      <c r="M1595" s="82">
        <f>IF($C1595&lt;&gt;"",VLOOKUP($C1595,'Monthly budget'!$E$8:$O$86,COLUMN()-3,FALSE),0)</f>
        <v>0</v>
      </c>
      <c r="N1595" s="82">
        <f>IF($C1595&lt;&gt;"",VLOOKUP($C1595,'Monthly budget'!$E$8:$O$86,COLUMN()-3,FALSE),0)</f>
        <v>0</v>
      </c>
    </row>
    <row r="1596" spans="2:14" x14ac:dyDescent="0.25">
      <c r="B1596" s="81" t="b">
        <v>0</v>
      </c>
      <c r="C1596" s="88"/>
      <c r="D1596" s="87"/>
      <c r="E1596" s="83">
        <f>IF($C1596&lt;&gt;"",VLOOKUP($C1596,'Monthly budget'!$E$8:$O$86,COLUMN()-3,FALSE),0)</f>
        <v>0</v>
      </c>
      <c r="F1596" s="82">
        <f>IF($C1596&lt;&gt;"",VLOOKUP($C1596,'Monthly budget'!$E$8:$O$86,COLUMN()-3,FALSE),0)</f>
        <v>0</v>
      </c>
      <c r="G1596" s="82">
        <f>IF($C1596&lt;&gt;"",VLOOKUP($C1596,'Monthly budget'!$E$8:$O$86,COLUMN()-3,FALSE),0)</f>
        <v>0</v>
      </c>
      <c r="H1596" s="82">
        <f>IF($C1596&lt;&gt;"",VLOOKUP($C1596,'Monthly budget'!$E$8:$O$86,COLUMN()-3,FALSE),0)</f>
        <v>0</v>
      </c>
      <c r="I1596" s="82">
        <f>IF($C1596&lt;&gt;"",VLOOKUP($C1596,'Monthly budget'!$E$8:$O$86,COLUMN()-3,FALSE),0)</f>
        <v>0</v>
      </c>
      <c r="J1596" s="82">
        <f>IF($C1596&lt;&gt;"",VLOOKUP($C1596,'Monthly budget'!$E$8:$O$86,COLUMN()-3,FALSE),0)</f>
        <v>0</v>
      </c>
      <c r="K1596" s="82">
        <f>IF($C1596&lt;&gt;"",VLOOKUP($C1596,'Monthly budget'!$E$8:$O$86,COLUMN()-3,FALSE),0)</f>
        <v>0</v>
      </c>
      <c r="L1596" s="82">
        <f>IF($C1596&lt;&gt;"",VLOOKUP($C1596,'Monthly budget'!$E$8:$O$86,COLUMN()-3,FALSE),0)</f>
        <v>0</v>
      </c>
      <c r="M1596" s="82">
        <f>IF($C1596&lt;&gt;"",VLOOKUP($C1596,'Monthly budget'!$E$8:$O$86,COLUMN()-3,FALSE),0)</f>
        <v>0</v>
      </c>
      <c r="N1596" s="82">
        <f>IF($C1596&lt;&gt;"",VLOOKUP($C1596,'Monthly budget'!$E$8:$O$86,COLUMN()-3,FALSE),0)</f>
        <v>0</v>
      </c>
    </row>
    <row r="1597" spans="2:14" x14ac:dyDescent="0.25">
      <c r="B1597" s="81" t="b">
        <v>0</v>
      </c>
      <c r="C1597" s="88"/>
      <c r="D1597" s="87"/>
      <c r="E1597" s="83">
        <f>IF($C1597&lt;&gt;"",VLOOKUP($C1597,'Monthly budget'!$E$8:$O$86,COLUMN()-3,FALSE),0)</f>
        <v>0</v>
      </c>
      <c r="F1597" s="82">
        <f>IF($C1597&lt;&gt;"",VLOOKUP($C1597,'Monthly budget'!$E$8:$O$86,COLUMN()-3,FALSE),0)</f>
        <v>0</v>
      </c>
      <c r="G1597" s="82">
        <f>IF($C1597&lt;&gt;"",VLOOKUP($C1597,'Monthly budget'!$E$8:$O$86,COLUMN()-3,FALSE),0)</f>
        <v>0</v>
      </c>
      <c r="H1597" s="82">
        <f>IF($C1597&lt;&gt;"",VLOOKUP($C1597,'Monthly budget'!$E$8:$O$86,COLUMN()-3,FALSE),0)</f>
        <v>0</v>
      </c>
      <c r="I1597" s="82">
        <f>IF($C1597&lt;&gt;"",VLOOKUP($C1597,'Monthly budget'!$E$8:$O$86,COLUMN()-3,FALSE),0)</f>
        <v>0</v>
      </c>
      <c r="J1597" s="82">
        <f>IF($C1597&lt;&gt;"",VLOOKUP($C1597,'Monthly budget'!$E$8:$O$86,COLUMN()-3,FALSE),0)</f>
        <v>0</v>
      </c>
      <c r="K1597" s="82">
        <f>IF($C1597&lt;&gt;"",VLOOKUP($C1597,'Monthly budget'!$E$8:$O$86,COLUMN()-3,FALSE),0)</f>
        <v>0</v>
      </c>
      <c r="L1597" s="82">
        <f>IF($C1597&lt;&gt;"",VLOOKUP($C1597,'Monthly budget'!$E$8:$O$86,COLUMN()-3,FALSE),0)</f>
        <v>0</v>
      </c>
      <c r="M1597" s="82">
        <f>IF($C1597&lt;&gt;"",VLOOKUP($C1597,'Monthly budget'!$E$8:$O$86,COLUMN()-3,FALSE),0)</f>
        <v>0</v>
      </c>
      <c r="N1597" s="82">
        <f>IF($C1597&lt;&gt;"",VLOOKUP($C1597,'Monthly budget'!$E$8:$O$86,COLUMN()-3,FALSE),0)</f>
        <v>0</v>
      </c>
    </row>
    <row r="1598" spans="2:14" x14ac:dyDescent="0.25">
      <c r="B1598" s="81" t="b">
        <v>0</v>
      </c>
      <c r="C1598" s="88"/>
      <c r="D1598" s="87"/>
      <c r="E1598" s="83">
        <f>IF($C1598&lt;&gt;"",VLOOKUP($C1598,'Monthly budget'!$E$8:$O$86,COLUMN()-3,FALSE),0)</f>
        <v>0</v>
      </c>
      <c r="F1598" s="82">
        <f>IF($C1598&lt;&gt;"",VLOOKUP($C1598,'Monthly budget'!$E$8:$O$86,COLUMN()-3,FALSE),0)</f>
        <v>0</v>
      </c>
      <c r="G1598" s="82">
        <f>IF($C1598&lt;&gt;"",VLOOKUP($C1598,'Monthly budget'!$E$8:$O$86,COLUMN()-3,FALSE),0)</f>
        <v>0</v>
      </c>
      <c r="H1598" s="82">
        <f>IF($C1598&lt;&gt;"",VLOOKUP($C1598,'Monthly budget'!$E$8:$O$86,COLUMN()-3,FALSE),0)</f>
        <v>0</v>
      </c>
      <c r="I1598" s="82">
        <f>IF($C1598&lt;&gt;"",VLOOKUP($C1598,'Monthly budget'!$E$8:$O$86,COLUMN()-3,FALSE),0)</f>
        <v>0</v>
      </c>
      <c r="J1598" s="82">
        <f>IF($C1598&lt;&gt;"",VLOOKUP($C1598,'Monthly budget'!$E$8:$O$86,COLUMN()-3,FALSE),0)</f>
        <v>0</v>
      </c>
      <c r="K1598" s="82">
        <f>IF($C1598&lt;&gt;"",VLOOKUP($C1598,'Monthly budget'!$E$8:$O$86,COLUMN()-3,FALSE),0)</f>
        <v>0</v>
      </c>
      <c r="L1598" s="82">
        <f>IF($C1598&lt;&gt;"",VLOOKUP($C1598,'Monthly budget'!$E$8:$O$86,COLUMN()-3,FALSE),0)</f>
        <v>0</v>
      </c>
      <c r="M1598" s="82">
        <f>IF($C1598&lt;&gt;"",VLOOKUP($C1598,'Monthly budget'!$E$8:$O$86,COLUMN()-3,FALSE),0)</f>
        <v>0</v>
      </c>
      <c r="N1598" s="82">
        <f>IF($C1598&lt;&gt;"",VLOOKUP($C1598,'Monthly budget'!$E$8:$O$86,COLUMN()-3,FALSE),0)</f>
        <v>0</v>
      </c>
    </row>
    <row r="1599" spans="2:14" x14ac:dyDescent="0.25">
      <c r="B1599" s="81" t="b">
        <v>0</v>
      </c>
      <c r="C1599" s="88"/>
      <c r="D1599" s="87"/>
      <c r="E1599" s="83">
        <f>IF($C1599&lt;&gt;"",VLOOKUP($C1599,'Monthly budget'!$E$8:$O$86,COLUMN()-3,FALSE),0)</f>
        <v>0</v>
      </c>
      <c r="F1599" s="82">
        <f>IF($C1599&lt;&gt;"",VLOOKUP($C1599,'Monthly budget'!$E$8:$O$86,COLUMN()-3,FALSE),0)</f>
        <v>0</v>
      </c>
      <c r="G1599" s="82">
        <f>IF($C1599&lt;&gt;"",VLOOKUP($C1599,'Monthly budget'!$E$8:$O$86,COLUMN()-3,FALSE),0)</f>
        <v>0</v>
      </c>
      <c r="H1599" s="82">
        <f>IF($C1599&lt;&gt;"",VLOOKUP($C1599,'Monthly budget'!$E$8:$O$86,COLUMN()-3,FALSE),0)</f>
        <v>0</v>
      </c>
      <c r="I1599" s="82">
        <f>IF($C1599&lt;&gt;"",VLOOKUP($C1599,'Monthly budget'!$E$8:$O$86,COLUMN()-3,FALSE),0)</f>
        <v>0</v>
      </c>
      <c r="J1599" s="82">
        <f>IF($C1599&lt;&gt;"",VLOOKUP($C1599,'Monthly budget'!$E$8:$O$86,COLUMN()-3,FALSE),0)</f>
        <v>0</v>
      </c>
      <c r="K1599" s="82">
        <f>IF($C1599&lt;&gt;"",VLOOKUP($C1599,'Monthly budget'!$E$8:$O$86,COLUMN()-3,FALSE),0)</f>
        <v>0</v>
      </c>
      <c r="L1599" s="82">
        <f>IF($C1599&lt;&gt;"",VLOOKUP($C1599,'Monthly budget'!$E$8:$O$86,COLUMN()-3,FALSE),0)</f>
        <v>0</v>
      </c>
      <c r="M1599" s="82">
        <f>IF($C1599&lt;&gt;"",VLOOKUP($C1599,'Monthly budget'!$E$8:$O$86,COLUMN()-3,FALSE),0)</f>
        <v>0</v>
      </c>
      <c r="N1599" s="82">
        <f>IF($C1599&lt;&gt;"",VLOOKUP($C1599,'Monthly budget'!$E$8:$O$86,COLUMN()-3,FALSE),0)</f>
        <v>0</v>
      </c>
    </row>
    <row r="1600" spans="2:14" x14ac:dyDescent="0.25">
      <c r="B1600" s="81" t="b">
        <v>0</v>
      </c>
      <c r="C1600" s="88"/>
      <c r="D1600" s="87"/>
      <c r="E1600" s="83">
        <f>IF($C1600&lt;&gt;"",VLOOKUP($C1600,'Monthly budget'!$E$8:$O$86,COLUMN()-3,FALSE),0)</f>
        <v>0</v>
      </c>
      <c r="F1600" s="82">
        <f>IF($C1600&lt;&gt;"",VLOOKUP($C1600,'Monthly budget'!$E$8:$O$86,COLUMN()-3,FALSE),0)</f>
        <v>0</v>
      </c>
      <c r="G1600" s="82">
        <f>IF($C1600&lt;&gt;"",VLOOKUP($C1600,'Monthly budget'!$E$8:$O$86,COLUMN()-3,FALSE),0)</f>
        <v>0</v>
      </c>
      <c r="H1600" s="82">
        <f>IF($C1600&lt;&gt;"",VLOOKUP($C1600,'Monthly budget'!$E$8:$O$86,COLUMN()-3,FALSE),0)</f>
        <v>0</v>
      </c>
      <c r="I1600" s="82">
        <f>IF($C1600&lt;&gt;"",VLOOKUP($C1600,'Monthly budget'!$E$8:$O$86,COLUMN()-3,FALSE),0)</f>
        <v>0</v>
      </c>
      <c r="J1600" s="82">
        <f>IF($C1600&lt;&gt;"",VLOOKUP($C1600,'Monthly budget'!$E$8:$O$86,COLUMN()-3,FALSE),0)</f>
        <v>0</v>
      </c>
      <c r="K1600" s="82">
        <f>IF($C1600&lt;&gt;"",VLOOKUP($C1600,'Monthly budget'!$E$8:$O$86,COLUMN()-3,FALSE),0)</f>
        <v>0</v>
      </c>
      <c r="L1600" s="82">
        <f>IF($C1600&lt;&gt;"",VLOOKUP($C1600,'Monthly budget'!$E$8:$O$86,COLUMN()-3,FALSE),0)</f>
        <v>0</v>
      </c>
      <c r="M1600" s="82">
        <f>IF($C1600&lt;&gt;"",VLOOKUP($C1600,'Monthly budget'!$E$8:$O$86,COLUMN()-3,FALSE),0)</f>
        <v>0</v>
      </c>
      <c r="N1600" s="82">
        <f>IF($C1600&lt;&gt;"",VLOOKUP($C1600,'Monthly budget'!$E$8:$O$86,COLUMN()-3,FALSE),0)</f>
        <v>0</v>
      </c>
    </row>
    <row r="1601" spans="2:14" x14ac:dyDescent="0.25">
      <c r="B1601" s="81" t="b">
        <v>0</v>
      </c>
      <c r="C1601" s="88"/>
      <c r="D1601" s="87"/>
      <c r="E1601" s="83">
        <f>IF($C1601&lt;&gt;"",VLOOKUP($C1601,'Monthly budget'!$E$8:$O$86,COLUMN()-3,FALSE),0)</f>
        <v>0</v>
      </c>
      <c r="F1601" s="82">
        <f>IF($C1601&lt;&gt;"",VLOOKUP($C1601,'Monthly budget'!$E$8:$O$86,COLUMN()-3,FALSE),0)</f>
        <v>0</v>
      </c>
      <c r="G1601" s="82">
        <f>IF($C1601&lt;&gt;"",VLOOKUP($C1601,'Monthly budget'!$E$8:$O$86,COLUMN()-3,FALSE),0)</f>
        <v>0</v>
      </c>
      <c r="H1601" s="82">
        <f>IF($C1601&lt;&gt;"",VLOOKUP($C1601,'Monthly budget'!$E$8:$O$86,COLUMN()-3,FALSE),0)</f>
        <v>0</v>
      </c>
      <c r="I1601" s="82">
        <f>IF($C1601&lt;&gt;"",VLOOKUP($C1601,'Monthly budget'!$E$8:$O$86,COLUMN()-3,FALSE),0)</f>
        <v>0</v>
      </c>
      <c r="J1601" s="82">
        <f>IF($C1601&lt;&gt;"",VLOOKUP($C1601,'Monthly budget'!$E$8:$O$86,COLUMN()-3,FALSE),0)</f>
        <v>0</v>
      </c>
      <c r="K1601" s="82">
        <f>IF($C1601&lt;&gt;"",VLOOKUP($C1601,'Monthly budget'!$E$8:$O$86,COLUMN()-3,FALSE),0)</f>
        <v>0</v>
      </c>
      <c r="L1601" s="82">
        <f>IF($C1601&lt;&gt;"",VLOOKUP($C1601,'Monthly budget'!$E$8:$O$86,COLUMN()-3,FALSE),0)</f>
        <v>0</v>
      </c>
      <c r="M1601" s="82">
        <f>IF($C1601&lt;&gt;"",VLOOKUP($C1601,'Monthly budget'!$E$8:$O$86,COLUMN()-3,FALSE),0)</f>
        <v>0</v>
      </c>
      <c r="N1601" s="82">
        <f>IF($C1601&lt;&gt;"",VLOOKUP($C1601,'Monthly budget'!$E$8:$O$86,COLUMN()-3,FALSE),0)</f>
        <v>0</v>
      </c>
    </row>
    <row r="1602" spans="2:14" x14ac:dyDescent="0.25">
      <c r="B1602" s="81" t="b">
        <v>0</v>
      </c>
      <c r="C1602" s="88"/>
      <c r="D1602" s="87"/>
      <c r="E1602" s="83">
        <f>IF($C1602&lt;&gt;"",VLOOKUP($C1602,'Monthly budget'!$E$8:$O$86,COLUMN()-3,FALSE),0)</f>
        <v>0</v>
      </c>
      <c r="F1602" s="82">
        <f>IF($C1602&lt;&gt;"",VLOOKUP($C1602,'Monthly budget'!$E$8:$O$86,COLUMN()-3,FALSE),0)</f>
        <v>0</v>
      </c>
      <c r="G1602" s="82">
        <f>IF($C1602&lt;&gt;"",VLOOKUP($C1602,'Monthly budget'!$E$8:$O$86,COLUMN()-3,FALSE),0)</f>
        <v>0</v>
      </c>
      <c r="H1602" s="82">
        <f>IF($C1602&lt;&gt;"",VLOOKUP($C1602,'Monthly budget'!$E$8:$O$86,COLUMN()-3,FALSE),0)</f>
        <v>0</v>
      </c>
      <c r="I1602" s="82">
        <f>IF($C1602&lt;&gt;"",VLOOKUP($C1602,'Monthly budget'!$E$8:$O$86,COLUMN()-3,FALSE),0)</f>
        <v>0</v>
      </c>
      <c r="J1602" s="82">
        <f>IF($C1602&lt;&gt;"",VLOOKUP($C1602,'Monthly budget'!$E$8:$O$86,COLUMN()-3,FALSE),0)</f>
        <v>0</v>
      </c>
      <c r="K1602" s="82">
        <f>IF($C1602&lt;&gt;"",VLOOKUP($C1602,'Monthly budget'!$E$8:$O$86,COLUMN()-3,FALSE),0)</f>
        <v>0</v>
      </c>
      <c r="L1602" s="82">
        <f>IF($C1602&lt;&gt;"",VLOOKUP($C1602,'Monthly budget'!$E$8:$O$86,COLUMN()-3,FALSE),0)</f>
        <v>0</v>
      </c>
      <c r="M1602" s="82">
        <f>IF($C1602&lt;&gt;"",VLOOKUP($C1602,'Monthly budget'!$E$8:$O$86,COLUMN()-3,FALSE),0)</f>
        <v>0</v>
      </c>
      <c r="N1602" s="82">
        <f>IF($C1602&lt;&gt;"",VLOOKUP($C1602,'Monthly budget'!$E$8:$O$86,COLUMN()-3,FALSE),0)</f>
        <v>0</v>
      </c>
    </row>
    <row r="1603" spans="2:14" x14ac:dyDescent="0.25">
      <c r="B1603" s="81" t="b">
        <v>0</v>
      </c>
      <c r="C1603" s="88"/>
      <c r="D1603" s="87"/>
      <c r="E1603" s="83">
        <f>IF($C1603&lt;&gt;"",VLOOKUP($C1603,'Monthly budget'!$E$8:$O$86,COLUMN()-3,FALSE),0)</f>
        <v>0</v>
      </c>
      <c r="F1603" s="82">
        <f>IF($C1603&lt;&gt;"",VLOOKUP($C1603,'Monthly budget'!$E$8:$O$86,COLUMN()-3,FALSE),0)</f>
        <v>0</v>
      </c>
      <c r="G1603" s="82">
        <f>IF($C1603&lt;&gt;"",VLOOKUP($C1603,'Monthly budget'!$E$8:$O$86,COLUMN()-3,FALSE),0)</f>
        <v>0</v>
      </c>
      <c r="H1603" s="82">
        <f>IF($C1603&lt;&gt;"",VLOOKUP($C1603,'Monthly budget'!$E$8:$O$86,COLUMN()-3,FALSE),0)</f>
        <v>0</v>
      </c>
      <c r="I1603" s="82">
        <f>IF($C1603&lt;&gt;"",VLOOKUP($C1603,'Monthly budget'!$E$8:$O$86,COLUMN()-3,FALSE),0)</f>
        <v>0</v>
      </c>
      <c r="J1603" s="82">
        <f>IF($C1603&lt;&gt;"",VLOOKUP($C1603,'Monthly budget'!$E$8:$O$86,COLUMN()-3,FALSE),0)</f>
        <v>0</v>
      </c>
      <c r="K1603" s="82">
        <f>IF($C1603&lt;&gt;"",VLOOKUP($C1603,'Monthly budget'!$E$8:$O$86,COLUMN()-3,FALSE),0)</f>
        <v>0</v>
      </c>
      <c r="L1603" s="82">
        <f>IF($C1603&lt;&gt;"",VLOOKUP($C1603,'Monthly budget'!$E$8:$O$86,COLUMN()-3,FALSE),0)</f>
        <v>0</v>
      </c>
      <c r="M1603" s="82">
        <f>IF($C1603&lt;&gt;"",VLOOKUP($C1603,'Monthly budget'!$E$8:$O$86,COLUMN()-3,FALSE),0)</f>
        <v>0</v>
      </c>
      <c r="N1603" s="82">
        <f>IF($C1603&lt;&gt;"",VLOOKUP($C1603,'Monthly budget'!$E$8:$O$86,COLUMN()-3,FALSE),0)</f>
        <v>0</v>
      </c>
    </row>
    <row r="1604" spans="2:14" x14ac:dyDescent="0.25">
      <c r="B1604" s="81" t="b">
        <v>0</v>
      </c>
      <c r="C1604" s="88"/>
      <c r="D1604" s="87"/>
      <c r="E1604" s="83">
        <f>IF($C1604&lt;&gt;"",VLOOKUP($C1604,'Monthly budget'!$E$8:$O$86,COLUMN()-3,FALSE),0)</f>
        <v>0</v>
      </c>
      <c r="F1604" s="82">
        <f>IF($C1604&lt;&gt;"",VLOOKUP($C1604,'Monthly budget'!$E$8:$O$86,COLUMN()-3,FALSE),0)</f>
        <v>0</v>
      </c>
      <c r="G1604" s="82">
        <f>IF($C1604&lt;&gt;"",VLOOKUP($C1604,'Monthly budget'!$E$8:$O$86,COLUMN()-3,FALSE),0)</f>
        <v>0</v>
      </c>
      <c r="H1604" s="82">
        <f>IF($C1604&lt;&gt;"",VLOOKUP($C1604,'Monthly budget'!$E$8:$O$86,COLUMN()-3,FALSE),0)</f>
        <v>0</v>
      </c>
      <c r="I1604" s="82">
        <f>IF($C1604&lt;&gt;"",VLOOKUP($C1604,'Monthly budget'!$E$8:$O$86,COLUMN()-3,FALSE),0)</f>
        <v>0</v>
      </c>
      <c r="J1604" s="82">
        <f>IF($C1604&lt;&gt;"",VLOOKUP($C1604,'Monthly budget'!$E$8:$O$86,COLUMN()-3,FALSE),0)</f>
        <v>0</v>
      </c>
      <c r="K1604" s="82">
        <f>IF($C1604&lt;&gt;"",VLOOKUP($C1604,'Monthly budget'!$E$8:$O$86,COLUMN()-3,FALSE),0)</f>
        <v>0</v>
      </c>
      <c r="L1604" s="82">
        <f>IF($C1604&lt;&gt;"",VLOOKUP($C1604,'Monthly budget'!$E$8:$O$86,COLUMN()-3,FALSE),0)</f>
        <v>0</v>
      </c>
      <c r="M1604" s="82">
        <f>IF($C1604&lt;&gt;"",VLOOKUP($C1604,'Monthly budget'!$E$8:$O$86,COLUMN()-3,FALSE),0)</f>
        <v>0</v>
      </c>
      <c r="N1604" s="82">
        <f>IF($C1604&lt;&gt;"",VLOOKUP($C1604,'Monthly budget'!$E$8:$O$86,COLUMN()-3,FALSE),0)</f>
        <v>0</v>
      </c>
    </row>
    <row r="1605" spans="2:14" x14ac:dyDescent="0.25">
      <c r="B1605" s="81" t="b">
        <v>0</v>
      </c>
      <c r="C1605" s="88"/>
      <c r="D1605" s="87"/>
      <c r="E1605" s="83">
        <f>IF($C1605&lt;&gt;"",VLOOKUP($C1605,'Monthly budget'!$E$8:$O$86,COLUMN()-3,FALSE),0)</f>
        <v>0</v>
      </c>
      <c r="F1605" s="82">
        <f>IF($C1605&lt;&gt;"",VLOOKUP($C1605,'Monthly budget'!$E$8:$O$86,COLUMN()-3,FALSE),0)</f>
        <v>0</v>
      </c>
      <c r="G1605" s="82">
        <f>IF($C1605&lt;&gt;"",VLOOKUP($C1605,'Monthly budget'!$E$8:$O$86,COLUMN()-3,FALSE),0)</f>
        <v>0</v>
      </c>
      <c r="H1605" s="82">
        <f>IF($C1605&lt;&gt;"",VLOOKUP($C1605,'Monthly budget'!$E$8:$O$86,COLUMN()-3,FALSE),0)</f>
        <v>0</v>
      </c>
      <c r="I1605" s="82">
        <f>IF($C1605&lt;&gt;"",VLOOKUP($C1605,'Monthly budget'!$E$8:$O$86,COLUMN()-3,FALSE),0)</f>
        <v>0</v>
      </c>
      <c r="J1605" s="82">
        <f>IF($C1605&lt;&gt;"",VLOOKUP($C1605,'Monthly budget'!$E$8:$O$86,COLUMN()-3,FALSE),0)</f>
        <v>0</v>
      </c>
      <c r="K1605" s="82">
        <f>IF($C1605&lt;&gt;"",VLOOKUP($C1605,'Monthly budget'!$E$8:$O$86,COLUMN()-3,FALSE),0)</f>
        <v>0</v>
      </c>
      <c r="L1605" s="82">
        <f>IF($C1605&lt;&gt;"",VLOOKUP($C1605,'Monthly budget'!$E$8:$O$86,COLUMN()-3,FALSE),0)</f>
        <v>0</v>
      </c>
      <c r="M1605" s="82">
        <f>IF($C1605&lt;&gt;"",VLOOKUP($C1605,'Monthly budget'!$E$8:$O$86,COLUMN()-3,FALSE),0)</f>
        <v>0</v>
      </c>
      <c r="N1605" s="82">
        <f>IF($C1605&lt;&gt;"",VLOOKUP($C1605,'Monthly budget'!$E$8:$O$86,COLUMN()-3,FALSE),0)</f>
        <v>0</v>
      </c>
    </row>
    <row r="1606" spans="2:14" x14ac:dyDescent="0.25">
      <c r="B1606" s="81" t="b">
        <v>0</v>
      </c>
      <c r="C1606" s="88"/>
      <c r="D1606" s="87"/>
      <c r="E1606" s="83">
        <f>IF($C1606&lt;&gt;"",VLOOKUP($C1606,'Monthly budget'!$E$8:$O$86,COLUMN()-3,FALSE),0)</f>
        <v>0</v>
      </c>
      <c r="F1606" s="82">
        <f>IF($C1606&lt;&gt;"",VLOOKUP($C1606,'Monthly budget'!$E$8:$O$86,COLUMN()-3,FALSE),0)</f>
        <v>0</v>
      </c>
      <c r="G1606" s="82">
        <f>IF($C1606&lt;&gt;"",VLOOKUP($C1606,'Monthly budget'!$E$8:$O$86,COLUMN()-3,FALSE),0)</f>
        <v>0</v>
      </c>
      <c r="H1606" s="82">
        <f>IF($C1606&lt;&gt;"",VLOOKUP($C1606,'Monthly budget'!$E$8:$O$86,COLUMN()-3,FALSE),0)</f>
        <v>0</v>
      </c>
      <c r="I1606" s="82">
        <f>IF($C1606&lt;&gt;"",VLOOKUP($C1606,'Monthly budget'!$E$8:$O$86,COLUMN()-3,FALSE),0)</f>
        <v>0</v>
      </c>
      <c r="J1606" s="82">
        <f>IF($C1606&lt;&gt;"",VLOOKUP($C1606,'Monthly budget'!$E$8:$O$86,COLUMN()-3,FALSE),0)</f>
        <v>0</v>
      </c>
      <c r="K1606" s="82">
        <f>IF($C1606&lt;&gt;"",VLOOKUP($C1606,'Monthly budget'!$E$8:$O$86,COLUMN()-3,FALSE),0)</f>
        <v>0</v>
      </c>
      <c r="L1606" s="82">
        <f>IF($C1606&lt;&gt;"",VLOOKUP($C1606,'Monthly budget'!$E$8:$O$86,COLUMN()-3,FALSE),0)</f>
        <v>0</v>
      </c>
      <c r="M1606" s="82">
        <f>IF($C1606&lt;&gt;"",VLOOKUP($C1606,'Monthly budget'!$E$8:$O$86,COLUMN()-3,FALSE),0)</f>
        <v>0</v>
      </c>
      <c r="N1606" s="82">
        <f>IF($C1606&lt;&gt;"",VLOOKUP($C1606,'Monthly budget'!$E$8:$O$86,COLUMN()-3,FALSE),0)</f>
        <v>0</v>
      </c>
    </row>
    <row r="1607" spans="2:14" x14ac:dyDescent="0.25">
      <c r="B1607" s="81" t="b">
        <v>0</v>
      </c>
      <c r="C1607" s="88"/>
      <c r="D1607" s="87"/>
      <c r="E1607" s="83">
        <f>IF($C1607&lt;&gt;"",VLOOKUP($C1607,'Monthly budget'!$E$8:$O$86,COLUMN()-3,FALSE),0)</f>
        <v>0</v>
      </c>
      <c r="F1607" s="82">
        <f>IF($C1607&lt;&gt;"",VLOOKUP($C1607,'Monthly budget'!$E$8:$O$86,COLUMN()-3,FALSE),0)</f>
        <v>0</v>
      </c>
      <c r="G1607" s="82">
        <f>IF($C1607&lt;&gt;"",VLOOKUP($C1607,'Monthly budget'!$E$8:$O$86,COLUMN()-3,FALSE),0)</f>
        <v>0</v>
      </c>
      <c r="H1607" s="82">
        <f>IF($C1607&lt;&gt;"",VLOOKUP($C1607,'Monthly budget'!$E$8:$O$86,COLUMN()-3,FALSE),0)</f>
        <v>0</v>
      </c>
      <c r="I1607" s="82">
        <f>IF($C1607&lt;&gt;"",VLOOKUP($C1607,'Monthly budget'!$E$8:$O$86,COLUMN()-3,FALSE),0)</f>
        <v>0</v>
      </c>
      <c r="J1607" s="82">
        <f>IF($C1607&lt;&gt;"",VLOOKUP($C1607,'Monthly budget'!$E$8:$O$86,COLUMN()-3,FALSE),0)</f>
        <v>0</v>
      </c>
      <c r="K1607" s="82">
        <f>IF($C1607&lt;&gt;"",VLOOKUP($C1607,'Monthly budget'!$E$8:$O$86,COLUMN()-3,FALSE),0)</f>
        <v>0</v>
      </c>
      <c r="L1607" s="82">
        <f>IF($C1607&lt;&gt;"",VLOOKUP($C1607,'Monthly budget'!$E$8:$O$86,COLUMN()-3,FALSE),0)</f>
        <v>0</v>
      </c>
      <c r="M1607" s="82">
        <f>IF($C1607&lt;&gt;"",VLOOKUP($C1607,'Monthly budget'!$E$8:$O$86,COLUMN()-3,FALSE),0)</f>
        <v>0</v>
      </c>
      <c r="N1607" s="82">
        <f>IF($C1607&lt;&gt;"",VLOOKUP($C1607,'Monthly budget'!$E$8:$O$86,COLUMN()-3,FALSE),0)</f>
        <v>0</v>
      </c>
    </row>
    <row r="1608" spans="2:14" x14ac:dyDescent="0.25">
      <c r="B1608" s="81" t="b">
        <v>0</v>
      </c>
      <c r="C1608" s="88"/>
      <c r="D1608" s="87"/>
      <c r="E1608" s="83">
        <f>IF($C1608&lt;&gt;"",VLOOKUP($C1608,'Monthly budget'!$E$8:$O$86,COLUMN()-3,FALSE),0)</f>
        <v>0</v>
      </c>
      <c r="F1608" s="82">
        <f>IF($C1608&lt;&gt;"",VLOOKUP($C1608,'Monthly budget'!$E$8:$O$86,COLUMN()-3,FALSE),0)</f>
        <v>0</v>
      </c>
      <c r="G1608" s="82">
        <f>IF($C1608&lt;&gt;"",VLOOKUP($C1608,'Monthly budget'!$E$8:$O$86,COLUMN()-3,FALSE),0)</f>
        <v>0</v>
      </c>
      <c r="H1608" s="82">
        <f>IF($C1608&lt;&gt;"",VLOOKUP($C1608,'Monthly budget'!$E$8:$O$86,COLUMN()-3,FALSE),0)</f>
        <v>0</v>
      </c>
      <c r="I1608" s="82">
        <f>IF($C1608&lt;&gt;"",VLOOKUP($C1608,'Monthly budget'!$E$8:$O$86,COLUMN()-3,FALSE),0)</f>
        <v>0</v>
      </c>
      <c r="J1608" s="82">
        <f>IF($C1608&lt;&gt;"",VLOOKUP($C1608,'Monthly budget'!$E$8:$O$86,COLUMN()-3,FALSE),0)</f>
        <v>0</v>
      </c>
      <c r="K1608" s="82">
        <f>IF($C1608&lt;&gt;"",VLOOKUP($C1608,'Monthly budget'!$E$8:$O$86,COLUMN()-3,FALSE),0)</f>
        <v>0</v>
      </c>
      <c r="L1608" s="82">
        <f>IF($C1608&lt;&gt;"",VLOOKUP($C1608,'Monthly budget'!$E$8:$O$86,COLUMN()-3,FALSE),0)</f>
        <v>0</v>
      </c>
      <c r="M1608" s="82">
        <f>IF($C1608&lt;&gt;"",VLOOKUP($C1608,'Monthly budget'!$E$8:$O$86,COLUMN()-3,FALSE),0)</f>
        <v>0</v>
      </c>
      <c r="N1608" s="82">
        <f>IF($C1608&lt;&gt;"",VLOOKUP($C1608,'Monthly budget'!$E$8:$O$86,COLUMN()-3,FALSE),0)</f>
        <v>0</v>
      </c>
    </row>
    <row r="1609" spans="2:14" x14ac:dyDescent="0.25">
      <c r="B1609" s="81" t="b">
        <v>0</v>
      </c>
      <c r="C1609" s="88"/>
      <c r="D1609" s="87"/>
      <c r="E1609" s="83">
        <f>IF($C1609&lt;&gt;"",VLOOKUP($C1609,'Monthly budget'!$E$8:$O$86,COLUMN()-3,FALSE),0)</f>
        <v>0</v>
      </c>
      <c r="F1609" s="82">
        <f>IF($C1609&lt;&gt;"",VLOOKUP($C1609,'Monthly budget'!$E$8:$O$86,COLUMN()-3,FALSE),0)</f>
        <v>0</v>
      </c>
      <c r="G1609" s="82">
        <f>IF($C1609&lt;&gt;"",VLOOKUP($C1609,'Monthly budget'!$E$8:$O$86,COLUMN()-3,FALSE),0)</f>
        <v>0</v>
      </c>
      <c r="H1609" s="82">
        <f>IF($C1609&lt;&gt;"",VLOOKUP($C1609,'Monthly budget'!$E$8:$O$86,COLUMN()-3,FALSE),0)</f>
        <v>0</v>
      </c>
      <c r="I1609" s="82">
        <f>IF($C1609&lt;&gt;"",VLOOKUP($C1609,'Monthly budget'!$E$8:$O$86,COLUMN()-3,FALSE),0)</f>
        <v>0</v>
      </c>
      <c r="J1609" s="82">
        <f>IF($C1609&lt;&gt;"",VLOOKUP($C1609,'Monthly budget'!$E$8:$O$86,COLUMN()-3,FALSE),0)</f>
        <v>0</v>
      </c>
      <c r="K1609" s="82">
        <f>IF($C1609&lt;&gt;"",VLOOKUP($C1609,'Monthly budget'!$E$8:$O$86,COLUMN()-3,FALSE),0)</f>
        <v>0</v>
      </c>
      <c r="L1609" s="82">
        <f>IF($C1609&lt;&gt;"",VLOOKUP($C1609,'Monthly budget'!$E$8:$O$86,COLUMN()-3,FALSE),0)</f>
        <v>0</v>
      </c>
      <c r="M1609" s="82">
        <f>IF($C1609&lt;&gt;"",VLOOKUP($C1609,'Monthly budget'!$E$8:$O$86,COLUMN()-3,FALSE),0)</f>
        <v>0</v>
      </c>
      <c r="N1609" s="82">
        <f>IF($C1609&lt;&gt;"",VLOOKUP($C1609,'Monthly budget'!$E$8:$O$86,COLUMN()-3,FALSE),0)</f>
        <v>0</v>
      </c>
    </row>
    <row r="1610" spans="2:14" x14ac:dyDescent="0.25">
      <c r="B1610" s="81" t="b">
        <v>0</v>
      </c>
      <c r="C1610" s="88"/>
      <c r="D1610" s="87"/>
      <c r="E1610" s="83">
        <f>IF($C1610&lt;&gt;"",VLOOKUP($C1610,'Monthly budget'!$E$8:$O$86,COLUMN()-3,FALSE),0)</f>
        <v>0</v>
      </c>
      <c r="F1610" s="82">
        <f>IF($C1610&lt;&gt;"",VLOOKUP($C1610,'Monthly budget'!$E$8:$O$86,COLUMN()-3,FALSE),0)</f>
        <v>0</v>
      </c>
      <c r="G1610" s="82">
        <f>IF($C1610&lt;&gt;"",VLOOKUP($C1610,'Monthly budget'!$E$8:$O$86,COLUMN()-3,FALSE),0)</f>
        <v>0</v>
      </c>
      <c r="H1610" s="82">
        <f>IF($C1610&lt;&gt;"",VLOOKUP($C1610,'Monthly budget'!$E$8:$O$86,COLUMN()-3,FALSE),0)</f>
        <v>0</v>
      </c>
      <c r="I1610" s="82">
        <f>IF($C1610&lt;&gt;"",VLOOKUP($C1610,'Monthly budget'!$E$8:$O$86,COLUMN()-3,FALSE),0)</f>
        <v>0</v>
      </c>
      <c r="J1610" s="82">
        <f>IF($C1610&lt;&gt;"",VLOOKUP($C1610,'Monthly budget'!$E$8:$O$86,COLUMN()-3,FALSE),0)</f>
        <v>0</v>
      </c>
      <c r="K1610" s="82">
        <f>IF($C1610&lt;&gt;"",VLOOKUP($C1610,'Monthly budget'!$E$8:$O$86,COLUMN()-3,FALSE),0)</f>
        <v>0</v>
      </c>
      <c r="L1610" s="82">
        <f>IF($C1610&lt;&gt;"",VLOOKUP($C1610,'Monthly budget'!$E$8:$O$86,COLUMN()-3,FALSE),0)</f>
        <v>0</v>
      </c>
      <c r="M1610" s="82">
        <f>IF($C1610&lt;&gt;"",VLOOKUP($C1610,'Monthly budget'!$E$8:$O$86,COLUMN()-3,FALSE),0)</f>
        <v>0</v>
      </c>
      <c r="N1610" s="82">
        <f>IF($C1610&lt;&gt;"",VLOOKUP($C1610,'Monthly budget'!$E$8:$O$86,COLUMN()-3,FALSE),0)</f>
        <v>0</v>
      </c>
    </row>
    <row r="1611" spans="2:14" x14ac:dyDescent="0.25">
      <c r="B1611" s="81" t="b">
        <v>0</v>
      </c>
      <c r="C1611" s="88"/>
      <c r="D1611" s="87"/>
      <c r="E1611" s="83">
        <f>IF($C1611&lt;&gt;"",VLOOKUP($C1611,'Monthly budget'!$E$8:$O$86,COLUMN()-3,FALSE),0)</f>
        <v>0</v>
      </c>
      <c r="F1611" s="82">
        <f>IF($C1611&lt;&gt;"",VLOOKUP($C1611,'Monthly budget'!$E$8:$O$86,COLUMN()-3,FALSE),0)</f>
        <v>0</v>
      </c>
      <c r="G1611" s="82">
        <f>IF($C1611&lt;&gt;"",VLOOKUP($C1611,'Monthly budget'!$E$8:$O$86,COLUMN()-3,FALSE),0)</f>
        <v>0</v>
      </c>
      <c r="H1611" s="82">
        <f>IF($C1611&lt;&gt;"",VLOOKUP($C1611,'Monthly budget'!$E$8:$O$86,COLUMN()-3,FALSE),0)</f>
        <v>0</v>
      </c>
      <c r="I1611" s="82">
        <f>IF($C1611&lt;&gt;"",VLOOKUP($C1611,'Monthly budget'!$E$8:$O$86,COLUMN()-3,FALSE),0)</f>
        <v>0</v>
      </c>
      <c r="J1611" s="82">
        <f>IF($C1611&lt;&gt;"",VLOOKUP($C1611,'Monthly budget'!$E$8:$O$86,COLUMN()-3,FALSE),0)</f>
        <v>0</v>
      </c>
      <c r="K1611" s="82">
        <f>IF($C1611&lt;&gt;"",VLOOKUP($C1611,'Monthly budget'!$E$8:$O$86,COLUMN()-3,FALSE),0)</f>
        <v>0</v>
      </c>
      <c r="L1611" s="82">
        <f>IF($C1611&lt;&gt;"",VLOOKUP($C1611,'Monthly budget'!$E$8:$O$86,COLUMN()-3,FALSE),0)</f>
        <v>0</v>
      </c>
      <c r="M1611" s="82">
        <f>IF($C1611&lt;&gt;"",VLOOKUP($C1611,'Monthly budget'!$E$8:$O$86,COLUMN()-3,FALSE),0)</f>
        <v>0</v>
      </c>
      <c r="N1611" s="82">
        <f>IF($C1611&lt;&gt;"",VLOOKUP($C1611,'Monthly budget'!$E$8:$O$86,COLUMN()-3,FALSE),0)</f>
        <v>0</v>
      </c>
    </row>
    <row r="1612" spans="2:14" x14ac:dyDescent="0.25">
      <c r="B1612" s="81" t="b">
        <v>0</v>
      </c>
      <c r="C1612" s="88"/>
      <c r="D1612" s="87"/>
      <c r="E1612" s="83">
        <f>IF($C1612&lt;&gt;"",VLOOKUP($C1612,'Monthly budget'!$E$8:$O$86,COLUMN()-3,FALSE),0)</f>
        <v>0</v>
      </c>
      <c r="F1612" s="82">
        <f>IF($C1612&lt;&gt;"",VLOOKUP($C1612,'Monthly budget'!$E$8:$O$86,COLUMN()-3,FALSE),0)</f>
        <v>0</v>
      </c>
      <c r="G1612" s="82">
        <f>IF($C1612&lt;&gt;"",VLOOKUP($C1612,'Monthly budget'!$E$8:$O$86,COLUMN()-3,FALSE),0)</f>
        <v>0</v>
      </c>
      <c r="H1612" s="82">
        <f>IF($C1612&lt;&gt;"",VLOOKUP($C1612,'Monthly budget'!$E$8:$O$86,COLUMN()-3,FALSE),0)</f>
        <v>0</v>
      </c>
      <c r="I1612" s="82">
        <f>IF($C1612&lt;&gt;"",VLOOKUP($C1612,'Monthly budget'!$E$8:$O$86,COLUMN()-3,FALSE),0)</f>
        <v>0</v>
      </c>
      <c r="J1612" s="82">
        <f>IF($C1612&lt;&gt;"",VLOOKUP($C1612,'Monthly budget'!$E$8:$O$86,COLUMN()-3,FALSE),0)</f>
        <v>0</v>
      </c>
      <c r="K1612" s="82">
        <f>IF($C1612&lt;&gt;"",VLOOKUP($C1612,'Monthly budget'!$E$8:$O$86,COLUMN()-3,FALSE),0)</f>
        <v>0</v>
      </c>
      <c r="L1612" s="82">
        <f>IF($C1612&lt;&gt;"",VLOOKUP($C1612,'Monthly budget'!$E$8:$O$86,COLUMN()-3,FALSE),0)</f>
        <v>0</v>
      </c>
      <c r="M1612" s="82">
        <f>IF($C1612&lt;&gt;"",VLOOKUP($C1612,'Monthly budget'!$E$8:$O$86,COLUMN()-3,FALSE),0)</f>
        <v>0</v>
      </c>
      <c r="N1612" s="82">
        <f>IF($C1612&lt;&gt;"",VLOOKUP($C1612,'Monthly budget'!$E$8:$O$86,COLUMN()-3,FALSE),0)</f>
        <v>0</v>
      </c>
    </row>
    <row r="1613" spans="2:14" x14ac:dyDescent="0.25">
      <c r="B1613" s="81" t="b">
        <v>0</v>
      </c>
      <c r="C1613" s="88"/>
      <c r="D1613" s="87"/>
      <c r="E1613" s="83">
        <f>IF($C1613&lt;&gt;"",VLOOKUP($C1613,'Monthly budget'!$E$8:$O$86,COLUMN()-3,FALSE),0)</f>
        <v>0</v>
      </c>
      <c r="F1613" s="82">
        <f>IF($C1613&lt;&gt;"",VLOOKUP($C1613,'Monthly budget'!$E$8:$O$86,COLUMN()-3,FALSE),0)</f>
        <v>0</v>
      </c>
      <c r="G1613" s="82">
        <f>IF($C1613&lt;&gt;"",VLOOKUP($C1613,'Monthly budget'!$E$8:$O$86,COLUMN()-3,FALSE),0)</f>
        <v>0</v>
      </c>
      <c r="H1613" s="82">
        <f>IF($C1613&lt;&gt;"",VLOOKUP($C1613,'Monthly budget'!$E$8:$O$86,COLUMN()-3,FALSE),0)</f>
        <v>0</v>
      </c>
      <c r="I1613" s="82">
        <f>IF($C1613&lt;&gt;"",VLOOKUP($C1613,'Monthly budget'!$E$8:$O$86,COLUMN()-3,FALSE),0)</f>
        <v>0</v>
      </c>
      <c r="J1613" s="82">
        <f>IF($C1613&lt;&gt;"",VLOOKUP($C1613,'Monthly budget'!$E$8:$O$86,COLUMN()-3,FALSE),0)</f>
        <v>0</v>
      </c>
      <c r="K1613" s="82">
        <f>IF($C1613&lt;&gt;"",VLOOKUP($C1613,'Monthly budget'!$E$8:$O$86,COLUMN()-3,FALSE),0)</f>
        <v>0</v>
      </c>
      <c r="L1613" s="82">
        <f>IF($C1613&lt;&gt;"",VLOOKUP($C1613,'Monthly budget'!$E$8:$O$86,COLUMN()-3,FALSE),0)</f>
        <v>0</v>
      </c>
      <c r="M1613" s="82">
        <f>IF($C1613&lt;&gt;"",VLOOKUP($C1613,'Monthly budget'!$E$8:$O$86,COLUMN()-3,FALSE),0)</f>
        <v>0</v>
      </c>
      <c r="N1613" s="82">
        <f>IF($C1613&lt;&gt;"",VLOOKUP($C1613,'Monthly budget'!$E$8:$O$86,COLUMN()-3,FALSE),0)</f>
        <v>0</v>
      </c>
    </row>
    <row r="1614" spans="2:14" x14ac:dyDescent="0.25">
      <c r="B1614" s="81" t="b">
        <v>0</v>
      </c>
      <c r="C1614" s="88"/>
      <c r="D1614" s="87"/>
      <c r="E1614" s="83">
        <f>IF($C1614&lt;&gt;"",VLOOKUP($C1614,'Monthly budget'!$E$8:$O$86,COLUMN()-3,FALSE),0)</f>
        <v>0</v>
      </c>
      <c r="F1614" s="82">
        <f>IF($C1614&lt;&gt;"",VLOOKUP($C1614,'Monthly budget'!$E$8:$O$86,COLUMN()-3,FALSE),0)</f>
        <v>0</v>
      </c>
      <c r="G1614" s="82">
        <f>IF($C1614&lt;&gt;"",VLOOKUP($C1614,'Monthly budget'!$E$8:$O$86,COLUMN()-3,FALSE),0)</f>
        <v>0</v>
      </c>
      <c r="H1614" s="82">
        <f>IF($C1614&lt;&gt;"",VLOOKUP($C1614,'Monthly budget'!$E$8:$O$86,COLUMN()-3,FALSE),0)</f>
        <v>0</v>
      </c>
      <c r="I1614" s="82">
        <f>IF($C1614&lt;&gt;"",VLOOKUP($C1614,'Monthly budget'!$E$8:$O$86,COLUMN()-3,FALSE),0)</f>
        <v>0</v>
      </c>
      <c r="J1614" s="82">
        <f>IF($C1614&lt;&gt;"",VLOOKUP($C1614,'Monthly budget'!$E$8:$O$86,COLUMN()-3,FALSE),0)</f>
        <v>0</v>
      </c>
      <c r="K1614" s="82">
        <f>IF($C1614&lt;&gt;"",VLOOKUP($C1614,'Monthly budget'!$E$8:$O$86,COLUMN()-3,FALSE),0)</f>
        <v>0</v>
      </c>
      <c r="L1614" s="82">
        <f>IF($C1614&lt;&gt;"",VLOOKUP($C1614,'Monthly budget'!$E$8:$O$86,COLUMN()-3,FALSE),0)</f>
        <v>0</v>
      </c>
      <c r="M1614" s="82">
        <f>IF($C1614&lt;&gt;"",VLOOKUP($C1614,'Monthly budget'!$E$8:$O$86,COLUMN()-3,FALSE),0)</f>
        <v>0</v>
      </c>
      <c r="N1614" s="82">
        <f>IF($C1614&lt;&gt;"",VLOOKUP($C1614,'Monthly budget'!$E$8:$O$86,COLUMN()-3,FALSE),0)</f>
        <v>0</v>
      </c>
    </row>
    <row r="1615" spans="2:14" x14ac:dyDescent="0.25">
      <c r="B1615" s="81" t="b">
        <v>0</v>
      </c>
      <c r="C1615" s="88"/>
      <c r="D1615" s="87"/>
      <c r="E1615" s="83">
        <f>IF($C1615&lt;&gt;"",VLOOKUP($C1615,'Monthly budget'!$E$8:$O$86,COLUMN()-3,FALSE),0)</f>
        <v>0</v>
      </c>
      <c r="F1615" s="82">
        <f>IF($C1615&lt;&gt;"",VLOOKUP($C1615,'Monthly budget'!$E$8:$O$86,COLUMN()-3,FALSE),0)</f>
        <v>0</v>
      </c>
      <c r="G1615" s="82">
        <f>IF($C1615&lt;&gt;"",VLOOKUP($C1615,'Monthly budget'!$E$8:$O$86,COLUMN()-3,FALSE),0)</f>
        <v>0</v>
      </c>
      <c r="H1615" s="82">
        <f>IF($C1615&lt;&gt;"",VLOOKUP($C1615,'Monthly budget'!$E$8:$O$86,COLUMN()-3,FALSE),0)</f>
        <v>0</v>
      </c>
      <c r="I1615" s="82">
        <f>IF($C1615&lt;&gt;"",VLOOKUP($C1615,'Monthly budget'!$E$8:$O$86,COLUMN()-3,FALSE),0)</f>
        <v>0</v>
      </c>
      <c r="J1615" s="82">
        <f>IF($C1615&lt;&gt;"",VLOOKUP($C1615,'Monthly budget'!$E$8:$O$86,COLUMN()-3,FALSE),0)</f>
        <v>0</v>
      </c>
      <c r="K1615" s="82">
        <f>IF($C1615&lt;&gt;"",VLOOKUP($C1615,'Monthly budget'!$E$8:$O$86,COLUMN()-3,FALSE),0)</f>
        <v>0</v>
      </c>
      <c r="L1615" s="82">
        <f>IF($C1615&lt;&gt;"",VLOOKUP($C1615,'Monthly budget'!$E$8:$O$86,COLUMN()-3,FALSE),0)</f>
        <v>0</v>
      </c>
      <c r="M1615" s="82">
        <f>IF($C1615&lt;&gt;"",VLOOKUP($C1615,'Monthly budget'!$E$8:$O$86,COLUMN()-3,FALSE),0)</f>
        <v>0</v>
      </c>
      <c r="N1615" s="82">
        <f>IF($C1615&lt;&gt;"",VLOOKUP($C1615,'Monthly budget'!$E$8:$O$86,COLUMN()-3,FALSE),0)</f>
        <v>0</v>
      </c>
    </row>
    <row r="1616" spans="2:14" x14ac:dyDescent="0.25">
      <c r="B1616" s="81" t="b">
        <v>0</v>
      </c>
      <c r="C1616" s="88"/>
      <c r="D1616" s="87"/>
      <c r="E1616" s="83">
        <f>IF($C1616&lt;&gt;"",VLOOKUP($C1616,'Monthly budget'!$E$8:$O$86,COLUMN()-3,FALSE),0)</f>
        <v>0</v>
      </c>
      <c r="F1616" s="82">
        <f>IF($C1616&lt;&gt;"",VLOOKUP($C1616,'Monthly budget'!$E$8:$O$86,COLUMN()-3,FALSE),0)</f>
        <v>0</v>
      </c>
      <c r="G1616" s="82">
        <f>IF($C1616&lt;&gt;"",VLOOKUP($C1616,'Monthly budget'!$E$8:$O$86,COLUMN()-3,FALSE),0)</f>
        <v>0</v>
      </c>
      <c r="H1616" s="82">
        <f>IF($C1616&lt;&gt;"",VLOOKUP($C1616,'Monthly budget'!$E$8:$O$86,COLUMN()-3,FALSE),0)</f>
        <v>0</v>
      </c>
      <c r="I1616" s="82">
        <f>IF($C1616&lt;&gt;"",VLOOKUP($C1616,'Monthly budget'!$E$8:$O$86,COLUMN()-3,FALSE),0)</f>
        <v>0</v>
      </c>
      <c r="J1616" s="82">
        <f>IF($C1616&lt;&gt;"",VLOOKUP($C1616,'Monthly budget'!$E$8:$O$86,COLUMN()-3,FALSE),0)</f>
        <v>0</v>
      </c>
      <c r="K1616" s="82">
        <f>IF($C1616&lt;&gt;"",VLOOKUP($C1616,'Monthly budget'!$E$8:$O$86,COLUMN()-3,FALSE),0)</f>
        <v>0</v>
      </c>
      <c r="L1616" s="82">
        <f>IF($C1616&lt;&gt;"",VLOOKUP($C1616,'Monthly budget'!$E$8:$O$86,COLUMN()-3,FALSE),0)</f>
        <v>0</v>
      </c>
      <c r="M1616" s="82">
        <f>IF($C1616&lt;&gt;"",VLOOKUP($C1616,'Monthly budget'!$E$8:$O$86,COLUMN()-3,FALSE),0)</f>
        <v>0</v>
      </c>
      <c r="N1616" s="82">
        <f>IF($C1616&lt;&gt;"",VLOOKUP($C1616,'Monthly budget'!$E$8:$O$86,COLUMN()-3,FALSE),0)</f>
        <v>0</v>
      </c>
    </row>
    <row r="1617" spans="2:14" x14ac:dyDescent="0.25">
      <c r="B1617" s="81" t="b">
        <v>0</v>
      </c>
      <c r="C1617" s="88"/>
      <c r="D1617" s="87"/>
      <c r="E1617" s="83">
        <f>IF($C1617&lt;&gt;"",VLOOKUP($C1617,'Monthly budget'!$E$8:$O$86,COLUMN()-3,FALSE),0)</f>
        <v>0</v>
      </c>
      <c r="F1617" s="82">
        <f>IF($C1617&lt;&gt;"",VLOOKUP($C1617,'Monthly budget'!$E$8:$O$86,COLUMN()-3,FALSE),0)</f>
        <v>0</v>
      </c>
      <c r="G1617" s="82">
        <f>IF($C1617&lt;&gt;"",VLOOKUP($C1617,'Monthly budget'!$E$8:$O$86,COLUMN()-3,FALSE),0)</f>
        <v>0</v>
      </c>
      <c r="H1617" s="82">
        <f>IF($C1617&lt;&gt;"",VLOOKUP($C1617,'Monthly budget'!$E$8:$O$86,COLUMN()-3,FALSE),0)</f>
        <v>0</v>
      </c>
      <c r="I1617" s="82">
        <f>IF($C1617&lt;&gt;"",VLOOKUP($C1617,'Monthly budget'!$E$8:$O$86,COLUMN()-3,FALSE),0)</f>
        <v>0</v>
      </c>
      <c r="J1617" s="82">
        <f>IF($C1617&lt;&gt;"",VLOOKUP($C1617,'Monthly budget'!$E$8:$O$86,COLUMN()-3,FALSE),0)</f>
        <v>0</v>
      </c>
      <c r="K1617" s="82">
        <f>IF($C1617&lt;&gt;"",VLOOKUP($C1617,'Monthly budget'!$E$8:$O$86,COLUMN()-3,FALSE),0)</f>
        <v>0</v>
      </c>
      <c r="L1617" s="82">
        <f>IF($C1617&lt;&gt;"",VLOOKUP($C1617,'Monthly budget'!$E$8:$O$86,COLUMN()-3,FALSE),0)</f>
        <v>0</v>
      </c>
      <c r="M1617" s="82">
        <f>IF($C1617&lt;&gt;"",VLOOKUP($C1617,'Monthly budget'!$E$8:$O$86,COLUMN()-3,FALSE),0)</f>
        <v>0</v>
      </c>
      <c r="N1617" s="82">
        <f>IF($C1617&lt;&gt;"",VLOOKUP($C1617,'Monthly budget'!$E$8:$O$86,COLUMN()-3,FALSE),0)</f>
        <v>0</v>
      </c>
    </row>
    <row r="1618" spans="2:14" x14ac:dyDescent="0.25">
      <c r="B1618" s="81" t="b">
        <v>0</v>
      </c>
      <c r="C1618" s="88"/>
      <c r="D1618" s="87"/>
      <c r="E1618" s="83">
        <f>IF($C1618&lt;&gt;"",VLOOKUP($C1618,'Monthly budget'!$E$8:$O$86,COLUMN()-3,FALSE),0)</f>
        <v>0</v>
      </c>
      <c r="F1618" s="82">
        <f>IF($C1618&lt;&gt;"",VLOOKUP($C1618,'Monthly budget'!$E$8:$O$86,COLUMN()-3,FALSE),0)</f>
        <v>0</v>
      </c>
      <c r="G1618" s="82">
        <f>IF($C1618&lt;&gt;"",VLOOKUP($C1618,'Monthly budget'!$E$8:$O$86,COLUMN()-3,FALSE),0)</f>
        <v>0</v>
      </c>
      <c r="H1618" s="82">
        <f>IF($C1618&lt;&gt;"",VLOOKUP($C1618,'Monthly budget'!$E$8:$O$86,COLUMN()-3,FALSE),0)</f>
        <v>0</v>
      </c>
      <c r="I1618" s="82">
        <f>IF($C1618&lt;&gt;"",VLOOKUP($C1618,'Monthly budget'!$E$8:$O$86,COLUMN()-3,FALSE),0)</f>
        <v>0</v>
      </c>
      <c r="J1618" s="82">
        <f>IF($C1618&lt;&gt;"",VLOOKUP($C1618,'Monthly budget'!$E$8:$O$86,COLUMN()-3,FALSE),0)</f>
        <v>0</v>
      </c>
      <c r="K1618" s="82">
        <f>IF($C1618&lt;&gt;"",VLOOKUP($C1618,'Monthly budget'!$E$8:$O$86,COLUMN()-3,FALSE),0)</f>
        <v>0</v>
      </c>
      <c r="L1618" s="82">
        <f>IF($C1618&lt;&gt;"",VLOOKUP($C1618,'Monthly budget'!$E$8:$O$86,COLUMN()-3,FALSE),0)</f>
        <v>0</v>
      </c>
      <c r="M1618" s="82">
        <f>IF($C1618&lt;&gt;"",VLOOKUP($C1618,'Monthly budget'!$E$8:$O$86,COLUMN()-3,FALSE),0)</f>
        <v>0</v>
      </c>
      <c r="N1618" s="82">
        <f>IF($C1618&lt;&gt;"",VLOOKUP($C1618,'Monthly budget'!$E$8:$O$86,COLUMN()-3,FALSE),0)</f>
        <v>0</v>
      </c>
    </row>
    <row r="1619" spans="2:14" x14ac:dyDescent="0.25">
      <c r="B1619" s="81" t="b">
        <v>0</v>
      </c>
      <c r="C1619" s="88"/>
      <c r="D1619" s="87"/>
      <c r="E1619" s="83">
        <f>IF($C1619&lt;&gt;"",VLOOKUP($C1619,'Monthly budget'!$E$8:$O$86,COLUMN()-3,FALSE),0)</f>
        <v>0</v>
      </c>
      <c r="F1619" s="82">
        <f>IF($C1619&lt;&gt;"",VLOOKUP($C1619,'Monthly budget'!$E$8:$O$86,COLUMN()-3,FALSE),0)</f>
        <v>0</v>
      </c>
      <c r="G1619" s="82">
        <f>IF($C1619&lt;&gt;"",VLOOKUP($C1619,'Monthly budget'!$E$8:$O$86,COLUMN()-3,FALSE),0)</f>
        <v>0</v>
      </c>
      <c r="H1619" s="82">
        <f>IF($C1619&lt;&gt;"",VLOOKUP($C1619,'Monthly budget'!$E$8:$O$86,COLUMN()-3,FALSE),0)</f>
        <v>0</v>
      </c>
      <c r="I1619" s="82">
        <f>IF($C1619&lt;&gt;"",VLOOKUP($C1619,'Monthly budget'!$E$8:$O$86,COLUMN()-3,FALSE),0)</f>
        <v>0</v>
      </c>
      <c r="J1619" s="82">
        <f>IF($C1619&lt;&gt;"",VLOOKUP($C1619,'Monthly budget'!$E$8:$O$86,COLUMN()-3,FALSE),0)</f>
        <v>0</v>
      </c>
      <c r="K1619" s="82">
        <f>IF($C1619&lt;&gt;"",VLOOKUP($C1619,'Monthly budget'!$E$8:$O$86,COLUMN()-3,FALSE),0)</f>
        <v>0</v>
      </c>
      <c r="L1619" s="82">
        <f>IF($C1619&lt;&gt;"",VLOOKUP($C1619,'Monthly budget'!$E$8:$O$86,COLUMN()-3,FALSE),0)</f>
        <v>0</v>
      </c>
      <c r="M1619" s="82">
        <f>IF($C1619&lt;&gt;"",VLOOKUP($C1619,'Monthly budget'!$E$8:$O$86,COLUMN()-3,FALSE),0)</f>
        <v>0</v>
      </c>
      <c r="N1619" s="82">
        <f>IF($C1619&lt;&gt;"",VLOOKUP($C1619,'Monthly budget'!$E$8:$O$86,COLUMN()-3,FALSE),0)</f>
        <v>0</v>
      </c>
    </row>
    <row r="1620" spans="2:14" x14ac:dyDescent="0.25">
      <c r="B1620" s="81" t="b">
        <v>0</v>
      </c>
      <c r="C1620" s="88"/>
      <c r="D1620" s="87"/>
      <c r="E1620" s="83">
        <f>IF($C1620&lt;&gt;"",VLOOKUP($C1620,'Monthly budget'!$E$8:$O$86,COLUMN()-3,FALSE),0)</f>
        <v>0</v>
      </c>
      <c r="F1620" s="82">
        <f>IF($C1620&lt;&gt;"",VLOOKUP($C1620,'Monthly budget'!$E$8:$O$86,COLUMN()-3,FALSE),0)</f>
        <v>0</v>
      </c>
      <c r="G1620" s="82">
        <f>IF($C1620&lt;&gt;"",VLOOKUP($C1620,'Monthly budget'!$E$8:$O$86,COLUMN()-3,FALSE),0)</f>
        <v>0</v>
      </c>
      <c r="H1620" s="82">
        <f>IF($C1620&lt;&gt;"",VLOOKUP($C1620,'Monthly budget'!$E$8:$O$86,COLUMN()-3,FALSE),0)</f>
        <v>0</v>
      </c>
      <c r="I1620" s="82">
        <f>IF($C1620&lt;&gt;"",VLOOKUP($C1620,'Monthly budget'!$E$8:$O$86,COLUMN()-3,FALSE),0)</f>
        <v>0</v>
      </c>
      <c r="J1620" s="82">
        <f>IF($C1620&lt;&gt;"",VLOOKUP($C1620,'Monthly budget'!$E$8:$O$86,COLUMN()-3,FALSE),0)</f>
        <v>0</v>
      </c>
      <c r="K1620" s="82">
        <f>IF($C1620&lt;&gt;"",VLOOKUP($C1620,'Monthly budget'!$E$8:$O$86,COLUMN()-3,FALSE),0)</f>
        <v>0</v>
      </c>
      <c r="L1620" s="82">
        <f>IF($C1620&lt;&gt;"",VLOOKUP($C1620,'Monthly budget'!$E$8:$O$86,COLUMN()-3,FALSE),0)</f>
        <v>0</v>
      </c>
      <c r="M1620" s="82">
        <f>IF($C1620&lt;&gt;"",VLOOKUP($C1620,'Monthly budget'!$E$8:$O$86,COLUMN()-3,FALSE),0)</f>
        <v>0</v>
      </c>
      <c r="N1620" s="82">
        <f>IF($C1620&lt;&gt;"",VLOOKUP($C1620,'Monthly budget'!$E$8:$O$86,COLUMN()-3,FALSE),0)</f>
        <v>0</v>
      </c>
    </row>
    <row r="1621" spans="2:14" x14ac:dyDescent="0.25">
      <c r="B1621" s="81" t="b">
        <v>0</v>
      </c>
      <c r="C1621" s="88"/>
      <c r="D1621" s="87"/>
      <c r="E1621" s="83">
        <f>IF($C1621&lt;&gt;"",VLOOKUP($C1621,'Monthly budget'!$E$8:$O$86,COLUMN()-3,FALSE),0)</f>
        <v>0</v>
      </c>
      <c r="F1621" s="82">
        <f>IF($C1621&lt;&gt;"",VLOOKUP($C1621,'Monthly budget'!$E$8:$O$86,COLUMN()-3,FALSE),0)</f>
        <v>0</v>
      </c>
      <c r="G1621" s="82">
        <f>IF($C1621&lt;&gt;"",VLOOKUP($C1621,'Monthly budget'!$E$8:$O$86,COLUMN()-3,FALSE),0)</f>
        <v>0</v>
      </c>
      <c r="H1621" s="82">
        <f>IF($C1621&lt;&gt;"",VLOOKUP($C1621,'Monthly budget'!$E$8:$O$86,COLUMN()-3,FALSE),0)</f>
        <v>0</v>
      </c>
      <c r="I1621" s="82">
        <f>IF($C1621&lt;&gt;"",VLOOKUP($C1621,'Monthly budget'!$E$8:$O$86,COLUMN()-3,FALSE),0)</f>
        <v>0</v>
      </c>
      <c r="J1621" s="82">
        <f>IF($C1621&lt;&gt;"",VLOOKUP($C1621,'Monthly budget'!$E$8:$O$86,COLUMN()-3,FALSE),0)</f>
        <v>0</v>
      </c>
      <c r="K1621" s="82">
        <f>IF($C1621&lt;&gt;"",VLOOKUP($C1621,'Monthly budget'!$E$8:$O$86,COLUMN()-3,FALSE),0)</f>
        <v>0</v>
      </c>
      <c r="L1621" s="82">
        <f>IF($C1621&lt;&gt;"",VLOOKUP($C1621,'Monthly budget'!$E$8:$O$86,COLUMN()-3,FALSE),0)</f>
        <v>0</v>
      </c>
      <c r="M1621" s="82">
        <f>IF($C1621&lt;&gt;"",VLOOKUP($C1621,'Monthly budget'!$E$8:$O$86,COLUMN()-3,FALSE),0)</f>
        <v>0</v>
      </c>
      <c r="N1621" s="82">
        <f>IF($C1621&lt;&gt;"",VLOOKUP($C1621,'Monthly budget'!$E$8:$O$86,COLUMN()-3,FALSE),0)</f>
        <v>0</v>
      </c>
    </row>
    <row r="1622" spans="2:14" x14ac:dyDescent="0.25">
      <c r="B1622" s="81" t="b">
        <v>0</v>
      </c>
      <c r="C1622" s="88"/>
      <c r="D1622" s="87"/>
      <c r="E1622" s="83">
        <f>IF($C1622&lt;&gt;"",VLOOKUP($C1622,'Monthly budget'!$E$8:$O$86,COLUMN()-3,FALSE),0)</f>
        <v>0</v>
      </c>
      <c r="F1622" s="82">
        <f>IF($C1622&lt;&gt;"",VLOOKUP($C1622,'Monthly budget'!$E$8:$O$86,COLUMN()-3,FALSE),0)</f>
        <v>0</v>
      </c>
      <c r="G1622" s="82">
        <f>IF($C1622&lt;&gt;"",VLOOKUP($C1622,'Monthly budget'!$E$8:$O$86,COLUMN()-3,FALSE),0)</f>
        <v>0</v>
      </c>
      <c r="H1622" s="82">
        <f>IF($C1622&lt;&gt;"",VLOOKUP($C1622,'Monthly budget'!$E$8:$O$86,COLUMN()-3,FALSE),0)</f>
        <v>0</v>
      </c>
      <c r="I1622" s="82">
        <f>IF($C1622&lt;&gt;"",VLOOKUP($C1622,'Monthly budget'!$E$8:$O$86,COLUMN()-3,FALSE),0)</f>
        <v>0</v>
      </c>
      <c r="J1622" s="82">
        <f>IF($C1622&lt;&gt;"",VLOOKUP($C1622,'Monthly budget'!$E$8:$O$86,COLUMN()-3,FALSE),0)</f>
        <v>0</v>
      </c>
      <c r="K1622" s="82">
        <f>IF($C1622&lt;&gt;"",VLOOKUP($C1622,'Monthly budget'!$E$8:$O$86,COLUMN()-3,FALSE),0)</f>
        <v>0</v>
      </c>
      <c r="L1622" s="82">
        <f>IF($C1622&lt;&gt;"",VLOOKUP($C1622,'Monthly budget'!$E$8:$O$86,COLUMN()-3,FALSE),0)</f>
        <v>0</v>
      </c>
      <c r="M1622" s="82">
        <f>IF($C1622&lt;&gt;"",VLOOKUP($C1622,'Monthly budget'!$E$8:$O$86,COLUMN()-3,FALSE),0)</f>
        <v>0</v>
      </c>
      <c r="N1622" s="82">
        <f>IF($C1622&lt;&gt;"",VLOOKUP($C1622,'Monthly budget'!$E$8:$O$86,COLUMN()-3,FALSE),0)</f>
        <v>0</v>
      </c>
    </row>
    <row r="1623" spans="2:14" x14ac:dyDescent="0.25">
      <c r="B1623" s="81" t="b">
        <v>0</v>
      </c>
      <c r="C1623" s="88"/>
      <c r="D1623" s="87"/>
      <c r="E1623" s="83">
        <f>IF($C1623&lt;&gt;"",VLOOKUP($C1623,'Monthly budget'!$E$8:$O$86,COLUMN()-3,FALSE),0)</f>
        <v>0</v>
      </c>
      <c r="F1623" s="82">
        <f>IF($C1623&lt;&gt;"",VLOOKUP($C1623,'Monthly budget'!$E$8:$O$86,COLUMN()-3,FALSE),0)</f>
        <v>0</v>
      </c>
      <c r="G1623" s="82">
        <f>IF($C1623&lt;&gt;"",VLOOKUP($C1623,'Monthly budget'!$E$8:$O$86,COLUMN()-3,FALSE),0)</f>
        <v>0</v>
      </c>
      <c r="H1623" s="82">
        <f>IF($C1623&lt;&gt;"",VLOOKUP($C1623,'Monthly budget'!$E$8:$O$86,COLUMN()-3,FALSE),0)</f>
        <v>0</v>
      </c>
      <c r="I1623" s="82">
        <f>IF($C1623&lt;&gt;"",VLOOKUP($C1623,'Monthly budget'!$E$8:$O$86,COLUMN()-3,FALSE),0)</f>
        <v>0</v>
      </c>
      <c r="J1623" s="82">
        <f>IF($C1623&lt;&gt;"",VLOOKUP($C1623,'Monthly budget'!$E$8:$O$86,COLUMN()-3,FALSE),0)</f>
        <v>0</v>
      </c>
      <c r="K1623" s="82">
        <f>IF($C1623&lt;&gt;"",VLOOKUP($C1623,'Monthly budget'!$E$8:$O$86,COLUMN()-3,FALSE),0)</f>
        <v>0</v>
      </c>
      <c r="L1623" s="82">
        <f>IF($C1623&lt;&gt;"",VLOOKUP($C1623,'Monthly budget'!$E$8:$O$86,COLUMN()-3,FALSE),0)</f>
        <v>0</v>
      </c>
      <c r="M1623" s="82">
        <f>IF($C1623&lt;&gt;"",VLOOKUP($C1623,'Monthly budget'!$E$8:$O$86,COLUMN()-3,FALSE),0)</f>
        <v>0</v>
      </c>
      <c r="N1623" s="82">
        <f>IF($C1623&lt;&gt;"",VLOOKUP($C1623,'Monthly budget'!$E$8:$O$86,COLUMN()-3,FALSE),0)</f>
        <v>0</v>
      </c>
    </row>
    <row r="1624" spans="2:14" x14ac:dyDescent="0.25">
      <c r="B1624" s="81" t="b">
        <v>0</v>
      </c>
      <c r="C1624" s="88"/>
      <c r="D1624" s="87"/>
      <c r="E1624" s="83">
        <f>IF($C1624&lt;&gt;"",VLOOKUP($C1624,'Monthly budget'!$E$8:$O$86,COLUMN()-3,FALSE),0)</f>
        <v>0</v>
      </c>
      <c r="F1624" s="82">
        <f>IF($C1624&lt;&gt;"",VLOOKUP($C1624,'Monthly budget'!$E$8:$O$86,COLUMN()-3,FALSE),0)</f>
        <v>0</v>
      </c>
      <c r="G1624" s="82">
        <f>IF($C1624&lt;&gt;"",VLOOKUP($C1624,'Monthly budget'!$E$8:$O$86,COLUMN()-3,FALSE),0)</f>
        <v>0</v>
      </c>
      <c r="H1624" s="82">
        <f>IF($C1624&lt;&gt;"",VLOOKUP($C1624,'Monthly budget'!$E$8:$O$86,COLUMN()-3,FALSE),0)</f>
        <v>0</v>
      </c>
      <c r="I1624" s="82">
        <f>IF($C1624&lt;&gt;"",VLOOKUP($C1624,'Monthly budget'!$E$8:$O$86,COLUMN()-3,FALSE),0)</f>
        <v>0</v>
      </c>
      <c r="J1624" s="82">
        <f>IF($C1624&lt;&gt;"",VLOOKUP($C1624,'Monthly budget'!$E$8:$O$86,COLUMN()-3,FALSE),0)</f>
        <v>0</v>
      </c>
      <c r="K1624" s="82">
        <f>IF($C1624&lt;&gt;"",VLOOKUP($C1624,'Monthly budget'!$E$8:$O$86,COLUMN()-3,FALSE),0)</f>
        <v>0</v>
      </c>
      <c r="L1624" s="82">
        <f>IF($C1624&lt;&gt;"",VLOOKUP($C1624,'Monthly budget'!$E$8:$O$86,COLUMN()-3,FALSE),0)</f>
        <v>0</v>
      </c>
      <c r="M1624" s="82">
        <f>IF($C1624&lt;&gt;"",VLOOKUP($C1624,'Monthly budget'!$E$8:$O$86,COLUMN()-3,FALSE),0)</f>
        <v>0</v>
      </c>
      <c r="N1624" s="82">
        <f>IF($C1624&lt;&gt;"",VLOOKUP($C1624,'Monthly budget'!$E$8:$O$86,COLUMN()-3,FALSE),0)</f>
        <v>0</v>
      </c>
    </row>
    <row r="1625" spans="2:14" x14ac:dyDescent="0.25">
      <c r="B1625" s="81" t="b">
        <v>0</v>
      </c>
      <c r="C1625" s="88"/>
      <c r="D1625" s="87"/>
      <c r="E1625" s="83">
        <f>IF($C1625&lt;&gt;"",VLOOKUP($C1625,'Monthly budget'!$E$8:$O$86,COLUMN()-3,FALSE),0)</f>
        <v>0</v>
      </c>
      <c r="F1625" s="82">
        <f>IF($C1625&lt;&gt;"",VLOOKUP($C1625,'Monthly budget'!$E$8:$O$86,COLUMN()-3,FALSE),0)</f>
        <v>0</v>
      </c>
      <c r="G1625" s="82">
        <f>IF($C1625&lt;&gt;"",VLOOKUP($C1625,'Monthly budget'!$E$8:$O$86,COLUMN()-3,FALSE),0)</f>
        <v>0</v>
      </c>
      <c r="H1625" s="82">
        <f>IF($C1625&lt;&gt;"",VLOOKUP($C1625,'Monthly budget'!$E$8:$O$86,COLUMN()-3,FALSE),0)</f>
        <v>0</v>
      </c>
      <c r="I1625" s="82">
        <f>IF($C1625&lt;&gt;"",VLOOKUP($C1625,'Monthly budget'!$E$8:$O$86,COLUMN()-3,FALSE),0)</f>
        <v>0</v>
      </c>
      <c r="J1625" s="82">
        <f>IF($C1625&lt;&gt;"",VLOOKUP($C1625,'Monthly budget'!$E$8:$O$86,COLUMN()-3,FALSE),0)</f>
        <v>0</v>
      </c>
      <c r="K1625" s="82">
        <f>IF($C1625&lt;&gt;"",VLOOKUP($C1625,'Monthly budget'!$E$8:$O$86,COLUMN()-3,FALSE),0)</f>
        <v>0</v>
      </c>
      <c r="L1625" s="82">
        <f>IF($C1625&lt;&gt;"",VLOOKUP($C1625,'Monthly budget'!$E$8:$O$86,COLUMN()-3,FALSE),0)</f>
        <v>0</v>
      </c>
      <c r="M1625" s="82">
        <f>IF($C1625&lt;&gt;"",VLOOKUP($C1625,'Monthly budget'!$E$8:$O$86,COLUMN()-3,FALSE),0)</f>
        <v>0</v>
      </c>
      <c r="N1625" s="82">
        <f>IF($C1625&lt;&gt;"",VLOOKUP($C1625,'Monthly budget'!$E$8:$O$86,COLUMN()-3,FALSE),0)</f>
        <v>0</v>
      </c>
    </row>
    <row r="1626" spans="2:14" x14ac:dyDescent="0.25">
      <c r="B1626" s="81" t="b">
        <v>0</v>
      </c>
      <c r="C1626" s="88"/>
      <c r="D1626" s="87"/>
      <c r="E1626" s="83">
        <f>IF($C1626&lt;&gt;"",VLOOKUP($C1626,'Monthly budget'!$E$8:$O$86,COLUMN()-3,FALSE),0)</f>
        <v>0</v>
      </c>
      <c r="F1626" s="82">
        <f>IF($C1626&lt;&gt;"",VLOOKUP($C1626,'Monthly budget'!$E$8:$O$86,COLUMN()-3,FALSE),0)</f>
        <v>0</v>
      </c>
      <c r="G1626" s="82">
        <f>IF($C1626&lt;&gt;"",VLOOKUP($C1626,'Monthly budget'!$E$8:$O$86,COLUMN()-3,FALSE),0)</f>
        <v>0</v>
      </c>
      <c r="H1626" s="82">
        <f>IF($C1626&lt;&gt;"",VLOOKUP($C1626,'Monthly budget'!$E$8:$O$86,COLUMN()-3,FALSE),0)</f>
        <v>0</v>
      </c>
      <c r="I1626" s="82">
        <f>IF($C1626&lt;&gt;"",VLOOKUP($C1626,'Monthly budget'!$E$8:$O$86,COLUMN()-3,FALSE),0)</f>
        <v>0</v>
      </c>
      <c r="J1626" s="82">
        <f>IF($C1626&lt;&gt;"",VLOOKUP($C1626,'Monthly budget'!$E$8:$O$86,COLUMN()-3,FALSE),0)</f>
        <v>0</v>
      </c>
      <c r="K1626" s="82">
        <f>IF($C1626&lt;&gt;"",VLOOKUP($C1626,'Monthly budget'!$E$8:$O$86,COLUMN()-3,FALSE),0)</f>
        <v>0</v>
      </c>
      <c r="L1626" s="82">
        <f>IF($C1626&lt;&gt;"",VLOOKUP($C1626,'Monthly budget'!$E$8:$O$86,COLUMN()-3,FALSE),0)</f>
        <v>0</v>
      </c>
      <c r="M1626" s="82">
        <f>IF($C1626&lt;&gt;"",VLOOKUP($C1626,'Monthly budget'!$E$8:$O$86,COLUMN()-3,FALSE),0)</f>
        <v>0</v>
      </c>
      <c r="N1626" s="82">
        <f>IF($C1626&lt;&gt;"",VLOOKUP($C1626,'Monthly budget'!$E$8:$O$86,COLUMN()-3,FALSE),0)</f>
        <v>0</v>
      </c>
    </row>
    <row r="1627" spans="2:14" x14ac:dyDescent="0.25">
      <c r="B1627" s="81" t="b">
        <v>0</v>
      </c>
      <c r="C1627" s="88"/>
      <c r="D1627" s="87"/>
      <c r="E1627" s="83">
        <f>IF($C1627&lt;&gt;"",VLOOKUP($C1627,'Monthly budget'!$E$8:$O$86,COLUMN()-3,FALSE),0)</f>
        <v>0</v>
      </c>
      <c r="F1627" s="82">
        <f>IF($C1627&lt;&gt;"",VLOOKUP($C1627,'Monthly budget'!$E$8:$O$86,COLUMN()-3,FALSE),0)</f>
        <v>0</v>
      </c>
      <c r="G1627" s="82">
        <f>IF($C1627&lt;&gt;"",VLOOKUP($C1627,'Monthly budget'!$E$8:$O$86,COLUMN()-3,FALSE),0)</f>
        <v>0</v>
      </c>
      <c r="H1627" s="82">
        <f>IF($C1627&lt;&gt;"",VLOOKUP($C1627,'Monthly budget'!$E$8:$O$86,COLUMN()-3,FALSE),0)</f>
        <v>0</v>
      </c>
      <c r="I1627" s="82">
        <f>IF($C1627&lt;&gt;"",VLOOKUP($C1627,'Monthly budget'!$E$8:$O$86,COLUMN()-3,FALSE),0)</f>
        <v>0</v>
      </c>
      <c r="J1627" s="82">
        <f>IF($C1627&lt;&gt;"",VLOOKUP($C1627,'Monthly budget'!$E$8:$O$86,COLUMN()-3,FALSE),0)</f>
        <v>0</v>
      </c>
      <c r="K1627" s="82">
        <f>IF($C1627&lt;&gt;"",VLOOKUP($C1627,'Monthly budget'!$E$8:$O$86,COLUMN()-3,FALSE),0)</f>
        <v>0</v>
      </c>
      <c r="L1627" s="82">
        <f>IF($C1627&lt;&gt;"",VLOOKUP($C1627,'Monthly budget'!$E$8:$O$86,COLUMN()-3,FALSE),0)</f>
        <v>0</v>
      </c>
      <c r="M1627" s="82">
        <f>IF($C1627&lt;&gt;"",VLOOKUP($C1627,'Monthly budget'!$E$8:$O$86,COLUMN()-3,FALSE),0)</f>
        <v>0</v>
      </c>
      <c r="N1627" s="82">
        <f>IF($C1627&lt;&gt;"",VLOOKUP($C1627,'Monthly budget'!$E$8:$O$86,COLUMN()-3,FALSE),0)</f>
        <v>0</v>
      </c>
    </row>
    <row r="1628" spans="2:14" x14ac:dyDescent="0.25">
      <c r="B1628" s="81" t="b">
        <v>0</v>
      </c>
      <c r="C1628" s="88"/>
      <c r="D1628" s="87"/>
      <c r="E1628" s="83">
        <f>IF($C1628&lt;&gt;"",VLOOKUP($C1628,'Monthly budget'!$E$8:$O$86,COLUMN()-3,FALSE),0)</f>
        <v>0</v>
      </c>
      <c r="F1628" s="82">
        <f>IF($C1628&lt;&gt;"",VLOOKUP($C1628,'Monthly budget'!$E$8:$O$86,COLUMN()-3,FALSE),0)</f>
        <v>0</v>
      </c>
      <c r="G1628" s="82">
        <f>IF($C1628&lt;&gt;"",VLOOKUP($C1628,'Monthly budget'!$E$8:$O$86,COLUMN()-3,FALSE),0)</f>
        <v>0</v>
      </c>
      <c r="H1628" s="82">
        <f>IF($C1628&lt;&gt;"",VLOOKUP($C1628,'Monthly budget'!$E$8:$O$86,COLUMN()-3,FALSE),0)</f>
        <v>0</v>
      </c>
      <c r="I1628" s="82">
        <f>IF($C1628&lt;&gt;"",VLOOKUP($C1628,'Monthly budget'!$E$8:$O$86,COLUMN()-3,FALSE),0)</f>
        <v>0</v>
      </c>
      <c r="J1628" s="82">
        <f>IF($C1628&lt;&gt;"",VLOOKUP($C1628,'Monthly budget'!$E$8:$O$86,COLUMN()-3,FALSE),0)</f>
        <v>0</v>
      </c>
      <c r="K1628" s="82">
        <f>IF($C1628&lt;&gt;"",VLOOKUP($C1628,'Monthly budget'!$E$8:$O$86,COLUMN()-3,FALSE),0)</f>
        <v>0</v>
      </c>
      <c r="L1628" s="82">
        <f>IF($C1628&lt;&gt;"",VLOOKUP($C1628,'Monthly budget'!$E$8:$O$86,COLUMN()-3,FALSE),0)</f>
        <v>0</v>
      </c>
      <c r="M1628" s="82">
        <f>IF($C1628&lt;&gt;"",VLOOKUP($C1628,'Monthly budget'!$E$8:$O$86,COLUMN()-3,FALSE),0)</f>
        <v>0</v>
      </c>
      <c r="N1628" s="82">
        <f>IF($C1628&lt;&gt;"",VLOOKUP($C1628,'Monthly budget'!$E$8:$O$86,COLUMN()-3,FALSE),0)</f>
        <v>0</v>
      </c>
    </row>
    <row r="1629" spans="2:14" x14ac:dyDescent="0.25">
      <c r="B1629" s="81" t="b">
        <v>0</v>
      </c>
      <c r="C1629" s="88"/>
      <c r="D1629" s="87"/>
      <c r="E1629" s="83">
        <f>IF($C1629&lt;&gt;"",VLOOKUP($C1629,'Monthly budget'!$E$8:$O$86,COLUMN()-3,FALSE),0)</f>
        <v>0</v>
      </c>
      <c r="F1629" s="82">
        <f>IF($C1629&lt;&gt;"",VLOOKUP($C1629,'Monthly budget'!$E$8:$O$86,COLUMN()-3,FALSE),0)</f>
        <v>0</v>
      </c>
      <c r="G1629" s="82">
        <f>IF($C1629&lt;&gt;"",VLOOKUP($C1629,'Monthly budget'!$E$8:$O$86,COLUMN()-3,FALSE),0)</f>
        <v>0</v>
      </c>
      <c r="H1629" s="82">
        <f>IF($C1629&lt;&gt;"",VLOOKUP($C1629,'Monthly budget'!$E$8:$O$86,COLUMN()-3,FALSE),0)</f>
        <v>0</v>
      </c>
      <c r="I1629" s="82">
        <f>IF($C1629&lt;&gt;"",VLOOKUP($C1629,'Monthly budget'!$E$8:$O$86,COLUMN()-3,FALSE),0)</f>
        <v>0</v>
      </c>
      <c r="J1629" s="82">
        <f>IF($C1629&lt;&gt;"",VLOOKUP($C1629,'Monthly budget'!$E$8:$O$86,COLUMN()-3,FALSE),0)</f>
        <v>0</v>
      </c>
      <c r="K1629" s="82">
        <f>IF($C1629&lt;&gt;"",VLOOKUP($C1629,'Monthly budget'!$E$8:$O$86,COLUMN()-3,FALSE),0)</f>
        <v>0</v>
      </c>
      <c r="L1629" s="82">
        <f>IF($C1629&lt;&gt;"",VLOOKUP($C1629,'Monthly budget'!$E$8:$O$86,COLUMN()-3,FALSE),0)</f>
        <v>0</v>
      </c>
      <c r="M1629" s="82">
        <f>IF($C1629&lt;&gt;"",VLOOKUP($C1629,'Monthly budget'!$E$8:$O$86,COLUMN()-3,FALSE),0)</f>
        <v>0</v>
      </c>
      <c r="N1629" s="82">
        <f>IF($C1629&lt;&gt;"",VLOOKUP($C1629,'Monthly budget'!$E$8:$O$86,COLUMN()-3,FALSE),0)</f>
        <v>0</v>
      </c>
    </row>
    <row r="1630" spans="2:14" x14ac:dyDescent="0.25">
      <c r="B1630" s="81" t="b">
        <v>0</v>
      </c>
      <c r="C1630" s="88"/>
      <c r="D1630" s="87"/>
      <c r="E1630" s="83">
        <f>IF($C1630&lt;&gt;"",VLOOKUP($C1630,'Monthly budget'!$E$8:$O$86,COLUMN()-3,FALSE),0)</f>
        <v>0</v>
      </c>
      <c r="F1630" s="82">
        <f>IF($C1630&lt;&gt;"",VLOOKUP($C1630,'Monthly budget'!$E$8:$O$86,COLUMN()-3,FALSE),0)</f>
        <v>0</v>
      </c>
      <c r="G1630" s="82">
        <f>IF($C1630&lt;&gt;"",VLOOKUP($C1630,'Monthly budget'!$E$8:$O$86,COLUMN()-3,FALSE),0)</f>
        <v>0</v>
      </c>
      <c r="H1630" s="82">
        <f>IF($C1630&lt;&gt;"",VLOOKUP($C1630,'Monthly budget'!$E$8:$O$86,COLUMN()-3,FALSE),0)</f>
        <v>0</v>
      </c>
      <c r="I1630" s="82">
        <f>IF($C1630&lt;&gt;"",VLOOKUP($C1630,'Monthly budget'!$E$8:$O$86,COLUMN()-3,FALSE),0)</f>
        <v>0</v>
      </c>
      <c r="J1630" s="82">
        <f>IF($C1630&lt;&gt;"",VLOOKUP($C1630,'Monthly budget'!$E$8:$O$86,COLUMN()-3,FALSE),0)</f>
        <v>0</v>
      </c>
      <c r="K1630" s="82">
        <f>IF($C1630&lt;&gt;"",VLOOKUP($C1630,'Monthly budget'!$E$8:$O$86,COLUMN()-3,FALSE),0)</f>
        <v>0</v>
      </c>
      <c r="L1630" s="82">
        <f>IF($C1630&lt;&gt;"",VLOOKUP($C1630,'Monthly budget'!$E$8:$O$86,COLUMN()-3,FALSE),0)</f>
        <v>0</v>
      </c>
      <c r="M1630" s="82">
        <f>IF($C1630&lt;&gt;"",VLOOKUP($C1630,'Monthly budget'!$E$8:$O$86,COLUMN()-3,FALSE),0)</f>
        <v>0</v>
      </c>
      <c r="N1630" s="82">
        <f>IF($C1630&lt;&gt;"",VLOOKUP($C1630,'Monthly budget'!$E$8:$O$86,COLUMN()-3,FALSE),0)</f>
        <v>0</v>
      </c>
    </row>
    <row r="1631" spans="2:14" x14ac:dyDescent="0.25">
      <c r="B1631" s="81" t="b">
        <v>0</v>
      </c>
      <c r="C1631" s="88"/>
      <c r="D1631" s="87"/>
      <c r="E1631" s="83">
        <f>IF($C1631&lt;&gt;"",VLOOKUP($C1631,'Monthly budget'!$E$8:$O$86,COLUMN()-3,FALSE),0)</f>
        <v>0</v>
      </c>
      <c r="F1631" s="82">
        <f>IF($C1631&lt;&gt;"",VLOOKUP($C1631,'Monthly budget'!$E$8:$O$86,COLUMN()-3,FALSE),0)</f>
        <v>0</v>
      </c>
      <c r="G1631" s="82">
        <f>IF($C1631&lt;&gt;"",VLOOKUP($C1631,'Monthly budget'!$E$8:$O$86,COLUMN()-3,FALSE),0)</f>
        <v>0</v>
      </c>
      <c r="H1631" s="82">
        <f>IF($C1631&lt;&gt;"",VLOOKUP($C1631,'Monthly budget'!$E$8:$O$86,COLUMN()-3,FALSE),0)</f>
        <v>0</v>
      </c>
      <c r="I1631" s="82">
        <f>IF($C1631&lt;&gt;"",VLOOKUP($C1631,'Monthly budget'!$E$8:$O$86,COLUMN()-3,FALSE),0)</f>
        <v>0</v>
      </c>
      <c r="J1631" s="82">
        <f>IF($C1631&lt;&gt;"",VLOOKUP($C1631,'Monthly budget'!$E$8:$O$86,COLUMN()-3,FALSE),0)</f>
        <v>0</v>
      </c>
      <c r="K1631" s="82">
        <f>IF($C1631&lt;&gt;"",VLOOKUP($C1631,'Monthly budget'!$E$8:$O$86,COLUMN()-3,FALSE),0)</f>
        <v>0</v>
      </c>
      <c r="L1631" s="82">
        <f>IF($C1631&lt;&gt;"",VLOOKUP($C1631,'Monthly budget'!$E$8:$O$86,COLUMN()-3,FALSE),0)</f>
        <v>0</v>
      </c>
      <c r="M1631" s="82">
        <f>IF($C1631&lt;&gt;"",VLOOKUP($C1631,'Monthly budget'!$E$8:$O$86,COLUMN()-3,FALSE),0)</f>
        <v>0</v>
      </c>
      <c r="N1631" s="82">
        <f>IF($C1631&lt;&gt;"",VLOOKUP($C1631,'Monthly budget'!$E$8:$O$86,COLUMN()-3,FALSE),0)</f>
        <v>0</v>
      </c>
    </row>
    <row r="1632" spans="2:14" x14ac:dyDescent="0.25">
      <c r="B1632" s="81" t="b">
        <v>0</v>
      </c>
      <c r="C1632" s="88"/>
      <c r="D1632" s="87"/>
      <c r="E1632" s="83">
        <f>IF($C1632&lt;&gt;"",VLOOKUP($C1632,'Monthly budget'!$E$8:$O$86,COLUMN()-3,FALSE),0)</f>
        <v>0</v>
      </c>
      <c r="F1632" s="82">
        <f>IF($C1632&lt;&gt;"",VLOOKUP($C1632,'Monthly budget'!$E$8:$O$86,COLUMN()-3,FALSE),0)</f>
        <v>0</v>
      </c>
      <c r="G1632" s="82">
        <f>IF($C1632&lt;&gt;"",VLOOKUP($C1632,'Monthly budget'!$E$8:$O$86,COLUMN()-3,FALSE),0)</f>
        <v>0</v>
      </c>
      <c r="H1632" s="82">
        <f>IF($C1632&lt;&gt;"",VLOOKUP($C1632,'Monthly budget'!$E$8:$O$86,COLUMN()-3,FALSE),0)</f>
        <v>0</v>
      </c>
      <c r="I1632" s="82">
        <f>IF($C1632&lt;&gt;"",VLOOKUP($C1632,'Monthly budget'!$E$8:$O$86,COLUMN()-3,FALSE),0)</f>
        <v>0</v>
      </c>
      <c r="J1632" s="82">
        <f>IF($C1632&lt;&gt;"",VLOOKUP($C1632,'Monthly budget'!$E$8:$O$86,COLUMN()-3,FALSE),0)</f>
        <v>0</v>
      </c>
      <c r="K1632" s="82">
        <f>IF($C1632&lt;&gt;"",VLOOKUP($C1632,'Monthly budget'!$E$8:$O$86,COLUMN()-3,FALSE),0)</f>
        <v>0</v>
      </c>
      <c r="L1632" s="82">
        <f>IF($C1632&lt;&gt;"",VLOOKUP($C1632,'Monthly budget'!$E$8:$O$86,COLUMN()-3,FALSE),0)</f>
        <v>0</v>
      </c>
      <c r="M1632" s="82">
        <f>IF($C1632&lt;&gt;"",VLOOKUP($C1632,'Monthly budget'!$E$8:$O$86,COLUMN()-3,FALSE),0)</f>
        <v>0</v>
      </c>
      <c r="N1632" s="82">
        <f>IF($C1632&lt;&gt;"",VLOOKUP($C1632,'Monthly budget'!$E$8:$O$86,COLUMN()-3,FALSE),0)</f>
        <v>0</v>
      </c>
    </row>
    <row r="1633" spans="2:14" x14ac:dyDescent="0.25">
      <c r="B1633" s="81" t="b">
        <v>0</v>
      </c>
      <c r="C1633" s="88"/>
      <c r="D1633" s="87"/>
      <c r="E1633" s="83">
        <f>IF($C1633&lt;&gt;"",VLOOKUP($C1633,'Monthly budget'!$E$8:$O$86,COLUMN()-3,FALSE),0)</f>
        <v>0</v>
      </c>
      <c r="F1633" s="82">
        <f>IF($C1633&lt;&gt;"",VLOOKUP($C1633,'Monthly budget'!$E$8:$O$86,COLUMN()-3,FALSE),0)</f>
        <v>0</v>
      </c>
      <c r="G1633" s="82">
        <f>IF($C1633&lt;&gt;"",VLOOKUP($C1633,'Monthly budget'!$E$8:$O$86,COLUMN()-3,FALSE),0)</f>
        <v>0</v>
      </c>
      <c r="H1633" s="82">
        <f>IF($C1633&lt;&gt;"",VLOOKUP($C1633,'Monthly budget'!$E$8:$O$86,COLUMN()-3,FALSE),0)</f>
        <v>0</v>
      </c>
      <c r="I1633" s="82">
        <f>IF($C1633&lt;&gt;"",VLOOKUP($C1633,'Monthly budget'!$E$8:$O$86,COLUMN()-3,FALSE),0)</f>
        <v>0</v>
      </c>
      <c r="J1633" s="82">
        <f>IF($C1633&lt;&gt;"",VLOOKUP($C1633,'Monthly budget'!$E$8:$O$86,COLUMN()-3,FALSE),0)</f>
        <v>0</v>
      </c>
      <c r="K1633" s="82">
        <f>IF($C1633&lt;&gt;"",VLOOKUP($C1633,'Monthly budget'!$E$8:$O$86,COLUMN()-3,FALSE),0)</f>
        <v>0</v>
      </c>
      <c r="L1633" s="82">
        <f>IF($C1633&lt;&gt;"",VLOOKUP($C1633,'Monthly budget'!$E$8:$O$86,COLUMN()-3,FALSE),0)</f>
        <v>0</v>
      </c>
      <c r="M1633" s="82">
        <f>IF($C1633&lt;&gt;"",VLOOKUP($C1633,'Monthly budget'!$E$8:$O$86,COLUMN()-3,FALSE),0)</f>
        <v>0</v>
      </c>
      <c r="N1633" s="82">
        <f>IF($C1633&lt;&gt;"",VLOOKUP($C1633,'Monthly budget'!$E$8:$O$86,COLUMN()-3,FALSE),0)</f>
        <v>0</v>
      </c>
    </row>
    <row r="1634" spans="2:14" x14ac:dyDescent="0.25">
      <c r="B1634" s="81" t="b">
        <v>0</v>
      </c>
      <c r="C1634" s="88"/>
      <c r="D1634" s="87"/>
      <c r="E1634" s="83">
        <f>IF($C1634&lt;&gt;"",VLOOKUP($C1634,'Monthly budget'!$E$8:$O$86,COLUMN()-3,FALSE),0)</f>
        <v>0</v>
      </c>
      <c r="F1634" s="82">
        <f>IF($C1634&lt;&gt;"",VLOOKUP($C1634,'Monthly budget'!$E$8:$O$86,COLUMN()-3,FALSE),0)</f>
        <v>0</v>
      </c>
      <c r="G1634" s="82">
        <f>IF($C1634&lt;&gt;"",VLOOKUP($C1634,'Monthly budget'!$E$8:$O$86,COLUMN()-3,FALSE),0)</f>
        <v>0</v>
      </c>
      <c r="H1634" s="82">
        <f>IF($C1634&lt;&gt;"",VLOOKUP($C1634,'Monthly budget'!$E$8:$O$86,COLUMN()-3,FALSE),0)</f>
        <v>0</v>
      </c>
      <c r="I1634" s="82">
        <f>IF($C1634&lt;&gt;"",VLOOKUP($C1634,'Monthly budget'!$E$8:$O$86,COLUMN()-3,FALSE),0)</f>
        <v>0</v>
      </c>
      <c r="J1634" s="82">
        <f>IF($C1634&lt;&gt;"",VLOOKUP($C1634,'Monthly budget'!$E$8:$O$86,COLUMN()-3,FALSE),0)</f>
        <v>0</v>
      </c>
      <c r="K1634" s="82">
        <f>IF($C1634&lt;&gt;"",VLOOKUP($C1634,'Monthly budget'!$E$8:$O$86,COLUMN()-3,FALSE),0)</f>
        <v>0</v>
      </c>
      <c r="L1634" s="82">
        <f>IF($C1634&lt;&gt;"",VLOOKUP($C1634,'Monthly budget'!$E$8:$O$86,COLUMN()-3,FALSE),0)</f>
        <v>0</v>
      </c>
      <c r="M1634" s="82">
        <f>IF($C1634&lt;&gt;"",VLOOKUP($C1634,'Monthly budget'!$E$8:$O$86,COLUMN()-3,FALSE),0)</f>
        <v>0</v>
      </c>
      <c r="N1634" s="82">
        <f>IF($C1634&lt;&gt;"",VLOOKUP($C1634,'Monthly budget'!$E$8:$O$86,COLUMN()-3,FALSE),0)</f>
        <v>0</v>
      </c>
    </row>
    <row r="1635" spans="2:14" x14ac:dyDescent="0.25">
      <c r="B1635" s="81" t="b">
        <v>0</v>
      </c>
      <c r="C1635" s="88"/>
      <c r="D1635" s="87"/>
      <c r="E1635" s="83">
        <f>IF($C1635&lt;&gt;"",VLOOKUP($C1635,'Monthly budget'!$E$8:$O$86,COLUMN()-3,FALSE),0)</f>
        <v>0</v>
      </c>
      <c r="F1635" s="82">
        <f>IF($C1635&lt;&gt;"",VLOOKUP($C1635,'Monthly budget'!$E$8:$O$86,COLUMN()-3,FALSE),0)</f>
        <v>0</v>
      </c>
      <c r="G1635" s="82">
        <f>IF($C1635&lt;&gt;"",VLOOKUP($C1635,'Monthly budget'!$E$8:$O$86,COLUMN()-3,FALSE),0)</f>
        <v>0</v>
      </c>
      <c r="H1635" s="82">
        <f>IF($C1635&lt;&gt;"",VLOOKUP($C1635,'Monthly budget'!$E$8:$O$86,COLUMN()-3,FALSE),0)</f>
        <v>0</v>
      </c>
      <c r="I1635" s="82">
        <f>IF($C1635&lt;&gt;"",VLOOKUP($C1635,'Monthly budget'!$E$8:$O$86,COLUMN()-3,FALSE),0)</f>
        <v>0</v>
      </c>
      <c r="J1635" s="82">
        <f>IF($C1635&lt;&gt;"",VLOOKUP($C1635,'Monthly budget'!$E$8:$O$86,COLUMN()-3,FALSE),0)</f>
        <v>0</v>
      </c>
      <c r="K1635" s="82">
        <f>IF($C1635&lt;&gt;"",VLOOKUP($C1635,'Monthly budget'!$E$8:$O$86,COLUMN()-3,FALSE),0)</f>
        <v>0</v>
      </c>
      <c r="L1635" s="82">
        <f>IF($C1635&lt;&gt;"",VLOOKUP($C1635,'Monthly budget'!$E$8:$O$86,COLUMN()-3,FALSE),0)</f>
        <v>0</v>
      </c>
      <c r="M1635" s="82">
        <f>IF($C1635&lt;&gt;"",VLOOKUP($C1635,'Monthly budget'!$E$8:$O$86,COLUMN()-3,FALSE),0)</f>
        <v>0</v>
      </c>
      <c r="N1635" s="82">
        <f>IF($C1635&lt;&gt;"",VLOOKUP($C1635,'Monthly budget'!$E$8:$O$86,COLUMN()-3,FALSE),0)</f>
        <v>0</v>
      </c>
    </row>
    <row r="1636" spans="2:14" x14ac:dyDescent="0.25">
      <c r="B1636" s="81" t="b">
        <v>0</v>
      </c>
      <c r="C1636" s="88"/>
      <c r="D1636" s="87"/>
      <c r="E1636" s="83">
        <f>IF($C1636&lt;&gt;"",VLOOKUP($C1636,'Monthly budget'!$E$8:$O$86,COLUMN()-3,FALSE),0)</f>
        <v>0</v>
      </c>
      <c r="F1636" s="82">
        <f>IF($C1636&lt;&gt;"",VLOOKUP($C1636,'Monthly budget'!$E$8:$O$86,COLUMN()-3,FALSE),0)</f>
        <v>0</v>
      </c>
      <c r="G1636" s="82">
        <f>IF($C1636&lt;&gt;"",VLOOKUP($C1636,'Monthly budget'!$E$8:$O$86,COLUMN()-3,FALSE),0)</f>
        <v>0</v>
      </c>
      <c r="H1636" s="82">
        <f>IF($C1636&lt;&gt;"",VLOOKUP($C1636,'Monthly budget'!$E$8:$O$86,COLUMN()-3,FALSE),0)</f>
        <v>0</v>
      </c>
      <c r="I1636" s="82">
        <f>IF($C1636&lt;&gt;"",VLOOKUP($C1636,'Monthly budget'!$E$8:$O$86,COLUMN()-3,FALSE),0)</f>
        <v>0</v>
      </c>
      <c r="J1636" s="82">
        <f>IF($C1636&lt;&gt;"",VLOOKUP($C1636,'Monthly budget'!$E$8:$O$86,COLUMN()-3,FALSE),0)</f>
        <v>0</v>
      </c>
      <c r="K1636" s="82">
        <f>IF($C1636&lt;&gt;"",VLOOKUP($C1636,'Monthly budget'!$E$8:$O$86,COLUMN()-3,FALSE),0)</f>
        <v>0</v>
      </c>
      <c r="L1636" s="82">
        <f>IF($C1636&lt;&gt;"",VLOOKUP($C1636,'Monthly budget'!$E$8:$O$86,COLUMN()-3,FALSE),0)</f>
        <v>0</v>
      </c>
      <c r="M1636" s="82">
        <f>IF($C1636&lt;&gt;"",VLOOKUP($C1636,'Monthly budget'!$E$8:$O$86,COLUMN()-3,FALSE),0)</f>
        <v>0</v>
      </c>
      <c r="N1636" s="82">
        <f>IF($C1636&lt;&gt;"",VLOOKUP($C1636,'Monthly budget'!$E$8:$O$86,COLUMN()-3,FALSE),0)</f>
        <v>0</v>
      </c>
    </row>
    <row r="1637" spans="2:14" x14ac:dyDescent="0.25">
      <c r="B1637" s="81" t="b">
        <v>0</v>
      </c>
      <c r="C1637" s="88"/>
      <c r="D1637" s="87"/>
      <c r="E1637" s="83">
        <f>IF($C1637&lt;&gt;"",VLOOKUP($C1637,'Monthly budget'!$E$8:$O$86,COLUMN()-3,FALSE),0)</f>
        <v>0</v>
      </c>
      <c r="F1637" s="82">
        <f>IF($C1637&lt;&gt;"",VLOOKUP($C1637,'Monthly budget'!$E$8:$O$86,COLUMN()-3,FALSE),0)</f>
        <v>0</v>
      </c>
      <c r="G1637" s="82">
        <f>IF($C1637&lt;&gt;"",VLOOKUP($C1637,'Monthly budget'!$E$8:$O$86,COLUMN()-3,FALSE),0)</f>
        <v>0</v>
      </c>
      <c r="H1637" s="82">
        <f>IF($C1637&lt;&gt;"",VLOOKUP($C1637,'Monthly budget'!$E$8:$O$86,COLUMN()-3,FALSE),0)</f>
        <v>0</v>
      </c>
      <c r="I1637" s="82">
        <f>IF($C1637&lt;&gt;"",VLOOKUP($C1637,'Monthly budget'!$E$8:$O$86,COLUMN()-3,FALSE),0)</f>
        <v>0</v>
      </c>
      <c r="J1637" s="82">
        <f>IF($C1637&lt;&gt;"",VLOOKUP($C1637,'Monthly budget'!$E$8:$O$86,COLUMN()-3,FALSE),0)</f>
        <v>0</v>
      </c>
      <c r="K1637" s="82">
        <f>IF($C1637&lt;&gt;"",VLOOKUP($C1637,'Monthly budget'!$E$8:$O$86,COLUMN()-3,FALSE),0)</f>
        <v>0</v>
      </c>
      <c r="L1637" s="82">
        <f>IF($C1637&lt;&gt;"",VLOOKUP($C1637,'Monthly budget'!$E$8:$O$86,COLUMN()-3,FALSE),0)</f>
        <v>0</v>
      </c>
      <c r="M1637" s="82">
        <f>IF($C1637&lt;&gt;"",VLOOKUP($C1637,'Monthly budget'!$E$8:$O$86,COLUMN()-3,FALSE),0)</f>
        <v>0</v>
      </c>
      <c r="N1637" s="82">
        <f>IF($C1637&lt;&gt;"",VLOOKUP($C1637,'Monthly budget'!$E$8:$O$86,COLUMN()-3,FALSE),0)</f>
        <v>0</v>
      </c>
    </row>
    <row r="1638" spans="2:14" x14ac:dyDescent="0.25">
      <c r="B1638" s="81" t="b">
        <v>0</v>
      </c>
      <c r="C1638" s="88"/>
      <c r="D1638" s="87"/>
      <c r="E1638" s="83">
        <f>IF($C1638&lt;&gt;"",VLOOKUP($C1638,'Monthly budget'!$E$8:$O$86,COLUMN()-3,FALSE),0)</f>
        <v>0</v>
      </c>
      <c r="F1638" s="82">
        <f>IF($C1638&lt;&gt;"",VLOOKUP($C1638,'Monthly budget'!$E$8:$O$86,COLUMN()-3,FALSE),0)</f>
        <v>0</v>
      </c>
      <c r="G1638" s="82">
        <f>IF($C1638&lt;&gt;"",VLOOKUP($C1638,'Monthly budget'!$E$8:$O$86,COLUMN()-3,FALSE),0)</f>
        <v>0</v>
      </c>
      <c r="H1638" s="82">
        <f>IF($C1638&lt;&gt;"",VLOOKUP($C1638,'Monthly budget'!$E$8:$O$86,COLUMN()-3,FALSE),0)</f>
        <v>0</v>
      </c>
      <c r="I1638" s="82">
        <f>IF($C1638&lt;&gt;"",VLOOKUP($C1638,'Monthly budget'!$E$8:$O$86,COLUMN()-3,FALSE),0)</f>
        <v>0</v>
      </c>
      <c r="J1638" s="82">
        <f>IF($C1638&lt;&gt;"",VLOOKUP($C1638,'Monthly budget'!$E$8:$O$86,COLUMN()-3,FALSE),0)</f>
        <v>0</v>
      </c>
      <c r="K1638" s="82">
        <f>IF($C1638&lt;&gt;"",VLOOKUP($C1638,'Monthly budget'!$E$8:$O$86,COLUMN()-3,FALSE),0)</f>
        <v>0</v>
      </c>
      <c r="L1638" s="82">
        <f>IF($C1638&lt;&gt;"",VLOOKUP($C1638,'Monthly budget'!$E$8:$O$86,COLUMN()-3,FALSE),0)</f>
        <v>0</v>
      </c>
      <c r="M1638" s="82">
        <f>IF($C1638&lt;&gt;"",VLOOKUP($C1638,'Monthly budget'!$E$8:$O$86,COLUMN()-3,FALSE),0)</f>
        <v>0</v>
      </c>
      <c r="N1638" s="82">
        <f>IF($C1638&lt;&gt;"",VLOOKUP($C1638,'Monthly budget'!$E$8:$O$86,COLUMN()-3,FALSE),0)</f>
        <v>0</v>
      </c>
    </row>
    <row r="1639" spans="2:14" x14ac:dyDescent="0.25">
      <c r="B1639" s="81" t="b">
        <v>0</v>
      </c>
      <c r="C1639" s="88"/>
      <c r="D1639" s="87"/>
      <c r="E1639" s="83">
        <f>IF($C1639&lt;&gt;"",VLOOKUP($C1639,'Monthly budget'!$E$8:$O$86,COLUMN()-3,FALSE),0)</f>
        <v>0</v>
      </c>
      <c r="F1639" s="82">
        <f>IF($C1639&lt;&gt;"",VLOOKUP($C1639,'Monthly budget'!$E$8:$O$86,COLUMN()-3,FALSE),0)</f>
        <v>0</v>
      </c>
      <c r="G1639" s="82">
        <f>IF($C1639&lt;&gt;"",VLOOKUP($C1639,'Monthly budget'!$E$8:$O$86,COLUMN()-3,FALSE),0)</f>
        <v>0</v>
      </c>
      <c r="H1639" s="82">
        <f>IF($C1639&lt;&gt;"",VLOOKUP($C1639,'Monthly budget'!$E$8:$O$86,COLUMN()-3,FALSE),0)</f>
        <v>0</v>
      </c>
      <c r="I1639" s="82">
        <f>IF($C1639&lt;&gt;"",VLOOKUP($C1639,'Monthly budget'!$E$8:$O$86,COLUMN()-3,FALSE),0)</f>
        <v>0</v>
      </c>
      <c r="J1639" s="82">
        <f>IF($C1639&lt;&gt;"",VLOOKUP($C1639,'Monthly budget'!$E$8:$O$86,COLUMN()-3,FALSE),0)</f>
        <v>0</v>
      </c>
      <c r="K1639" s="82">
        <f>IF($C1639&lt;&gt;"",VLOOKUP($C1639,'Monthly budget'!$E$8:$O$86,COLUMN()-3,FALSE),0)</f>
        <v>0</v>
      </c>
      <c r="L1639" s="82">
        <f>IF($C1639&lt;&gt;"",VLOOKUP($C1639,'Monthly budget'!$E$8:$O$86,COLUMN()-3,FALSE),0)</f>
        <v>0</v>
      </c>
      <c r="M1639" s="82">
        <f>IF($C1639&lt;&gt;"",VLOOKUP($C1639,'Monthly budget'!$E$8:$O$86,COLUMN()-3,FALSE),0)</f>
        <v>0</v>
      </c>
      <c r="N1639" s="82">
        <f>IF($C1639&lt;&gt;"",VLOOKUP($C1639,'Monthly budget'!$E$8:$O$86,COLUMN()-3,FALSE),0)</f>
        <v>0</v>
      </c>
    </row>
    <row r="1640" spans="2:14" x14ac:dyDescent="0.25">
      <c r="B1640" s="81" t="b">
        <v>0</v>
      </c>
      <c r="C1640" s="88"/>
      <c r="D1640" s="87"/>
      <c r="E1640" s="83">
        <f>IF($C1640&lt;&gt;"",VLOOKUP($C1640,'Monthly budget'!$E$8:$O$86,COLUMN()-3,FALSE),0)</f>
        <v>0</v>
      </c>
      <c r="F1640" s="82">
        <f>IF($C1640&lt;&gt;"",VLOOKUP($C1640,'Monthly budget'!$E$8:$O$86,COLUMN()-3,FALSE),0)</f>
        <v>0</v>
      </c>
      <c r="G1640" s="82">
        <f>IF($C1640&lt;&gt;"",VLOOKUP($C1640,'Monthly budget'!$E$8:$O$86,COLUMN()-3,FALSE),0)</f>
        <v>0</v>
      </c>
      <c r="H1640" s="82">
        <f>IF($C1640&lt;&gt;"",VLOOKUP($C1640,'Monthly budget'!$E$8:$O$86,COLUMN()-3,FALSE),0)</f>
        <v>0</v>
      </c>
      <c r="I1640" s="82">
        <f>IF($C1640&lt;&gt;"",VLOOKUP($C1640,'Monthly budget'!$E$8:$O$86,COLUMN()-3,FALSE),0)</f>
        <v>0</v>
      </c>
      <c r="J1640" s="82">
        <f>IF($C1640&lt;&gt;"",VLOOKUP($C1640,'Monthly budget'!$E$8:$O$86,COLUMN()-3,FALSE),0)</f>
        <v>0</v>
      </c>
      <c r="K1640" s="82">
        <f>IF($C1640&lt;&gt;"",VLOOKUP($C1640,'Monthly budget'!$E$8:$O$86,COLUMN()-3,FALSE),0)</f>
        <v>0</v>
      </c>
      <c r="L1640" s="82">
        <f>IF($C1640&lt;&gt;"",VLOOKUP($C1640,'Monthly budget'!$E$8:$O$86,COLUMN()-3,FALSE),0)</f>
        <v>0</v>
      </c>
      <c r="M1640" s="82">
        <f>IF($C1640&lt;&gt;"",VLOOKUP($C1640,'Monthly budget'!$E$8:$O$86,COLUMN()-3,FALSE),0)</f>
        <v>0</v>
      </c>
      <c r="N1640" s="82">
        <f>IF($C1640&lt;&gt;"",VLOOKUP($C1640,'Monthly budget'!$E$8:$O$86,COLUMN()-3,FALSE),0)</f>
        <v>0</v>
      </c>
    </row>
    <row r="1641" spans="2:14" x14ac:dyDescent="0.25">
      <c r="B1641" s="81" t="b">
        <v>0</v>
      </c>
      <c r="C1641" s="88"/>
      <c r="D1641" s="87"/>
      <c r="E1641" s="83">
        <f>IF($C1641&lt;&gt;"",VLOOKUP($C1641,'Monthly budget'!$E$8:$O$86,COLUMN()-3,FALSE),0)</f>
        <v>0</v>
      </c>
      <c r="F1641" s="82">
        <f>IF($C1641&lt;&gt;"",VLOOKUP($C1641,'Monthly budget'!$E$8:$O$86,COLUMN()-3,FALSE),0)</f>
        <v>0</v>
      </c>
      <c r="G1641" s="82">
        <f>IF($C1641&lt;&gt;"",VLOOKUP($C1641,'Monthly budget'!$E$8:$O$86,COLUMN()-3,FALSE),0)</f>
        <v>0</v>
      </c>
      <c r="H1641" s="82">
        <f>IF($C1641&lt;&gt;"",VLOOKUP($C1641,'Monthly budget'!$E$8:$O$86,COLUMN()-3,FALSE),0)</f>
        <v>0</v>
      </c>
      <c r="I1641" s="82">
        <f>IF($C1641&lt;&gt;"",VLOOKUP($C1641,'Monthly budget'!$E$8:$O$86,COLUMN()-3,FALSE),0)</f>
        <v>0</v>
      </c>
      <c r="J1641" s="82">
        <f>IF($C1641&lt;&gt;"",VLOOKUP($C1641,'Monthly budget'!$E$8:$O$86,COLUMN()-3,FALSE),0)</f>
        <v>0</v>
      </c>
      <c r="K1641" s="82">
        <f>IF($C1641&lt;&gt;"",VLOOKUP($C1641,'Monthly budget'!$E$8:$O$86,COLUMN()-3,FALSE),0)</f>
        <v>0</v>
      </c>
      <c r="L1641" s="82">
        <f>IF($C1641&lt;&gt;"",VLOOKUP($C1641,'Monthly budget'!$E$8:$O$86,COLUMN()-3,FALSE),0)</f>
        <v>0</v>
      </c>
      <c r="M1641" s="82">
        <f>IF($C1641&lt;&gt;"",VLOOKUP($C1641,'Monthly budget'!$E$8:$O$86,COLUMN()-3,FALSE),0)</f>
        <v>0</v>
      </c>
      <c r="N1641" s="82">
        <f>IF($C1641&lt;&gt;"",VLOOKUP($C1641,'Monthly budget'!$E$8:$O$86,COLUMN()-3,FALSE),0)</f>
        <v>0</v>
      </c>
    </row>
    <row r="1642" spans="2:14" x14ac:dyDescent="0.25">
      <c r="B1642" s="81" t="b">
        <v>0</v>
      </c>
      <c r="C1642" s="88"/>
      <c r="D1642" s="87"/>
      <c r="E1642" s="83">
        <f>IF($C1642&lt;&gt;"",VLOOKUP($C1642,'Monthly budget'!$E$8:$O$86,COLUMN()-3,FALSE),0)</f>
        <v>0</v>
      </c>
      <c r="F1642" s="82">
        <f>IF($C1642&lt;&gt;"",VLOOKUP($C1642,'Monthly budget'!$E$8:$O$86,COLUMN()-3,FALSE),0)</f>
        <v>0</v>
      </c>
      <c r="G1642" s="82">
        <f>IF($C1642&lt;&gt;"",VLOOKUP($C1642,'Monthly budget'!$E$8:$O$86,COLUMN()-3,FALSE),0)</f>
        <v>0</v>
      </c>
      <c r="H1642" s="82">
        <f>IF($C1642&lt;&gt;"",VLOOKUP($C1642,'Monthly budget'!$E$8:$O$86,COLUMN()-3,FALSE),0)</f>
        <v>0</v>
      </c>
      <c r="I1642" s="82">
        <f>IF($C1642&lt;&gt;"",VLOOKUP($C1642,'Monthly budget'!$E$8:$O$86,COLUMN()-3,FALSE),0)</f>
        <v>0</v>
      </c>
      <c r="J1642" s="82">
        <f>IF($C1642&lt;&gt;"",VLOOKUP($C1642,'Monthly budget'!$E$8:$O$86,COLUMN()-3,FALSE),0)</f>
        <v>0</v>
      </c>
      <c r="K1642" s="82">
        <f>IF($C1642&lt;&gt;"",VLOOKUP($C1642,'Monthly budget'!$E$8:$O$86,COLUMN()-3,FALSE),0)</f>
        <v>0</v>
      </c>
      <c r="L1642" s="82">
        <f>IF($C1642&lt;&gt;"",VLOOKUP($C1642,'Monthly budget'!$E$8:$O$86,COLUMN()-3,FALSE),0)</f>
        <v>0</v>
      </c>
      <c r="M1642" s="82">
        <f>IF($C1642&lt;&gt;"",VLOOKUP($C1642,'Monthly budget'!$E$8:$O$86,COLUMN()-3,FALSE),0)</f>
        <v>0</v>
      </c>
      <c r="N1642" s="82">
        <f>IF($C1642&lt;&gt;"",VLOOKUP($C1642,'Monthly budget'!$E$8:$O$86,COLUMN()-3,FALSE),0)</f>
        <v>0</v>
      </c>
    </row>
    <row r="1643" spans="2:14" x14ac:dyDescent="0.25">
      <c r="B1643" s="81" t="b">
        <v>0</v>
      </c>
      <c r="C1643" s="88"/>
      <c r="D1643" s="87"/>
      <c r="E1643" s="83">
        <f>IF($C1643&lt;&gt;"",VLOOKUP($C1643,'Monthly budget'!$E$8:$O$86,COLUMN()-3,FALSE),0)</f>
        <v>0</v>
      </c>
      <c r="F1643" s="82">
        <f>IF($C1643&lt;&gt;"",VLOOKUP($C1643,'Monthly budget'!$E$8:$O$86,COLUMN()-3,FALSE),0)</f>
        <v>0</v>
      </c>
      <c r="G1643" s="82">
        <f>IF($C1643&lt;&gt;"",VLOOKUP($C1643,'Monthly budget'!$E$8:$O$86,COLUMN()-3,FALSE),0)</f>
        <v>0</v>
      </c>
      <c r="H1643" s="82">
        <f>IF($C1643&lt;&gt;"",VLOOKUP($C1643,'Monthly budget'!$E$8:$O$86,COLUMN()-3,FALSE),0)</f>
        <v>0</v>
      </c>
      <c r="I1643" s="82">
        <f>IF($C1643&lt;&gt;"",VLOOKUP($C1643,'Monthly budget'!$E$8:$O$86,COLUMN()-3,FALSE),0)</f>
        <v>0</v>
      </c>
      <c r="J1643" s="82">
        <f>IF($C1643&lt;&gt;"",VLOOKUP($C1643,'Monthly budget'!$E$8:$O$86,COLUMN()-3,FALSE),0)</f>
        <v>0</v>
      </c>
      <c r="K1643" s="82">
        <f>IF($C1643&lt;&gt;"",VLOOKUP($C1643,'Monthly budget'!$E$8:$O$86,COLUMN()-3,FALSE),0)</f>
        <v>0</v>
      </c>
      <c r="L1643" s="82">
        <f>IF($C1643&lt;&gt;"",VLOOKUP($C1643,'Monthly budget'!$E$8:$O$86,COLUMN()-3,FALSE),0)</f>
        <v>0</v>
      </c>
      <c r="M1643" s="82">
        <f>IF($C1643&lt;&gt;"",VLOOKUP($C1643,'Monthly budget'!$E$8:$O$86,COLUMN()-3,FALSE),0)</f>
        <v>0</v>
      </c>
      <c r="N1643" s="82">
        <f>IF($C1643&lt;&gt;"",VLOOKUP($C1643,'Monthly budget'!$E$8:$O$86,COLUMN()-3,FALSE),0)</f>
        <v>0</v>
      </c>
    </row>
    <row r="1644" spans="2:14" x14ac:dyDescent="0.25">
      <c r="B1644" s="81" t="b">
        <v>0</v>
      </c>
      <c r="C1644" s="88"/>
      <c r="D1644" s="87"/>
      <c r="E1644" s="83">
        <f>IF($C1644&lt;&gt;"",VLOOKUP($C1644,'Monthly budget'!$E$8:$O$86,COLUMN()-3,FALSE),0)</f>
        <v>0</v>
      </c>
      <c r="F1644" s="82">
        <f>IF($C1644&lt;&gt;"",VLOOKUP($C1644,'Monthly budget'!$E$8:$O$86,COLUMN()-3,FALSE),0)</f>
        <v>0</v>
      </c>
      <c r="G1644" s="82">
        <f>IF($C1644&lt;&gt;"",VLOOKUP($C1644,'Monthly budget'!$E$8:$O$86,COLUMN()-3,FALSE),0)</f>
        <v>0</v>
      </c>
      <c r="H1644" s="82">
        <f>IF($C1644&lt;&gt;"",VLOOKUP($C1644,'Monthly budget'!$E$8:$O$86,COLUMN()-3,FALSE),0)</f>
        <v>0</v>
      </c>
      <c r="I1644" s="82">
        <f>IF($C1644&lt;&gt;"",VLOOKUP($C1644,'Monthly budget'!$E$8:$O$86,COLUMN()-3,FALSE),0)</f>
        <v>0</v>
      </c>
      <c r="J1644" s="82">
        <f>IF($C1644&lt;&gt;"",VLOOKUP($C1644,'Monthly budget'!$E$8:$O$86,COLUMN()-3,FALSE),0)</f>
        <v>0</v>
      </c>
      <c r="K1644" s="82">
        <f>IF($C1644&lt;&gt;"",VLOOKUP($C1644,'Monthly budget'!$E$8:$O$86,COLUMN()-3,FALSE),0)</f>
        <v>0</v>
      </c>
      <c r="L1644" s="82">
        <f>IF($C1644&lt;&gt;"",VLOOKUP($C1644,'Monthly budget'!$E$8:$O$86,COLUMN()-3,FALSE),0)</f>
        <v>0</v>
      </c>
      <c r="M1644" s="82">
        <f>IF($C1644&lt;&gt;"",VLOOKUP($C1644,'Monthly budget'!$E$8:$O$86,COLUMN()-3,FALSE),0)</f>
        <v>0</v>
      </c>
      <c r="N1644" s="82">
        <f>IF($C1644&lt;&gt;"",VLOOKUP($C1644,'Monthly budget'!$E$8:$O$86,COLUMN()-3,FALSE),0)</f>
        <v>0</v>
      </c>
    </row>
    <row r="1645" spans="2:14" x14ac:dyDescent="0.25">
      <c r="B1645" s="81" t="b">
        <v>0</v>
      </c>
      <c r="C1645" s="88"/>
      <c r="D1645" s="87"/>
      <c r="E1645" s="83">
        <f>IF($C1645&lt;&gt;"",VLOOKUP($C1645,'Monthly budget'!$E$8:$O$86,COLUMN()-3,FALSE),0)</f>
        <v>0</v>
      </c>
      <c r="F1645" s="82">
        <f>IF($C1645&lt;&gt;"",VLOOKUP($C1645,'Monthly budget'!$E$8:$O$86,COLUMN()-3,FALSE),0)</f>
        <v>0</v>
      </c>
      <c r="G1645" s="82">
        <f>IF($C1645&lt;&gt;"",VLOOKUP($C1645,'Monthly budget'!$E$8:$O$86,COLUMN()-3,FALSE),0)</f>
        <v>0</v>
      </c>
      <c r="H1645" s="82">
        <f>IF($C1645&lt;&gt;"",VLOOKUP($C1645,'Monthly budget'!$E$8:$O$86,COLUMN()-3,FALSE),0)</f>
        <v>0</v>
      </c>
      <c r="I1645" s="82">
        <f>IF($C1645&lt;&gt;"",VLOOKUP($C1645,'Monthly budget'!$E$8:$O$86,COLUMN()-3,FALSE),0)</f>
        <v>0</v>
      </c>
      <c r="J1645" s="82">
        <f>IF($C1645&lt;&gt;"",VLOOKUP($C1645,'Monthly budget'!$E$8:$O$86,COLUMN()-3,FALSE),0)</f>
        <v>0</v>
      </c>
      <c r="K1645" s="82">
        <f>IF($C1645&lt;&gt;"",VLOOKUP($C1645,'Monthly budget'!$E$8:$O$86,COLUMN()-3,FALSE),0)</f>
        <v>0</v>
      </c>
      <c r="L1645" s="82">
        <f>IF($C1645&lt;&gt;"",VLOOKUP($C1645,'Monthly budget'!$E$8:$O$86,COLUMN()-3,FALSE),0)</f>
        <v>0</v>
      </c>
      <c r="M1645" s="82">
        <f>IF($C1645&lt;&gt;"",VLOOKUP($C1645,'Monthly budget'!$E$8:$O$86,COLUMN()-3,FALSE),0)</f>
        <v>0</v>
      </c>
      <c r="N1645" s="82">
        <f>IF($C1645&lt;&gt;"",VLOOKUP($C1645,'Monthly budget'!$E$8:$O$86,COLUMN()-3,FALSE),0)</f>
        <v>0</v>
      </c>
    </row>
    <row r="1646" spans="2:14" x14ac:dyDescent="0.25">
      <c r="B1646" s="81" t="b">
        <v>0</v>
      </c>
      <c r="C1646" s="88"/>
      <c r="D1646" s="87"/>
      <c r="E1646" s="83">
        <f>IF($C1646&lt;&gt;"",VLOOKUP($C1646,'Monthly budget'!$E$8:$O$86,COLUMN()-3,FALSE),0)</f>
        <v>0</v>
      </c>
      <c r="F1646" s="82">
        <f>IF($C1646&lt;&gt;"",VLOOKUP($C1646,'Monthly budget'!$E$8:$O$86,COLUMN()-3,FALSE),0)</f>
        <v>0</v>
      </c>
      <c r="G1646" s="82">
        <f>IF($C1646&lt;&gt;"",VLOOKUP($C1646,'Monthly budget'!$E$8:$O$86,COLUMN()-3,FALSE),0)</f>
        <v>0</v>
      </c>
      <c r="H1646" s="82">
        <f>IF($C1646&lt;&gt;"",VLOOKUP($C1646,'Monthly budget'!$E$8:$O$86,COLUMN()-3,FALSE),0)</f>
        <v>0</v>
      </c>
      <c r="I1646" s="82">
        <f>IF($C1646&lt;&gt;"",VLOOKUP($C1646,'Monthly budget'!$E$8:$O$86,COLUMN()-3,FALSE),0)</f>
        <v>0</v>
      </c>
      <c r="J1646" s="82">
        <f>IF($C1646&lt;&gt;"",VLOOKUP($C1646,'Monthly budget'!$E$8:$O$86,COLUMN()-3,FALSE),0)</f>
        <v>0</v>
      </c>
      <c r="K1646" s="82">
        <f>IF($C1646&lt;&gt;"",VLOOKUP($C1646,'Monthly budget'!$E$8:$O$86,COLUMN()-3,FALSE),0)</f>
        <v>0</v>
      </c>
      <c r="L1646" s="82">
        <f>IF($C1646&lt;&gt;"",VLOOKUP($C1646,'Monthly budget'!$E$8:$O$86,COLUMN()-3,FALSE),0)</f>
        <v>0</v>
      </c>
      <c r="M1646" s="82">
        <f>IF($C1646&lt;&gt;"",VLOOKUP($C1646,'Monthly budget'!$E$8:$O$86,COLUMN()-3,FALSE),0)</f>
        <v>0</v>
      </c>
      <c r="N1646" s="82">
        <f>IF($C1646&lt;&gt;"",VLOOKUP($C1646,'Monthly budget'!$E$8:$O$86,COLUMN()-3,FALSE),0)</f>
        <v>0</v>
      </c>
    </row>
    <row r="1647" spans="2:14" x14ac:dyDescent="0.25">
      <c r="B1647" s="81" t="b">
        <v>0</v>
      </c>
      <c r="C1647" s="88"/>
      <c r="D1647" s="87"/>
      <c r="E1647" s="83">
        <f>IF($C1647&lt;&gt;"",VLOOKUP($C1647,'Monthly budget'!$E$8:$O$86,COLUMN()-3,FALSE),0)</f>
        <v>0</v>
      </c>
      <c r="F1647" s="82">
        <f>IF($C1647&lt;&gt;"",VLOOKUP($C1647,'Monthly budget'!$E$8:$O$86,COLUMN()-3,FALSE),0)</f>
        <v>0</v>
      </c>
      <c r="G1647" s="82">
        <f>IF($C1647&lt;&gt;"",VLOOKUP($C1647,'Monthly budget'!$E$8:$O$86,COLUMN()-3,FALSE),0)</f>
        <v>0</v>
      </c>
      <c r="H1647" s="82">
        <f>IF($C1647&lt;&gt;"",VLOOKUP($C1647,'Monthly budget'!$E$8:$O$86,COLUMN()-3,FALSE),0)</f>
        <v>0</v>
      </c>
      <c r="I1647" s="82">
        <f>IF($C1647&lt;&gt;"",VLOOKUP($C1647,'Monthly budget'!$E$8:$O$86,COLUMN()-3,FALSE),0)</f>
        <v>0</v>
      </c>
      <c r="J1647" s="82">
        <f>IF($C1647&lt;&gt;"",VLOOKUP($C1647,'Monthly budget'!$E$8:$O$86,COLUMN()-3,FALSE),0)</f>
        <v>0</v>
      </c>
      <c r="K1647" s="82">
        <f>IF($C1647&lt;&gt;"",VLOOKUP($C1647,'Monthly budget'!$E$8:$O$86,COLUMN()-3,FALSE),0)</f>
        <v>0</v>
      </c>
      <c r="L1647" s="82">
        <f>IF($C1647&lt;&gt;"",VLOOKUP($C1647,'Monthly budget'!$E$8:$O$86,COLUMN()-3,FALSE),0)</f>
        <v>0</v>
      </c>
      <c r="M1647" s="82">
        <f>IF($C1647&lt;&gt;"",VLOOKUP($C1647,'Monthly budget'!$E$8:$O$86,COLUMN()-3,FALSE),0)</f>
        <v>0</v>
      </c>
      <c r="N1647" s="82">
        <f>IF($C1647&lt;&gt;"",VLOOKUP($C1647,'Monthly budget'!$E$8:$O$86,COLUMN()-3,FALSE),0)</f>
        <v>0</v>
      </c>
    </row>
    <row r="1648" spans="2:14" x14ac:dyDescent="0.25">
      <c r="B1648" s="81" t="b">
        <v>0</v>
      </c>
      <c r="C1648" s="88"/>
      <c r="D1648" s="87"/>
      <c r="E1648" s="83">
        <f>IF($C1648&lt;&gt;"",VLOOKUP($C1648,'Monthly budget'!$E$8:$O$86,COLUMN()-3,FALSE),0)</f>
        <v>0</v>
      </c>
      <c r="F1648" s="82">
        <f>IF($C1648&lt;&gt;"",VLOOKUP($C1648,'Monthly budget'!$E$8:$O$86,COLUMN()-3,FALSE),0)</f>
        <v>0</v>
      </c>
      <c r="G1648" s="82">
        <f>IF($C1648&lt;&gt;"",VLOOKUP($C1648,'Monthly budget'!$E$8:$O$86,COLUMN()-3,FALSE),0)</f>
        <v>0</v>
      </c>
      <c r="H1648" s="82">
        <f>IF($C1648&lt;&gt;"",VLOOKUP($C1648,'Monthly budget'!$E$8:$O$86,COLUMN()-3,FALSE),0)</f>
        <v>0</v>
      </c>
      <c r="I1648" s="82">
        <f>IF($C1648&lt;&gt;"",VLOOKUP($C1648,'Monthly budget'!$E$8:$O$86,COLUMN()-3,FALSE),0)</f>
        <v>0</v>
      </c>
      <c r="J1648" s="82">
        <f>IF($C1648&lt;&gt;"",VLOOKUP($C1648,'Monthly budget'!$E$8:$O$86,COLUMN()-3,FALSE),0)</f>
        <v>0</v>
      </c>
      <c r="K1648" s="82">
        <f>IF($C1648&lt;&gt;"",VLOOKUP($C1648,'Monthly budget'!$E$8:$O$86,COLUMN()-3,FALSE),0)</f>
        <v>0</v>
      </c>
      <c r="L1648" s="82">
        <f>IF($C1648&lt;&gt;"",VLOOKUP($C1648,'Monthly budget'!$E$8:$O$86,COLUMN()-3,FALSE),0)</f>
        <v>0</v>
      </c>
      <c r="M1648" s="82">
        <f>IF($C1648&lt;&gt;"",VLOOKUP($C1648,'Monthly budget'!$E$8:$O$86,COLUMN()-3,FALSE),0)</f>
        <v>0</v>
      </c>
      <c r="N1648" s="82">
        <f>IF($C1648&lt;&gt;"",VLOOKUP($C1648,'Monthly budget'!$E$8:$O$86,COLUMN()-3,FALSE),0)</f>
        <v>0</v>
      </c>
    </row>
    <row r="1649" spans="2:14" x14ac:dyDescent="0.25">
      <c r="B1649" s="81" t="b">
        <v>0</v>
      </c>
      <c r="C1649" s="88"/>
      <c r="D1649" s="87"/>
      <c r="E1649" s="83">
        <f>IF($C1649&lt;&gt;"",VLOOKUP($C1649,'Monthly budget'!$E$8:$O$86,COLUMN()-3,FALSE),0)</f>
        <v>0</v>
      </c>
      <c r="F1649" s="82">
        <f>IF($C1649&lt;&gt;"",VLOOKUP($C1649,'Monthly budget'!$E$8:$O$86,COLUMN()-3,FALSE),0)</f>
        <v>0</v>
      </c>
      <c r="G1649" s="82">
        <f>IF($C1649&lt;&gt;"",VLOOKUP($C1649,'Monthly budget'!$E$8:$O$86,COLUMN()-3,FALSE),0)</f>
        <v>0</v>
      </c>
      <c r="H1649" s="82">
        <f>IF($C1649&lt;&gt;"",VLOOKUP($C1649,'Monthly budget'!$E$8:$O$86,COLUMN()-3,FALSE),0)</f>
        <v>0</v>
      </c>
      <c r="I1649" s="82">
        <f>IF($C1649&lt;&gt;"",VLOOKUP($C1649,'Monthly budget'!$E$8:$O$86,COLUMN()-3,FALSE),0)</f>
        <v>0</v>
      </c>
      <c r="J1649" s="82">
        <f>IF($C1649&lt;&gt;"",VLOOKUP($C1649,'Monthly budget'!$E$8:$O$86,COLUMN()-3,FALSE),0)</f>
        <v>0</v>
      </c>
      <c r="K1649" s="82">
        <f>IF($C1649&lt;&gt;"",VLOOKUP($C1649,'Monthly budget'!$E$8:$O$86,COLUMN()-3,FALSE),0)</f>
        <v>0</v>
      </c>
      <c r="L1649" s="82">
        <f>IF($C1649&lt;&gt;"",VLOOKUP($C1649,'Monthly budget'!$E$8:$O$86,COLUMN()-3,FALSE),0)</f>
        <v>0</v>
      </c>
      <c r="M1649" s="82">
        <f>IF($C1649&lt;&gt;"",VLOOKUP($C1649,'Monthly budget'!$E$8:$O$86,COLUMN()-3,FALSE),0)</f>
        <v>0</v>
      </c>
      <c r="N1649" s="82">
        <f>IF($C1649&lt;&gt;"",VLOOKUP($C1649,'Monthly budget'!$E$8:$O$86,COLUMN()-3,FALSE),0)</f>
        <v>0</v>
      </c>
    </row>
    <row r="1650" spans="2:14" x14ac:dyDescent="0.25">
      <c r="B1650" s="81" t="b">
        <v>0</v>
      </c>
      <c r="C1650" s="88"/>
      <c r="D1650" s="87"/>
      <c r="E1650" s="83">
        <f>IF($C1650&lt;&gt;"",VLOOKUP($C1650,'Monthly budget'!$E$8:$O$86,COLUMN()-3,FALSE),0)</f>
        <v>0</v>
      </c>
      <c r="F1650" s="82">
        <f>IF($C1650&lt;&gt;"",VLOOKUP($C1650,'Monthly budget'!$E$8:$O$86,COLUMN()-3,FALSE),0)</f>
        <v>0</v>
      </c>
      <c r="G1650" s="82">
        <f>IF($C1650&lt;&gt;"",VLOOKUP($C1650,'Monthly budget'!$E$8:$O$86,COLUMN()-3,FALSE),0)</f>
        <v>0</v>
      </c>
      <c r="H1650" s="82">
        <f>IF($C1650&lt;&gt;"",VLOOKUP($C1650,'Monthly budget'!$E$8:$O$86,COLUMN()-3,FALSE),0)</f>
        <v>0</v>
      </c>
      <c r="I1650" s="82">
        <f>IF($C1650&lt;&gt;"",VLOOKUP($C1650,'Monthly budget'!$E$8:$O$86,COLUMN()-3,FALSE),0)</f>
        <v>0</v>
      </c>
      <c r="J1650" s="82">
        <f>IF($C1650&lt;&gt;"",VLOOKUP($C1650,'Monthly budget'!$E$8:$O$86,COLUMN()-3,FALSE),0)</f>
        <v>0</v>
      </c>
      <c r="K1650" s="82">
        <f>IF($C1650&lt;&gt;"",VLOOKUP($C1650,'Monthly budget'!$E$8:$O$86,COLUMN()-3,FALSE),0)</f>
        <v>0</v>
      </c>
      <c r="L1650" s="82">
        <f>IF($C1650&lt;&gt;"",VLOOKUP($C1650,'Monthly budget'!$E$8:$O$86,COLUMN()-3,FALSE),0)</f>
        <v>0</v>
      </c>
      <c r="M1650" s="82">
        <f>IF($C1650&lt;&gt;"",VLOOKUP($C1650,'Monthly budget'!$E$8:$O$86,COLUMN()-3,FALSE),0)</f>
        <v>0</v>
      </c>
      <c r="N1650" s="82">
        <f>IF($C1650&lt;&gt;"",VLOOKUP($C1650,'Monthly budget'!$E$8:$O$86,COLUMN()-3,FALSE),0)</f>
        <v>0</v>
      </c>
    </row>
    <row r="1651" spans="2:14" x14ac:dyDescent="0.25">
      <c r="B1651" s="81" t="b">
        <v>0</v>
      </c>
      <c r="C1651" s="88"/>
      <c r="D1651" s="87"/>
      <c r="E1651" s="83">
        <f>IF($C1651&lt;&gt;"",VLOOKUP($C1651,'Monthly budget'!$E$8:$O$86,COLUMN()-3,FALSE),0)</f>
        <v>0</v>
      </c>
      <c r="F1651" s="82">
        <f>IF($C1651&lt;&gt;"",VLOOKUP($C1651,'Monthly budget'!$E$8:$O$86,COLUMN()-3,FALSE),0)</f>
        <v>0</v>
      </c>
      <c r="G1651" s="82">
        <f>IF($C1651&lt;&gt;"",VLOOKUP($C1651,'Monthly budget'!$E$8:$O$86,COLUMN()-3,FALSE),0)</f>
        <v>0</v>
      </c>
      <c r="H1651" s="82">
        <f>IF($C1651&lt;&gt;"",VLOOKUP($C1651,'Monthly budget'!$E$8:$O$86,COLUMN()-3,FALSE),0)</f>
        <v>0</v>
      </c>
      <c r="I1651" s="82">
        <f>IF($C1651&lt;&gt;"",VLOOKUP($C1651,'Monthly budget'!$E$8:$O$86,COLUMN()-3,FALSE),0)</f>
        <v>0</v>
      </c>
      <c r="J1651" s="82">
        <f>IF($C1651&lt;&gt;"",VLOOKUP($C1651,'Monthly budget'!$E$8:$O$86,COLUMN()-3,FALSE),0)</f>
        <v>0</v>
      </c>
      <c r="K1651" s="82">
        <f>IF($C1651&lt;&gt;"",VLOOKUP($C1651,'Monthly budget'!$E$8:$O$86,COLUMN()-3,FALSE),0)</f>
        <v>0</v>
      </c>
      <c r="L1651" s="82">
        <f>IF($C1651&lt;&gt;"",VLOOKUP($C1651,'Monthly budget'!$E$8:$O$86,COLUMN()-3,FALSE),0)</f>
        <v>0</v>
      </c>
      <c r="M1651" s="82">
        <f>IF($C1651&lt;&gt;"",VLOOKUP($C1651,'Monthly budget'!$E$8:$O$86,COLUMN()-3,FALSE),0)</f>
        <v>0</v>
      </c>
      <c r="N1651" s="82">
        <f>IF($C1651&lt;&gt;"",VLOOKUP($C1651,'Monthly budget'!$E$8:$O$86,COLUMN()-3,FALSE),0)</f>
        <v>0</v>
      </c>
    </row>
    <row r="1652" spans="2:14" x14ac:dyDescent="0.25">
      <c r="B1652" s="81" t="b">
        <v>0</v>
      </c>
      <c r="C1652" s="88"/>
      <c r="D1652" s="87"/>
      <c r="E1652" s="83">
        <f>IF($C1652&lt;&gt;"",VLOOKUP($C1652,'Monthly budget'!$E$8:$O$86,COLUMN()-3,FALSE),0)</f>
        <v>0</v>
      </c>
      <c r="F1652" s="82">
        <f>IF($C1652&lt;&gt;"",VLOOKUP($C1652,'Monthly budget'!$E$8:$O$86,COLUMN()-3,FALSE),0)</f>
        <v>0</v>
      </c>
      <c r="G1652" s="82">
        <f>IF($C1652&lt;&gt;"",VLOOKUP($C1652,'Monthly budget'!$E$8:$O$86,COLUMN()-3,FALSE),0)</f>
        <v>0</v>
      </c>
      <c r="H1652" s="82">
        <f>IF($C1652&lt;&gt;"",VLOOKUP($C1652,'Monthly budget'!$E$8:$O$86,COLUMN()-3,FALSE),0)</f>
        <v>0</v>
      </c>
      <c r="I1652" s="82">
        <f>IF($C1652&lt;&gt;"",VLOOKUP($C1652,'Monthly budget'!$E$8:$O$86,COLUMN()-3,FALSE),0)</f>
        <v>0</v>
      </c>
      <c r="J1652" s="82">
        <f>IF($C1652&lt;&gt;"",VLOOKUP($C1652,'Monthly budget'!$E$8:$O$86,COLUMN()-3,FALSE),0)</f>
        <v>0</v>
      </c>
      <c r="K1652" s="82">
        <f>IF($C1652&lt;&gt;"",VLOOKUP($C1652,'Monthly budget'!$E$8:$O$86,COLUMN()-3,FALSE),0)</f>
        <v>0</v>
      </c>
      <c r="L1652" s="82">
        <f>IF($C1652&lt;&gt;"",VLOOKUP($C1652,'Monthly budget'!$E$8:$O$86,COLUMN()-3,FALSE),0)</f>
        <v>0</v>
      </c>
      <c r="M1652" s="82">
        <f>IF($C1652&lt;&gt;"",VLOOKUP($C1652,'Monthly budget'!$E$8:$O$86,COLUMN()-3,FALSE),0)</f>
        <v>0</v>
      </c>
      <c r="N1652" s="82">
        <f>IF($C1652&lt;&gt;"",VLOOKUP($C1652,'Monthly budget'!$E$8:$O$86,COLUMN()-3,FALSE),0)</f>
        <v>0</v>
      </c>
    </row>
    <row r="1653" spans="2:14" x14ac:dyDescent="0.25">
      <c r="B1653" s="81" t="b">
        <v>0</v>
      </c>
      <c r="C1653" s="88"/>
      <c r="D1653" s="87"/>
      <c r="E1653" s="83">
        <f>IF($C1653&lt;&gt;"",VLOOKUP($C1653,'Monthly budget'!$E$8:$O$86,COLUMN()-3,FALSE),0)</f>
        <v>0</v>
      </c>
      <c r="F1653" s="82">
        <f>IF($C1653&lt;&gt;"",VLOOKUP($C1653,'Monthly budget'!$E$8:$O$86,COLUMN()-3,FALSE),0)</f>
        <v>0</v>
      </c>
      <c r="G1653" s="82">
        <f>IF($C1653&lt;&gt;"",VLOOKUP($C1653,'Monthly budget'!$E$8:$O$86,COLUMN()-3,FALSE),0)</f>
        <v>0</v>
      </c>
      <c r="H1653" s="82">
        <f>IF($C1653&lt;&gt;"",VLOOKUP($C1653,'Monthly budget'!$E$8:$O$86,COLUMN()-3,FALSE),0)</f>
        <v>0</v>
      </c>
      <c r="I1653" s="82">
        <f>IF($C1653&lt;&gt;"",VLOOKUP($C1653,'Monthly budget'!$E$8:$O$86,COLUMN()-3,FALSE),0)</f>
        <v>0</v>
      </c>
      <c r="J1653" s="82">
        <f>IF($C1653&lt;&gt;"",VLOOKUP($C1653,'Monthly budget'!$E$8:$O$86,COLUMN()-3,FALSE),0)</f>
        <v>0</v>
      </c>
      <c r="K1653" s="82">
        <f>IF($C1653&lt;&gt;"",VLOOKUP($C1653,'Monthly budget'!$E$8:$O$86,COLUMN()-3,FALSE),0)</f>
        <v>0</v>
      </c>
      <c r="L1653" s="82">
        <f>IF($C1653&lt;&gt;"",VLOOKUP($C1653,'Monthly budget'!$E$8:$O$86,COLUMN()-3,FALSE),0)</f>
        <v>0</v>
      </c>
      <c r="M1653" s="82">
        <f>IF($C1653&lt;&gt;"",VLOOKUP($C1653,'Monthly budget'!$E$8:$O$86,COLUMN()-3,FALSE),0)</f>
        <v>0</v>
      </c>
      <c r="N1653" s="82">
        <f>IF($C1653&lt;&gt;"",VLOOKUP($C1653,'Monthly budget'!$E$8:$O$86,COLUMN()-3,FALSE),0)</f>
        <v>0</v>
      </c>
    </row>
    <row r="1654" spans="2:14" x14ac:dyDescent="0.25">
      <c r="B1654" s="81" t="b">
        <v>0</v>
      </c>
      <c r="C1654" s="88"/>
      <c r="D1654" s="87"/>
      <c r="E1654" s="83">
        <f>IF($C1654&lt;&gt;"",VLOOKUP($C1654,'Monthly budget'!$E$8:$O$86,COLUMN()-3,FALSE),0)</f>
        <v>0</v>
      </c>
      <c r="F1654" s="82">
        <f>IF($C1654&lt;&gt;"",VLOOKUP($C1654,'Monthly budget'!$E$8:$O$86,COLUMN()-3,FALSE),0)</f>
        <v>0</v>
      </c>
      <c r="G1654" s="82">
        <f>IF($C1654&lt;&gt;"",VLOOKUP($C1654,'Monthly budget'!$E$8:$O$86,COLUMN()-3,FALSE),0)</f>
        <v>0</v>
      </c>
      <c r="H1654" s="82">
        <f>IF($C1654&lt;&gt;"",VLOOKUP($C1654,'Monthly budget'!$E$8:$O$86,COLUMN()-3,FALSE),0)</f>
        <v>0</v>
      </c>
      <c r="I1654" s="82">
        <f>IF($C1654&lt;&gt;"",VLOOKUP($C1654,'Monthly budget'!$E$8:$O$86,COLUMN()-3,FALSE),0)</f>
        <v>0</v>
      </c>
      <c r="J1654" s="82">
        <f>IF($C1654&lt;&gt;"",VLOOKUP($C1654,'Monthly budget'!$E$8:$O$86,COLUMN()-3,FALSE),0)</f>
        <v>0</v>
      </c>
      <c r="K1654" s="82">
        <f>IF($C1654&lt;&gt;"",VLOOKUP($C1654,'Monthly budget'!$E$8:$O$86,COLUMN()-3,FALSE),0)</f>
        <v>0</v>
      </c>
      <c r="L1654" s="82">
        <f>IF($C1654&lt;&gt;"",VLOOKUP($C1654,'Monthly budget'!$E$8:$O$86,COLUMN()-3,FALSE),0)</f>
        <v>0</v>
      </c>
      <c r="M1654" s="82">
        <f>IF($C1654&lt;&gt;"",VLOOKUP($C1654,'Monthly budget'!$E$8:$O$86,COLUMN()-3,FALSE),0)</f>
        <v>0</v>
      </c>
      <c r="N1654" s="82">
        <f>IF($C1654&lt;&gt;"",VLOOKUP($C1654,'Monthly budget'!$E$8:$O$86,COLUMN()-3,FALSE),0)</f>
        <v>0</v>
      </c>
    </row>
    <row r="1655" spans="2:14" x14ac:dyDescent="0.25">
      <c r="B1655" s="81" t="b">
        <v>0</v>
      </c>
      <c r="C1655" s="88"/>
      <c r="D1655" s="87"/>
      <c r="E1655" s="83">
        <f>IF($C1655&lt;&gt;"",VLOOKUP($C1655,'Monthly budget'!$E$8:$O$86,COLUMN()-3,FALSE),0)</f>
        <v>0</v>
      </c>
      <c r="F1655" s="82">
        <f>IF($C1655&lt;&gt;"",VLOOKUP($C1655,'Monthly budget'!$E$8:$O$86,COLUMN()-3,FALSE),0)</f>
        <v>0</v>
      </c>
      <c r="G1655" s="82">
        <f>IF($C1655&lt;&gt;"",VLOOKUP($C1655,'Monthly budget'!$E$8:$O$86,COLUMN()-3,FALSE),0)</f>
        <v>0</v>
      </c>
      <c r="H1655" s="82">
        <f>IF($C1655&lt;&gt;"",VLOOKUP($C1655,'Monthly budget'!$E$8:$O$86,COLUMN()-3,FALSE),0)</f>
        <v>0</v>
      </c>
      <c r="I1655" s="82">
        <f>IF($C1655&lt;&gt;"",VLOOKUP($C1655,'Monthly budget'!$E$8:$O$86,COLUMN()-3,FALSE),0)</f>
        <v>0</v>
      </c>
      <c r="J1655" s="82">
        <f>IF($C1655&lt;&gt;"",VLOOKUP($C1655,'Monthly budget'!$E$8:$O$86,COLUMN()-3,FALSE),0)</f>
        <v>0</v>
      </c>
      <c r="K1655" s="82">
        <f>IF($C1655&lt;&gt;"",VLOOKUP($C1655,'Monthly budget'!$E$8:$O$86,COLUMN()-3,FALSE),0)</f>
        <v>0</v>
      </c>
      <c r="L1655" s="82">
        <f>IF($C1655&lt;&gt;"",VLOOKUP($C1655,'Monthly budget'!$E$8:$O$86,COLUMN()-3,FALSE),0)</f>
        <v>0</v>
      </c>
      <c r="M1655" s="82">
        <f>IF($C1655&lt;&gt;"",VLOOKUP($C1655,'Monthly budget'!$E$8:$O$86,COLUMN()-3,FALSE),0)</f>
        <v>0</v>
      </c>
      <c r="N1655" s="82">
        <f>IF($C1655&lt;&gt;"",VLOOKUP($C1655,'Monthly budget'!$E$8:$O$86,COLUMN()-3,FALSE),0)</f>
        <v>0</v>
      </c>
    </row>
    <row r="1656" spans="2:14" x14ac:dyDescent="0.25">
      <c r="B1656" s="81" t="b">
        <v>0</v>
      </c>
      <c r="C1656" s="88"/>
      <c r="D1656" s="87"/>
      <c r="E1656" s="83">
        <f>IF($C1656&lt;&gt;"",VLOOKUP($C1656,'Monthly budget'!$E$8:$O$86,COLUMN()-3,FALSE),0)</f>
        <v>0</v>
      </c>
      <c r="F1656" s="82">
        <f>IF($C1656&lt;&gt;"",VLOOKUP($C1656,'Monthly budget'!$E$8:$O$86,COLUMN()-3,FALSE),0)</f>
        <v>0</v>
      </c>
      <c r="G1656" s="82">
        <f>IF($C1656&lt;&gt;"",VLOOKUP($C1656,'Monthly budget'!$E$8:$O$86,COLUMN()-3,FALSE),0)</f>
        <v>0</v>
      </c>
      <c r="H1656" s="82">
        <f>IF($C1656&lt;&gt;"",VLOOKUP($C1656,'Monthly budget'!$E$8:$O$86,COLUMN()-3,FALSE),0)</f>
        <v>0</v>
      </c>
      <c r="I1656" s="82">
        <f>IF($C1656&lt;&gt;"",VLOOKUP($C1656,'Monthly budget'!$E$8:$O$86,COLUMN()-3,FALSE),0)</f>
        <v>0</v>
      </c>
      <c r="J1656" s="82">
        <f>IF($C1656&lt;&gt;"",VLOOKUP($C1656,'Monthly budget'!$E$8:$O$86,COLUMN()-3,FALSE),0)</f>
        <v>0</v>
      </c>
      <c r="K1656" s="82">
        <f>IF($C1656&lt;&gt;"",VLOOKUP($C1656,'Monthly budget'!$E$8:$O$86,COLUMN()-3,FALSE),0)</f>
        <v>0</v>
      </c>
      <c r="L1656" s="82">
        <f>IF($C1656&lt;&gt;"",VLOOKUP($C1656,'Monthly budget'!$E$8:$O$86,COLUMN()-3,FALSE),0)</f>
        <v>0</v>
      </c>
      <c r="M1656" s="82">
        <f>IF($C1656&lt;&gt;"",VLOOKUP($C1656,'Monthly budget'!$E$8:$O$86,COLUMN()-3,FALSE),0)</f>
        <v>0</v>
      </c>
      <c r="N1656" s="82">
        <f>IF($C1656&lt;&gt;"",VLOOKUP($C1656,'Monthly budget'!$E$8:$O$86,COLUMN()-3,FALSE),0)</f>
        <v>0</v>
      </c>
    </row>
    <row r="1657" spans="2:14" x14ac:dyDescent="0.25">
      <c r="B1657" s="81" t="b">
        <v>0</v>
      </c>
      <c r="C1657" s="88"/>
      <c r="D1657" s="87"/>
      <c r="E1657" s="83">
        <f>IF($C1657&lt;&gt;"",VLOOKUP($C1657,'Monthly budget'!$E$8:$O$86,COLUMN()-3,FALSE),0)</f>
        <v>0</v>
      </c>
      <c r="F1657" s="82">
        <f>IF($C1657&lt;&gt;"",VLOOKUP($C1657,'Monthly budget'!$E$8:$O$86,COLUMN()-3,FALSE),0)</f>
        <v>0</v>
      </c>
      <c r="G1657" s="82">
        <f>IF($C1657&lt;&gt;"",VLOOKUP($C1657,'Monthly budget'!$E$8:$O$86,COLUMN()-3,FALSE),0)</f>
        <v>0</v>
      </c>
      <c r="H1657" s="82">
        <f>IF($C1657&lt;&gt;"",VLOOKUP($C1657,'Monthly budget'!$E$8:$O$86,COLUMN()-3,FALSE),0)</f>
        <v>0</v>
      </c>
      <c r="I1657" s="82">
        <f>IF($C1657&lt;&gt;"",VLOOKUP($C1657,'Monthly budget'!$E$8:$O$86,COLUMN()-3,FALSE),0)</f>
        <v>0</v>
      </c>
      <c r="J1657" s="82">
        <f>IF($C1657&lt;&gt;"",VLOOKUP($C1657,'Monthly budget'!$E$8:$O$86,COLUMN()-3,FALSE),0)</f>
        <v>0</v>
      </c>
      <c r="K1657" s="82">
        <f>IF($C1657&lt;&gt;"",VLOOKUP($C1657,'Monthly budget'!$E$8:$O$86,COLUMN()-3,FALSE),0)</f>
        <v>0</v>
      </c>
      <c r="L1657" s="82">
        <f>IF($C1657&lt;&gt;"",VLOOKUP($C1657,'Monthly budget'!$E$8:$O$86,COLUMN()-3,FALSE),0)</f>
        <v>0</v>
      </c>
      <c r="M1657" s="82">
        <f>IF($C1657&lt;&gt;"",VLOOKUP($C1657,'Monthly budget'!$E$8:$O$86,COLUMN()-3,FALSE),0)</f>
        <v>0</v>
      </c>
      <c r="N1657" s="82">
        <f>IF($C1657&lt;&gt;"",VLOOKUP($C1657,'Monthly budget'!$E$8:$O$86,COLUMN()-3,FALSE),0)</f>
        <v>0</v>
      </c>
    </row>
    <row r="1658" spans="2:14" x14ac:dyDescent="0.25">
      <c r="B1658" s="81" t="b">
        <v>0</v>
      </c>
      <c r="C1658" s="88"/>
      <c r="D1658" s="87"/>
      <c r="E1658" s="83">
        <f>IF($C1658&lt;&gt;"",VLOOKUP($C1658,'Monthly budget'!$E$8:$O$86,COLUMN()-3,FALSE),0)</f>
        <v>0</v>
      </c>
      <c r="F1658" s="82">
        <f>IF($C1658&lt;&gt;"",VLOOKUP($C1658,'Monthly budget'!$E$8:$O$86,COLUMN()-3,FALSE),0)</f>
        <v>0</v>
      </c>
      <c r="G1658" s="82">
        <f>IF($C1658&lt;&gt;"",VLOOKUP($C1658,'Monthly budget'!$E$8:$O$86,COLUMN()-3,FALSE),0)</f>
        <v>0</v>
      </c>
      <c r="H1658" s="82">
        <f>IF($C1658&lt;&gt;"",VLOOKUP($C1658,'Monthly budget'!$E$8:$O$86,COLUMN()-3,FALSE),0)</f>
        <v>0</v>
      </c>
      <c r="I1658" s="82">
        <f>IF($C1658&lt;&gt;"",VLOOKUP($C1658,'Monthly budget'!$E$8:$O$86,COLUMN()-3,FALSE),0)</f>
        <v>0</v>
      </c>
      <c r="J1658" s="82">
        <f>IF($C1658&lt;&gt;"",VLOOKUP($C1658,'Monthly budget'!$E$8:$O$86,COLUMN()-3,FALSE),0)</f>
        <v>0</v>
      </c>
      <c r="K1658" s="82">
        <f>IF($C1658&lt;&gt;"",VLOOKUP($C1658,'Monthly budget'!$E$8:$O$86,COLUMN()-3,FALSE),0)</f>
        <v>0</v>
      </c>
      <c r="L1658" s="82">
        <f>IF($C1658&lt;&gt;"",VLOOKUP($C1658,'Monthly budget'!$E$8:$O$86,COLUMN()-3,FALSE),0)</f>
        <v>0</v>
      </c>
      <c r="M1658" s="82">
        <f>IF($C1658&lt;&gt;"",VLOOKUP($C1658,'Monthly budget'!$E$8:$O$86,COLUMN()-3,FALSE),0)</f>
        <v>0</v>
      </c>
      <c r="N1658" s="82">
        <f>IF($C1658&lt;&gt;"",VLOOKUP($C1658,'Monthly budget'!$E$8:$O$86,COLUMN()-3,FALSE),0)</f>
        <v>0</v>
      </c>
    </row>
    <row r="1659" spans="2:14" x14ac:dyDescent="0.25">
      <c r="B1659" s="81" t="b">
        <v>0</v>
      </c>
      <c r="C1659" s="88"/>
      <c r="D1659" s="87"/>
      <c r="E1659" s="83">
        <f>IF($C1659&lt;&gt;"",VLOOKUP($C1659,'Monthly budget'!$E$8:$O$86,COLUMN()-3,FALSE),0)</f>
        <v>0</v>
      </c>
      <c r="F1659" s="82">
        <f>IF($C1659&lt;&gt;"",VLOOKUP($C1659,'Monthly budget'!$E$8:$O$86,COLUMN()-3,FALSE),0)</f>
        <v>0</v>
      </c>
      <c r="G1659" s="82">
        <f>IF($C1659&lt;&gt;"",VLOOKUP($C1659,'Monthly budget'!$E$8:$O$86,COLUMN()-3,FALSE),0)</f>
        <v>0</v>
      </c>
      <c r="H1659" s="82">
        <f>IF($C1659&lt;&gt;"",VLOOKUP($C1659,'Monthly budget'!$E$8:$O$86,COLUMN()-3,FALSE),0)</f>
        <v>0</v>
      </c>
      <c r="I1659" s="82">
        <f>IF($C1659&lt;&gt;"",VLOOKUP($C1659,'Monthly budget'!$E$8:$O$86,COLUMN()-3,FALSE),0)</f>
        <v>0</v>
      </c>
      <c r="J1659" s="82">
        <f>IF($C1659&lt;&gt;"",VLOOKUP($C1659,'Monthly budget'!$E$8:$O$86,COLUMN()-3,FALSE),0)</f>
        <v>0</v>
      </c>
      <c r="K1659" s="82">
        <f>IF($C1659&lt;&gt;"",VLOOKUP($C1659,'Monthly budget'!$E$8:$O$86,COLUMN()-3,FALSE),0)</f>
        <v>0</v>
      </c>
      <c r="L1659" s="82">
        <f>IF($C1659&lt;&gt;"",VLOOKUP($C1659,'Monthly budget'!$E$8:$O$86,COLUMN()-3,FALSE),0)</f>
        <v>0</v>
      </c>
      <c r="M1659" s="82">
        <f>IF($C1659&lt;&gt;"",VLOOKUP($C1659,'Monthly budget'!$E$8:$O$86,COLUMN()-3,FALSE),0)</f>
        <v>0</v>
      </c>
      <c r="N1659" s="82">
        <f>IF($C1659&lt;&gt;"",VLOOKUP($C1659,'Monthly budget'!$E$8:$O$86,COLUMN()-3,FALSE),0)</f>
        <v>0</v>
      </c>
    </row>
    <row r="1660" spans="2:14" x14ac:dyDescent="0.25">
      <c r="B1660" s="81" t="b">
        <v>0</v>
      </c>
      <c r="C1660" s="88"/>
      <c r="D1660" s="87"/>
      <c r="E1660" s="83">
        <f>IF($C1660&lt;&gt;"",VLOOKUP($C1660,'Monthly budget'!$E$8:$O$86,COLUMN()-3,FALSE),0)</f>
        <v>0</v>
      </c>
      <c r="F1660" s="82">
        <f>IF($C1660&lt;&gt;"",VLOOKUP($C1660,'Monthly budget'!$E$8:$O$86,COLUMN()-3,FALSE),0)</f>
        <v>0</v>
      </c>
      <c r="G1660" s="82">
        <f>IF($C1660&lt;&gt;"",VLOOKUP($C1660,'Monthly budget'!$E$8:$O$86,COLUMN()-3,FALSE),0)</f>
        <v>0</v>
      </c>
      <c r="H1660" s="82">
        <f>IF($C1660&lt;&gt;"",VLOOKUP($C1660,'Monthly budget'!$E$8:$O$86,COLUMN()-3,FALSE),0)</f>
        <v>0</v>
      </c>
      <c r="I1660" s="82">
        <f>IF($C1660&lt;&gt;"",VLOOKUP($C1660,'Monthly budget'!$E$8:$O$86,COLUMN()-3,FALSE),0)</f>
        <v>0</v>
      </c>
      <c r="J1660" s="82">
        <f>IF($C1660&lt;&gt;"",VLOOKUP($C1660,'Monthly budget'!$E$8:$O$86,COLUMN()-3,FALSE),0)</f>
        <v>0</v>
      </c>
      <c r="K1660" s="82">
        <f>IF($C1660&lt;&gt;"",VLOOKUP($C1660,'Monthly budget'!$E$8:$O$86,COLUMN()-3,FALSE),0)</f>
        <v>0</v>
      </c>
      <c r="L1660" s="82">
        <f>IF($C1660&lt;&gt;"",VLOOKUP($C1660,'Monthly budget'!$E$8:$O$86,COLUMN()-3,FALSE),0)</f>
        <v>0</v>
      </c>
      <c r="M1660" s="82">
        <f>IF($C1660&lt;&gt;"",VLOOKUP($C1660,'Monthly budget'!$E$8:$O$86,COLUMN()-3,FALSE),0)</f>
        <v>0</v>
      </c>
      <c r="N1660" s="82">
        <f>IF($C1660&lt;&gt;"",VLOOKUP($C1660,'Monthly budget'!$E$8:$O$86,COLUMN()-3,FALSE),0)</f>
        <v>0</v>
      </c>
    </row>
    <row r="1661" spans="2:14" x14ac:dyDescent="0.25">
      <c r="B1661" s="81" t="b">
        <v>0</v>
      </c>
      <c r="C1661" s="88"/>
      <c r="D1661" s="87"/>
      <c r="E1661" s="83">
        <f>IF($C1661&lt;&gt;"",VLOOKUP($C1661,'Monthly budget'!$E$8:$O$86,COLUMN()-3,FALSE),0)</f>
        <v>0</v>
      </c>
      <c r="F1661" s="82">
        <f>IF($C1661&lt;&gt;"",VLOOKUP($C1661,'Monthly budget'!$E$8:$O$86,COLUMN()-3,FALSE),0)</f>
        <v>0</v>
      </c>
      <c r="G1661" s="82">
        <f>IF($C1661&lt;&gt;"",VLOOKUP($C1661,'Monthly budget'!$E$8:$O$86,COLUMN()-3,FALSE),0)</f>
        <v>0</v>
      </c>
      <c r="H1661" s="82">
        <f>IF($C1661&lt;&gt;"",VLOOKUP($C1661,'Monthly budget'!$E$8:$O$86,COLUMN()-3,FALSE),0)</f>
        <v>0</v>
      </c>
      <c r="I1661" s="82">
        <f>IF($C1661&lt;&gt;"",VLOOKUP($C1661,'Monthly budget'!$E$8:$O$86,COLUMN()-3,FALSE),0)</f>
        <v>0</v>
      </c>
      <c r="J1661" s="82">
        <f>IF($C1661&lt;&gt;"",VLOOKUP($C1661,'Monthly budget'!$E$8:$O$86,COLUMN()-3,FALSE),0)</f>
        <v>0</v>
      </c>
      <c r="K1661" s="82">
        <f>IF($C1661&lt;&gt;"",VLOOKUP($C1661,'Monthly budget'!$E$8:$O$86,COLUMN()-3,FALSE),0)</f>
        <v>0</v>
      </c>
      <c r="L1661" s="82">
        <f>IF($C1661&lt;&gt;"",VLOOKUP($C1661,'Monthly budget'!$E$8:$O$86,COLUMN()-3,FALSE),0)</f>
        <v>0</v>
      </c>
      <c r="M1661" s="82">
        <f>IF($C1661&lt;&gt;"",VLOOKUP($C1661,'Monthly budget'!$E$8:$O$86,COLUMN()-3,FALSE),0)</f>
        <v>0</v>
      </c>
      <c r="N1661" s="82">
        <f>IF($C1661&lt;&gt;"",VLOOKUP($C1661,'Monthly budget'!$E$8:$O$86,COLUMN()-3,FALSE),0)</f>
        <v>0</v>
      </c>
    </row>
    <row r="1662" spans="2:14" x14ac:dyDescent="0.25">
      <c r="B1662" s="81" t="b">
        <v>0</v>
      </c>
      <c r="C1662" s="88"/>
      <c r="D1662" s="87"/>
      <c r="E1662" s="83">
        <f>IF($C1662&lt;&gt;"",VLOOKUP($C1662,'Monthly budget'!$E$8:$O$86,COLUMN()-3,FALSE),0)</f>
        <v>0</v>
      </c>
      <c r="F1662" s="82">
        <f>IF($C1662&lt;&gt;"",VLOOKUP($C1662,'Monthly budget'!$E$8:$O$86,COLUMN()-3,FALSE),0)</f>
        <v>0</v>
      </c>
      <c r="G1662" s="82">
        <f>IF($C1662&lt;&gt;"",VLOOKUP($C1662,'Monthly budget'!$E$8:$O$86,COLUMN()-3,FALSE),0)</f>
        <v>0</v>
      </c>
      <c r="H1662" s="82">
        <f>IF($C1662&lt;&gt;"",VLOOKUP($C1662,'Monthly budget'!$E$8:$O$86,COLUMN()-3,FALSE),0)</f>
        <v>0</v>
      </c>
      <c r="I1662" s="82">
        <f>IF($C1662&lt;&gt;"",VLOOKUP($C1662,'Monthly budget'!$E$8:$O$86,COLUMN()-3,FALSE),0)</f>
        <v>0</v>
      </c>
      <c r="J1662" s="82">
        <f>IF($C1662&lt;&gt;"",VLOOKUP($C1662,'Monthly budget'!$E$8:$O$86,COLUMN()-3,FALSE),0)</f>
        <v>0</v>
      </c>
      <c r="K1662" s="82">
        <f>IF($C1662&lt;&gt;"",VLOOKUP($C1662,'Monthly budget'!$E$8:$O$86,COLUMN()-3,FALSE),0)</f>
        <v>0</v>
      </c>
      <c r="L1662" s="82">
        <f>IF($C1662&lt;&gt;"",VLOOKUP($C1662,'Monthly budget'!$E$8:$O$86,COLUMN()-3,FALSE),0)</f>
        <v>0</v>
      </c>
      <c r="M1662" s="82">
        <f>IF($C1662&lt;&gt;"",VLOOKUP($C1662,'Monthly budget'!$E$8:$O$86,COLUMN()-3,FALSE),0)</f>
        <v>0</v>
      </c>
      <c r="N1662" s="82">
        <f>IF($C1662&lt;&gt;"",VLOOKUP($C1662,'Monthly budget'!$E$8:$O$86,COLUMN()-3,FALSE),0)</f>
        <v>0</v>
      </c>
    </row>
    <row r="1663" spans="2:14" x14ac:dyDescent="0.25">
      <c r="B1663" s="81" t="b">
        <v>0</v>
      </c>
      <c r="C1663" s="88"/>
      <c r="D1663" s="87"/>
      <c r="E1663" s="83">
        <f>IF($C1663&lt;&gt;"",VLOOKUP($C1663,'Monthly budget'!$E$8:$O$86,COLUMN()-3,FALSE),0)</f>
        <v>0</v>
      </c>
      <c r="F1663" s="82">
        <f>IF($C1663&lt;&gt;"",VLOOKUP($C1663,'Monthly budget'!$E$8:$O$86,COLUMN()-3,FALSE),0)</f>
        <v>0</v>
      </c>
      <c r="G1663" s="82">
        <f>IF($C1663&lt;&gt;"",VLOOKUP($C1663,'Monthly budget'!$E$8:$O$86,COLUMN()-3,FALSE),0)</f>
        <v>0</v>
      </c>
      <c r="H1663" s="82">
        <f>IF($C1663&lt;&gt;"",VLOOKUP($C1663,'Monthly budget'!$E$8:$O$86,COLUMN()-3,FALSE),0)</f>
        <v>0</v>
      </c>
      <c r="I1663" s="82">
        <f>IF($C1663&lt;&gt;"",VLOOKUP($C1663,'Monthly budget'!$E$8:$O$86,COLUMN()-3,FALSE),0)</f>
        <v>0</v>
      </c>
      <c r="J1663" s="82">
        <f>IF($C1663&lt;&gt;"",VLOOKUP($C1663,'Monthly budget'!$E$8:$O$86,COLUMN()-3,FALSE),0)</f>
        <v>0</v>
      </c>
      <c r="K1663" s="82">
        <f>IF($C1663&lt;&gt;"",VLOOKUP($C1663,'Monthly budget'!$E$8:$O$86,COLUMN()-3,FALSE),0)</f>
        <v>0</v>
      </c>
      <c r="L1663" s="82">
        <f>IF($C1663&lt;&gt;"",VLOOKUP($C1663,'Monthly budget'!$E$8:$O$86,COLUMN()-3,FALSE),0)</f>
        <v>0</v>
      </c>
      <c r="M1663" s="82">
        <f>IF($C1663&lt;&gt;"",VLOOKUP($C1663,'Monthly budget'!$E$8:$O$86,COLUMN()-3,FALSE),0)</f>
        <v>0</v>
      </c>
      <c r="N1663" s="82">
        <f>IF($C1663&lt;&gt;"",VLOOKUP($C1663,'Monthly budget'!$E$8:$O$86,COLUMN()-3,FALSE),0)</f>
        <v>0</v>
      </c>
    </row>
    <row r="1664" spans="2:14" x14ac:dyDescent="0.25">
      <c r="B1664" s="81" t="b">
        <v>0</v>
      </c>
      <c r="C1664" s="88"/>
      <c r="D1664" s="87"/>
      <c r="E1664" s="83">
        <f>IF($C1664&lt;&gt;"",VLOOKUP($C1664,'Monthly budget'!$E$8:$O$86,COLUMN()-3,FALSE),0)</f>
        <v>0</v>
      </c>
      <c r="F1664" s="82">
        <f>IF($C1664&lt;&gt;"",VLOOKUP($C1664,'Monthly budget'!$E$8:$O$86,COLUMN()-3,FALSE),0)</f>
        <v>0</v>
      </c>
      <c r="G1664" s="82">
        <f>IF($C1664&lt;&gt;"",VLOOKUP($C1664,'Monthly budget'!$E$8:$O$86,COLUMN()-3,FALSE),0)</f>
        <v>0</v>
      </c>
      <c r="H1664" s="82">
        <f>IF($C1664&lt;&gt;"",VLOOKUP($C1664,'Monthly budget'!$E$8:$O$86,COLUMN()-3,FALSE),0)</f>
        <v>0</v>
      </c>
      <c r="I1664" s="82">
        <f>IF($C1664&lt;&gt;"",VLOOKUP($C1664,'Monthly budget'!$E$8:$O$86,COLUMN()-3,FALSE),0)</f>
        <v>0</v>
      </c>
      <c r="J1664" s="82">
        <f>IF($C1664&lt;&gt;"",VLOOKUP($C1664,'Monthly budget'!$E$8:$O$86,COLUMN()-3,FALSE),0)</f>
        <v>0</v>
      </c>
      <c r="K1664" s="82">
        <f>IF($C1664&lt;&gt;"",VLOOKUP($C1664,'Monthly budget'!$E$8:$O$86,COLUMN()-3,FALSE),0)</f>
        <v>0</v>
      </c>
      <c r="L1664" s="82">
        <f>IF($C1664&lt;&gt;"",VLOOKUP($C1664,'Monthly budget'!$E$8:$O$86,COLUMN()-3,FALSE),0)</f>
        <v>0</v>
      </c>
      <c r="M1664" s="82">
        <f>IF($C1664&lt;&gt;"",VLOOKUP($C1664,'Monthly budget'!$E$8:$O$86,COLUMN()-3,FALSE),0)</f>
        <v>0</v>
      </c>
      <c r="N1664" s="82">
        <f>IF($C1664&lt;&gt;"",VLOOKUP($C1664,'Monthly budget'!$E$8:$O$86,COLUMN()-3,FALSE),0)</f>
        <v>0</v>
      </c>
    </row>
    <row r="1665" spans="2:14" x14ac:dyDescent="0.25">
      <c r="B1665" s="81" t="b">
        <v>0</v>
      </c>
      <c r="C1665" s="88"/>
      <c r="D1665" s="87"/>
      <c r="E1665" s="83">
        <f>IF($C1665&lt;&gt;"",VLOOKUP($C1665,'Monthly budget'!$E$8:$O$86,COLUMN()-3,FALSE),0)</f>
        <v>0</v>
      </c>
      <c r="F1665" s="82">
        <f>IF($C1665&lt;&gt;"",VLOOKUP($C1665,'Monthly budget'!$E$8:$O$86,COLUMN()-3,FALSE),0)</f>
        <v>0</v>
      </c>
      <c r="G1665" s="82">
        <f>IF($C1665&lt;&gt;"",VLOOKUP($C1665,'Monthly budget'!$E$8:$O$86,COLUMN()-3,FALSE),0)</f>
        <v>0</v>
      </c>
      <c r="H1665" s="82">
        <f>IF($C1665&lt;&gt;"",VLOOKUP($C1665,'Monthly budget'!$E$8:$O$86,COLUMN()-3,FALSE),0)</f>
        <v>0</v>
      </c>
      <c r="I1665" s="82">
        <f>IF($C1665&lt;&gt;"",VLOOKUP($C1665,'Monthly budget'!$E$8:$O$86,COLUMN()-3,FALSE),0)</f>
        <v>0</v>
      </c>
      <c r="J1665" s="82">
        <f>IF($C1665&lt;&gt;"",VLOOKUP($C1665,'Monthly budget'!$E$8:$O$86,COLUMN()-3,FALSE),0)</f>
        <v>0</v>
      </c>
      <c r="K1665" s="82">
        <f>IF($C1665&lt;&gt;"",VLOOKUP($C1665,'Monthly budget'!$E$8:$O$86,COLUMN()-3,FALSE),0)</f>
        <v>0</v>
      </c>
      <c r="L1665" s="82">
        <f>IF($C1665&lt;&gt;"",VLOOKUP($C1665,'Monthly budget'!$E$8:$O$86,COLUMN()-3,FALSE),0)</f>
        <v>0</v>
      </c>
      <c r="M1665" s="82">
        <f>IF($C1665&lt;&gt;"",VLOOKUP($C1665,'Monthly budget'!$E$8:$O$86,COLUMN()-3,FALSE),0)</f>
        <v>0</v>
      </c>
      <c r="N1665" s="82">
        <f>IF($C1665&lt;&gt;"",VLOOKUP($C1665,'Monthly budget'!$E$8:$O$86,COLUMN()-3,FALSE),0)</f>
        <v>0</v>
      </c>
    </row>
    <row r="1666" spans="2:14" x14ac:dyDescent="0.25">
      <c r="B1666" s="81" t="b">
        <v>0</v>
      </c>
      <c r="C1666" s="88"/>
      <c r="D1666" s="87"/>
      <c r="E1666" s="83">
        <f>IF($C1666&lt;&gt;"",VLOOKUP($C1666,'Monthly budget'!$E$8:$O$86,COLUMN()-3,FALSE),0)</f>
        <v>0</v>
      </c>
      <c r="F1666" s="82">
        <f>IF($C1666&lt;&gt;"",VLOOKUP($C1666,'Monthly budget'!$E$8:$O$86,COLUMN()-3,FALSE),0)</f>
        <v>0</v>
      </c>
      <c r="G1666" s="82">
        <f>IF($C1666&lt;&gt;"",VLOOKUP($C1666,'Monthly budget'!$E$8:$O$86,COLUMN()-3,FALSE),0)</f>
        <v>0</v>
      </c>
      <c r="H1666" s="82">
        <f>IF($C1666&lt;&gt;"",VLOOKUP($C1666,'Monthly budget'!$E$8:$O$86,COLUMN()-3,FALSE),0)</f>
        <v>0</v>
      </c>
      <c r="I1666" s="82">
        <f>IF($C1666&lt;&gt;"",VLOOKUP($C1666,'Monthly budget'!$E$8:$O$86,COLUMN()-3,FALSE),0)</f>
        <v>0</v>
      </c>
      <c r="J1666" s="82">
        <f>IF($C1666&lt;&gt;"",VLOOKUP($C1666,'Monthly budget'!$E$8:$O$86,COLUMN()-3,FALSE),0)</f>
        <v>0</v>
      </c>
      <c r="K1666" s="82">
        <f>IF($C1666&lt;&gt;"",VLOOKUP($C1666,'Monthly budget'!$E$8:$O$86,COLUMN()-3,FALSE),0)</f>
        <v>0</v>
      </c>
      <c r="L1666" s="82">
        <f>IF($C1666&lt;&gt;"",VLOOKUP($C1666,'Monthly budget'!$E$8:$O$86,COLUMN()-3,FALSE),0)</f>
        <v>0</v>
      </c>
      <c r="M1666" s="82">
        <f>IF($C1666&lt;&gt;"",VLOOKUP($C1666,'Monthly budget'!$E$8:$O$86,COLUMN()-3,FALSE),0)</f>
        <v>0</v>
      </c>
      <c r="N1666" s="82">
        <f>IF($C1666&lt;&gt;"",VLOOKUP($C1666,'Monthly budget'!$E$8:$O$86,COLUMN()-3,FALSE),0)</f>
        <v>0</v>
      </c>
    </row>
    <row r="1667" spans="2:14" x14ac:dyDescent="0.25">
      <c r="B1667" s="81" t="b">
        <v>0</v>
      </c>
      <c r="C1667" s="88"/>
      <c r="D1667" s="87"/>
      <c r="E1667" s="83">
        <f>IF($C1667&lt;&gt;"",VLOOKUP($C1667,'Monthly budget'!$E$8:$O$86,COLUMN()-3,FALSE),0)</f>
        <v>0</v>
      </c>
      <c r="F1667" s="82">
        <f>IF($C1667&lt;&gt;"",VLOOKUP($C1667,'Monthly budget'!$E$8:$O$86,COLUMN()-3,FALSE),0)</f>
        <v>0</v>
      </c>
      <c r="G1667" s="82">
        <f>IF($C1667&lt;&gt;"",VLOOKUP($C1667,'Monthly budget'!$E$8:$O$86,COLUMN()-3,FALSE),0)</f>
        <v>0</v>
      </c>
      <c r="H1667" s="82">
        <f>IF($C1667&lt;&gt;"",VLOOKUP($C1667,'Monthly budget'!$E$8:$O$86,COLUMN()-3,FALSE),0)</f>
        <v>0</v>
      </c>
      <c r="I1667" s="82">
        <f>IF($C1667&lt;&gt;"",VLOOKUP($C1667,'Monthly budget'!$E$8:$O$86,COLUMN()-3,FALSE),0)</f>
        <v>0</v>
      </c>
      <c r="J1667" s="82">
        <f>IF($C1667&lt;&gt;"",VLOOKUP($C1667,'Monthly budget'!$E$8:$O$86,COLUMN()-3,FALSE),0)</f>
        <v>0</v>
      </c>
      <c r="K1667" s="82">
        <f>IF($C1667&lt;&gt;"",VLOOKUP($C1667,'Monthly budget'!$E$8:$O$86,COLUMN()-3,FALSE),0)</f>
        <v>0</v>
      </c>
      <c r="L1667" s="82">
        <f>IF($C1667&lt;&gt;"",VLOOKUP($C1667,'Monthly budget'!$E$8:$O$86,COLUMN()-3,FALSE),0)</f>
        <v>0</v>
      </c>
      <c r="M1667" s="82">
        <f>IF($C1667&lt;&gt;"",VLOOKUP($C1667,'Monthly budget'!$E$8:$O$86,COLUMN()-3,FALSE),0)</f>
        <v>0</v>
      </c>
      <c r="N1667" s="82">
        <f>IF($C1667&lt;&gt;"",VLOOKUP($C1667,'Monthly budget'!$E$8:$O$86,COLUMN()-3,FALSE),0)</f>
        <v>0</v>
      </c>
    </row>
    <row r="1668" spans="2:14" x14ac:dyDescent="0.25">
      <c r="B1668" s="81" t="b">
        <v>0</v>
      </c>
      <c r="C1668" s="88"/>
      <c r="D1668" s="87"/>
      <c r="E1668" s="83">
        <f>IF($C1668&lt;&gt;"",VLOOKUP($C1668,'Monthly budget'!$E$8:$O$86,COLUMN()-3,FALSE),0)</f>
        <v>0</v>
      </c>
      <c r="F1668" s="82">
        <f>IF($C1668&lt;&gt;"",VLOOKUP($C1668,'Monthly budget'!$E$8:$O$86,COLUMN()-3,FALSE),0)</f>
        <v>0</v>
      </c>
      <c r="G1668" s="82">
        <f>IF($C1668&lt;&gt;"",VLOOKUP($C1668,'Monthly budget'!$E$8:$O$86,COLUMN()-3,FALSE),0)</f>
        <v>0</v>
      </c>
      <c r="H1668" s="82">
        <f>IF($C1668&lt;&gt;"",VLOOKUP($C1668,'Monthly budget'!$E$8:$O$86,COLUMN()-3,FALSE),0)</f>
        <v>0</v>
      </c>
      <c r="I1668" s="82">
        <f>IF($C1668&lt;&gt;"",VLOOKUP($C1668,'Monthly budget'!$E$8:$O$86,COLUMN()-3,FALSE),0)</f>
        <v>0</v>
      </c>
      <c r="J1668" s="82">
        <f>IF($C1668&lt;&gt;"",VLOOKUP($C1668,'Monthly budget'!$E$8:$O$86,COLUMN()-3,FALSE),0)</f>
        <v>0</v>
      </c>
      <c r="K1668" s="82">
        <f>IF($C1668&lt;&gt;"",VLOOKUP($C1668,'Monthly budget'!$E$8:$O$86,COLUMN()-3,FALSE),0)</f>
        <v>0</v>
      </c>
      <c r="L1668" s="82">
        <f>IF($C1668&lt;&gt;"",VLOOKUP($C1668,'Monthly budget'!$E$8:$O$86,COLUMN()-3,FALSE),0)</f>
        <v>0</v>
      </c>
      <c r="M1668" s="82">
        <f>IF($C1668&lt;&gt;"",VLOOKUP($C1668,'Monthly budget'!$E$8:$O$86,COLUMN()-3,FALSE),0)</f>
        <v>0</v>
      </c>
      <c r="N1668" s="82">
        <f>IF($C1668&lt;&gt;"",VLOOKUP($C1668,'Monthly budget'!$E$8:$O$86,COLUMN()-3,FALSE),0)</f>
        <v>0</v>
      </c>
    </row>
    <row r="1669" spans="2:14" x14ac:dyDescent="0.25">
      <c r="B1669" s="81" t="b">
        <v>0</v>
      </c>
      <c r="C1669" s="88"/>
      <c r="D1669" s="87"/>
      <c r="E1669" s="83">
        <f>IF($C1669&lt;&gt;"",VLOOKUP($C1669,'Monthly budget'!$E$8:$O$86,COLUMN()-3,FALSE),0)</f>
        <v>0</v>
      </c>
      <c r="F1669" s="82">
        <f>IF($C1669&lt;&gt;"",VLOOKUP($C1669,'Monthly budget'!$E$8:$O$86,COLUMN()-3,FALSE),0)</f>
        <v>0</v>
      </c>
      <c r="G1669" s="82">
        <f>IF($C1669&lt;&gt;"",VLOOKUP($C1669,'Monthly budget'!$E$8:$O$86,COLUMN()-3,FALSE),0)</f>
        <v>0</v>
      </c>
      <c r="H1669" s="82">
        <f>IF($C1669&lt;&gt;"",VLOOKUP($C1669,'Monthly budget'!$E$8:$O$86,COLUMN()-3,FALSE),0)</f>
        <v>0</v>
      </c>
      <c r="I1669" s="82">
        <f>IF($C1669&lt;&gt;"",VLOOKUP($C1669,'Monthly budget'!$E$8:$O$86,COLUMN()-3,FALSE),0)</f>
        <v>0</v>
      </c>
      <c r="J1669" s="82">
        <f>IF($C1669&lt;&gt;"",VLOOKUP($C1669,'Monthly budget'!$E$8:$O$86,COLUMN()-3,FALSE),0)</f>
        <v>0</v>
      </c>
      <c r="K1669" s="82">
        <f>IF($C1669&lt;&gt;"",VLOOKUP($C1669,'Monthly budget'!$E$8:$O$86,COLUMN()-3,FALSE),0)</f>
        <v>0</v>
      </c>
      <c r="L1669" s="82">
        <f>IF($C1669&lt;&gt;"",VLOOKUP($C1669,'Monthly budget'!$E$8:$O$86,COLUMN()-3,FALSE),0)</f>
        <v>0</v>
      </c>
      <c r="M1669" s="82">
        <f>IF($C1669&lt;&gt;"",VLOOKUP($C1669,'Monthly budget'!$E$8:$O$86,COLUMN()-3,FALSE),0)</f>
        <v>0</v>
      </c>
      <c r="N1669" s="82">
        <f>IF($C1669&lt;&gt;"",VLOOKUP($C1669,'Monthly budget'!$E$8:$O$86,COLUMN()-3,FALSE),0)</f>
        <v>0</v>
      </c>
    </row>
    <row r="1670" spans="2:14" x14ac:dyDescent="0.25">
      <c r="B1670" s="81" t="b">
        <v>0</v>
      </c>
      <c r="C1670" s="88"/>
      <c r="D1670" s="87"/>
      <c r="E1670" s="83">
        <f>IF($C1670&lt;&gt;"",VLOOKUP($C1670,'Monthly budget'!$E$8:$O$86,COLUMN()-3,FALSE),0)</f>
        <v>0</v>
      </c>
      <c r="F1670" s="82">
        <f>IF($C1670&lt;&gt;"",VLOOKUP($C1670,'Monthly budget'!$E$8:$O$86,COLUMN()-3,FALSE),0)</f>
        <v>0</v>
      </c>
      <c r="G1670" s="82">
        <f>IF($C1670&lt;&gt;"",VLOOKUP($C1670,'Monthly budget'!$E$8:$O$86,COLUMN()-3,FALSE),0)</f>
        <v>0</v>
      </c>
      <c r="H1670" s="82">
        <f>IF($C1670&lt;&gt;"",VLOOKUP($C1670,'Monthly budget'!$E$8:$O$86,COLUMN()-3,FALSE),0)</f>
        <v>0</v>
      </c>
      <c r="I1670" s="82">
        <f>IF($C1670&lt;&gt;"",VLOOKUP($C1670,'Monthly budget'!$E$8:$O$86,COLUMN()-3,FALSE),0)</f>
        <v>0</v>
      </c>
      <c r="J1670" s="82">
        <f>IF($C1670&lt;&gt;"",VLOOKUP($C1670,'Monthly budget'!$E$8:$O$86,COLUMN()-3,FALSE),0)</f>
        <v>0</v>
      </c>
      <c r="K1670" s="82">
        <f>IF($C1670&lt;&gt;"",VLOOKUP($C1670,'Monthly budget'!$E$8:$O$86,COLUMN()-3,FALSE),0)</f>
        <v>0</v>
      </c>
      <c r="L1670" s="82">
        <f>IF($C1670&lt;&gt;"",VLOOKUP($C1670,'Monthly budget'!$E$8:$O$86,COLUMN()-3,FALSE),0)</f>
        <v>0</v>
      </c>
      <c r="M1670" s="82">
        <f>IF($C1670&lt;&gt;"",VLOOKUP($C1670,'Monthly budget'!$E$8:$O$86,COLUMN()-3,FALSE),0)</f>
        <v>0</v>
      </c>
      <c r="N1670" s="82">
        <f>IF($C1670&lt;&gt;"",VLOOKUP($C1670,'Monthly budget'!$E$8:$O$86,COLUMN()-3,FALSE),0)</f>
        <v>0</v>
      </c>
    </row>
    <row r="1671" spans="2:14" x14ac:dyDescent="0.25">
      <c r="B1671" s="81" t="b">
        <v>0</v>
      </c>
      <c r="C1671" s="88"/>
      <c r="D1671" s="87"/>
      <c r="E1671" s="83">
        <f>IF($C1671&lt;&gt;"",VLOOKUP($C1671,'Monthly budget'!$E$8:$O$86,COLUMN()-3,FALSE),0)</f>
        <v>0</v>
      </c>
      <c r="F1671" s="82">
        <f>IF($C1671&lt;&gt;"",VLOOKUP($C1671,'Monthly budget'!$E$8:$O$86,COLUMN()-3,FALSE),0)</f>
        <v>0</v>
      </c>
      <c r="G1671" s="82">
        <f>IF($C1671&lt;&gt;"",VLOOKUP($C1671,'Monthly budget'!$E$8:$O$86,COLUMN()-3,FALSE),0)</f>
        <v>0</v>
      </c>
      <c r="H1671" s="82">
        <f>IF($C1671&lt;&gt;"",VLOOKUP($C1671,'Monthly budget'!$E$8:$O$86,COLUMN()-3,FALSE),0)</f>
        <v>0</v>
      </c>
      <c r="I1671" s="82">
        <f>IF($C1671&lt;&gt;"",VLOOKUP($C1671,'Monthly budget'!$E$8:$O$86,COLUMN()-3,FALSE),0)</f>
        <v>0</v>
      </c>
      <c r="J1671" s="82">
        <f>IF($C1671&lt;&gt;"",VLOOKUP($C1671,'Monthly budget'!$E$8:$O$86,COLUMN()-3,FALSE),0)</f>
        <v>0</v>
      </c>
      <c r="K1671" s="82">
        <f>IF($C1671&lt;&gt;"",VLOOKUP($C1671,'Monthly budget'!$E$8:$O$86,COLUMN()-3,FALSE),0)</f>
        <v>0</v>
      </c>
      <c r="L1671" s="82">
        <f>IF($C1671&lt;&gt;"",VLOOKUP($C1671,'Monthly budget'!$E$8:$O$86,COLUMN()-3,FALSE),0)</f>
        <v>0</v>
      </c>
      <c r="M1671" s="82">
        <f>IF($C1671&lt;&gt;"",VLOOKUP($C1671,'Monthly budget'!$E$8:$O$86,COLUMN()-3,FALSE),0)</f>
        <v>0</v>
      </c>
      <c r="N1671" s="82">
        <f>IF($C1671&lt;&gt;"",VLOOKUP($C1671,'Monthly budget'!$E$8:$O$86,COLUMN()-3,FALSE),0)</f>
        <v>0</v>
      </c>
    </row>
    <row r="1672" spans="2:14" x14ac:dyDescent="0.25">
      <c r="B1672" s="81" t="b">
        <v>0</v>
      </c>
      <c r="C1672" s="88"/>
      <c r="D1672" s="87"/>
      <c r="E1672" s="83">
        <f>IF($C1672&lt;&gt;"",VLOOKUP($C1672,'Monthly budget'!$E$8:$O$86,COLUMN()-3,FALSE),0)</f>
        <v>0</v>
      </c>
      <c r="F1672" s="82">
        <f>IF($C1672&lt;&gt;"",VLOOKUP($C1672,'Monthly budget'!$E$8:$O$86,COLUMN()-3,FALSE),0)</f>
        <v>0</v>
      </c>
      <c r="G1672" s="82">
        <f>IF($C1672&lt;&gt;"",VLOOKUP($C1672,'Monthly budget'!$E$8:$O$86,COLUMN()-3,FALSE),0)</f>
        <v>0</v>
      </c>
      <c r="H1672" s="82">
        <f>IF($C1672&lt;&gt;"",VLOOKUP($C1672,'Monthly budget'!$E$8:$O$86,COLUMN()-3,FALSE),0)</f>
        <v>0</v>
      </c>
      <c r="I1672" s="82">
        <f>IF($C1672&lt;&gt;"",VLOOKUP($C1672,'Monthly budget'!$E$8:$O$86,COLUMN()-3,FALSE),0)</f>
        <v>0</v>
      </c>
      <c r="J1672" s="82">
        <f>IF($C1672&lt;&gt;"",VLOOKUP($C1672,'Monthly budget'!$E$8:$O$86,COLUMN()-3,FALSE),0)</f>
        <v>0</v>
      </c>
      <c r="K1672" s="82">
        <f>IF($C1672&lt;&gt;"",VLOOKUP($C1672,'Monthly budget'!$E$8:$O$86,COLUMN()-3,FALSE),0)</f>
        <v>0</v>
      </c>
      <c r="L1672" s="82">
        <f>IF($C1672&lt;&gt;"",VLOOKUP($C1672,'Monthly budget'!$E$8:$O$86,COLUMN()-3,FALSE),0)</f>
        <v>0</v>
      </c>
      <c r="M1672" s="82">
        <f>IF($C1672&lt;&gt;"",VLOOKUP($C1672,'Monthly budget'!$E$8:$O$86,COLUMN()-3,FALSE),0)</f>
        <v>0</v>
      </c>
      <c r="N1672" s="82">
        <f>IF($C1672&lt;&gt;"",VLOOKUP($C1672,'Monthly budget'!$E$8:$O$86,COLUMN()-3,FALSE),0)</f>
        <v>0</v>
      </c>
    </row>
    <row r="1673" spans="2:14" x14ac:dyDescent="0.25">
      <c r="B1673" s="81" t="b">
        <v>0</v>
      </c>
      <c r="C1673" s="88"/>
      <c r="D1673" s="87"/>
      <c r="E1673" s="83">
        <f>IF($C1673&lt;&gt;"",VLOOKUP($C1673,'Monthly budget'!$E$8:$O$86,COLUMN()-3,FALSE),0)</f>
        <v>0</v>
      </c>
      <c r="F1673" s="82">
        <f>IF($C1673&lt;&gt;"",VLOOKUP($C1673,'Monthly budget'!$E$8:$O$86,COLUMN()-3,FALSE),0)</f>
        <v>0</v>
      </c>
      <c r="G1673" s="82">
        <f>IF($C1673&lt;&gt;"",VLOOKUP($C1673,'Monthly budget'!$E$8:$O$86,COLUMN()-3,FALSE),0)</f>
        <v>0</v>
      </c>
      <c r="H1673" s="82">
        <f>IF($C1673&lt;&gt;"",VLOOKUP($C1673,'Monthly budget'!$E$8:$O$86,COLUMN()-3,FALSE),0)</f>
        <v>0</v>
      </c>
      <c r="I1673" s="82">
        <f>IF($C1673&lt;&gt;"",VLOOKUP($C1673,'Monthly budget'!$E$8:$O$86,COLUMN()-3,FALSE),0)</f>
        <v>0</v>
      </c>
      <c r="J1673" s="82">
        <f>IF($C1673&lt;&gt;"",VLOOKUP($C1673,'Monthly budget'!$E$8:$O$86,COLUMN()-3,FALSE),0)</f>
        <v>0</v>
      </c>
      <c r="K1673" s="82">
        <f>IF($C1673&lt;&gt;"",VLOOKUP($C1673,'Monthly budget'!$E$8:$O$86,COLUMN()-3,FALSE),0)</f>
        <v>0</v>
      </c>
      <c r="L1673" s="82">
        <f>IF($C1673&lt;&gt;"",VLOOKUP($C1673,'Monthly budget'!$E$8:$O$86,COLUMN()-3,FALSE),0)</f>
        <v>0</v>
      </c>
      <c r="M1673" s="82">
        <f>IF($C1673&lt;&gt;"",VLOOKUP($C1673,'Monthly budget'!$E$8:$O$86,COLUMN()-3,FALSE),0)</f>
        <v>0</v>
      </c>
      <c r="N1673" s="82">
        <f>IF($C1673&lt;&gt;"",VLOOKUP($C1673,'Monthly budget'!$E$8:$O$86,COLUMN()-3,FALSE),0)</f>
        <v>0</v>
      </c>
    </row>
    <row r="1674" spans="2:14" x14ac:dyDescent="0.25">
      <c r="B1674" s="81" t="b">
        <v>0</v>
      </c>
      <c r="C1674" s="88"/>
      <c r="D1674" s="87"/>
      <c r="E1674" s="83">
        <f>IF($C1674&lt;&gt;"",VLOOKUP($C1674,'Monthly budget'!$E$8:$O$86,COLUMN()-3,FALSE),0)</f>
        <v>0</v>
      </c>
      <c r="F1674" s="82">
        <f>IF($C1674&lt;&gt;"",VLOOKUP($C1674,'Monthly budget'!$E$8:$O$86,COLUMN()-3,FALSE),0)</f>
        <v>0</v>
      </c>
      <c r="G1674" s="82">
        <f>IF($C1674&lt;&gt;"",VLOOKUP($C1674,'Monthly budget'!$E$8:$O$86,COLUMN()-3,FALSE),0)</f>
        <v>0</v>
      </c>
      <c r="H1674" s="82">
        <f>IF($C1674&lt;&gt;"",VLOOKUP($C1674,'Monthly budget'!$E$8:$O$86,COLUMN()-3,FALSE),0)</f>
        <v>0</v>
      </c>
      <c r="I1674" s="82">
        <f>IF($C1674&lt;&gt;"",VLOOKUP($C1674,'Monthly budget'!$E$8:$O$86,COLUMN()-3,FALSE),0)</f>
        <v>0</v>
      </c>
      <c r="J1674" s="82">
        <f>IF($C1674&lt;&gt;"",VLOOKUP($C1674,'Monthly budget'!$E$8:$O$86,COLUMN()-3,FALSE),0)</f>
        <v>0</v>
      </c>
      <c r="K1674" s="82">
        <f>IF($C1674&lt;&gt;"",VLOOKUP($C1674,'Monthly budget'!$E$8:$O$86,COLUMN()-3,FALSE),0)</f>
        <v>0</v>
      </c>
      <c r="L1674" s="82">
        <f>IF($C1674&lt;&gt;"",VLOOKUP($C1674,'Monthly budget'!$E$8:$O$86,COLUMN()-3,FALSE),0)</f>
        <v>0</v>
      </c>
      <c r="M1674" s="82">
        <f>IF($C1674&lt;&gt;"",VLOOKUP($C1674,'Monthly budget'!$E$8:$O$86,COLUMN()-3,FALSE),0)</f>
        <v>0</v>
      </c>
      <c r="N1674" s="82">
        <f>IF($C1674&lt;&gt;"",VLOOKUP($C1674,'Monthly budget'!$E$8:$O$86,COLUMN()-3,FALSE),0)</f>
        <v>0</v>
      </c>
    </row>
    <row r="1675" spans="2:14" x14ac:dyDescent="0.25">
      <c r="B1675" s="81" t="b">
        <v>0</v>
      </c>
      <c r="C1675" s="88"/>
      <c r="D1675" s="87"/>
      <c r="E1675" s="83">
        <f>IF($C1675&lt;&gt;"",VLOOKUP($C1675,'Monthly budget'!$E$8:$O$86,COLUMN()-3,FALSE),0)</f>
        <v>0</v>
      </c>
      <c r="F1675" s="82">
        <f>IF($C1675&lt;&gt;"",VLOOKUP($C1675,'Monthly budget'!$E$8:$O$86,COLUMN()-3,FALSE),0)</f>
        <v>0</v>
      </c>
      <c r="G1675" s="82">
        <f>IF($C1675&lt;&gt;"",VLOOKUP($C1675,'Monthly budget'!$E$8:$O$86,COLUMN()-3,FALSE),0)</f>
        <v>0</v>
      </c>
      <c r="H1675" s="82">
        <f>IF($C1675&lt;&gt;"",VLOOKUP($C1675,'Monthly budget'!$E$8:$O$86,COLUMN()-3,FALSE),0)</f>
        <v>0</v>
      </c>
      <c r="I1675" s="82">
        <f>IF($C1675&lt;&gt;"",VLOOKUP($C1675,'Monthly budget'!$E$8:$O$86,COLUMN()-3,FALSE),0)</f>
        <v>0</v>
      </c>
      <c r="J1675" s="82">
        <f>IF($C1675&lt;&gt;"",VLOOKUP($C1675,'Monthly budget'!$E$8:$O$86,COLUMN()-3,FALSE),0)</f>
        <v>0</v>
      </c>
      <c r="K1675" s="82">
        <f>IF($C1675&lt;&gt;"",VLOOKUP($C1675,'Monthly budget'!$E$8:$O$86,COLUMN()-3,FALSE),0)</f>
        <v>0</v>
      </c>
      <c r="L1675" s="82">
        <f>IF($C1675&lt;&gt;"",VLOOKUP($C1675,'Monthly budget'!$E$8:$O$86,COLUMN()-3,FALSE),0)</f>
        <v>0</v>
      </c>
      <c r="M1675" s="82">
        <f>IF($C1675&lt;&gt;"",VLOOKUP($C1675,'Monthly budget'!$E$8:$O$86,COLUMN()-3,FALSE),0)</f>
        <v>0</v>
      </c>
      <c r="N1675" s="82">
        <f>IF($C1675&lt;&gt;"",VLOOKUP($C1675,'Monthly budget'!$E$8:$O$86,COLUMN()-3,FALSE),0)</f>
        <v>0</v>
      </c>
    </row>
    <row r="1676" spans="2:14" x14ac:dyDescent="0.25">
      <c r="B1676" s="81" t="b">
        <v>0</v>
      </c>
      <c r="C1676" s="88"/>
      <c r="D1676" s="87"/>
      <c r="E1676" s="83">
        <f>IF($C1676&lt;&gt;"",VLOOKUP($C1676,'Monthly budget'!$E$8:$O$86,COLUMN()-3,FALSE),0)</f>
        <v>0</v>
      </c>
      <c r="F1676" s="82">
        <f>IF($C1676&lt;&gt;"",VLOOKUP($C1676,'Monthly budget'!$E$8:$O$86,COLUMN()-3,FALSE),0)</f>
        <v>0</v>
      </c>
      <c r="G1676" s="82">
        <f>IF($C1676&lt;&gt;"",VLOOKUP($C1676,'Monthly budget'!$E$8:$O$86,COLUMN()-3,FALSE),0)</f>
        <v>0</v>
      </c>
      <c r="H1676" s="82">
        <f>IF($C1676&lt;&gt;"",VLOOKUP($C1676,'Monthly budget'!$E$8:$O$86,COLUMN()-3,FALSE),0)</f>
        <v>0</v>
      </c>
      <c r="I1676" s="82">
        <f>IF($C1676&lt;&gt;"",VLOOKUP($C1676,'Monthly budget'!$E$8:$O$86,COLUMN()-3,FALSE),0)</f>
        <v>0</v>
      </c>
      <c r="J1676" s="82">
        <f>IF($C1676&lt;&gt;"",VLOOKUP($C1676,'Monthly budget'!$E$8:$O$86,COLUMN()-3,FALSE),0)</f>
        <v>0</v>
      </c>
      <c r="K1676" s="82">
        <f>IF($C1676&lt;&gt;"",VLOOKUP($C1676,'Monthly budget'!$E$8:$O$86,COLUMN()-3,FALSE),0)</f>
        <v>0</v>
      </c>
      <c r="L1676" s="82">
        <f>IF($C1676&lt;&gt;"",VLOOKUP($C1676,'Monthly budget'!$E$8:$O$86,COLUMN()-3,FALSE),0)</f>
        <v>0</v>
      </c>
      <c r="M1676" s="82">
        <f>IF($C1676&lt;&gt;"",VLOOKUP($C1676,'Monthly budget'!$E$8:$O$86,COLUMN()-3,FALSE),0)</f>
        <v>0</v>
      </c>
      <c r="N1676" s="82">
        <f>IF($C1676&lt;&gt;"",VLOOKUP($C1676,'Monthly budget'!$E$8:$O$86,COLUMN()-3,FALSE),0)</f>
        <v>0</v>
      </c>
    </row>
    <row r="1677" spans="2:14" x14ac:dyDescent="0.25">
      <c r="B1677" s="81" t="b">
        <v>0</v>
      </c>
      <c r="C1677" s="88"/>
      <c r="D1677" s="87"/>
      <c r="E1677" s="83">
        <f>IF($C1677&lt;&gt;"",VLOOKUP($C1677,'Monthly budget'!$E$8:$O$86,COLUMN()-3,FALSE),0)</f>
        <v>0</v>
      </c>
      <c r="F1677" s="82">
        <f>IF($C1677&lt;&gt;"",VLOOKUP($C1677,'Monthly budget'!$E$8:$O$86,COLUMN()-3,FALSE),0)</f>
        <v>0</v>
      </c>
      <c r="G1677" s="82">
        <f>IF($C1677&lt;&gt;"",VLOOKUP($C1677,'Monthly budget'!$E$8:$O$86,COLUMN()-3,FALSE),0)</f>
        <v>0</v>
      </c>
      <c r="H1677" s="82">
        <f>IF($C1677&lt;&gt;"",VLOOKUP($C1677,'Monthly budget'!$E$8:$O$86,COLUMN()-3,FALSE),0)</f>
        <v>0</v>
      </c>
      <c r="I1677" s="82">
        <f>IF($C1677&lt;&gt;"",VLOOKUP($C1677,'Monthly budget'!$E$8:$O$86,COLUMN()-3,FALSE),0)</f>
        <v>0</v>
      </c>
      <c r="J1677" s="82">
        <f>IF($C1677&lt;&gt;"",VLOOKUP($C1677,'Monthly budget'!$E$8:$O$86,COLUMN()-3,FALSE),0)</f>
        <v>0</v>
      </c>
      <c r="K1677" s="82">
        <f>IF($C1677&lt;&gt;"",VLOOKUP($C1677,'Monthly budget'!$E$8:$O$86,COLUMN()-3,FALSE),0)</f>
        <v>0</v>
      </c>
      <c r="L1677" s="82">
        <f>IF($C1677&lt;&gt;"",VLOOKUP($C1677,'Monthly budget'!$E$8:$O$86,COLUMN()-3,FALSE),0)</f>
        <v>0</v>
      </c>
      <c r="M1677" s="82">
        <f>IF($C1677&lt;&gt;"",VLOOKUP($C1677,'Monthly budget'!$E$8:$O$86,COLUMN()-3,FALSE),0)</f>
        <v>0</v>
      </c>
      <c r="N1677" s="82">
        <f>IF($C1677&lt;&gt;"",VLOOKUP($C1677,'Monthly budget'!$E$8:$O$86,COLUMN()-3,FALSE),0)</f>
        <v>0</v>
      </c>
    </row>
    <row r="1678" spans="2:14" x14ac:dyDescent="0.25">
      <c r="B1678" s="81" t="b">
        <v>0</v>
      </c>
      <c r="C1678" s="88"/>
      <c r="D1678" s="87"/>
      <c r="E1678" s="83">
        <f>IF($C1678&lt;&gt;"",VLOOKUP($C1678,'Monthly budget'!$E$8:$O$86,COLUMN()-3,FALSE),0)</f>
        <v>0</v>
      </c>
      <c r="F1678" s="82">
        <f>IF($C1678&lt;&gt;"",VLOOKUP($C1678,'Monthly budget'!$E$8:$O$86,COLUMN()-3,FALSE),0)</f>
        <v>0</v>
      </c>
      <c r="G1678" s="82">
        <f>IF($C1678&lt;&gt;"",VLOOKUP($C1678,'Monthly budget'!$E$8:$O$86,COLUMN()-3,FALSE),0)</f>
        <v>0</v>
      </c>
      <c r="H1678" s="82">
        <f>IF($C1678&lt;&gt;"",VLOOKUP($C1678,'Monthly budget'!$E$8:$O$86,COLUMN()-3,FALSE),0)</f>
        <v>0</v>
      </c>
      <c r="I1678" s="82">
        <f>IF($C1678&lt;&gt;"",VLOOKUP($C1678,'Monthly budget'!$E$8:$O$86,COLUMN()-3,FALSE),0)</f>
        <v>0</v>
      </c>
      <c r="J1678" s="82">
        <f>IF($C1678&lt;&gt;"",VLOOKUP($C1678,'Monthly budget'!$E$8:$O$86,COLUMN()-3,FALSE),0)</f>
        <v>0</v>
      </c>
      <c r="K1678" s="82">
        <f>IF($C1678&lt;&gt;"",VLOOKUP($C1678,'Monthly budget'!$E$8:$O$86,COLUMN()-3,FALSE),0)</f>
        <v>0</v>
      </c>
      <c r="L1678" s="82">
        <f>IF($C1678&lt;&gt;"",VLOOKUP($C1678,'Monthly budget'!$E$8:$O$86,COLUMN()-3,FALSE),0)</f>
        <v>0</v>
      </c>
      <c r="M1678" s="82">
        <f>IF($C1678&lt;&gt;"",VLOOKUP($C1678,'Monthly budget'!$E$8:$O$86,COLUMN()-3,FALSE),0)</f>
        <v>0</v>
      </c>
      <c r="N1678" s="82">
        <f>IF($C1678&lt;&gt;"",VLOOKUP($C1678,'Monthly budget'!$E$8:$O$86,COLUMN()-3,FALSE),0)</f>
        <v>0</v>
      </c>
    </row>
    <row r="1679" spans="2:14" x14ac:dyDescent="0.25">
      <c r="B1679" s="81" t="b">
        <v>0</v>
      </c>
      <c r="C1679" s="88"/>
      <c r="D1679" s="87"/>
      <c r="E1679" s="83">
        <f>IF($C1679&lt;&gt;"",VLOOKUP($C1679,'Monthly budget'!$E$8:$O$86,COLUMN()-3,FALSE),0)</f>
        <v>0</v>
      </c>
      <c r="F1679" s="82">
        <f>IF($C1679&lt;&gt;"",VLOOKUP($C1679,'Monthly budget'!$E$8:$O$86,COLUMN()-3,FALSE),0)</f>
        <v>0</v>
      </c>
      <c r="G1679" s="82">
        <f>IF($C1679&lt;&gt;"",VLOOKUP($C1679,'Monthly budget'!$E$8:$O$86,COLUMN()-3,FALSE),0)</f>
        <v>0</v>
      </c>
      <c r="H1679" s="82">
        <f>IF($C1679&lt;&gt;"",VLOOKUP($C1679,'Monthly budget'!$E$8:$O$86,COLUMN()-3,FALSE),0)</f>
        <v>0</v>
      </c>
      <c r="I1679" s="82">
        <f>IF($C1679&lt;&gt;"",VLOOKUP($C1679,'Monthly budget'!$E$8:$O$86,COLUMN()-3,FALSE),0)</f>
        <v>0</v>
      </c>
      <c r="J1679" s="82">
        <f>IF($C1679&lt;&gt;"",VLOOKUP($C1679,'Monthly budget'!$E$8:$O$86,COLUMN()-3,FALSE),0)</f>
        <v>0</v>
      </c>
      <c r="K1679" s="82">
        <f>IF($C1679&lt;&gt;"",VLOOKUP($C1679,'Monthly budget'!$E$8:$O$86,COLUMN()-3,FALSE),0)</f>
        <v>0</v>
      </c>
      <c r="L1679" s="82">
        <f>IF($C1679&lt;&gt;"",VLOOKUP($C1679,'Monthly budget'!$E$8:$O$86,COLUMN()-3,FALSE),0)</f>
        <v>0</v>
      </c>
      <c r="M1679" s="82">
        <f>IF($C1679&lt;&gt;"",VLOOKUP($C1679,'Monthly budget'!$E$8:$O$86,COLUMN()-3,FALSE),0)</f>
        <v>0</v>
      </c>
      <c r="N1679" s="82">
        <f>IF($C1679&lt;&gt;"",VLOOKUP($C1679,'Monthly budget'!$E$8:$O$86,COLUMN()-3,FALSE),0)</f>
        <v>0</v>
      </c>
    </row>
    <row r="1680" spans="2:14" x14ac:dyDescent="0.25">
      <c r="B1680" s="81" t="b">
        <v>0</v>
      </c>
      <c r="C1680" s="88"/>
      <c r="D1680" s="87"/>
      <c r="E1680" s="83">
        <f>IF($C1680&lt;&gt;"",VLOOKUP($C1680,'Monthly budget'!$E$8:$O$86,COLUMN()-3,FALSE),0)</f>
        <v>0</v>
      </c>
      <c r="F1680" s="82">
        <f>IF($C1680&lt;&gt;"",VLOOKUP($C1680,'Monthly budget'!$E$8:$O$86,COLUMN()-3,FALSE),0)</f>
        <v>0</v>
      </c>
      <c r="G1680" s="82">
        <f>IF($C1680&lt;&gt;"",VLOOKUP($C1680,'Monthly budget'!$E$8:$O$86,COLUMN()-3,FALSE),0)</f>
        <v>0</v>
      </c>
      <c r="H1680" s="82">
        <f>IF($C1680&lt;&gt;"",VLOOKUP($C1680,'Monthly budget'!$E$8:$O$86,COLUMN()-3,FALSE),0)</f>
        <v>0</v>
      </c>
      <c r="I1680" s="82">
        <f>IF($C1680&lt;&gt;"",VLOOKUP($C1680,'Monthly budget'!$E$8:$O$86,COLUMN()-3,FALSE),0)</f>
        <v>0</v>
      </c>
      <c r="J1680" s="82">
        <f>IF($C1680&lt;&gt;"",VLOOKUP($C1680,'Monthly budget'!$E$8:$O$86,COLUMN()-3,FALSE),0)</f>
        <v>0</v>
      </c>
      <c r="K1680" s="82">
        <f>IF($C1680&lt;&gt;"",VLOOKUP($C1680,'Monthly budget'!$E$8:$O$86,COLUMN()-3,FALSE),0)</f>
        <v>0</v>
      </c>
      <c r="L1680" s="82">
        <f>IF($C1680&lt;&gt;"",VLOOKUP($C1680,'Monthly budget'!$E$8:$O$86,COLUMN()-3,FALSE),0)</f>
        <v>0</v>
      </c>
      <c r="M1680" s="82">
        <f>IF($C1680&lt;&gt;"",VLOOKUP($C1680,'Monthly budget'!$E$8:$O$86,COLUMN()-3,FALSE),0)</f>
        <v>0</v>
      </c>
      <c r="N1680" s="82">
        <f>IF($C1680&lt;&gt;"",VLOOKUP($C1680,'Monthly budget'!$E$8:$O$86,COLUMN()-3,FALSE),0)</f>
        <v>0</v>
      </c>
    </row>
    <row r="1681" spans="2:14" x14ac:dyDescent="0.25">
      <c r="B1681" s="81" t="b">
        <v>0</v>
      </c>
      <c r="C1681" s="88"/>
      <c r="D1681" s="87"/>
      <c r="E1681" s="83">
        <f>IF($C1681&lt;&gt;"",VLOOKUP($C1681,'Monthly budget'!$E$8:$O$86,COLUMN()-3,FALSE),0)</f>
        <v>0</v>
      </c>
      <c r="F1681" s="82">
        <f>IF($C1681&lt;&gt;"",VLOOKUP($C1681,'Monthly budget'!$E$8:$O$86,COLUMN()-3,FALSE),0)</f>
        <v>0</v>
      </c>
      <c r="G1681" s="82">
        <f>IF($C1681&lt;&gt;"",VLOOKUP($C1681,'Monthly budget'!$E$8:$O$86,COLUMN()-3,FALSE),0)</f>
        <v>0</v>
      </c>
      <c r="H1681" s="82">
        <f>IF($C1681&lt;&gt;"",VLOOKUP($C1681,'Monthly budget'!$E$8:$O$86,COLUMN()-3,FALSE),0)</f>
        <v>0</v>
      </c>
      <c r="I1681" s="82">
        <f>IF($C1681&lt;&gt;"",VLOOKUP($C1681,'Monthly budget'!$E$8:$O$86,COLUMN()-3,FALSE),0)</f>
        <v>0</v>
      </c>
      <c r="J1681" s="82">
        <f>IF($C1681&lt;&gt;"",VLOOKUP($C1681,'Monthly budget'!$E$8:$O$86,COLUMN()-3,FALSE),0)</f>
        <v>0</v>
      </c>
      <c r="K1681" s="82">
        <f>IF($C1681&lt;&gt;"",VLOOKUP($C1681,'Monthly budget'!$E$8:$O$86,COLUMN()-3,FALSE),0)</f>
        <v>0</v>
      </c>
      <c r="L1681" s="82">
        <f>IF($C1681&lt;&gt;"",VLOOKUP($C1681,'Monthly budget'!$E$8:$O$86,COLUMN()-3,FALSE),0)</f>
        <v>0</v>
      </c>
      <c r="M1681" s="82">
        <f>IF($C1681&lt;&gt;"",VLOOKUP($C1681,'Monthly budget'!$E$8:$O$86,COLUMN()-3,FALSE),0)</f>
        <v>0</v>
      </c>
      <c r="N1681" s="82">
        <f>IF($C1681&lt;&gt;"",VLOOKUP($C1681,'Monthly budget'!$E$8:$O$86,COLUMN()-3,FALSE),0)</f>
        <v>0</v>
      </c>
    </row>
    <row r="1682" spans="2:14" x14ac:dyDescent="0.25">
      <c r="B1682" s="81" t="b">
        <v>0</v>
      </c>
      <c r="C1682" s="88"/>
      <c r="D1682" s="87"/>
      <c r="E1682" s="83">
        <f>IF($C1682&lt;&gt;"",VLOOKUP($C1682,'Monthly budget'!$E$8:$O$86,COLUMN()-3,FALSE),0)</f>
        <v>0</v>
      </c>
      <c r="F1682" s="82">
        <f>IF($C1682&lt;&gt;"",VLOOKUP($C1682,'Monthly budget'!$E$8:$O$86,COLUMN()-3,FALSE),0)</f>
        <v>0</v>
      </c>
      <c r="G1682" s="82">
        <f>IF($C1682&lt;&gt;"",VLOOKUP($C1682,'Monthly budget'!$E$8:$O$86,COLUMN()-3,FALSE),0)</f>
        <v>0</v>
      </c>
      <c r="H1682" s="82">
        <f>IF($C1682&lt;&gt;"",VLOOKUP($C1682,'Monthly budget'!$E$8:$O$86,COLUMN()-3,FALSE),0)</f>
        <v>0</v>
      </c>
      <c r="I1682" s="82">
        <f>IF($C1682&lt;&gt;"",VLOOKUP($C1682,'Monthly budget'!$E$8:$O$86,COLUMN()-3,FALSE),0)</f>
        <v>0</v>
      </c>
      <c r="J1682" s="82">
        <f>IF($C1682&lt;&gt;"",VLOOKUP($C1682,'Monthly budget'!$E$8:$O$86,COLUMN()-3,FALSE),0)</f>
        <v>0</v>
      </c>
      <c r="K1682" s="82">
        <f>IF($C1682&lt;&gt;"",VLOOKUP($C1682,'Monthly budget'!$E$8:$O$86,COLUMN()-3,FALSE),0)</f>
        <v>0</v>
      </c>
      <c r="L1682" s="82">
        <f>IF($C1682&lt;&gt;"",VLOOKUP($C1682,'Monthly budget'!$E$8:$O$86,COLUMN()-3,FALSE),0)</f>
        <v>0</v>
      </c>
      <c r="M1682" s="82">
        <f>IF($C1682&lt;&gt;"",VLOOKUP($C1682,'Monthly budget'!$E$8:$O$86,COLUMN()-3,FALSE),0)</f>
        <v>0</v>
      </c>
      <c r="N1682" s="82">
        <f>IF($C1682&lt;&gt;"",VLOOKUP($C1682,'Monthly budget'!$E$8:$O$86,COLUMN()-3,FALSE),0)</f>
        <v>0</v>
      </c>
    </row>
    <row r="1683" spans="2:14" x14ac:dyDescent="0.25">
      <c r="B1683" s="81" t="b">
        <v>0</v>
      </c>
      <c r="C1683" s="88"/>
      <c r="D1683" s="87"/>
      <c r="E1683" s="83">
        <f>IF($C1683&lt;&gt;"",VLOOKUP($C1683,'Monthly budget'!$E$8:$O$86,COLUMN()-3,FALSE),0)</f>
        <v>0</v>
      </c>
      <c r="F1683" s="82">
        <f>IF($C1683&lt;&gt;"",VLOOKUP($C1683,'Monthly budget'!$E$8:$O$86,COLUMN()-3,FALSE),0)</f>
        <v>0</v>
      </c>
      <c r="G1683" s="82">
        <f>IF($C1683&lt;&gt;"",VLOOKUP($C1683,'Monthly budget'!$E$8:$O$86,COLUMN()-3,FALSE),0)</f>
        <v>0</v>
      </c>
      <c r="H1683" s="82">
        <f>IF($C1683&lt;&gt;"",VLOOKUP($C1683,'Monthly budget'!$E$8:$O$86,COLUMN()-3,FALSE),0)</f>
        <v>0</v>
      </c>
      <c r="I1683" s="82">
        <f>IF($C1683&lt;&gt;"",VLOOKUP($C1683,'Monthly budget'!$E$8:$O$86,COLUMN()-3,FALSE),0)</f>
        <v>0</v>
      </c>
      <c r="J1683" s="82">
        <f>IF($C1683&lt;&gt;"",VLOOKUP($C1683,'Monthly budget'!$E$8:$O$86,COLUMN()-3,FALSE),0)</f>
        <v>0</v>
      </c>
      <c r="K1683" s="82">
        <f>IF($C1683&lt;&gt;"",VLOOKUP($C1683,'Monthly budget'!$E$8:$O$86,COLUMN()-3,FALSE),0)</f>
        <v>0</v>
      </c>
      <c r="L1683" s="82">
        <f>IF($C1683&lt;&gt;"",VLOOKUP($C1683,'Monthly budget'!$E$8:$O$86,COLUMN()-3,FALSE),0)</f>
        <v>0</v>
      </c>
      <c r="M1683" s="82">
        <f>IF($C1683&lt;&gt;"",VLOOKUP($C1683,'Monthly budget'!$E$8:$O$86,COLUMN()-3,FALSE),0)</f>
        <v>0</v>
      </c>
      <c r="N1683" s="82">
        <f>IF($C1683&lt;&gt;"",VLOOKUP($C1683,'Monthly budget'!$E$8:$O$86,COLUMN()-3,FALSE),0)</f>
        <v>0</v>
      </c>
    </row>
    <row r="1684" spans="2:14" x14ac:dyDescent="0.25">
      <c r="B1684" s="81" t="b">
        <v>0</v>
      </c>
      <c r="C1684" s="88"/>
      <c r="D1684" s="87"/>
      <c r="E1684" s="83">
        <f>IF($C1684&lt;&gt;"",VLOOKUP($C1684,'Monthly budget'!$E$8:$O$86,COLUMN()-3,FALSE),0)</f>
        <v>0</v>
      </c>
      <c r="F1684" s="82">
        <f>IF($C1684&lt;&gt;"",VLOOKUP($C1684,'Monthly budget'!$E$8:$O$86,COLUMN()-3,FALSE),0)</f>
        <v>0</v>
      </c>
      <c r="G1684" s="82">
        <f>IF($C1684&lt;&gt;"",VLOOKUP($C1684,'Monthly budget'!$E$8:$O$86,COLUMN()-3,FALSE),0)</f>
        <v>0</v>
      </c>
      <c r="H1684" s="82">
        <f>IF($C1684&lt;&gt;"",VLOOKUP($C1684,'Monthly budget'!$E$8:$O$86,COLUMN()-3,FALSE),0)</f>
        <v>0</v>
      </c>
      <c r="I1684" s="82">
        <f>IF($C1684&lt;&gt;"",VLOOKUP($C1684,'Monthly budget'!$E$8:$O$86,COLUMN()-3,FALSE),0)</f>
        <v>0</v>
      </c>
      <c r="J1684" s="82">
        <f>IF($C1684&lt;&gt;"",VLOOKUP($C1684,'Monthly budget'!$E$8:$O$86,COLUMN()-3,FALSE),0)</f>
        <v>0</v>
      </c>
      <c r="K1684" s="82">
        <f>IF($C1684&lt;&gt;"",VLOOKUP($C1684,'Monthly budget'!$E$8:$O$86,COLUMN()-3,FALSE),0)</f>
        <v>0</v>
      </c>
      <c r="L1684" s="82">
        <f>IF($C1684&lt;&gt;"",VLOOKUP($C1684,'Monthly budget'!$E$8:$O$86,COLUMN()-3,FALSE),0)</f>
        <v>0</v>
      </c>
      <c r="M1684" s="82">
        <f>IF($C1684&lt;&gt;"",VLOOKUP($C1684,'Monthly budget'!$E$8:$O$86,COLUMN()-3,FALSE),0)</f>
        <v>0</v>
      </c>
      <c r="N1684" s="82">
        <f>IF($C1684&lt;&gt;"",VLOOKUP($C1684,'Monthly budget'!$E$8:$O$86,COLUMN()-3,FALSE),0)</f>
        <v>0</v>
      </c>
    </row>
    <row r="1685" spans="2:14" x14ac:dyDescent="0.25">
      <c r="B1685" s="81" t="b">
        <v>0</v>
      </c>
      <c r="C1685" s="88"/>
      <c r="D1685" s="87"/>
      <c r="E1685" s="83">
        <f>IF($C1685&lt;&gt;"",VLOOKUP($C1685,'Monthly budget'!$E$8:$O$86,COLUMN()-3,FALSE),0)</f>
        <v>0</v>
      </c>
      <c r="F1685" s="82">
        <f>IF($C1685&lt;&gt;"",VLOOKUP($C1685,'Monthly budget'!$E$8:$O$86,COLUMN()-3,FALSE),0)</f>
        <v>0</v>
      </c>
      <c r="G1685" s="82">
        <f>IF($C1685&lt;&gt;"",VLOOKUP($C1685,'Monthly budget'!$E$8:$O$86,COLUMN()-3,FALSE),0)</f>
        <v>0</v>
      </c>
      <c r="H1685" s="82">
        <f>IF($C1685&lt;&gt;"",VLOOKUP($C1685,'Monthly budget'!$E$8:$O$86,COLUMN()-3,FALSE),0)</f>
        <v>0</v>
      </c>
      <c r="I1685" s="82">
        <f>IF($C1685&lt;&gt;"",VLOOKUP($C1685,'Monthly budget'!$E$8:$O$86,COLUMN()-3,FALSE),0)</f>
        <v>0</v>
      </c>
      <c r="J1685" s="82">
        <f>IF($C1685&lt;&gt;"",VLOOKUP($C1685,'Monthly budget'!$E$8:$O$86,COLUMN()-3,FALSE),0)</f>
        <v>0</v>
      </c>
      <c r="K1685" s="82">
        <f>IF($C1685&lt;&gt;"",VLOOKUP($C1685,'Monthly budget'!$E$8:$O$86,COLUMN()-3,FALSE),0)</f>
        <v>0</v>
      </c>
      <c r="L1685" s="82">
        <f>IF($C1685&lt;&gt;"",VLOOKUP($C1685,'Monthly budget'!$E$8:$O$86,COLUMN()-3,FALSE),0)</f>
        <v>0</v>
      </c>
      <c r="M1685" s="82">
        <f>IF($C1685&lt;&gt;"",VLOOKUP($C1685,'Monthly budget'!$E$8:$O$86,COLUMN()-3,FALSE),0)</f>
        <v>0</v>
      </c>
      <c r="N1685" s="82">
        <f>IF($C1685&lt;&gt;"",VLOOKUP($C1685,'Monthly budget'!$E$8:$O$86,COLUMN()-3,FALSE),0)</f>
        <v>0</v>
      </c>
    </row>
    <row r="1686" spans="2:14" x14ac:dyDescent="0.25">
      <c r="B1686" s="81" t="b">
        <v>0</v>
      </c>
      <c r="C1686" s="88"/>
      <c r="D1686" s="87"/>
      <c r="E1686" s="83">
        <f>IF($C1686&lt;&gt;"",VLOOKUP($C1686,'Monthly budget'!$E$8:$O$86,COLUMN()-3,FALSE),0)</f>
        <v>0</v>
      </c>
      <c r="F1686" s="82">
        <f>IF($C1686&lt;&gt;"",VLOOKUP($C1686,'Monthly budget'!$E$8:$O$86,COLUMN()-3,FALSE),0)</f>
        <v>0</v>
      </c>
      <c r="G1686" s="82">
        <f>IF($C1686&lt;&gt;"",VLOOKUP($C1686,'Monthly budget'!$E$8:$O$86,COLUMN()-3,FALSE),0)</f>
        <v>0</v>
      </c>
      <c r="H1686" s="82">
        <f>IF($C1686&lt;&gt;"",VLOOKUP($C1686,'Monthly budget'!$E$8:$O$86,COLUMN()-3,FALSE),0)</f>
        <v>0</v>
      </c>
      <c r="I1686" s="82">
        <f>IF($C1686&lt;&gt;"",VLOOKUP($C1686,'Monthly budget'!$E$8:$O$86,COLUMN()-3,FALSE),0)</f>
        <v>0</v>
      </c>
      <c r="J1686" s="82">
        <f>IF($C1686&lt;&gt;"",VLOOKUP($C1686,'Monthly budget'!$E$8:$O$86,COLUMN()-3,FALSE),0)</f>
        <v>0</v>
      </c>
      <c r="K1686" s="82">
        <f>IF($C1686&lt;&gt;"",VLOOKUP($C1686,'Monthly budget'!$E$8:$O$86,COLUMN()-3,FALSE),0)</f>
        <v>0</v>
      </c>
      <c r="L1686" s="82">
        <f>IF($C1686&lt;&gt;"",VLOOKUP($C1686,'Monthly budget'!$E$8:$O$86,COLUMN()-3,FALSE),0)</f>
        <v>0</v>
      </c>
      <c r="M1686" s="82">
        <f>IF($C1686&lt;&gt;"",VLOOKUP($C1686,'Monthly budget'!$E$8:$O$86,COLUMN()-3,FALSE),0)</f>
        <v>0</v>
      </c>
      <c r="N1686" s="82">
        <f>IF($C1686&lt;&gt;"",VLOOKUP($C1686,'Monthly budget'!$E$8:$O$86,COLUMN()-3,FALSE),0)</f>
        <v>0</v>
      </c>
    </row>
    <row r="1687" spans="2:14" x14ac:dyDescent="0.25">
      <c r="B1687" s="81" t="b">
        <v>0</v>
      </c>
      <c r="C1687" s="88"/>
      <c r="D1687" s="87"/>
      <c r="E1687" s="83">
        <f>IF($C1687&lt;&gt;"",VLOOKUP($C1687,'Monthly budget'!$E$8:$O$86,COLUMN()-3,FALSE),0)</f>
        <v>0</v>
      </c>
      <c r="F1687" s="82">
        <f>IF($C1687&lt;&gt;"",VLOOKUP($C1687,'Monthly budget'!$E$8:$O$86,COLUMN()-3,FALSE),0)</f>
        <v>0</v>
      </c>
      <c r="G1687" s="82">
        <f>IF($C1687&lt;&gt;"",VLOOKUP($C1687,'Monthly budget'!$E$8:$O$86,COLUMN()-3,FALSE),0)</f>
        <v>0</v>
      </c>
      <c r="H1687" s="82">
        <f>IF($C1687&lt;&gt;"",VLOOKUP($C1687,'Monthly budget'!$E$8:$O$86,COLUMN()-3,FALSE),0)</f>
        <v>0</v>
      </c>
      <c r="I1687" s="82">
        <f>IF($C1687&lt;&gt;"",VLOOKUP($C1687,'Monthly budget'!$E$8:$O$86,COLUMN()-3,FALSE),0)</f>
        <v>0</v>
      </c>
      <c r="J1687" s="82">
        <f>IF($C1687&lt;&gt;"",VLOOKUP($C1687,'Monthly budget'!$E$8:$O$86,COLUMN()-3,FALSE),0)</f>
        <v>0</v>
      </c>
      <c r="K1687" s="82">
        <f>IF($C1687&lt;&gt;"",VLOOKUP($C1687,'Monthly budget'!$E$8:$O$86,COLUMN()-3,FALSE),0)</f>
        <v>0</v>
      </c>
      <c r="L1687" s="82">
        <f>IF($C1687&lt;&gt;"",VLOOKUP($C1687,'Monthly budget'!$E$8:$O$86,COLUMN()-3,FALSE),0)</f>
        <v>0</v>
      </c>
      <c r="M1687" s="82">
        <f>IF($C1687&lt;&gt;"",VLOOKUP($C1687,'Monthly budget'!$E$8:$O$86,COLUMN()-3,FALSE),0)</f>
        <v>0</v>
      </c>
      <c r="N1687" s="82">
        <f>IF($C1687&lt;&gt;"",VLOOKUP($C1687,'Monthly budget'!$E$8:$O$86,COLUMN()-3,FALSE),0)</f>
        <v>0</v>
      </c>
    </row>
    <row r="1688" spans="2:14" x14ac:dyDescent="0.25">
      <c r="B1688" s="81" t="b">
        <v>0</v>
      </c>
      <c r="C1688" s="88"/>
      <c r="D1688" s="87"/>
      <c r="E1688" s="83">
        <f>IF($C1688&lt;&gt;"",VLOOKUP($C1688,'Monthly budget'!$E$8:$O$86,COLUMN()-3,FALSE),0)</f>
        <v>0</v>
      </c>
      <c r="F1688" s="82">
        <f>IF($C1688&lt;&gt;"",VLOOKUP($C1688,'Monthly budget'!$E$8:$O$86,COLUMN()-3,FALSE),0)</f>
        <v>0</v>
      </c>
      <c r="G1688" s="82">
        <f>IF($C1688&lt;&gt;"",VLOOKUP($C1688,'Monthly budget'!$E$8:$O$86,COLUMN()-3,FALSE),0)</f>
        <v>0</v>
      </c>
      <c r="H1688" s="82">
        <f>IF($C1688&lt;&gt;"",VLOOKUP($C1688,'Monthly budget'!$E$8:$O$86,COLUMN()-3,FALSE),0)</f>
        <v>0</v>
      </c>
      <c r="I1688" s="82">
        <f>IF($C1688&lt;&gt;"",VLOOKUP($C1688,'Monthly budget'!$E$8:$O$86,COLUMN()-3,FALSE),0)</f>
        <v>0</v>
      </c>
      <c r="J1688" s="82">
        <f>IF($C1688&lt;&gt;"",VLOOKUP($C1688,'Monthly budget'!$E$8:$O$86,COLUMN()-3,FALSE),0)</f>
        <v>0</v>
      </c>
      <c r="K1688" s="82">
        <f>IF($C1688&lt;&gt;"",VLOOKUP($C1688,'Monthly budget'!$E$8:$O$86,COLUMN()-3,FALSE),0)</f>
        <v>0</v>
      </c>
      <c r="L1688" s="82">
        <f>IF($C1688&lt;&gt;"",VLOOKUP($C1688,'Monthly budget'!$E$8:$O$86,COLUMN()-3,FALSE),0)</f>
        <v>0</v>
      </c>
      <c r="M1688" s="82">
        <f>IF($C1688&lt;&gt;"",VLOOKUP($C1688,'Monthly budget'!$E$8:$O$86,COLUMN()-3,FALSE),0)</f>
        <v>0</v>
      </c>
      <c r="N1688" s="82">
        <f>IF($C1688&lt;&gt;"",VLOOKUP($C1688,'Monthly budget'!$E$8:$O$86,COLUMN()-3,FALSE),0)</f>
        <v>0</v>
      </c>
    </row>
    <row r="1689" spans="2:14" x14ac:dyDescent="0.25">
      <c r="B1689" s="81" t="b">
        <v>0</v>
      </c>
      <c r="C1689" s="88"/>
      <c r="D1689" s="87"/>
      <c r="E1689" s="83">
        <f>IF($C1689&lt;&gt;"",VLOOKUP($C1689,'Monthly budget'!$E$8:$O$86,COLUMN()-3,FALSE),0)</f>
        <v>0</v>
      </c>
      <c r="F1689" s="82">
        <f>IF($C1689&lt;&gt;"",VLOOKUP($C1689,'Monthly budget'!$E$8:$O$86,COLUMN()-3,FALSE),0)</f>
        <v>0</v>
      </c>
      <c r="G1689" s="82">
        <f>IF($C1689&lt;&gt;"",VLOOKUP($C1689,'Monthly budget'!$E$8:$O$86,COLUMN()-3,FALSE),0)</f>
        <v>0</v>
      </c>
      <c r="H1689" s="82">
        <f>IF($C1689&lt;&gt;"",VLOOKUP($C1689,'Monthly budget'!$E$8:$O$86,COLUMN()-3,FALSE),0)</f>
        <v>0</v>
      </c>
      <c r="I1689" s="82">
        <f>IF($C1689&lt;&gt;"",VLOOKUP($C1689,'Monthly budget'!$E$8:$O$86,COLUMN()-3,FALSE),0)</f>
        <v>0</v>
      </c>
      <c r="J1689" s="82">
        <f>IF($C1689&lt;&gt;"",VLOOKUP($C1689,'Monthly budget'!$E$8:$O$86,COLUMN()-3,FALSE),0)</f>
        <v>0</v>
      </c>
      <c r="K1689" s="82">
        <f>IF($C1689&lt;&gt;"",VLOOKUP($C1689,'Monthly budget'!$E$8:$O$86,COLUMN()-3,FALSE),0)</f>
        <v>0</v>
      </c>
      <c r="L1689" s="82">
        <f>IF($C1689&lt;&gt;"",VLOOKUP($C1689,'Monthly budget'!$E$8:$O$86,COLUMN()-3,FALSE),0)</f>
        <v>0</v>
      </c>
      <c r="M1689" s="82">
        <f>IF($C1689&lt;&gt;"",VLOOKUP($C1689,'Monthly budget'!$E$8:$O$86,COLUMN()-3,FALSE),0)</f>
        <v>0</v>
      </c>
      <c r="N1689" s="82">
        <f>IF($C1689&lt;&gt;"",VLOOKUP($C1689,'Monthly budget'!$E$8:$O$86,COLUMN()-3,FALSE),0)</f>
        <v>0</v>
      </c>
    </row>
    <row r="1690" spans="2:14" x14ac:dyDescent="0.25">
      <c r="B1690" s="81" t="b">
        <v>0</v>
      </c>
      <c r="C1690" s="88"/>
      <c r="D1690" s="87"/>
      <c r="E1690" s="83">
        <f>IF($C1690&lt;&gt;"",VLOOKUP($C1690,'Monthly budget'!$E$8:$O$86,COLUMN()-3,FALSE),0)</f>
        <v>0</v>
      </c>
      <c r="F1690" s="82">
        <f>IF($C1690&lt;&gt;"",VLOOKUP($C1690,'Monthly budget'!$E$8:$O$86,COLUMN()-3,FALSE),0)</f>
        <v>0</v>
      </c>
      <c r="G1690" s="82">
        <f>IF($C1690&lt;&gt;"",VLOOKUP($C1690,'Monthly budget'!$E$8:$O$86,COLUMN()-3,FALSE),0)</f>
        <v>0</v>
      </c>
      <c r="H1690" s="82">
        <f>IF($C1690&lt;&gt;"",VLOOKUP($C1690,'Monthly budget'!$E$8:$O$86,COLUMN()-3,FALSE),0)</f>
        <v>0</v>
      </c>
      <c r="I1690" s="82">
        <f>IF($C1690&lt;&gt;"",VLOOKUP($C1690,'Monthly budget'!$E$8:$O$86,COLUMN()-3,FALSE),0)</f>
        <v>0</v>
      </c>
      <c r="J1690" s="82">
        <f>IF($C1690&lt;&gt;"",VLOOKUP($C1690,'Monthly budget'!$E$8:$O$86,COLUMN()-3,FALSE),0)</f>
        <v>0</v>
      </c>
      <c r="K1690" s="82">
        <f>IF($C1690&lt;&gt;"",VLOOKUP($C1690,'Monthly budget'!$E$8:$O$86,COLUMN()-3,FALSE),0)</f>
        <v>0</v>
      </c>
      <c r="L1690" s="82">
        <f>IF($C1690&lt;&gt;"",VLOOKUP($C1690,'Monthly budget'!$E$8:$O$86,COLUMN()-3,FALSE),0)</f>
        <v>0</v>
      </c>
      <c r="M1690" s="82">
        <f>IF($C1690&lt;&gt;"",VLOOKUP($C1690,'Monthly budget'!$E$8:$O$86,COLUMN()-3,FALSE),0)</f>
        <v>0</v>
      </c>
      <c r="N1690" s="82">
        <f>IF($C1690&lt;&gt;"",VLOOKUP($C1690,'Monthly budget'!$E$8:$O$86,COLUMN()-3,FALSE),0)</f>
        <v>0</v>
      </c>
    </row>
    <row r="1691" spans="2:14" x14ac:dyDescent="0.25">
      <c r="B1691" s="81" t="b">
        <v>0</v>
      </c>
      <c r="C1691" s="88"/>
      <c r="D1691" s="87"/>
      <c r="E1691" s="83">
        <f>IF($C1691&lt;&gt;"",VLOOKUP($C1691,'Monthly budget'!$E$8:$O$86,COLUMN()-3,FALSE),0)</f>
        <v>0</v>
      </c>
      <c r="F1691" s="82">
        <f>IF($C1691&lt;&gt;"",VLOOKUP($C1691,'Monthly budget'!$E$8:$O$86,COLUMN()-3,FALSE),0)</f>
        <v>0</v>
      </c>
      <c r="G1691" s="82">
        <f>IF($C1691&lt;&gt;"",VLOOKUP($C1691,'Monthly budget'!$E$8:$O$86,COLUMN()-3,FALSE),0)</f>
        <v>0</v>
      </c>
      <c r="H1691" s="82">
        <f>IF($C1691&lt;&gt;"",VLOOKUP($C1691,'Monthly budget'!$E$8:$O$86,COLUMN()-3,FALSE),0)</f>
        <v>0</v>
      </c>
      <c r="I1691" s="82">
        <f>IF($C1691&lt;&gt;"",VLOOKUP($C1691,'Monthly budget'!$E$8:$O$86,COLUMN()-3,FALSE),0)</f>
        <v>0</v>
      </c>
      <c r="J1691" s="82">
        <f>IF($C1691&lt;&gt;"",VLOOKUP($C1691,'Monthly budget'!$E$8:$O$86,COLUMN()-3,FALSE),0)</f>
        <v>0</v>
      </c>
      <c r="K1691" s="82">
        <f>IF($C1691&lt;&gt;"",VLOOKUP($C1691,'Monthly budget'!$E$8:$O$86,COLUMN()-3,FALSE),0)</f>
        <v>0</v>
      </c>
      <c r="L1691" s="82">
        <f>IF($C1691&lt;&gt;"",VLOOKUP($C1691,'Monthly budget'!$E$8:$O$86,COLUMN()-3,FALSE),0)</f>
        <v>0</v>
      </c>
      <c r="M1691" s="82">
        <f>IF($C1691&lt;&gt;"",VLOOKUP($C1691,'Monthly budget'!$E$8:$O$86,COLUMN()-3,FALSE),0)</f>
        <v>0</v>
      </c>
      <c r="N1691" s="82">
        <f>IF($C1691&lt;&gt;"",VLOOKUP($C1691,'Monthly budget'!$E$8:$O$86,COLUMN()-3,FALSE),0)</f>
        <v>0</v>
      </c>
    </row>
    <row r="1692" spans="2:14" x14ac:dyDescent="0.25">
      <c r="B1692" s="81" t="b">
        <v>0</v>
      </c>
      <c r="C1692" s="88"/>
      <c r="D1692" s="87"/>
      <c r="E1692" s="83">
        <f>IF($C1692&lt;&gt;"",VLOOKUP($C1692,'Monthly budget'!$E$8:$O$86,COLUMN()-3,FALSE),0)</f>
        <v>0</v>
      </c>
      <c r="F1692" s="82">
        <f>IF($C1692&lt;&gt;"",VLOOKUP($C1692,'Monthly budget'!$E$8:$O$86,COLUMN()-3,FALSE),0)</f>
        <v>0</v>
      </c>
      <c r="G1692" s="82">
        <f>IF($C1692&lt;&gt;"",VLOOKUP($C1692,'Monthly budget'!$E$8:$O$86,COLUMN()-3,FALSE),0)</f>
        <v>0</v>
      </c>
      <c r="H1692" s="82">
        <f>IF($C1692&lt;&gt;"",VLOOKUP($C1692,'Monthly budget'!$E$8:$O$86,COLUMN()-3,FALSE),0)</f>
        <v>0</v>
      </c>
      <c r="I1692" s="82">
        <f>IF($C1692&lt;&gt;"",VLOOKUP($C1692,'Monthly budget'!$E$8:$O$86,COLUMN()-3,FALSE),0)</f>
        <v>0</v>
      </c>
      <c r="J1692" s="82">
        <f>IF($C1692&lt;&gt;"",VLOOKUP($C1692,'Monthly budget'!$E$8:$O$86,COLUMN()-3,FALSE),0)</f>
        <v>0</v>
      </c>
      <c r="K1692" s="82">
        <f>IF($C1692&lt;&gt;"",VLOOKUP($C1692,'Monthly budget'!$E$8:$O$86,COLUMN()-3,FALSE),0)</f>
        <v>0</v>
      </c>
      <c r="L1692" s="82">
        <f>IF($C1692&lt;&gt;"",VLOOKUP($C1692,'Monthly budget'!$E$8:$O$86,COLUMN()-3,FALSE),0)</f>
        <v>0</v>
      </c>
      <c r="M1692" s="82">
        <f>IF($C1692&lt;&gt;"",VLOOKUP($C1692,'Monthly budget'!$E$8:$O$86,COLUMN()-3,FALSE),0)</f>
        <v>0</v>
      </c>
      <c r="N1692" s="82">
        <f>IF($C1692&lt;&gt;"",VLOOKUP($C1692,'Monthly budget'!$E$8:$O$86,COLUMN()-3,FALSE),0)</f>
        <v>0</v>
      </c>
    </row>
    <row r="1693" spans="2:14" x14ac:dyDescent="0.25">
      <c r="B1693" s="81" t="b">
        <v>0</v>
      </c>
      <c r="C1693" s="88"/>
      <c r="D1693" s="87"/>
      <c r="E1693" s="83">
        <f>IF($C1693&lt;&gt;"",VLOOKUP($C1693,'Monthly budget'!$E$8:$O$86,COLUMN()-3,FALSE),0)</f>
        <v>0</v>
      </c>
      <c r="F1693" s="82">
        <f>IF($C1693&lt;&gt;"",VLOOKUP($C1693,'Monthly budget'!$E$8:$O$86,COLUMN()-3,FALSE),0)</f>
        <v>0</v>
      </c>
      <c r="G1693" s="82">
        <f>IF($C1693&lt;&gt;"",VLOOKUP($C1693,'Monthly budget'!$E$8:$O$86,COLUMN()-3,FALSE),0)</f>
        <v>0</v>
      </c>
      <c r="H1693" s="82">
        <f>IF($C1693&lt;&gt;"",VLOOKUP($C1693,'Monthly budget'!$E$8:$O$86,COLUMN()-3,FALSE),0)</f>
        <v>0</v>
      </c>
      <c r="I1693" s="82">
        <f>IF($C1693&lt;&gt;"",VLOOKUP($C1693,'Monthly budget'!$E$8:$O$86,COLUMN()-3,FALSE),0)</f>
        <v>0</v>
      </c>
      <c r="J1693" s="82">
        <f>IF($C1693&lt;&gt;"",VLOOKUP($C1693,'Monthly budget'!$E$8:$O$86,COLUMN()-3,FALSE),0)</f>
        <v>0</v>
      </c>
      <c r="K1693" s="82">
        <f>IF($C1693&lt;&gt;"",VLOOKUP($C1693,'Monthly budget'!$E$8:$O$86,COLUMN()-3,FALSE),0)</f>
        <v>0</v>
      </c>
      <c r="L1693" s="82">
        <f>IF($C1693&lt;&gt;"",VLOOKUP($C1693,'Monthly budget'!$E$8:$O$86,COLUMN()-3,FALSE),0)</f>
        <v>0</v>
      </c>
      <c r="M1693" s="82">
        <f>IF($C1693&lt;&gt;"",VLOOKUP($C1693,'Monthly budget'!$E$8:$O$86,COLUMN()-3,FALSE),0)</f>
        <v>0</v>
      </c>
      <c r="N1693" s="82">
        <f>IF($C1693&lt;&gt;"",VLOOKUP($C1693,'Monthly budget'!$E$8:$O$86,COLUMN()-3,FALSE),0)</f>
        <v>0</v>
      </c>
    </row>
    <row r="1694" spans="2:14" x14ac:dyDescent="0.25">
      <c r="B1694" s="81" t="b">
        <v>0</v>
      </c>
      <c r="C1694" s="88"/>
      <c r="D1694" s="87"/>
      <c r="E1694" s="83">
        <f>IF($C1694&lt;&gt;"",VLOOKUP($C1694,'Monthly budget'!$E$8:$O$86,COLUMN()-3,FALSE),0)</f>
        <v>0</v>
      </c>
      <c r="F1694" s="82">
        <f>IF($C1694&lt;&gt;"",VLOOKUP($C1694,'Monthly budget'!$E$8:$O$86,COLUMN()-3,FALSE),0)</f>
        <v>0</v>
      </c>
      <c r="G1694" s="82">
        <f>IF($C1694&lt;&gt;"",VLOOKUP($C1694,'Monthly budget'!$E$8:$O$86,COLUMN()-3,FALSE),0)</f>
        <v>0</v>
      </c>
      <c r="H1694" s="82">
        <f>IF($C1694&lt;&gt;"",VLOOKUP($C1694,'Monthly budget'!$E$8:$O$86,COLUMN()-3,FALSE),0)</f>
        <v>0</v>
      </c>
      <c r="I1694" s="82">
        <f>IF($C1694&lt;&gt;"",VLOOKUP($C1694,'Monthly budget'!$E$8:$O$86,COLUMN()-3,FALSE),0)</f>
        <v>0</v>
      </c>
      <c r="J1694" s="82">
        <f>IF($C1694&lt;&gt;"",VLOOKUP($C1694,'Monthly budget'!$E$8:$O$86,COLUMN()-3,FALSE),0)</f>
        <v>0</v>
      </c>
      <c r="K1694" s="82">
        <f>IF($C1694&lt;&gt;"",VLOOKUP($C1694,'Monthly budget'!$E$8:$O$86,COLUMN()-3,FALSE),0)</f>
        <v>0</v>
      </c>
      <c r="L1694" s="82">
        <f>IF($C1694&lt;&gt;"",VLOOKUP($C1694,'Monthly budget'!$E$8:$O$86,COLUMN()-3,FALSE),0)</f>
        <v>0</v>
      </c>
      <c r="M1694" s="82">
        <f>IF($C1694&lt;&gt;"",VLOOKUP($C1694,'Monthly budget'!$E$8:$O$86,COLUMN()-3,FALSE),0)</f>
        <v>0</v>
      </c>
      <c r="N1694" s="82">
        <f>IF($C1694&lt;&gt;"",VLOOKUP($C1694,'Monthly budget'!$E$8:$O$86,COLUMN()-3,FALSE),0)</f>
        <v>0</v>
      </c>
    </row>
    <row r="1695" spans="2:14" x14ac:dyDescent="0.25">
      <c r="B1695" s="81" t="b">
        <v>0</v>
      </c>
      <c r="C1695" s="88"/>
      <c r="D1695" s="87"/>
      <c r="E1695" s="83">
        <f>IF($C1695&lt;&gt;"",VLOOKUP($C1695,'Monthly budget'!$E$8:$O$86,COLUMN()-3,FALSE),0)</f>
        <v>0</v>
      </c>
      <c r="F1695" s="82">
        <f>IF($C1695&lt;&gt;"",VLOOKUP($C1695,'Monthly budget'!$E$8:$O$86,COLUMN()-3,FALSE),0)</f>
        <v>0</v>
      </c>
      <c r="G1695" s="82">
        <f>IF($C1695&lt;&gt;"",VLOOKUP($C1695,'Monthly budget'!$E$8:$O$86,COLUMN()-3,FALSE),0)</f>
        <v>0</v>
      </c>
      <c r="H1695" s="82">
        <f>IF($C1695&lt;&gt;"",VLOOKUP($C1695,'Monthly budget'!$E$8:$O$86,COLUMN()-3,FALSE),0)</f>
        <v>0</v>
      </c>
      <c r="I1695" s="82">
        <f>IF($C1695&lt;&gt;"",VLOOKUP($C1695,'Monthly budget'!$E$8:$O$86,COLUMN()-3,FALSE),0)</f>
        <v>0</v>
      </c>
      <c r="J1695" s="82">
        <f>IF($C1695&lt;&gt;"",VLOOKUP($C1695,'Monthly budget'!$E$8:$O$86,COLUMN()-3,FALSE),0)</f>
        <v>0</v>
      </c>
      <c r="K1695" s="82">
        <f>IF($C1695&lt;&gt;"",VLOOKUP($C1695,'Monthly budget'!$E$8:$O$86,COLUMN()-3,FALSE),0)</f>
        <v>0</v>
      </c>
      <c r="L1695" s="82">
        <f>IF($C1695&lt;&gt;"",VLOOKUP($C1695,'Monthly budget'!$E$8:$O$86,COLUMN()-3,FALSE),0)</f>
        <v>0</v>
      </c>
      <c r="M1695" s="82">
        <f>IF($C1695&lt;&gt;"",VLOOKUP($C1695,'Monthly budget'!$E$8:$O$86,COLUMN()-3,FALSE),0)</f>
        <v>0</v>
      </c>
      <c r="N1695" s="82">
        <f>IF($C1695&lt;&gt;"",VLOOKUP($C1695,'Monthly budget'!$E$8:$O$86,COLUMN()-3,FALSE),0)</f>
        <v>0</v>
      </c>
    </row>
    <row r="1696" spans="2:14" x14ac:dyDescent="0.25">
      <c r="B1696" s="81" t="b">
        <v>0</v>
      </c>
      <c r="C1696" s="88"/>
      <c r="D1696" s="87"/>
      <c r="E1696" s="83">
        <f>IF($C1696&lt;&gt;"",VLOOKUP($C1696,'Monthly budget'!$E$8:$O$86,COLUMN()-3,FALSE),0)</f>
        <v>0</v>
      </c>
      <c r="F1696" s="82">
        <f>IF($C1696&lt;&gt;"",VLOOKUP($C1696,'Monthly budget'!$E$8:$O$86,COLUMN()-3,FALSE),0)</f>
        <v>0</v>
      </c>
      <c r="G1696" s="82">
        <f>IF($C1696&lt;&gt;"",VLOOKUP($C1696,'Monthly budget'!$E$8:$O$86,COLUMN()-3,FALSE),0)</f>
        <v>0</v>
      </c>
      <c r="H1696" s="82">
        <f>IF($C1696&lt;&gt;"",VLOOKUP($C1696,'Monthly budget'!$E$8:$O$86,COLUMN()-3,FALSE),0)</f>
        <v>0</v>
      </c>
      <c r="I1696" s="82">
        <f>IF($C1696&lt;&gt;"",VLOOKUP($C1696,'Monthly budget'!$E$8:$O$86,COLUMN()-3,FALSE),0)</f>
        <v>0</v>
      </c>
      <c r="J1696" s="82">
        <f>IF($C1696&lt;&gt;"",VLOOKUP($C1696,'Monthly budget'!$E$8:$O$86,COLUMN()-3,FALSE),0)</f>
        <v>0</v>
      </c>
      <c r="K1696" s="82">
        <f>IF($C1696&lt;&gt;"",VLOOKUP($C1696,'Monthly budget'!$E$8:$O$86,COLUMN()-3,FALSE),0)</f>
        <v>0</v>
      </c>
      <c r="L1696" s="82">
        <f>IF($C1696&lt;&gt;"",VLOOKUP($C1696,'Monthly budget'!$E$8:$O$86,COLUMN()-3,FALSE),0)</f>
        <v>0</v>
      </c>
      <c r="M1696" s="82">
        <f>IF($C1696&lt;&gt;"",VLOOKUP($C1696,'Monthly budget'!$E$8:$O$86,COLUMN()-3,FALSE),0)</f>
        <v>0</v>
      </c>
      <c r="N1696" s="82">
        <f>IF($C1696&lt;&gt;"",VLOOKUP($C1696,'Monthly budget'!$E$8:$O$86,COLUMN()-3,FALSE),0)</f>
        <v>0</v>
      </c>
    </row>
    <row r="1697" spans="2:14" x14ac:dyDescent="0.25">
      <c r="B1697" s="81" t="b">
        <v>0</v>
      </c>
      <c r="C1697" s="88"/>
      <c r="D1697" s="87"/>
      <c r="E1697" s="83">
        <f>IF($C1697&lt;&gt;"",VLOOKUP($C1697,'Monthly budget'!$E$8:$O$86,COLUMN()-3,FALSE),0)</f>
        <v>0</v>
      </c>
      <c r="F1697" s="82">
        <f>IF($C1697&lt;&gt;"",VLOOKUP($C1697,'Monthly budget'!$E$8:$O$86,COLUMN()-3,FALSE),0)</f>
        <v>0</v>
      </c>
      <c r="G1697" s="82">
        <f>IF($C1697&lt;&gt;"",VLOOKUP($C1697,'Monthly budget'!$E$8:$O$86,COLUMN()-3,FALSE),0)</f>
        <v>0</v>
      </c>
      <c r="H1697" s="82">
        <f>IF($C1697&lt;&gt;"",VLOOKUP($C1697,'Monthly budget'!$E$8:$O$86,COLUMN()-3,FALSE),0)</f>
        <v>0</v>
      </c>
      <c r="I1697" s="82">
        <f>IF($C1697&lt;&gt;"",VLOOKUP($C1697,'Monthly budget'!$E$8:$O$86,COLUMN()-3,FALSE),0)</f>
        <v>0</v>
      </c>
      <c r="J1697" s="82">
        <f>IF($C1697&lt;&gt;"",VLOOKUP($C1697,'Monthly budget'!$E$8:$O$86,COLUMN()-3,FALSE),0)</f>
        <v>0</v>
      </c>
      <c r="K1697" s="82">
        <f>IF($C1697&lt;&gt;"",VLOOKUP($C1697,'Monthly budget'!$E$8:$O$86,COLUMN()-3,FALSE),0)</f>
        <v>0</v>
      </c>
      <c r="L1697" s="82">
        <f>IF($C1697&lt;&gt;"",VLOOKUP($C1697,'Monthly budget'!$E$8:$O$86,COLUMN()-3,FALSE),0)</f>
        <v>0</v>
      </c>
      <c r="M1697" s="82">
        <f>IF($C1697&lt;&gt;"",VLOOKUP($C1697,'Monthly budget'!$E$8:$O$86,COLUMN()-3,FALSE),0)</f>
        <v>0</v>
      </c>
      <c r="N1697" s="82">
        <f>IF($C1697&lt;&gt;"",VLOOKUP($C1697,'Monthly budget'!$E$8:$O$86,COLUMN()-3,FALSE),0)</f>
        <v>0</v>
      </c>
    </row>
    <row r="1698" spans="2:14" x14ac:dyDescent="0.25">
      <c r="B1698" s="81" t="b">
        <v>0</v>
      </c>
      <c r="C1698" s="88"/>
      <c r="D1698" s="87"/>
      <c r="E1698" s="83">
        <f>IF($C1698&lt;&gt;"",VLOOKUP($C1698,'Monthly budget'!$E$8:$O$86,COLUMN()-3,FALSE),0)</f>
        <v>0</v>
      </c>
      <c r="F1698" s="82">
        <f>IF($C1698&lt;&gt;"",VLOOKUP($C1698,'Monthly budget'!$E$8:$O$86,COLUMN()-3,FALSE),0)</f>
        <v>0</v>
      </c>
      <c r="G1698" s="82">
        <f>IF($C1698&lt;&gt;"",VLOOKUP($C1698,'Monthly budget'!$E$8:$O$86,COLUMN()-3,FALSE),0)</f>
        <v>0</v>
      </c>
      <c r="H1698" s="82">
        <f>IF($C1698&lt;&gt;"",VLOOKUP($C1698,'Monthly budget'!$E$8:$O$86,COLUMN()-3,FALSE),0)</f>
        <v>0</v>
      </c>
      <c r="I1698" s="82">
        <f>IF($C1698&lt;&gt;"",VLOOKUP($C1698,'Monthly budget'!$E$8:$O$86,COLUMN()-3,FALSE),0)</f>
        <v>0</v>
      </c>
      <c r="J1698" s="82">
        <f>IF($C1698&lt;&gt;"",VLOOKUP($C1698,'Monthly budget'!$E$8:$O$86,COLUMN()-3,FALSE),0)</f>
        <v>0</v>
      </c>
      <c r="K1698" s="82">
        <f>IF($C1698&lt;&gt;"",VLOOKUP($C1698,'Monthly budget'!$E$8:$O$86,COLUMN()-3,FALSE),0)</f>
        <v>0</v>
      </c>
      <c r="L1698" s="82">
        <f>IF($C1698&lt;&gt;"",VLOOKUP($C1698,'Monthly budget'!$E$8:$O$86,COLUMN()-3,FALSE),0)</f>
        <v>0</v>
      </c>
      <c r="M1698" s="82">
        <f>IF($C1698&lt;&gt;"",VLOOKUP($C1698,'Monthly budget'!$E$8:$O$86,COLUMN()-3,FALSE),0)</f>
        <v>0</v>
      </c>
      <c r="N1698" s="82">
        <f>IF($C1698&lt;&gt;"",VLOOKUP($C1698,'Monthly budget'!$E$8:$O$86,COLUMN()-3,FALSE),0)</f>
        <v>0</v>
      </c>
    </row>
    <row r="1699" spans="2:14" x14ac:dyDescent="0.25">
      <c r="B1699" s="81" t="b">
        <v>0</v>
      </c>
      <c r="C1699" s="88"/>
      <c r="D1699" s="87"/>
      <c r="E1699" s="83">
        <f>IF($C1699&lt;&gt;"",VLOOKUP($C1699,'Monthly budget'!$E$8:$O$86,COLUMN()-3,FALSE),0)</f>
        <v>0</v>
      </c>
      <c r="F1699" s="82">
        <f>IF($C1699&lt;&gt;"",VLOOKUP($C1699,'Monthly budget'!$E$8:$O$86,COLUMN()-3,FALSE),0)</f>
        <v>0</v>
      </c>
      <c r="G1699" s="82">
        <f>IF($C1699&lt;&gt;"",VLOOKUP($C1699,'Monthly budget'!$E$8:$O$86,COLUMN()-3,FALSE),0)</f>
        <v>0</v>
      </c>
      <c r="H1699" s="82">
        <f>IF($C1699&lt;&gt;"",VLOOKUP($C1699,'Monthly budget'!$E$8:$O$86,COLUMN()-3,FALSE),0)</f>
        <v>0</v>
      </c>
      <c r="I1699" s="82">
        <f>IF($C1699&lt;&gt;"",VLOOKUP($C1699,'Monthly budget'!$E$8:$O$86,COLUMN()-3,FALSE),0)</f>
        <v>0</v>
      </c>
      <c r="J1699" s="82">
        <f>IF($C1699&lt;&gt;"",VLOOKUP($C1699,'Monthly budget'!$E$8:$O$86,COLUMN()-3,FALSE),0)</f>
        <v>0</v>
      </c>
      <c r="K1699" s="82">
        <f>IF($C1699&lt;&gt;"",VLOOKUP($C1699,'Monthly budget'!$E$8:$O$86,COLUMN()-3,FALSE),0)</f>
        <v>0</v>
      </c>
      <c r="L1699" s="82">
        <f>IF($C1699&lt;&gt;"",VLOOKUP($C1699,'Monthly budget'!$E$8:$O$86,COLUMN()-3,FALSE),0)</f>
        <v>0</v>
      </c>
      <c r="M1699" s="82">
        <f>IF($C1699&lt;&gt;"",VLOOKUP($C1699,'Monthly budget'!$E$8:$O$86,COLUMN()-3,FALSE),0)</f>
        <v>0</v>
      </c>
      <c r="N1699" s="82">
        <f>IF($C1699&lt;&gt;"",VLOOKUP($C1699,'Monthly budget'!$E$8:$O$86,COLUMN()-3,FALSE),0)</f>
        <v>0</v>
      </c>
    </row>
    <row r="1700" spans="2:14" x14ac:dyDescent="0.25">
      <c r="B1700" s="81" t="b">
        <v>0</v>
      </c>
      <c r="C1700" s="88"/>
      <c r="D1700" s="87"/>
      <c r="E1700" s="83">
        <f>IF($C1700&lt;&gt;"",VLOOKUP($C1700,'Monthly budget'!$E$8:$O$86,COLUMN()-3,FALSE),0)</f>
        <v>0</v>
      </c>
      <c r="F1700" s="82">
        <f>IF($C1700&lt;&gt;"",VLOOKUP($C1700,'Monthly budget'!$E$8:$O$86,COLUMN()-3,FALSE),0)</f>
        <v>0</v>
      </c>
      <c r="G1700" s="82">
        <f>IF($C1700&lt;&gt;"",VLOOKUP($C1700,'Monthly budget'!$E$8:$O$86,COLUMN()-3,FALSE),0)</f>
        <v>0</v>
      </c>
      <c r="H1700" s="82">
        <f>IF($C1700&lt;&gt;"",VLOOKUP($C1700,'Monthly budget'!$E$8:$O$86,COLUMN()-3,FALSE),0)</f>
        <v>0</v>
      </c>
      <c r="I1700" s="82">
        <f>IF($C1700&lt;&gt;"",VLOOKUP($C1700,'Monthly budget'!$E$8:$O$86,COLUMN()-3,FALSE),0)</f>
        <v>0</v>
      </c>
      <c r="J1700" s="82">
        <f>IF($C1700&lt;&gt;"",VLOOKUP($C1700,'Monthly budget'!$E$8:$O$86,COLUMN()-3,FALSE),0)</f>
        <v>0</v>
      </c>
      <c r="K1700" s="82">
        <f>IF($C1700&lt;&gt;"",VLOOKUP($C1700,'Monthly budget'!$E$8:$O$86,COLUMN()-3,FALSE),0)</f>
        <v>0</v>
      </c>
      <c r="L1700" s="82">
        <f>IF($C1700&lt;&gt;"",VLOOKUP($C1700,'Monthly budget'!$E$8:$O$86,COLUMN()-3,FALSE),0)</f>
        <v>0</v>
      </c>
      <c r="M1700" s="82">
        <f>IF($C1700&lt;&gt;"",VLOOKUP($C1700,'Monthly budget'!$E$8:$O$86,COLUMN()-3,FALSE),0)</f>
        <v>0</v>
      </c>
      <c r="N1700" s="82">
        <f>IF($C1700&lt;&gt;"",VLOOKUP($C1700,'Monthly budget'!$E$8:$O$86,COLUMN()-3,FALSE),0)</f>
        <v>0</v>
      </c>
    </row>
    <row r="1701" spans="2:14" x14ac:dyDescent="0.25">
      <c r="B1701" s="81" t="b">
        <v>0</v>
      </c>
      <c r="C1701" s="88"/>
      <c r="D1701" s="87"/>
      <c r="E1701" s="83">
        <f>IF($C1701&lt;&gt;"",VLOOKUP($C1701,'Monthly budget'!$E$8:$O$86,COLUMN()-3,FALSE),0)</f>
        <v>0</v>
      </c>
      <c r="F1701" s="82">
        <f>IF($C1701&lt;&gt;"",VLOOKUP($C1701,'Monthly budget'!$E$8:$O$86,COLUMN()-3,FALSE),0)</f>
        <v>0</v>
      </c>
      <c r="G1701" s="82">
        <f>IF($C1701&lt;&gt;"",VLOOKUP($C1701,'Monthly budget'!$E$8:$O$86,COLUMN()-3,FALSE),0)</f>
        <v>0</v>
      </c>
      <c r="H1701" s="82">
        <f>IF($C1701&lt;&gt;"",VLOOKUP($C1701,'Monthly budget'!$E$8:$O$86,COLUMN()-3,FALSE),0)</f>
        <v>0</v>
      </c>
      <c r="I1701" s="82">
        <f>IF($C1701&lt;&gt;"",VLOOKUP($C1701,'Monthly budget'!$E$8:$O$86,COLUMN()-3,FALSE),0)</f>
        <v>0</v>
      </c>
      <c r="J1701" s="82">
        <f>IF($C1701&lt;&gt;"",VLOOKUP($C1701,'Monthly budget'!$E$8:$O$86,COLUMN()-3,FALSE),0)</f>
        <v>0</v>
      </c>
      <c r="K1701" s="82">
        <f>IF($C1701&lt;&gt;"",VLOOKUP($C1701,'Monthly budget'!$E$8:$O$86,COLUMN()-3,FALSE),0)</f>
        <v>0</v>
      </c>
      <c r="L1701" s="82">
        <f>IF($C1701&lt;&gt;"",VLOOKUP($C1701,'Monthly budget'!$E$8:$O$86,COLUMN()-3,FALSE),0)</f>
        <v>0</v>
      </c>
      <c r="M1701" s="82">
        <f>IF($C1701&lt;&gt;"",VLOOKUP($C1701,'Monthly budget'!$E$8:$O$86,COLUMN()-3,FALSE),0)</f>
        <v>0</v>
      </c>
      <c r="N1701" s="82">
        <f>IF($C1701&lt;&gt;"",VLOOKUP($C1701,'Monthly budget'!$E$8:$O$86,COLUMN()-3,FALSE),0)</f>
        <v>0</v>
      </c>
    </row>
    <row r="1702" spans="2:14" x14ac:dyDescent="0.25">
      <c r="B1702" s="81" t="b">
        <v>0</v>
      </c>
      <c r="C1702" s="88"/>
      <c r="D1702" s="87"/>
      <c r="E1702" s="83">
        <f>IF($C1702&lt;&gt;"",VLOOKUP($C1702,'Monthly budget'!$E$8:$O$86,COLUMN()-3,FALSE),0)</f>
        <v>0</v>
      </c>
      <c r="F1702" s="82">
        <f>IF($C1702&lt;&gt;"",VLOOKUP($C1702,'Monthly budget'!$E$8:$O$86,COLUMN()-3,FALSE),0)</f>
        <v>0</v>
      </c>
      <c r="G1702" s="82">
        <f>IF($C1702&lt;&gt;"",VLOOKUP($C1702,'Monthly budget'!$E$8:$O$86,COLUMN()-3,FALSE),0)</f>
        <v>0</v>
      </c>
      <c r="H1702" s="82">
        <f>IF($C1702&lt;&gt;"",VLOOKUP($C1702,'Monthly budget'!$E$8:$O$86,COLUMN()-3,FALSE),0)</f>
        <v>0</v>
      </c>
      <c r="I1702" s="82">
        <f>IF($C1702&lt;&gt;"",VLOOKUP($C1702,'Monthly budget'!$E$8:$O$86,COLUMN()-3,FALSE),0)</f>
        <v>0</v>
      </c>
      <c r="J1702" s="82">
        <f>IF($C1702&lt;&gt;"",VLOOKUP($C1702,'Monthly budget'!$E$8:$O$86,COLUMN()-3,FALSE),0)</f>
        <v>0</v>
      </c>
      <c r="K1702" s="82">
        <f>IF($C1702&lt;&gt;"",VLOOKUP($C1702,'Monthly budget'!$E$8:$O$86,COLUMN()-3,FALSE),0)</f>
        <v>0</v>
      </c>
      <c r="L1702" s="82">
        <f>IF($C1702&lt;&gt;"",VLOOKUP($C1702,'Monthly budget'!$E$8:$O$86,COLUMN()-3,FALSE),0)</f>
        <v>0</v>
      </c>
      <c r="M1702" s="82">
        <f>IF($C1702&lt;&gt;"",VLOOKUP($C1702,'Monthly budget'!$E$8:$O$86,COLUMN()-3,FALSE),0)</f>
        <v>0</v>
      </c>
      <c r="N1702" s="82">
        <f>IF($C1702&lt;&gt;"",VLOOKUP($C1702,'Monthly budget'!$E$8:$O$86,COLUMN()-3,FALSE),0)</f>
        <v>0</v>
      </c>
    </row>
    <row r="1703" spans="2:14" x14ac:dyDescent="0.25">
      <c r="B1703" s="81" t="b">
        <v>0</v>
      </c>
      <c r="C1703" s="88"/>
      <c r="D1703" s="87"/>
      <c r="E1703" s="83">
        <f>IF($C1703&lt;&gt;"",VLOOKUP($C1703,'Monthly budget'!$E$8:$O$86,COLUMN()-3,FALSE),0)</f>
        <v>0</v>
      </c>
      <c r="F1703" s="82">
        <f>IF($C1703&lt;&gt;"",VLOOKUP($C1703,'Monthly budget'!$E$8:$O$86,COLUMN()-3,FALSE),0)</f>
        <v>0</v>
      </c>
      <c r="G1703" s="82">
        <f>IF($C1703&lt;&gt;"",VLOOKUP($C1703,'Monthly budget'!$E$8:$O$86,COLUMN()-3,FALSE),0)</f>
        <v>0</v>
      </c>
      <c r="H1703" s="82">
        <f>IF($C1703&lt;&gt;"",VLOOKUP($C1703,'Monthly budget'!$E$8:$O$86,COLUMN()-3,FALSE),0)</f>
        <v>0</v>
      </c>
      <c r="I1703" s="82">
        <f>IF($C1703&lt;&gt;"",VLOOKUP($C1703,'Monthly budget'!$E$8:$O$86,COLUMN()-3,FALSE),0)</f>
        <v>0</v>
      </c>
      <c r="J1703" s="82">
        <f>IF($C1703&lt;&gt;"",VLOOKUP($C1703,'Monthly budget'!$E$8:$O$86,COLUMN()-3,FALSE),0)</f>
        <v>0</v>
      </c>
      <c r="K1703" s="82">
        <f>IF($C1703&lt;&gt;"",VLOOKUP($C1703,'Monthly budget'!$E$8:$O$86,COLUMN()-3,FALSE),0)</f>
        <v>0</v>
      </c>
      <c r="L1703" s="82">
        <f>IF($C1703&lt;&gt;"",VLOOKUP($C1703,'Monthly budget'!$E$8:$O$86,COLUMN()-3,FALSE),0)</f>
        <v>0</v>
      </c>
      <c r="M1703" s="82">
        <f>IF($C1703&lt;&gt;"",VLOOKUP($C1703,'Monthly budget'!$E$8:$O$86,COLUMN()-3,FALSE),0)</f>
        <v>0</v>
      </c>
      <c r="N1703" s="82">
        <f>IF($C1703&lt;&gt;"",VLOOKUP($C1703,'Monthly budget'!$E$8:$O$86,COLUMN()-3,FALSE),0)</f>
        <v>0</v>
      </c>
    </row>
    <row r="1704" spans="2:14" x14ac:dyDescent="0.25">
      <c r="B1704" s="81" t="b">
        <v>0</v>
      </c>
      <c r="C1704" s="88"/>
      <c r="D1704" s="87"/>
      <c r="E1704" s="83">
        <f>IF($C1704&lt;&gt;"",VLOOKUP($C1704,'Monthly budget'!$E$8:$O$86,COLUMN()-3,FALSE),0)</f>
        <v>0</v>
      </c>
      <c r="F1704" s="82">
        <f>IF($C1704&lt;&gt;"",VLOOKUP($C1704,'Monthly budget'!$E$8:$O$86,COLUMN()-3,FALSE),0)</f>
        <v>0</v>
      </c>
      <c r="G1704" s="82">
        <f>IF($C1704&lt;&gt;"",VLOOKUP($C1704,'Monthly budget'!$E$8:$O$86,COLUMN()-3,FALSE),0)</f>
        <v>0</v>
      </c>
      <c r="H1704" s="82">
        <f>IF($C1704&lt;&gt;"",VLOOKUP($C1704,'Monthly budget'!$E$8:$O$86,COLUMN()-3,FALSE),0)</f>
        <v>0</v>
      </c>
      <c r="I1704" s="82">
        <f>IF($C1704&lt;&gt;"",VLOOKUP($C1704,'Monthly budget'!$E$8:$O$86,COLUMN()-3,FALSE),0)</f>
        <v>0</v>
      </c>
      <c r="J1704" s="82">
        <f>IF($C1704&lt;&gt;"",VLOOKUP($C1704,'Monthly budget'!$E$8:$O$86,COLUMN()-3,FALSE),0)</f>
        <v>0</v>
      </c>
      <c r="K1704" s="82">
        <f>IF($C1704&lt;&gt;"",VLOOKUP($C1704,'Monthly budget'!$E$8:$O$86,COLUMN()-3,FALSE),0)</f>
        <v>0</v>
      </c>
      <c r="L1704" s="82">
        <f>IF($C1704&lt;&gt;"",VLOOKUP($C1704,'Monthly budget'!$E$8:$O$86,COLUMN()-3,FALSE),0)</f>
        <v>0</v>
      </c>
      <c r="M1704" s="82">
        <f>IF($C1704&lt;&gt;"",VLOOKUP($C1704,'Monthly budget'!$E$8:$O$86,COLUMN()-3,FALSE),0)</f>
        <v>0</v>
      </c>
      <c r="N1704" s="82">
        <f>IF($C1704&lt;&gt;"",VLOOKUP($C1704,'Monthly budget'!$E$8:$O$86,COLUMN()-3,FALSE),0)</f>
        <v>0</v>
      </c>
    </row>
    <row r="1705" spans="2:14" x14ac:dyDescent="0.25">
      <c r="B1705" s="81" t="b">
        <v>0</v>
      </c>
      <c r="C1705" s="88"/>
      <c r="D1705" s="87"/>
      <c r="E1705" s="83">
        <f>IF($C1705&lt;&gt;"",VLOOKUP($C1705,'Monthly budget'!$E$8:$O$86,COLUMN()-3,FALSE),0)</f>
        <v>0</v>
      </c>
      <c r="F1705" s="82">
        <f>IF($C1705&lt;&gt;"",VLOOKUP($C1705,'Monthly budget'!$E$8:$O$86,COLUMN()-3,FALSE),0)</f>
        <v>0</v>
      </c>
      <c r="G1705" s="82">
        <f>IF($C1705&lt;&gt;"",VLOOKUP($C1705,'Monthly budget'!$E$8:$O$86,COLUMN()-3,FALSE),0)</f>
        <v>0</v>
      </c>
      <c r="H1705" s="82">
        <f>IF($C1705&lt;&gt;"",VLOOKUP($C1705,'Monthly budget'!$E$8:$O$86,COLUMN()-3,FALSE),0)</f>
        <v>0</v>
      </c>
      <c r="I1705" s="82">
        <f>IF($C1705&lt;&gt;"",VLOOKUP($C1705,'Monthly budget'!$E$8:$O$86,COLUMN()-3,FALSE),0)</f>
        <v>0</v>
      </c>
      <c r="J1705" s="82">
        <f>IF($C1705&lt;&gt;"",VLOOKUP($C1705,'Monthly budget'!$E$8:$O$86,COLUMN()-3,FALSE),0)</f>
        <v>0</v>
      </c>
      <c r="K1705" s="82">
        <f>IF($C1705&lt;&gt;"",VLOOKUP($C1705,'Monthly budget'!$E$8:$O$86,COLUMN()-3,FALSE),0)</f>
        <v>0</v>
      </c>
      <c r="L1705" s="82">
        <f>IF($C1705&lt;&gt;"",VLOOKUP($C1705,'Monthly budget'!$E$8:$O$86,COLUMN()-3,FALSE),0)</f>
        <v>0</v>
      </c>
      <c r="M1705" s="82">
        <f>IF($C1705&lt;&gt;"",VLOOKUP($C1705,'Monthly budget'!$E$8:$O$86,COLUMN()-3,FALSE),0)</f>
        <v>0</v>
      </c>
      <c r="N1705" s="82">
        <f>IF($C1705&lt;&gt;"",VLOOKUP($C1705,'Monthly budget'!$E$8:$O$86,COLUMN()-3,FALSE),0)</f>
        <v>0</v>
      </c>
    </row>
    <row r="1706" spans="2:14" x14ac:dyDescent="0.25">
      <c r="B1706" s="81" t="b">
        <v>0</v>
      </c>
      <c r="C1706" s="88"/>
      <c r="D1706" s="87"/>
      <c r="E1706" s="83">
        <f>IF($C1706&lt;&gt;"",VLOOKUP($C1706,'Monthly budget'!$E$8:$O$86,COLUMN()-3,FALSE),0)</f>
        <v>0</v>
      </c>
      <c r="F1706" s="82">
        <f>IF($C1706&lt;&gt;"",VLOOKUP($C1706,'Monthly budget'!$E$8:$O$86,COLUMN()-3,FALSE),0)</f>
        <v>0</v>
      </c>
      <c r="G1706" s="82">
        <f>IF($C1706&lt;&gt;"",VLOOKUP($C1706,'Monthly budget'!$E$8:$O$86,COLUMN()-3,FALSE),0)</f>
        <v>0</v>
      </c>
      <c r="H1706" s="82">
        <f>IF($C1706&lt;&gt;"",VLOOKUP($C1706,'Monthly budget'!$E$8:$O$86,COLUMN()-3,FALSE),0)</f>
        <v>0</v>
      </c>
      <c r="I1706" s="82">
        <f>IF($C1706&lt;&gt;"",VLOOKUP($C1706,'Monthly budget'!$E$8:$O$86,COLUMN()-3,FALSE),0)</f>
        <v>0</v>
      </c>
      <c r="J1706" s="82">
        <f>IF($C1706&lt;&gt;"",VLOOKUP($C1706,'Monthly budget'!$E$8:$O$86,COLUMN()-3,FALSE),0)</f>
        <v>0</v>
      </c>
      <c r="K1706" s="82">
        <f>IF($C1706&lt;&gt;"",VLOOKUP($C1706,'Monthly budget'!$E$8:$O$86,COLUMN()-3,FALSE),0)</f>
        <v>0</v>
      </c>
      <c r="L1706" s="82">
        <f>IF($C1706&lt;&gt;"",VLOOKUP($C1706,'Monthly budget'!$E$8:$O$86,COLUMN()-3,FALSE),0)</f>
        <v>0</v>
      </c>
      <c r="M1706" s="82">
        <f>IF($C1706&lt;&gt;"",VLOOKUP($C1706,'Monthly budget'!$E$8:$O$86,COLUMN()-3,FALSE),0)</f>
        <v>0</v>
      </c>
      <c r="N1706" s="82">
        <f>IF($C1706&lt;&gt;"",VLOOKUP($C1706,'Monthly budget'!$E$8:$O$86,COLUMN()-3,FALSE),0)</f>
        <v>0</v>
      </c>
    </row>
    <row r="1707" spans="2:14" x14ac:dyDescent="0.25">
      <c r="B1707" s="81" t="b">
        <v>0</v>
      </c>
      <c r="C1707" s="88"/>
      <c r="D1707" s="87"/>
      <c r="E1707" s="83">
        <f>IF($C1707&lt;&gt;"",VLOOKUP($C1707,'Monthly budget'!$E$8:$O$86,COLUMN()-3,FALSE),0)</f>
        <v>0</v>
      </c>
      <c r="F1707" s="82">
        <f>IF($C1707&lt;&gt;"",VLOOKUP($C1707,'Monthly budget'!$E$8:$O$86,COLUMN()-3,FALSE),0)</f>
        <v>0</v>
      </c>
      <c r="G1707" s="82">
        <f>IF($C1707&lt;&gt;"",VLOOKUP($C1707,'Monthly budget'!$E$8:$O$86,COLUMN()-3,FALSE),0)</f>
        <v>0</v>
      </c>
      <c r="H1707" s="82">
        <f>IF($C1707&lt;&gt;"",VLOOKUP($C1707,'Monthly budget'!$E$8:$O$86,COLUMN()-3,FALSE),0)</f>
        <v>0</v>
      </c>
      <c r="I1707" s="82">
        <f>IF($C1707&lt;&gt;"",VLOOKUP($C1707,'Monthly budget'!$E$8:$O$86,COLUMN()-3,FALSE),0)</f>
        <v>0</v>
      </c>
      <c r="J1707" s="82">
        <f>IF($C1707&lt;&gt;"",VLOOKUP($C1707,'Monthly budget'!$E$8:$O$86,COLUMN()-3,FALSE),0)</f>
        <v>0</v>
      </c>
      <c r="K1707" s="82">
        <f>IF($C1707&lt;&gt;"",VLOOKUP($C1707,'Monthly budget'!$E$8:$O$86,COLUMN()-3,FALSE),0)</f>
        <v>0</v>
      </c>
      <c r="L1707" s="82">
        <f>IF($C1707&lt;&gt;"",VLOOKUP($C1707,'Monthly budget'!$E$8:$O$86,COLUMN()-3,FALSE),0)</f>
        <v>0</v>
      </c>
      <c r="M1707" s="82">
        <f>IF($C1707&lt;&gt;"",VLOOKUP($C1707,'Monthly budget'!$E$8:$O$86,COLUMN()-3,FALSE),0)</f>
        <v>0</v>
      </c>
      <c r="N1707" s="82">
        <f>IF($C1707&lt;&gt;"",VLOOKUP($C1707,'Monthly budget'!$E$8:$O$86,COLUMN()-3,FALSE),0)</f>
        <v>0</v>
      </c>
    </row>
    <row r="1708" spans="2:14" x14ac:dyDescent="0.25">
      <c r="B1708" s="81" t="b">
        <v>0</v>
      </c>
      <c r="C1708" s="88"/>
      <c r="D1708" s="87"/>
      <c r="E1708" s="83">
        <f>IF($C1708&lt;&gt;"",VLOOKUP($C1708,'Monthly budget'!$E$8:$O$86,COLUMN()-3,FALSE),0)</f>
        <v>0</v>
      </c>
      <c r="F1708" s="82">
        <f>IF($C1708&lt;&gt;"",VLOOKUP($C1708,'Monthly budget'!$E$8:$O$86,COLUMN()-3,FALSE),0)</f>
        <v>0</v>
      </c>
      <c r="G1708" s="82">
        <f>IF($C1708&lt;&gt;"",VLOOKUP($C1708,'Monthly budget'!$E$8:$O$86,COLUMN()-3,FALSE),0)</f>
        <v>0</v>
      </c>
      <c r="H1708" s="82">
        <f>IF($C1708&lt;&gt;"",VLOOKUP($C1708,'Monthly budget'!$E$8:$O$86,COLUMN()-3,FALSE),0)</f>
        <v>0</v>
      </c>
      <c r="I1708" s="82">
        <f>IF($C1708&lt;&gt;"",VLOOKUP($C1708,'Monthly budget'!$E$8:$O$86,COLUMN()-3,FALSE),0)</f>
        <v>0</v>
      </c>
      <c r="J1708" s="82">
        <f>IF($C1708&lt;&gt;"",VLOOKUP($C1708,'Monthly budget'!$E$8:$O$86,COLUMN()-3,FALSE),0)</f>
        <v>0</v>
      </c>
      <c r="K1708" s="82">
        <f>IF($C1708&lt;&gt;"",VLOOKUP($C1708,'Monthly budget'!$E$8:$O$86,COLUMN()-3,FALSE),0)</f>
        <v>0</v>
      </c>
      <c r="L1708" s="82">
        <f>IF($C1708&lt;&gt;"",VLOOKUP($C1708,'Monthly budget'!$E$8:$O$86,COLUMN()-3,FALSE),0)</f>
        <v>0</v>
      </c>
      <c r="M1708" s="82">
        <f>IF($C1708&lt;&gt;"",VLOOKUP($C1708,'Monthly budget'!$E$8:$O$86,COLUMN()-3,FALSE),0)</f>
        <v>0</v>
      </c>
      <c r="N1708" s="82">
        <f>IF($C1708&lt;&gt;"",VLOOKUP($C1708,'Monthly budget'!$E$8:$O$86,COLUMN()-3,FALSE),0)</f>
        <v>0</v>
      </c>
    </row>
    <row r="1709" spans="2:14" x14ac:dyDescent="0.25">
      <c r="B1709" s="81" t="b">
        <v>0</v>
      </c>
      <c r="C1709" s="88"/>
      <c r="D1709" s="87"/>
      <c r="E1709" s="83">
        <f>IF($C1709&lt;&gt;"",VLOOKUP($C1709,'Monthly budget'!$E$8:$O$86,COLUMN()-3,FALSE),0)</f>
        <v>0</v>
      </c>
      <c r="F1709" s="82">
        <f>IF($C1709&lt;&gt;"",VLOOKUP($C1709,'Monthly budget'!$E$8:$O$86,COLUMN()-3,FALSE),0)</f>
        <v>0</v>
      </c>
      <c r="G1709" s="82">
        <f>IF($C1709&lt;&gt;"",VLOOKUP($C1709,'Monthly budget'!$E$8:$O$86,COLUMN()-3,FALSE),0)</f>
        <v>0</v>
      </c>
      <c r="H1709" s="82">
        <f>IF($C1709&lt;&gt;"",VLOOKUP($C1709,'Monthly budget'!$E$8:$O$86,COLUMN()-3,FALSE),0)</f>
        <v>0</v>
      </c>
      <c r="I1709" s="82">
        <f>IF($C1709&lt;&gt;"",VLOOKUP($C1709,'Monthly budget'!$E$8:$O$86,COLUMN()-3,FALSE),0)</f>
        <v>0</v>
      </c>
      <c r="J1709" s="82">
        <f>IF($C1709&lt;&gt;"",VLOOKUP($C1709,'Monthly budget'!$E$8:$O$86,COLUMN()-3,FALSE),0)</f>
        <v>0</v>
      </c>
      <c r="K1709" s="82">
        <f>IF($C1709&lt;&gt;"",VLOOKUP($C1709,'Monthly budget'!$E$8:$O$86,COLUMN()-3,FALSE),0)</f>
        <v>0</v>
      </c>
      <c r="L1709" s="82">
        <f>IF($C1709&lt;&gt;"",VLOOKUP($C1709,'Monthly budget'!$E$8:$O$86,COLUMN()-3,FALSE),0)</f>
        <v>0</v>
      </c>
      <c r="M1709" s="82">
        <f>IF($C1709&lt;&gt;"",VLOOKUP($C1709,'Monthly budget'!$E$8:$O$86,COLUMN()-3,FALSE),0)</f>
        <v>0</v>
      </c>
      <c r="N1709" s="82">
        <f>IF($C1709&lt;&gt;"",VLOOKUP($C1709,'Monthly budget'!$E$8:$O$86,COLUMN()-3,FALSE),0)</f>
        <v>0</v>
      </c>
    </row>
    <row r="1710" spans="2:14" x14ac:dyDescent="0.25">
      <c r="B1710" s="81" t="b">
        <v>0</v>
      </c>
      <c r="C1710" s="88"/>
      <c r="D1710" s="87"/>
      <c r="E1710" s="83">
        <f>IF($C1710&lt;&gt;"",VLOOKUP($C1710,'Monthly budget'!$E$8:$O$86,COLUMN()-3,FALSE),0)</f>
        <v>0</v>
      </c>
      <c r="F1710" s="82">
        <f>IF($C1710&lt;&gt;"",VLOOKUP($C1710,'Monthly budget'!$E$8:$O$86,COLUMN()-3,FALSE),0)</f>
        <v>0</v>
      </c>
      <c r="G1710" s="82">
        <f>IF($C1710&lt;&gt;"",VLOOKUP($C1710,'Monthly budget'!$E$8:$O$86,COLUMN()-3,FALSE),0)</f>
        <v>0</v>
      </c>
      <c r="H1710" s="82">
        <f>IF($C1710&lt;&gt;"",VLOOKUP($C1710,'Monthly budget'!$E$8:$O$86,COLUMN()-3,FALSE),0)</f>
        <v>0</v>
      </c>
      <c r="I1710" s="82">
        <f>IF($C1710&lt;&gt;"",VLOOKUP($C1710,'Monthly budget'!$E$8:$O$86,COLUMN()-3,FALSE),0)</f>
        <v>0</v>
      </c>
      <c r="J1710" s="82">
        <f>IF($C1710&lt;&gt;"",VLOOKUP($C1710,'Monthly budget'!$E$8:$O$86,COLUMN()-3,FALSE),0)</f>
        <v>0</v>
      </c>
      <c r="K1710" s="82">
        <f>IF($C1710&lt;&gt;"",VLOOKUP($C1710,'Monthly budget'!$E$8:$O$86,COLUMN()-3,FALSE),0)</f>
        <v>0</v>
      </c>
      <c r="L1710" s="82">
        <f>IF($C1710&lt;&gt;"",VLOOKUP($C1710,'Monthly budget'!$E$8:$O$86,COLUMN()-3,FALSE),0)</f>
        <v>0</v>
      </c>
      <c r="M1710" s="82">
        <f>IF($C1710&lt;&gt;"",VLOOKUP($C1710,'Monthly budget'!$E$8:$O$86,COLUMN()-3,FALSE),0)</f>
        <v>0</v>
      </c>
      <c r="N1710" s="82">
        <f>IF($C1710&lt;&gt;"",VLOOKUP($C1710,'Monthly budget'!$E$8:$O$86,COLUMN()-3,FALSE),0)</f>
        <v>0</v>
      </c>
    </row>
    <row r="1711" spans="2:14" x14ac:dyDescent="0.25">
      <c r="B1711" s="81" t="b">
        <v>0</v>
      </c>
      <c r="C1711" s="88"/>
      <c r="D1711" s="87"/>
      <c r="E1711" s="83">
        <f>IF($C1711&lt;&gt;"",VLOOKUP($C1711,'Monthly budget'!$E$8:$O$86,COLUMN()-3,FALSE),0)</f>
        <v>0</v>
      </c>
      <c r="F1711" s="82">
        <f>IF($C1711&lt;&gt;"",VLOOKUP($C1711,'Monthly budget'!$E$8:$O$86,COLUMN()-3,FALSE),0)</f>
        <v>0</v>
      </c>
      <c r="G1711" s="82">
        <f>IF($C1711&lt;&gt;"",VLOOKUP($C1711,'Monthly budget'!$E$8:$O$86,COLUMN()-3,FALSE),0)</f>
        <v>0</v>
      </c>
      <c r="H1711" s="82">
        <f>IF($C1711&lt;&gt;"",VLOOKUP($C1711,'Monthly budget'!$E$8:$O$86,COLUMN()-3,FALSE),0)</f>
        <v>0</v>
      </c>
      <c r="I1711" s="82">
        <f>IF($C1711&lt;&gt;"",VLOOKUP($C1711,'Monthly budget'!$E$8:$O$86,COLUMN()-3,FALSE),0)</f>
        <v>0</v>
      </c>
      <c r="J1711" s="82">
        <f>IF($C1711&lt;&gt;"",VLOOKUP($C1711,'Monthly budget'!$E$8:$O$86,COLUMN()-3,FALSE),0)</f>
        <v>0</v>
      </c>
      <c r="K1711" s="82">
        <f>IF($C1711&lt;&gt;"",VLOOKUP($C1711,'Monthly budget'!$E$8:$O$86,COLUMN()-3,FALSE),0)</f>
        <v>0</v>
      </c>
      <c r="L1711" s="82">
        <f>IF($C1711&lt;&gt;"",VLOOKUP($C1711,'Monthly budget'!$E$8:$O$86,COLUMN()-3,FALSE),0)</f>
        <v>0</v>
      </c>
      <c r="M1711" s="82">
        <f>IF($C1711&lt;&gt;"",VLOOKUP($C1711,'Monthly budget'!$E$8:$O$86,COLUMN()-3,FALSE),0)</f>
        <v>0</v>
      </c>
      <c r="N1711" s="82">
        <f>IF($C1711&lt;&gt;"",VLOOKUP($C1711,'Monthly budget'!$E$8:$O$86,COLUMN()-3,FALSE),0)</f>
        <v>0</v>
      </c>
    </row>
    <row r="1712" spans="2:14" x14ac:dyDescent="0.25">
      <c r="B1712" s="81" t="b">
        <v>0</v>
      </c>
      <c r="C1712" s="88"/>
      <c r="D1712" s="87"/>
      <c r="E1712" s="83">
        <f>IF($C1712&lt;&gt;"",VLOOKUP($C1712,'Monthly budget'!$E$8:$O$86,COLUMN()-3,FALSE),0)</f>
        <v>0</v>
      </c>
      <c r="F1712" s="82">
        <f>IF($C1712&lt;&gt;"",VLOOKUP($C1712,'Monthly budget'!$E$8:$O$86,COLUMN()-3,FALSE),0)</f>
        <v>0</v>
      </c>
      <c r="G1712" s="82">
        <f>IF($C1712&lt;&gt;"",VLOOKUP($C1712,'Monthly budget'!$E$8:$O$86,COLUMN()-3,FALSE),0)</f>
        <v>0</v>
      </c>
      <c r="H1712" s="82">
        <f>IF($C1712&lt;&gt;"",VLOOKUP($C1712,'Monthly budget'!$E$8:$O$86,COLUMN()-3,FALSE),0)</f>
        <v>0</v>
      </c>
      <c r="I1712" s="82">
        <f>IF($C1712&lt;&gt;"",VLOOKUP($C1712,'Monthly budget'!$E$8:$O$86,COLUMN()-3,FALSE),0)</f>
        <v>0</v>
      </c>
      <c r="J1712" s="82">
        <f>IF($C1712&lt;&gt;"",VLOOKUP($C1712,'Monthly budget'!$E$8:$O$86,COLUMN()-3,FALSE),0)</f>
        <v>0</v>
      </c>
      <c r="K1712" s="82">
        <f>IF($C1712&lt;&gt;"",VLOOKUP($C1712,'Monthly budget'!$E$8:$O$86,COLUMN()-3,FALSE),0)</f>
        <v>0</v>
      </c>
      <c r="L1712" s="82">
        <f>IF($C1712&lt;&gt;"",VLOOKUP($C1712,'Monthly budget'!$E$8:$O$86,COLUMN()-3,FALSE),0)</f>
        <v>0</v>
      </c>
      <c r="M1712" s="82">
        <f>IF($C1712&lt;&gt;"",VLOOKUP($C1712,'Monthly budget'!$E$8:$O$86,COLUMN()-3,FALSE),0)</f>
        <v>0</v>
      </c>
      <c r="N1712" s="82">
        <f>IF($C1712&lt;&gt;"",VLOOKUP($C1712,'Monthly budget'!$E$8:$O$86,COLUMN()-3,FALSE),0)</f>
        <v>0</v>
      </c>
    </row>
    <row r="1713" spans="2:14" x14ac:dyDescent="0.25">
      <c r="B1713" s="81" t="b">
        <v>0</v>
      </c>
      <c r="C1713" s="88"/>
      <c r="D1713" s="87"/>
      <c r="E1713" s="83">
        <f>IF($C1713&lt;&gt;"",VLOOKUP($C1713,'Monthly budget'!$E$8:$O$86,COLUMN()-3,FALSE),0)</f>
        <v>0</v>
      </c>
      <c r="F1713" s="82">
        <f>IF($C1713&lt;&gt;"",VLOOKUP($C1713,'Monthly budget'!$E$8:$O$86,COLUMN()-3,FALSE),0)</f>
        <v>0</v>
      </c>
      <c r="G1713" s="82">
        <f>IF($C1713&lt;&gt;"",VLOOKUP($C1713,'Monthly budget'!$E$8:$O$86,COLUMN()-3,FALSE),0)</f>
        <v>0</v>
      </c>
      <c r="H1713" s="82">
        <f>IF($C1713&lt;&gt;"",VLOOKUP($C1713,'Monthly budget'!$E$8:$O$86,COLUMN()-3,FALSE),0)</f>
        <v>0</v>
      </c>
      <c r="I1713" s="82">
        <f>IF($C1713&lt;&gt;"",VLOOKUP($C1713,'Monthly budget'!$E$8:$O$86,COLUMN()-3,FALSE),0)</f>
        <v>0</v>
      </c>
      <c r="J1713" s="82">
        <f>IF($C1713&lt;&gt;"",VLOOKUP($C1713,'Monthly budget'!$E$8:$O$86,COLUMN()-3,FALSE),0)</f>
        <v>0</v>
      </c>
      <c r="K1713" s="82">
        <f>IF($C1713&lt;&gt;"",VLOOKUP($C1713,'Monthly budget'!$E$8:$O$86,COLUMN()-3,FALSE),0)</f>
        <v>0</v>
      </c>
      <c r="L1713" s="82">
        <f>IF($C1713&lt;&gt;"",VLOOKUP($C1713,'Monthly budget'!$E$8:$O$86,COLUMN()-3,FALSE),0)</f>
        <v>0</v>
      </c>
      <c r="M1713" s="82">
        <f>IF($C1713&lt;&gt;"",VLOOKUP($C1713,'Monthly budget'!$E$8:$O$86,COLUMN()-3,FALSE),0)</f>
        <v>0</v>
      </c>
      <c r="N1713" s="82">
        <f>IF($C1713&lt;&gt;"",VLOOKUP($C1713,'Monthly budget'!$E$8:$O$86,COLUMN()-3,FALSE),0)</f>
        <v>0</v>
      </c>
    </row>
    <row r="1714" spans="2:14" x14ac:dyDescent="0.25">
      <c r="B1714" s="81" t="b">
        <v>0</v>
      </c>
      <c r="C1714" s="88"/>
      <c r="D1714" s="87"/>
      <c r="E1714" s="83">
        <f>IF($C1714&lt;&gt;"",VLOOKUP($C1714,'Monthly budget'!$E$8:$O$86,COLUMN()-3,FALSE),0)</f>
        <v>0</v>
      </c>
      <c r="F1714" s="82">
        <f>IF($C1714&lt;&gt;"",VLOOKUP($C1714,'Monthly budget'!$E$8:$O$86,COLUMN()-3,FALSE),0)</f>
        <v>0</v>
      </c>
      <c r="G1714" s="82">
        <f>IF($C1714&lt;&gt;"",VLOOKUP($C1714,'Monthly budget'!$E$8:$O$86,COLUMN()-3,FALSE),0)</f>
        <v>0</v>
      </c>
      <c r="H1714" s="82">
        <f>IF($C1714&lt;&gt;"",VLOOKUP($C1714,'Monthly budget'!$E$8:$O$86,COLUMN()-3,FALSE),0)</f>
        <v>0</v>
      </c>
      <c r="I1714" s="82">
        <f>IF($C1714&lt;&gt;"",VLOOKUP($C1714,'Monthly budget'!$E$8:$O$86,COLUMN()-3,FALSE),0)</f>
        <v>0</v>
      </c>
      <c r="J1714" s="82">
        <f>IF($C1714&lt;&gt;"",VLOOKUP($C1714,'Monthly budget'!$E$8:$O$86,COLUMN()-3,FALSE),0)</f>
        <v>0</v>
      </c>
      <c r="K1714" s="82">
        <f>IF($C1714&lt;&gt;"",VLOOKUP($C1714,'Monthly budget'!$E$8:$O$86,COLUMN()-3,FALSE),0)</f>
        <v>0</v>
      </c>
      <c r="L1714" s="82">
        <f>IF($C1714&lt;&gt;"",VLOOKUP($C1714,'Monthly budget'!$E$8:$O$86,COLUMN()-3,FALSE),0)</f>
        <v>0</v>
      </c>
      <c r="M1714" s="82">
        <f>IF($C1714&lt;&gt;"",VLOOKUP($C1714,'Monthly budget'!$E$8:$O$86,COLUMN()-3,FALSE),0)</f>
        <v>0</v>
      </c>
      <c r="N1714" s="82">
        <f>IF($C1714&lt;&gt;"",VLOOKUP($C1714,'Monthly budget'!$E$8:$O$86,COLUMN()-3,FALSE),0)</f>
        <v>0</v>
      </c>
    </row>
    <row r="1715" spans="2:14" x14ac:dyDescent="0.25">
      <c r="B1715" s="81" t="b">
        <v>0</v>
      </c>
      <c r="C1715" s="88"/>
      <c r="D1715" s="87"/>
      <c r="E1715" s="83">
        <f>IF($C1715&lt;&gt;"",VLOOKUP($C1715,'Monthly budget'!$E$8:$O$86,COLUMN()-3,FALSE),0)</f>
        <v>0</v>
      </c>
      <c r="F1715" s="82">
        <f>IF($C1715&lt;&gt;"",VLOOKUP($C1715,'Monthly budget'!$E$8:$O$86,COLUMN()-3,FALSE),0)</f>
        <v>0</v>
      </c>
      <c r="G1715" s="82">
        <f>IF($C1715&lt;&gt;"",VLOOKUP($C1715,'Monthly budget'!$E$8:$O$86,COLUMN()-3,FALSE),0)</f>
        <v>0</v>
      </c>
      <c r="H1715" s="82">
        <f>IF($C1715&lt;&gt;"",VLOOKUP($C1715,'Monthly budget'!$E$8:$O$86,COLUMN()-3,FALSE),0)</f>
        <v>0</v>
      </c>
      <c r="I1715" s="82">
        <f>IF($C1715&lt;&gt;"",VLOOKUP($C1715,'Monthly budget'!$E$8:$O$86,COLUMN()-3,FALSE),0)</f>
        <v>0</v>
      </c>
      <c r="J1715" s="82">
        <f>IF($C1715&lt;&gt;"",VLOOKUP($C1715,'Monthly budget'!$E$8:$O$86,COLUMN()-3,FALSE),0)</f>
        <v>0</v>
      </c>
      <c r="K1715" s="82">
        <f>IF($C1715&lt;&gt;"",VLOOKUP($C1715,'Monthly budget'!$E$8:$O$86,COLUMN()-3,FALSE),0)</f>
        <v>0</v>
      </c>
      <c r="L1715" s="82">
        <f>IF($C1715&lt;&gt;"",VLOOKUP($C1715,'Monthly budget'!$E$8:$O$86,COLUMN()-3,FALSE),0)</f>
        <v>0</v>
      </c>
      <c r="M1715" s="82">
        <f>IF($C1715&lt;&gt;"",VLOOKUP($C1715,'Monthly budget'!$E$8:$O$86,COLUMN()-3,FALSE),0)</f>
        <v>0</v>
      </c>
      <c r="N1715" s="82">
        <f>IF($C1715&lt;&gt;"",VLOOKUP($C1715,'Monthly budget'!$E$8:$O$86,COLUMN()-3,FALSE),0)</f>
        <v>0</v>
      </c>
    </row>
    <row r="1716" spans="2:14" x14ac:dyDescent="0.25">
      <c r="B1716" s="81" t="b">
        <v>0</v>
      </c>
      <c r="C1716" s="88"/>
      <c r="D1716" s="87"/>
      <c r="E1716" s="83">
        <f>IF($C1716&lt;&gt;"",VLOOKUP($C1716,'Monthly budget'!$E$8:$O$86,COLUMN()-3,FALSE),0)</f>
        <v>0</v>
      </c>
      <c r="F1716" s="82">
        <f>IF($C1716&lt;&gt;"",VLOOKUP($C1716,'Monthly budget'!$E$8:$O$86,COLUMN()-3,FALSE),0)</f>
        <v>0</v>
      </c>
      <c r="G1716" s="82">
        <f>IF($C1716&lt;&gt;"",VLOOKUP($C1716,'Monthly budget'!$E$8:$O$86,COLUMN()-3,FALSE),0)</f>
        <v>0</v>
      </c>
      <c r="H1716" s="82">
        <f>IF($C1716&lt;&gt;"",VLOOKUP($C1716,'Monthly budget'!$E$8:$O$86,COLUMN()-3,FALSE),0)</f>
        <v>0</v>
      </c>
      <c r="I1716" s="82">
        <f>IF($C1716&lt;&gt;"",VLOOKUP($C1716,'Monthly budget'!$E$8:$O$86,COLUMN()-3,FALSE),0)</f>
        <v>0</v>
      </c>
      <c r="J1716" s="82">
        <f>IF($C1716&lt;&gt;"",VLOOKUP($C1716,'Monthly budget'!$E$8:$O$86,COLUMN()-3,FALSE),0)</f>
        <v>0</v>
      </c>
      <c r="K1716" s="82">
        <f>IF($C1716&lt;&gt;"",VLOOKUP($C1716,'Monthly budget'!$E$8:$O$86,COLUMN()-3,FALSE),0)</f>
        <v>0</v>
      </c>
      <c r="L1716" s="82">
        <f>IF($C1716&lt;&gt;"",VLOOKUP($C1716,'Monthly budget'!$E$8:$O$86,COLUMN()-3,FALSE),0)</f>
        <v>0</v>
      </c>
      <c r="M1716" s="82">
        <f>IF($C1716&lt;&gt;"",VLOOKUP($C1716,'Monthly budget'!$E$8:$O$86,COLUMN()-3,FALSE),0)</f>
        <v>0</v>
      </c>
      <c r="N1716" s="82">
        <f>IF($C1716&lt;&gt;"",VLOOKUP($C1716,'Monthly budget'!$E$8:$O$86,COLUMN()-3,FALSE),0)</f>
        <v>0</v>
      </c>
    </row>
    <row r="1717" spans="2:14" x14ac:dyDescent="0.25">
      <c r="B1717" s="81" t="b">
        <v>0</v>
      </c>
      <c r="C1717" s="88"/>
      <c r="D1717" s="87"/>
      <c r="E1717" s="83">
        <f>IF($C1717&lt;&gt;"",VLOOKUP($C1717,'Monthly budget'!$E$8:$O$86,COLUMN()-3,FALSE),0)</f>
        <v>0</v>
      </c>
      <c r="F1717" s="82">
        <f>IF($C1717&lt;&gt;"",VLOOKUP($C1717,'Monthly budget'!$E$8:$O$86,COLUMN()-3,FALSE),0)</f>
        <v>0</v>
      </c>
      <c r="G1717" s="82">
        <f>IF($C1717&lt;&gt;"",VLOOKUP($C1717,'Monthly budget'!$E$8:$O$86,COLUMN()-3,FALSE),0)</f>
        <v>0</v>
      </c>
      <c r="H1717" s="82">
        <f>IF($C1717&lt;&gt;"",VLOOKUP($C1717,'Monthly budget'!$E$8:$O$86,COLUMN()-3,FALSE),0)</f>
        <v>0</v>
      </c>
      <c r="I1717" s="82">
        <f>IF($C1717&lt;&gt;"",VLOOKUP($C1717,'Monthly budget'!$E$8:$O$86,COLUMN()-3,FALSE),0)</f>
        <v>0</v>
      </c>
      <c r="J1717" s="82">
        <f>IF($C1717&lt;&gt;"",VLOOKUP($C1717,'Monthly budget'!$E$8:$O$86,COLUMN()-3,FALSE),0)</f>
        <v>0</v>
      </c>
      <c r="K1717" s="82">
        <f>IF($C1717&lt;&gt;"",VLOOKUP($C1717,'Monthly budget'!$E$8:$O$86,COLUMN()-3,FALSE),0)</f>
        <v>0</v>
      </c>
      <c r="L1717" s="82">
        <f>IF($C1717&lt;&gt;"",VLOOKUP($C1717,'Monthly budget'!$E$8:$O$86,COLUMN()-3,FALSE),0)</f>
        <v>0</v>
      </c>
      <c r="M1717" s="82">
        <f>IF($C1717&lt;&gt;"",VLOOKUP($C1717,'Monthly budget'!$E$8:$O$86,COLUMN()-3,FALSE),0)</f>
        <v>0</v>
      </c>
      <c r="N1717" s="82">
        <f>IF($C1717&lt;&gt;"",VLOOKUP($C1717,'Monthly budget'!$E$8:$O$86,COLUMN()-3,FALSE),0)</f>
        <v>0</v>
      </c>
    </row>
    <row r="1718" spans="2:14" x14ac:dyDescent="0.25">
      <c r="B1718" s="81" t="b">
        <v>0</v>
      </c>
      <c r="C1718" s="88"/>
      <c r="D1718" s="87"/>
      <c r="E1718" s="83">
        <f>IF($C1718&lt;&gt;"",VLOOKUP($C1718,'Monthly budget'!$E$8:$O$86,COLUMN()-3,FALSE),0)</f>
        <v>0</v>
      </c>
      <c r="F1718" s="82">
        <f>IF($C1718&lt;&gt;"",VLOOKUP($C1718,'Monthly budget'!$E$8:$O$86,COLUMN()-3,FALSE),0)</f>
        <v>0</v>
      </c>
      <c r="G1718" s="82">
        <f>IF($C1718&lt;&gt;"",VLOOKUP($C1718,'Monthly budget'!$E$8:$O$86,COLUMN()-3,FALSE),0)</f>
        <v>0</v>
      </c>
      <c r="H1718" s="82">
        <f>IF($C1718&lt;&gt;"",VLOOKUP($C1718,'Monthly budget'!$E$8:$O$86,COLUMN()-3,FALSE),0)</f>
        <v>0</v>
      </c>
      <c r="I1718" s="82">
        <f>IF($C1718&lt;&gt;"",VLOOKUP($C1718,'Monthly budget'!$E$8:$O$86,COLUMN()-3,FALSE),0)</f>
        <v>0</v>
      </c>
      <c r="J1718" s="82">
        <f>IF($C1718&lt;&gt;"",VLOOKUP($C1718,'Monthly budget'!$E$8:$O$86,COLUMN()-3,FALSE),0)</f>
        <v>0</v>
      </c>
      <c r="K1718" s="82">
        <f>IF($C1718&lt;&gt;"",VLOOKUP($C1718,'Monthly budget'!$E$8:$O$86,COLUMN()-3,FALSE),0)</f>
        <v>0</v>
      </c>
      <c r="L1718" s="82">
        <f>IF($C1718&lt;&gt;"",VLOOKUP($C1718,'Monthly budget'!$E$8:$O$86,COLUMN()-3,FALSE),0)</f>
        <v>0</v>
      </c>
      <c r="M1718" s="82">
        <f>IF($C1718&lt;&gt;"",VLOOKUP($C1718,'Monthly budget'!$E$8:$O$86,COLUMN()-3,FALSE),0)</f>
        <v>0</v>
      </c>
      <c r="N1718" s="82">
        <f>IF($C1718&lt;&gt;"",VLOOKUP($C1718,'Monthly budget'!$E$8:$O$86,COLUMN()-3,FALSE),0)</f>
        <v>0</v>
      </c>
    </row>
    <row r="1719" spans="2:14" x14ac:dyDescent="0.25">
      <c r="B1719" s="81" t="b">
        <v>0</v>
      </c>
      <c r="C1719" s="88"/>
      <c r="D1719" s="87"/>
      <c r="E1719" s="83">
        <f>IF($C1719&lt;&gt;"",VLOOKUP($C1719,'Monthly budget'!$E$8:$O$86,COLUMN()-3,FALSE),0)</f>
        <v>0</v>
      </c>
      <c r="F1719" s="82">
        <f>IF($C1719&lt;&gt;"",VLOOKUP($C1719,'Monthly budget'!$E$8:$O$86,COLUMN()-3,FALSE),0)</f>
        <v>0</v>
      </c>
      <c r="G1719" s="82">
        <f>IF($C1719&lt;&gt;"",VLOOKUP($C1719,'Monthly budget'!$E$8:$O$86,COLUMN()-3,FALSE),0)</f>
        <v>0</v>
      </c>
      <c r="H1719" s="82">
        <f>IF($C1719&lt;&gt;"",VLOOKUP($C1719,'Monthly budget'!$E$8:$O$86,COLUMN()-3,FALSE),0)</f>
        <v>0</v>
      </c>
      <c r="I1719" s="82">
        <f>IF($C1719&lt;&gt;"",VLOOKUP($C1719,'Monthly budget'!$E$8:$O$86,COLUMN()-3,FALSE),0)</f>
        <v>0</v>
      </c>
      <c r="J1719" s="82">
        <f>IF($C1719&lt;&gt;"",VLOOKUP($C1719,'Monthly budget'!$E$8:$O$86,COLUMN()-3,FALSE),0)</f>
        <v>0</v>
      </c>
      <c r="K1719" s="82">
        <f>IF($C1719&lt;&gt;"",VLOOKUP($C1719,'Monthly budget'!$E$8:$O$86,COLUMN()-3,FALSE),0)</f>
        <v>0</v>
      </c>
      <c r="L1719" s="82">
        <f>IF($C1719&lt;&gt;"",VLOOKUP($C1719,'Monthly budget'!$E$8:$O$86,COLUMN()-3,FALSE),0)</f>
        <v>0</v>
      </c>
      <c r="M1719" s="82">
        <f>IF($C1719&lt;&gt;"",VLOOKUP($C1719,'Monthly budget'!$E$8:$O$86,COLUMN()-3,FALSE),0)</f>
        <v>0</v>
      </c>
      <c r="N1719" s="82">
        <f>IF($C1719&lt;&gt;"",VLOOKUP($C1719,'Monthly budget'!$E$8:$O$86,COLUMN()-3,FALSE),0)</f>
        <v>0</v>
      </c>
    </row>
    <row r="1720" spans="2:14" x14ac:dyDescent="0.25">
      <c r="B1720" s="81" t="b">
        <v>0</v>
      </c>
      <c r="C1720" s="88"/>
      <c r="D1720" s="87"/>
      <c r="E1720" s="83">
        <f>IF($C1720&lt;&gt;"",VLOOKUP($C1720,'Monthly budget'!$E$8:$O$86,COLUMN()-3,FALSE),0)</f>
        <v>0</v>
      </c>
      <c r="F1720" s="82">
        <f>IF($C1720&lt;&gt;"",VLOOKUP($C1720,'Monthly budget'!$E$8:$O$86,COLUMN()-3,FALSE),0)</f>
        <v>0</v>
      </c>
      <c r="G1720" s="82">
        <f>IF($C1720&lt;&gt;"",VLOOKUP($C1720,'Monthly budget'!$E$8:$O$86,COLUMN()-3,FALSE),0)</f>
        <v>0</v>
      </c>
      <c r="H1720" s="82">
        <f>IF($C1720&lt;&gt;"",VLOOKUP($C1720,'Monthly budget'!$E$8:$O$86,COLUMN()-3,FALSE),0)</f>
        <v>0</v>
      </c>
      <c r="I1720" s="82">
        <f>IF($C1720&lt;&gt;"",VLOOKUP($C1720,'Monthly budget'!$E$8:$O$86,COLUMN()-3,FALSE),0)</f>
        <v>0</v>
      </c>
      <c r="J1720" s="82">
        <f>IF($C1720&lt;&gt;"",VLOOKUP($C1720,'Monthly budget'!$E$8:$O$86,COLUMN()-3,FALSE),0)</f>
        <v>0</v>
      </c>
      <c r="K1720" s="82">
        <f>IF($C1720&lt;&gt;"",VLOOKUP($C1720,'Monthly budget'!$E$8:$O$86,COLUMN()-3,FALSE),0)</f>
        <v>0</v>
      </c>
      <c r="L1720" s="82">
        <f>IF($C1720&lt;&gt;"",VLOOKUP($C1720,'Monthly budget'!$E$8:$O$86,COLUMN()-3,FALSE),0)</f>
        <v>0</v>
      </c>
      <c r="M1720" s="82">
        <f>IF($C1720&lt;&gt;"",VLOOKUP($C1720,'Monthly budget'!$E$8:$O$86,COLUMN()-3,FALSE),0)</f>
        <v>0</v>
      </c>
      <c r="N1720" s="82">
        <f>IF($C1720&lt;&gt;"",VLOOKUP($C1720,'Monthly budget'!$E$8:$O$86,COLUMN()-3,FALSE),0)</f>
        <v>0</v>
      </c>
    </row>
    <row r="1721" spans="2:14" x14ac:dyDescent="0.25">
      <c r="B1721" s="81" t="b">
        <v>0</v>
      </c>
      <c r="C1721" s="88"/>
      <c r="D1721" s="87"/>
      <c r="E1721" s="83">
        <f>IF($C1721&lt;&gt;"",VLOOKUP($C1721,'Monthly budget'!$E$8:$O$86,COLUMN()-3,FALSE),0)</f>
        <v>0</v>
      </c>
      <c r="F1721" s="82">
        <f>IF($C1721&lt;&gt;"",VLOOKUP($C1721,'Monthly budget'!$E$8:$O$86,COLUMN()-3,FALSE),0)</f>
        <v>0</v>
      </c>
      <c r="G1721" s="82">
        <f>IF($C1721&lt;&gt;"",VLOOKUP($C1721,'Monthly budget'!$E$8:$O$86,COLUMN()-3,FALSE),0)</f>
        <v>0</v>
      </c>
      <c r="H1721" s="82">
        <f>IF($C1721&lt;&gt;"",VLOOKUP($C1721,'Monthly budget'!$E$8:$O$86,COLUMN()-3,FALSE),0)</f>
        <v>0</v>
      </c>
      <c r="I1721" s="82">
        <f>IF($C1721&lt;&gt;"",VLOOKUP($C1721,'Monthly budget'!$E$8:$O$86,COLUMN()-3,FALSE),0)</f>
        <v>0</v>
      </c>
      <c r="J1721" s="82">
        <f>IF($C1721&lt;&gt;"",VLOOKUP($C1721,'Monthly budget'!$E$8:$O$86,COLUMN()-3,FALSE),0)</f>
        <v>0</v>
      </c>
      <c r="K1721" s="82">
        <f>IF($C1721&lt;&gt;"",VLOOKUP($C1721,'Monthly budget'!$E$8:$O$86,COLUMN()-3,FALSE),0)</f>
        <v>0</v>
      </c>
      <c r="L1721" s="82">
        <f>IF($C1721&lt;&gt;"",VLOOKUP($C1721,'Monthly budget'!$E$8:$O$86,COLUMN()-3,FALSE),0)</f>
        <v>0</v>
      </c>
      <c r="M1721" s="82">
        <f>IF($C1721&lt;&gt;"",VLOOKUP($C1721,'Monthly budget'!$E$8:$O$86,COLUMN()-3,FALSE),0)</f>
        <v>0</v>
      </c>
      <c r="N1721" s="82">
        <f>IF($C1721&lt;&gt;"",VLOOKUP($C1721,'Monthly budget'!$E$8:$O$86,COLUMN()-3,FALSE),0)</f>
        <v>0</v>
      </c>
    </row>
    <row r="1722" spans="2:14" x14ac:dyDescent="0.25">
      <c r="B1722" s="81" t="b">
        <v>0</v>
      </c>
      <c r="C1722" s="88"/>
      <c r="D1722" s="87"/>
      <c r="E1722" s="83">
        <f>IF($C1722&lt;&gt;"",VLOOKUP($C1722,'Monthly budget'!$E$8:$O$86,COLUMN()-3,FALSE),0)</f>
        <v>0</v>
      </c>
      <c r="F1722" s="82">
        <f>IF($C1722&lt;&gt;"",VLOOKUP($C1722,'Monthly budget'!$E$8:$O$86,COLUMN()-3,FALSE),0)</f>
        <v>0</v>
      </c>
      <c r="G1722" s="82">
        <f>IF($C1722&lt;&gt;"",VLOOKUP($C1722,'Monthly budget'!$E$8:$O$86,COLUMN()-3,FALSE),0)</f>
        <v>0</v>
      </c>
      <c r="H1722" s="82">
        <f>IF($C1722&lt;&gt;"",VLOOKUP($C1722,'Monthly budget'!$E$8:$O$86,COLUMN()-3,FALSE),0)</f>
        <v>0</v>
      </c>
      <c r="I1722" s="82">
        <f>IF($C1722&lt;&gt;"",VLOOKUP($C1722,'Monthly budget'!$E$8:$O$86,COLUMN()-3,FALSE),0)</f>
        <v>0</v>
      </c>
      <c r="J1722" s="82">
        <f>IF($C1722&lt;&gt;"",VLOOKUP($C1722,'Monthly budget'!$E$8:$O$86,COLUMN()-3,FALSE),0)</f>
        <v>0</v>
      </c>
      <c r="K1722" s="82">
        <f>IF($C1722&lt;&gt;"",VLOOKUP($C1722,'Monthly budget'!$E$8:$O$86,COLUMN()-3,FALSE),0)</f>
        <v>0</v>
      </c>
      <c r="L1722" s="82">
        <f>IF($C1722&lt;&gt;"",VLOOKUP($C1722,'Monthly budget'!$E$8:$O$86,COLUMN()-3,FALSE),0)</f>
        <v>0</v>
      </c>
      <c r="M1722" s="82">
        <f>IF($C1722&lt;&gt;"",VLOOKUP($C1722,'Monthly budget'!$E$8:$O$86,COLUMN()-3,FALSE),0)</f>
        <v>0</v>
      </c>
      <c r="N1722" s="82">
        <f>IF($C1722&lt;&gt;"",VLOOKUP($C1722,'Monthly budget'!$E$8:$O$86,COLUMN()-3,FALSE),0)</f>
        <v>0</v>
      </c>
    </row>
    <row r="1723" spans="2:14" x14ac:dyDescent="0.25">
      <c r="B1723" s="81" t="b">
        <v>0</v>
      </c>
      <c r="C1723" s="88"/>
      <c r="D1723" s="87"/>
      <c r="E1723" s="83">
        <f>IF($C1723&lt;&gt;"",VLOOKUP($C1723,'Monthly budget'!$E$8:$O$86,COLUMN()-3,FALSE),0)</f>
        <v>0</v>
      </c>
      <c r="F1723" s="82">
        <f>IF($C1723&lt;&gt;"",VLOOKUP($C1723,'Monthly budget'!$E$8:$O$86,COLUMN()-3,FALSE),0)</f>
        <v>0</v>
      </c>
      <c r="G1723" s="82">
        <f>IF($C1723&lt;&gt;"",VLOOKUP($C1723,'Monthly budget'!$E$8:$O$86,COLUMN()-3,FALSE),0)</f>
        <v>0</v>
      </c>
      <c r="H1723" s="82">
        <f>IF($C1723&lt;&gt;"",VLOOKUP($C1723,'Monthly budget'!$E$8:$O$86,COLUMN()-3,FALSE),0)</f>
        <v>0</v>
      </c>
      <c r="I1723" s="82">
        <f>IF($C1723&lt;&gt;"",VLOOKUP($C1723,'Monthly budget'!$E$8:$O$86,COLUMN()-3,FALSE),0)</f>
        <v>0</v>
      </c>
      <c r="J1723" s="82">
        <f>IF($C1723&lt;&gt;"",VLOOKUP($C1723,'Monthly budget'!$E$8:$O$86,COLUMN()-3,FALSE),0)</f>
        <v>0</v>
      </c>
      <c r="K1723" s="82">
        <f>IF($C1723&lt;&gt;"",VLOOKUP($C1723,'Monthly budget'!$E$8:$O$86,COLUMN()-3,FALSE),0)</f>
        <v>0</v>
      </c>
      <c r="L1723" s="82">
        <f>IF($C1723&lt;&gt;"",VLOOKUP($C1723,'Monthly budget'!$E$8:$O$86,COLUMN()-3,FALSE),0)</f>
        <v>0</v>
      </c>
      <c r="M1723" s="82">
        <f>IF($C1723&lt;&gt;"",VLOOKUP($C1723,'Monthly budget'!$E$8:$O$86,COLUMN()-3,FALSE),0)</f>
        <v>0</v>
      </c>
      <c r="N1723" s="82">
        <f>IF($C1723&lt;&gt;"",VLOOKUP($C1723,'Monthly budget'!$E$8:$O$86,COLUMN()-3,FALSE),0)</f>
        <v>0</v>
      </c>
    </row>
    <row r="1724" spans="2:14" x14ac:dyDescent="0.25">
      <c r="B1724" s="81" t="b">
        <v>0</v>
      </c>
      <c r="C1724" s="88"/>
      <c r="D1724" s="87"/>
      <c r="E1724" s="83">
        <f>IF($C1724&lt;&gt;"",VLOOKUP($C1724,'Monthly budget'!$E$8:$O$86,COLUMN()-3,FALSE),0)</f>
        <v>0</v>
      </c>
      <c r="F1724" s="82">
        <f>IF($C1724&lt;&gt;"",VLOOKUP($C1724,'Monthly budget'!$E$8:$O$86,COLUMN()-3,FALSE),0)</f>
        <v>0</v>
      </c>
      <c r="G1724" s="82">
        <f>IF($C1724&lt;&gt;"",VLOOKUP($C1724,'Monthly budget'!$E$8:$O$86,COLUMN()-3,FALSE),0)</f>
        <v>0</v>
      </c>
      <c r="H1724" s="82">
        <f>IF($C1724&lt;&gt;"",VLOOKUP($C1724,'Monthly budget'!$E$8:$O$86,COLUMN()-3,FALSE),0)</f>
        <v>0</v>
      </c>
      <c r="I1724" s="82">
        <f>IF($C1724&lt;&gt;"",VLOOKUP($C1724,'Monthly budget'!$E$8:$O$86,COLUMN()-3,FALSE),0)</f>
        <v>0</v>
      </c>
      <c r="J1724" s="82">
        <f>IF($C1724&lt;&gt;"",VLOOKUP($C1724,'Monthly budget'!$E$8:$O$86,COLUMN()-3,FALSE),0)</f>
        <v>0</v>
      </c>
      <c r="K1724" s="82">
        <f>IF($C1724&lt;&gt;"",VLOOKUP($C1724,'Monthly budget'!$E$8:$O$86,COLUMN()-3,FALSE),0)</f>
        <v>0</v>
      </c>
      <c r="L1724" s="82">
        <f>IF($C1724&lt;&gt;"",VLOOKUP($C1724,'Monthly budget'!$E$8:$O$86,COLUMN()-3,FALSE),0)</f>
        <v>0</v>
      </c>
      <c r="M1724" s="82">
        <f>IF($C1724&lt;&gt;"",VLOOKUP($C1724,'Monthly budget'!$E$8:$O$86,COLUMN()-3,FALSE),0)</f>
        <v>0</v>
      </c>
      <c r="N1724" s="82">
        <f>IF($C1724&lt;&gt;"",VLOOKUP($C1724,'Monthly budget'!$E$8:$O$86,COLUMN()-3,FALSE),0)</f>
        <v>0</v>
      </c>
    </row>
    <row r="1725" spans="2:14" x14ac:dyDescent="0.25">
      <c r="B1725" s="81" t="b">
        <v>0</v>
      </c>
      <c r="C1725" s="88"/>
      <c r="D1725" s="87"/>
      <c r="E1725" s="83">
        <f>IF($C1725&lt;&gt;"",VLOOKUP($C1725,'Monthly budget'!$E$8:$O$86,COLUMN()-3,FALSE),0)</f>
        <v>0</v>
      </c>
      <c r="F1725" s="82">
        <f>IF($C1725&lt;&gt;"",VLOOKUP($C1725,'Monthly budget'!$E$8:$O$86,COLUMN()-3,FALSE),0)</f>
        <v>0</v>
      </c>
      <c r="G1725" s="82">
        <f>IF($C1725&lt;&gt;"",VLOOKUP($C1725,'Monthly budget'!$E$8:$O$86,COLUMN()-3,FALSE),0)</f>
        <v>0</v>
      </c>
      <c r="H1725" s="82">
        <f>IF($C1725&lt;&gt;"",VLOOKUP($C1725,'Monthly budget'!$E$8:$O$86,COLUMN()-3,FALSE),0)</f>
        <v>0</v>
      </c>
      <c r="I1725" s="82">
        <f>IF($C1725&lt;&gt;"",VLOOKUP($C1725,'Monthly budget'!$E$8:$O$86,COLUMN()-3,FALSE),0)</f>
        <v>0</v>
      </c>
      <c r="J1725" s="82">
        <f>IF($C1725&lt;&gt;"",VLOOKUP($C1725,'Monthly budget'!$E$8:$O$86,COLUMN()-3,FALSE),0)</f>
        <v>0</v>
      </c>
      <c r="K1725" s="82">
        <f>IF($C1725&lt;&gt;"",VLOOKUP($C1725,'Monthly budget'!$E$8:$O$86,COLUMN()-3,FALSE),0)</f>
        <v>0</v>
      </c>
      <c r="L1725" s="82">
        <f>IF($C1725&lt;&gt;"",VLOOKUP($C1725,'Monthly budget'!$E$8:$O$86,COLUMN()-3,FALSE),0)</f>
        <v>0</v>
      </c>
      <c r="M1725" s="82">
        <f>IF($C1725&lt;&gt;"",VLOOKUP($C1725,'Monthly budget'!$E$8:$O$86,COLUMN()-3,FALSE),0)</f>
        <v>0</v>
      </c>
      <c r="N1725" s="82">
        <f>IF($C1725&lt;&gt;"",VLOOKUP($C1725,'Monthly budget'!$E$8:$O$86,COLUMN()-3,FALSE),0)</f>
        <v>0</v>
      </c>
    </row>
    <row r="1726" spans="2:14" x14ac:dyDescent="0.25">
      <c r="B1726" s="81" t="b">
        <v>0</v>
      </c>
      <c r="C1726" s="88"/>
      <c r="D1726" s="87"/>
      <c r="E1726" s="83">
        <f>IF($C1726&lt;&gt;"",VLOOKUP($C1726,'Monthly budget'!$E$8:$O$86,COLUMN()-3,FALSE),0)</f>
        <v>0</v>
      </c>
      <c r="F1726" s="82">
        <f>IF($C1726&lt;&gt;"",VLOOKUP($C1726,'Monthly budget'!$E$8:$O$86,COLUMN()-3,FALSE),0)</f>
        <v>0</v>
      </c>
      <c r="G1726" s="82">
        <f>IF($C1726&lt;&gt;"",VLOOKUP($C1726,'Monthly budget'!$E$8:$O$86,COLUMN()-3,FALSE),0)</f>
        <v>0</v>
      </c>
      <c r="H1726" s="82">
        <f>IF($C1726&lt;&gt;"",VLOOKUP($C1726,'Monthly budget'!$E$8:$O$86,COLUMN()-3,FALSE),0)</f>
        <v>0</v>
      </c>
      <c r="I1726" s="82">
        <f>IF($C1726&lt;&gt;"",VLOOKUP($C1726,'Monthly budget'!$E$8:$O$86,COLUMN()-3,FALSE),0)</f>
        <v>0</v>
      </c>
      <c r="J1726" s="82">
        <f>IF($C1726&lt;&gt;"",VLOOKUP($C1726,'Monthly budget'!$E$8:$O$86,COLUMN()-3,FALSE),0)</f>
        <v>0</v>
      </c>
      <c r="K1726" s="82">
        <f>IF($C1726&lt;&gt;"",VLOOKUP($C1726,'Monthly budget'!$E$8:$O$86,COLUMN()-3,FALSE),0)</f>
        <v>0</v>
      </c>
      <c r="L1726" s="82">
        <f>IF($C1726&lt;&gt;"",VLOOKUP($C1726,'Monthly budget'!$E$8:$O$86,COLUMN()-3,FALSE),0)</f>
        <v>0</v>
      </c>
      <c r="M1726" s="82">
        <f>IF($C1726&lt;&gt;"",VLOOKUP($C1726,'Monthly budget'!$E$8:$O$86,COLUMN()-3,FALSE),0)</f>
        <v>0</v>
      </c>
      <c r="N1726" s="82">
        <f>IF($C1726&lt;&gt;"",VLOOKUP($C1726,'Monthly budget'!$E$8:$O$86,COLUMN()-3,FALSE),0)</f>
        <v>0</v>
      </c>
    </row>
    <row r="1727" spans="2:14" x14ac:dyDescent="0.25">
      <c r="B1727" s="81" t="b">
        <v>0</v>
      </c>
      <c r="C1727" s="88"/>
      <c r="D1727" s="87"/>
      <c r="E1727" s="83">
        <f>IF($C1727&lt;&gt;"",VLOOKUP($C1727,'Monthly budget'!$E$8:$O$86,COLUMN()-3,FALSE),0)</f>
        <v>0</v>
      </c>
      <c r="F1727" s="82">
        <f>IF($C1727&lt;&gt;"",VLOOKUP($C1727,'Monthly budget'!$E$8:$O$86,COLUMN()-3,FALSE),0)</f>
        <v>0</v>
      </c>
      <c r="G1727" s="82">
        <f>IF($C1727&lt;&gt;"",VLOOKUP($C1727,'Monthly budget'!$E$8:$O$86,COLUMN()-3,FALSE),0)</f>
        <v>0</v>
      </c>
      <c r="H1727" s="82">
        <f>IF($C1727&lt;&gt;"",VLOOKUP($C1727,'Monthly budget'!$E$8:$O$86,COLUMN()-3,FALSE),0)</f>
        <v>0</v>
      </c>
      <c r="I1727" s="82">
        <f>IF($C1727&lt;&gt;"",VLOOKUP($C1727,'Monthly budget'!$E$8:$O$86,COLUMN()-3,FALSE),0)</f>
        <v>0</v>
      </c>
      <c r="J1727" s="82">
        <f>IF($C1727&lt;&gt;"",VLOOKUP($C1727,'Monthly budget'!$E$8:$O$86,COLUMN()-3,FALSE),0)</f>
        <v>0</v>
      </c>
      <c r="K1727" s="82">
        <f>IF($C1727&lt;&gt;"",VLOOKUP($C1727,'Monthly budget'!$E$8:$O$86,COLUMN()-3,FALSE),0)</f>
        <v>0</v>
      </c>
      <c r="L1727" s="82">
        <f>IF($C1727&lt;&gt;"",VLOOKUP($C1727,'Monthly budget'!$E$8:$O$86,COLUMN()-3,FALSE),0)</f>
        <v>0</v>
      </c>
      <c r="M1727" s="82">
        <f>IF($C1727&lt;&gt;"",VLOOKUP($C1727,'Monthly budget'!$E$8:$O$86,COLUMN()-3,FALSE),0)</f>
        <v>0</v>
      </c>
      <c r="N1727" s="82">
        <f>IF($C1727&lt;&gt;"",VLOOKUP($C1727,'Monthly budget'!$E$8:$O$86,COLUMN()-3,FALSE),0)</f>
        <v>0</v>
      </c>
    </row>
    <row r="1728" spans="2:14" x14ac:dyDescent="0.25">
      <c r="B1728" s="81" t="b">
        <v>0</v>
      </c>
      <c r="C1728" s="88"/>
      <c r="D1728" s="87"/>
      <c r="E1728" s="83">
        <f>IF($C1728&lt;&gt;"",VLOOKUP($C1728,'Monthly budget'!$E$8:$O$86,COLUMN()-3,FALSE),0)</f>
        <v>0</v>
      </c>
      <c r="F1728" s="82">
        <f>IF($C1728&lt;&gt;"",VLOOKUP($C1728,'Monthly budget'!$E$8:$O$86,COLUMN()-3,FALSE),0)</f>
        <v>0</v>
      </c>
      <c r="G1728" s="82">
        <f>IF($C1728&lt;&gt;"",VLOOKUP($C1728,'Monthly budget'!$E$8:$O$86,COLUMN()-3,FALSE),0)</f>
        <v>0</v>
      </c>
      <c r="H1728" s="82">
        <f>IF($C1728&lt;&gt;"",VLOOKUP($C1728,'Monthly budget'!$E$8:$O$86,COLUMN()-3,FALSE),0)</f>
        <v>0</v>
      </c>
      <c r="I1728" s="82">
        <f>IF($C1728&lt;&gt;"",VLOOKUP($C1728,'Monthly budget'!$E$8:$O$86,COLUMN()-3,FALSE),0)</f>
        <v>0</v>
      </c>
      <c r="J1728" s="82">
        <f>IF($C1728&lt;&gt;"",VLOOKUP($C1728,'Monthly budget'!$E$8:$O$86,COLUMN()-3,FALSE),0)</f>
        <v>0</v>
      </c>
      <c r="K1728" s="82">
        <f>IF($C1728&lt;&gt;"",VLOOKUP($C1728,'Monthly budget'!$E$8:$O$86,COLUMN()-3,FALSE),0)</f>
        <v>0</v>
      </c>
      <c r="L1728" s="82">
        <f>IF($C1728&lt;&gt;"",VLOOKUP($C1728,'Monthly budget'!$E$8:$O$86,COLUMN()-3,FALSE),0)</f>
        <v>0</v>
      </c>
      <c r="M1728" s="82">
        <f>IF($C1728&lt;&gt;"",VLOOKUP($C1728,'Monthly budget'!$E$8:$O$86,COLUMN()-3,FALSE),0)</f>
        <v>0</v>
      </c>
      <c r="N1728" s="82">
        <f>IF($C1728&lt;&gt;"",VLOOKUP($C1728,'Monthly budget'!$E$8:$O$86,COLUMN()-3,FALSE),0)</f>
        <v>0</v>
      </c>
    </row>
    <row r="1729" spans="2:14" x14ac:dyDescent="0.25">
      <c r="B1729" s="81" t="b">
        <v>0</v>
      </c>
      <c r="C1729" s="88"/>
      <c r="D1729" s="87"/>
      <c r="E1729" s="83">
        <f>IF($C1729&lt;&gt;"",VLOOKUP($C1729,'Monthly budget'!$E$8:$O$86,COLUMN()-3,FALSE),0)</f>
        <v>0</v>
      </c>
      <c r="F1729" s="82">
        <f>IF($C1729&lt;&gt;"",VLOOKUP($C1729,'Monthly budget'!$E$8:$O$86,COLUMN()-3,FALSE),0)</f>
        <v>0</v>
      </c>
      <c r="G1729" s="82">
        <f>IF($C1729&lt;&gt;"",VLOOKUP($C1729,'Monthly budget'!$E$8:$O$86,COLUMN()-3,FALSE),0)</f>
        <v>0</v>
      </c>
      <c r="H1729" s="82">
        <f>IF($C1729&lt;&gt;"",VLOOKUP($C1729,'Monthly budget'!$E$8:$O$86,COLUMN()-3,FALSE),0)</f>
        <v>0</v>
      </c>
      <c r="I1729" s="82">
        <f>IF($C1729&lt;&gt;"",VLOOKUP($C1729,'Monthly budget'!$E$8:$O$86,COLUMN()-3,FALSE),0)</f>
        <v>0</v>
      </c>
      <c r="J1729" s="82">
        <f>IF($C1729&lt;&gt;"",VLOOKUP($C1729,'Monthly budget'!$E$8:$O$86,COLUMN()-3,FALSE),0)</f>
        <v>0</v>
      </c>
      <c r="K1729" s="82">
        <f>IF($C1729&lt;&gt;"",VLOOKUP($C1729,'Monthly budget'!$E$8:$O$86,COLUMN()-3,FALSE),0)</f>
        <v>0</v>
      </c>
      <c r="L1729" s="82">
        <f>IF($C1729&lt;&gt;"",VLOOKUP($C1729,'Monthly budget'!$E$8:$O$86,COLUMN()-3,FALSE),0)</f>
        <v>0</v>
      </c>
      <c r="M1729" s="82">
        <f>IF($C1729&lt;&gt;"",VLOOKUP($C1729,'Monthly budget'!$E$8:$O$86,COLUMN()-3,FALSE),0)</f>
        <v>0</v>
      </c>
      <c r="N1729" s="82">
        <f>IF($C1729&lt;&gt;"",VLOOKUP($C1729,'Monthly budget'!$E$8:$O$86,COLUMN()-3,FALSE),0)</f>
        <v>0</v>
      </c>
    </row>
    <row r="1730" spans="2:14" x14ac:dyDescent="0.25">
      <c r="B1730" s="81" t="b">
        <v>0</v>
      </c>
      <c r="C1730" s="88"/>
      <c r="D1730" s="87"/>
      <c r="E1730" s="83">
        <f>IF($C1730&lt;&gt;"",VLOOKUP($C1730,'Monthly budget'!$E$8:$O$86,COLUMN()-3,FALSE),0)</f>
        <v>0</v>
      </c>
      <c r="F1730" s="82">
        <f>IF($C1730&lt;&gt;"",VLOOKUP($C1730,'Monthly budget'!$E$8:$O$86,COLUMN()-3,FALSE),0)</f>
        <v>0</v>
      </c>
      <c r="G1730" s="82">
        <f>IF($C1730&lt;&gt;"",VLOOKUP($C1730,'Monthly budget'!$E$8:$O$86,COLUMN()-3,FALSE),0)</f>
        <v>0</v>
      </c>
      <c r="H1730" s="82">
        <f>IF($C1730&lt;&gt;"",VLOOKUP($C1730,'Monthly budget'!$E$8:$O$86,COLUMN()-3,FALSE),0)</f>
        <v>0</v>
      </c>
      <c r="I1730" s="82">
        <f>IF($C1730&lt;&gt;"",VLOOKUP($C1730,'Monthly budget'!$E$8:$O$86,COLUMN()-3,FALSE),0)</f>
        <v>0</v>
      </c>
      <c r="J1730" s="82">
        <f>IF($C1730&lt;&gt;"",VLOOKUP($C1730,'Monthly budget'!$E$8:$O$86,COLUMN()-3,FALSE),0)</f>
        <v>0</v>
      </c>
      <c r="K1730" s="82">
        <f>IF($C1730&lt;&gt;"",VLOOKUP($C1730,'Monthly budget'!$E$8:$O$86,COLUMN()-3,FALSE),0)</f>
        <v>0</v>
      </c>
      <c r="L1730" s="82">
        <f>IF($C1730&lt;&gt;"",VLOOKUP($C1730,'Monthly budget'!$E$8:$O$86,COLUMN()-3,FALSE),0)</f>
        <v>0</v>
      </c>
      <c r="M1730" s="82">
        <f>IF($C1730&lt;&gt;"",VLOOKUP($C1730,'Monthly budget'!$E$8:$O$86,COLUMN()-3,FALSE),0)</f>
        <v>0</v>
      </c>
      <c r="N1730" s="82">
        <f>IF($C1730&lt;&gt;"",VLOOKUP($C1730,'Monthly budget'!$E$8:$O$86,COLUMN()-3,FALSE),0)</f>
        <v>0</v>
      </c>
    </row>
    <row r="1731" spans="2:14" x14ac:dyDescent="0.25">
      <c r="B1731" s="81" t="b">
        <v>0</v>
      </c>
      <c r="C1731" s="88"/>
      <c r="D1731" s="87"/>
      <c r="E1731" s="83">
        <f>IF($C1731&lt;&gt;"",VLOOKUP($C1731,'Monthly budget'!$E$8:$O$86,COLUMN()-3,FALSE),0)</f>
        <v>0</v>
      </c>
      <c r="F1731" s="82">
        <f>IF($C1731&lt;&gt;"",VLOOKUP($C1731,'Monthly budget'!$E$8:$O$86,COLUMN()-3,FALSE),0)</f>
        <v>0</v>
      </c>
      <c r="G1731" s="82">
        <f>IF($C1731&lt;&gt;"",VLOOKUP($C1731,'Monthly budget'!$E$8:$O$86,COLUMN()-3,FALSE),0)</f>
        <v>0</v>
      </c>
      <c r="H1731" s="82">
        <f>IF($C1731&lt;&gt;"",VLOOKUP($C1731,'Monthly budget'!$E$8:$O$86,COLUMN()-3,FALSE),0)</f>
        <v>0</v>
      </c>
      <c r="I1731" s="82">
        <f>IF($C1731&lt;&gt;"",VLOOKUP($C1731,'Monthly budget'!$E$8:$O$86,COLUMN()-3,FALSE),0)</f>
        <v>0</v>
      </c>
      <c r="J1731" s="82">
        <f>IF($C1731&lt;&gt;"",VLOOKUP($C1731,'Monthly budget'!$E$8:$O$86,COLUMN()-3,FALSE),0)</f>
        <v>0</v>
      </c>
      <c r="K1731" s="82">
        <f>IF($C1731&lt;&gt;"",VLOOKUP($C1731,'Monthly budget'!$E$8:$O$86,COLUMN()-3,FALSE),0)</f>
        <v>0</v>
      </c>
      <c r="L1731" s="82">
        <f>IF($C1731&lt;&gt;"",VLOOKUP($C1731,'Monthly budget'!$E$8:$O$86,COLUMN()-3,FALSE),0)</f>
        <v>0</v>
      </c>
      <c r="M1731" s="82">
        <f>IF($C1731&lt;&gt;"",VLOOKUP($C1731,'Monthly budget'!$E$8:$O$86,COLUMN()-3,FALSE),0)</f>
        <v>0</v>
      </c>
      <c r="N1731" s="82">
        <f>IF($C1731&lt;&gt;"",VLOOKUP($C1731,'Monthly budget'!$E$8:$O$86,COLUMN()-3,FALSE),0)</f>
        <v>0</v>
      </c>
    </row>
    <row r="1732" spans="2:14" x14ac:dyDescent="0.25">
      <c r="B1732" s="81" t="b">
        <v>0</v>
      </c>
      <c r="C1732" s="88"/>
      <c r="D1732" s="87"/>
      <c r="E1732" s="83">
        <f>IF($C1732&lt;&gt;"",VLOOKUP($C1732,'Monthly budget'!$E$8:$O$86,COLUMN()-3,FALSE),0)</f>
        <v>0</v>
      </c>
      <c r="F1732" s="82">
        <f>IF($C1732&lt;&gt;"",VLOOKUP($C1732,'Monthly budget'!$E$8:$O$86,COLUMN()-3,FALSE),0)</f>
        <v>0</v>
      </c>
      <c r="G1732" s="82">
        <f>IF($C1732&lt;&gt;"",VLOOKUP($C1732,'Monthly budget'!$E$8:$O$86,COLUMN()-3,FALSE),0)</f>
        <v>0</v>
      </c>
      <c r="H1732" s="82">
        <f>IF($C1732&lt;&gt;"",VLOOKUP($C1732,'Monthly budget'!$E$8:$O$86,COLUMN()-3,FALSE),0)</f>
        <v>0</v>
      </c>
      <c r="I1732" s="82">
        <f>IF($C1732&lt;&gt;"",VLOOKUP($C1732,'Monthly budget'!$E$8:$O$86,COLUMN()-3,FALSE),0)</f>
        <v>0</v>
      </c>
      <c r="J1732" s="82">
        <f>IF($C1732&lt;&gt;"",VLOOKUP($C1732,'Monthly budget'!$E$8:$O$86,COLUMN()-3,FALSE),0)</f>
        <v>0</v>
      </c>
      <c r="K1732" s="82">
        <f>IF($C1732&lt;&gt;"",VLOOKUP($C1732,'Monthly budget'!$E$8:$O$86,COLUMN()-3,FALSE),0)</f>
        <v>0</v>
      </c>
      <c r="L1732" s="82">
        <f>IF($C1732&lt;&gt;"",VLOOKUP($C1732,'Monthly budget'!$E$8:$O$86,COLUMN()-3,FALSE),0)</f>
        <v>0</v>
      </c>
      <c r="M1732" s="82">
        <f>IF($C1732&lt;&gt;"",VLOOKUP($C1732,'Monthly budget'!$E$8:$O$86,COLUMN()-3,FALSE),0)</f>
        <v>0</v>
      </c>
      <c r="N1732" s="82">
        <f>IF($C1732&lt;&gt;"",VLOOKUP($C1732,'Monthly budget'!$E$8:$O$86,COLUMN()-3,FALSE),0)</f>
        <v>0</v>
      </c>
    </row>
    <row r="1733" spans="2:14" x14ac:dyDescent="0.25">
      <c r="B1733" s="81" t="b">
        <v>0</v>
      </c>
      <c r="C1733" s="88"/>
      <c r="D1733" s="87"/>
      <c r="E1733" s="83">
        <f>IF($C1733&lt;&gt;"",VLOOKUP($C1733,'Monthly budget'!$E$8:$O$86,COLUMN()-3,FALSE),0)</f>
        <v>0</v>
      </c>
      <c r="F1733" s="82">
        <f>IF($C1733&lt;&gt;"",VLOOKUP($C1733,'Monthly budget'!$E$8:$O$86,COLUMN()-3,FALSE),0)</f>
        <v>0</v>
      </c>
      <c r="G1733" s="82">
        <f>IF($C1733&lt;&gt;"",VLOOKUP($C1733,'Monthly budget'!$E$8:$O$86,COLUMN()-3,FALSE),0)</f>
        <v>0</v>
      </c>
      <c r="H1733" s="82">
        <f>IF($C1733&lt;&gt;"",VLOOKUP($C1733,'Monthly budget'!$E$8:$O$86,COLUMN()-3,FALSE),0)</f>
        <v>0</v>
      </c>
      <c r="I1733" s="82">
        <f>IF($C1733&lt;&gt;"",VLOOKUP($C1733,'Monthly budget'!$E$8:$O$86,COLUMN()-3,FALSE),0)</f>
        <v>0</v>
      </c>
      <c r="J1733" s="82">
        <f>IF($C1733&lt;&gt;"",VLOOKUP($C1733,'Monthly budget'!$E$8:$O$86,COLUMN()-3,FALSE),0)</f>
        <v>0</v>
      </c>
      <c r="K1733" s="82">
        <f>IF($C1733&lt;&gt;"",VLOOKUP($C1733,'Monthly budget'!$E$8:$O$86,COLUMN()-3,FALSE),0)</f>
        <v>0</v>
      </c>
      <c r="L1733" s="82">
        <f>IF($C1733&lt;&gt;"",VLOOKUP($C1733,'Monthly budget'!$E$8:$O$86,COLUMN()-3,FALSE),0)</f>
        <v>0</v>
      </c>
      <c r="M1733" s="82">
        <f>IF($C1733&lt;&gt;"",VLOOKUP($C1733,'Monthly budget'!$E$8:$O$86,COLUMN()-3,FALSE),0)</f>
        <v>0</v>
      </c>
      <c r="N1733" s="82">
        <f>IF($C1733&lt;&gt;"",VLOOKUP($C1733,'Monthly budget'!$E$8:$O$86,COLUMN()-3,FALSE),0)</f>
        <v>0</v>
      </c>
    </row>
    <row r="1734" spans="2:14" x14ac:dyDescent="0.25">
      <c r="B1734" s="81" t="b">
        <v>0</v>
      </c>
      <c r="C1734" s="88"/>
      <c r="D1734" s="87"/>
      <c r="E1734" s="83">
        <f>IF($C1734&lt;&gt;"",VLOOKUP($C1734,'Monthly budget'!$E$8:$O$86,COLUMN()-3,FALSE),0)</f>
        <v>0</v>
      </c>
      <c r="F1734" s="82">
        <f>IF($C1734&lt;&gt;"",VLOOKUP($C1734,'Monthly budget'!$E$8:$O$86,COLUMN()-3,FALSE),0)</f>
        <v>0</v>
      </c>
      <c r="G1734" s="82">
        <f>IF($C1734&lt;&gt;"",VLOOKUP($C1734,'Monthly budget'!$E$8:$O$86,COLUMN()-3,FALSE),0)</f>
        <v>0</v>
      </c>
      <c r="H1734" s="82">
        <f>IF($C1734&lt;&gt;"",VLOOKUP($C1734,'Monthly budget'!$E$8:$O$86,COLUMN()-3,FALSE),0)</f>
        <v>0</v>
      </c>
      <c r="I1734" s="82">
        <f>IF($C1734&lt;&gt;"",VLOOKUP($C1734,'Monthly budget'!$E$8:$O$86,COLUMN()-3,FALSE),0)</f>
        <v>0</v>
      </c>
      <c r="J1734" s="82">
        <f>IF($C1734&lt;&gt;"",VLOOKUP($C1734,'Monthly budget'!$E$8:$O$86,COLUMN()-3,FALSE),0)</f>
        <v>0</v>
      </c>
      <c r="K1734" s="82">
        <f>IF($C1734&lt;&gt;"",VLOOKUP($C1734,'Monthly budget'!$E$8:$O$86,COLUMN()-3,FALSE),0)</f>
        <v>0</v>
      </c>
      <c r="L1734" s="82">
        <f>IF($C1734&lt;&gt;"",VLOOKUP($C1734,'Monthly budget'!$E$8:$O$86,COLUMN()-3,FALSE),0)</f>
        <v>0</v>
      </c>
      <c r="M1734" s="82">
        <f>IF($C1734&lt;&gt;"",VLOOKUP($C1734,'Monthly budget'!$E$8:$O$86,COLUMN()-3,FALSE),0)</f>
        <v>0</v>
      </c>
      <c r="N1734" s="82">
        <f>IF($C1734&lt;&gt;"",VLOOKUP($C1734,'Monthly budget'!$E$8:$O$86,COLUMN()-3,FALSE),0)</f>
        <v>0</v>
      </c>
    </row>
    <row r="1735" spans="2:14" x14ac:dyDescent="0.25">
      <c r="B1735" s="81" t="b">
        <v>0</v>
      </c>
      <c r="C1735" s="88"/>
      <c r="D1735" s="87"/>
      <c r="E1735" s="83">
        <f>IF($C1735&lt;&gt;"",VLOOKUP($C1735,'Monthly budget'!$E$8:$O$86,COLUMN()-3,FALSE),0)</f>
        <v>0</v>
      </c>
      <c r="F1735" s="82">
        <f>IF($C1735&lt;&gt;"",VLOOKUP($C1735,'Monthly budget'!$E$8:$O$86,COLUMN()-3,FALSE),0)</f>
        <v>0</v>
      </c>
      <c r="G1735" s="82">
        <f>IF($C1735&lt;&gt;"",VLOOKUP($C1735,'Monthly budget'!$E$8:$O$86,COLUMN()-3,FALSE),0)</f>
        <v>0</v>
      </c>
      <c r="H1735" s="82">
        <f>IF($C1735&lt;&gt;"",VLOOKUP($C1735,'Monthly budget'!$E$8:$O$86,COLUMN()-3,FALSE),0)</f>
        <v>0</v>
      </c>
      <c r="I1735" s="82">
        <f>IF($C1735&lt;&gt;"",VLOOKUP($C1735,'Monthly budget'!$E$8:$O$86,COLUMN()-3,FALSE),0)</f>
        <v>0</v>
      </c>
      <c r="J1735" s="82">
        <f>IF($C1735&lt;&gt;"",VLOOKUP($C1735,'Monthly budget'!$E$8:$O$86,COLUMN()-3,FALSE),0)</f>
        <v>0</v>
      </c>
      <c r="K1735" s="82">
        <f>IF($C1735&lt;&gt;"",VLOOKUP($C1735,'Monthly budget'!$E$8:$O$86,COLUMN()-3,FALSE),0)</f>
        <v>0</v>
      </c>
      <c r="L1735" s="82">
        <f>IF($C1735&lt;&gt;"",VLOOKUP($C1735,'Monthly budget'!$E$8:$O$86,COLUMN()-3,FALSE),0)</f>
        <v>0</v>
      </c>
      <c r="M1735" s="82">
        <f>IF($C1735&lt;&gt;"",VLOOKUP($C1735,'Monthly budget'!$E$8:$O$86,COLUMN()-3,FALSE),0)</f>
        <v>0</v>
      </c>
      <c r="N1735" s="82">
        <f>IF($C1735&lt;&gt;"",VLOOKUP($C1735,'Monthly budget'!$E$8:$O$86,COLUMN()-3,FALSE),0)</f>
        <v>0</v>
      </c>
    </row>
    <row r="1736" spans="2:14" x14ac:dyDescent="0.25">
      <c r="B1736" s="81" t="b">
        <v>0</v>
      </c>
      <c r="C1736" s="88"/>
      <c r="D1736" s="87"/>
      <c r="E1736" s="83">
        <f>IF($C1736&lt;&gt;"",VLOOKUP($C1736,'Monthly budget'!$E$8:$O$86,COLUMN()-3,FALSE),0)</f>
        <v>0</v>
      </c>
      <c r="F1736" s="82">
        <f>IF($C1736&lt;&gt;"",VLOOKUP($C1736,'Monthly budget'!$E$8:$O$86,COLUMN()-3,FALSE),0)</f>
        <v>0</v>
      </c>
      <c r="G1736" s="82">
        <f>IF($C1736&lt;&gt;"",VLOOKUP($C1736,'Monthly budget'!$E$8:$O$86,COLUMN()-3,FALSE),0)</f>
        <v>0</v>
      </c>
      <c r="H1736" s="82">
        <f>IF($C1736&lt;&gt;"",VLOOKUP($C1736,'Monthly budget'!$E$8:$O$86,COLUMN()-3,FALSE),0)</f>
        <v>0</v>
      </c>
      <c r="I1736" s="82">
        <f>IF($C1736&lt;&gt;"",VLOOKUP($C1736,'Monthly budget'!$E$8:$O$86,COLUMN()-3,FALSE),0)</f>
        <v>0</v>
      </c>
      <c r="J1736" s="82">
        <f>IF($C1736&lt;&gt;"",VLOOKUP($C1736,'Monthly budget'!$E$8:$O$86,COLUMN()-3,FALSE),0)</f>
        <v>0</v>
      </c>
      <c r="K1736" s="82">
        <f>IF($C1736&lt;&gt;"",VLOOKUP($C1736,'Monthly budget'!$E$8:$O$86,COLUMN()-3,FALSE),0)</f>
        <v>0</v>
      </c>
      <c r="L1736" s="82">
        <f>IF($C1736&lt;&gt;"",VLOOKUP($C1736,'Monthly budget'!$E$8:$O$86,COLUMN()-3,FALSE),0)</f>
        <v>0</v>
      </c>
      <c r="M1736" s="82">
        <f>IF($C1736&lt;&gt;"",VLOOKUP($C1736,'Monthly budget'!$E$8:$O$86,COLUMN()-3,FALSE),0)</f>
        <v>0</v>
      </c>
      <c r="N1736" s="82">
        <f>IF($C1736&lt;&gt;"",VLOOKUP($C1736,'Monthly budget'!$E$8:$O$86,COLUMN()-3,FALSE),0)</f>
        <v>0</v>
      </c>
    </row>
    <row r="1737" spans="2:14" x14ac:dyDescent="0.25">
      <c r="B1737" s="81" t="b">
        <v>0</v>
      </c>
      <c r="C1737" s="88"/>
      <c r="D1737" s="87"/>
      <c r="E1737" s="83">
        <f>IF($C1737&lt;&gt;"",VLOOKUP($C1737,'Monthly budget'!$E$8:$O$86,COLUMN()-3,FALSE),0)</f>
        <v>0</v>
      </c>
      <c r="F1737" s="82">
        <f>IF($C1737&lt;&gt;"",VLOOKUP($C1737,'Monthly budget'!$E$8:$O$86,COLUMN()-3,FALSE),0)</f>
        <v>0</v>
      </c>
      <c r="G1737" s="82">
        <f>IF($C1737&lt;&gt;"",VLOOKUP($C1737,'Monthly budget'!$E$8:$O$86,COLUMN()-3,FALSE),0)</f>
        <v>0</v>
      </c>
      <c r="H1737" s="82">
        <f>IF($C1737&lt;&gt;"",VLOOKUP($C1737,'Monthly budget'!$E$8:$O$86,COLUMN()-3,FALSE),0)</f>
        <v>0</v>
      </c>
      <c r="I1737" s="82">
        <f>IF($C1737&lt;&gt;"",VLOOKUP($C1737,'Monthly budget'!$E$8:$O$86,COLUMN()-3,FALSE),0)</f>
        <v>0</v>
      </c>
      <c r="J1737" s="82">
        <f>IF($C1737&lt;&gt;"",VLOOKUP($C1737,'Monthly budget'!$E$8:$O$86,COLUMN()-3,FALSE),0)</f>
        <v>0</v>
      </c>
      <c r="K1737" s="82">
        <f>IF($C1737&lt;&gt;"",VLOOKUP($C1737,'Monthly budget'!$E$8:$O$86,COLUMN()-3,FALSE),0)</f>
        <v>0</v>
      </c>
      <c r="L1737" s="82">
        <f>IF($C1737&lt;&gt;"",VLOOKUP($C1737,'Monthly budget'!$E$8:$O$86,COLUMN()-3,FALSE),0)</f>
        <v>0</v>
      </c>
      <c r="M1737" s="82">
        <f>IF($C1737&lt;&gt;"",VLOOKUP($C1737,'Monthly budget'!$E$8:$O$86,COLUMN()-3,FALSE),0)</f>
        <v>0</v>
      </c>
      <c r="N1737" s="82">
        <f>IF($C1737&lt;&gt;"",VLOOKUP($C1737,'Monthly budget'!$E$8:$O$86,COLUMN()-3,FALSE),0)</f>
        <v>0</v>
      </c>
    </row>
    <row r="1738" spans="2:14" x14ac:dyDescent="0.25">
      <c r="B1738" s="81" t="b">
        <v>0</v>
      </c>
      <c r="C1738" s="88"/>
      <c r="D1738" s="87"/>
      <c r="E1738" s="83">
        <f>IF($C1738&lt;&gt;"",VLOOKUP($C1738,'Monthly budget'!$E$8:$O$86,COLUMN()-3,FALSE),0)</f>
        <v>0</v>
      </c>
      <c r="F1738" s="82">
        <f>IF($C1738&lt;&gt;"",VLOOKUP($C1738,'Monthly budget'!$E$8:$O$86,COLUMN()-3,FALSE),0)</f>
        <v>0</v>
      </c>
      <c r="G1738" s="82">
        <f>IF($C1738&lt;&gt;"",VLOOKUP($C1738,'Monthly budget'!$E$8:$O$86,COLUMN()-3,FALSE),0)</f>
        <v>0</v>
      </c>
      <c r="H1738" s="82">
        <f>IF($C1738&lt;&gt;"",VLOOKUP($C1738,'Monthly budget'!$E$8:$O$86,COLUMN()-3,FALSE),0)</f>
        <v>0</v>
      </c>
      <c r="I1738" s="82">
        <f>IF($C1738&lt;&gt;"",VLOOKUP($C1738,'Monthly budget'!$E$8:$O$86,COLUMN()-3,FALSE),0)</f>
        <v>0</v>
      </c>
      <c r="J1738" s="82">
        <f>IF($C1738&lt;&gt;"",VLOOKUP($C1738,'Monthly budget'!$E$8:$O$86,COLUMN()-3,FALSE),0)</f>
        <v>0</v>
      </c>
      <c r="K1738" s="82">
        <f>IF($C1738&lt;&gt;"",VLOOKUP($C1738,'Monthly budget'!$E$8:$O$86,COLUMN()-3,FALSE),0)</f>
        <v>0</v>
      </c>
      <c r="L1738" s="82">
        <f>IF($C1738&lt;&gt;"",VLOOKUP($C1738,'Monthly budget'!$E$8:$O$86,COLUMN()-3,FALSE),0)</f>
        <v>0</v>
      </c>
      <c r="M1738" s="82">
        <f>IF($C1738&lt;&gt;"",VLOOKUP($C1738,'Monthly budget'!$E$8:$O$86,COLUMN()-3,FALSE),0)</f>
        <v>0</v>
      </c>
      <c r="N1738" s="82">
        <f>IF($C1738&lt;&gt;"",VLOOKUP($C1738,'Monthly budget'!$E$8:$O$86,COLUMN()-3,FALSE),0)</f>
        <v>0</v>
      </c>
    </row>
    <row r="1739" spans="2:14" x14ac:dyDescent="0.25">
      <c r="B1739" s="81" t="b">
        <v>0</v>
      </c>
      <c r="C1739" s="88"/>
      <c r="D1739" s="87"/>
      <c r="E1739" s="83">
        <f>IF($C1739&lt;&gt;"",VLOOKUP($C1739,'Monthly budget'!$E$8:$O$86,COLUMN()-3,FALSE),0)</f>
        <v>0</v>
      </c>
      <c r="F1739" s="82">
        <f>IF($C1739&lt;&gt;"",VLOOKUP($C1739,'Monthly budget'!$E$8:$O$86,COLUMN()-3,FALSE),0)</f>
        <v>0</v>
      </c>
      <c r="G1739" s="82">
        <f>IF($C1739&lt;&gt;"",VLOOKUP($C1739,'Monthly budget'!$E$8:$O$86,COLUMN()-3,FALSE),0)</f>
        <v>0</v>
      </c>
      <c r="H1739" s="82">
        <f>IF($C1739&lt;&gt;"",VLOOKUP($C1739,'Monthly budget'!$E$8:$O$86,COLUMN()-3,FALSE),0)</f>
        <v>0</v>
      </c>
      <c r="I1739" s="82">
        <f>IF($C1739&lt;&gt;"",VLOOKUP($C1739,'Monthly budget'!$E$8:$O$86,COLUMN()-3,FALSE),0)</f>
        <v>0</v>
      </c>
      <c r="J1739" s="82">
        <f>IF($C1739&lt;&gt;"",VLOOKUP($C1739,'Monthly budget'!$E$8:$O$86,COLUMN()-3,FALSE),0)</f>
        <v>0</v>
      </c>
      <c r="K1739" s="82">
        <f>IF($C1739&lt;&gt;"",VLOOKUP($C1739,'Monthly budget'!$E$8:$O$86,COLUMN()-3,FALSE),0)</f>
        <v>0</v>
      </c>
      <c r="L1739" s="82">
        <f>IF($C1739&lt;&gt;"",VLOOKUP($C1739,'Monthly budget'!$E$8:$O$86,COLUMN()-3,FALSE),0)</f>
        <v>0</v>
      </c>
      <c r="M1739" s="82">
        <f>IF($C1739&lt;&gt;"",VLOOKUP($C1739,'Monthly budget'!$E$8:$O$86,COLUMN()-3,FALSE),0)</f>
        <v>0</v>
      </c>
      <c r="N1739" s="82">
        <f>IF($C1739&lt;&gt;"",VLOOKUP($C1739,'Monthly budget'!$E$8:$O$86,COLUMN()-3,FALSE),0)</f>
        <v>0</v>
      </c>
    </row>
    <row r="1740" spans="2:14" x14ac:dyDescent="0.25">
      <c r="B1740" s="81" t="b">
        <v>0</v>
      </c>
      <c r="C1740" s="88"/>
      <c r="D1740" s="87"/>
      <c r="E1740" s="83">
        <f>IF($C1740&lt;&gt;"",VLOOKUP($C1740,'Monthly budget'!$E$8:$O$86,COLUMN()-3,FALSE),0)</f>
        <v>0</v>
      </c>
      <c r="F1740" s="82">
        <f>IF($C1740&lt;&gt;"",VLOOKUP($C1740,'Monthly budget'!$E$8:$O$86,COLUMN()-3,FALSE),0)</f>
        <v>0</v>
      </c>
      <c r="G1740" s="82">
        <f>IF($C1740&lt;&gt;"",VLOOKUP($C1740,'Monthly budget'!$E$8:$O$86,COLUMN()-3,FALSE),0)</f>
        <v>0</v>
      </c>
      <c r="H1740" s="82">
        <f>IF($C1740&lt;&gt;"",VLOOKUP($C1740,'Monthly budget'!$E$8:$O$86,COLUMN()-3,FALSE),0)</f>
        <v>0</v>
      </c>
      <c r="I1740" s="82">
        <f>IF($C1740&lt;&gt;"",VLOOKUP($C1740,'Monthly budget'!$E$8:$O$86,COLUMN()-3,FALSE),0)</f>
        <v>0</v>
      </c>
      <c r="J1740" s="82">
        <f>IF($C1740&lt;&gt;"",VLOOKUP($C1740,'Monthly budget'!$E$8:$O$86,COLUMN()-3,FALSE),0)</f>
        <v>0</v>
      </c>
      <c r="K1740" s="82">
        <f>IF($C1740&lt;&gt;"",VLOOKUP($C1740,'Monthly budget'!$E$8:$O$86,COLUMN()-3,FALSE),0)</f>
        <v>0</v>
      </c>
      <c r="L1740" s="82">
        <f>IF($C1740&lt;&gt;"",VLOOKUP($C1740,'Monthly budget'!$E$8:$O$86,COLUMN()-3,FALSE),0)</f>
        <v>0</v>
      </c>
      <c r="M1740" s="82">
        <f>IF($C1740&lt;&gt;"",VLOOKUP($C1740,'Monthly budget'!$E$8:$O$86,COLUMN()-3,FALSE),0)</f>
        <v>0</v>
      </c>
      <c r="N1740" s="82">
        <f>IF($C1740&lt;&gt;"",VLOOKUP($C1740,'Monthly budget'!$E$8:$O$86,COLUMN()-3,FALSE),0)</f>
        <v>0</v>
      </c>
    </row>
    <row r="1741" spans="2:14" x14ac:dyDescent="0.25">
      <c r="B1741" s="81" t="b">
        <v>0</v>
      </c>
      <c r="C1741" s="88"/>
      <c r="D1741" s="87"/>
      <c r="E1741" s="83">
        <f>IF($C1741&lt;&gt;"",VLOOKUP($C1741,'Monthly budget'!$E$8:$O$86,COLUMN()-3,FALSE),0)</f>
        <v>0</v>
      </c>
      <c r="F1741" s="82">
        <f>IF($C1741&lt;&gt;"",VLOOKUP($C1741,'Monthly budget'!$E$8:$O$86,COLUMN()-3,FALSE),0)</f>
        <v>0</v>
      </c>
      <c r="G1741" s="82">
        <f>IF($C1741&lt;&gt;"",VLOOKUP($C1741,'Monthly budget'!$E$8:$O$86,COLUMN()-3,FALSE),0)</f>
        <v>0</v>
      </c>
      <c r="H1741" s="82">
        <f>IF($C1741&lt;&gt;"",VLOOKUP($C1741,'Monthly budget'!$E$8:$O$86,COLUMN()-3,FALSE),0)</f>
        <v>0</v>
      </c>
      <c r="I1741" s="82">
        <f>IF($C1741&lt;&gt;"",VLOOKUP($C1741,'Monthly budget'!$E$8:$O$86,COLUMN()-3,FALSE),0)</f>
        <v>0</v>
      </c>
      <c r="J1741" s="82">
        <f>IF($C1741&lt;&gt;"",VLOOKUP($C1741,'Monthly budget'!$E$8:$O$86,COLUMN()-3,FALSE),0)</f>
        <v>0</v>
      </c>
      <c r="K1741" s="82">
        <f>IF($C1741&lt;&gt;"",VLOOKUP($C1741,'Monthly budget'!$E$8:$O$86,COLUMN()-3,FALSE),0)</f>
        <v>0</v>
      </c>
      <c r="L1741" s="82">
        <f>IF($C1741&lt;&gt;"",VLOOKUP($C1741,'Monthly budget'!$E$8:$O$86,COLUMN()-3,FALSE),0)</f>
        <v>0</v>
      </c>
      <c r="M1741" s="82">
        <f>IF($C1741&lt;&gt;"",VLOOKUP($C1741,'Monthly budget'!$E$8:$O$86,COLUMN()-3,FALSE),0)</f>
        <v>0</v>
      </c>
      <c r="N1741" s="82">
        <f>IF($C1741&lt;&gt;"",VLOOKUP($C1741,'Monthly budget'!$E$8:$O$86,COLUMN()-3,FALSE),0)</f>
        <v>0</v>
      </c>
    </row>
    <row r="1742" spans="2:14" x14ac:dyDescent="0.25">
      <c r="B1742" s="81" t="b">
        <v>0</v>
      </c>
      <c r="C1742" s="88"/>
      <c r="D1742" s="87"/>
      <c r="E1742" s="83">
        <f>IF($C1742&lt;&gt;"",VLOOKUP($C1742,'Monthly budget'!$E$8:$O$86,COLUMN()-3,FALSE),0)</f>
        <v>0</v>
      </c>
      <c r="F1742" s="82">
        <f>IF($C1742&lt;&gt;"",VLOOKUP($C1742,'Monthly budget'!$E$8:$O$86,COLUMN()-3,FALSE),0)</f>
        <v>0</v>
      </c>
      <c r="G1742" s="82">
        <f>IF($C1742&lt;&gt;"",VLOOKUP($C1742,'Monthly budget'!$E$8:$O$86,COLUMN()-3,FALSE),0)</f>
        <v>0</v>
      </c>
      <c r="H1742" s="82">
        <f>IF($C1742&lt;&gt;"",VLOOKUP($C1742,'Monthly budget'!$E$8:$O$86,COLUMN()-3,FALSE),0)</f>
        <v>0</v>
      </c>
      <c r="I1742" s="82">
        <f>IF($C1742&lt;&gt;"",VLOOKUP($C1742,'Monthly budget'!$E$8:$O$86,COLUMN()-3,FALSE),0)</f>
        <v>0</v>
      </c>
      <c r="J1742" s="82">
        <f>IF($C1742&lt;&gt;"",VLOOKUP($C1742,'Monthly budget'!$E$8:$O$86,COLUMN()-3,FALSE),0)</f>
        <v>0</v>
      </c>
      <c r="K1742" s="82">
        <f>IF($C1742&lt;&gt;"",VLOOKUP($C1742,'Monthly budget'!$E$8:$O$86,COLUMN()-3,FALSE),0)</f>
        <v>0</v>
      </c>
      <c r="L1742" s="82">
        <f>IF($C1742&lt;&gt;"",VLOOKUP($C1742,'Monthly budget'!$E$8:$O$86,COLUMN()-3,FALSE),0)</f>
        <v>0</v>
      </c>
      <c r="M1742" s="82">
        <f>IF($C1742&lt;&gt;"",VLOOKUP($C1742,'Monthly budget'!$E$8:$O$86,COLUMN()-3,FALSE),0)</f>
        <v>0</v>
      </c>
      <c r="N1742" s="82">
        <f>IF($C1742&lt;&gt;"",VLOOKUP($C1742,'Monthly budget'!$E$8:$O$86,COLUMN()-3,FALSE),0)</f>
        <v>0</v>
      </c>
    </row>
    <row r="1743" spans="2:14" x14ac:dyDescent="0.25">
      <c r="B1743" s="81" t="b">
        <v>0</v>
      </c>
      <c r="C1743" s="88"/>
      <c r="D1743" s="87"/>
      <c r="E1743" s="83">
        <f>IF($C1743&lt;&gt;"",VLOOKUP($C1743,'Monthly budget'!$E$8:$O$86,COLUMN()-3,FALSE),0)</f>
        <v>0</v>
      </c>
      <c r="F1743" s="82">
        <f>IF($C1743&lt;&gt;"",VLOOKUP($C1743,'Monthly budget'!$E$8:$O$86,COLUMN()-3,FALSE),0)</f>
        <v>0</v>
      </c>
      <c r="G1743" s="82">
        <f>IF($C1743&lt;&gt;"",VLOOKUP($C1743,'Monthly budget'!$E$8:$O$86,COLUMN()-3,FALSE),0)</f>
        <v>0</v>
      </c>
      <c r="H1743" s="82">
        <f>IF($C1743&lt;&gt;"",VLOOKUP($C1743,'Monthly budget'!$E$8:$O$86,COLUMN()-3,FALSE),0)</f>
        <v>0</v>
      </c>
      <c r="I1743" s="82">
        <f>IF($C1743&lt;&gt;"",VLOOKUP($C1743,'Monthly budget'!$E$8:$O$86,COLUMN()-3,FALSE),0)</f>
        <v>0</v>
      </c>
      <c r="J1743" s="82">
        <f>IF($C1743&lt;&gt;"",VLOOKUP($C1743,'Monthly budget'!$E$8:$O$86,COLUMN()-3,FALSE),0)</f>
        <v>0</v>
      </c>
      <c r="K1743" s="82">
        <f>IF($C1743&lt;&gt;"",VLOOKUP($C1743,'Monthly budget'!$E$8:$O$86,COLUMN()-3,FALSE),0)</f>
        <v>0</v>
      </c>
      <c r="L1743" s="82">
        <f>IF($C1743&lt;&gt;"",VLOOKUP($C1743,'Monthly budget'!$E$8:$O$86,COLUMN()-3,FALSE),0)</f>
        <v>0</v>
      </c>
      <c r="M1743" s="82">
        <f>IF($C1743&lt;&gt;"",VLOOKUP($C1743,'Monthly budget'!$E$8:$O$86,COLUMN()-3,FALSE),0)</f>
        <v>0</v>
      </c>
      <c r="N1743" s="82">
        <f>IF($C1743&lt;&gt;"",VLOOKUP($C1743,'Monthly budget'!$E$8:$O$86,COLUMN()-3,FALSE),0)</f>
        <v>0</v>
      </c>
    </row>
    <row r="1744" spans="2:14" x14ac:dyDescent="0.25">
      <c r="B1744" s="81" t="b">
        <v>0</v>
      </c>
      <c r="C1744" s="88"/>
      <c r="D1744" s="87"/>
      <c r="E1744" s="83">
        <f>IF($C1744&lt;&gt;"",VLOOKUP($C1744,'Monthly budget'!$E$8:$O$86,COLUMN()-3,FALSE),0)</f>
        <v>0</v>
      </c>
      <c r="F1744" s="82">
        <f>IF($C1744&lt;&gt;"",VLOOKUP($C1744,'Monthly budget'!$E$8:$O$86,COLUMN()-3,FALSE),0)</f>
        <v>0</v>
      </c>
      <c r="G1744" s="82">
        <f>IF($C1744&lt;&gt;"",VLOOKUP($C1744,'Monthly budget'!$E$8:$O$86,COLUMN()-3,FALSE),0)</f>
        <v>0</v>
      </c>
      <c r="H1744" s="82">
        <f>IF($C1744&lt;&gt;"",VLOOKUP($C1744,'Monthly budget'!$E$8:$O$86,COLUMN()-3,FALSE),0)</f>
        <v>0</v>
      </c>
      <c r="I1744" s="82">
        <f>IF($C1744&lt;&gt;"",VLOOKUP($C1744,'Monthly budget'!$E$8:$O$86,COLUMN()-3,FALSE),0)</f>
        <v>0</v>
      </c>
      <c r="J1744" s="82">
        <f>IF($C1744&lt;&gt;"",VLOOKUP($C1744,'Monthly budget'!$E$8:$O$86,COLUMN()-3,FALSE),0)</f>
        <v>0</v>
      </c>
      <c r="K1744" s="82">
        <f>IF($C1744&lt;&gt;"",VLOOKUP($C1744,'Monthly budget'!$E$8:$O$86,COLUMN()-3,FALSE),0)</f>
        <v>0</v>
      </c>
      <c r="L1744" s="82">
        <f>IF($C1744&lt;&gt;"",VLOOKUP($C1744,'Monthly budget'!$E$8:$O$86,COLUMN()-3,FALSE),0)</f>
        <v>0</v>
      </c>
      <c r="M1744" s="82">
        <f>IF($C1744&lt;&gt;"",VLOOKUP($C1744,'Monthly budget'!$E$8:$O$86,COLUMN()-3,FALSE),0)</f>
        <v>0</v>
      </c>
      <c r="N1744" s="82">
        <f>IF($C1744&lt;&gt;"",VLOOKUP($C1744,'Monthly budget'!$E$8:$O$86,COLUMN()-3,FALSE),0)</f>
        <v>0</v>
      </c>
    </row>
    <row r="1745" spans="2:14" x14ac:dyDescent="0.25">
      <c r="B1745" s="81" t="b">
        <v>0</v>
      </c>
      <c r="C1745" s="88"/>
      <c r="D1745" s="87"/>
      <c r="E1745" s="83">
        <f>IF($C1745&lt;&gt;"",VLOOKUP($C1745,'Monthly budget'!$E$8:$O$86,COLUMN()-3,FALSE),0)</f>
        <v>0</v>
      </c>
      <c r="F1745" s="82">
        <f>IF($C1745&lt;&gt;"",VLOOKUP($C1745,'Monthly budget'!$E$8:$O$86,COLUMN()-3,FALSE),0)</f>
        <v>0</v>
      </c>
      <c r="G1745" s="82">
        <f>IF($C1745&lt;&gt;"",VLOOKUP($C1745,'Monthly budget'!$E$8:$O$86,COLUMN()-3,FALSE),0)</f>
        <v>0</v>
      </c>
      <c r="H1745" s="82">
        <f>IF($C1745&lt;&gt;"",VLOOKUP($C1745,'Monthly budget'!$E$8:$O$86,COLUMN()-3,FALSE),0)</f>
        <v>0</v>
      </c>
      <c r="I1745" s="82">
        <f>IF($C1745&lt;&gt;"",VLOOKUP($C1745,'Monthly budget'!$E$8:$O$86,COLUMN()-3,FALSE),0)</f>
        <v>0</v>
      </c>
      <c r="J1745" s="82">
        <f>IF($C1745&lt;&gt;"",VLOOKUP($C1745,'Monthly budget'!$E$8:$O$86,COLUMN()-3,FALSE),0)</f>
        <v>0</v>
      </c>
      <c r="K1745" s="82">
        <f>IF($C1745&lt;&gt;"",VLOOKUP($C1745,'Monthly budget'!$E$8:$O$86,COLUMN()-3,FALSE),0)</f>
        <v>0</v>
      </c>
      <c r="L1745" s="82">
        <f>IF($C1745&lt;&gt;"",VLOOKUP($C1745,'Monthly budget'!$E$8:$O$86,COLUMN()-3,FALSE),0)</f>
        <v>0</v>
      </c>
      <c r="M1745" s="82">
        <f>IF($C1745&lt;&gt;"",VLOOKUP($C1745,'Monthly budget'!$E$8:$O$86,COLUMN()-3,FALSE),0)</f>
        <v>0</v>
      </c>
      <c r="N1745" s="82">
        <f>IF($C1745&lt;&gt;"",VLOOKUP($C1745,'Monthly budget'!$E$8:$O$86,COLUMN()-3,FALSE),0)</f>
        <v>0</v>
      </c>
    </row>
    <row r="1746" spans="2:14" x14ac:dyDescent="0.25">
      <c r="B1746" s="81" t="b">
        <v>0</v>
      </c>
      <c r="C1746" s="88"/>
      <c r="D1746" s="87"/>
      <c r="E1746" s="83">
        <f>IF($C1746&lt;&gt;"",VLOOKUP($C1746,'Monthly budget'!$E$8:$O$86,COLUMN()-3,FALSE),0)</f>
        <v>0</v>
      </c>
      <c r="F1746" s="82">
        <f>IF($C1746&lt;&gt;"",VLOOKUP($C1746,'Monthly budget'!$E$8:$O$86,COLUMN()-3,FALSE),0)</f>
        <v>0</v>
      </c>
      <c r="G1746" s="82">
        <f>IF($C1746&lt;&gt;"",VLOOKUP($C1746,'Monthly budget'!$E$8:$O$86,COLUMN()-3,FALSE),0)</f>
        <v>0</v>
      </c>
      <c r="H1746" s="82">
        <f>IF($C1746&lt;&gt;"",VLOOKUP($C1746,'Monthly budget'!$E$8:$O$86,COLUMN()-3,FALSE),0)</f>
        <v>0</v>
      </c>
      <c r="I1746" s="82">
        <f>IF($C1746&lt;&gt;"",VLOOKUP($C1746,'Monthly budget'!$E$8:$O$86,COLUMN()-3,FALSE),0)</f>
        <v>0</v>
      </c>
      <c r="J1746" s="82">
        <f>IF($C1746&lt;&gt;"",VLOOKUP($C1746,'Monthly budget'!$E$8:$O$86,COLUMN()-3,FALSE),0)</f>
        <v>0</v>
      </c>
      <c r="K1746" s="82">
        <f>IF($C1746&lt;&gt;"",VLOOKUP($C1746,'Monthly budget'!$E$8:$O$86,COLUMN()-3,FALSE),0)</f>
        <v>0</v>
      </c>
      <c r="L1746" s="82">
        <f>IF($C1746&lt;&gt;"",VLOOKUP($C1746,'Monthly budget'!$E$8:$O$86,COLUMN()-3,FALSE),0)</f>
        <v>0</v>
      </c>
      <c r="M1746" s="82">
        <f>IF($C1746&lt;&gt;"",VLOOKUP($C1746,'Monthly budget'!$E$8:$O$86,COLUMN()-3,FALSE),0)</f>
        <v>0</v>
      </c>
      <c r="N1746" s="82">
        <f>IF($C1746&lt;&gt;"",VLOOKUP($C1746,'Monthly budget'!$E$8:$O$86,COLUMN()-3,FALSE),0)</f>
        <v>0</v>
      </c>
    </row>
    <row r="1747" spans="2:14" x14ac:dyDescent="0.25">
      <c r="B1747" s="81" t="b">
        <v>0</v>
      </c>
      <c r="C1747" s="88"/>
      <c r="D1747" s="87"/>
      <c r="E1747" s="83">
        <f>IF($C1747&lt;&gt;"",VLOOKUP($C1747,'Monthly budget'!$E$8:$O$86,COLUMN()-3,FALSE),0)</f>
        <v>0</v>
      </c>
      <c r="F1747" s="82">
        <f>IF($C1747&lt;&gt;"",VLOOKUP($C1747,'Monthly budget'!$E$8:$O$86,COLUMN()-3,FALSE),0)</f>
        <v>0</v>
      </c>
      <c r="G1747" s="82">
        <f>IF($C1747&lt;&gt;"",VLOOKUP($C1747,'Monthly budget'!$E$8:$O$86,COLUMN()-3,FALSE),0)</f>
        <v>0</v>
      </c>
      <c r="H1747" s="82">
        <f>IF($C1747&lt;&gt;"",VLOOKUP($C1747,'Monthly budget'!$E$8:$O$86,COLUMN()-3,FALSE),0)</f>
        <v>0</v>
      </c>
      <c r="I1747" s="82">
        <f>IF($C1747&lt;&gt;"",VLOOKUP($C1747,'Monthly budget'!$E$8:$O$86,COLUMN()-3,FALSE),0)</f>
        <v>0</v>
      </c>
      <c r="J1747" s="82">
        <f>IF($C1747&lt;&gt;"",VLOOKUP($C1747,'Monthly budget'!$E$8:$O$86,COLUMN()-3,FALSE),0)</f>
        <v>0</v>
      </c>
      <c r="K1747" s="82">
        <f>IF($C1747&lt;&gt;"",VLOOKUP($C1747,'Monthly budget'!$E$8:$O$86,COLUMN()-3,FALSE),0)</f>
        <v>0</v>
      </c>
      <c r="L1747" s="82">
        <f>IF($C1747&lt;&gt;"",VLOOKUP($C1747,'Monthly budget'!$E$8:$O$86,COLUMN()-3,FALSE),0)</f>
        <v>0</v>
      </c>
      <c r="M1747" s="82">
        <f>IF($C1747&lt;&gt;"",VLOOKUP($C1747,'Monthly budget'!$E$8:$O$86,COLUMN()-3,FALSE),0)</f>
        <v>0</v>
      </c>
      <c r="N1747" s="82">
        <f>IF($C1747&lt;&gt;"",VLOOKUP($C1747,'Monthly budget'!$E$8:$O$86,COLUMN()-3,FALSE),0)</f>
        <v>0</v>
      </c>
    </row>
    <row r="1748" spans="2:14" x14ac:dyDescent="0.25">
      <c r="B1748" s="81" t="b">
        <v>0</v>
      </c>
      <c r="C1748" s="88"/>
      <c r="D1748" s="87"/>
      <c r="E1748" s="83">
        <f>IF($C1748&lt;&gt;"",VLOOKUP($C1748,'Monthly budget'!$E$8:$O$86,COLUMN()-3,FALSE),0)</f>
        <v>0</v>
      </c>
      <c r="F1748" s="82">
        <f>IF($C1748&lt;&gt;"",VLOOKUP($C1748,'Monthly budget'!$E$8:$O$86,COLUMN()-3,FALSE),0)</f>
        <v>0</v>
      </c>
      <c r="G1748" s="82">
        <f>IF($C1748&lt;&gt;"",VLOOKUP($C1748,'Monthly budget'!$E$8:$O$86,COLUMN()-3,FALSE),0)</f>
        <v>0</v>
      </c>
      <c r="H1748" s="82">
        <f>IF($C1748&lt;&gt;"",VLOOKUP($C1748,'Monthly budget'!$E$8:$O$86,COLUMN()-3,FALSE),0)</f>
        <v>0</v>
      </c>
      <c r="I1748" s="82">
        <f>IF($C1748&lt;&gt;"",VLOOKUP($C1748,'Monthly budget'!$E$8:$O$86,COLUMN()-3,FALSE),0)</f>
        <v>0</v>
      </c>
      <c r="J1748" s="82">
        <f>IF($C1748&lt;&gt;"",VLOOKUP($C1748,'Monthly budget'!$E$8:$O$86,COLUMN()-3,FALSE),0)</f>
        <v>0</v>
      </c>
      <c r="K1748" s="82">
        <f>IF($C1748&lt;&gt;"",VLOOKUP($C1748,'Monthly budget'!$E$8:$O$86,COLUMN()-3,FALSE),0)</f>
        <v>0</v>
      </c>
      <c r="L1748" s="82">
        <f>IF($C1748&lt;&gt;"",VLOOKUP($C1748,'Monthly budget'!$E$8:$O$86,COLUMN()-3,FALSE),0)</f>
        <v>0</v>
      </c>
      <c r="M1748" s="82">
        <f>IF($C1748&lt;&gt;"",VLOOKUP($C1748,'Monthly budget'!$E$8:$O$86,COLUMN()-3,FALSE),0)</f>
        <v>0</v>
      </c>
      <c r="N1748" s="82">
        <f>IF($C1748&lt;&gt;"",VLOOKUP($C1748,'Monthly budget'!$E$8:$O$86,COLUMN()-3,FALSE),0)</f>
        <v>0</v>
      </c>
    </row>
    <row r="1749" spans="2:14" x14ac:dyDescent="0.25">
      <c r="B1749" s="81" t="b">
        <v>0</v>
      </c>
      <c r="C1749" s="88"/>
      <c r="D1749" s="87"/>
      <c r="E1749" s="83">
        <f>IF($C1749&lt;&gt;"",VLOOKUP($C1749,'Monthly budget'!$E$8:$O$86,COLUMN()-3,FALSE),0)</f>
        <v>0</v>
      </c>
      <c r="F1749" s="82">
        <f>IF($C1749&lt;&gt;"",VLOOKUP($C1749,'Monthly budget'!$E$8:$O$86,COLUMN()-3,FALSE),0)</f>
        <v>0</v>
      </c>
      <c r="G1749" s="82">
        <f>IF($C1749&lt;&gt;"",VLOOKUP($C1749,'Monthly budget'!$E$8:$O$86,COLUMN()-3,FALSE),0)</f>
        <v>0</v>
      </c>
      <c r="H1749" s="82">
        <f>IF($C1749&lt;&gt;"",VLOOKUP($C1749,'Monthly budget'!$E$8:$O$86,COLUMN()-3,FALSE),0)</f>
        <v>0</v>
      </c>
      <c r="I1749" s="82">
        <f>IF($C1749&lt;&gt;"",VLOOKUP($C1749,'Monthly budget'!$E$8:$O$86,COLUMN()-3,FALSE),0)</f>
        <v>0</v>
      </c>
      <c r="J1749" s="82">
        <f>IF($C1749&lt;&gt;"",VLOOKUP($C1749,'Monthly budget'!$E$8:$O$86,COLUMN()-3,FALSE),0)</f>
        <v>0</v>
      </c>
      <c r="K1749" s="82">
        <f>IF($C1749&lt;&gt;"",VLOOKUP($C1749,'Monthly budget'!$E$8:$O$86,COLUMN()-3,FALSE),0)</f>
        <v>0</v>
      </c>
      <c r="L1749" s="82">
        <f>IF($C1749&lt;&gt;"",VLOOKUP($C1749,'Monthly budget'!$E$8:$O$86,COLUMN()-3,FALSE),0)</f>
        <v>0</v>
      </c>
      <c r="M1749" s="82">
        <f>IF($C1749&lt;&gt;"",VLOOKUP($C1749,'Monthly budget'!$E$8:$O$86,COLUMN()-3,FALSE),0)</f>
        <v>0</v>
      </c>
      <c r="N1749" s="82">
        <f>IF($C1749&lt;&gt;"",VLOOKUP($C1749,'Monthly budget'!$E$8:$O$86,COLUMN()-3,FALSE),0)</f>
        <v>0</v>
      </c>
    </row>
    <row r="1750" spans="2:14" x14ac:dyDescent="0.25">
      <c r="B1750" s="81" t="b">
        <v>0</v>
      </c>
      <c r="C1750" s="88"/>
      <c r="D1750" s="87"/>
      <c r="E1750" s="83">
        <f>IF($C1750&lt;&gt;"",VLOOKUP($C1750,'Monthly budget'!$E$8:$O$86,COLUMN()-3,FALSE),0)</f>
        <v>0</v>
      </c>
      <c r="F1750" s="82">
        <f>IF($C1750&lt;&gt;"",VLOOKUP($C1750,'Monthly budget'!$E$8:$O$86,COLUMN()-3,FALSE),0)</f>
        <v>0</v>
      </c>
      <c r="G1750" s="82">
        <f>IF($C1750&lt;&gt;"",VLOOKUP($C1750,'Monthly budget'!$E$8:$O$86,COLUMN()-3,FALSE),0)</f>
        <v>0</v>
      </c>
      <c r="H1750" s="82">
        <f>IF($C1750&lt;&gt;"",VLOOKUP($C1750,'Monthly budget'!$E$8:$O$86,COLUMN()-3,FALSE),0)</f>
        <v>0</v>
      </c>
      <c r="I1750" s="82">
        <f>IF($C1750&lt;&gt;"",VLOOKUP($C1750,'Monthly budget'!$E$8:$O$86,COLUMN()-3,FALSE),0)</f>
        <v>0</v>
      </c>
      <c r="J1750" s="82">
        <f>IF($C1750&lt;&gt;"",VLOOKUP($C1750,'Monthly budget'!$E$8:$O$86,COLUMN()-3,FALSE),0)</f>
        <v>0</v>
      </c>
      <c r="K1750" s="82">
        <f>IF($C1750&lt;&gt;"",VLOOKUP($C1750,'Monthly budget'!$E$8:$O$86,COLUMN()-3,FALSE),0)</f>
        <v>0</v>
      </c>
      <c r="L1750" s="82">
        <f>IF($C1750&lt;&gt;"",VLOOKUP($C1750,'Monthly budget'!$E$8:$O$86,COLUMN()-3,FALSE),0)</f>
        <v>0</v>
      </c>
      <c r="M1750" s="82">
        <f>IF($C1750&lt;&gt;"",VLOOKUP($C1750,'Monthly budget'!$E$8:$O$86,COLUMN()-3,FALSE),0)</f>
        <v>0</v>
      </c>
      <c r="N1750" s="82">
        <f>IF($C1750&lt;&gt;"",VLOOKUP($C1750,'Monthly budget'!$E$8:$O$86,COLUMN()-3,FALSE),0)</f>
        <v>0</v>
      </c>
    </row>
    <row r="1751" spans="2:14" x14ac:dyDescent="0.25">
      <c r="B1751" s="81" t="b">
        <v>0</v>
      </c>
      <c r="C1751" s="88"/>
      <c r="D1751" s="87"/>
      <c r="E1751" s="83">
        <f>IF($C1751&lt;&gt;"",VLOOKUP($C1751,'Monthly budget'!$E$8:$O$86,COLUMN()-3,FALSE),0)</f>
        <v>0</v>
      </c>
      <c r="F1751" s="82">
        <f>IF($C1751&lt;&gt;"",VLOOKUP($C1751,'Monthly budget'!$E$8:$O$86,COLUMN()-3,FALSE),0)</f>
        <v>0</v>
      </c>
      <c r="G1751" s="82">
        <f>IF($C1751&lt;&gt;"",VLOOKUP($C1751,'Monthly budget'!$E$8:$O$86,COLUMN()-3,FALSE),0)</f>
        <v>0</v>
      </c>
      <c r="H1751" s="82">
        <f>IF($C1751&lt;&gt;"",VLOOKUP($C1751,'Monthly budget'!$E$8:$O$86,COLUMN()-3,FALSE),0)</f>
        <v>0</v>
      </c>
      <c r="I1751" s="82">
        <f>IF($C1751&lt;&gt;"",VLOOKUP($C1751,'Monthly budget'!$E$8:$O$86,COLUMN()-3,FALSE),0)</f>
        <v>0</v>
      </c>
      <c r="J1751" s="82">
        <f>IF($C1751&lt;&gt;"",VLOOKUP($C1751,'Monthly budget'!$E$8:$O$86,COLUMN()-3,FALSE),0)</f>
        <v>0</v>
      </c>
      <c r="K1751" s="82">
        <f>IF($C1751&lt;&gt;"",VLOOKUP($C1751,'Monthly budget'!$E$8:$O$86,COLUMN()-3,FALSE),0)</f>
        <v>0</v>
      </c>
      <c r="L1751" s="82">
        <f>IF($C1751&lt;&gt;"",VLOOKUP($C1751,'Monthly budget'!$E$8:$O$86,COLUMN()-3,FALSE),0)</f>
        <v>0</v>
      </c>
      <c r="M1751" s="82">
        <f>IF($C1751&lt;&gt;"",VLOOKUP($C1751,'Monthly budget'!$E$8:$O$86,COLUMN()-3,FALSE),0)</f>
        <v>0</v>
      </c>
      <c r="N1751" s="82">
        <f>IF($C1751&lt;&gt;"",VLOOKUP($C1751,'Monthly budget'!$E$8:$O$86,COLUMN()-3,FALSE),0)</f>
        <v>0</v>
      </c>
    </row>
    <row r="1752" spans="2:14" x14ac:dyDescent="0.25">
      <c r="B1752" s="81" t="b">
        <v>0</v>
      </c>
      <c r="C1752" s="88"/>
      <c r="D1752" s="87"/>
      <c r="E1752" s="83">
        <f>IF($C1752&lt;&gt;"",VLOOKUP($C1752,'Monthly budget'!$E$8:$O$86,COLUMN()-3,FALSE),0)</f>
        <v>0</v>
      </c>
      <c r="F1752" s="82">
        <f>IF($C1752&lt;&gt;"",VLOOKUP($C1752,'Monthly budget'!$E$8:$O$86,COLUMN()-3,FALSE),0)</f>
        <v>0</v>
      </c>
      <c r="G1752" s="82">
        <f>IF($C1752&lt;&gt;"",VLOOKUP($C1752,'Monthly budget'!$E$8:$O$86,COLUMN()-3,FALSE),0)</f>
        <v>0</v>
      </c>
      <c r="H1752" s="82">
        <f>IF($C1752&lt;&gt;"",VLOOKUP($C1752,'Monthly budget'!$E$8:$O$86,COLUMN()-3,FALSE),0)</f>
        <v>0</v>
      </c>
      <c r="I1752" s="82">
        <f>IF($C1752&lt;&gt;"",VLOOKUP($C1752,'Monthly budget'!$E$8:$O$86,COLUMN()-3,FALSE),0)</f>
        <v>0</v>
      </c>
      <c r="J1752" s="82">
        <f>IF($C1752&lt;&gt;"",VLOOKUP($C1752,'Monthly budget'!$E$8:$O$86,COLUMN()-3,FALSE),0)</f>
        <v>0</v>
      </c>
      <c r="K1752" s="82">
        <f>IF($C1752&lt;&gt;"",VLOOKUP($C1752,'Monthly budget'!$E$8:$O$86,COLUMN()-3,FALSE),0)</f>
        <v>0</v>
      </c>
      <c r="L1752" s="82">
        <f>IF($C1752&lt;&gt;"",VLOOKUP($C1752,'Monthly budget'!$E$8:$O$86,COLUMN()-3,FALSE),0)</f>
        <v>0</v>
      </c>
      <c r="M1752" s="82">
        <f>IF($C1752&lt;&gt;"",VLOOKUP($C1752,'Monthly budget'!$E$8:$O$86,COLUMN()-3,FALSE),0)</f>
        <v>0</v>
      </c>
      <c r="N1752" s="82">
        <f>IF($C1752&lt;&gt;"",VLOOKUP($C1752,'Monthly budget'!$E$8:$O$86,COLUMN()-3,FALSE),0)</f>
        <v>0</v>
      </c>
    </row>
    <row r="1753" spans="2:14" x14ac:dyDescent="0.25">
      <c r="B1753" s="81" t="b">
        <v>0</v>
      </c>
      <c r="C1753" s="88"/>
      <c r="D1753" s="87"/>
      <c r="E1753" s="83">
        <f>IF($C1753&lt;&gt;"",VLOOKUP($C1753,'Monthly budget'!$E$8:$O$86,COLUMN()-3,FALSE),0)</f>
        <v>0</v>
      </c>
      <c r="F1753" s="82">
        <f>IF($C1753&lt;&gt;"",VLOOKUP($C1753,'Monthly budget'!$E$8:$O$86,COLUMN()-3,FALSE),0)</f>
        <v>0</v>
      </c>
      <c r="G1753" s="82">
        <f>IF($C1753&lt;&gt;"",VLOOKUP($C1753,'Monthly budget'!$E$8:$O$86,COLUMN()-3,FALSE),0)</f>
        <v>0</v>
      </c>
      <c r="H1753" s="82">
        <f>IF($C1753&lt;&gt;"",VLOOKUP($C1753,'Monthly budget'!$E$8:$O$86,COLUMN()-3,FALSE),0)</f>
        <v>0</v>
      </c>
      <c r="I1753" s="82">
        <f>IF($C1753&lt;&gt;"",VLOOKUP($C1753,'Monthly budget'!$E$8:$O$86,COLUMN()-3,FALSE),0)</f>
        <v>0</v>
      </c>
      <c r="J1753" s="82">
        <f>IF($C1753&lt;&gt;"",VLOOKUP($C1753,'Monthly budget'!$E$8:$O$86,COLUMN()-3,FALSE),0)</f>
        <v>0</v>
      </c>
      <c r="K1753" s="82">
        <f>IF($C1753&lt;&gt;"",VLOOKUP($C1753,'Monthly budget'!$E$8:$O$86,COLUMN()-3,FALSE),0)</f>
        <v>0</v>
      </c>
      <c r="L1753" s="82">
        <f>IF($C1753&lt;&gt;"",VLOOKUP($C1753,'Monthly budget'!$E$8:$O$86,COLUMN()-3,FALSE),0)</f>
        <v>0</v>
      </c>
      <c r="M1753" s="82">
        <f>IF($C1753&lt;&gt;"",VLOOKUP($C1753,'Monthly budget'!$E$8:$O$86,COLUMN()-3,FALSE),0)</f>
        <v>0</v>
      </c>
      <c r="N1753" s="82">
        <f>IF($C1753&lt;&gt;"",VLOOKUP($C1753,'Monthly budget'!$E$8:$O$86,COLUMN()-3,FALSE),0)</f>
        <v>0</v>
      </c>
    </row>
    <row r="1754" spans="2:14" x14ac:dyDescent="0.25">
      <c r="B1754" s="81" t="b">
        <v>0</v>
      </c>
      <c r="C1754" s="88"/>
      <c r="D1754" s="87"/>
      <c r="E1754" s="83">
        <f>IF($C1754&lt;&gt;"",VLOOKUP($C1754,'Monthly budget'!$E$8:$O$86,COLUMN()-3,FALSE),0)</f>
        <v>0</v>
      </c>
      <c r="F1754" s="82">
        <f>IF($C1754&lt;&gt;"",VLOOKUP($C1754,'Monthly budget'!$E$8:$O$86,COLUMN()-3,FALSE),0)</f>
        <v>0</v>
      </c>
      <c r="G1754" s="82">
        <f>IF($C1754&lt;&gt;"",VLOOKUP($C1754,'Monthly budget'!$E$8:$O$86,COLUMN()-3,FALSE),0)</f>
        <v>0</v>
      </c>
      <c r="H1754" s="82">
        <f>IF($C1754&lt;&gt;"",VLOOKUP($C1754,'Monthly budget'!$E$8:$O$86,COLUMN()-3,FALSE),0)</f>
        <v>0</v>
      </c>
      <c r="I1754" s="82">
        <f>IF($C1754&lt;&gt;"",VLOOKUP($C1754,'Monthly budget'!$E$8:$O$86,COLUMN()-3,FALSE),0)</f>
        <v>0</v>
      </c>
      <c r="J1754" s="82">
        <f>IF($C1754&lt;&gt;"",VLOOKUP($C1754,'Monthly budget'!$E$8:$O$86,COLUMN()-3,FALSE),0)</f>
        <v>0</v>
      </c>
      <c r="K1754" s="82">
        <f>IF($C1754&lt;&gt;"",VLOOKUP($C1754,'Monthly budget'!$E$8:$O$86,COLUMN()-3,FALSE),0)</f>
        <v>0</v>
      </c>
      <c r="L1754" s="82">
        <f>IF($C1754&lt;&gt;"",VLOOKUP($C1754,'Monthly budget'!$E$8:$O$86,COLUMN()-3,FALSE),0)</f>
        <v>0</v>
      </c>
      <c r="M1754" s="82">
        <f>IF($C1754&lt;&gt;"",VLOOKUP($C1754,'Monthly budget'!$E$8:$O$86,COLUMN()-3,FALSE),0)</f>
        <v>0</v>
      </c>
      <c r="N1754" s="82">
        <f>IF($C1754&lt;&gt;"",VLOOKUP($C1754,'Monthly budget'!$E$8:$O$86,COLUMN()-3,FALSE),0)</f>
        <v>0</v>
      </c>
    </row>
    <row r="1755" spans="2:14" x14ac:dyDescent="0.25">
      <c r="B1755" s="81" t="b">
        <v>0</v>
      </c>
      <c r="C1755" s="88"/>
      <c r="D1755" s="87"/>
      <c r="E1755" s="83">
        <f>IF($C1755&lt;&gt;"",VLOOKUP($C1755,'Monthly budget'!$E$8:$O$86,COLUMN()-3,FALSE),0)</f>
        <v>0</v>
      </c>
      <c r="F1755" s="82">
        <f>IF($C1755&lt;&gt;"",VLOOKUP($C1755,'Monthly budget'!$E$8:$O$86,COLUMN()-3,FALSE),0)</f>
        <v>0</v>
      </c>
      <c r="G1755" s="82">
        <f>IF($C1755&lt;&gt;"",VLOOKUP($C1755,'Monthly budget'!$E$8:$O$86,COLUMN()-3,FALSE),0)</f>
        <v>0</v>
      </c>
      <c r="H1755" s="82">
        <f>IF($C1755&lt;&gt;"",VLOOKUP($C1755,'Monthly budget'!$E$8:$O$86,COLUMN()-3,FALSE),0)</f>
        <v>0</v>
      </c>
      <c r="I1755" s="82">
        <f>IF($C1755&lt;&gt;"",VLOOKUP($C1755,'Monthly budget'!$E$8:$O$86,COLUMN()-3,FALSE),0)</f>
        <v>0</v>
      </c>
      <c r="J1755" s="82">
        <f>IF($C1755&lt;&gt;"",VLOOKUP($C1755,'Monthly budget'!$E$8:$O$86,COLUMN()-3,FALSE),0)</f>
        <v>0</v>
      </c>
      <c r="K1755" s="82">
        <f>IF($C1755&lt;&gt;"",VLOOKUP($C1755,'Monthly budget'!$E$8:$O$86,COLUMN()-3,FALSE),0)</f>
        <v>0</v>
      </c>
      <c r="L1755" s="82">
        <f>IF($C1755&lt;&gt;"",VLOOKUP($C1755,'Monthly budget'!$E$8:$O$86,COLUMN()-3,FALSE),0)</f>
        <v>0</v>
      </c>
      <c r="M1755" s="82">
        <f>IF($C1755&lt;&gt;"",VLOOKUP($C1755,'Monthly budget'!$E$8:$O$86,COLUMN()-3,FALSE),0)</f>
        <v>0</v>
      </c>
      <c r="N1755" s="82">
        <f>IF($C1755&lt;&gt;"",VLOOKUP($C1755,'Monthly budget'!$E$8:$O$86,COLUMN()-3,FALSE),0)</f>
        <v>0</v>
      </c>
    </row>
    <row r="1756" spans="2:14" x14ac:dyDescent="0.25">
      <c r="B1756" s="81" t="b">
        <v>0</v>
      </c>
      <c r="C1756" s="88"/>
      <c r="D1756" s="87"/>
      <c r="E1756" s="83">
        <f>IF($C1756&lt;&gt;"",VLOOKUP($C1756,'Monthly budget'!$E$8:$O$86,COLUMN()-3,FALSE),0)</f>
        <v>0</v>
      </c>
      <c r="F1756" s="82">
        <f>IF($C1756&lt;&gt;"",VLOOKUP($C1756,'Monthly budget'!$E$8:$O$86,COLUMN()-3,FALSE),0)</f>
        <v>0</v>
      </c>
      <c r="G1756" s="82">
        <f>IF($C1756&lt;&gt;"",VLOOKUP($C1756,'Monthly budget'!$E$8:$O$86,COLUMN()-3,FALSE),0)</f>
        <v>0</v>
      </c>
      <c r="H1756" s="82">
        <f>IF($C1756&lt;&gt;"",VLOOKUP($C1756,'Monthly budget'!$E$8:$O$86,COLUMN()-3,FALSE),0)</f>
        <v>0</v>
      </c>
      <c r="I1756" s="82">
        <f>IF($C1756&lt;&gt;"",VLOOKUP($C1756,'Monthly budget'!$E$8:$O$86,COLUMN()-3,FALSE),0)</f>
        <v>0</v>
      </c>
      <c r="J1756" s="82">
        <f>IF($C1756&lt;&gt;"",VLOOKUP($C1756,'Monthly budget'!$E$8:$O$86,COLUMN()-3,FALSE),0)</f>
        <v>0</v>
      </c>
      <c r="K1756" s="82">
        <f>IF($C1756&lt;&gt;"",VLOOKUP($C1756,'Monthly budget'!$E$8:$O$86,COLUMN()-3,FALSE),0)</f>
        <v>0</v>
      </c>
      <c r="L1756" s="82">
        <f>IF($C1756&lt;&gt;"",VLOOKUP($C1756,'Monthly budget'!$E$8:$O$86,COLUMN()-3,FALSE),0)</f>
        <v>0</v>
      </c>
      <c r="M1756" s="82">
        <f>IF($C1756&lt;&gt;"",VLOOKUP($C1756,'Monthly budget'!$E$8:$O$86,COLUMN()-3,FALSE),0)</f>
        <v>0</v>
      </c>
      <c r="N1756" s="82">
        <f>IF($C1756&lt;&gt;"",VLOOKUP($C1756,'Monthly budget'!$E$8:$O$86,COLUMN()-3,FALSE),0)</f>
        <v>0</v>
      </c>
    </row>
    <row r="1757" spans="2:14" x14ac:dyDescent="0.25">
      <c r="B1757" s="81" t="b">
        <v>0</v>
      </c>
      <c r="C1757" s="88"/>
      <c r="D1757" s="87"/>
      <c r="E1757" s="83">
        <f>IF($C1757&lt;&gt;"",VLOOKUP($C1757,'Monthly budget'!$E$8:$O$86,COLUMN()-3,FALSE),0)</f>
        <v>0</v>
      </c>
      <c r="F1757" s="82">
        <f>IF($C1757&lt;&gt;"",VLOOKUP($C1757,'Monthly budget'!$E$8:$O$86,COLUMN()-3,FALSE),0)</f>
        <v>0</v>
      </c>
      <c r="G1757" s="82">
        <f>IF($C1757&lt;&gt;"",VLOOKUP($C1757,'Monthly budget'!$E$8:$O$86,COLUMN()-3,FALSE),0)</f>
        <v>0</v>
      </c>
      <c r="H1757" s="82">
        <f>IF($C1757&lt;&gt;"",VLOOKUP($C1757,'Monthly budget'!$E$8:$O$86,COLUMN()-3,FALSE),0)</f>
        <v>0</v>
      </c>
      <c r="I1757" s="82">
        <f>IF($C1757&lt;&gt;"",VLOOKUP($C1757,'Monthly budget'!$E$8:$O$86,COLUMN()-3,FALSE),0)</f>
        <v>0</v>
      </c>
      <c r="J1757" s="82">
        <f>IF($C1757&lt;&gt;"",VLOOKUP($C1757,'Monthly budget'!$E$8:$O$86,COLUMN()-3,FALSE),0)</f>
        <v>0</v>
      </c>
      <c r="K1757" s="82">
        <f>IF($C1757&lt;&gt;"",VLOOKUP($C1757,'Monthly budget'!$E$8:$O$86,COLUMN()-3,FALSE),0)</f>
        <v>0</v>
      </c>
      <c r="L1757" s="82">
        <f>IF($C1757&lt;&gt;"",VLOOKUP($C1757,'Monthly budget'!$E$8:$O$86,COLUMN()-3,FALSE),0)</f>
        <v>0</v>
      </c>
      <c r="M1757" s="82">
        <f>IF($C1757&lt;&gt;"",VLOOKUP($C1757,'Monthly budget'!$E$8:$O$86,COLUMN()-3,FALSE),0)</f>
        <v>0</v>
      </c>
      <c r="N1757" s="82">
        <f>IF($C1757&lt;&gt;"",VLOOKUP($C1757,'Monthly budget'!$E$8:$O$86,COLUMN()-3,FALSE),0)</f>
        <v>0</v>
      </c>
    </row>
    <row r="1758" spans="2:14" x14ac:dyDescent="0.25">
      <c r="B1758" s="81" t="b">
        <v>0</v>
      </c>
      <c r="C1758" s="88"/>
      <c r="D1758" s="87"/>
      <c r="E1758" s="83">
        <f>IF($C1758&lt;&gt;"",VLOOKUP($C1758,'Monthly budget'!$E$8:$O$86,COLUMN()-3,FALSE),0)</f>
        <v>0</v>
      </c>
      <c r="F1758" s="82">
        <f>IF($C1758&lt;&gt;"",VLOOKUP($C1758,'Monthly budget'!$E$8:$O$86,COLUMN()-3,FALSE),0)</f>
        <v>0</v>
      </c>
      <c r="G1758" s="82">
        <f>IF($C1758&lt;&gt;"",VLOOKUP($C1758,'Monthly budget'!$E$8:$O$86,COLUMN()-3,FALSE),0)</f>
        <v>0</v>
      </c>
      <c r="H1758" s="82">
        <f>IF($C1758&lt;&gt;"",VLOOKUP($C1758,'Monthly budget'!$E$8:$O$86,COLUMN()-3,FALSE),0)</f>
        <v>0</v>
      </c>
      <c r="I1758" s="82">
        <f>IF($C1758&lt;&gt;"",VLOOKUP($C1758,'Monthly budget'!$E$8:$O$86,COLUMN()-3,FALSE),0)</f>
        <v>0</v>
      </c>
      <c r="J1758" s="82">
        <f>IF($C1758&lt;&gt;"",VLOOKUP($C1758,'Monthly budget'!$E$8:$O$86,COLUMN()-3,FALSE),0)</f>
        <v>0</v>
      </c>
      <c r="K1758" s="82">
        <f>IF($C1758&lt;&gt;"",VLOOKUP($C1758,'Monthly budget'!$E$8:$O$86,COLUMN()-3,FALSE),0)</f>
        <v>0</v>
      </c>
      <c r="L1758" s="82">
        <f>IF($C1758&lt;&gt;"",VLOOKUP($C1758,'Monthly budget'!$E$8:$O$86,COLUMN()-3,FALSE),0)</f>
        <v>0</v>
      </c>
      <c r="M1758" s="82">
        <f>IF($C1758&lt;&gt;"",VLOOKUP($C1758,'Monthly budget'!$E$8:$O$86,COLUMN()-3,FALSE),0)</f>
        <v>0</v>
      </c>
      <c r="N1758" s="82">
        <f>IF($C1758&lt;&gt;"",VLOOKUP($C1758,'Monthly budget'!$E$8:$O$86,COLUMN()-3,FALSE),0)</f>
        <v>0</v>
      </c>
    </row>
    <row r="1759" spans="2:14" x14ac:dyDescent="0.25">
      <c r="B1759" s="81" t="b">
        <v>0</v>
      </c>
      <c r="C1759" s="88"/>
      <c r="D1759" s="87"/>
      <c r="E1759" s="83">
        <f>IF($C1759&lt;&gt;"",VLOOKUP($C1759,'Monthly budget'!$E$8:$O$86,COLUMN()-3,FALSE),0)</f>
        <v>0</v>
      </c>
      <c r="F1759" s="82">
        <f>IF($C1759&lt;&gt;"",VLOOKUP($C1759,'Monthly budget'!$E$8:$O$86,COLUMN()-3,FALSE),0)</f>
        <v>0</v>
      </c>
      <c r="G1759" s="82">
        <f>IF($C1759&lt;&gt;"",VLOOKUP($C1759,'Monthly budget'!$E$8:$O$86,COLUMN()-3,FALSE),0)</f>
        <v>0</v>
      </c>
      <c r="H1759" s="82">
        <f>IF($C1759&lt;&gt;"",VLOOKUP($C1759,'Monthly budget'!$E$8:$O$86,COLUMN()-3,FALSE),0)</f>
        <v>0</v>
      </c>
      <c r="I1759" s="82">
        <f>IF($C1759&lt;&gt;"",VLOOKUP($C1759,'Monthly budget'!$E$8:$O$86,COLUMN()-3,FALSE),0)</f>
        <v>0</v>
      </c>
      <c r="J1759" s="82">
        <f>IF($C1759&lt;&gt;"",VLOOKUP($C1759,'Monthly budget'!$E$8:$O$86,COLUMN()-3,FALSE),0)</f>
        <v>0</v>
      </c>
      <c r="K1759" s="82">
        <f>IF($C1759&lt;&gt;"",VLOOKUP($C1759,'Monthly budget'!$E$8:$O$86,COLUMN()-3,FALSE),0)</f>
        <v>0</v>
      </c>
      <c r="L1759" s="82">
        <f>IF($C1759&lt;&gt;"",VLOOKUP($C1759,'Monthly budget'!$E$8:$O$86,COLUMN()-3,FALSE),0)</f>
        <v>0</v>
      </c>
      <c r="M1759" s="82">
        <f>IF($C1759&lt;&gt;"",VLOOKUP($C1759,'Monthly budget'!$E$8:$O$86,COLUMN()-3,FALSE),0)</f>
        <v>0</v>
      </c>
      <c r="N1759" s="82">
        <f>IF($C1759&lt;&gt;"",VLOOKUP($C1759,'Monthly budget'!$E$8:$O$86,COLUMN()-3,FALSE),0)</f>
        <v>0</v>
      </c>
    </row>
    <row r="1760" spans="2:14" x14ac:dyDescent="0.25">
      <c r="B1760" s="81" t="b">
        <v>0</v>
      </c>
      <c r="C1760" s="88"/>
      <c r="D1760" s="87"/>
      <c r="E1760" s="83">
        <f>IF($C1760&lt;&gt;"",VLOOKUP($C1760,'Monthly budget'!$E$8:$O$86,COLUMN()-3,FALSE),0)</f>
        <v>0</v>
      </c>
      <c r="F1760" s="82">
        <f>IF($C1760&lt;&gt;"",VLOOKUP($C1760,'Monthly budget'!$E$8:$O$86,COLUMN()-3,FALSE),0)</f>
        <v>0</v>
      </c>
      <c r="G1760" s="82">
        <f>IF($C1760&lt;&gt;"",VLOOKUP($C1760,'Monthly budget'!$E$8:$O$86,COLUMN()-3,FALSE),0)</f>
        <v>0</v>
      </c>
      <c r="H1760" s="82">
        <f>IF($C1760&lt;&gt;"",VLOOKUP($C1760,'Monthly budget'!$E$8:$O$86,COLUMN()-3,FALSE),0)</f>
        <v>0</v>
      </c>
      <c r="I1760" s="82">
        <f>IF($C1760&lt;&gt;"",VLOOKUP($C1760,'Monthly budget'!$E$8:$O$86,COLUMN()-3,FALSE),0)</f>
        <v>0</v>
      </c>
      <c r="J1760" s="82">
        <f>IF($C1760&lt;&gt;"",VLOOKUP($C1760,'Monthly budget'!$E$8:$O$86,COLUMN()-3,FALSE),0)</f>
        <v>0</v>
      </c>
      <c r="K1760" s="82">
        <f>IF($C1760&lt;&gt;"",VLOOKUP($C1760,'Monthly budget'!$E$8:$O$86,COLUMN()-3,FALSE),0)</f>
        <v>0</v>
      </c>
      <c r="L1760" s="82">
        <f>IF($C1760&lt;&gt;"",VLOOKUP($C1760,'Monthly budget'!$E$8:$O$86,COLUMN()-3,FALSE),0)</f>
        <v>0</v>
      </c>
      <c r="M1760" s="82">
        <f>IF($C1760&lt;&gt;"",VLOOKUP($C1760,'Monthly budget'!$E$8:$O$86,COLUMN()-3,FALSE),0)</f>
        <v>0</v>
      </c>
      <c r="N1760" s="82">
        <f>IF($C1760&lt;&gt;"",VLOOKUP($C1760,'Monthly budget'!$E$8:$O$86,COLUMN()-3,FALSE),0)</f>
        <v>0</v>
      </c>
    </row>
    <row r="1761" spans="2:14" x14ac:dyDescent="0.25">
      <c r="B1761" s="81" t="b">
        <v>0</v>
      </c>
      <c r="C1761" s="88"/>
      <c r="D1761" s="87"/>
      <c r="E1761" s="83">
        <f>IF($C1761&lt;&gt;"",VLOOKUP($C1761,'Monthly budget'!$E$8:$O$86,COLUMN()-3,FALSE),0)</f>
        <v>0</v>
      </c>
      <c r="F1761" s="82">
        <f>IF($C1761&lt;&gt;"",VLOOKUP($C1761,'Monthly budget'!$E$8:$O$86,COLUMN()-3,FALSE),0)</f>
        <v>0</v>
      </c>
      <c r="G1761" s="82">
        <f>IF($C1761&lt;&gt;"",VLOOKUP($C1761,'Monthly budget'!$E$8:$O$86,COLUMN()-3,FALSE),0)</f>
        <v>0</v>
      </c>
      <c r="H1761" s="82">
        <f>IF($C1761&lt;&gt;"",VLOOKUP($C1761,'Monthly budget'!$E$8:$O$86,COLUMN()-3,FALSE),0)</f>
        <v>0</v>
      </c>
      <c r="I1761" s="82">
        <f>IF($C1761&lt;&gt;"",VLOOKUP($C1761,'Monthly budget'!$E$8:$O$86,COLUMN()-3,FALSE),0)</f>
        <v>0</v>
      </c>
      <c r="J1761" s="82">
        <f>IF($C1761&lt;&gt;"",VLOOKUP($C1761,'Monthly budget'!$E$8:$O$86,COLUMN()-3,FALSE),0)</f>
        <v>0</v>
      </c>
      <c r="K1761" s="82">
        <f>IF($C1761&lt;&gt;"",VLOOKUP($C1761,'Monthly budget'!$E$8:$O$86,COLUMN()-3,FALSE),0)</f>
        <v>0</v>
      </c>
      <c r="L1761" s="82">
        <f>IF($C1761&lt;&gt;"",VLOOKUP($C1761,'Monthly budget'!$E$8:$O$86,COLUMN()-3,FALSE),0)</f>
        <v>0</v>
      </c>
      <c r="M1761" s="82">
        <f>IF($C1761&lt;&gt;"",VLOOKUP($C1761,'Monthly budget'!$E$8:$O$86,COLUMN()-3,FALSE),0)</f>
        <v>0</v>
      </c>
      <c r="N1761" s="82">
        <f>IF($C1761&lt;&gt;"",VLOOKUP($C1761,'Monthly budget'!$E$8:$O$86,COLUMN()-3,FALSE),0)</f>
        <v>0</v>
      </c>
    </row>
    <row r="1762" spans="2:14" x14ac:dyDescent="0.25">
      <c r="B1762" s="81" t="b">
        <v>0</v>
      </c>
      <c r="C1762" s="88"/>
      <c r="D1762" s="87"/>
      <c r="E1762" s="83">
        <f>IF($C1762&lt;&gt;"",VLOOKUP($C1762,'Monthly budget'!$E$8:$O$86,COLUMN()-3,FALSE),0)</f>
        <v>0</v>
      </c>
      <c r="F1762" s="82">
        <f>IF($C1762&lt;&gt;"",VLOOKUP($C1762,'Monthly budget'!$E$8:$O$86,COLUMN()-3,FALSE),0)</f>
        <v>0</v>
      </c>
      <c r="G1762" s="82">
        <f>IF($C1762&lt;&gt;"",VLOOKUP($C1762,'Monthly budget'!$E$8:$O$86,COLUMN()-3,FALSE),0)</f>
        <v>0</v>
      </c>
      <c r="H1762" s="82">
        <f>IF($C1762&lt;&gt;"",VLOOKUP($C1762,'Monthly budget'!$E$8:$O$86,COLUMN()-3,FALSE),0)</f>
        <v>0</v>
      </c>
      <c r="I1762" s="82">
        <f>IF($C1762&lt;&gt;"",VLOOKUP($C1762,'Monthly budget'!$E$8:$O$86,COLUMN()-3,FALSE),0)</f>
        <v>0</v>
      </c>
      <c r="J1762" s="82">
        <f>IF($C1762&lt;&gt;"",VLOOKUP($C1762,'Monthly budget'!$E$8:$O$86,COLUMN()-3,FALSE),0)</f>
        <v>0</v>
      </c>
      <c r="K1762" s="82">
        <f>IF($C1762&lt;&gt;"",VLOOKUP($C1762,'Monthly budget'!$E$8:$O$86,COLUMN()-3,FALSE),0)</f>
        <v>0</v>
      </c>
      <c r="L1762" s="82">
        <f>IF($C1762&lt;&gt;"",VLOOKUP($C1762,'Monthly budget'!$E$8:$O$86,COLUMN()-3,FALSE),0)</f>
        <v>0</v>
      </c>
      <c r="M1762" s="82">
        <f>IF($C1762&lt;&gt;"",VLOOKUP($C1762,'Monthly budget'!$E$8:$O$86,COLUMN()-3,FALSE),0)</f>
        <v>0</v>
      </c>
      <c r="N1762" s="82">
        <f>IF($C1762&lt;&gt;"",VLOOKUP($C1762,'Monthly budget'!$E$8:$O$86,COLUMN()-3,FALSE),0)</f>
        <v>0</v>
      </c>
    </row>
    <row r="1763" spans="2:14" x14ac:dyDescent="0.25">
      <c r="B1763" s="81" t="b">
        <v>0</v>
      </c>
      <c r="C1763" s="88"/>
      <c r="D1763" s="87"/>
      <c r="E1763" s="83">
        <f>IF($C1763&lt;&gt;"",VLOOKUP($C1763,'Monthly budget'!$E$8:$O$86,COLUMN()-3,FALSE),0)</f>
        <v>0</v>
      </c>
      <c r="F1763" s="82">
        <f>IF($C1763&lt;&gt;"",VLOOKUP($C1763,'Monthly budget'!$E$8:$O$86,COLUMN()-3,FALSE),0)</f>
        <v>0</v>
      </c>
      <c r="G1763" s="82">
        <f>IF($C1763&lt;&gt;"",VLOOKUP($C1763,'Monthly budget'!$E$8:$O$86,COLUMN()-3,FALSE),0)</f>
        <v>0</v>
      </c>
      <c r="H1763" s="82">
        <f>IF($C1763&lt;&gt;"",VLOOKUP($C1763,'Monthly budget'!$E$8:$O$86,COLUMN()-3,FALSE),0)</f>
        <v>0</v>
      </c>
      <c r="I1763" s="82">
        <f>IF($C1763&lt;&gt;"",VLOOKUP($C1763,'Monthly budget'!$E$8:$O$86,COLUMN()-3,FALSE),0)</f>
        <v>0</v>
      </c>
      <c r="J1763" s="82">
        <f>IF($C1763&lt;&gt;"",VLOOKUP($C1763,'Monthly budget'!$E$8:$O$86,COLUMN()-3,FALSE),0)</f>
        <v>0</v>
      </c>
      <c r="K1763" s="82">
        <f>IF($C1763&lt;&gt;"",VLOOKUP($C1763,'Monthly budget'!$E$8:$O$86,COLUMN()-3,FALSE),0)</f>
        <v>0</v>
      </c>
      <c r="L1763" s="82">
        <f>IF($C1763&lt;&gt;"",VLOOKUP($C1763,'Monthly budget'!$E$8:$O$86,COLUMN()-3,FALSE),0)</f>
        <v>0</v>
      </c>
      <c r="M1763" s="82">
        <f>IF($C1763&lt;&gt;"",VLOOKUP($C1763,'Monthly budget'!$E$8:$O$86,COLUMN()-3,FALSE),0)</f>
        <v>0</v>
      </c>
      <c r="N1763" s="82">
        <f>IF($C1763&lt;&gt;"",VLOOKUP($C1763,'Monthly budget'!$E$8:$O$86,COLUMN()-3,FALSE),0)</f>
        <v>0</v>
      </c>
    </row>
    <row r="1764" spans="2:14" x14ac:dyDescent="0.25">
      <c r="B1764" s="81" t="b">
        <v>0</v>
      </c>
      <c r="C1764" s="88"/>
      <c r="D1764" s="87"/>
      <c r="E1764" s="83">
        <f>IF($C1764&lt;&gt;"",VLOOKUP($C1764,'Monthly budget'!$E$8:$O$86,COLUMN()-3,FALSE),0)</f>
        <v>0</v>
      </c>
      <c r="F1764" s="82">
        <f>IF($C1764&lt;&gt;"",VLOOKUP($C1764,'Monthly budget'!$E$8:$O$86,COLUMN()-3,FALSE),0)</f>
        <v>0</v>
      </c>
      <c r="G1764" s="82">
        <f>IF($C1764&lt;&gt;"",VLOOKUP($C1764,'Monthly budget'!$E$8:$O$86,COLUMN()-3,FALSE),0)</f>
        <v>0</v>
      </c>
      <c r="H1764" s="82">
        <f>IF($C1764&lt;&gt;"",VLOOKUP($C1764,'Monthly budget'!$E$8:$O$86,COLUMN()-3,FALSE),0)</f>
        <v>0</v>
      </c>
      <c r="I1764" s="82">
        <f>IF($C1764&lt;&gt;"",VLOOKUP($C1764,'Monthly budget'!$E$8:$O$86,COLUMN()-3,FALSE),0)</f>
        <v>0</v>
      </c>
      <c r="J1764" s="82">
        <f>IF($C1764&lt;&gt;"",VLOOKUP($C1764,'Monthly budget'!$E$8:$O$86,COLUMN()-3,FALSE),0)</f>
        <v>0</v>
      </c>
      <c r="K1764" s="82">
        <f>IF($C1764&lt;&gt;"",VLOOKUP($C1764,'Monthly budget'!$E$8:$O$86,COLUMN()-3,FALSE),0)</f>
        <v>0</v>
      </c>
      <c r="L1764" s="82">
        <f>IF($C1764&lt;&gt;"",VLOOKUP($C1764,'Monthly budget'!$E$8:$O$86,COLUMN()-3,FALSE),0)</f>
        <v>0</v>
      </c>
      <c r="M1764" s="82">
        <f>IF($C1764&lt;&gt;"",VLOOKUP($C1764,'Monthly budget'!$E$8:$O$86,COLUMN()-3,FALSE),0)</f>
        <v>0</v>
      </c>
      <c r="N1764" s="82">
        <f>IF($C1764&lt;&gt;"",VLOOKUP($C1764,'Monthly budget'!$E$8:$O$86,COLUMN()-3,FALSE),0)</f>
        <v>0</v>
      </c>
    </row>
    <row r="1765" spans="2:14" x14ac:dyDescent="0.25">
      <c r="B1765" s="81" t="b">
        <v>0</v>
      </c>
      <c r="C1765" s="88"/>
      <c r="D1765" s="87"/>
      <c r="E1765" s="83">
        <f>IF($C1765&lt;&gt;"",VLOOKUP($C1765,'Monthly budget'!$E$8:$O$86,COLUMN()-3,FALSE),0)</f>
        <v>0</v>
      </c>
      <c r="F1765" s="82">
        <f>IF($C1765&lt;&gt;"",VLOOKUP($C1765,'Monthly budget'!$E$8:$O$86,COLUMN()-3,FALSE),0)</f>
        <v>0</v>
      </c>
      <c r="G1765" s="82">
        <f>IF($C1765&lt;&gt;"",VLOOKUP($C1765,'Monthly budget'!$E$8:$O$86,COLUMN()-3,FALSE),0)</f>
        <v>0</v>
      </c>
      <c r="H1765" s="82">
        <f>IF($C1765&lt;&gt;"",VLOOKUP($C1765,'Monthly budget'!$E$8:$O$86,COLUMN()-3,FALSE),0)</f>
        <v>0</v>
      </c>
      <c r="I1765" s="82">
        <f>IF($C1765&lt;&gt;"",VLOOKUP($C1765,'Monthly budget'!$E$8:$O$86,COLUMN()-3,FALSE),0)</f>
        <v>0</v>
      </c>
      <c r="J1765" s="82">
        <f>IF($C1765&lt;&gt;"",VLOOKUP($C1765,'Monthly budget'!$E$8:$O$86,COLUMN()-3,FALSE),0)</f>
        <v>0</v>
      </c>
      <c r="K1765" s="82">
        <f>IF($C1765&lt;&gt;"",VLOOKUP($C1765,'Monthly budget'!$E$8:$O$86,COLUMN()-3,FALSE),0)</f>
        <v>0</v>
      </c>
      <c r="L1765" s="82">
        <f>IF($C1765&lt;&gt;"",VLOOKUP($C1765,'Monthly budget'!$E$8:$O$86,COLUMN()-3,FALSE),0)</f>
        <v>0</v>
      </c>
      <c r="M1765" s="82">
        <f>IF($C1765&lt;&gt;"",VLOOKUP($C1765,'Monthly budget'!$E$8:$O$86,COLUMN()-3,FALSE),0)</f>
        <v>0</v>
      </c>
      <c r="N1765" s="82">
        <f>IF($C1765&lt;&gt;"",VLOOKUP($C1765,'Monthly budget'!$E$8:$O$86,COLUMN()-3,FALSE),0)</f>
        <v>0</v>
      </c>
    </row>
    <row r="1766" spans="2:14" x14ac:dyDescent="0.25">
      <c r="B1766" s="81" t="b">
        <v>0</v>
      </c>
      <c r="C1766" s="88"/>
      <c r="D1766" s="87"/>
      <c r="E1766" s="83">
        <f>IF($C1766&lt;&gt;"",VLOOKUP($C1766,'Monthly budget'!$E$8:$O$86,COLUMN()-3,FALSE),0)</f>
        <v>0</v>
      </c>
      <c r="F1766" s="82">
        <f>IF($C1766&lt;&gt;"",VLOOKUP($C1766,'Monthly budget'!$E$8:$O$86,COLUMN()-3,FALSE),0)</f>
        <v>0</v>
      </c>
      <c r="G1766" s="82">
        <f>IF($C1766&lt;&gt;"",VLOOKUP($C1766,'Monthly budget'!$E$8:$O$86,COLUMN()-3,FALSE),0)</f>
        <v>0</v>
      </c>
      <c r="H1766" s="82">
        <f>IF($C1766&lt;&gt;"",VLOOKUP($C1766,'Monthly budget'!$E$8:$O$86,COLUMN()-3,FALSE),0)</f>
        <v>0</v>
      </c>
      <c r="I1766" s="82">
        <f>IF($C1766&lt;&gt;"",VLOOKUP($C1766,'Monthly budget'!$E$8:$O$86,COLUMN()-3,FALSE),0)</f>
        <v>0</v>
      </c>
      <c r="J1766" s="82">
        <f>IF($C1766&lt;&gt;"",VLOOKUP($C1766,'Monthly budget'!$E$8:$O$86,COLUMN()-3,FALSE),0)</f>
        <v>0</v>
      </c>
      <c r="K1766" s="82">
        <f>IF($C1766&lt;&gt;"",VLOOKUP($C1766,'Monthly budget'!$E$8:$O$86,COLUMN()-3,FALSE),0)</f>
        <v>0</v>
      </c>
      <c r="L1766" s="82">
        <f>IF($C1766&lt;&gt;"",VLOOKUP($C1766,'Monthly budget'!$E$8:$O$86,COLUMN()-3,FALSE),0)</f>
        <v>0</v>
      </c>
      <c r="M1766" s="82">
        <f>IF($C1766&lt;&gt;"",VLOOKUP($C1766,'Monthly budget'!$E$8:$O$86,COLUMN()-3,FALSE),0)</f>
        <v>0</v>
      </c>
      <c r="N1766" s="82">
        <f>IF($C1766&lt;&gt;"",VLOOKUP($C1766,'Monthly budget'!$E$8:$O$86,COLUMN()-3,FALSE),0)</f>
        <v>0</v>
      </c>
    </row>
    <row r="1767" spans="2:14" x14ac:dyDescent="0.25">
      <c r="B1767" s="81" t="b">
        <v>0</v>
      </c>
      <c r="C1767" s="88"/>
      <c r="D1767" s="87"/>
      <c r="E1767" s="83">
        <f>IF($C1767&lt;&gt;"",VLOOKUP($C1767,'Monthly budget'!$E$8:$O$86,COLUMN()-3,FALSE),0)</f>
        <v>0</v>
      </c>
      <c r="F1767" s="82">
        <f>IF($C1767&lt;&gt;"",VLOOKUP($C1767,'Monthly budget'!$E$8:$O$86,COLUMN()-3,FALSE),0)</f>
        <v>0</v>
      </c>
      <c r="G1767" s="82">
        <f>IF($C1767&lt;&gt;"",VLOOKUP($C1767,'Monthly budget'!$E$8:$O$86,COLUMN()-3,FALSE),0)</f>
        <v>0</v>
      </c>
      <c r="H1767" s="82">
        <f>IF($C1767&lt;&gt;"",VLOOKUP($C1767,'Monthly budget'!$E$8:$O$86,COLUMN()-3,FALSE),0)</f>
        <v>0</v>
      </c>
      <c r="I1767" s="82">
        <f>IF($C1767&lt;&gt;"",VLOOKUP($C1767,'Monthly budget'!$E$8:$O$86,COLUMN()-3,FALSE),0)</f>
        <v>0</v>
      </c>
      <c r="J1767" s="82">
        <f>IF($C1767&lt;&gt;"",VLOOKUP($C1767,'Monthly budget'!$E$8:$O$86,COLUMN()-3,FALSE),0)</f>
        <v>0</v>
      </c>
      <c r="K1767" s="82">
        <f>IF($C1767&lt;&gt;"",VLOOKUP($C1767,'Monthly budget'!$E$8:$O$86,COLUMN()-3,FALSE),0)</f>
        <v>0</v>
      </c>
      <c r="L1767" s="82">
        <f>IF($C1767&lt;&gt;"",VLOOKUP($C1767,'Monthly budget'!$E$8:$O$86,COLUMN()-3,FALSE),0)</f>
        <v>0</v>
      </c>
      <c r="M1767" s="82">
        <f>IF($C1767&lt;&gt;"",VLOOKUP($C1767,'Monthly budget'!$E$8:$O$86,COLUMN()-3,FALSE),0)</f>
        <v>0</v>
      </c>
      <c r="N1767" s="82">
        <f>IF($C1767&lt;&gt;"",VLOOKUP($C1767,'Monthly budget'!$E$8:$O$86,COLUMN()-3,FALSE),0)</f>
        <v>0</v>
      </c>
    </row>
    <row r="1768" spans="2:14" x14ac:dyDescent="0.25">
      <c r="B1768" s="81" t="b">
        <v>0</v>
      </c>
      <c r="C1768" s="88"/>
      <c r="D1768" s="87"/>
      <c r="E1768" s="83">
        <f>IF($C1768&lt;&gt;"",VLOOKUP($C1768,'Monthly budget'!$E$8:$O$86,COLUMN()-3,FALSE),0)</f>
        <v>0</v>
      </c>
      <c r="F1768" s="82">
        <f>IF($C1768&lt;&gt;"",VLOOKUP($C1768,'Monthly budget'!$E$8:$O$86,COLUMN()-3,FALSE),0)</f>
        <v>0</v>
      </c>
      <c r="G1768" s="82">
        <f>IF($C1768&lt;&gt;"",VLOOKUP($C1768,'Monthly budget'!$E$8:$O$86,COLUMN()-3,FALSE),0)</f>
        <v>0</v>
      </c>
      <c r="H1768" s="82">
        <f>IF($C1768&lt;&gt;"",VLOOKUP($C1768,'Monthly budget'!$E$8:$O$86,COLUMN()-3,FALSE),0)</f>
        <v>0</v>
      </c>
      <c r="I1768" s="82">
        <f>IF($C1768&lt;&gt;"",VLOOKUP($C1768,'Monthly budget'!$E$8:$O$86,COLUMN()-3,FALSE),0)</f>
        <v>0</v>
      </c>
      <c r="J1768" s="82">
        <f>IF($C1768&lt;&gt;"",VLOOKUP($C1768,'Monthly budget'!$E$8:$O$86,COLUMN()-3,FALSE),0)</f>
        <v>0</v>
      </c>
      <c r="K1768" s="82">
        <f>IF($C1768&lt;&gt;"",VLOOKUP($C1768,'Monthly budget'!$E$8:$O$86,COLUMN()-3,FALSE),0)</f>
        <v>0</v>
      </c>
      <c r="L1768" s="82">
        <f>IF($C1768&lt;&gt;"",VLOOKUP($C1768,'Monthly budget'!$E$8:$O$86,COLUMN()-3,FALSE),0)</f>
        <v>0</v>
      </c>
      <c r="M1768" s="82">
        <f>IF($C1768&lt;&gt;"",VLOOKUP($C1768,'Monthly budget'!$E$8:$O$86,COLUMN()-3,FALSE),0)</f>
        <v>0</v>
      </c>
      <c r="N1768" s="82">
        <f>IF($C1768&lt;&gt;"",VLOOKUP($C1768,'Monthly budget'!$E$8:$O$86,COLUMN()-3,FALSE),0)</f>
        <v>0</v>
      </c>
    </row>
    <row r="1769" spans="2:14" x14ac:dyDescent="0.25">
      <c r="B1769" s="81" t="b">
        <v>0</v>
      </c>
      <c r="C1769" s="88"/>
      <c r="D1769" s="87"/>
      <c r="E1769" s="83">
        <f>IF($C1769&lt;&gt;"",VLOOKUP($C1769,'Monthly budget'!$E$8:$O$86,COLUMN()-3,FALSE),0)</f>
        <v>0</v>
      </c>
      <c r="F1769" s="82">
        <f>IF($C1769&lt;&gt;"",VLOOKUP($C1769,'Monthly budget'!$E$8:$O$86,COLUMN()-3,FALSE),0)</f>
        <v>0</v>
      </c>
      <c r="G1769" s="82">
        <f>IF($C1769&lt;&gt;"",VLOOKUP($C1769,'Monthly budget'!$E$8:$O$86,COLUMN()-3,FALSE),0)</f>
        <v>0</v>
      </c>
      <c r="H1769" s="82">
        <f>IF($C1769&lt;&gt;"",VLOOKUP($C1769,'Monthly budget'!$E$8:$O$86,COLUMN()-3,FALSE),0)</f>
        <v>0</v>
      </c>
      <c r="I1769" s="82">
        <f>IF($C1769&lt;&gt;"",VLOOKUP($C1769,'Monthly budget'!$E$8:$O$86,COLUMN()-3,FALSE),0)</f>
        <v>0</v>
      </c>
      <c r="J1769" s="82">
        <f>IF($C1769&lt;&gt;"",VLOOKUP($C1769,'Monthly budget'!$E$8:$O$86,COLUMN()-3,FALSE),0)</f>
        <v>0</v>
      </c>
      <c r="K1769" s="82">
        <f>IF($C1769&lt;&gt;"",VLOOKUP($C1769,'Monthly budget'!$E$8:$O$86,COLUMN()-3,FALSE),0)</f>
        <v>0</v>
      </c>
      <c r="L1769" s="82">
        <f>IF($C1769&lt;&gt;"",VLOOKUP($C1769,'Monthly budget'!$E$8:$O$86,COLUMN()-3,FALSE),0)</f>
        <v>0</v>
      </c>
      <c r="M1769" s="82">
        <f>IF($C1769&lt;&gt;"",VLOOKUP($C1769,'Monthly budget'!$E$8:$O$86,COLUMN()-3,FALSE),0)</f>
        <v>0</v>
      </c>
      <c r="N1769" s="82">
        <f>IF($C1769&lt;&gt;"",VLOOKUP($C1769,'Monthly budget'!$E$8:$O$86,COLUMN()-3,FALSE),0)</f>
        <v>0</v>
      </c>
    </row>
    <row r="1770" spans="2:14" x14ac:dyDescent="0.25">
      <c r="B1770" s="81" t="b">
        <v>0</v>
      </c>
      <c r="C1770" s="88"/>
      <c r="D1770" s="87"/>
      <c r="E1770" s="83">
        <f>IF($C1770&lt;&gt;"",VLOOKUP($C1770,'Monthly budget'!$E$8:$O$86,COLUMN()-3,FALSE),0)</f>
        <v>0</v>
      </c>
      <c r="F1770" s="82">
        <f>IF($C1770&lt;&gt;"",VLOOKUP($C1770,'Monthly budget'!$E$8:$O$86,COLUMN()-3,FALSE),0)</f>
        <v>0</v>
      </c>
      <c r="G1770" s="82">
        <f>IF($C1770&lt;&gt;"",VLOOKUP($C1770,'Monthly budget'!$E$8:$O$86,COLUMN()-3,FALSE),0)</f>
        <v>0</v>
      </c>
      <c r="H1770" s="82">
        <f>IF($C1770&lt;&gt;"",VLOOKUP($C1770,'Monthly budget'!$E$8:$O$86,COLUMN()-3,FALSE),0)</f>
        <v>0</v>
      </c>
      <c r="I1770" s="82">
        <f>IF($C1770&lt;&gt;"",VLOOKUP($C1770,'Monthly budget'!$E$8:$O$86,COLUMN()-3,FALSE),0)</f>
        <v>0</v>
      </c>
      <c r="J1770" s="82">
        <f>IF($C1770&lt;&gt;"",VLOOKUP($C1770,'Monthly budget'!$E$8:$O$86,COLUMN()-3,FALSE),0)</f>
        <v>0</v>
      </c>
      <c r="K1770" s="82">
        <f>IF($C1770&lt;&gt;"",VLOOKUP($C1770,'Monthly budget'!$E$8:$O$86,COLUMN()-3,FALSE),0)</f>
        <v>0</v>
      </c>
      <c r="L1770" s="82">
        <f>IF($C1770&lt;&gt;"",VLOOKUP($C1770,'Monthly budget'!$E$8:$O$86,COLUMN()-3,FALSE),0)</f>
        <v>0</v>
      </c>
      <c r="M1770" s="82">
        <f>IF($C1770&lt;&gt;"",VLOOKUP($C1770,'Monthly budget'!$E$8:$O$86,COLUMN()-3,FALSE),0)</f>
        <v>0</v>
      </c>
      <c r="N1770" s="82">
        <f>IF($C1770&lt;&gt;"",VLOOKUP($C1770,'Monthly budget'!$E$8:$O$86,COLUMN()-3,FALSE),0)</f>
        <v>0</v>
      </c>
    </row>
    <row r="1771" spans="2:14" x14ac:dyDescent="0.25">
      <c r="B1771" s="81" t="b">
        <v>0</v>
      </c>
      <c r="C1771" s="88"/>
      <c r="D1771" s="87"/>
      <c r="E1771" s="83">
        <f>IF($C1771&lt;&gt;"",VLOOKUP($C1771,'Monthly budget'!$E$8:$O$86,COLUMN()-3,FALSE),0)</f>
        <v>0</v>
      </c>
      <c r="F1771" s="82">
        <f>IF($C1771&lt;&gt;"",VLOOKUP($C1771,'Monthly budget'!$E$8:$O$86,COLUMN()-3,FALSE),0)</f>
        <v>0</v>
      </c>
      <c r="G1771" s="82">
        <f>IF($C1771&lt;&gt;"",VLOOKUP($C1771,'Monthly budget'!$E$8:$O$86,COLUMN()-3,FALSE),0)</f>
        <v>0</v>
      </c>
      <c r="H1771" s="82">
        <f>IF($C1771&lt;&gt;"",VLOOKUP($C1771,'Monthly budget'!$E$8:$O$86,COLUMN()-3,FALSE),0)</f>
        <v>0</v>
      </c>
      <c r="I1771" s="82">
        <f>IF($C1771&lt;&gt;"",VLOOKUP($C1771,'Monthly budget'!$E$8:$O$86,COLUMN()-3,FALSE),0)</f>
        <v>0</v>
      </c>
      <c r="J1771" s="82">
        <f>IF($C1771&lt;&gt;"",VLOOKUP($C1771,'Monthly budget'!$E$8:$O$86,COLUMN()-3,FALSE),0)</f>
        <v>0</v>
      </c>
      <c r="K1771" s="82">
        <f>IF($C1771&lt;&gt;"",VLOOKUP($C1771,'Monthly budget'!$E$8:$O$86,COLUMN()-3,FALSE),0)</f>
        <v>0</v>
      </c>
      <c r="L1771" s="82">
        <f>IF($C1771&lt;&gt;"",VLOOKUP($C1771,'Monthly budget'!$E$8:$O$86,COLUMN()-3,FALSE),0)</f>
        <v>0</v>
      </c>
      <c r="M1771" s="82">
        <f>IF($C1771&lt;&gt;"",VLOOKUP($C1771,'Monthly budget'!$E$8:$O$86,COLUMN()-3,FALSE),0)</f>
        <v>0</v>
      </c>
      <c r="N1771" s="82">
        <f>IF($C1771&lt;&gt;"",VLOOKUP($C1771,'Monthly budget'!$E$8:$O$86,COLUMN()-3,FALSE),0)</f>
        <v>0</v>
      </c>
    </row>
    <row r="1772" spans="2:14" x14ac:dyDescent="0.25">
      <c r="B1772" s="81" t="b">
        <v>0</v>
      </c>
      <c r="C1772" s="88"/>
      <c r="D1772" s="87"/>
      <c r="E1772" s="83">
        <f>IF($C1772&lt;&gt;"",VLOOKUP($C1772,'Monthly budget'!$E$8:$O$86,COLUMN()-3,FALSE),0)</f>
        <v>0</v>
      </c>
      <c r="F1772" s="82">
        <f>IF($C1772&lt;&gt;"",VLOOKUP($C1772,'Monthly budget'!$E$8:$O$86,COLUMN()-3,FALSE),0)</f>
        <v>0</v>
      </c>
      <c r="G1772" s="82">
        <f>IF($C1772&lt;&gt;"",VLOOKUP($C1772,'Monthly budget'!$E$8:$O$86,COLUMN()-3,FALSE),0)</f>
        <v>0</v>
      </c>
      <c r="H1772" s="82">
        <f>IF($C1772&lt;&gt;"",VLOOKUP($C1772,'Monthly budget'!$E$8:$O$86,COLUMN()-3,FALSE),0)</f>
        <v>0</v>
      </c>
      <c r="I1772" s="82">
        <f>IF($C1772&lt;&gt;"",VLOOKUP($C1772,'Monthly budget'!$E$8:$O$86,COLUMN()-3,FALSE),0)</f>
        <v>0</v>
      </c>
      <c r="J1772" s="82">
        <f>IF($C1772&lt;&gt;"",VLOOKUP($C1772,'Monthly budget'!$E$8:$O$86,COLUMN()-3,FALSE),0)</f>
        <v>0</v>
      </c>
      <c r="K1772" s="82">
        <f>IF($C1772&lt;&gt;"",VLOOKUP($C1772,'Monthly budget'!$E$8:$O$86,COLUMN()-3,FALSE),0)</f>
        <v>0</v>
      </c>
      <c r="L1772" s="82">
        <f>IF($C1772&lt;&gt;"",VLOOKUP($C1772,'Monthly budget'!$E$8:$O$86,COLUMN()-3,FALSE),0)</f>
        <v>0</v>
      </c>
      <c r="M1772" s="82">
        <f>IF($C1772&lt;&gt;"",VLOOKUP($C1772,'Monthly budget'!$E$8:$O$86,COLUMN()-3,FALSE),0)</f>
        <v>0</v>
      </c>
      <c r="N1772" s="82">
        <f>IF($C1772&lt;&gt;"",VLOOKUP($C1772,'Monthly budget'!$E$8:$O$86,COLUMN()-3,FALSE),0)</f>
        <v>0</v>
      </c>
    </row>
    <row r="1773" spans="2:14" x14ac:dyDescent="0.25">
      <c r="B1773" s="81" t="b">
        <v>0</v>
      </c>
      <c r="C1773" s="88"/>
      <c r="D1773" s="87"/>
      <c r="E1773" s="83">
        <f>IF($C1773&lt;&gt;"",VLOOKUP($C1773,'Monthly budget'!$E$8:$O$86,COLUMN()-3,FALSE),0)</f>
        <v>0</v>
      </c>
      <c r="F1773" s="82">
        <f>IF($C1773&lt;&gt;"",VLOOKUP($C1773,'Monthly budget'!$E$8:$O$86,COLUMN()-3,FALSE),0)</f>
        <v>0</v>
      </c>
      <c r="G1773" s="82">
        <f>IF($C1773&lt;&gt;"",VLOOKUP($C1773,'Monthly budget'!$E$8:$O$86,COLUMN()-3,FALSE),0)</f>
        <v>0</v>
      </c>
      <c r="H1773" s="82">
        <f>IF($C1773&lt;&gt;"",VLOOKUP($C1773,'Monthly budget'!$E$8:$O$86,COLUMN()-3,FALSE),0)</f>
        <v>0</v>
      </c>
      <c r="I1773" s="82">
        <f>IF($C1773&lt;&gt;"",VLOOKUP($C1773,'Monthly budget'!$E$8:$O$86,COLUMN()-3,FALSE),0)</f>
        <v>0</v>
      </c>
      <c r="J1773" s="82">
        <f>IF($C1773&lt;&gt;"",VLOOKUP($C1773,'Monthly budget'!$E$8:$O$86,COLUMN()-3,FALSE),0)</f>
        <v>0</v>
      </c>
      <c r="K1773" s="82">
        <f>IF($C1773&lt;&gt;"",VLOOKUP($C1773,'Monthly budget'!$E$8:$O$86,COLUMN()-3,FALSE),0)</f>
        <v>0</v>
      </c>
      <c r="L1773" s="82">
        <f>IF($C1773&lt;&gt;"",VLOOKUP($C1773,'Monthly budget'!$E$8:$O$86,COLUMN()-3,FALSE),0)</f>
        <v>0</v>
      </c>
      <c r="M1773" s="82">
        <f>IF($C1773&lt;&gt;"",VLOOKUP($C1773,'Monthly budget'!$E$8:$O$86,COLUMN()-3,FALSE),0)</f>
        <v>0</v>
      </c>
      <c r="N1773" s="82">
        <f>IF($C1773&lt;&gt;"",VLOOKUP($C1773,'Monthly budget'!$E$8:$O$86,COLUMN()-3,FALSE),0)</f>
        <v>0</v>
      </c>
    </row>
    <row r="1774" spans="2:14" x14ac:dyDescent="0.25">
      <c r="B1774" s="81" t="b">
        <v>0</v>
      </c>
      <c r="C1774" s="88"/>
      <c r="D1774" s="87"/>
      <c r="E1774" s="83">
        <f>IF($C1774&lt;&gt;"",VLOOKUP($C1774,'Monthly budget'!$E$8:$O$86,COLUMN()-3,FALSE),0)</f>
        <v>0</v>
      </c>
      <c r="F1774" s="82">
        <f>IF($C1774&lt;&gt;"",VLOOKUP($C1774,'Monthly budget'!$E$8:$O$86,COLUMN()-3,FALSE),0)</f>
        <v>0</v>
      </c>
      <c r="G1774" s="82">
        <f>IF($C1774&lt;&gt;"",VLOOKUP($C1774,'Monthly budget'!$E$8:$O$86,COLUMN()-3,FALSE),0)</f>
        <v>0</v>
      </c>
      <c r="H1774" s="82">
        <f>IF($C1774&lt;&gt;"",VLOOKUP($C1774,'Monthly budget'!$E$8:$O$86,COLUMN()-3,FALSE),0)</f>
        <v>0</v>
      </c>
      <c r="I1774" s="82">
        <f>IF($C1774&lt;&gt;"",VLOOKUP($C1774,'Monthly budget'!$E$8:$O$86,COLUMN()-3,FALSE),0)</f>
        <v>0</v>
      </c>
      <c r="J1774" s="82">
        <f>IF($C1774&lt;&gt;"",VLOOKUP($C1774,'Monthly budget'!$E$8:$O$86,COLUMN()-3,FALSE),0)</f>
        <v>0</v>
      </c>
      <c r="K1774" s="82">
        <f>IF($C1774&lt;&gt;"",VLOOKUP($C1774,'Monthly budget'!$E$8:$O$86,COLUMN()-3,FALSE),0)</f>
        <v>0</v>
      </c>
      <c r="L1774" s="82">
        <f>IF($C1774&lt;&gt;"",VLOOKUP($C1774,'Monthly budget'!$E$8:$O$86,COLUMN()-3,FALSE),0)</f>
        <v>0</v>
      </c>
      <c r="M1774" s="82">
        <f>IF($C1774&lt;&gt;"",VLOOKUP($C1774,'Monthly budget'!$E$8:$O$86,COLUMN()-3,FALSE),0)</f>
        <v>0</v>
      </c>
      <c r="N1774" s="82">
        <f>IF($C1774&lt;&gt;"",VLOOKUP($C1774,'Monthly budget'!$E$8:$O$86,COLUMN()-3,FALSE),0)</f>
        <v>0</v>
      </c>
    </row>
    <row r="1775" spans="2:14" x14ac:dyDescent="0.25">
      <c r="B1775" s="81" t="b">
        <v>0</v>
      </c>
      <c r="C1775" s="88"/>
      <c r="D1775" s="87"/>
      <c r="E1775" s="83">
        <f>IF($C1775&lt;&gt;"",VLOOKUP($C1775,'Monthly budget'!$E$8:$O$86,COLUMN()-3,FALSE),0)</f>
        <v>0</v>
      </c>
      <c r="F1775" s="82">
        <f>IF($C1775&lt;&gt;"",VLOOKUP($C1775,'Monthly budget'!$E$8:$O$86,COLUMN()-3,FALSE),0)</f>
        <v>0</v>
      </c>
      <c r="G1775" s="82">
        <f>IF($C1775&lt;&gt;"",VLOOKUP($C1775,'Monthly budget'!$E$8:$O$86,COLUMN()-3,FALSE),0)</f>
        <v>0</v>
      </c>
      <c r="H1775" s="82">
        <f>IF($C1775&lt;&gt;"",VLOOKUP($C1775,'Monthly budget'!$E$8:$O$86,COLUMN()-3,FALSE),0)</f>
        <v>0</v>
      </c>
      <c r="I1775" s="82">
        <f>IF($C1775&lt;&gt;"",VLOOKUP($C1775,'Monthly budget'!$E$8:$O$86,COLUMN()-3,FALSE),0)</f>
        <v>0</v>
      </c>
      <c r="J1775" s="82">
        <f>IF($C1775&lt;&gt;"",VLOOKUP($C1775,'Monthly budget'!$E$8:$O$86,COLUMN()-3,FALSE),0)</f>
        <v>0</v>
      </c>
      <c r="K1775" s="82">
        <f>IF($C1775&lt;&gt;"",VLOOKUP($C1775,'Monthly budget'!$E$8:$O$86,COLUMN()-3,FALSE),0)</f>
        <v>0</v>
      </c>
      <c r="L1775" s="82">
        <f>IF($C1775&lt;&gt;"",VLOOKUP($C1775,'Monthly budget'!$E$8:$O$86,COLUMN()-3,FALSE),0)</f>
        <v>0</v>
      </c>
      <c r="M1775" s="82">
        <f>IF($C1775&lt;&gt;"",VLOOKUP($C1775,'Monthly budget'!$E$8:$O$86,COLUMN()-3,FALSE),0)</f>
        <v>0</v>
      </c>
      <c r="N1775" s="82">
        <f>IF($C1775&lt;&gt;"",VLOOKUP($C1775,'Monthly budget'!$E$8:$O$86,COLUMN()-3,FALSE),0)</f>
        <v>0</v>
      </c>
    </row>
    <row r="1776" spans="2:14" x14ac:dyDescent="0.25">
      <c r="B1776" s="81" t="b">
        <v>0</v>
      </c>
      <c r="C1776" s="88"/>
      <c r="D1776" s="87"/>
      <c r="E1776" s="83">
        <f>IF($C1776&lt;&gt;"",VLOOKUP($C1776,'Monthly budget'!$E$8:$O$86,COLUMN()-3,FALSE),0)</f>
        <v>0</v>
      </c>
      <c r="F1776" s="82">
        <f>IF($C1776&lt;&gt;"",VLOOKUP($C1776,'Monthly budget'!$E$8:$O$86,COLUMN()-3,FALSE),0)</f>
        <v>0</v>
      </c>
      <c r="G1776" s="82">
        <f>IF($C1776&lt;&gt;"",VLOOKUP($C1776,'Monthly budget'!$E$8:$O$86,COLUMN()-3,FALSE),0)</f>
        <v>0</v>
      </c>
      <c r="H1776" s="82">
        <f>IF($C1776&lt;&gt;"",VLOOKUP($C1776,'Monthly budget'!$E$8:$O$86,COLUMN()-3,FALSE),0)</f>
        <v>0</v>
      </c>
      <c r="I1776" s="82">
        <f>IF($C1776&lt;&gt;"",VLOOKUP($C1776,'Monthly budget'!$E$8:$O$86,COLUMN()-3,FALSE),0)</f>
        <v>0</v>
      </c>
      <c r="J1776" s="82">
        <f>IF($C1776&lt;&gt;"",VLOOKUP($C1776,'Monthly budget'!$E$8:$O$86,COLUMN()-3,FALSE),0)</f>
        <v>0</v>
      </c>
      <c r="K1776" s="82">
        <f>IF($C1776&lt;&gt;"",VLOOKUP($C1776,'Monthly budget'!$E$8:$O$86,COLUMN()-3,FALSE),0)</f>
        <v>0</v>
      </c>
      <c r="L1776" s="82">
        <f>IF($C1776&lt;&gt;"",VLOOKUP($C1776,'Monthly budget'!$E$8:$O$86,COLUMN()-3,FALSE),0)</f>
        <v>0</v>
      </c>
      <c r="M1776" s="82">
        <f>IF($C1776&lt;&gt;"",VLOOKUP($C1776,'Monthly budget'!$E$8:$O$86,COLUMN()-3,FALSE),0)</f>
        <v>0</v>
      </c>
      <c r="N1776" s="82">
        <f>IF($C1776&lt;&gt;"",VLOOKUP($C1776,'Monthly budget'!$E$8:$O$86,COLUMN()-3,FALSE),0)</f>
        <v>0</v>
      </c>
    </row>
    <row r="1777" spans="2:14" x14ac:dyDescent="0.25">
      <c r="B1777" s="81" t="b">
        <v>0</v>
      </c>
      <c r="C1777" s="88"/>
      <c r="D1777" s="87"/>
      <c r="E1777" s="83">
        <f>IF($C1777&lt;&gt;"",VLOOKUP($C1777,'Monthly budget'!$E$8:$O$86,COLUMN()-3,FALSE),0)</f>
        <v>0</v>
      </c>
      <c r="F1777" s="82">
        <f>IF($C1777&lt;&gt;"",VLOOKUP($C1777,'Monthly budget'!$E$8:$O$86,COLUMN()-3,FALSE),0)</f>
        <v>0</v>
      </c>
      <c r="G1777" s="82">
        <f>IF($C1777&lt;&gt;"",VLOOKUP($C1777,'Monthly budget'!$E$8:$O$86,COLUMN()-3,FALSE),0)</f>
        <v>0</v>
      </c>
      <c r="H1777" s="82">
        <f>IF($C1777&lt;&gt;"",VLOOKUP($C1777,'Monthly budget'!$E$8:$O$86,COLUMN()-3,FALSE),0)</f>
        <v>0</v>
      </c>
      <c r="I1777" s="82">
        <f>IF($C1777&lt;&gt;"",VLOOKUP($C1777,'Monthly budget'!$E$8:$O$86,COLUMN()-3,FALSE),0)</f>
        <v>0</v>
      </c>
      <c r="J1777" s="82">
        <f>IF($C1777&lt;&gt;"",VLOOKUP($C1777,'Monthly budget'!$E$8:$O$86,COLUMN()-3,FALSE),0)</f>
        <v>0</v>
      </c>
      <c r="K1777" s="82">
        <f>IF($C1777&lt;&gt;"",VLOOKUP($C1777,'Monthly budget'!$E$8:$O$86,COLUMN()-3,FALSE),0)</f>
        <v>0</v>
      </c>
      <c r="L1777" s="82">
        <f>IF($C1777&lt;&gt;"",VLOOKUP($C1777,'Monthly budget'!$E$8:$O$86,COLUMN()-3,FALSE),0)</f>
        <v>0</v>
      </c>
      <c r="M1777" s="82">
        <f>IF($C1777&lt;&gt;"",VLOOKUP($C1777,'Monthly budget'!$E$8:$O$86,COLUMN()-3,FALSE),0)</f>
        <v>0</v>
      </c>
      <c r="N1777" s="82">
        <f>IF($C1777&lt;&gt;"",VLOOKUP($C1777,'Monthly budget'!$E$8:$O$86,COLUMN()-3,FALSE),0)</f>
        <v>0</v>
      </c>
    </row>
    <row r="1778" spans="2:14" x14ac:dyDescent="0.25">
      <c r="B1778" s="81" t="b">
        <v>0</v>
      </c>
      <c r="C1778" s="88"/>
      <c r="D1778" s="87"/>
      <c r="E1778" s="83">
        <f>IF($C1778&lt;&gt;"",VLOOKUP($C1778,'Monthly budget'!$E$8:$O$86,COLUMN()-3,FALSE),0)</f>
        <v>0</v>
      </c>
      <c r="F1778" s="82">
        <f>IF($C1778&lt;&gt;"",VLOOKUP($C1778,'Monthly budget'!$E$8:$O$86,COLUMN()-3,FALSE),0)</f>
        <v>0</v>
      </c>
      <c r="G1778" s="82">
        <f>IF($C1778&lt;&gt;"",VLOOKUP($C1778,'Monthly budget'!$E$8:$O$86,COLUMN()-3,FALSE),0)</f>
        <v>0</v>
      </c>
      <c r="H1778" s="82">
        <f>IF($C1778&lt;&gt;"",VLOOKUP($C1778,'Monthly budget'!$E$8:$O$86,COLUMN()-3,FALSE),0)</f>
        <v>0</v>
      </c>
      <c r="I1778" s="82">
        <f>IF($C1778&lt;&gt;"",VLOOKUP($C1778,'Monthly budget'!$E$8:$O$86,COLUMN()-3,FALSE),0)</f>
        <v>0</v>
      </c>
      <c r="J1778" s="82">
        <f>IF($C1778&lt;&gt;"",VLOOKUP($C1778,'Monthly budget'!$E$8:$O$86,COLUMN()-3,FALSE),0)</f>
        <v>0</v>
      </c>
      <c r="K1778" s="82">
        <f>IF($C1778&lt;&gt;"",VLOOKUP($C1778,'Monthly budget'!$E$8:$O$86,COLUMN()-3,FALSE),0)</f>
        <v>0</v>
      </c>
      <c r="L1778" s="82">
        <f>IF($C1778&lt;&gt;"",VLOOKUP($C1778,'Monthly budget'!$E$8:$O$86,COLUMN()-3,FALSE),0)</f>
        <v>0</v>
      </c>
      <c r="M1778" s="82">
        <f>IF($C1778&lt;&gt;"",VLOOKUP($C1778,'Monthly budget'!$E$8:$O$86,COLUMN()-3,FALSE),0)</f>
        <v>0</v>
      </c>
      <c r="N1778" s="82">
        <f>IF($C1778&lt;&gt;"",VLOOKUP($C1778,'Monthly budget'!$E$8:$O$86,COLUMN()-3,FALSE),0)</f>
        <v>0</v>
      </c>
    </row>
    <row r="1779" spans="2:14" x14ac:dyDescent="0.25">
      <c r="B1779" s="81" t="b">
        <v>0</v>
      </c>
      <c r="C1779" s="88"/>
      <c r="D1779" s="87"/>
      <c r="E1779" s="83">
        <f>IF($C1779&lt;&gt;"",VLOOKUP($C1779,'Monthly budget'!$E$8:$O$86,COLUMN()-3,FALSE),0)</f>
        <v>0</v>
      </c>
      <c r="F1779" s="82">
        <f>IF($C1779&lt;&gt;"",VLOOKUP($C1779,'Monthly budget'!$E$8:$O$86,COLUMN()-3,FALSE),0)</f>
        <v>0</v>
      </c>
      <c r="G1779" s="82">
        <f>IF($C1779&lt;&gt;"",VLOOKUP($C1779,'Monthly budget'!$E$8:$O$86,COLUMN()-3,FALSE),0)</f>
        <v>0</v>
      </c>
      <c r="H1779" s="82">
        <f>IF($C1779&lt;&gt;"",VLOOKUP($C1779,'Monthly budget'!$E$8:$O$86,COLUMN()-3,FALSE),0)</f>
        <v>0</v>
      </c>
      <c r="I1779" s="82">
        <f>IF($C1779&lt;&gt;"",VLOOKUP($C1779,'Monthly budget'!$E$8:$O$86,COLUMN()-3,FALSE),0)</f>
        <v>0</v>
      </c>
      <c r="J1779" s="82">
        <f>IF($C1779&lt;&gt;"",VLOOKUP($C1779,'Monthly budget'!$E$8:$O$86,COLUMN()-3,FALSE),0)</f>
        <v>0</v>
      </c>
      <c r="K1779" s="82">
        <f>IF($C1779&lt;&gt;"",VLOOKUP($C1779,'Monthly budget'!$E$8:$O$86,COLUMN()-3,FALSE),0)</f>
        <v>0</v>
      </c>
      <c r="L1779" s="82">
        <f>IF($C1779&lt;&gt;"",VLOOKUP($C1779,'Monthly budget'!$E$8:$O$86,COLUMN()-3,FALSE),0)</f>
        <v>0</v>
      </c>
      <c r="M1779" s="82">
        <f>IF($C1779&lt;&gt;"",VLOOKUP($C1779,'Monthly budget'!$E$8:$O$86,COLUMN()-3,FALSE),0)</f>
        <v>0</v>
      </c>
      <c r="N1779" s="82">
        <f>IF($C1779&lt;&gt;"",VLOOKUP($C1779,'Monthly budget'!$E$8:$O$86,COLUMN()-3,FALSE),0)</f>
        <v>0</v>
      </c>
    </row>
    <row r="1780" spans="2:14" x14ac:dyDescent="0.25">
      <c r="B1780" s="81" t="b">
        <v>0</v>
      </c>
      <c r="C1780" s="88"/>
      <c r="D1780" s="87"/>
      <c r="E1780" s="83">
        <f>IF($C1780&lt;&gt;"",VLOOKUP($C1780,'Monthly budget'!$E$8:$O$86,COLUMN()-3,FALSE),0)</f>
        <v>0</v>
      </c>
      <c r="F1780" s="82">
        <f>IF($C1780&lt;&gt;"",VLOOKUP($C1780,'Monthly budget'!$E$8:$O$86,COLUMN()-3,FALSE),0)</f>
        <v>0</v>
      </c>
      <c r="G1780" s="82">
        <f>IF($C1780&lt;&gt;"",VLOOKUP($C1780,'Monthly budget'!$E$8:$O$86,COLUMN()-3,FALSE),0)</f>
        <v>0</v>
      </c>
      <c r="H1780" s="82">
        <f>IF($C1780&lt;&gt;"",VLOOKUP($C1780,'Monthly budget'!$E$8:$O$86,COLUMN()-3,FALSE),0)</f>
        <v>0</v>
      </c>
      <c r="I1780" s="82">
        <f>IF($C1780&lt;&gt;"",VLOOKUP($C1780,'Monthly budget'!$E$8:$O$86,COLUMN()-3,FALSE),0)</f>
        <v>0</v>
      </c>
      <c r="J1780" s="82">
        <f>IF($C1780&lt;&gt;"",VLOOKUP($C1780,'Monthly budget'!$E$8:$O$86,COLUMN()-3,FALSE),0)</f>
        <v>0</v>
      </c>
      <c r="K1780" s="82">
        <f>IF($C1780&lt;&gt;"",VLOOKUP($C1780,'Monthly budget'!$E$8:$O$86,COLUMN()-3,FALSE),0)</f>
        <v>0</v>
      </c>
      <c r="L1780" s="82">
        <f>IF($C1780&lt;&gt;"",VLOOKUP($C1780,'Monthly budget'!$E$8:$O$86,COLUMN()-3,FALSE),0)</f>
        <v>0</v>
      </c>
      <c r="M1780" s="82">
        <f>IF($C1780&lt;&gt;"",VLOOKUP($C1780,'Monthly budget'!$E$8:$O$86,COLUMN()-3,FALSE),0)</f>
        <v>0</v>
      </c>
      <c r="N1780" s="82">
        <f>IF($C1780&lt;&gt;"",VLOOKUP($C1780,'Monthly budget'!$E$8:$O$86,COLUMN()-3,FALSE),0)</f>
        <v>0</v>
      </c>
    </row>
    <row r="1781" spans="2:14" x14ac:dyDescent="0.25">
      <c r="B1781" s="81" t="b">
        <v>0</v>
      </c>
      <c r="C1781" s="88"/>
      <c r="D1781" s="87"/>
      <c r="E1781" s="83">
        <f>IF($C1781&lt;&gt;"",VLOOKUP($C1781,'Monthly budget'!$E$8:$O$86,COLUMN()-3,FALSE),0)</f>
        <v>0</v>
      </c>
      <c r="F1781" s="82">
        <f>IF($C1781&lt;&gt;"",VLOOKUP($C1781,'Monthly budget'!$E$8:$O$86,COLUMN()-3,FALSE),0)</f>
        <v>0</v>
      </c>
      <c r="G1781" s="82">
        <f>IF($C1781&lt;&gt;"",VLOOKUP($C1781,'Monthly budget'!$E$8:$O$86,COLUMN()-3,FALSE),0)</f>
        <v>0</v>
      </c>
      <c r="H1781" s="82">
        <f>IF($C1781&lt;&gt;"",VLOOKUP($C1781,'Monthly budget'!$E$8:$O$86,COLUMN()-3,FALSE),0)</f>
        <v>0</v>
      </c>
      <c r="I1781" s="82">
        <f>IF($C1781&lt;&gt;"",VLOOKUP($C1781,'Monthly budget'!$E$8:$O$86,COLUMN()-3,FALSE),0)</f>
        <v>0</v>
      </c>
      <c r="J1781" s="82">
        <f>IF($C1781&lt;&gt;"",VLOOKUP($C1781,'Monthly budget'!$E$8:$O$86,COLUMN()-3,FALSE),0)</f>
        <v>0</v>
      </c>
      <c r="K1781" s="82">
        <f>IF($C1781&lt;&gt;"",VLOOKUP($C1781,'Monthly budget'!$E$8:$O$86,COLUMN()-3,FALSE),0)</f>
        <v>0</v>
      </c>
      <c r="L1781" s="82">
        <f>IF($C1781&lt;&gt;"",VLOOKUP($C1781,'Monthly budget'!$E$8:$O$86,COLUMN()-3,FALSE),0)</f>
        <v>0</v>
      </c>
      <c r="M1781" s="82">
        <f>IF($C1781&lt;&gt;"",VLOOKUP($C1781,'Monthly budget'!$E$8:$O$86,COLUMN()-3,FALSE),0)</f>
        <v>0</v>
      </c>
      <c r="N1781" s="82">
        <f>IF($C1781&lt;&gt;"",VLOOKUP($C1781,'Monthly budget'!$E$8:$O$86,COLUMN()-3,FALSE),0)</f>
        <v>0</v>
      </c>
    </row>
    <row r="1782" spans="2:14" x14ac:dyDescent="0.25">
      <c r="B1782" s="81" t="b">
        <v>0</v>
      </c>
      <c r="C1782" s="88"/>
      <c r="D1782" s="87"/>
      <c r="E1782" s="83">
        <f>IF($C1782&lt;&gt;"",VLOOKUP($C1782,'Monthly budget'!$E$8:$O$86,COLUMN()-3,FALSE),0)</f>
        <v>0</v>
      </c>
      <c r="F1782" s="82">
        <f>IF($C1782&lt;&gt;"",VLOOKUP($C1782,'Monthly budget'!$E$8:$O$86,COLUMN()-3,FALSE),0)</f>
        <v>0</v>
      </c>
      <c r="G1782" s="82">
        <f>IF($C1782&lt;&gt;"",VLOOKUP($C1782,'Monthly budget'!$E$8:$O$86,COLUMN()-3,FALSE),0)</f>
        <v>0</v>
      </c>
      <c r="H1782" s="82">
        <f>IF($C1782&lt;&gt;"",VLOOKUP($C1782,'Monthly budget'!$E$8:$O$86,COLUMN()-3,FALSE),0)</f>
        <v>0</v>
      </c>
      <c r="I1782" s="82">
        <f>IF($C1782&lt;&gt;"",VLOOKUP($C1782,'Monthly budget'!$E$8:$O$86,COLUMN()-3,FALSE),0)</f>
        <v>0</v>
      </c>
      <c r="J1782" s="82">
        <f>IF($C1782&lt;&gt;"",VLOOKUP($C1782,'Monthly budget'!$E$8:$O$86,COLUMN()-3,FALSE),0)</f>
        <v>0</v>
      </c>
      <c r="K1782" s="82">
        <f>IF($C1782&lt;&gt;"",VLOOKUP($C1782,'Monthly budget'!$E$8:$O$86,COLUMN()-3,FALSE),0)</f>
        <v>0</v>
      </c>
      <c r="L1782" s="82">
        <f>IF($C1782&lt;&gt;"",VLOOKUP($C1782,'Monthly budget'!$E$8:$O$86,COLUMN()-3,FALSE),0)</f>
        <v>0</v>
      </c>
      <c r="M1782" s="82">
        <f>IF($C1782&lt;&gt;"",VLOOKUP($C1782,'Monthly budget'!$E$8:$O$86,COLUMN()-3,FALSE),0)</f>
        <v>0</v>
      </c>
      <c r="N1782" s="82">
        <f>IF($C1782&lt;&gt;"",VLOOKUP($C1782,'Monthly budget'!$E$8:$O$86,COLUMN()-3,FALSE),0)</f>
        <v>0</v>
      </c>
    </row>
    <row r="1783" spans="2:14" x14ac:dyDescent="0.25">
      <c r="B1783" s="81" t="b">
        <v>0</v>
      </c>
      <c r="C1783" s="88"/>
      <c r="D1783" s="87"/>
      <c r="E1783" s="83">
        <f>IF($C1783&lt;&gt;"",VLOOKUP($C1783,'Monthly budget'!$E$8:$O$86,COLUMN()-3,FALSE),0)</f>
        <v>0</v>
      </c>
      <c r="F1783" s="82">
        <f>IF($C1783&lt;&gt;"",VLOOKUP($C1783,'Monthly budget'!$E$8:$O$86,COLUMN()-3,FALSE),0)</f>
        <v>0</v>
      </c>
      <c r="G1783" s="82">
        <f>IF($C1783&lt;&gt;"",VLOOKUP($C1783,'Monthly budget'!$E$8:$O$86,COLUMN()-3,FALSE),0)</f>
        <v>0</v>
      </c>
      <c r="H1783" s="82">
        <f>IF($C1783&lt;&gt;"",VLOOKUP($C1783,'Monthly budget'!$E$8:$O$86,COLUMN()-3,FALSE),0)</f>
        <v>0</v>
      </c>
      <c r="I1783" s="82">
        <f>IF($C1783&lt;&gt;"",VLOOKUP($C1783,'Monthly budget'!$E$8:$O$86,COLUMN()-3,FALSE),0)</f>
        <v>0</v>
      </c>
      <c r="J1783" s="82">
        <f>IF($C1783&lt;&gt;"",VLOOKUP($C1783,'Monthly budget'!$E$8:$O$86,COLUMN()-3,FALSE),0)</f>
        <v>0</v>
      </c>
      <c r="K1783" s="82">
        <f>IF($C1783&lt;&gt;"",VLOOKUP($C1783,'Monthly budget'!$E$8:$O$86,COLUMN()-3,FALSE),0)</f>
        <v>0</v>
      </c>
      <c r="L1783" s="82">
        <f>IF($C1783&lt;&gt;"",VLOOKUP($C1783,'Monthly budget'!$E$8:$O$86,COLUMN()-3,FALSE),0)</f>
        <v>0</v>
      </c>
      <c r="M1783" s="82">
        <f>IF($C1783&lt;&gt;"",VLOOKUP($C1783,'Monthly budget'!$E$8:$O$86,COLUMN()-3,FALSE),0)</f>
        <v>0</v>
      </c>
      <c r="N1783" s="82">
        <f>IF($C1783&lt;&gt;"",VLOOKUP($C1783,'Monthly budget'!$E$8:$O$86,COLUMN()-3,FALSE),0)</f>
        <v>0</v>
      </c>
    </row>
    <row r="1784" spans="2:14" x14ac:dyDescent="0.25">
      <c r="B1784" s="81" t="b">
        <v>0</v>
      </c>
      <c r="C1784" s="88"/>
      <c r="D1784" s="87"/>
      <c r="E1784" s="83">
        <f>IF($C1784&lt;&gt;"",VLOOKUP($C1784,'Monthly budget'!$E$8:$O$86,COLUMN()-3,FALSE),0)</f>
        <v>0</v>
      </c>
      <c r="F1784" s="82">
        <f>IF($C1784&lt;&gt;"",VLOOKUP($C1784,'Monthly budget'!$E$8:$O$86,COLUMN()-3,FALSE),0)</f>
        <v>0</v>
      </c>
      <c r="G1784" s="82">
        <f>IF($C1784&lt;&gt;"",VLOOKUP($C1784,'Monthly budget'!$E$8:$O$86,COLUMN()-3,FALSE),0)</f>
        <v>0</v>
      </c>
      <c r="H1784" s="82">
        <f>IF($C1784&lt;&gt;"",VLOOKUP($C1784,'Monthly budget'!$E$8:$O$86,COLUMN()-3,FALSE),0)</f>
        <v>0</v>
      </c>
      <c r="I1784" s="82">
        <f>IF($C1784&lt;&gt;"",VLOOKUP($C1784,'Monthly budget'!$E$8:$O$86,COLUMN()-3,FALSE),0)</f>
        <v>0</v>
      </c>
      <c r="J1784" s="82">
        <f>IF($C1784&lt;&gt;"",VLOOKUP($C1784,'Monthly budget'!$E$8:$O$86,COLUMN()-3,FALSE),0)</f>
        <v>0</v>
      </c>
      <c r="K1784" s="82">
        <f>IF($C1784&lt;&gt;"",VLOOKUP($C1784,'Monthly budget'!$E$8:$O$86,COLUMN()-3,FALSE),0)</f>
        <v>0</v>
      </c>
      <c r="L1784" s="82">
        <f>IF($C1784&lt;&gt;"",VLOOKUP($C1784,'Monthly budget'!$E$8:$O$86,COLUMN()-3,FALSE),0)</f>
        <v>0</v>
      </c>
      <c r="M1784" s="82">
        <f>IF($C1784&lt;&gt;"",VLOOKUP($C1784,'Monthly budget'!$E$8:$O$86,COLUMN()-3,FALSE),0)</f>
        <v>0</v>
      </c>
      <c r="N1784" s="82">
        <f>IF($C1784&lt;&gt;"",VLOOKUP($C1784,'Monthly budget'!$E$8:$O$86,COLUMN()-3,FALSE),0)</f>
        <v>0</v>
      </c>
    </row>
    <row r="1785" spans="2:14" x14ac:dyDescent="0.25">
      <c r="B1785" s="81" t="b">
        <v>0</v>
      </c>
      <c r="C1785" s="88"/>
      <c r="D1785" s="87"/>
      <c r="E1785" s="83">
        <f>IF($C1785&lt;&gt;"",VLOOKUP($C1785,'Monthly budget'!$E$8:$O$86,COLUMN()-3,FALSE),0)</f>
        <v>0</v>
      </c>
      <c r="F1785" s="82">
        <f>IF($C1785&lt;&gt;"",VLOOKUP($C1785,'Monthly budget'!$E$8:$O$86,COLUMN()-3,FALSE),0)</f>
        <v>0</v>
      </c>
      <c r="G1785" s="82">
        <f>IF($C1785&lt;&gt;"",VLOOKUP($C1785,'Monthly budget'!$E$8:$O$86,COLUMN()-3,FALSE),0)</f>
        <v>0</v>
      </c>
      <c r="H1785" s="82">
        <f>IF($C1785&lt;&gt;"",VLOOKUP($C1785,'Monthly budget'!$E$8:$O$86,COLUMN()-3,FALSE),0)</f>
        <v>0</v>
      </c>
      <c r="I1785" s="82">
        <f>IF($C1785&lt;&gt;"",VLOOKUP($C1785,'Monthly budget'!$E$8:$O$86,COLUMN()-3,FALSE),0)</f>
        <v>0</v>
      </c>
      <c r="J1785" s="82">
        <f>IF($C1785&lt;&gt;"",VLOOKUP($C1785,'Monthly budget'!$E$8:$O$86,COLUMN()-3,FALSE),0)</f>
        <v>0</v>
      </c>
      <c r="K1785" s="82">
        <f>IF($C1785&lt;&gt;"",VLOOKUP($C1785,'Monthly budget'!$E$8:$O$86,COLUMN()-3,FALSE),0)</f>
        <v>0</v>
      </c>
      <c r="L1785" s="82">
        <f>IF($C1785&lt;&gt;"",VLOOKUP($C1785,'Monthly budget'!$E$8:$O$86,COLUMN()-3,FALSE),0)</f>
        <v>0</v>
      </c>
      <c r="M1785" s="82">
        <f>IF($C1785&lt;&gt;"",VLOOKUP($C1785,'Monthly budget'!$E$8:$O$86,COLUMN()-3,FALSE),0)</f>
        <v>0</v>
      </c>
      <c r="N1785" s="82">
        <f>IF($C1785&lt;&gt;"",VLOOKUP($C1785,'Monthly budget'!$E$8:$O$86,COLUMN()-3,FALSE),0)</f>
        <v>0</v>
      </c>
    </row>
    <row r="1786" spans="2:14" x14ac:dyDescent="0.25">
      <c r="B1786" s="81" t="b">
        <v>0</v>
      </c>
      <c r="C1786" s="88"/>
      <c r="D1786" s="87"/>
      <c r="E1786" s="83">
        <f>IF($C1786&lt;&gt;"",VLOOKUP($C1786,'Monthly budget'!$E$8:$O$86,COLUMN()-3,FALSE),0)</f>
        <v>0</v>
      </c>
      <c r="F1786" s="82">
        <f>IF($C1786&lt;&gt;"",VLOOKUP($C1786,'Monthly budget'!$E$8:$O$86,COLUMN()-3,FALSE),0)</f>
        <v>0</v>
      </c>
      <c r="G1786" s="82">
        <f>IF($C1786&lt;&gt;"",VLOOKUP($C1786,'Monthly budget'!$E$8:$O$86,COLUMN()-3,FALSE),0)</f>
        <v>0</v>
      </c>
      <c r="H1786" s="82">
        <f>IF($C1786&lt;&gt;"",VLOOKUP($C1786,'Monthly budget'!$E$8:$O$86,COLUMN()-3,FALSE),0)</f>
        <v>0</v>
      </c>
      <c r="I1786" s="82">
        <f>IF($C1786&lt;&gt;"",VLOOKUP($C1786,'Monthly budget'!$E$8:$O$86,COLUMN()-3,FALSE),0)</f>
        <v>0</v>
      </c>
      <c r="J1786" s="82">
        <f>IF($C1786&lt;&gt;"",VLOOKUP($C1786,'Monthly budget'!$E$8:$O$86,COLUMN()-3,FALSE),0)</f>
        <v>0</v>
      </c>
      <c r="K1786" s="82">
        <f>IF($C1786&lt;&gt;"",VLOOKUP($C1786,'Monthly budget'!$E$8:$O$86,COLUMN()-3,FALSE),0)</f>
        <v>0</v>
      </c>
      <c r="L1786" s="82">
        <f>IF($C1786&lt;&gt;"",VLOOKUP($C1786,'Monthly budget'!$E$8:$O$86,COLUMN()-3,FALSE),0)</f>
        <v>0</v>
      </c>
      <c r="M1786" s="82">
        <f>IF($C1786&lt;&gt;"",VLOOKUP($C1786,'Monthly budget'!$E$8:$O$86,COLUMN()-3,FALSE),0)</f>
        <v>0</v>
      </c>
      <c r="N1786" s="82">
        <f>IF($C1786&lt;&gt;"",VLOOKUP($C1786,'Monthly budget'!$E$8:$O$86,COLUMN()-3,FALSE),0)</f>
        <v>0</v>
      </c>
    </row>
    <row r="1787" spans="2:14" x14ac:dyDescent="0.25">
      <c r="B1787" s="81" t="b">
        <v>0</v>
      </c>
      <c r="C1787" s="88"/>
      <c r="D1787" s="87"/>
      <c r="E1787" s="83">
        <f>IF($C1787&lt;&gt;"",VLOOKUP($C1787,'Monthly budget'!$E$8:$O$86,COLUMN()-3,FALSE),0)</f>
        <v>0</v>
      </c>
      <c r="F1787" s="82">
        <f>IF($C1787&lt;&gt;"",VLOOKUP($C1787,'Monthly budget'!$E$8:$O$86,COLUMN()-3,FALSE),0)</f>
        <v>0</v>
      </c>
      <c r="G1787" s="82">
        <f>IF($C1787&lt;&gt;"",VLOOKUP($C1787,'Monthly budget'!$E$8:$O$86,COLUMN()-3,FALSE),0)</f>
        <v>0</v>
      </c>
      <c r="H1787" s="82">
        <f>IF($C1787&lt;&gt;"",VLOOKUP($C1787,'Monthly budget'!$E$8:$O$86,COLUMN()-3,FALSE),0)</f>
        <v>0</v>
      </c>
      <c r="I1787" s="82">
        <f>IF($C1787&lt;&gt;"",VLOOKUP($C1787,'Monthly budget'!$E$8:$O$86,COLUMN()-3,FALSE),0)</f>
        <v>0</v>
      </c>
      <c r="J1787" s="82">
        <f>IF($C1787&lt;&gt;"",VLOOKUP($C1787,'Monthly budget'!$E$8:$O$86,COLUMN()-3,FALSE),0)</f>
        <v>0</v>
      </c>
      <c r="K1787" s="82">
        <f>IF($C1787&lt;&gt;"",VLOOKUP($C1787,'Monthly budget'!$E$8:$O$86,COLUMN()-3,FALSE),0)</f>
        <v>0</v>
      </c>
      <c r="L1787" s="82">
        <f>IF($C1787&lt;&gt;"",VLOOKUP($C1787,'Monthly budget'!$E$8:$O$86,COLUMN()-3,FALSE),0)</f>
        <v>0</v>
      </c>
      <c r="M1787" s="82">
        <f>IF($C1787&lt;&gt;"",VLOOKUP($C1787,'Monthly budget'!$E$8:$O$86,COLUMN()-3,FALSE),0)</f>
        <v>0</v>
      </c>
      <c r="N1787" s="82">
        <f>IF($C1787&lt;&gt;"",VLOOKUP($C1787,'Monthly budget'!$E$8:$O$86,COLUMN()-3,FALSE),0)</f>
        <v>0</v>
      </c>
    </row>
    <row r="1788" spans="2:14" x14ac:dyDescent="0.25">
      <c r="B1788" s="81" t="b">
        <v>0</v>
      </c>
      <c r="C1788" s="88"/>
      <c r="D1788" s="87"/>
      <c r="E1788" s="83">
        <f>IF($C1788&lt;&gt;"",VLOOKUP($C1788,'Monthly budget'!$E$8:$O$86,COLUMN()-3,FALSE),0)</f>
        <v>0</v>
      </c>
      <c r="F1788" s="82">
        <f>IF($C1788&lt;&gt;"",VLOOKUP($C1788,'Monthly budget'!$E$8:$O$86,COLUMN()-3,FALSE),0)</f>
        <v>0</v>
      </c>
      <c r="G1788" s="82">
        <f>IF($C1788&lt;&gt;"",VLOOKUP($C1788,'Monthly budget'!$E$8:$O$86,COLUMN()-3,FALSE),0)</f>
        <v>0</v>
      </c>
      <c r="H1788" s="82">
        <f>IF($C1788&lt;&gt;"",VLOOKUP($C1788,'Monthly budget'!$E$8:$O$86,COLUMN()-3,FALSE),0)</f>
        <v>0</v>
      </c>
      <c r="I1788" s="82">
        <f>IF($C1788&lt;&gt;"",VLOOKUP($C1788,'Monthly budget'!$E$8:$O$86,COLUMN()-3,FALSE),0)</f>
        <v>0</v>
      </c>
      <c r="J1788" s="82">
        <f>IF($C1788&lt;&gt;"",VLOOKUP($C1788,'Monthly budget'!$E$8:$O$86,COLUMN()-3,FALSE),0)</f>
        <v>0</v>
      </c>
      <c r="K1788" s="82">
        <f>IF($C1788&lt;&gt;"",VLOOKUP($C1788,'Monthly budget'!$E$8:$O$86,COLUMN()-3,FALSE),0)</f>
        <v>0</v>
      </c>
      <c r="L1788" s="82">
        <f>IF($C1788&lt;&gt;"",VLOOKUP($C1788,'Monthly budget'!$E$8:$O$86,COLUMN()-3,FALSE),0)</f>
        <v>0</v>
      </c>
      <c r="M1788" s="82">
        <f>IF($C1788&lt;&gt;"",VLOOKUP($C1788,'Monthly budget'!$E$8:$O$86,COLUMN()-3,FALSE),0)</f>
        <v>0</v>
      </c>
      <c r="N1788" s="82">
        <f>IF($C1788&lt;&gt;"",VLOOKUP($C1788,'Monthly budget'!$E$8:$O$86,COLUMN()-3,FALSE),0)</f>
        <v>0</v>
      </c>
    </row>
    <row r="1789" spans="2:14" x14ac:dyDescent="0.25">
      <c r="B1789" s="81" t="b">
        <v>0</v>
      </c>
      <c r="C1789" s="88"/>
      <c r="D1789" s="87"/>
      <c r="E1789" s="83">
        <f>IF($C1789&lt;&gt;"",VLOOKUP($C1789,'Monthly budget'!$E$8:$O$86,COLUMN()-3,FALSE),0)</f>
        <v>0</v>
      </c>
      <c r="F1789" s="82">
        <f>IF($C1789&lt;&gt;"",VLOOKUP($C1789,'Monthly budget'!$E$8:$O$86,COLUMN()-3,FALSE),0)</f>
        <v>0</v>
      </c>
      <c r="G1789" s="82">
        <f>IF($C1789&lt;&gt;"",VLOOKUP($C1789,'Monthly budget'!$E$8:$O$86,COLUMN()-3,FALSE),0)</f>
        <v>0</v>
      </c>
      <c r="H1789" s="82">
        <f>IF($C1789&lt;&gt;"",VLOOKUP($C1789,'Monthly budget'!$E$8:$O$86,COLUMN()-3,FALSE),0)</f>
        <v>0</v>
      </c>
      <c r="I1789" s="82">
        <f>IF($C1789&lt;&gt;"",VLOOKUP($C1789,'Monthly budget'!$E$8:$O$86,COLUMN()-3,FALSE),0)</f>
        <v>0</v>
      </c>
      <c r="J1789" s="82">
        <f>IF($C1789&lt;&gt;"",VLOOKUP($C1789,'Monthly budget'!$E$8:$O$86,COLUMN()-3,FALSE),0)</f>
        <v>0</v>
      </c>
      <c r="K1789" s="82">
        <f>IF($C1789&lt;&gt;"",VLOOKUP($C1789,'Monthly budget'!$E$8:$O$86,COLUMN()-3,FALSE),0)</f>
        <v>0</v>
      </c>
      <c r="L1789" s="82">
        <f>IF($C1789&lt;&gt;"",VLOOKUP($C1789,'Monthly budget'!$E$8:$O$86,COLUMN()-3,FALSE),0)</f>
        <v>0</v>
      </c>
      <c r="M1789" s="82">
        <f>IF($C1789&lt;&gt;"",VLOOKUP($C1789,'Monthly budget'!$E$8:$O$86,COLUMN()-3,FALSE),0)</f>
        <v>0</v>
      </c>
      <c r="N1789" s="82">
        <f>IF($C1789&lt;&gt;"",VLOOKUP($C1789,'Monthly budget'!$E$8:$O$86,COLUMN()-3,FALSE),0)</f>
        <v>0</v>
      </c>
    </row>
    <row r="1790" spans="2:14" x14ac:dyDescent="0.25">
      <c r="B1790" s="81" t="b">
        <v>0</v>
      </c>
      <c r="C1790" s="88"/>
      <c r="D1790" s="87"/>
      <c r="E1790" s="83">
        <f>IF($C1790&lt;&gt;"",VLOOKUP($C1790,'Monthly budget'!$E$8:$O$86,COLUMN()-3,FALSE),0)</f>
        <v>0</v>
      </c>
      <c r="F1790" s="82">
        <f>IF($C1790&lt;&gt;"",VLOOKUP($C1790,'Monthly budget'!$E$8:$O$86,COLUMN()-3,FALSE),0)</f>
        <v>0</v>
      </c>
      <c r="G1790" s="82">
        <f>IF($C1790&lt;&gt;"",VLOOKUP($C1790,'Monthly budget'!$E$8:$O$86,COLUMN()-3,FALSE),0)</f>
        <v>0</v>
      </c>
      <c r="H1790" s="82">
        <f>IF($C1790&lt;&gt;"",VLOOKUP($C1790,'Monthly budget'!$E$8:$O$86,COLUMN()-3,FALSE),0)</f>
        <v>0</v>
      </c>
      <c r="I1790" s="82">
        <f>IF($C1790&lt;&gt;"",VLOOKUP($C1790,'Monthly budget'!$E$8:$O$86,COLUMN()-3,FALSE),0)</f>
        <v>0</v>
      </c>
      <c r="J1790" s="82">
        <f>IF($C1790&lt;&gt;"",VLOOKUP($C1790,'Monthly budget'!$E$8:$O$86,COLUMN()-3,FALSE),0)</f>
        <v>0</v>
      </c>
      <c r="K1790" s="82">
        <f>IF($C1790&lt;&gt;"",VLOOKUP($C1790,'Monthly budget'!$E$8:$O$86,COLUMN()-3,FALSE),0)</f>
        <v>0</v>
      </c>
      <c r="L1790" s="82">
        <f>IF($C1790&lt;&gt;"",VLOOKUP($C1790,'Monthly budget'!$E$8:$O$86,COLUMN()-3,FALSE),0)</f>
        <v>0</v>
      </c>
      <c r="M1790" s="82">
        <f>IF($C1790&lt;&gt;"",VLOOKUP($C1790,'Monthly budget'!$E$8:$O$86,COLUMN()-3,FALSE),0)</f>
        <v>0</v>
      </c>
      <c r="N1790" s="82">
        <f>IF($C1790&lt;&gt;"",VLOOKUP($C1790,'Monthly budget'!$E$8:$O$86,COLUMN()-3,FALSE),0)</f>
        <v>0</v>
      </c>
    </row>
    <row r="1791" spans="2:14" x14ac:dyDescent="0.25">
      <c r="B1791" s="81" t="b">
        <v>0</v>
      </c>
      <c r="C1791" s="88"/>
      <c r="D1791" s="87"/>
      <c r="E1791" s="83">
        <f>IF($C1791&lt;&gt;"",VLOOKUP($C1791,'Monthly budget'!$E$8:$O$86,COLUMN()-3,FALSE),0)</f>
        <v>0</v>
      </c>
      <c r="F1791" s="82">
        <f>IF($C1791&lt;&gt;"",VLOOKUP($C1791,'Monthly budget'!$E$8:$O$86,COLUMN()-3,FALSE),0)</f>
        <v>0</v>
      </c>
      <c r="G1791" s="82">
        <f>IF($C1791&lt;&gt;"",VLOOKUP($C1791,'Monthly budget'!$E$8:$O$86,COLUMN()-3,FALSE),0)</f>
        <v>0</v>
      </c>
      <c r="H1791" s="82">
        <f>IF($C1791&lt;&gt;"",VLOOKUP($C1791,'Monthly budget'!$E$8:$O$86,COLUMN()-3,FALSE),0)</f>
        <v>0</v>
      </c>
      <c r="I1791" s="82">
        <f>IF($C1791&lt;&gt;"",VLOOKUP($C1791,'Monthly budget'!$E$8:$O$86,COLUMN()-3,FALSE),0)</f>
        <v>0</v>
      </c>
      <c r="J1791" s="82">
        <f>IF($C1791&lt;&gt;"",VLOOKUP($C1791,'Monthly budget'!$E$8:$O$86,COLUMN()-3,FALSE),0)</f>
        <v>0</v>
      </c>
      <c r="K1791" s="82">
        <f>IF($C1791&lt;&gt;"",VLOOKUP($C1791,'Monthly budget'!$E$8:$O$86,COLUMN()-3,FALSE),0)</f>
        <v>0</v>
      </c>
      <c r="L1791" s="82">
        <f>IF($C1791&lt;&gt;"",VLOOKUP($C1791,'Monthly budget'!$E$8:$O$86,COLUMN()-3,FALSE),0)</f>
        <v>0</v>
      </c>
      <c r="M1791" s="82">
        <f>IF($C1791&lt;&gt;"",VLOOKUP($C1791,'Monthly budget'!$E$8:$O$86,COLUMN()-3,FALSE),0)</f>
        <v>0</v>
      </c>
      <c r="N1791" s="82">
        <f>IF($C1791&lt;&gt;"",VLOOKUP($C1791,'Monthly budget'!$E$8:$O$86,COLUMN()-3,FALSE),0)</f>
        <v>0</v>
      </c>
    </row>
    <row r="1792" spans="2:14" x14ac:dyDescent="0.25">
      <c r="B1792" s="81" t="b">
        <v>0</v>
      </c>
      <c r="C1792" s="88"/>
      <c r="D1792" s="87"/>
      <c r="E1792" s="83">
        <f>IF($C1792&lt;&gt;"",VLOOKUP($C1792,'Monthly budget'!$E$8:$O$86,COLUMN()-3,FALSE),0)</f>
        <v>0</v>
      </c>
      <c r="F1792" s="82">
        <f>IF($C1792&lt;&gt;"",VLOOKUP($C1792,'Monthly budget'!$E$8:$O$86,COLUMN()-3,FALSE),0)</f>
        <v>0</v>
      </c>
      <c r="G1792" s="82">
        <f>IF($C1792&lt;&gt;"",VLOOKUP($C1792,'Monthly budget'!$E$8:$O$86,COLUMN()-3,FALSE),0)</f>
        <v>0</v>
      </c>
      <c r="H1792" s="82">
        <f>IF($C1792&lt;&gt;"",VLOOKUP($C1792,'Monthly budget'!$E$8:$O$86,COLUMN()-3,FALSE),0)</f>
        <v>0</v>
      </c>
      <c r="I1792" s="82">
        <f>IF($C1792&lt;&gt;"",VLOOKUP($C1792,'Monthly budget'!$E$8:$O$86,COLUMN()-3,FALSE),0)</f>
        <v>0</v>
      </c>
      <c r="J1792" s="82">
        <f>IF($C1792&lt;&gt;"",VLOOKUP($C1792,'Monthly budget'!$E$8:$O$86,COLUMN()-3,FALSE),0)</f>
        <v>0</v>
      </c>
      <c r="K1792" s="82">
        <f>IF($C1792&lt;&gt;"",VLOOKUP($C1792,'Monthly budget'!$E$8:$O$86,COLUMN()-3,FALSE),0)</f>
        <v>0</v>
      </c>
      <c r="L1792" s="82">
        <f>IF($C1792&lt;&gt;"",VLOOKUP($C1792,'Monthly budget'!$E$8:$O$86,COLUMN()-3,FALSE),0)</f>
        <v>0</v>
      </c>
      <c r="M1792" s="82">
        <f>IF($C1792&lt;&gt;"",VLOOKUP($C1792,'Monthly budget'!$E$8:$O$86,COLUMN()-3,FALSE),0)</f>
        <v>0</v>
      </c>
      <c r="N1792" s="82">
        <f>IF($C1792&lt;&gt;"",VLOOKUP($C1792,'Monthly budget'!$E$8:$O$86,COLUMN()-3,FALSE),0)</f>
        <v>0</v>
      </c>
    </row>
    <row r="1793" spans="2:14" x14ac:dyDescent="0.25">
      <c r="B1793" s="81" t="b">
        <v>0</v>
      </c>
      <c r="C1793" s="88"/>
      <c r="D1793" s="87"/>
      <c r="E1793" s="83">
        <f>IF($C1793&lt;&gt;"",VLOOKUP($C1793,'Monthly budget'!$E$8:$O$86,COLUMN()-3,FALSE),0)</f>
        <v>0</v>
      </c>
      <c r="F1793" s="82">
        <f>IF($C1793&lt;&gt;"",VLOOKUP($C1793,'Monthly budget'!$E$8:$O$86,COLUMN()-3,FALSE),0)</f>
        <v>0</v>
      </c>
      <c r="G1793" s="82">
        <f>IF($C1793&lt;&gt;"",VLOOKUP($C1793,'Monthly budget'!$E$8:$O$86,COLUMN()-3,FALSE),0)</f>
        <v>0</v>
      </c>
      <c r="H1793" s="82">
        <f>IF($C1793&lt;&gt;"",VLOOKUP($C1793,'Monthly budget'!$E$8:$O$86,COLUMN()-3,FALSE),0)</f>
        <v>0</v>
      </c>
      <c r="I1793" s="82">
        <f>IF($C1793&lt;&gt;"",VLOOKUP($C1793,'Monthly budget'!$E$8:$O$86,COLUMN()-3,FALSE),0)</f>
        <v>0</v>
      </c>
      <c r="J1793" s="82">
        <f>IF($C1793&lt;&gt;"",VLOOKUP($C1793,'Monthly budget'!$E$8:$O$86,COLUMN()-3,FALSE),0)</f>
        <v>0</v>
      </c>
      <c r="K1793" s="82">
        <f>IF($C1793&lt;&gt;"",VLOOKUP($C1793,'Monthly budget'!$E$8:$O$86,COLUMN()-3,FALSE),0)</f>
        <v>0</v>
      </c>
      <c r="L1793" s="82">
        <f>IF($C1793&lt;&gt;"",VLOOKUP($C1793,'Monthly budget'!$E$8:$O$86,COLUMN()-3,FALSE),0)</f>
        <v>0</v>
      </c>
      <c r="M1793" s="82">
        <f>IF($C1793&lt;&gt;"",VLOOKUP($C1793,'Monthly budget'!$E$8:$O$86,COLUMN()-3,FALSE),0)</f>
        <v>0</v>
      </c>
      <c r="N1793" s="82">
        <f>IF($C1793&lt;&gt;"",VLOOKUP($C1793,'Monthly budget'!$E$8:$O$86,COLUMN()-3,FALSE),0)</f>
        <v>0</v>
      </c>
    </row>
    <row r="1794" spans="2:14" x14ac:dyDescent="0.25">
      <c r="B1794" s="81" t="b">
        <v>0</v>
      </c>
      <c r="C1794" s="88"/>
      <c r="D1794" s="87"/>
      <c r="E1794" s="83">
        <f>IF($C1794&lt;&gt;"",VLOOKUP($C1794,'Monthly budget'!$E$8:$O$86,COLUMN()-3,FALSE),0)</f>
        <v>0</v>
      </c>
      <c r="F1794" s="82">
        <f>IF($C1794&lt;&gt;"",VLOOKUP($C1794,'Monthly budget'!$E$8:$O$86,COLUMN()-3,FALSE),0)</f>
        <v>0</v>
      </c>
      <c r="G1794" s="82">
        <f>IF($C1794&lt;&gt;"",VLOOKUP($C1794,'Monthly budget'!$E$8:$O$86,COLUMN()-3,FALSE),0)</f>
        <v>0</v>
      </c>
      <c r="H1794" s="82">
        <f>IF($C1794&lt;&gt;"",VLOOKUP($C1794,'Monthly budget'!$E$8:$O$86,COLUMN()-3,FALSE),0)</f>
        <v>0</v>
      </c>
      <c r="I1794" s="82">
        <f>IF($C1794&lt;&gt;"",VLOOKUP($C1794,'Monthly budget'!$E$8:$O$86,COLUMN()-3,FALSE),0)</f>
        <v>0</v>
      </c>
      <c r="J1794" s="82">
        <f>IF($C1794&lt;&gt;"",VLOOKUP($C1794,'Monthly budget'!$E$8:$O$86,COLUMN()-3,FALSE),0)</f>
        <v>0</v>
      </c>
      <c r="K1794" s="82">
        <f>IF($C1794&lt;&gt;"",VLOOKUP($C1794,'Monthly budget'!$E$8:$O$86,COLUMN()-3,FALSE),0)</f>
        <v>0</v>
      </c>
      <c r="L1794" s="82">
        <f>IF($C1794&lt;&gt;"",VLOOKUP($C1794,'Monthly budget'!$E$8:$O$86,COLUMN()-3,FALSE),0)</f>
        <v>0</v>
      </c>
      <c r="M1794" s="82">
        <f>IF($C1794&lt;&gt;"",VLOOKUP($C1794,'Monthly budget'!$E$8:$O$86,COLUMN()-3,FALSE),0)</f>
        <v>0</v>
      </c>
      <c r="N1794" s="82">
        <f>IF($C1794&lt;&gt;"",VLOOKUP($C1794,'Monthly budget'!$E$8:$O$86,COLUMN()-3,FALSE),0)</f>
        <v>0</v>
      </c>
    </row>
    <row r="1795" spans="2:14" x14ac:dyDescent="0.25">
      <c r="B1795" s="81" t="b">
        <v>0</v>
      </c>
      <c r="C1795" s="88"/>
      <c r="D1795" s="87"/>
      <c r="E1795" s="83">
        <f>IF($C1795&lt;&gt;"",VLOOKUP($C1795,'Monthly budget'!$E$8:$O$86,COLUMN()-3,FALSE),0)</f>
        <v>0</v>
      </c>
      <c r="F1795" s="82">
        <f>IF($C1795&lt;&gt;"",VLOOKUP($C1795,'Monthly budget'!$E$8:$O$86,COLUMN()-3,FALSE),0)</f>
        <v>0</v>
      </c>
      <c r="G1795" s="82">
        <f>IF($C1795&lt;&gt;"",VLOOKUP($C1795,'Monthly budget'!$E$8:$O$86,COLUMN()-3,FALSE),0)</f>
        <v>0</v>
      </c>
      <c r="H1795" s="82">
        <f>IF($C1795&lt;&gt;"",VLOOKUP($C1795,'Monthly budget'!$E$8:$O$86,COLUMN()-3,FALSE),0)</f>
        <v>0</v>
      </c>
      <c r="I1795" s="82">
        <f>IF($C1795&lt;&gt;"",VLOOKUP($C1795,'Monthly budget'!$E$8:$O$86,COLUMN()-3,FALSE),0)</f>
        <v>0</v>
      </c>
      <c r="J1795" s="82">
        <f>IF($C1795&lt;&gt;"",VLOOKUP($C1795,'Monthly budget'!$E$8:$O$86,COLUMN()-3,FALSE),0)</f>
        <v>0</v>
      </c>
      <c r="K1795" s="82">
        <f>IF($C1795&lt;&gt;"",VLOOKUP($C1795,'Monthly budget'!$E$8:$O$86,COLUMN()-3,FALSE),0)</f>
        <v>0</v>
      </c>
      <c r="L1795" s="82">
        <f>IF($C1795&lt;&gt;"",VLOOKUP($C1795,'Monthly budget'!$E$8:$O$86,COLUMN()-3,FALSE),0)</f>
        <v>0</v>
      </c>
      <c r="M1795" s="82">
        <f>IF($C1795&lt;&gt;"",VLOOKUP($C1795,'Monthly budget'!$E$8:$O$86,COLUMN()-3,FALSE),0)</f>
        <v>0</v>
      </c>
      <c r="N1795" s="82">
        <f>IF($C1795&lt;&gt;"",VLOOKUP($C1795,'Monthly budget'!$E$8:$O$86,COLUMN()-3,FALSE),0)</f>
        <v>0</v>
      </c>
    </row>
    <row r="1796" spans="2:14" x14ac:dyDescent="0.25">
      <c r="B1796" s="81" t="b">
        <v>0</v>
      </c>
      <c r="C1796" s="88"/>
      <c r="D1796" s="87"/>
      <c r="E1796" s="83">
        <f>IF($C1796&lt;&gt;"",VLOOKUP($C1796,'Monthly budget'!$E$8:$O$86,COLUMN()-3,FALSE),0)</f>
        <v>0</v>
      </c>
      <c r="F1796" s="82">
        <f>IF($C1796&lt;&gt;"",VLOOKUP($C1796,'Monthly budget'!$E$8:$O$86,COLUMN()-3,FALSE),0)</f>
        <v>0</v>
      </c>
      <c r="G1796" s="82">
        <f>IF($C1796&lt;&gt;"",VLOOKUP($C1796,'Monthly budget'!$E$8:$O$86,COLUMN()-3,FALSE),0)</f>
        <v>0</v>
      </c>
      <c r="H1796" s="82">
        <f>IF($C1796&lt;&gt;"",VLOOKUP($C1796,'Monthly budget'!$E$8:$O$86,COLUMN()-3,FALSE),0)</f>
        <v>0</v>
      </c>
      <c r="I1796" s="82">
        <f>IF($C1796&lt;&gt;"",VLOOKUP($C1796,'Monthly budget'!$E$8:$O$86,COLUMN()-3,FALSE),0)</f>
        <v>0</v>
      </c>
      <c r="J1796" s="82">
        <f>IF($C1796&lt;&gt;"",VLOOKUP($C1796,'Monthly budget'!$E$8:$O$86,COLUMN()-3,FALSE),0)</f>
        <v>0</v>
      </c>
      <c r="K1796" s="82">
        <f>IF($C1796&lt;&gt;"",VLOOKUP($C1796,'Monthly budget'!$E$8:$O$86,COLUMN()-3,FALSE),0)</f>
        <v>0</v>
      </c>
      <c r="L1796" s="82">
        <f>IF($C1796&lt;&gt;"",VLOOKUP($C1796,'Monthly budget'!$E$8:$O$86,COLUMN()-3,FALSE),0)</f>
        <v>0</v>
      </c>
      <c r="M1796" s="82">
        <f>IF($C1796&lt;&gt;"",VLOOKUP($C1796,'Monthly budget'!$E$8:$O$86,COLUMN()-3,FALSE),0)</f>
        <v>0</v>
      </c>
      <c r="N1796" s="82">
        <f>IF($C1796&lt;&gt;"",VLOOKUP($C1796,'Monthly budget'!$E$8:$O$86,COLUMN()-3,FALSE),0)</f>
        <v>0</v>
      </c>
    </row>
    <row r="1797" spans="2:14" x14ac:dyDescent="0.25">
      <c r="B1797" s="81" t="b">
        <v>0</v>
      </c>
      <c r="C1797" s="88"/>
      <c r="D1797" s="87"/>
      <c r="E1797" s="83">
        <f>IF($C1797&lt;&gt;"",VLOOKUP($C1797,'Monthly budget'!$E$8:$O$86,COLUMN()-3,FALSE),0)</f>
        <v>0</v>
      </c>
      <c r="F1797" s="82">
        <f>IF($C1797&lt;&gt;"",VLOOKUP($C1797,'Monthly budget'!$E$8:$O$86,COLUMN()-3,FALSE),0)</f>
        <v>0</v>
      </c>
      <c r="G1797" s="82">
        <f>IF($C1797&lt;&gt;"",VLOOKUP($C1797,'Monthly budget'!$E$8:$O$86,COLUMN()-3,FALSE),0)</f>
        <v>0</v>
      </c>
      <c r="H1797" s="82">
        <f>IF($C1797&lt;&gt;"",VLOOKUP($C1797,'Monthly budget'!$E$8:$O$86,COLUMN()-3,FALSE),0)</f>
        <v>0</v>
      </c>
      <c r="I1797" s="82">
        <f>IF($C1797&lt;&gt;"",VLOOKUP($C1797,'Monthly budget'!$E$8:$O$86,COLUMN()-3,FALSE),0)</f>
        <v>0</v>
      </c>
      <c r="J1797" s="82">
        <f>IF($C1797&lt;&gt;"",VLOOKUP($C1797,'Monthly budget'!$E$8:$O$86,COLUMN()-3,FALSE),0)</f>
        <v>0</v>
      </c>
      <c r="K1797" s="82">
        <f>IF($C1797&lt;&gt;"",VLOOKUP($C1797,'Monthly budget'!$E$8:$O$86,COLUMN()-3,FALSE),0)</f>
        <v>0</v>
      </c>
      <c r="L1797" s="82">
        <f>IF($C1797&lt;&gt;"",VLOOKUP($C1797,'Monthly budget'!$E$8:$O$86,COLUMN()-3,FALSE),0)</f>
        <v>0</v>
      </c>
      <c r="M1797" s="82">
        <f>IF($C1797&lt;&gt;"",VLOOKUP($C1797,'Monthly budget'!$E$8:$O$86,COLUMN()-3,FALSE),0)</f>
        <v>0</v>
      </c>
      <c r="N1797" s="82">
        <f>IF($C1797&lt;&gt;"",VLOOKUP($C1797,'Monthly budget'!$E$8:$O$86,COLUMN()-3,FALSE),0)</f>
        <v>0</v>
      </c>
    </row>
    <row r="1798" spans="2:14" x14ac:dyDescent="0.25">
      <c r="B1798" s="81" t="b">
        <v>0</v>
      </c>
      <c r="C1798" s="88"/>
      <c r="D1798" s="87"/>
      <c r="E1798" s="83">
        <f>IF($C1798&lt;&gt;"",VLOOKUP($C1798,'Monthly budget'!$E$8:$O$86,COLUMN()-3,FALSE),0)</f>
        <v>0</v>
      </c>
      <c r="F1798" s="82">
        <f>IF($C1798&lt;&gt;"",VLOOKUP($C1798,'Monthly budget'!$E$8:$O$86,COLUMN()-3,FALSE),0)</f>
        <v>0</v>
      </c>
      <c r="G1798" s="82">
        <f>IF($C1798&lt;&gt;"",VLOOKUP($C1798,'Monthly budget'!$E$8:$O$86,COLUMN()-3,FALSE),0)</f>
        <v>0</v>
      </c>
      <c r="H1798" s="82">
        <f>IF($C1798&lt;&gt;"",VLOOKUP($C1798,'Monthly budget'!$E$8:$O$86,COLUMN()-3,FALSE),0)</f>
        <v>0</v>
      </c>
      <c r="I1798" s="82">
        <f>IF($C1798&lt;&gt;"",VLOOKUP($C1798,'Monthly budget'!$E$8:$O$86,COLUMN()-3,FALSE),0)</f>
        <v>0</v>
      </c>
      <c r="J1798" s="82">
        <f>IF($C1798&lt;&gt;"",VLOOKUP($C1798,'Monthly budget'!$E$8:$O$86,COLUMN()-3,FALSE),0)</f>
        <v>0</v>
      </c>
      <c r="K1798" s="82">
        <f>IF($C1798&lt;&gt;"",VLOOKUP($C1798,'Monthly budget'!$E$8:$O$86,COLUMN()-3,FALSE),0)</f>
        <v>0</v>
      </c>
      <c r="L1798" s="82">
        <f>IF($C1798&lt;&gt;"",VLOOKUP($C1798,'Monthly budget'!$E$8:$O$86,COLUMN()-3,FALSE),0)</f>
        <v>0</v>
      </c>
      <c r="M1798" s="82">
        <f>IF($C1798&lt;&gt;"",VLOOKUP($C1798,'Monthly budget'!$E$8:$O$86,COLUMN()-3,FALSE),0)</f>
        <v>0</v>
      </c>
      <c r="N1798" s="82">
        <f>IF($C1798&lt;&gt;"",VLOOKUP($C1798,'Monthly budget'!$E$8:$O$86,COLUMN()-3,FALSE),0)</f>
        <v>0</v>
      </c>
    </row>
    <row r="1799" spans="2:14" x14ac:dyDescent="0.25">
      <c r="B1799" s="81" t="b">
        <v>0</v>
      </c>
      <c r="C1799" s="88"/>
      <c r="D1799" s="87"/>
      <c r="E1799" s="83">
        <f>IF($C1799&lt;&gt;"",VLOOKUP($C1799,'Monthly budget'!$E$8:$O$86,COLUMN()-3,FALSE),0)</f>
        <v>0</v>
      </c>
      <c r="F1799" s="82">
        <f>IF($C1799&lt;&gt;"",VLOOKUP($C1799,'Monthly budget'!$E$8:$O$86,COLUMN()-3,FALSE),0)</f>
        <v>0</v>
      </c>
      <c r="G1799" s="82">
        <f>IF($C1799&lt;&gt;"",VLOOKUP($C1799,'Monthly budget'!$E$8:$O$86,COLUMN()-3,FALSE),0)</f>
        <v>0</v>
      </c>
      <c r="H1799" s="82">
        <f>IF($C1799&lt;&gt;"",VLOOKUP($C1799,'Monthly budget'!$E$8:$O$86,COLUMN()-3,FALSE),0)</f>
        <v>0</v>
      </c>
      <c r="I1799" s="82">
        <f>IF($C1799&lt;&gt;"",VLOOKUP($C1799,'Monthly budget'!$E$8:$O$86,COLUMN()-3,FALSE),0)</f>
        <v>0</v>
      </c>
      <c r="J1799" s="82">
        <f>IF($C1799&lt;&gt;"",VLOOKUP($C1799,'Monthly budget'!$E$8:$O$86,COLUMN()-3,FALSE),0)</f>
        <v>0</v>
      </c>
      <c r="K1799" s="82">
        <f>IF($C1799&lt;&gt;"",VLOOKUP($C1799,'Monthly budget'!$E$8:$O$86,COLUMN()-3,FALSE),0)</f>
        <v>0</v>
      </c>
      <c r="L1799" s="82">
        <f>IF($C1799&lt;&gt;"",VLOOKUP($C1799,'Monthly budget'!$E$8:$O$86,COLUMN()-3,FALSE),0)</f>
        <v>0</v>
      </c>
      <c r="M1799" s="82">
        <f>IF($C1799&lt;&gt;"",VLOOKUP($C1799,'Monthly budget'!$E$8:$O$86,COLUMN()-3,FALSE),0)</f>
        <v>0</v>
      </c>
      <c r="N1799" s="82">
        <f>IF($C1799&lt;&gt;"",VLOOKUP($C1799,'Monthly budget'!$E$8:$O$86,COLUMN()-3,FALSE),0)</f>
        <v>0</v>
      </c>
    </row>
    <row r="1800" spans="2:14" x14ac:dyDescent="0.25">
      <c r="B1800" s="81" t="b">
        <v>0</v>
      </c>
      <c r="C1800" s="88"/>
      <c r="D1800" s="87"/>
      <c r="E1800" s="83">
        <f>IF($C1800&lt;&gt;"",VLOOKUP($C1800,'Monthly budget'!$E$8:$O$86,COLUMN()-3,FALSE),0)</f>
        <v>0</v>
      </c>
      <c r="F1800" s="82">
        <f>IF($C1800&lt;&gt;"",VLOOKUP($C1800,'Monthly budget'!$E$8:$O$86,COLUMN()-3,FALSE),0)</f>
        <v>0</v>
      </c>
      <c r="G1800" s="82">
        <f>IF($C1800&lt;&gt;"",VLOOKUP($C1800,'Monthly budget'!$E$8:$O$86,COLUMN()-3,FALSE),0)</f>
        <v>0</v>
      </c>
      <c r="H1800" s="82">
        <f>IF($C1800&lt;&gt;"",VLOOKUP($C1800,'Monthly budget'!$E$8:$O$86,COLUMN()-3,FALSE),0)</f>
        <v>0</v>
      </c>
      <c r="I1800" s="82">
        <f>IF($C1800&lt;&gt;"",VLOOKUP($C1800,'Monthly budget'!$E$8:$O$86,COLUMN()-3,FALSE),0)</f>
        <v>0</v>
      </c>
      <c r="J1800" s="82">
        <f>IF($C1800&lt;&gt;"",VLOOKUP($C1800,'Monthly budget'!$E$8:$O$86,COLUMN()-3,FALSE),0)</f>
        <v>0</v>
      </c>
      <c r="K1800" s="82">
        <f>IF($C1800&lt;&gt;"",VLOOKUP($C1800,'Monthly budget'!$E$8:$O$86,COLUMN()-3,FALSE),0)</f>
        <v>0</v>
      </c>
      <c r="L1800" s="82">
        <f>IF($C1800&lt;&gt;"",VLOOKUP($C1800,'Monthly budget'!$E$8:$O$86,COLUMN()-3,FALSE),0)</f>
        <v>0</v>
      </c>
      <c r="M1800" s="82">
        <f>IF($C1800&lt;&gt;"",VLOOKUP($C1800,'Monthly budget'!$E$8:$O$86,COLUMN()-3,FALSE),0)</f>
        <v>0</v>
      </c>
      <c r="N1800" s="82">
        <f>IF($C1800&lt;&gt;"",VLOOKUP($C1800,'Monthly budget'!$E$8:$O$86,COLUMN()-3,FALSE),0)</f>
        <v>0</v>
      </c>
    </row>
    <row r="1801" spans="2:14" x14ac:dyDescent="0.25">
      <c r="B1801" s="81" t="b">
        <v>0</v>
      </c>
      <c r="C1801" s="88"/>
      <c r="D1801" s="87"/>
      <c r="E1801" s="83">
        <f>IF($C1801&lt;&gt;"",VLOOKUP($C1801,'Monthly budget'!$E$8:$O$86,COLUMN()-3,FALSE),0)</f>
        <v>0</v>
      </c>
      <c r="F1801" s="82">
        <f>IF($C1801&lt;&gt;"",VLOOKUP($C1801,'Monthly budget'!$E$8:$O$86,COLUMN()-3,FALSE),0)</f>
        <v>0</v>
      </c>
      <c r="G1801" s="82">
        <f>IF($C1801&lt;&gt;"",VLOOKUP($C1801,'Monthly budget'!$E$8:$O$86,COLUMN()-3,FALSE),0)</f>
        <v>0</v>
      </c>
      <c r="H1801" s="82">
        <f>IF($C1801&lt;&gt;"",VLOOKUP($C1801,'Monthly budget'!$E$8:$O$86,COLUMN()-3,FALSE),0)</f>
        <v>0</v>
      </c>
      <c r="I1801" s="82">
        <f>IF($C1801&lt;&gt;"",VLOOKUP($C1801,'Monthly budget'!$E$8:$O$86,COLUMN()-3,FALSE),0)</f>
        <v>0</v>
      </c>
      <c r="J1801" s="82">
        <f>IF($C1801&lt;&gt;"",VLOOKUP($C1801,'Monthly budget'!$E$8:$O$86,COLUMN()-3,FALSE),0)</f>
        <v>0</v>
      </c>
      <c r="K1801" s="82">
        <f>IF($C1801&lt;&gt;"",VLOOKUP($C1801,'Monthly budget'!$E$8:$O$86,COLUMN()-3,FALSE),0)</f>
        <v>0</v>
      </c>
      <c r="L1801" s="82">
        <f>IF($C1801&lt;&gt;"",VLOOKUP($C1801,'Monthly budget'!$E$8:$O$86,COLUMN()-3,FALSE),0)</f>
        <v>0</v>
      </c>
      <c r="M1801" s="82">
        <f>IF($C1801&lt;&gt;"",VLOOKUP($C1801,'Monthly budget'!$E$8:$O$86,COLUMN()-3,FALSE),0)</f>
        <v>0</v>
      </c>
      <c r="N1801" s="82">
        <f>IF($C1801&lt;&gt;"",VLOOKUP($C1801,'Monthly budget'!$E$8:$O$86,COLUMN()-3,FALSE),0)</f>
        <v>0</v>
      </c>
    </row>
    <row r="1802" spans="2:14" x14ac:dyDescent="0.25">
      <c r="B1802" s="81" t="b">
        <v>0</v>
      </c>
      <c r="C1802" s="88"/>
      <c r="D1802" s="87"/>
      <c r="E1802" s="83">
        <f>IF($C1802&lt;&gt;"",VLOOKUP($C1802,'Monthly budget'!$E$8:$O$86,COLUMN()-3,FALSE),0)</f>
        <v>0</v>
      </c>
      <c r="F1802" s="82">
        <f>IF($C1802&lt;&gt;"",VLOOKUP($C1802,'Monthly budget'!$E$8:$O$86,COLUMN()-3,FALSE),0)</f>
        <v>0</v>
      </c>
      <c r="G1802" s="82">
        <f>IF($C1802&lt;&gt;"",VLOOKUP($C1802,'Monthly budget'!$E$8:$O$86,COLUMN()-3,FALSE),0)</f>
        <v>0</v>
      </c>
      <c r="H1802" s="82">
        <f>IF($C1802&lt;&gt;"",VLOOKUP($C1802,'Monthly budget'!$E$8:$O$86,COLUMN()-3,FALSE),0)</f>
        <v>0</v>
      </c>
      <c r="I1802" s="82">
        <f>IF($C1802&lt;&gt;"",VLOOKUP($C1802,'Monthly budget'!$E$8:$O$86,COLUMN()-3,FALSE),0)</f>
        <v>0</v>
      </c>
      <c r="J1802" s="82">
        <f>IF($C1802&lt;&gt;"",VLOOKUP($C1802,'Monthly budget'!$E$8:$O$86,COLUMN()-3,FALSE),0)</f>
        <v>0</v>
      </c>
      <c r="K1802" s="82">
        <f>IF($C1802&lt;&gt;"",VLOOKUP($C1802,'Monthly budget'!$E$8:$O$86,COLUMN()-3,FALSE),0)</f>
        <v>0</v>
      </c>
      <c r="L1802" s="82">
        <f>IF($C1802&lt;&gt;"",VLOOKUP($C1802,'Monthly budget'!$E$8:$O$86,COLUMN()-3,FALSE),0)</f>
        <v>0</v>
      </c>
      <c r="M1802" s="82">
        <f>IF($C1802&lt;&gt;"",VLOOKUP($C1802,'Monthly budget'!$E$8:$O$86,COLUMN()-3,FALSE),0)</f>
        <v>0</v>
      </c>
      <c r="N1802" s="82">
        <f>IF($C1802&lt;&gt;"",VLOOKUP($C1802,'Monthly budget'!$E$8:$O$86,COLUMN()-3,FALSE),0)</f>
        <v>0</v>
      </c>
    </row>
    <row r="1803" spans="2:14" x14ac:dyDescent="0.25">
      <c r="B1803" s="81" t="b">
        <v>0</v>
      </c>
      <c r="C1803" s="88"/>
      <c r="D1803" s="87"/>
      <c r="E1803" s="83">
        <f>IF($C1803&lt;&gt;"",VLOOKUP($C1803,'Monthly budget'!$E$8:$O$86,COLUMN()-3,FALSE),0)</f>
        <v>0</v>
      </c>
      <c r="F1803" s="82">
        <f>IF($C1803&lt;&gt;"",VLOOKUP($C1803,'Monthly budget'!$E$8:$O$86,COLUMN()-3,FALSE),0)</f>
        <v>0</v>
      </c>
      <c r="G1803" s="82">
        <f>IF($C1803&lt;&gt;"",VLOOKUP($C1803,'Monthly budget'!$E$8:$O$86,COLUMN()-3,FALSE),0)</f>
        <v>0</v>
      </c>
      <c r="H1803" s="82">
        <f>IF($C1803&lt;&gt;"",VLOOKUP($C1803,'Monthly budget'!$E$8:$O$86,COLUMN()-3,FALSE),0)</f>
        <v>0</v>
      </c>
      <c r="I1803" s="82">
        <f>IF($C1803&lt;&gt;"",VLOOKUP($C1803,'Monthly budget'!$E$8:$O$86,COLUMN()-3,FALSE),0)</f>
        <v>0</v>
      </c>
      <c r="J1803" s="82">
        <f>IF($C1803&lt;&gt;"",VLOOKUP($C1803,'Monthly budget'!$E$8:$O$86,COLUMN()-3,FALSE),0)</f>
        <v>0</v>
      </c>
      <c r="K1803" s="82">
        <f>IF($C1803&lt;&gt;"",VLOOKUP($C1803,'Monthly budget'!$E$8:$O$86,COLUMN()-3,FALSE),0)</f>
        <v>0</v>
      </c>
      <c r="L1803" s="82">
        <f>IF($C1803&lt;&gt;"",VLOOKUP($C1803,'Monthly budget'!$E$8:$O$86,COLUMN()-3,FALSE),0)</f>
        <v>0</v>
      </c>
      <c r="M1803" s="82">
        <f>IF($C1803&lt;&gt;"",VLOOKUP($C1803,'Monthly budget'!$E$8:$O$86,COLUMN()-3,FALSE),0)</f>
        <v>0</v>
      </c>
      <c r="N1803" s="82">
        <f>IF($C1803&lt;&gt;"",VLOOKUP($C1803,'Monthly budget'!$E$8:$O$86,COLUMN()-3,FALSE),0)</f>
        <v>0</v>
      </c>
    </row>
    <row r="1804" spans="2:14" x14ac:dyDescent="0.25">
      <c r="B1804" s="81" t="b">
        <v>0</v>
      </c>
      <c r="C1804" s="88"/>
      <c r="D1804" s="87"/>
      <c r="E1804" s="83">
        <f>IF($C1804&lt;&gt;"",VLOOKUP($C1804,'Monthly budget'!$E$8:$O$86,COLUMN()-3,FALSE),0)</f>
        <v>0</v>
      </c>
      <c r="F1804" s="82">
        <f>IF($C1804&lt;&gt;"",VLOOKUP($C1804,'Monthly budget'!$E$8:$O$86,COLUMN()-3,FALSE),0)</f>
        <v>0</v>
      </c>
      <c r="G1804" s="82">
        <f>IF($C1804&lt;&gt;"",VLOOKUP($C1804,'Monthly budget'!$E$8:$O$86,COLUMN()-3,FALSE),0)</f>
        <v>0</v>
      </c>
      <c r="H1804" s="82">
        <f>IF($C1804&lt;&gt;"",VLOOKUP($C1804,'Monthly budget'!$E$8:$O$86,COLUMN()-3,FALSE),0)</f>
        <v>0</v>
      </c>
      <c r="I1804" s="82">
        <f>IF($C1804&lt;&gt;"",VLOOKUP($C1804,'Monthly budget'!$E$8:$O$86,COLUMN()-3,FALSE),0)</f>
        <v>0</v>
      </c>
      <c r="J1804" s="82">
        <f>IF($C1804&lt;&gt;"",VLOOKUP($C1804,'Monthly budget'!$E$8:$O$86,COLUMN()-3,FALSE),0)</f>
        <v>0</v>
      </c>
      <c r="K1804" s="82">
        <f>IF($C1804&lt;&gt;"",VLOOKUP($C1804,'Monthly budget'!$E$8:$O$86,COLUMN()-3,FALSE),0)</f>
        <v>0</v>
      </c>
      <c r="L1804" s="82">
        <f>IF($C1804&lt;&gt;"",VLOOKUP($C1804,'Monthly budget'!$E$8:$O$86,COLUMN()-3,FALSE),0)</f>
        <v>0</v>
      </c>
      <c r="M1804" s="82">
        <f>IF($C1804&lt;&gt;"",VLOOKUP($C1804,'Monthly budget'!$E$8:$O$86,COLUMN()-3,FALSE),0)</f>
        <v>0</v>
      </c>
      <c r="N1804" s="82">
        <f>IF($C1804&lt;&gt;"",VLOOKUP($C1804,'Monthly budget'!$E$8:$O$86,COLUMN()-3,FALSE),0)</f>
        <v>0</v>
      </c>
    </row>
    <row r="1805" spans="2:14" x14ac:dyDescent="0.25">
      <c r="B1805" s="81" t="b">
        <v>0</v>
      </c>
      <c r="C1805" s="88"/>
      <c r="D1805" s="87"/>
      <c r="E1805" s="83">
        <f>IF($C1805&lt;&gt;"",VLOOKUP($C1805,'Monthly budget'!$E$8:$O$86,COLUMN()-3,FALSE),0)</f>
        <v>0</v>
      </c>
      <c r="F1805" s="82">
        <f>IF($C1805&lt;&gt;"",VLOOKUP($C1805,'Monthly budget'!$E$8:$O$86,COLUMN()-3,FALSE),0)</f>
        <v>0</v>
      </c>
      <c r="G1805" s="82">
        <f>IF($C1805&lt;&gt;"",VLOOKUP($C1805,'Monthly budget'!$E$8:$O$86,COLUMN()-3,FALSE),0)</f>
        <v>0</v>
      </c>
      <c r="H1805" s="82">
        <f>IF($C1805&lt;&gt;"",VLOOKUP($C1805,'Monthly budget'!$E$8:$O$86,COLUMN()-3,FALSE),0)</f>
        <v>0</v>
      </c>
      <c r="I1805" s="82">
        <f>IF($C1805&lt;&gt;"",VLOOKUP($C1805,'Monthly budget'!$E$8:$O$86,COLUMN()-3,FALSE),0)</f>
        <v>0</v>
      </c>
      <c r="J1805" s="82">
        <f>IF($C1805&lt;&gt;"",VLOOKUP($C1805,'Monthly budget'!$E$8:$O$86,COLUMN()-3,FALSE),0)</f>
        <v>0</v>
      </c>
      <c r="K1805" s="82">
        <f>IF($C1805&lt;&gt;"",VLOOKUP($C1805,'Monthly budget'!$E$8:$O$86,COLUMN()-3,FALSE),0)</f>
        <v>0</v>
      </c>
      <c r="L1805" s="82">
        <f>IF($C1805&lt;&gt;"",VLOOKUP($C1805,'Monthly budget'!$E$8:$O$86,COLUMN()-3,FALSE),0)</f>
        <v>0</v>
      </c>
      <c r="M1805" s="82">
        <f>IF($C1805&lt;&gt;"",VLOOKUP($C1805,'Monthly budget'!$E$8:$O$86,COLUMN()-3,FALSE),0)</f>
        <v>0</v>
      </c>
      <c r="N1805" s="82">
        <f>IF($C1805&lt;&gt;"",VLOOKUP($C1805,'Monthly budget'!$E$8:$O$86,COLUMN()-3,FALSE),0)</f>
        <v>0</v>
      </c>
    </row>
    <row r="1806" spans="2:14" x14ac:dyDescent="0.25">
      <c r="B1806" s="81" t="b">
        <v>0</v>
      </c>
      <c r="C1806" s="88"/>
      <c r="D1806" s="87"/>
      <c r="E1806" s="83">
        <f>IF($C1806&lt;&gt;"",VLOOKUP($C1806,'Monthly budget'!$E$8:$O$86,COLUMN()-3,FALSE),0)</f>
        <v>0</v>
      </c>
      <c r="F1806" s="82">
        <f>IF($C1806&lt;&gt;"",VLOOKUP($C1806,'Monthly budget'!$E$8:$O$86,COLUMN()-3,FALSE),0)</f>
        <v>0</v>
      </c>
      <c r="G1806" s="82">
        <f>IF($C1806&lt;&gt;"",VLOOKUP($C1806,'Monthly budget'!$E$8:$O$86,COLUMN()-3,FALSE),0)</f>
        <v>0</v>
      </c>
      <c r="H1806" s="82">
        <f>IF($C1806&lt;&gt;"",VLOOKUP($C1806,'Monthly budget'!$E$8:$O$86,COLUMN()-3,FALSE),0)</f>
        <v>0</v>
      </c>
      <c r="I1806" s="82">
        <f>IF($C1806&lt;&gt;"",VLOOKUP($C1806,'Monthly budget'!$E$8:$O$86,COLUMN()-3,FALSE),0)</f>
        <v>0</v>
      </c>
      <c r="J1806" s="82">
        <f>IF($C1806&lt;&gt;"",VLOOKUP($C1806,'Monthly budget'!$E$8:$O$86,COLUMN()-3,FALSE),0)</f>
        <v>0</v>
      </c>
      <c r="K1806" s="82">
        <f>IF($C1806&lt;&gt;"",VLOOKUP($C1806,'Monthly budget'!$E$8:$O$86,COLUMN()-3,FALSE),0)</f>
        <v>0</v>
      </c>
      <c r="L1806" s="82">
        <f>IF($C1806&lt;&gt;"",VLOOKUP($C1806,'Monthly budget'!$E$8:$O$86,COLUMN()-3,FALSE),0)</f>
        <v>0</v>
      </c>
      <c r="M1806" s="82">
        <f>IF($C1806&lt;&gt;"",VLOOKUP($C1806,'Monthly budget'!$E$8:$O$86,COLUMN()-3,FALSE),0)</f>
        <v>0</v>
      </c>
      <c r="N1806" s="82">
        <f>IF($C1806&lt;&gt;"",VLOOKUP($C1806,'Monthly budget'!$E$8:$O$86,COLUMN()-3,FALSE),0)</f>
        <v>0</v>
      </c>
    </row>
    <row r="1807" spans="2:14" x14ac:dyDescent="0.25">
      <c r="B1807" s="81" t="b">
        <v>0</v>
      </c>
      <c r="C1807" s="88"/>
      <c r="D1807" s="87"/>
      <c r="E1807" s="83">
        <f>IF($C1807&lt;&gt;"",VLOOKUP($C1807,'Monthly budget'!$E$8:$O$86,COLUMN()-3,FALSE),0)</f>
        <v>0</v>
      </c>
      <c r="F1807" s="82">
        <f>IF($C1807&lt;&gt;"",VLOOKUP($C1807,'Monthly budget'!$E$8:$O$86,COLUMN()-3,FALSE),0)</f>
        <v>0</v>
      </c>
      <c r="G1807" s="82">
        <f>IF($C1807&lt;&gt;"",VLOOKUP($C1807,'Monthly budget'!$E$8:$O$86,COLUMN()-3,FALSE),0)</f>
        <v>0</v>
      </c>
      <c r="H1807" s="82">
        <f>IF($C1807&lt;&gt;"",VLOOKUP($C1807,'Monthly budget'!$E$8:$O$86,COLUMN()-3,FALSE),0)</f>
        <v>0</v>
      </c>
      <c r="I1807" s="82">
        <f>IF($C1807&lt;&gt;"",VLOOKUP($C1807,'Monthly budget'!$E$8:$O$86,COLUMN()-3,FALSE),0)</f>
        <v>0</v>
      </c>
      <c r="J1807" s="82">
        <f>IF($C1807&lt;&gt;"",VLOOKUP($C1807,'Monthly budget'!$E$8:$O$86,COLUMN()-3,FALSE),0)</f>
        <v>0</v>
      </c>
      <c r="K1807" s="82">
        <f>IF($C1807&lt;&gt;"",VLOOKUP($C1807,'Monthly budget'!$E$8:$O$86,COLUMN()-3,FALSE),0)</f>
        <v>0</v>
      </c>
      <c r="L1807" s="82">
        <f>IF($C1807&lt;&gt;"",VLOOKUP($C1807,'Monthly budget'!$E$8:$O$86,COLUMN()-3,FALSE),0)</f>
        <v>0</v>
      </c>
      <c r="M1807" s="82">
        <f>IF($C1807&lt;&gt;"",VLOOKUP($C1807,'Monthly budget'!$E$8:$O$86,COLUMN()-3,FALSE),0)</f>
        <v>0</v>
      </c>
      <c r="N1807" s="82">
        <f>IF($C1807&lt;&gt;"",VLOOKUP($C1807,'Monthly budget'!$E$8:$O$86,COLUMN()-3,FALSE),0)</f>
        <v>0</v>
      </c>
    </row>
    <row r="1808" spans="2:14" x14ac:dyDescent="0.25">
      <c r="B1808" s="81" t="b">
        <v>0</v>
      </c>
      <c r="C1808" s="88"/>
      <c r="D1808" s="87"/>
      <c r="E1808" s="83">
        <f>IF($C1808&lt;&gt;"",VLOOKUP($C1808,'Monthly budget'!$E$8:$O$86,COLUMN()-3,FALSE),0)</f>
        <v>0</v>
      </c>
      <c r="F1808" s="82">
        <f>IF($C1808&lt;&gt;"",VLOOKUP($C1808,'Monthly budget'!$E$8:$O$86,COLUMN()-3,FALSE),0)</f>
        <v>0</v>
      </c>
      <c r="G1808" s="82">
        <f>IF($C1808&lt;&gt;"",VLOOKUP($C1808,'Monthly budget'!$E$8:$O$86,COLUMN()-3,FALSE),0)</f>
        <v>0</v>
      </c>
      <c r="H1808" s="82">
        <f>IF($C1808&lt;&gt;"",VLOOKUP($C1808,'Monthly budget'!$E$8:$O$86,COLUMN()-3,FALSE),0)</f>
        <v>0</v>
      </c>
      <c r="I1808" s="82">
        <f>IF($C1808&lt;&gt;"",VLOOKUP($C1808,'Monthly budget'!$E$8:$O$86,COLUMN()-3,FALSE),0)</f>
        <v>0</v>
      </c>
      <c r="J1808" s="82">
        <f>IF($C1808&lt;&gt;"",VLOOKUP($C1808,'Monthly budget'!$E$8:$O$86,COLUMN()-3,FALSE),0)</f>
        <v>0</v>
      </c>
      <c r="K1808" s="82">
        <f>IF($C1808&lt;&gt;"",VLOOKUP($C1808,'Monthly budget'!$E$8:$O$86,COLUMN()-3,FALSE),0)</f>
        <v>0</v>
      </c>
      <c r="L1808" s="82">
        <f>IF($C1808&lt;&gt;"",VLOOKUP($C1808,'Monthly budget'!$E$8:$O$86,COLUMN()-3,FALSE),0)</f>
        <v>0</v>
      </c>
      <c r="M1808" s="82">
        <f>IF($C1808&lt;&gt;"",VLOOKUP($C1808,'Monthly budget'!$E$8:$O$86,COLUMN()-3,FALSE),0)</f>
        <v>0</v>
      </c>
      <c r="N1808" s="82">
        <f>IF($C1808&lt;&gt;"",VLOOKUP($C1808,'Monthly budget'!$E$8:$O$86,COLUMN()-3,FALSE),0)</f>
        <v>0</v>
      </c>
    </row>
    <row r="1809" spans="2:14" x14ac:dyDescent="0.25">
      <c r="B1809" s="81" t="b">
        <v>0</v>
      </c>
      <c r="C1809" s="88"/>
      <c r="D1809" s="87"/>
      <c r="E1809" s="83">
        <f>IF($C1809&lt;&gt;"",VLOOKUP($C1809,'Monthly budget'!$E$8:$O$86,COLUMN()-3,FALSE),0)</f>
        <v>0</v>
      </c>
      <c r="F1809" s="82">
        <f>IF($C1809&lt;&gt;"",VLOOKUP($C1809,'Monthly budget'!$E$8:$O$86,COLUMN()-3,FALSE),0)</f>
        <v>0</v>
      </c>
      <c r="G1809" s="82">
        <f>IF($C1809&lt;&gt;"",VLOOKUP($C1809,'Monthly budget'!$E$8:$O$86,COLUMN()-3,FALSE),0)</f>
        <v>0</v>
      </c>
      <c r="H1809" s="82">
        <f>IF($C1809&lt;&gt;"",VLOOKUP($C1809,'Monthly budget'!$E$8:$O$86,COLUMN()-3,FALSE),0)</f>
        <v>0</v>
      </c>
      <c r="I1809" s="82">
        <f>IF($C1809&lt;&gt;"",VLOOKUP($C1809,'Monthly budget'!$E$8:$O$86,COLUMN()-3,FALSE),0)</f>
        <v>0</v>
      </c>
      <c r="J1809" s="82">
        <f>IF($C1809&lt;&gt;"",VLOOKUP($C1809,'Monthly budget'!$E$8:$O$86,COLUMN()-3,FALSE),0)</f>
        <v>0</v>
      </c>
      <c r="K1809" s="82">
        <f>IF($C1809&lt;&gt;"",VLOOKUP($C1809,'Monthly budget'!$E$8:$O$86,COLUMN()-3,FALSE),0)</f>
        <v>0</v>
      </c>
      <c r="L1809" s="82">
        <f>IF($C1809&lt;&gt;"",VLOOKUP($C1809,'Monthly budget'!$E$8:$O$86,COLUMN()-3,FALSE),0)</f>
        <v>0</v>
      </c>
      <c r="M1809" s="82">
        <f>IF($C1809&lt;&gt;"",VLOOKUP($C1809,'Monthly budget'!$E$8:$O$86,COLUMN()-3,FALSE),0)</f>
        <v>0</v>
      </c>
      <c r="N1809" s="82">
        <f>IF($C1809&lt;&gt;"",VLOOKUP($C1809,'Monthly budget'!$E$8:$O$86,COLUMN()-3,FALSE),0)</f>
        <v>0</v>
      </c>
    </row>
    <row r="1810" spans="2:14" x14ac:dyDescent="0.25">
      <c r="B1810" s="81" t="b">
        <v>0</v>
      </c>
      <c r="C1810" s="88"/>
      <c r="D1810" s="87"/>
      <c r="E1810" s="83">
        <f>IF($C1810&lt;&gt;"",VLOOKUP($C1810,'Monthly budget'!$E$8:$O$86,COLUMN()-3,FALSE),0)</f>
        <v>0</v>
      </c>
      <c r="F1810" s="82">
        <f>IF($C1810&lt;&gt;"",VLOOKUP($C1810,'Monthly budget'!$E$8:$O$86,COLUMN()-3,FALSE),0)</f>
        <v>0</v>
      </c>
      <c r="G1810" s="82">
        <f>IF($C1810&lt;&gt;"",VLOOKUP($C1810,'Monthly budget'!$E$8:$O$86,COLUMN()-3,FALSE),0)</f>
        <v>0</v>
      </c>
      <c r="H1810" s="82">
        <f>IF($C1810&lt;&gt;"",VLOOKUP($C1810,'Monthly budget'!$E$8:$O$86,COLUMN()-3,FALSE),0)</f>
        <v>0</v>
      </c>
      <c r="I1810" s="82">
        <f>IF($C1810&lt;&gt;"",VLOOKUP($C1810,'Monthly budget'!$E$8:$O$86,COLUMN()-3,FALSE),0)</f>
        <v>0</v>
      </c>
      <c r="J1810" s="82">
        <f>IF($C1810&lt;&gt;"",VLOOKUP($C1810,'Monthly budget'!$E$8:$O$86,COLUMN()-3,FALSE),0)</f>
        <v>0</v>
      </c>
      <c r="K1810" s="82">
        <f>IF($C1810&lt;&gt;"",VLOOKUP($C1810,'Monthly budget'!$E$8:$O$86,COLUMN()-3,FALSE),0)</f>
        <v>0</v>
      </c>
      <c r="L1810" s="82">
        <f>IF($C1810&lt;&gt;"",VLOOKUP($C1810,'Monthly budget'!$E$8:$O$86,COLUMN()-3,FALSE),0)</f>
        <v>0</v>
      </c>
      <c r="M1810" s="82">
        <f>IF($C1810&lt;&gt;"",VLOOKUP($C1810,'Monthly budget'!$E$8:$O$86,COLUMN()-3,FALSE),0)</f>
        <v>0</v>
      </c>
      <c r="N1810" s="82">
        <f>IF($C1810&lt;&gt;"",VLOOKUP($C1810,'Monthly budget'!$E$8:$O$86,COLUMN()-3,FALSE),0)</f>
        <v>0</v>
      </c>
    </row>
    <row r="1811" spans="2:14" x14ac:dyDescent="0.25">
      <c r="B1811" s="81" t="b">
        <v>0</v>
      </c>
      <c r="C1811" s="88"/>
      <c r="D1811" s="87"/>
      <c r="E1811" s="83">
        <f>IF($C1811&lt;&gt;"",VLOOKUP($C1811,'Monthly budget'!$E$8:$O$86,COLUMN()-3,FALSE),0)</f>
        <v>0</v>
      </c>
      <c r="F1811" s="82">
        <f>IF($C1811&lt;&gt;"",VLOOKUP($C1811,'Monthly budget'!$E$8:$O$86,COLUMN()-3,FALSE),0)</f>
        <v>0</v>
      </c>
      <c r="G1811" s="82">
        <f>IF($C1811&lt;&gt;"",VLOOKUP($C1811,'Monthly budget'!$E$8:$O$86,COLUMN()-3,FALSE),0)</f>
        <v>0</v>
      </c>
      <c r="H1811" s="82">
        <f>IF($C1811&lt;&gt;"",VLOOKUP($C1811,'Monthly budget'!$E$8:$O$86,COLUMN()-3,FALSE),0)</f>
        <v>0</v>
      </c>
      <c r="I1811" s="82">
        <f>IF($C1811&lt;&gt;"",VLOOKUP($C1811,'Monthly budget'!$E$8:$O$86,COLUMN()-3,FALSE),0)</f>
        <v>0</v>
      </c>
      <c r="J1811" s="82">
        <f>IF($C1811&lt;&gt;"",VLOOKUP($C1811,'Monthly budget'!$E$8:$O$86,COLUMN()-3,FALSE),0)</f>
        <v>0</v>
      </c>
      <c r="K1811" s="82">
        <f>IF($C1811&lt;&gt;"",VLOOKUP($C1811,'Monthly budget'!$E$8:$O$86,COLUMN()-3,FALSE),0)</f>
        <v>0</v>
      </c>
      <c r="L1811" s="82">
        <f>IF($C1811&lt;&gt;"",VLOOKUP($C1811,'Monthly budget'!$E$8:$O$86,COLUMN()-3,FALSE),0)</f>
        <v>0</v>
      </c>
      <c r="M1811" s="82">
        <f>IF($C1811&lt;&gt;"",VLOOKUP($C1811,'Monthly budget'!$E$8:$O$86,COLUMN()-3,FALSE),0)</f>
        <v>0</v>
      </c>
      <c r="N1811" s="82">
        <f>IF($C1811&lt;&gt;"",VLOOKUP($C1811,'Monthly budget'!$E$8:$O$86,COLUMN()-3,FALSE),0)</f>
        <v>0</v>
      </c>
    </row>
    <row r="1812" spans="2:14" x14ac:dyDescent="0.25">
      <c r="B1812" s="81" t="b">
        <v>0</v>
      </c>
      <c r="C1812" s="88"/>
      <c r="D1812" s="87"/>
      <c r="E1812" s="83">
        <f>IF($C1812&lt;&gt;"",VLOOKUP($C1812,'Monthly budget'!$E$8:$O$86,COLUMN()-3,FALSE),0)</f>
        <v>0</v>
      </c>
      <c r="F1812" s="82">
        <f>IF($C1812&lt;&gt;"",VLOOKUP($C1812,'Monthly budget'!$E$8:$O$86,COLUMN()-3,FALSE),0)</f>
        <v>0</v>
      </c>
      <c r="G1812" s="82">
        <f>IF($C1812&lt;&gt;"",VLOOKUP($C1812,'Monthly budget'!$E$8:$O$86,COLUMN()-3,FALSE),0)</f>
        <v>0</v>
      </c>
      <c r="H1812" s="82">
        <f>IF($C1812&lt;&gt;"",VLOOKUP($C1812,'Monthly budget'!$E$8:$O$86,COLUMN()-3,FALSE),0)</f>
        <v>0</v>
      </c>
      <c r="I1812" s="82">
        <f>IF($C1812&lt;&gt;"",VLOOKUP($C1812,'Monthly budget'!$E$8:$O$86,COLUMN()-3,FALSE),0)</f>
        <v>0</v>
      </c>
      <c r="J1812" s="82">
        <f>IF($C1812&lt;&gt;"",VLOOKUP($C1812,'Monthly budget'!$E$8:$O$86,COLUMN()-3,FALSE),0)</f>
        <v>0</v>
      </c>
      <c r="K1812" s="82">
        <f>IF($C1812&lt;&gt;"",VLOOKUP($C1812,'Monthly budget'!$E$8:$O$86,COLUMN()-3,FALSE),0)</f>
        <v>0</v>
      </c>
      <c r="L1812" s="82">
        <f>IF($C1812&lt;&gt;"",VLOOKUP($C1812,'Monthly budget'!$E$8:$O$86,COLUMN()-3,FALSE),0)</f>
        <v>0</v>
      </c>
      <c r="M1812" s="82">
        <f>IF($C1812&lt;&gt;"",VLOOKUP($C1812,'Monthly budget'!$E$8:$O$86,COLUMN()-3,FALSE),0)</f>
        <v>0</v>
      </c>
      <c r="N1812" s="82">
        <f>IF($C1812&lt;&gt;"",VLOOKUP($C1812,'Monthly budget'!$E$8:$O$86,COLUMN()-3,FALSE),0)</f>
        <v>0</v>
      </c>
    </row>
    <row r="1813" spans="2:14" x14ac:dyDescent="0.25">
      <c r="B1813" s="81" t="b">
        <v>0</v>
      </c>
      <c r="C1813" s="88"/>
      <c r="D1813" s="87"/>
      <c r="E1813" s="83">
        <f>IF($C1813&lt;&gt;"",VLOOKUP($C1813,'Monthly budget'!$E$8:$O$86,COLUMN()-3,FALSE),0)</f>
        <v>0</v>
      </c>
      <c r="F1813" s="82">
        <f>IF($C1813&lt;&gt;"",VLOOKUP($C1813,'Monthly budget'!$E$8:$O$86,COLUMN()-3,FALSE),0)</f>
        <v>0</v>
      </c>
      <c r="G1813" s="82">
        <f>IF($C1813&lt;&gt;"",VLOOKUP($C1813,'Monthly budget'!$E$8:$O$86,COLUMN()-3,FALSE),0)</f>
        <v>0</v>
      </c>
      <c r="H1813" s="82">
        <f>IF($C1813&lt;&gt;"",VLOOKUP($C1813,'Monthly budget'!$E$8:$O$86,COLUMN()-3,FALSE),0)</f>
        <v>0</v>
      </c>
      <c r="I1813" s="82">
        <f>IF($C1813&lt;&gt;"",VLOOKUP($C1813,'Monthly budget'!$E$8:$O$86,COLUMN()-3,FALSE),0)</f>
        <v>0</v>
      </c>
      <c r="J1813" s="82">
        <f>IF($C1813&lt;&gt;"",VLOOKUP($C1813,'Monthly budget'!$E$8:$O$86,COLUMN()-3,FALSE),0)</f>
        <v>0</v>
      </c>
      <c r="K1813" s="82">
        <f>IF($C1813&lt;&gt;"",VLOOKUP($C1813,'Monthly budget'!$E$8:$O$86,COLUMN()-3,FALSE),0)</f>
        <v>0</v>
      </c>
      <c r="L1813" s="82">
        <f>IF($C1813&lt;&gt;"",VLOOKUP($C1813,'Monthly budget'!$E$8:$O$86,COLUMN()-3,FALSE),0)</f>
        <v>0</v>
      </c>
      <c r="M1813" s="82">
        <f>IF($C1813&lt;&gt;"",VLOOKUP($C1813,'Monthly budget'!$E$8:$O$86,COLUMN()-3,FALSE),0)</f>
        <v>0</v>
      </c>
      <c r="N1813" s="82">
        <f>IF($C1813&lt;&gt;"",VLOOKUP($C1813,'Monthly budget'!$E$8:$O$86,COLUMN()-3,FALSE),0)</f>
        <v>0</v>
      </c>
    </row>
    <row r="1814" spans="2:14" x14ac:dyDescent="0.25">
      <c r="B1814" s="81" t="b">
        <v>0</v>
      </c>
      <c r="C1814" s="88"/>
      <c r="D1814" s="87"/>
      <c r="E1814" s="83">
        <f>IF($C1814&lt;&gt;"",VLOOKUP($C1814,'Monthly budget'!$E$8:$O$86,COLUMN()-3,FALSE),0)</f>
        <v>0</v>
      </c>
      <c r="F1814" s="82">
        <f>IF($C1814&lt;&gt;"",VLOOKUP($C1814,'Monthly budget'!$E$8:$O$86,COLUMN()-3,FALSE),0)</f>
        <v>0</v>
      </c>
      <c r="G1814" s="82">
        <f>IF($C1814&lt;&gt;"",VLOOKUP($C1814,'Monthly budget'!$E$8:$O$86,COLUMN()-3,FALSE),0)</f>
        <v>0</v>
      </c>
      <c r="H1814" s="82">
        <f>IF($C1814&lt;&gt;"",VLOOKUP($C1814,'Monthly budget'!$E$8:$O$86,COLUMN()-3,FALSE),0)</f>
        <v>0</v>
      </c>
      <c r="I1814" s="82">
        <f>IF($C1814&lt;&gt;"",VLOOKUP($C1814,'Monthly budget'!$E$8:$O$86,COLUMN()-3,FALSE),0)</f>
        <v>0</v>
      </c>
      <c r="J1814" s="82">
        <f>IF($C1814&lt;&gt;"",VLOOKUP($C1814,'Monthly budget'!$E$8:$O$86,COLUMN()-3,FALSE),0)</f>
        <v>0</v>
      </c>
      <c r="K1814" s="82">
        <f>IF($C1814&lt;&gt;"",VLOOKUP($C1814,'Monthly budget'!$E$8:$O$86,COLUMN()-3,FALSE),0)</f>
        <v>0</v>
      </c>
      <c r="L1814" s="82">
        <f>IF($C1814&lt;&gt;"",VLOOKUP($C1814,'Monthly budget'!$E$8:$O$86,COLUMN()-3,FALSE),0)</f>
        <v>0</v>
      </c>
      <c r="M1814" s="82">
        <f>IF($C1814&lt;&gt;"",VLOOKUP($C1814,'Monthly budget'!$E$8:$O$86,COLUMN()-3,FALSE),0)</f>
        <v>0</v>
      </c>
      <c r="N1814" s="82">
        <f>IF($C1814&lt;&gt;"",VLOOKUP($C1814,'Monthly budget'!$E$8:$O$86,COLUMN()-3,FALSE),0)</f>
        <v>0</v>
      </c>
    </row>
    <row r="1815" spans="2:14" x14ac:dyDescent="0.25">
      <c r="B1815" s="81" t="b">
        <v>0</v>
      </c>
      <c r="C1815" s="88"/>
      <c r="D1815" s="87"/>
      <c r="E1815" s="83">
        <f>IF($C1815&lt;&gt;"",VLOOKUP($C1815,'Monthly budget'!$E$8:$O$86,COLUMN()-3,FALSE),0)</f>
        <v>0</v>
      </c>
      <c r="F1815" s="82">
        <f>IF($C1815&lt;&gt;"",VLOOKUP($C1815,'Monthly budget'!$E$8:$O$86,COLUMN()-3,FALSE),0)</f>
        <v>0</v>
      </c>
      <c r="G1815" s="82">
        <f>IF($C1815&lt;&gt;"",VLOOKUP($C1815,'Monthly budget'!$E$8:$O$86,COLUMN()-3,FALSE),0)</f>
        <v>0</v>
      </c>
      <c r="H1815" s="82">
        <f>IF($C1815&lt;&gt;"",VLOOKUP($C1815,'Monthly budget'!$E$8:$O$86,COLUMN()-3,FALSE),0)</f>
        <v>0</v>
      </c>
      <c r="I1815" s="82">
        <f>IF($C1815&lt;&gt;"",VLOOKUP($C1815,'Monthly budget'!$E$8:$O$86,COLUMN()-3,FALSE),0)</f>
        <v>0</v>
      </c>
      <c r="J1815" s="82">
        <f>IF($C1815&lt;&gt;"",VLOOKUP($C1815,'Monthly budget'!$E$8:$O$86,COLUMN()-3,FALSE),0)</f>
        <v>0</v>
      </c>
      <c r="K1815" s="82">
        <f>IF($C1815&lt;&gt;"",VLOOKUP($C1815,'Monthly budget'!$E$8:$O$86,COLUMN()-3,FALSE),0)</f>
        <v>0</v>
      </c>
      <c r="L1815" s="82">
        <f>IF($C1815&lt;&gt;"",VLOOKUP($C1815,'Monthly budget'!$E$8:$O$86,COLUMN()-3,FALSE),0)</f>
        <v>0</v>
      </c>
      <c r="M1815" s="82">
        <f>IF($C1815&lt;&gt;"",VLOOKUP($C1815,'Monthly budget'!$E$8:$O$86,COLUMN()-3,FALSE),0)</f>
        <v>0</v>
      </c>
      <c r="N1815" s="82">
        <f>IF($C1815&lt;&gt;"",VLOOKUP($C1815,'Monthly budget'!$E$8:$O$86,COLUMN()-3,FALSE),0)</f>
        <v>0</v>
      </c>
    </row>
    <row r="1816" spans="2:14" x14ac:dyDescent="0.25">
      <c r="B1816" s="81" t="b">
        <v>0</v>
      </c>
      <c r="C1816" s="88"/>
      <c r="D1816" s="87"/>
      <c r="E1816" s="83">
        <f>IF($C1816&lt;&gt;"",VLOOKUP($C1816,'Monthly budget'!$E$8:$O$86,COLUMN()-3,FALSE),0)</f>
        <v>0</v>
      </c>
      <c r="F1816" s="82">
        <f>IF($C1816&lt;&gt;"",VLOOKUP($C1816,'Monthly budget'!$E$8:$O$86,COLUMN()-3,FALSE),0)</f>
        <v>0</v>
      </c>
      <c r="G1816" s="82">
        <f>IF($C1816&lt;&gt;"",VLOOKUP($C1816,'Monthly budget'!$E$8:$O$86,COLUMN()-3,FALSE),0)</f>
        <v>0</v>
      </c>
      <c r="H1816" s="82">
        <f>IF($C1816&lt;&gt;"",VLOOKUP($C1816,'Monthly budget'!$E$8:$O$86,COLUMN()-3,FALSE),0)</f>
        <v>0</v>
      </c>
      <c r="I1816" s="82">
        <f>IF($C1816&lt;&gt;"",VLOOKUP($C1816,'Monthly budget'!$E$8:$O$86,COLUMN()-3,FALSE),0)</f>
        <v>0</v>
      </c>
      <c r="J1816" s="82">
        <f>IF($C1816&lt;&gt;"",VLOOKUP($C1816,'Monthly budget'!$E$8:$O$86,COLUMN()-3,FALSE),0)</f>
        <v>0</v>
      </c>
      <c r="K1816" s="82">
        <f>IF($C1816&lt;&gt;"",VLOOKUP($C1816,'Monthly budget'!$E$8:$O$86,COLUMN()-3,FALSE),0)</f>
        <v>0</v>
      </c>
      <c r="L1816" s="82">
        <f>IF($C1816&lt;&gt;"",VLOOKUP($C1816,'Monthly budget'!$E$8:$O$86,COLUMN()-3,FALSE),0)</f>
        <v>0</v>
      </c>
      <c r="M1816" s="82">
        <f>IF($C1816&lt;&gt;"",VLOOKUP($C1816,'Monthly budget'!$E$8:$O$86,COLUMN()-3,FALSE),0)</f>
        <v>0</v>
      </c>
      <c r="N1816" s="82">
        <f>IF($C1816&lt;&gt;"",VLOOKUP($C1816,'Monthly budget'!$E$8:$O$86,COLUMN()-3,FALSE),0)</f>
        <v>0</v>
      </c>
    </row>
    <row r="1817" spans="2:14" x14ac:dyDescent="0.25">
      <c r="B1817" s="81" t="b">
        <v>0</v>
      </c>
      <c r="C1817" s="88"/>
      <c r="D1817" s="87"/>
      <c r="E1817" s="83">
        <f>IF($C1817&lt;&gt;"",VLOOKUP($C1817,'Monthly budget'!$E$8:$O$86,COLUMN()-3,FALSE),0)</f>
        <v>0</v>
      </c>
      <c r="F1817" s="82">
        <f>IF($C1817&lt;&gt;"",VLOOKUP($C1817,'Monthly budget'!$E$8:$O$86,COLUMN()-3,FALSE),0)</f>
        <v>0</v>
      </c>
      <c r="G1817" s="82">
        <f>IF($C1817&lt;&gt;"",VLOOKUP($C1817,'Monthly budget'!$E$8:$O$86,COLUMN()-3,FALSE),0)</f>
        <v>0</v>
      </c>
      <c r="H1817" s="82">
        <f>IF($C1817&lt;&gt;"",VLOOKUP($C1817,'Monthly budget'!$E$8:$O$86,COLUMN()-3,FALSE),0)</f>
        <v>0</v>
      </c>
      <c r="I1817" s="82">
        <f>IF($C1817&lt;&gt;"",VLOOKUP($C1817,'Monthly budget'!$E$8:$O$86,COLUMN()-3,FALSE),0)</f>
        <v>0</v>
      </c>
      <c r="J1817" s="82">
        <f>IF($C1817&lt;&gt;"",VLOOKUP($C1817,'Monthly budget'!$E$8:$O$86,COLUMN()-3,FALSE),0)</f>
        <v>0</v>
      </c>
      <c r="K1817" s="82">
        <f>IF($C1817&lt;&gt;"",VLOOKUP($C1817,'Monthly budget'!$E$8:$O$86,COLUMN()-3,FALSE),0)</f>
        <v>0</v>
      </c>
      <c r="L1817" s="82">
        <f>IF($C1817&lt;&gt;"",VLOOKUP($C1817,'Monthly budget'!$E$8:$O$86,COLUMN()-3,FALSE),0)</f>
        <v>0</v>
      </c>
      <c r="M1817" s="82">
        <f>IF($C1817&lt;&gt;"",VLOOKUP($C1817,'Monthly budget'!$E$8:$O$86,COLUMN()-3,FALSE),0)</f>
        <v>0</v>
      </c>
      <c r="N1817" s="82">
        <f>IF($C1817&lt;&gt;"",VLOOKUP($C1817,'Monthly budget'!$E$8:$O$86,COLUMN()-3,FALSE),0)</f>
        <v>0</v>
      </c>
    </row>
    <row r="1818" spans="2:14" x14ac:dyDescent="0.25">
      <c r="B1818" s="81" t="b">
        <v>0</v>
      </c>
      <c r="C1818" s="88"/>
      <c r="D1818" s="87"/>
      <c r="E1818" s="83">
        <f>IF($C1818&lt;&gt;"",VLOOKUP($C1818,'Monthly budget'!$E$8:$O$86,COLUMN()-3,FALSE),0)</f>
        <v>0</v>
      </c>
      <c r="F1818" s="82">
        <f>IF($C1818&lt;&gt;"",VLOOKUP($C1818,'Monthly budget'!$E$8:$O$86,COLUMN()-3,FALSE),0)</f>
        <v>0</v>
      </c>
      <c r="G1818" s="82">
        <f>IF($C1818&lt;&gt;"",VLOOKUP($C1818,'Monthly budget'!$E$8:$O$86,COLUMN()-3,FALSE),0)</f>
        <v>0</v>
      </c>
      <c r="H1818" s="82">
        <f>IF($C1818&lt;&gt;"",VLOOKUP($C1818,'Monthly budget'!$E$8:$O$86,COLUMN()-3,FALSE),0)</f>
        <v>0</v>
      </c>
      <c r="I1818" s="82">
        <f>IF($C1818&lt;&gt;"",VLOOKUP($C1818,'Monthly budget'!$E$8:$O$86,COLUMN()-3,FALSE),0)</f>
        <v>0</v>
      </c>
      <c r="J1818" s="82">
        <f>IF($C1818&lt;&gt;"",VLOOKUP($C1818,'Monthly budget'!$E$8:$O$86,COLUMN()-3,FALSE),0)</f>
        <v>0</v>
      </c>
      <c r="K1818" s="82">
        <f>IF($C1818&lt;&gt;"",VLOOKUP($C1818,'Monthly budget'!$E$8:$O$86,COLUMN()-3,FALSE),0)</f>
        <v>0</v>
      </c>
      <c r="L1818" s="82">
        <f>IF($C1818&lt;&gt;"",VLOOKUP($C1818,'Monthly budget'!$E$8:$O$86,COLUMN()-3,FALSE),0)</f>
        <v>0</v>
      </c>
      <c r="M1818" s="82">
        <f>IF($C1818&lt;&gt;"",VLOOKUP($C1818,'Monthly budget'!$E$8:$O$86,COLUMN()-3,FALSE),0)</f>
        <v>0</v>
      </c>
      <c r="N1818" s="82">
        <f>IF($C1818&lt;&gt;"",VLOOKUP($C1818,'Monthly budget'!$E$8:$O$86,COLUMN()-3,FALSE),0)</f>
        <v>0</v>
      </c>
    </row>
    <row r="1819" spans="2:14" x14ac:dyDescent="0.25">
      <c r="B1819" s="81" t="b">
        <v>0</v>
      </c>
      <c r="C1819" s="88"/>
      <c r="D1819" s="87"/>
      <c r="E1819" s="83">
        <f>IF($C1819&lt;&gt;"",VLOOKUP($C1819,'Monthly budget'!$E$8:$O$86,COLUMN()-3,FALSE),0)</f>
        <v>0</v>
      </c>
      <c r="F1819" s="82">
        <f>IF($C1819&lt;&gt;"",VLOOKUP($C1819,'Monthly budget'!$E$8:$O$86,COLUMN()-3,FALSE),0)</f>
        <v>0</v>
      </c>
      <c r="G1819" s="82">
        <f>IF($C1819&lt;&gt;"",VLOOKUP($C1819,'Monthly budget'!$E$8:$O$86,COLUMN()-3,FALSE),0)</f>
        <v>0</v>
      </c>
      <c r="H1819" s="82">
        <f>IF($C1819&lt;&gt;"",VLOOKUP($C1819,'Monthly budget'!$E$8:$O$86,COLUMN()-3,FALSE),0)</f>
        <v>0</v>
      </c>
      <c r="I1819" s="82">
        <f>IF($C1819&lt;&gt;"",VLOOKUP($C1819,'Monthly budget'!$E$8:$O$86,COLUMN()-3,FALSE),0)</f>
        <v>0</v>
      </c>
      <c r="J1819" s="82">
        <f>IF($C1819&lt;&gt;"",VLOOKUP($C1819,'Monthly budget'!$E$8:$O$86,COLUMN()-3,FALSE),0)</f>
        <v>0</v>
      </c>
      <c r="K1819" s="82">
        <f>IF($C1819&lt;&gt;"",VLOOKUP($C1819,'Monthly budget'!$E$8:$O$86,COLUMN()-3,FALSE),0)</f>
        <v>0</v>
      </c>
      <c r="L1819" s="82">
        <f>IF($C1819&lt;&gt;"",VLOOKUP($C1819,'Monthly budget'!$E$8:$O$86,COLUMN()-3,FALSE),0)</f>
        <v>0</v>
      </c>
      <c r="M1819" s="82">
        <f>IF($C1819&lt;&gt;"",VLOOKUP($C1819,'Monthly budget'!$E$8:$O$86,COLUMN()-3,FALSE),0)</f>
        <v>0</v>
      </c>
      <c r="N1819" s="82">
        <f>IF($C1819&lt;&gt;"",VLOOKUP($C1819,'Monthly budget'!$E$8:$O$86,COLUMN()-3,FALSE),0)</f>
        <v>0</v>
      </c>
    </row>
    <row r="1820" spans="2:14" x14ac:dyDescent="0.25">
      <c r="B1820" s="81" t="b">
        <v>0</v>
      </c>
      <c r="C1820" s="88"/>
      <c r="D1820" s="87"/>
      <c r="E1820" s="83">
        <f>IF($C1820&lt;&gt;"",VLOOKUP($C1820,'Monthly budget'!$E$8:$O$86,COLUMN()-3,FALSE),0)</f>
        <v>0</v>
      </c>
      <c r="F1820" s="82">
        <f>IF($C1820&lt;&gt;"",VLOOKUP($C1820,'Monthly budget'!$E$8:$O$86,COLUMN()-3,FALSE),0)</f>
        <v>0</v>
      </c>
      <c r="G1820" s="82">
        <f>IF($C1820&lt;&gt;"",VLOOKUP($C1820,'Monthly budget'!$E$8:$O$86,COLUMN()-3,FALSE),0)</f>
        <v>0</v>
      </c>
      <c r="H1820" s="82">
        <f>IF($C1820&lt;&gt;"",VLOOKUP($C1820,'Monthly budget'!$E$8:$O$86,COLUMN()-3,FALSE),0)</f>
        <v>0</v>
      </c>
      <c r="I1820" s="82">
        <f>IF($C1820&lt;&gt;"",VLOOKUP($C1820,'Monthly budget'!$E$8:$O$86,COLUMN()-3,FALSE),0)</f>
        <v>0</v>
      </c>
      <c r="J1820" s="82">
        <f>IF($C1820&lt;&gt;"",VLOOKUP($C1820,'Monthly budget'!$E$8:$O$86,COLUMN()-3,FALSE),0)</f>
        <v>0</v>
      </c>
      <c r="K1820" s="82">
        <f>IF($C1820&lt;&gt;"",VLOOKUP($C1820,'Monthly budget'!$E$8:$O$86,COLUMN()-3,FALSE),0)</f>
        <v>0</v>
      </c>
      <c r="L1820" s="82">
        <f>IF($C1820&lt;&gt;"",VLOOKUP($C1820,'Monthly budget'!$E$8:$O$86,COLUMN()-3,FALSE),0)</f>
        <v>0</v>
      </c>
      <c r="M1820" s="82">
        <f>IF($C1820&lt;&gt;"",VLOOKUP($C1820,'Monthly budget'!$E$8:$O$86,COLUMN()-3,FALSE),0)</f>
        <v>0</v>
      </c>
      <c r="N1820" s="82">
        <f>IF($C1820&lt;&gt;"",VLOOKUP($C1820,'Monthly budget'!$E$8:$O$86,COLUMN()-3,FALSE),0)</f>
        <v>0</v>
      </c>
    </row>
    <row r="1821" spans="2:14" x14ac:dyDescent="0.25">
      <c r="B1821" s="81" t="b">
        <v>0</v>
      </c>
      <c r="C1821" s="88"/>
      <c r="D1821" s="87"/>
      <c r="E1821" s="83">
        <f>IF($C1821&lt;&gt;"",VLOOKUP($C1821,'Monthly budget'!$E$8:$O$86,COLUMN()-3,FALSE),0)</f>
        <v>0</v>
      </c>
      <c r="F1821" s="82">
        <f>IF($C1821&lt;&gt;"",VLOOKUP($C1821,'Monthly budget'!$E$8:$O$86,COLUMN()-3,FALSE),0)</f>
        <v>0</v>
      </c>
      <c r="G1821" s="82">
        <f>IF($C1821&lt;&gt;"",VLOOKUP($C1821,'Monthly budget'!$E$8:$O$86,COLUMN()-3,FALSE),0)</f>
        <v>0</v>
      </c>
      <c r="H1821" s="82">
        <f>IF($C1821&lt;&gt;"",VLOOKUP($C1821,'Monthly budget'!$E$8:$O$86,COLUMN()-3,FALSE),0)</f>
        <v>0</v>
      </c>
      <c r="I1821" s="82">
        <f>IF($C1821&lt;&gt;"",VLOOKUP($C1821,'Monthly budget'!$E$8:$O$86,COLUMN()-3,FALSE),0)</f>
        <v>0</v>
      </c>
      <c r="J1821" s="82">
        <f>IF($C1821&lt;&gt;"",VLOOKUP($C1821,'Monthly budget'!$E$8:$O$86,COLUMN()-3,FALSE),0)</f>
        <v>0</v>
      </c>
      <c r="K1821" s="82">
        <f>IF($C1821&lt;&gt;"",VLOOKUP($C1821,'Monthly budget'!$E$8:$O$86,COLUMN()-3,FALSE),0)</f>
        <v>0</v>
      </c>
      <c r="L1821" s="82">
        <f>IF($C1821&lt;&gt;"",VLOOKUP($C1821,'Monthly budget'!$E$8:$O$86,COLUMN()-3,FALSE),0)</f>
        <v>0</v>
      </c>
      <c r="M1821" s="82">
        <f>IF($C1821&lt;&gt;"",VLOOKUP($C1821,'Monthly budget'!$E$8:$O$86,COLUMN()-3,FALSE),0)</f>
        <v>0</v>
      </c>
      <c r="N1821" s="82">
        <f>IF($C1821&lt;&gt;"",VLOOKUP($C1821,'Monthly budget'!$E$8:$O$86,COLUMN()-3,FALSE),0)</f>
        <v>0</v>
      </c>
    </row>
    <row r="1822" spans="2:14" x14ac:dyDescent="0.25">
      <c r="B1822" s="81" t="b">
        <v>0</v>
      </c>
      <c r="C1822" s="88"/>
      <c r="D1822" s="87"/>
      <c r="E1822" s="83">
        <f>IF($C1822&lt;&gt;"",VLOOKUP($C1822,'Monthly budget'!$E$8:$O$86,COLUMN()-3,FALSE),0)</f>
        <v>0</v>
      </c>
      <c r="F1822" s="82">
        <f>IF($C1822&lt;&gt;"",VLOOKUP($C1822,'Monthly budget'!$E$8:$O$86,COLUMN()-3,FALSE),0)</f>
        <v>0</v>
      </c>
      <c r="G1822" s="82">
        <f>IF($C1822&lt;&gt;"",VLOOKUP($C1822,'Monthly budget'!$E$8:$O$86,COLUMN()-3,FALSE),0)</f>
        <v>0</v>
      </c>
      <c r="H1822" s="82">
        <f>IF($C1822&lt;&gt;"",VLOOKUP($C1822,'Monthly budget'!$E$8:$O$86,COLUMN()-3,FALSE),0)</f>
        <v>0</v>
      </c>
      <c r="I1822" s="82">
        <f>IF($C1822&lt;&gt;"",VLOOKUP($C1822,'Monthly budget'!$E$8:$O$86,COLUMN()-3,FALSE),0)</f>
        <v>0</v>
      </c>
      <c r="J1822" s="82">
        <f>IF($C1822&lt;&gt;"",VLOOKUP($C1822,'Monthly budget'!$E$8:$O$86,COLUMN()-3,FALSE),0)</f>
        <v>0</v>
      </c>
      <c r="K1822" s="82">
        <f>IF($C1822&lt;&gt;"",VLOOKUP($C1822,'Monthly budget'!$E$8:$O$86,COLUMN()-3,FALSE),0)</f>
        <v>0</v>
      </c>
      <c r="L1822" s="82">
        <f>IF($C1822&lt;&gt;"",VLOOKUP($C1822,'Monthly budget'!$E$8:$O$86,COLUMN()-3,FALSE),0)</f>
        <v>0</v>
      </c>
      <c r="M1822" s="82">
        <f>IF($C1822&lt;&gt;"",VLOOKUP($C1822,'Monthly budget'!$E$8:$O$86,COLUMN()-3,FALSE),0)</f>
        <v>0</v>
      </c>
      <c r="N1822" s="82">
        <f>IF($C1822&lt;&gt;"",VLOOKUP($C1822,'Monthly budget'!$E$8:$O$86,COLUMN()-3,FALSE),0)</f>
        <v>0</v>
      </c>
    </row>
    <row r="1823" spans="2:14" x14ac:dyDescent="0.25">
      <c r="B1823" s="81" t="b">
        <v>0</v>
      </c>
      <c r="C1823" s="88"/>
      <c r="D1823" s="87"/>
      <c r="E1823" s="83">
        <f>IF($C1823&lt;&gt;"",VLOOKUP($C1823,'Monthly budget'!$E$8:$O$86,COLUMN()-3,FALSE),0)</f>
        <v>0</v>
      </c>
      <c r="F1823" s="82">
        <f>IF($C1823&lt;&gt;"",VLOOKUP($C1823,'Monthly budget'!$E$8:$O$86,COLUMN()-3,FALSE),0)</f>
        <v>0</v>
      </c>
      <c r="G1823" s="82">
        <f>IF($C1823&lt;&gt;"",VLOOKUP($C1823,'Monthly budget'!$E$8:$O$86,COLUMN()-3,FALSE),0)</f>
        <v>0</v>
      </c>
      <c r="H1823" s="82">
        <f>IF($C1823&lt;&gt;"",VLOOKUP($C1823,'Monthly budget'!$E$8:$O$86,COLUMN()-3,FALSE),0)</f>
        <v>0</v>
      </c>
      <c r="I1823" s="82">
        <f>IF($C1823&lt;&gt;"",VLOOKUP($C1823,'Monthly budget'!$E$8:$O$86,COLUMN()-3,FALSE),0)</f>
        <v>0</v>
      </c>
      <c r="J1823" s="82">
        <f>IF($C1823&lt;&gt;"",VLOOKUP($C1823,'Monthly budget'!$E$8:$O$86,COLUMN()-3,FALSE),0)</f>
        <v>0</v>
      </c>
      <c r="K1823" s="82">
        <f>IF($C1823&lt;&gt;"",VLOOKUP($C1823,'Monthly budget'!$E$8:$O$86,COLUMN()-3,FALSE),0)</f>
        <v>0</v>
      </c>
      <c r="L1823" s="82">
        <f>IF($C1823&lt;&gt;"",VLOOKUP($C1823,'Monthly budget'!$E$8:$O$86,COLUMN()-3,FALSE),0)</f>
        <v>0</v>
      </c>
      <c r="M1823" s="82">
        <f>IF($C1823&lt;&gt;"",VLOOKUP($C1823,'Monthly budget'!$E$8:$O$86,COLUMN()-3,FALSE),0)</f>
        <v>0</v>
      </c>
      <c r="N1823" s="82">
        <f>IF($C1823&lt;&gt;"",VLOOKUP($C1823,'Monthly budget'!$E$8:$O$86,COLUMN()-3,FALSE),0)</f>
        <v>0</v>
      </c>
    </row>
    <row r="1824" spans="2:14" x14ac:dyDescent="0.25">
      <c r="B1824" s="81" t="b">
        <v>0</v>
      </c>
      <c r="C1824" s="88"/>
      <c r="D1824" s="87"/>
      <c r="E1824" s="83">
        <f>IF($C1824&lt;&gt;"",VLOOKUP($C1824,'Monthly budget'!$E$8:$O$86,COLUMN()-3,FALSE),0)</f>
        <v>0</v>
      </c>
      <c r="F1824" s="82">
        <f>IF($C1824&lt;&gt;"",VLOOKUP($C1824,'Monthly budget'!$E$8:$O$86,COLUMN()-3,FALSE),0)</f>
        <v>0</v>
      </c>
      <c r="G1824" s="82">
        <f>IF($C1824&lt;&gt;"",VLOOKUP($C1824,'Monthly budget'!$E$8:$O$86,COLUMN()-3,FALSE),0)</f>
        <v>0</v>
      </c>
      <c r="H1824" s="82">
        <f>IF($C1824&lt;&gt;"",VLOOKUP($C1824,'Monthly budget'!$E$8:$O$86,COLUMN()-3,FALSE),0)</f>
        <v>0</v>
      </c>
      <c r="I1824" s="82">
        <f>IF($C1824&lt;&gt;"",VLOOKUP($C1824,'Monthly budget'!$E$8:$O$86,COLUMN()-3,FALSE),0)</f>
        <v>0</v>
      </c>
      <c r="J1824" s="82">
        <f>IF($C1824&lt;&gt;"",VLOOKUP($C1824,'Monthly budget'!$E$8:$O$86,COLUMN()-3,FALSE),0)</f>
        <v>0</v>
      </c>
      <c r="K1824" s="82">
        <f>IF($C1824&lt;&gt;"",VLOOKUP($C1824,'Monthly budget'!$E$8:$O$86,COLUMN()-3,FALSE),0)</f>
        <v>0</v>
      </c>
      <c r="L1824" s="82">
        <f>IF($C1824&lt;&gt;"",VLOOKUP($C1824,'Monthly budget'!$E$8:$O$86,COLUMN()-3,FALSE),0)</f>
        <v>0</v>
      </c>
      <c r="M1824" s="82">
        <f>IF($C1824&lt;&gt;"",VLOOKUP($C1824,'Monthly budget'!$E$8:$O$86,COLUMN()-3,FALSE),0)</f>
        <v>0</v>
      </c>
      <c r="N1824" s="82">
        <f>IF($C1824&lt;&gt;"",VLOOKUP($C1824,'Monthly budget'!$E$8:$O$86,COLUMN()-3,FALSE),0)</f>
        <v>0</v>
      </c>
    </row>
    <row r="1825" spans="2:14" x14ac:dyDescent="0.25">
      <c r="B1825" s="81" t="b">
        <v>0</v>
      </c>
      <c r="C1825" s="88"/>
      <c r="D1825" s="87"/>
      <c r="E1825" s="83">
        <f>IF($C1825&lt;&gt;"",VLOOKUP($C1825,'Monthly budget'!$E$8:$O$86,COLUMN()-3,FALSE),0)</f>
        <v>0</v>
      </c>
      <c r="F1825" s="82">
        <f>IF($C1825&lt;&gt;"",VLOOKUP($C1825,'Monthly budget'!$E$8:$O$86,COLUMN()-3,FALSE),0)</f>
        <v>0</v>
      </c>
      <c r="G1825" s="82">
        <f>IF($C1825&lt;&gt;"",VLOOKUP($C1825,'Monthly budget'!$E$8:$O$86,COLUMN()-3,FALSE),0)</f>
        <v>0</v>
      </c>
      <c r="H1825" s="82">
        <f>IF($C1825&lt;&gt;"",VLOOKUP($C1825,'Monthly budget'!$E$8:$O$86,COLUMN()-3,FALSE),0)</f>
        <v>0</v>
      </c>
      <c r="I1825" s="82">
        <f>IF($C1825&lt;&gt;"",VLOOKUP($C1825,'Monthly budget'!$E$8:$O$86,COLUMN()-3,FALSE),0)</f>
        <v>0</v>
      </c>
      <c r="J1825" s="82">
        <f>IF($C1825&lt;&gt;"",VLOOKUP($C1825,'Monthly budget'!$E$8:$O$86,COLUMN()-3,FALSE),0)</f>
        <v>0</v>
      </c>
      <c r="K1825" s="82">
        <f>IF($C1825&lt;&gt;"",VLOOKUP($C1825,'Monthly budget'!$E$8:$O$86,COLUMN()-3,FALSE),0)</f>
        <v>0</v>
      </c>
      <c r="L1825" s="82">
        <f>IF($C1825&lt;&gt;"",VLOOKUP($C1825,'Monthly budget'!$E$8:$O$86,COLUMN()-3,FALSE),0)</f>
        <v>0</v>
      </c>
      <c r="M1825" s="82">
        <f>IF($C1825&lt;&gt;"",VLOOKUP($C1825,'Monthly budget'!$E$8:$O$86,COLUMN()-3,FALSE),0)</f>
        <v>0</v>
      </c>
      <c r="N1825" s="82">
        <f>IF($C1825&lt;&gt;"",VLOOKUP($C1825,'Monthly budget'!$E$8:$O$86,COLUMN()-3,FALSE),0)</f>
        <v>0</v>
      </c>
    </row>
    <row r="1826" spans="2:14" x14ac:dyDescent="0.25">
      <c r="B1826" s="81" t="b">
        <v>0</v>
      </c>
      <c r="C1826" s="88"/>
      <c r="D1826" s="87"/>
      <c r="E1826" s="83">
        <f>IF($C1826&lt;&gt;"",VLOOKUP($C1826,'Monthly budget'!$E$8:$O$86,COLUMN()-3,FALSE),0)</f>
        <v>0</v>
      </c>
      <c r="F1826" s="82">
        <f>IF($C1826&lt;&gt;"",VLOOKUP($C1826,'Monthly budget'!$E$8:$O$86,COLUMN()-3,FALSE),0)</f>
        <v>0</v>
      </c>
      <c r="G1826" s="82">
        <f>IF($C1826&lt;&gt;"",VLOOKUP($C1826,'Monthly budget'!$E$8:$O$86,COLUMN()-3,FALSE),0)</f>
        <v>0</v>
      </c>
      <c r="H1826" s="82">
        <f>IF($C1826&lt;&gt;"",VLOOKUP($C1826,'Monthly budget'!$E$8:$O$86,COLUMN()-3,FALSE),0)</f>
        <v>0</v>
      </c>
      <c r="I1826" s="82">
        <f>IF($C1826&lt;&gt;"",VLOOKUP($C1826,'Monthly budget'!$E$8:$O$86,COLUMN()-3,FALSE),0)</f>
        <v>0</v>
      </c>
      <c r="J1826" s="82">
        <f>IF($C1826&lt;&gt;"",VLOOKUP($C1826,'Monthly budget'!$E$8:$O$86,COLUMN()-3,FALSE),0)</f>
        <v>0</v>
      </c>
      <c r="K1826" s="82">
        <f>IF($C1826&lt;&gt;"",VLOOKUP($C1826,'Monthly budget'!$E$8:$O$86,COLUMN()-3,FALSE),0)</f>
        <v>0</v>
      </c>
      <c r="L1826" s="82">
        <f>IF($C1826&lt;&gt;"",VLOOKUP($C1826,'Monthly budget'!$E$8:$O$86,COLUMN()-3,FALSE),0)</f>
        <v>0</v>
      </c>
      <c r="M1826" s="82">
        <f>IF($C1826&lt;&gt;"",VLOOKUP($C1826,'Monthly budget'!$E$8:$O$86,COLUMN()-3,FALSE),0)</f>
        <v>0</v>
      </c>
      <c r="N1826" s="82">
        <f>IF($C1826&lt;&gt;"",VLOOKUP($C1826,'Monthly budget'!$E$8:$O$86,COLUMN()-3,FALSE),0)</f>
        <v>0</v>
      </c>
    </row>
    <row r="1827" spans="2:14" x14ac:dyDescent="0.25">
      <c r="B1827" s="81" t="b">
        <v>0</v>
      </c>
      <c r="C1827" s="88"/>
      <c r="D1827" s="87"/>
      <c r="E1827" s="83">
        <f>IF($C1827&lt;&gt;"",VLOOKUP($C1827,'Monthly budget'!$E$8:$O$86,COLUMN()-3,FALSE),0)</f>
        <v>0</v>
      </c>
      <c r="F1827" s="82">
        <f>IF($C1827&lt;&gt;"",VLOOKUP($C1827,'Monthly budget'!$E$8:$O$86,COLUMN()-3,FALSE),0)</f>
        <v>0</v>
      </c>
      <c r="G1827" s="82">
        <f>IF($C1827&lt;&gt;"",VLOOKUP($C1827,'Monthly budget'!$E$8:$O$86,COLUMN()-3,FALSE),0)</f>
        <v>0</v>
      </c>
      <c r="H1827" s="82">
        <f>IF($C1827&lt;&gt;"",VLOOKUP($C1827,'Monthly budget'!$E$8:$O$86,COLUMN()-3,FALSE),0)</f>
        <v>0</v>
      </c>
      <c r="I1827" s="82">
        <f>IF($C1827&lt;&gt;"",VLOOKUP($C1827,'Monthly budget'!$E$8:$O$86,COLUMN()-3,FALSE),0)</f>
        <v>0</v>
      </c>
      <c r="J1827" s="82">
        <f>IF($C1827&lt;&gt;"",VLOOKUP($C1827,'Monthly budget'!$E$8:$O$86,COLUMN()-3,FALSE),0)</f>
        <v>0</v>
      </c>
      <c r="K1827" s="82">
        <f>IF($C1827&lt;&gt;"",VLOOKUP($C1827,'Monthly budget'!$E$8:$O$86,COLUMN()-3,FALSE),0)</f>
        <v>0</v>
      </c>
      <c r="L1827" s="82">
        <f>IF($C1827&lt;&gt;"",VLOOKUP($C1827,'Monthly budget'!$E$8:$O$86,COLUMN()-3,FALSE),0)</f>
        <v>0</v>
      </c>
      <c r="M1827" s="82">
        <f>IF($C1827&lt;&gt;"",VLOOKUP($C1827,'Monthly budget'!$E$8:$O$86,COLUMN()-3,FALSE),0)</f>
        <v>0</v>
      </c>
      <c r="N1827" s="82">
        <f>IF($C1827&lt;&gt;"",VLOOKUP($C1827,'Monthly budget'!$E$8:$O$86,COLUMN()-3,FALSE),0)</f>
        <v>0</v>
      </c>
    </row>
    <row r="1828" spans="2:14" x14ac:dyDescent="0.25">
      <c r="B1828" s="81" t="b">
        <v>0</v>
      </c>
      <c r="C1828" s="88"/>
      <c r="D1828" s="87"/>
      <c r="E1828" s="83">
        <f>IF($C1828&lt;&gt;"",VLOOKUP($C1828,'Monthly budget'!$E$8:$O$86,COLUMN()-3,FALSE),0)</f>
        <v>0</v>
      </c>
      <c r="F1828" s="82">
        <f>IF($C1828&lt;&gt;"",VLOOKUP($C1828,'Monthly budget'!$E$8:$O$86,COLUMN()-3,FALSE),0)</f>
        <v>0</v>
      </c>
      <c r="G1828" s="82">
        <f>IF($C1828&lt;&gt;"",VLOOKUP($C1828,'Monthly budget'!$E$8:$O$86,COLUMN()-3,FALSE),0)</f>
        <v>0</v>
      </c>
      <c r="H1828" s="82">
        <f>IF($C1828&lt;&gt;"",VLOOKUP($C1828,'Monthly budget'!$E$8:$O$86,COLUMN()-3,FALSE),0)</f>
        <v>0</v>
      </c>
      <c r="I1828" s="82">
        <f>IF($C1828&lt;&gt;"",VLOOKUP($C1828,'Monthly budget'!$E$8:$O$86,COLUMN()-3,FALSE),0)</f>
        <v>0</v>
      </c>
      <c r="J1828" s="82">
        <f>IF($C1828&lt;&gt;"",VLOOKUP($C1828,'Monthly budget'!$E$8:$O$86,COLUMN()-3,FALSE),0)</f>
        <v>0</v>
      </c>
      <c r="K1828" s="82">
        <f>IF($C1828&lt;&gt;"",VLOOKUP($C1828,'Monthly budget'!$E$8:$O$86,COLUMN()-3,FALSE),0)</f>
        <v>0</v>
      </c>
      <c r="L1828" s="82">
        <f>IF($C1828&lt;&gt;"",VLOOKUP($C1828,'Monthly budget'!$E$8:$O$86,COLUMN()-3,FALSE),0)</f>
        <v>0</v>
      </c>
      <c r="M1828" s="82">
        <f>IF($C1828&lt;&gt;"",VLOOKUP($C1828,'Monthly budget'!$E$8:$O$86,COLUMN()-3,FALSE),0)</f>
        <v>0</v>
      </c>
      <c r="N1828" s="82">
        <f>IF($C1828&lt;&gt;"",VLOOKUP($C1828,'Monthly budget'!$E$8:$O$86,COLUMN()-3,FALSE),0)</f>
        <v>0</v>
      </c>
    </row>
    <row r="1829" spans="2:14" x14ac:dyDescent="0.25">
      <c r="B1829" s="81" t="b">
        <v>0</v>
      </c>
      <c r="C1829" s="88"/>
      <c r="D1829" s="87"/>
      <c r="E1829" s="83">
        <f>IF($C1829&lt;&gt;"",VLOOKUP($C1829,'Monthly budget'!$E$8:$O$86,COLUMN()-3,FALSE),0)</f>
        <v>0</v>
      </c>
      <c r="F1829" s="82">
        <f>IF($C1829&lt;&gt;"",VLOOKUP($C1829,'Monthly budget'!$E$8:$O$86,COLUMN()-3,FALSE),0)</f>
        <v>0</v>
      </c>
      <c r="G1829" s="82">
        <f>IF($C1829&lt;&gt;"",VLOOKUP($C1829,'Monthly budget'!$E$8:$O$86,COLUMN()-3,FALSE),0)</f>
        <v>0</v>
      </c>
      <c r="H1829" s="82">
        <f>IF($C1829&lt;&gt;"",VLOOKUP($C1829,'Monthly budget'!$E$8:$O$86,COLUMN()-3,FALSE),0)</f>
        <v>0</v>
      </c>
      <c r="I1829" s="82">
        <f>IF($C1829&lt;&gt;"",VLOOKUP($C1829,'Monthly budget'!$E$8:$O$86,COLUMN()-3,FALSE),0)</f>
        <v>0</v>
      </c>
      <c r="J1829" s="82">
        <f>IF($C1829&lt;&gt;"",VLOOKUP($C1829,'Monthly budget'!$E$8:$O$86,COLUMN()-3,FALSE),0)</f>
        <v>0</v>
      </c>
      <c r="K1829" s="82">
        <f>IF($C1829&lt;&gt;"",VLOOKUP($C1829,'Monthly budget'!$E$8:$O$86,COLUMN()-3,FALSE),0)</f>
        <v>0</v>
      </c>
      <c r="L1829" s="82">
        <f>IF($C1829&lt;&gt;"",VLOOKUP($C1829,'Monthly budget'!$E$8:$O$86,COLUMN()-3,FALSE),0)</f>
        <v>0</v>
      </c>
      <c r="M1829" s="82">
        <f>IF($C1829&lt;&gt;"",VLOOKUP($C1829,'Monthly budget'!$E$8:$O$86,COLUMN()-3,FALSE),0)</f>
        <v>0</v>
      </c>
      <c r="N1829" s="82">
        <f>IF($C1829&lt;&gt;"",VLOOKUP($C1829,'Monthly budget'!$E$8:$O$86,COLUMN()-3,FALSE),0)</f>
        <v>0</v>
      </c>
    </row>
    <row r="1830" spans="2:14" x14ac:dyDescent="0.25">
      <c r="B1830" s="81" t="b">
        <v>0</v>
      </c>
      <c r="C1830" s="88"/>
      <c r="D1830" s="87"/>
      <c r="E1830" s="83">
        <f>IF($C1830&lt;&gt;"",VLOOKUP($C1830,'Monthly budget'!$E$8:$O$86,COLUMN()-3,FALSE),0)</f>
        <v>0</v>
      </c>
      <c r="F1830" s="82">
        <f>IF($C1830&lt;&gt;"",VLOOKUP($C1830,'Monthly budget'!$E$8:$O$86,COLUMN()-3,FALSE),0)</f>
        <v>0</v>
      </c>
      <c r="G1830" s="82">
        <f>IF($C1830&lt;&gt;"",VLOOKUP($C1830,'Monthly budget'!$E$8:$O$86,COLUMN()-3,FALSE),0)</f>
        <v>0</v>
      </c>
      <c r="H1830" s="82">
        <f>IF($C1830&lt;&gt;"",VLOOKUP($C1830,'Monthly budget'!$E$8:$O$86,COLUMN()-3,FALSE),0)</f>
        <v>0</v>
      </c>
      <c r="I1830" s="82">
        <f>IF($C1830&lt;&gt;"",VLOOKUP($C1830,'Monthly budget'!$E$8:$O$86,COLUMN()-3,FALSE),0)</f>
        <v>0</v>
      </c>
      <c r="J1830" s="82">
        <f>IF($C1830&lt;&gt;"",VLOOKUP($C1830,'Monthly budget'!$E$8:$O$86,COLUMN()-3,FALSE),0)</f>
        <v>0</v>
      </c>
      <c r="K1830" s="82">
        <f>IF($C1830&lt;&gt;"",VLOOKUP($C1830,'Monthly budget'!$E$8:$O$86,COLUMN()-3,FALSE),0)</f>
        <v>0</v>
      </c>
      <c r="L1830" s="82">
        <f>IF($C1830&lt;&gt;"",VLOOKUP($C1830,'Monthly budget'!$E$8:$O$86,COLUMN()-3,FALSE),0)</f>
        <v>0</v>
      </c>
      <c r="M1830" s="82">
        <f>IF($C1830&lt;&gt;"",VLOOKUP($C1830,'Monthly budget'!$E$8:$O$86,COLUMN()-3,FALSE),0)</f>
        <v>0</v>
      </c>
      <c r="N1830" s="82">
        <f>IF($C1830&lt;&gt;"",VLOOKUP($C1830,'Monthly budget'!$E$8:$O$86,COLUMN()-3,FALSE),0)</f>
        <v>0</v>
      </c>
    </row>
    <row r="1831" spans="2:14" x14ac:dyDescent="0.25">
      <c r="B1831" s="81" t="b">
        <v>0</v>
      </c>
      <c r="C1831" s="88"/>
      <c r="D1831" s="87"/>
      <c r="E1831" s="83">
        <f>IF($C1831&lt;&gt;"",VLOOKUP($C1831,'Monthly budget'!$E$8:$O$86,COLUMN()-3,FALSE),0)</f>
        <v>0</v>
      </c>
      <c r="F1831" s="82">
        <f>IF($C1831&lt;&gt;"",VLOOKUP($C1831,'Monthly budget'!$E$8:$O$86,COLUMN()-3,FALSE),0)</f>
        <v>0</v>
      </c>
      <c r="G1831" s="82">
        <f>IF($C1831&lt;&gt;"",VLOOKUP($C1831,'Monthly budget'!$E$8:$O$86,COLUMN()-3,FALSE),0)</f>
        <v>0</v>
      </c>
      <c r="H1831" s="82">
        <f>IF($C1831&lt;&gt;"",VLOOKUP($C1831,'Monthly budget'!$E$8:$O$86,COLUMN()-3,FALSE),0)</f>
        <v>0</v>
      </c>
      <c r="I1831" s="82">
        <f>IF($C1831&lt;&gt;"",VLOOKUP($C1831,'Monthly budget'!$E$8:$O$86,COLUMN()-3,FALSE),0)</f>
        <v>0</v>
      </c>
      <c r="J1831" s="82">
        <f>IF($C1831&lt;&gt;"",VLOOKUP($C1831,'Monthly budget'!$E$8:$O$86,COLUMN()-3,FALSE),0)</f>
        <v>0</v>
      </c>
      <c r="K1831" s="82">
        <f>IF($C1831&lt;&gt;"",VLOOKUP($C1831,'Monthly budget'!$E$8:$O$86,COLUMN()-3,FALSE),0)</f>
        <v>0</v>
      </c>
      <c r="L1831" s="82">
        <f>IF($C1831&lt;&gt;"",VLOOKUP($C1831,'Monthly budget'!$E$8:$O$86,COLUMN()-3,FALSE),0)</f>
        <v>0</v>
      </c>
      <c r="M1831" s="82">
        <f>IF($C1831&lt;&gt;"",VLOOKUP($C1831,'Monthly budget'!$E$8:$O$86,COLUMN()-3,FALSE),0)</f>
        <v>0</v>
      </c>
      <c r="N1831" s="82">
        <f>IF($C1831&lt;&gt;"",VLOOKUP($C1831,'Monthly budget'!$E$8:$O$86,COLUMN()-3,FALSE),0)</f>
        <v>0</v>
      </c>
    </row>
    <row r="1832" spans="2:14" x14ac:dyDescent="0.25">
      <c r="B1832" s="81" t="b">
        <v>0</v>
      </c>
      <c r="C1832" s="88"/>
      <c r="D1832" s="87"/>
      <c r="E1832" s="83">
        <f>IF($C1832&lt;&gt;"",VLOOKUP($C1832,'Monthly budget'!$E$8:$O$86,COLUMN()-3,FALSE),0)</f>
        <v>0</v>
      </c>
      <c r="F1832" s="82">
        <f>IF($C1832&lt;&gt;"",VLOOKUP($C1832,'Monthly budget'!$E$8:$O$86,COLUMN()-3,FALSE),0)</f>
        <v>0</v>
      </c>
      <c r="G1832" s="82">
        <f>IF($C1832&lt;&gt;"",VLOOKUP($C1832,'Monthly budget'!$E$8:$O$86,COLUMN()-3,FALSE),0)</f>
        <v>0</v>
      </c>
      <c r="H1832" s="82">
        <f>IF($C1832&lt;&gt;"",VLOOKUP($C1832,'Monthly budget'!$E$8:$O$86,COLUMN()-3,FALSE),0)</f>
        <v>0</v>
      </c>
      <c r="I1832" s="82">
        <f>IF($C1832&lt;&gt;"",VLOOKUP($C1832,'Monthly budget'!$E$8:$O$86,COLUMN()-3,FALSE),0)</f>
        <v>0</v>
      </c>
      <c r="J1832" s="82">
        <f>IF($C1832&lt;&gt;"",VLOOKUP($C1832,'Monthly budget'!$E$8:$O$86,COLUMN()-3,FALSE),0)</f>
        <v>0</v>
      </c>
      <c r="K1832" s="82">
        <f>IF($C1832&lt;&gt;"",VLOOKUP($C1832,'Monthly budget'!$E$8:$O$86,COLUMN()-3,FALSE),0)</f>
        <v>0</v>
      </c>
      <c r="L1832" s="82">
        <f>IF($C1832&lt;&gt;"",VLOOKUP($C1832,'Monthly budget'!$E$8:$O$86,COLUMN()-3,FALSE),0)</f>
        <v>0</v>
      </c>
      <c r="M1832" s="82">
        <f>IF($C1832&lt;&gt;"",VLOOKUP($C1832,'Monthly budget'!$E$8:$O$86,COLUMN()-3,FALSE),0)</f>
        <v>0</v>
      </c>
      <c r="N1832" s="82">
        <f>IF($C1832&lt;&gt;"",VLOOKUP($C1832,'Monthly budget'!$E$8:$O$86,COLUMN()-3,FALSE),0)</f>
        <v>0</v>
      </c>
    </row>
    <row r="1833" spans="2:14" x14ac:dyDescent="0.25">
      <c r="B1833" s="81" t="b">
        <v>0</v>
      </c>
      <c r="C1833" s="88"/>
      <c r="D1833" s="87"/>
      <c r="E1833" s="83">
        <f>IF($C1833&lt;&gt;"",VLOOKUP($C1833,'Monthly budget'!$E$8:$O$86,COLUMN()-3,FALSE),0)</f>
        <v>0</v>
      </c>
      <c r="F1833" s="82">
        <f>IF($C1833&lt;&gt;"",VLOOKUP($C1833,'Monthly budget'!$E$8:$O$86,COLUMN()-3,FALSE),0)</f>
        <v>0</v>
      </c>
      <c r="G1833" s="82">
        <f>IF($C1833&lt;&gt;"",VLOOKUP($C1833,'Monthly budget'!$E$8:$O$86,COLUMN()-3,FALSE),0)</f>
        <v>0</v>
      </c>
      <c r="H1833" s="82">
        <f>IF($C1833&lt;&gt;"",VLOOKUP($C1833,'Monthly budget'!$E$8:$O$86,COLUMN()-3,FALSE),0)</f>
        <v>0</v>
      </c>
      <c r="I1833" s="82">
        <f>IF($C1833&lt;&gt;"",VLOOKUP($C1833,'Monthly budget'!$E$8:$O$86,COLUMN()-3,FALSE),0)</f>
        <v>0</v>
      </c>
      <c r="J1833" s="82">
        <f>IF($C1833&lt;&gt;"",VLOOKUP($C1833,'Monthly budget'!$E$8:$O$86,COLUMN()-3,FALSE),0)</f>
        <v>0</v>
      </c>
      <c r="K1833" s="82">
        <f>IF($C1833&lt;&gt;"",VLOOKUP($C1833,'Monthly budget'!$E$8:$O$86,COLUMN()-3,FALSE),0)</f>
        <v>0</v>
      </c>
      <c r="L1833" s="82">
        <f>IF($C1833&lt;&gt;"",VLOOKUP($C1833,'Monthly budget'!$E$8:$O$86,COLUMN()-3,FALSE),0)</f>
        <v>0</v>
      </c>
      <c r="M1833" s="82">
        <f>IF($C1833&lt;&gt;"",VLOOKUP($C1833,'Monthly budget'!$E$8:$O$86,COLUMN()-3,FALSE),0)</f>
        <v>0</v>
      </c>
      <c r="N1833" s="82">
        <f>IF($C1833&lt;&gt;"",VLOOKUP($C1833,'Monthly budget'!$E$8:$O$86,COLUMN()-3,FALSE),0)</f>
        <v>0</v>
      </c>
    </row>
    <row r="1834" spans="2:14" x14ac:dyDescent="0.25">
      <c r="B1834" s="81" t="b">
        <v>0</v>
      </c>
      <c r="C1834" s="88"/>
      <c r="D1834" s="87"/>
      <c r="E1834" s="83">
        <f>IF($C1834&lt;&gt;"",VLOOKUP($C1834,'Monthly budget'!$E$8:$O$86,COLUMN()-3,FALSE),0)</f>
        <v>0</v>
      </c>
      <c r="F1834" s="82">
        <f>IF($C1834&lt;&gt;"",VLOOKUP($C1834,'Monthly budget'!$E$8:$O$86,COLUMN()-3,FALSE),0)</f>
        <v>0</v>
      </c>
      <c r="G1834" s="82">
        <f>IF($C1834&lt;&gt;"",VLOOKUP($C1834,'Monthly budget'!$E$8:$O$86,COLUMN()-3,FALSE),0)</f>
        <v>0</v>
      </c>
      <c r="H1834" s="82">
        <f>IF($C1834&lt;&gt;"",VLOOKUP($C1834,'Monthly budget'!$E$8:$O$86,COLUMN()-3,FALSE),0)</f>
        <v>0</v>
      </c>
      <c r="I1834" s="82">
        <f>IF($C1834&lt;&gt;"",VLOOKUP($C1834,'Monthly budget'!$E$8:$O$86,COLUMN()-3,FALSE),0)</f>
        <v>0</v>
      </c>
      <c r="J1834" s="82">
        <f>IF($C1834&lt;&gt;"",VLOOKUP($C1834,'Monthly budget'!$E$8:$O$86,COLUMN()-3,FALSE),0)</f>
        <v>0</v>
      </c>
      <c r="K1834" s="82">
        <f>IF($C1834&lt;&gt;"",VLOOKUP($C1834,'Monthly budget'!$E$8:$O$86,COLUMN()-3,FALSE),0)</f>
        <v>0</v>
      </c>
      <c r="L1834" s="82">
        <f>IF($C1834&lt;&gt;"",VLOOKUP($C1834,'Monthly budget'!$E$8:$O$86,COLUMN()-3,FALSE),0)</f>
        <v>0</v>
      </c>
      <c r="M1834" s="82">
        <f>IF($C1834&lt;&gt;"",VLOOKUP($C1834,'Monthly budget'!$E$8:$O$86,COLUMN()-3,FALSE),0)</f>
        <v>0</v>
      </c>
      <c r="N1834" s="82">
        <f>IF($C1834&lt;&gt;"",VLOOKUP($C1834,'Monthly budget'!$E$8:$O$86,COLUMN()-3,FALSE),0)</f>
        <v>0</v>
      </c>
    </row>
    <row r="1835" spans="2:14" x14ac:dyDescent="0.25">
      <c r="B1835" s="81" t="b">
        <v>0</v>
      </c>
      <c r="C1835" s="88"/>
      <c r="D1835" s="87"/>
      <c r="E1835" s="83">
        <f>IF($C1835&lt;&gt;"",VLOOKUP($C1835,'Monthly budget'!$E$8:$O$86,COLUMN()-3,FALSE),0)</f>
        <v>0</v>
      </c>
      <c r="F1835" s="82">
        <f>IF($C1835&lt;&gt;"",VLOOKUP($C1835,'Monthly budget'!$E$8:$O$86,COLUMN()-3,FALSE),0)</f>
        <v>0</v>
      </c>
      <c r="G1835" s="82">
        <f>IF($C1835&lt;&gt;"",VLOOKUP($C1835,'Monthly budget'!$E$8:$O$86,COLUMN()-3,FALSE),0)</f>
        <v>0</v>
      </c>
      <c r="H1835" s="82">
        <f>IF($C1835&lt;&gt;"",VLOOKUP($C1835,'Monthly budget'!$E$8:$O$86,COLUMN()-3,FALSE),0)</f>
        <v>0</v>
      </c>
      <c r="I1835" s="82">
        <f>IF($C1835&lt;&gt;"",VLOOKUP($C1835,'Monthly budget'!$E$8:$O$86,COLUMN()-3,FALSE),0)</f>
        <v>0</v>
      </c>
      <c r="J1835" s="82">
        <f>IF($C1835&lt;&gt;"",VLOOKUP($C1835,'Monthly budget'!$E$8:$O$86,COLUMN()-3,FALSE),0)</f>
        <v>0</v>
      </c>
      <c r="K1835" s="82">
        <f>IF($C1835&lt;&gt;"",VLOOKUP($C1835,'Monthly budget'!$E$8:$O$86,COLUMN()-3,FALSE),0)</f>
        <v>0</v>
      </c>
      <c r="L1835" s="82">
        <f>IF($C1835&lt;&gt;"",VLOOKUP($C1835,'Monthly budget'!$E$8:$O$86,COLUMN()-3,FALSE),0)</f>
        <v>0</v>
      </c>
      <c r="M1835" s="82">
        <f>IF($C1835&lt;&gt;"",VLOOKUP($C1835,'Monthly budget'!$E$8:$O$86,COLUMN()-3,FALSE),0)</f>
        <v>0</v>
      </c>
      <c r="N1835" s="82">
        <f>IF($C1835&lt;&gt;"",VLOOKUP($C1835,'Monthly budget'!$E$8:$O$86,COLUMN()-3,FALSE),0)</f>
        <v>0</v>
      </c>
    </row>
    <row r="1836" spans="2:14" x14ac:dyDescent="0.25">
      <c r="B1836" s="81" t="b">
        <v>0</v>
      </c>
      <c r="C1836" s="88"/>
      <c r="D1836" s="87"/>
      <c r="E1836" s="83">
        <f>IF($C1836&lt;&gt;"",VLOOKUP($C1836,'Monthly budget'!$E$8:$O$86,COLUMN()-3,FALSE),0)</f>
        <v>0</v>
      </c>
      <c r="F1836" s="82">
        <f>IF($C1836&lt;&gt;"",VLOOKUP($C1836,'Monthly budget'!$E$8:$O$86,COLUMN()-3,FALSE),0)</f>
        <v>0</v>
      </c>
      <c r="G1836" s="82">
        <f>IF($C1836&lt;&gt;"",VLOOKUP($C1836,'Monthly budget'!$E$8:$O$86,COLUMN()-3,FALSE),0)</f>
        <v>0</v>
      </c>
      <c r="H1836" s="82">
        <f>IF($C1836&lt;&gt;"",VLOOKUP($C1836,'Monthly budget'!$E$8:$O$86,COLUMN()-3,FALSE),0)</f>
        <v>0</v>
      </c>
      <c r="I1836" s="82">
        <f>IF($C1836&lt;&gt;"",VLOOKUP($C1836,'Monthly budget'!$E$8:$O$86,COLUMN()-3,FALSE),0)</f>
        <v>0</v>
      </c>
      <c r="J1836" s="82">
        <f>IF($C1836&lt;&gt;"",VLOOKUP($C1836,'Monthly budget'!$E$8:$O$86,COLUMN()-3,FALSE),0)</f>
        <v>0</v>
      </c>
      <c r="K1836" s="82">
        <f>IF($C1836&lt;&gt;"",VLOOKUP($C1836,'Monthly budget'!$E$8:$O$86,COLUMN()-3,FALSE),0)</f>
        <v>0</v>
      </c>
      <c r="L1836" s="82">
        <f>IF($C1836&lt;&gt;"",VLOOKUP($C1836,'Monthly budget'!$E$8:$O$86,COLUMN()-3,FALSE),0)</f>
        <v>0</v>
      </c>
      <c r="M1836" s="82">
        <f>IF($C1836&lt;&gt;"",VLOOKUP($C1836,'Monthly budget'!$E$8:$O$86,COLUMN()-3,FALSE),0)</f>
        <v>0</v>
      </c>
      <c r="N1836" s="82">
        <f>IF($C1836&lt;&gt;"",VLOOKUP($C1836,'Monthly budget'!$E$8:$O$86,COLUMN()-3,FALSE),0)</f>
        <v>0</v>
      </c>
    </row>
    <row r="1837" spans="2:14" x14ac:dyDescent="0.25">
      <c r="B1837" s="81" t="b">
        <v>0</v>
      </c>
      <c r="C1837" s="88"/>
      <c r="D1837" s="87"/>
      <c r="E1837" s="83">
        <f>IF($C1837&lt;&gt;"",VLOOKUP($C1837,'Monthly budget'!$E$8:$O$86,COLUMN()-3,FALSE),0)</f>
        <v>0</v>
      </c>
      <c r="F1837" s="82">
        <f>IF($C1837&lt;&gt;"",VLOOKUP($C1837,'Monthly budget'!$E$8:$O$86,COLUMN()-3,FALSE),0)</f>
        <v>0</v>
      </c>
      <c r="G1837" s="82">
        <f>IF($C1837&lt;&gt;"",VLOOKUP($C1837,'Monthly budget'!$E$8:$O$86,COLUMN()-3,FALSE),0)</f>
        <v>0</v>
      </c>
      <c r="H1837" s="82">
        <f>IF($C1837&lt;&gt;"",VLOOKUP($C1837,'Monthly budget'!$E$8:$O$86,COLUMN()-3,FALSE),0)</f>
        <v>0</v>
      </c>
      <c r="I1837" s="82">
        <f>IF($C1837&lt;&gt;"",VLOOKUP($C1837,'Monthly budget'!$E$8:$O$86,COLUMN()-3,FALSE),0)</f>
        <v>0</v>
      </c>
      <c r="J1837" s="82">
        <f>IF($C1837&lt;&gt;"",VLOOKUP($C1837,'Monthly budget'!$E$8:$O$86,COLUMN()-3,FALSE),0)</f>
        <v>0</v>
      </c>
      <c r="K1837" s="82">
        <f>IF($C1837&lt;&gt;"",VLOOKUP($C1837,'Monthly budget'!$E$8:$O$86,COLUMN()-3,FALSE),0)</f>
        <v>0</v>
      </c>
      <c r="L1837" s="82">
        <f>IF($C1837&lt;&gt;"",VLOOKUP($C1837,'Monthly budget'!$E$8:$O$86,COLUMN()-3,FALSE),0)</f>
        <v>0</v>
      </c>
      <c r="M1837" s="82">
        <f>IF($C1837&lt;&gt;"",VLOOKUP($C1837,'Monthly budget'!$E$8:$O$86,COLUMN()-3,FALSE),0)</f>
        <v>0</v>
      </c>
      <c r="N1837" s="82">
        <f>IF($C1837&lt;&gt;"",VLOOKUP($C1837,'Monthly budget'!$E$8:$O$86,COLUMN()-3,FALSE),0)</f>
        <v>0</v>
      </c>
    </row>
    <row r="1838" spans="2:14" x14ac:dyDescent="0.25">
      <c r="B1838" s="81" t="b">
        <v>0</v>
      </c>
      <c r="C1838" s="88"/>
      <c r="D1838" s="87"/>
      <c r="E1838" s="83">
        <f>IF($C1838&lt;&gt;"",VLOOKUP($C1838,'Monthly budget'!$E$8:$O$86,COLUMN()-3,FALSE),0)</f>
        <v>0</v>
      </c>
      <c r="F1838" s="82">
        <f>IF($C1838&lt;&gt;"",VLOOKUP($C1838,'Monthly budget'!$E$8:$O$86,COLUMN()-3,FALSE),0)</f>
        <v>0</v>
      </c>
      <c r="G1838" s="82">
        <f>IF($C1838&lt;&gt;"",VLOOKUP($C1838,'Monthly budget'!$E$8:$O$86,COLUMN()-3,FALSE),0)</f>
        <v>0</v>
      </c>
      <c r="H1838" s="82">
        <f>IF($C1838&lt;&gt;"",VLOOKUP($C1838,'Monthly budget'!$E$8:$O$86,COLUMN()-3,FALSE),0)</f>
        <v>0</v>
      </c>
      <c r="I1838" s="82">
        <f>IF($C1838&lt;&gt;"",VLOOKUP($C1838,'Monthly budget'!$E$8:$O$86,COLUMN()-3,FALSE),0)</f>
        <v>0</v>
      </c>
      <c r="J1838" s="82">
        <f>IF($C1838&lt;&gt;"",VLOOKUP($C1838,'Monthly budget'!$E$8:$O$86,COLUMN()-3,FALSE),0)</f>
        <v>0</v>
      </c>
      <c r="K1838" s="82">
        <f>IF($C1838&lt;&gt;"",VLOOKUP($C1838,'Monthly budget'!$E$8:$O$86,COLUMN()-3,FALSE),0)</f>
        <v>0</v>
      </c>
      <c r="L1838" s="82">
        <f>IF($C1838&lt;&gt;"",VLOOKUP($C1838,'Monthly budget'!$E$8:$O$86,COLUMN()-3,FALSE),0)</f>
        <v>0</v>
      </c>
      <c r="M1838" s="82">
        <f>IF($C1838&lt;&gt;"",VLOOKUP($C1838,'Monthly budget'!$E$8:$O$86,COLUMN()-3,FALSE),0)</f>
        <v>0</v>
      </c>
      <c r="N1838" s="82">
        <f>IF($C1838&lt;&gt;"",VLOOKUP($C1838,'Monthly budget'!$E$8:$O$86,COLUMN()-3,FALSE),0)</f>
        <v>0</v>
      </c>
    </row>
    <row r="1839" spans="2:14" x14ac:dyDescent="0.25">
      <c r="B1839" s="81" t="b">
        <v>0</v>
      </c>
      <c r="C1839" s="88"/>
      <c r="D1839" s="87"/>
      <c r="E1839" s="83">
        <f>IF($C1839&lt;&gt;"",VLOOKUP($C1839,'Monthly budget'!$E$8:$O$86,COLUMN()-3,FALSE),0)</f>
        <v>0</v>
      </c>
      <c r="F1839" s="82">
        <f>IF($C1839&lt;&gt;"",VLOOKUP($C1839,'Monthly budget'!$E$8:$O$86,COLUMN()-3,FALSE),0)</f>
        <v>0</v>
      </c>
      <c r="G1839" s="82">
        <f>IF($C1839&lt;&gt;"",VLOOKUP($C1839,'Monthly budget'!$E$8:$O$86,COLUMN()-3,FALSE),0)</f>
        <v>0</v>
      </c>
      <c r="H1839" s="82">
        <f>IF($C1839&lt;&gt;"",VLOOKUP($C1839,'Monthly budget'!$E$8:$O$86,COLUMN()-3,FALSE),0)</f>
        <v>0</v>
      </c>
      <c r="I1839" s="82">
        <f>IF($C1839&lt;&gt;"",VLOOKUP($C1839,'Monthly budget'!$E$8:$O$86,COLUMN()-3,FALSE),0)</f>
        <v>0</v>
      </c>
      <c r="J1839" s="82">
        <f>IF($C1839&lt;&gt;"",VLOOKUP($C1839,'Monthly budget'!$E$8:$O$86,COLUMN()-3,FALSE),0)</f>
        <v>0</v>
      </c>
      <c r="K1839" s="82">
        <f>IF($C1839&lt;&gt;"",VLOOKUP($C1839,'Monthly budget'!$E$8:$O$86,COLUMN()-3,FALSE),0)</f>
        <v>0</v>
      </c>
      <c r="L1839" s="82">
        <f>IF($C1839&lt;&gt;"",VLOOKUP($C1839,'Monthly budget'!$E$8:$O$86,COLUMN()-3,FALSE),0)</f>
        <v>0</v>
      </c>
      <c r="M1839" s="82">
        <f>IF($C1839&lt;&gt;"",VLOOKUP($C1839,'Monthly budget'!$E$8:$O$86,COLUMN()-3,FALSE),0)</f>
        <v>0</v>
      </c>
      <c r="N1839" s="82">
        <f>IF($C1839&lt;&gt;"",VLOOKUP($C1839,'Monthly budget'!$E$8:$O$86,COLUMN()-3,FALSE),0)</f>
        <v>0</v>
      </c>
    </row>
    <row r="1840" spans="2:14" x14ac:dyDescent="0.25">
      <c r="B1840" s="81" t="b">
        <v>0</v>
      </c>
      <c r="C1840" s="88"/>
      <c r="D1840" s="87"/>
      <c r="E1840" s="83">
        <f>IF($C1840&lt;&gt;"",VLOOKUP($C1840,'Monthly budget'!$E$8:$O$86,COLUMN()-3,FALSE),0)</f>
        <v>0</v>
      </c>
      <c r="F1840" s="82">
        <f>IF($C1840&lt;&gt;"",VLOOKUP($C1840,'Monthly budget'!$E$8:$O$86,COLUMN()-3,FALSE),0)</f>
        <v>0</v>
      </c>
      <c r="G1840" s="82">
        <f>IF($C1840&lt;&gt;"",VLOOKUP($C1840,'Monthly budget'!$E$8:$O$86,COLUMN()-3,FALSE),0)</f>
        <v>0</v>
      </c>
      <c r="H1840" s="82">
        <f>IF($C1840&lt;&gt;"",VLOOKUP($C1840,'Monthly budget'!$E$8:$O$86,COLUMN()-3,FALSE),0)</f>
        <v>0</v>
      </c>
      <c r="I1840" s="82">
        <f>IF($C1840&lt;&gt;"",VLOOKUP($C1840,'Monthly budget'!$E$8:$O$86,COLUMN()-3,FALSE),0)</f>
        <v>0</v>
      </c>
      <c r="J1840" s="82">
        <f>IF($C1840&lt;&gt;"",VLOOKUP($C1840,'Monthly budget'!$E$8:$O$86,COLUMN()-3,FALSE),0)</f>
        <v>0</v>
      </c>
      <c r="K1840" s="82">
        <f>IF($C1840&lt;&gt;"",VLOOKUP($C1840,'Monthly budget'!$E$8:$O$86,COLUMN()-3,FALSE),0)</f>
        <v>0</v>
      </c>
      <c r="L1840" s="82">
        <f>IF($C1840&lt;&gt;"",VLOOKUP($C1840,'Monthly budget'!$E$8:$O$86,COLUMN()-3,FALSE),0)</f>
        <v>0</v>
      </c>
      <c r="M1840" s="82">
        <f>IF($C1840&lt;&gt;"",VLOOKUP($C1840,'Monthly budget'!$E$8:$O$86,COLUMN()-3,FALSE),0)</f>
        <v>0</v>
      </c>
      <c r="N1840" s="82">
        <f>IF($C1840&lt;&gt;"",VLOOKUP($C1840,'Monthly budget'!$E$8:$O$86,COLUMN()-3,FALSE),0)</f>
        <v>0</v>
      </c>
    </row>
    <row r="1841" spans="2:14" x14ac:dyDescent="0.25">
      <c r="B1841" s="81" t="b">
        <v>0</v>
      </c>
      <c r="C1841" s="88"/>
      <c r="D1841" s="87"/>
      <c r="E1841" s="83">
        <f>IF($C1841&lt;&gt;"",VLOOKUP($C1841,'Monthly budget'!$E$8:$O$86,COLUMN()-3,FALSE),0)</f>
        <v>0</v>
      </c>
      <c r="F1841" s="82">
        <f>IF($C1841&lt;&gt;"",VLOOKUP($C1841,'Monthly budget'!$E$8:$O$86,COLUMN()-3,FALSE),0)</f>
        <v>0</v>
      </c>
      <c r="G1841" s="82">
        <f>IF($C1841&lt;&gt;"",VLOOKUP($C1841,'Monthly budget'!$E$8:$O$86,COLUMN()-3,FALSE),0)</f>
        <v>0</v>
      </c>
      <c r="H1841" s="82">
        <f>IF($C1841&lt;&gt;"",VLOOKUP($C1841,'Monthly budget'!$E$8:$O$86,COLUMN()-3,FALSE),0)</f>
        <v>0</v>
      </c>
      <c r="I1841" s="82">
        <f>IF($C1841&lt;&gt;"",VLOOKUP($C1841,'Monthly budget'!$E$8:$O$86,COLUMN()-3,FALSE),0)</f>
        <v>0</v>
      </c>
      <c r="J1841" s="82">
        <f>IF($C1841&lt;&gt;"",VLOOKUP($C1841,'Monthly budget'!$E$8:$O$86,COLUMN()-3,FALSE),0)</f>
        <v>0</v>
      </c>
      <c r="K1841" s="82">
        <f>IF($C1841&lt;&gt;"",VLOOKUP($C1841,'Monthly budget'!$E$8:$O$86,COLUMN()-3,FALSE),0)</f>
        <v>0</v>
      </c>
      <c r="L1841" s="82">
        <f>IF($C1841&lt;&gt;"",VLOOKUP($C1841,'Monthly budget'!$E$8:$O$86,COLUMN()-3,FALSE),0)</f>
        <v>0</v>
      </c>
      <c r="M1841" s="82">
        <f>IF($C1841&lt;&gt;"",VLOOKUP($C1841,'Monthly budget'!$E$8:$O$86,COLUMN()-3,FALSE),0)</f>
        <v>0</v>
      </c>
      <c r="N1841" s="82">
        <f>IF($C1841&lt;&gt;"",VLOOKUP($C1841,'Monthly budget'!$E$8:$O$86,COLUMN()-3,FALSE),0)</f>
        <v>0</v>
      </c>
    </row>
    <row r="1842" spans="2:14" x14ac:dyDescent="0.25">
      <c r="B1842" s="81" t="b">
        <v>0</v>
      </c>
      <c r="C1842" s="88"/>
      <c r="D1842" s="87"/>
      <c r="E1842" s="83">
        <f>IF($C1842&lt;&gt;"",VLOOKUP($C1842,'Monthly budget'!$E$8:$O$86,COLUMN()-3,FALSE),0)</f>
        <v>0</v>
      </c>
      <c r="F1842" s="82">
        <f>IF($C1842&lt;&gt;"",VLOOKUP($C1842,'Monthly budget'!$E$8:$O$86,COLUMN()-3,FALSE),0)</f>
        <v>0</v>
      </c>
      <c r="G1842" s="82">
        <f>IF($C1842&lt;&gt;"",VLOOKUP($C1842,'Monthly budget'!$E$8:$O$86,COLUMN()-3,FALSE),0)</f>
        <v>0</v>
      </c>
      <c r="H1842" s="82">
        <f>IF($C1842&lt;&gt;"",VLOOKUP($C1842,'Monthly budget'!$E$8:$O$86,COLUMN()-3,FALSE),0)</f>
        <v>0</v>
      </c>
      <c r="I1842" s="82">
        <f>IF($C1842&lt;&gt;"",VLOOKUP($C1842,'Monthly budget'!$E$8:$O$86,COLUMN()-3,FALSE),0)</f>
        <v>0</v>
      </c>
      <c r="J1842" s="82">
        <f>IF($C1842&lt;&gt;"",VLOOKUP($C1842,'Monthly budget'!$E$8:$O$86,COLUMN()-3,FALSE),0)</f>
        <v>0</v>
      </c>
      <c r="K1842" s="82">
        <f>IF($C1842&lt;&gt;"",VLOOKUP($C1842,'Monthly budget'!$E$8:$O$86,COLUMN()-3,FALSE),0)</f>
        <v>0</v>
      </c>
      <c r="L1842" s="82">
        <f>IF($C1842&lt;&gt;"",VLOOKUP($C1842,'Monthly budget'!$E$8:$O$86,COLUMN()-3,FALSE),0)</f>
        <v>0</v>
      </c>
      <c r="M1842" s="82">
        <f>IF($C1842&lt;&gt;"",VLOOKUP($C1842,'Monthly budget'!$E$8:$O$86,COLUMN()-3,FALSE),0)</f>
        <v>0</v>
      </c>
      <c r="N1842" s="82">
        <f>IF($C1842&lt;&gt;"",VLOOKUP($C1842,'Monthly budget'!$E$8:$O$86,COLUMN()-3,FALSE),0)</f>
        <v>0</v>
      </c>
    </row>
    <row r="1843" spans="2:14" x14ac:dyDescent="0.25">
      <c r="B1843" s="81" t="b">
        <v>0</v>
      </c>
      <c r="C1843" s="88"/>
      <c r="D1843" s="87"/>
      <c r="E1843" s="83">
        <f>IF($C1843&lt;&gt;"",VLOOKUP($C1843,'Monthly budget'!$E$8:$O$86,COLUMN()-3,FALSE),0)</f>
        <v>0</v>
      </c>
      <c r="F1843" s="82">
        <f>IF($C1843&lt;&gt;"",VLOOKUP($C1843,'Monthly budget'!$E$8:$O$86,COLUMN()-3,FALSE),0)</f>
        <v>0</v>
      </c>
      <c r="G1843" s="82">
        <f>IF($C1843&lt;&gt;"",VLOOKUP($C1843,'Monthly budget'!$E$8:$O$86,COLUMN()-3,FALSE),0)</f>
        <v>0</v>
      </c>
      <c r="H1843" s="82">
        <f>IF($C1843&lt;&gt;"",VLOOKUP($C1843,'Monthly budget'!$E$8:$O$86,COLUMN()-3,FALSE),0)</f>
        <v>0</v>
      </c>
      <c r="I1843" s="82">
        <f>IF($C1843&lt;&gt;"",VLOOKUP($C1843,'Monthly budget'!$E$8:$O$86,COLUMN()-3,FALSE),0)</f>
        <v>0</v>
      </c>
      <c r="J1843" s="82">
        <f>IF($C1843&lt;&gt;"",VLOOKUP($C1843,'Monthly budget'!$E$8:$O$86,COLUMN()-3,FALSE),0)</f>
        <v>0</v>
      </c>
      <c r="K1843" s="82">
        <f>IF($C1843&lt;&gt;"",VLOOKUP($C1843,'Monthly budget'!$E$8:$O$86,COLUMN()-3,FALSE),0)</f>
        <v>0</v>
      </c>
      <c r="L1843" s="82">
        <f>IF($C1843&lt;&gt;"",VLOOKUP($C1843,'Monthly budget'!$E$8:$O$86,COLUMN()-3,FALSE),0)</f>
        <v>0</v>
      </c>
      <c r="M1843" s="82">
        <f>IF($C1843&lt;&gt;"",VLOOKUP($C1843,'Monthly budget'!$E$8:$O$86,COLUMN()-3,FALSE),0)</f>
        <v>0</v>
      </c>
      <c r="N1843" s="82">
        <f>IF($C1843&lt;&gt;"",VLOOKUP($C1843,'Monthly budget'!$E$8:$O$86,COLUMN()-3,FALSE),0)</f>
        <v>0</v>
      </c>
    </row>
    <row r="1844" spans="2:14" x14ac:dyDescent="0.25">
      <c r="B1844" s="81" t="b">
        <v>0</v>
      </c>
      <c r="C1844" s="88"/>
      <c r="D1844" s="87"/>
      <c r="E1844" s="83">
        <f>IF($C1844&lt;&gt;"",VLOOKUP($C1844,'Monthly budget'!$E$8:$O$86,COLUMN()-3,FALSE),0)</f>
        <v>0</v>
      </c>
      <c r="F1844" s="82">
        <f>IF($C1844&lt;&gt;"",VLOOKUP($C1844,'Monthly budget'!$E$8:$O$86,COLUMN()-3,FALSE),0)</f>
        <v>0</v>
      </c>
      <c r="G1844" s="82">
        <f>IF($C1844&lt;&gt;"",VLOOKUP($C1844,'Monthly budget'!$E$8:$O$86,COLUMN()-3,FALSE),0)</f>
        <v>0</v>
      </c>
      <c r="H1844" s="82">
        <f>IF($C1844&lt;&gt;"",VLOOKUP($C1844,'Monthly budget'!$E$8:$O$86,COLUMN()-3,FALSE),0)</f>
        <v>0</v>
      </c>
      <c r="I1844" s="82">
        <f>IF($C1844&lt;&gt;"",VLOOKUP($C1844,'Monthly budget'!$E$8:$O$86,COLUMN()-3,FALSE),0)</f>
        <v>0</v>
      </c>
      <c r="J1844" s="82">
        <f>IF($C1844&lt;&gt;"",VLOOKUP($C1844,'Monthly budget'!$E$8:$O$86,COLUMN()-3,FALSE),0)</f>
        <v>0</v>
      </c>
      <c r="K1844" s="82">
        <f>IF($C1844&lt;&gt;"",VLOOKUP($C1844,'Monthly budget'!$E$8:$O$86,COLUMN()-3,FALSE),0)</f>
        <v>0</v>
      </c>
      <c r="L1844" s="82">
        <f>IF($C1844&lt;&gt;"",VLOOKUP($C1844,'Monthly budget'!$E$8:$O$86,COLUMN()-3,FALSE),0)</f>
        <v>0</v>
      </c>
      <c r="M1844" s="82">
        <f>IF($C1844&lt;&gt;"",VLOOKUP($C1844,'Monthly budget'!$E$8:$O$86,COLUMN()-3,FALSE),0)</f>
        <v>0</v>
      </c>
      <c r="N1844" s="82">
        <f>IF($C1844&lt;&gt;"",VLOOKUP($C1844,'Monthly budget'!$E$8:$O$86,COLUMN()-3,FALSE),0)</f>
        <v>0</v>
      </c>
    </row>
    <row r="1845" spans="2:14" x14ac:dyDescent="0.25">
      <c r="B1845" s="81" t="b">
        <v>0</v>
      </c>
      <c r="C1845" s="88"/>
      <c r="D1845" s="87"/>
      <c r="E1845" s="83">
        <f>IF($C1845&lt;&gt;"",VLOOKUP($C1845,'Monthly budget'!$E$8:$O$86,COLUMN()-3,FALSE),0)</f>
        <v>0</v>
      </c>
      <c r="F1845" s="82">
        <f>IF($C1845&lt;&gt;"",VLOOKUP($C1845,'Monthly budget'!$E$8:$O$86,COLUMN()-3,FALSE),0)</f>
        <v>0</v>
      </c>
      <c r="G1845" s="82">
        <f>IF($C1845&lt;&gt;"",VLOOKUP($C1845,'Monthly budget'!$E$8:$O$86,COLUMN()-3,FALSE),0)</f>
        <v>0</v>
      </c>
      <c r="H1845" s="82">
        <f>IF($C1845&lt;&gt;"",VLOOKUP($C1845,'Monthly budget'!$E$8:$O$86,COLUMN()-3,FALSE),0)</f>
        <v>0</v>
      </c>
      <c r="I1845" s="82">
        <f>IF($C1845&lt;&gt;"",VLOOKUP($C1845,'Monthly budget'!$E$8:$O$86,COLUMN()-3,FALSE),0)</f>
        <v>0</v>
      </c>
      <c r="J1845" s="82">
        <f>IF($C1845&lt;&gt;"",VLOOKUP($C1845,'Monthly budget'!$E$8:$O$86,COLUMN()-3,FALSE),0)</f>
        <v>0</v>
      </c>
      <c r="K1845" s="82">
        <f>IF($C1845&lt;&gt;"",VLOOKUP($C1845,'Monthly budget'!$E$8:$O$86,COLUMN()-3,FALSE),0)</f>
        <v>0</v>
      </c>
      <c r="L1845" s="82">
        <f>IF($C1845&lt;&gt;"",VLOOKUP($C1845,'Monthly budget'!$E$8:$O$86,COLUMN()-3,FALSE),0)</f>
        <v>0</v>
      </c>
      <c r="M1845" s="82">
        <f>IF($C1845&lt;&gt;"",VLOOKUP($C1845,'Monthly budget'!$E$8:$O$86,COLUMN()-3,FALSE),0)</f>
        <v>0</v>
      </c>
      <c r="N1845" s="82">
        <f>IF($C1845&lt;&gt;"",VLOOKUP($C1845,'Monthly budget'!$E$8:$O$86,COLUMN()-3,FALSE),0)</f>
        <v>0</v>
      </c>
    </row>
    <row r="1846" spans="2:14" x14ac:dyDescent="0.25">
      <c r="B1846" s="81" t="b">
        <v>0</v>
      </c>
      <c r="C1846" s="88"/>
      <c r="D1846" s="87"/>
      <c r="E1846" s="83">
        <f>IF($C1846&lt;&gt;"",VLOOKUP($C1846,'Monthly budget'!$E$8:$O$86,COLUMN()-3,FALSE),0)</f>
        <v>0</v>
      </c>
      <c r="F1846" s="82">
        <f>IF($C1846&lt;&gt;"",VLOOKUP($C1846,'Monthly budget'!$E$8:$O$86,COLUMN()-3,FALSE),0)</f>
        <v>0</v>
      </c>
      <c r="G1846" s="82">
        <f>IF($C1846&lt;&gt;"",VLOOKUP($C1846,'Monthly budget'!$E$8:$O$86,COLUMN()-3,FALSE),0)</f>
        <v>0</v>
      </c>
      <c r="H1846" s="82">
        <f>IF($C1846&lt;&gt;"",VLOOKUP($C1846,'Monthly budget'!$E$8:$O$86,COLUMN()-3,FALSE),0)</f>
        <v>0</v>
      </c>
      <c r="I1846" s="82">
        <f>IF($C1846&lt;&gt;"",VLOOKUP($C1846,'Monthly budget'!$E$8:$O$86,COLUMN()-3,FALSE),0)</f>
        <v>0</v>
      </c>
      <c r="J1846" s="82">
        <f>IF($C1846&lt;&gt;"",VLOOKUP($C1846,'Monthly budget'!$E$8:$O$86,COLUMN()-3,FALSE),0)</f>
        <v>0</v>
      </c>
      <c r="K1846" s="82">
        <f>IF($C1846&lt;&gt;"",VLOOKUP($C1846,'Monthly budget'!$E$8:$O$86,COLUMN()-3,FALSE),0)</f>
        <v>0</v>
      </c>
      <c r="L1846" s="82">
        <f>IF($C1846&lt;&gt;"",VLOOKUP($C1846,'Monthly budget'!$E$8:$O$86,COLUMN()-3,FALSE),0)</f>
        <v>0</v>
      </c>
      <c r="M1846" s="82">
        <f>IF($C1846&lt;&gt;"",VLOOKUP($C1846,'Monthly budget'!$E$8:$O$86,COLUMN()-3,FALSE),0)</f>
        <v>0</v>
      </c>
      <c r="N1846" s="82">
        <f>IF($C1846&lt;&gt;"",VLOOKUP($C1846,'Monthly budget'!$E$8:$O$86,COLUMN()-3,FALSE),0)</f>
        <v>0</v>
      </c>
    </row>
    <row r="1847" spans="2:14" x14ac:dyDescent="0.25">
      <c r="B1847" s="81" t="b">
        <v>0</v>
      </c>
      <c r="C1847" s="88"/>
      <c r="D1847" s="87"/>
      <c r="E1847" s="83">
        <f>IF($C1847&lt;&gt;"",VLOOKUP($C1847,'Monthly budget'!$E$8:$O$86,COLUMN()-3,FALSE),0)</f>
        <v>0</v>
      </c>
      <c r="F1847" s="82">
        <f>IF($C1847&lt;&gt;"",VLOOKUP($C1847,'Monthly budget'!$E$8:$O$86,COLUMN()-3,FALSE),0)</f>
        <v>0</v>
      </c>
      <c r="G1847" s="82">
        <f>IF($C1847&lt;&gt;"",VLOOKUP($C1847,'Monthly budget'!$E$8:$O$86,COLUMN()-3,FALSE),0)</f>
        <v>0</v>
      </c>
      <c r="H1847" s="82">
        <f>IF($C1847&lt;&gt;"",VLOOKUP($C1847,'Monthly budget'!$E$8:$O$86,COLUMN()-3,FALSE),0)</f>
        <v>0</v>
      </c>
      <c r="I1847" s="82">
        <f>IF($C1847&lt;&gt;"",VLOOKUP($C1847,'Monthly budget'!$E$8:$O$86,COLUMN()-3,FALSE),0)</f>
        <v>0</v>
      </c>
      <c r="J1847" s="82">
        <f>IF($C1847&lt;&gt;"",VLOOKUP($C1847,'Monthly budget'!$E$8:$O$86,COLUMN()-3,FALSE),0)</f>
        <v>0</v>
      </c>
      <c r="K1847" s="82">
        <f>IF($C1847&lt;&gt;"",VLOOKUP($C1847,'Monthly budget'!$E$8:$O$86,COLUMN()-3,FALSE),0)</f>
        <v>0</v>
      </c>
      <c r="L1847" s="82">
        <f>IF($C1847&lt;&gt;"",VLOOKUP($C1847,'Monthly budget'!$E$8:$O$86,COLUMN()-3,FALSE),0)</f>
        <v>0</v>
      </c>
      <c r="M1847" s="82">
        <f>IF($C1847&lt;&gt;"",VLOOKUP($C1847,'Monthly budget'!$E$8:$O$86,COLUMN()-3,FALSE),0)</f>
        <v>0</v>
      </c>
      <c r="N1847" s="82">
        <f>IF($C1847&lt;&gt;"",VLOOKUP($C1847,'Monthly budget'!$E$8:$O$86,COLUMN()-3,FALSE),0)</f>
        <v>0</v>
      </c>
    </row>
    <row r="1848" spans="2:14" x14ac:dyDescent="0.25">
      <c r="B1848" s="81" t="b">
        <v>0</v>
      </c>
      <c r="C1848" s="88"/>
      <c r="D1848" s="87"/>
      <c r="E1848" s="83">
        <f>IF($C1848&lt;&gt;"",VLOOKUP($C1848,'Monthly budget'!$E$8:$O$86,COLUMN()-3,FALSE),0)</f>
        <v>0</v>
      </c>
      <c r="F1848" s="82">
        <f>IF($C1848&lt;&gt;"",VLOOKUP($C1848,'Monthly budget'!$E$8:$O$86,COLUMN()-3,FALSE),0)</f>
        <v>0</v>
      </c>
      <c r="G1848" s="82">
        <f>IF($C1848&lt;&gt;"",VLOOKUP($C1848,'Monthly budget'!$E$8:$O$86,COLUMN()-3,FALSE),0)</f>
        <v>0</v>
      </c>
      <c r="H1848" s="82">
        <f>IF($C1848&lt;&gt;"",VLOOKUP($C1848,'Monthly budget'!$E$8:$O$86,COLUMN()-3,FALSE),0)</f>
        <v>0</v>
      </c>
      <c r="I1848" s="82">
        <f>IF($C1848&lt;&gt;"",VLOOKUP($C1848,'Monthly budget'!$E$8:$O$86,COLUMN()-3,FALSE),0)</f>
        <v>0</v>
      </c>
      <c r="J1848" s="82">
        <f>IF($C1848&lt;&gt;"",VLOOKUP($C1848,'Monthly budget'!$E$8:$O$86,COLUMN()-3,FALSE),0)</f>
        <v>0</v>
      </c>
      <c r="K1848" s="82">
        <f>IF($C1848&lt;&gt;"",VLOOKUP($C1848,'Monthly budget'!$E$8:$O$86,COLUMN()-3,FALSE),0)</f>
        <v>0</v>
      </c>
      <c r="L1848" s="82">
        <f>IF($C1848&lt;&gt;"",VLOOKUP($C1848,'Monthly budget'!$E$8:$O$86,COLUMN()-3,FALSE),0)</f>
        <v>0</v>
      </c>
      <c r="M1848" s="82">
        <f>IF($C1848&lt;&gt;"",VLOOKUP($C1848,'Monthly budget'!$E$8:$O$86,COLUMN()-3,FALSE),0)</f>
        <v>0</v>
      </c>
      <c r="N1848" s="82">
        <f>IF($C1848&lt;&gt;"",VLOOKUP($C1848,'Monthly budget'!$E$8:$O$86,COLUMN()-3,FALSE),0)</f>
        <v>0</v>
      </c>
    </row>
    <row r="1849" spans="2:14" x14ac:dyDescent="0.25">
      <c r="B1849" s="81" t="b">
        <v>0</v>
      </c>
      <c r="C1849" s="88"/>
      <c r="D1849" s="87"/>
      <c r="E1849" s="83">
        <f>IF($C1849&lt;&gt;"",VLOOKUP($C1849,'Monthly budget'!$E$8:$O$86,COLUMN()-3,FALSE),0)</f>
        <v>0</v>
      </c>
      <c r="F1849" s="82">
        <f>IF($C1849&lt;&gt;"",VLOOKUP($C1849,'Monthly budget'!$E$8:$O$86,COLUMN()-3,FALSE),0)</f>
        <v>0</v>
      </c>
      <c r="G1849" s="82">
        <f>IF($C1849&lt;&gt;"",VLOOKUP($C1849,'Monthly budget'!$E$8:$O$86,COLUMN()-3,FALSE),0)</f>
        <v>0</v>
      </c>
      <c r="H1849" s="82">
        <f>IF($C1849&lt;&gt;"",VLOOKUP($C1849,'Monthly budget'!$E$8:$O$86,COLUMN()-3,FALSE),0)</f>
        <v>0</v>
      </c>
      <c r="I1849" s="82">
        <f>IF($C1849&lt;&gt;"",VLOOKUP($C1849,'Monthly budget'!$E$8:$O$86,COLUMN()-3,FALSE),0)</f>
        <v>0</v>
      </c>
      <c r="J1849" s="82">
        <f>IF($C1849&lt;&gt;"",VLOOKUP($C1849,'Monthly budget'!$E$8:$O$86,COLUMN()-3,FALSE),0)</f>
        <v>0</v>
      </c>
      <c r="K1849" s="82">
        <f>IF($C1849&lt;&gt;"",VLOOKUP($C1849,'Monthly budget'!$E$8:$O$86,COLUMN()-3,FALSE),0)</f>
        <v>0</v>
      </c>
      <c r="L1849" s="82">
        <f>IF($C1849&lt;&gt;"",VLOOKUP($C1849,'Monthly budget'!$E$8:$O$86,COLUMN()-3,FALSE),0)</f>
        <v>0</v>
      </c>
      <c r="M1849" s="82">
        <f>IF($C1849&lt;&gt;"",VLOOKUP($C1849,'Monthly budget'!$E$8:$O$86,COLUMN()-3,FALSE),0)</f>
        <v>0</v>
      </c>
      <c r="N1849" s="82">
        <f>IF($C1849&lt;&gt;"",VLOOKUP($C1849,'Monthly budget'!$E$8:$O$86,COLUMN()-3,FALSE),0)</f>
        <v>0</v>
      </c>
    </row>
    <row r="1850" spans="2:14" x14ac:dyDescent="0.25">
      <c r="B1850" s="81" t="b">
        <v>0</v>
      </c>
      <c r="C1850" s="88"/>
      <c r="D1850" s="87"/>
      <c r="E1850" s="83">
        <f>IF($C1850&lt;&gt;"",VLOOKUP($C1850,'Monthly budget'!$E$8:$O$86,COLUMN()-3,FALSE),0)</f>
        <v>0</v>
      </c>
      <c r="F1850" s="82">
        <f>IF($C1850&lt;&gt;"",VLOOKUP($C1850,'Monthly budget'!$E$8:$O$86,COLUMN()-3,FALSE),0)</f>
        <v>0</v>
      </c>
      <c r="G1850" s="82">
        <f>IF($C1850&lt;&gt;"",VLOOKUP($C1850,'Monthly budget'!$E$8:$O$86,COLUMN()-3,FALSE),0)</f>
        <v>0</v>
      </c>
      <c r="H1850" s="82">
        <f>IF($C1850&lt;&gt;"",VLOOKUP($C1850,'Monthly budget'!$E$8:$O$86,COLUMN()-3,FALSE),0)</f>
        <v>0</v>
      </c>
      <c r="I1850" s="82">
        <f>IF($C1850&lt;&gt;"",VLOOKUP($C1850,'Monthly budget'!$E$8:$O$86,COLUMN()-3,FALSE),0)</f>
        <v>0</v>
      </c>
      <c r="J1850" s="82">
        <f>IF($C1850&lt;&gt;"",VLOOKUP($C1850,'Monthly budget'!$E$8:$O$86,COLUMN()-3,FALSE),0)</f>
        <v>0</v>
      </c>
      <c r="K1850" s="82">
        <f>IF($C1850&lt;&gt;"",VLOOKUP($C1850,'Monthly budget'!$E$8:$O$86,COLUMN()-3,FALSE),0)</f>
        <v>0</v>
      </c>
      <c r="L1850" s="82">
        <f>IF($C1850&lt;&gt;"",VLOOKUP($C1850,'Monthly budget'!$E$8:$O$86,COLUMN()-3,FALSE),0)</f>
        <v>0</v>
      </c>
      <c r="M1850" s="82">
        <f>IF($C1850&lt;&gt;"",VLOOKUP($C1850,'Monthly budget'!$E$8:$O$86,COLUMN()-3,FALSE),0)</f>
        <v>0</v>
      </c>
      <c r="N1850" s="82">
        <f>IF($C1850&lt;&gt;"",VLOOKUP($C1850,'Monthly budget'!$E$8:$O$86,COLUMN()-3,FALSE),0)</f>
        <v>0</v>
      </c>
    </row>
    <row r="1851" spans="2:14" x14ac:dyDescent="0.25">
      <c r="B1851" s="81" t="b">
        <v>0</v>
      </c>
      <c r="C1851" s="88"/>
      <c r="D1851" s="87"/>
      <c r="E1851" s="83">
        <f>IF($C1851&lt;&gt;"",VLOOKUP($C1851,'Monthly budget'!$E$8:$O$86,COLUMN()-3,FALSE),0)</f>
        <v>0</v>
      </c>
      <c r="F1851" s="82">
        <f>IF($C1851&lt;&gt;"",VLOOKUP($C1851,'Monthly budget'!$E$8:$O$86,COLUMN()-3,FALSE),0)</f>
        <v>0</v>
      </c>
      <c r="G1851" s="82">
        <f>IF($C1851&lt;&gt;"",VLOOKUP($C1851,'Monthly budget'!$E$8:$O$86,COLUMN()-3,FALSE),0)</f>
        <v>0</v>
      </c>
      <c r="H1851" s="82">
        <f>IF($C1851&lt;&gt;"",VLOOKUP($C1851,'Monthly budget'!$E$8:$O$86,COLUMN()-3,FALSE),0)</f>
        <v>0</v>
      </c>
      <c r="I1851" s="82">
        <f>IF($C1851&lt;&gt;"",VLOOKUP($C1851,'Monthly budget'!$E$8:$O$86,COLUMN()-3,FALSE),0)</f>
        <v>0</v>
      </c>
      <c r="J1851" s="82">
        <f>IF($C1851&lt;&gt;"",VLOOKUP($C1851,'Monthly budget'!$E$8:$O$86,COLUMN()-3,FALSE),0)</f>
        <v>0</v>
      </c>
      <c r="K1851" s="82">
        <f>IF($C1851&lt;&gt;"",VLOOKUP($C1851,'Monthly budget'!$E$8:$O$86,COLUMN()-3,FALSE),0)</f>
        <v>0</v>
      </c>
      <c r="L1851" s="82">
        <f>IF($C1851&lt;&gt;"",VLOOKUP($C1851,'Monthly budget'!$E$8:$O$86,COLUMN()-3,FALSE),0)</f>
        <v>0</v>
      </c>
      <c r="M1851" s="82">
        <f>IF($C1851&lt;&gt;"",VLOOKUP($C1851,'Monthly budget'!$E$8:$O$86,COLUMN()-3,FALSE),0)</f>
        <v>0</v>
      </c>
      <c r="N1851" s="82">
        <f>IF($C1851&lt;&gt;"",VLOOKUP($C1851,'Monthly budget'!$E$8:$O$86,COLUMN()-3,FALSE),0)</f>
        <v>0</v>
      </c>
    </row>
    <row r="1852" spans="2:14" x14ac:dyDescent="0.25">
      <c r="B1852" s="81" t="b">
        <v>0</v>
      </c>
      <c r="C1852" s="88"/>
      <c r="D1852" s="87"/>
      <c r="E1852" s="83">
        <f>IF($C1852&lt;&gt;"",VLOOKUP($C1852,'Monthly budget'!$E$8:$O$86,COLUMN()-3,FALSE),0)</f>
        <v>0</v>
      </c>
      <c r="F1852" s="82">
        <f>IF($C1852&lt;&gt;"",VLOOKUP($C1852,'Monthly budget'!$E$8:$O$86,COLUMN()-3,FALSE),0)</f>
        <v>0</v>
      </c>
      <c r="G1852" s="82">
        <f>IF($C1852&lt;&gt;"",VLOOKUP($C1852,'Monthly budget'!$E$8:$O$86,COLUMN()-3,FALSE),0)</f>
        <v>0</v>
      </c>
      <c r="H1852" s="82">
        <f>IF($C1852&lt;&gt;"",VLOOKUP($C1852,'Monthly budget'!$E$8:$O$86,COLUMN()-3,FALSE),0)</f>
        <v>0</v>
      </c>
      <c r="I1852" s="82">
        <f>IF($C1852&lt;&gt;"",VLOOKUP($C1852,'Monthly budget'!$E$8:$O$86,COLUMN()-3,FALSE),0)</f>
        <v>0</v>
      </c>
      <c r="J1852" s="82">
        <f>IF($C1852&lt;&gt;"",VLOOKUP($C1852,'Monthly budget'!$E$8:$O$86,COLUMN()-3,FALSE),0)</f>
        <v>0</v>
      </c>
      <c r="K1852" s="82">
        <f>IF($C1852&lt;&gt;"",VLOOKUP($C1852,'Monthly budget'!$E$8:$O$86,COLUMN()-3,FALSE),0)</f>
        <v>0</v>
      </c>
      <c r="L1852" s="82">
        <f>IF($C1852&lt;&gt;"",VLOOKUP($C1852,'Monthly budget'!$E$8:$O$86,COLUMN()-3,FALSE),0)</f>
        <v>0</v>
      </c>
      <c r="M1852" s="82">
        <f>IF($C1852&lt;&gt;"",VLOOKUP($C1852,'Monthly budget'!$E$8:$O$86,COLUMN()-3,FALSE),0)</f>
        <v>0</v>
      </c>
      <c r="N1852" s="82">
        <f>IF($C1852&lt;&gt;"",VLOOKUP($C1852,'Monthly budget'!$E$8:$O$86,COLUMN()-3,FALSE),0)</f>
        <v>0</v>
      </c>
    </row>
    <row r="1853" spans="2:14" x14ac:dyDescent="0.25">
      <c r="B1853" s="81" t="b">
        <v>0</v>
      </c>
      <c r="C1853" s="88"/>
      <c r="D1853" s="87"/>
      <c r="E1853" s="83">
        <f>IF($C1853&lt;&gt;"",VLOOKUP($C1853,'Monthly budget'!$E$8:$O$86,COLUMN()-3,FALSE),0)</f>
        <v>0</v>
      </c>
      <c r="F1853" s="82">
        <f>IF($C1853&lt;&gt;"",VLOOKUP($C1853,'Monthly budget'!$E$8:$O$86,COLUMN()-3,FALSE),0)</f>
        <v>0</v>
      </c>
      <c r="G1853" s="82">
        <f>IF($C1853&lt;&gt;"",VLOOKUP($C1853,'Monthly budget'!$E$8:$O$86,COLUMN()-3,FALSE),0)</f>
        <v>0</v>
      </c>
      <c r="H1853" s="82">
        <f>IF($C1853&lt;&gt;"",VLOOKUP($C1853,'Monthly budget'!$E$8:$O$86,COLUMN()-3,FALSE),0)</f>
        <v>0</v>
      </c>
      <c r="I1853" s="82">
        <f>IF($C1853&lt;&gt;"",VLOOKUP($C1853,'Monthly budget'!$E$8:$O$86,COLUMN()-3,FALSE),0)</f>
        <v>0</v>
      </c>
      <c r="J1853" s="82">
        <f>IF($C1853&lt;&gt;"",VLOOKUP($C1853,'Monthly budget'!$E$8:$O$86,COLUMN()-3,FALSE),0)</f>
        <v>0</v>
      </c>
      <c r="K1853" s="82">
        <f>IF($C1853&lt;&gt;"",VLOOKUP($C1853,'Monthly budget'!$E$8:$O$86,COLUMN()-3,FALSE),0)</f>
        <v>0</v>
      </c>
      <c r="L1853" s="82">
        <f>IF($C1853&lt;&gt;"",VLOOKUP($C1853,'Monthly budget'!$E$8:$O$86,COLUMN()-3,FALSE),0)</f>
        <v>0</v>
      </c>
      <c r="M1853" s="82">
        <f>IF($C1853&lt;&gt;"",VLOOKUP($C1853,'Monthly budget'!$E$8:$O$86,COLUMN()-3,FALSE),0)</f>
        <v>0</v>
      </c>
      <c r="N1853" s="82">
        <f>IF($C1853&lt;&gt;"",VLOOKUP($C1853,'Monthly budget'!$E$8:$O$86,COLUMN()-3,FALSE),0)</f>
        <v>0</v>
      </c>
    </row>
    <row r="1854" spans="2:14" x14ac:dyDescent="0.25">
      <c r="B1854" s="81" t="b">
        <v>0</v>
      </c>
      <c r="C1854" s="88"/>
      <c r="D1854" s="87"/>
      <c r="E1854" s="83">
        <f>IF($C1854&lt;&gt;"",VLOOKUP($C1854,'Monthly budget'!$E$8:$O$86,COLUMN()-3,FALSE),0)</f>
        <v>0</v>
      </c>
      <c r="F1854" s="82">
        <f>IF($C1854&lt;&gt;"",VLOOKUP($C1854,'Monthly budget'!$E$8:$O$86,COLUMN()-3,FALSE),0)</f>
        <v>0</v>
      </c>
      <c r="G1854" s="82">
        <f>IF($C1854&lt;&gt;"",VLOOKUP($C1854,'Monthly budget'!$E$8:$O$86,COLUMN()-3,FALSE),0)</f>
        <v>0</v>
      </c>
      <c r="H1854" s="82">
        <f>IF($C1854&lt;&gt;"",VLOOKUP($C1854,'Monthly budget'!$E$8:$O$86,COLUMN()-3,FALSE),0)</f>
        <v>0</v>
      </c>
      <c r="I1854" s="82">
        <f>IF($C1854&lt;&gt;"",VLOOKUP($C1854,'Monthly budget'!$E$8:$O$86,COLUMN()-3,FALSE),0)</f>
        <v>0</v>
      </c>
      <c r="J1854" s="82">
        <f>IF($C1854&lt;&gt;"",VLOOKUP($C1854,'Monthly budget'!$E$8:$O$86,COLUMN()-3,FALSE),0)</f>
        <v>0</v>
      </c>
      <c r="K1854" s="82">
        <f>IF($C1854&lt;&gt;"",VLOOKUP($C1854,'Monthly budget'!$E$8:$O$86,COLUMN()-3,FALSE),0)</f>
        <v>0</v>
      </c>
      <c r="L1854" s="82">
        <f>IF($C1854&lt;&gt;"",VLOOKUP($C1854,'Monthly budget'!$E$8:$O$86,COLUMN()-3,FALSE),0)</f>
        <v>0</v>
      </c>
      <c r="M1854" s="82">
        <f>IF($C1854&lt;&gt;"",VLOOKUP($C1854,'Monthly budget'!$E$8:$O$86,COLUMN()-3,FALSE),0)</f>
        <v>0</v>
      </c>
      <c r="N1854" s="82">
        <f>IF($C1854&lt;&gt;"",VLOOKUP($C1854,'Monthly budget'!$E$8:$O$86,COLUMN()-3,FALSE),0)</f>
        <v>0</v>
      </c>
    </row>
    <row r="1855" spans="2:14" x14ac:dyDescent="0.25">
      <c r="B1855" s="81" t="b">
        <v>0</v>
      </c>
      <c r="C1855" s="88"/>
      <c r="D1855" s="87"/>
      <c r="E1855" s="83">
        <f>IF($C1855&lt;&gt;"",VLOOKUP($C1855,'Monthly budget'!$E$8:$O$86,COLUMN()-3,FALSE),0)</f>
        <v>0</v>
      </c>
      <c r="F1855" s="82">
        <f>IF($C1855&lt;&gt;"",VLOOKUP($C1855,'Monthly budget'!$E$8:$O$86,COLUMN()-3,FALSE),0)</f>
        <v>0</v>
      </c>
      <c r="G1855" s="82">
        <f>IF($C1855&lt;&gt;"",VLOOKUP($C1855,'Monthly budget'!$E$8:$O$86,COLUMN()-3,FALSE),0)</f>
        <v>0</v>
      </c>
      <c r="H1855" s="82">
        <f>IF($C1855&lt;&gt;"",VLOOKUP($C1855,'Monthly budget'!$E$8:$O$86,COLUMN()-3,FALSE),0)</f>
        <v>0</v>
      </c>
      <c r="I1855" s="82">
        <f>IF($C1855&lt;&gt;"",VLOOKUP($C1855,'Monthly budget'!$E$8:$O$86,COLUMN()-3,FALSE),0)</f>
        <v>0</v>
      </c>
      <c r="J1855" s="82">
        <f>IF($C1855&lt;&gt;"",VLOOKUP($C1855,'Monthly budget'!$E$8:$O$86,COLUMN()-3,FALSE),0)</f>
        <v>0</v>
      </c>
      <c r="K1855" s="82">
        <f>IF($C1855&lt;&gt;"",VLOOKUP($C1855,'Monthly budget'!$E$8:$O$86,COLUMN()-3,FALSE),0)</f>
        <v>0</v>
      </c>
      <c r="L1855" s="82">
        <f>IF($C1855&lt;&gt;"",VLOOKUP($C1855,'Monthly budget'!$E$8:$O$86,COLUMN()-3,FALSE),0)</f>
        <v>0</v>
      </c>
      <c r="M1855" s="82">
        <f>IF($C1855&lt;&gt;"",VLOOKUP($C1855,'Monthly budget'!$E$8:$O$86,COLUMN()-3,FALSE),0)</f>
        <v>0</v>
      </c>
      <c r="N1855" s="82">
        <f>IF($C1855&lt;&gt;"",VLOOKUP($C1855,'Monthly budget'!$E$8:$O$86,COLUMN()-3,FALSE),0)</f>
        <v>0</v>
      </c>
    </row>
    <row r="1856" spans="2:14" x14ac:dyDescent="0.25">
      <c r="B1856" s="81" t="b">
        <v>0</v>
      </c>
      <c r="C1856" s="88"/>
      <c r="D1856" s="87"/>
      <c r="E1856" s="83">
        <f>IF($C1856&lt;&gt;"",VLOOKUP($C1856,'Monthly budget'!$E$8:$O$86,COLUMN()-3,FALSE),0)</f>
        <v>0</v>
      </c>
      <c r="F1856" s="82">
        <f>IF($C1856&lt;&gt;"",VLOOKUP($C1856,'Monthly budget'!$E$8:$O$86,COLUMN()-3,FALSE),0)</f>
        <v>0</v>
      </c>
      <c r="G1856" s="82">
        <f>IF($C1856&lt;&gt;"",VLOOKUP($C1856,'Monthly budget'!$E$8:$O$86,COLUMN()-3,FALSE),0)</f>
        <v>0</v>
      </c>
      <c r="H1856" s="82">
        <f>IF($C1856&lt;&gt;"",VLOOKUP($C1856,'Monthly budget'!$E$8:$O$86,COLUMN()-3,FALSE),0)</f>
        <v>0</v>
      </c>
      <c r="I1856" s="82">
        <f>IF($C1856&lt;&gt;"",VLOOKUP($C1856,'Monthly budget'!$E$8:$O$86,COLUMN()-3,FALSE),0)</f>
        <v>0</v>
      </c>
      <c r="J1856" s="82">
        <f>IF($C1856&lt;&gt;"",VLOOKUP($C1856,'Monthly budget'!$E$8:$O$86,COLUMN()-3,FALSE),0)</f>
        <v>0</v>
      </c>
      <c r="K1856" s="82">
        <f>IF($C1856&lt;&gt;"",VLOOKUP($C1856,'Monthly budget'!$E$8:$O$86,COLUMN()-3,FALSE),0)</f>
        <v>0</v>
      </c>
      <c r="L1856" s="82">
        <f>IF($C1856&lt;&gt;"",VLOOKUP($C1856,'Monthly budget'!$E$8:$O$86,COLUMN()-3,FALSE),0)</f>
        <v>0</v>
      </c>
      <c r="M1856" s="82">
        <f>IF($C1856&lt;&gt;"",VLOOKUP($C1856,'Monthly budget'!$E$8:$O$86,COLUMN()-3,FALSE),0)</f>
        <v>0</v>
      </c>
      <c r="N1856" s="82">
        <f>IF($C1856&lt;&gt;"",VLOOKUP($C1856,'Monthly budget'!$E$8:$O$86,COLUMN()-3,FALSE),0)</f>
        <v>0</v>
      </c>
    </row>
    <row r="1857" spans="2:14" x14ac:dyDescent="0.25">
      <c r="B1857" s="81" t="b">
        <v>0</v>
      </c>
      <c r="C1857" s="88"/>
      <c r="D1857" s="87"/>
      <c r="E1857" s="83">
        <f>IF($C1857&lt;&gt;"",VLOOKUP($C1857,'Monthly budget'!$E$8:$O$86,COLUMN()-3,FALSE),0)</f>
        <v>0</v>
      </c>
      <c r="F1857" s="82">
        <f>IF($C1857&lt;&gt;"",VLOOKUP($C1857,'Monthly budget'!$E$8:$O$86,COLUMN()-3,FALSE),0)</f>
        <v>0</v>
      </c>
      <c r="G1857" s="82">
        <f>IF($C1857&lt;&gt;"",VLOOKUP($C1857,'Monthly budget'!$E$8:$O$86,COLUMN()-3,FALSE),0)</f>
        <v>0</v>
      </c>
      <c r="H1857" s="82">
        <f>IF($C1857&lt;&gt;"",VLOOKUP($C1857,'Monthly budget'!$E$8:$O$86,COLUMN()-3,FALSE),0)</f>
        <v>0</v>
      </c>
      <c r="I1857" s="82">
        <f>IF($C1857&lt;&gt;"",VLOOKUP($C1857,'Monthly budget'!$E$8:$O$86,COLUMN()-3,FALSE),0)</f>
        <v>0</v>
      </c>
      <c r="J1857" s="82">
        <f>IF($C1857&lt;&gt;"",VLOOKUP($C1857,'Monthly budget'!$E$8:$O$86,COLUMN()-3,FALSE),0)</f>
        <v>0</v>
      </c>
      <c r="K1857" s="82">
        <f>IF($C1857&lt;&gt;"",VLOOKUP($C1857,'Monthly budget'!$E$8:$O$86,COLUMN()-3,FALSE),0)</f>
        <v>0</v>
      </c>
      <c r="L1857" s="82">
        <f>IF($C1857&lt;&gt;"",VLOOKUP($C1857,'Monthly budget'!$E$8:$O$86,COLUMN()-3,FALSE),0)</f>
        <v>0</v>
      </c>
      <c r="M1857" s="82">
        <f>IF($C1857&lt;&gt;"",VLOOKUP($C1857,'Monthly budget'!$E$8:$O$86,COLUMN()-3,FALSE),0)</f>
        <v>0</v>
      </c>
      <c r="N1857" s="82">
        <f>IF($C1857&lt;&gt;"",VLOOKUP($C1857,'Monthly budget'!$E$8:$O$86,COLUMN()-3,FALSE),0)</f>
        <v>0</v>
      </c>
    </row>
    <row r="1858" spans="2:14" x14ac:dyDescent="0.25">
      <c r="B1858" s="81" t="b">
        <v>0</v>
      </c>
      <c r="C1858" s="88"/>
      <c r="D1858" s="87"/>
      <c r="E1858" s="83">
        <f>IF($C1858&lt;&gt;"",VLOOKUP($C1858,'Monthly budget'!$E$8:$O$86,COLUMN()-3,FALSE),0)</f>
        <v>0</v>
      </c>
      <c r="F1858" s="82">
        <f>IF($C1858&lt;&gt;"",VLOOKUP($C1858,'Monthly budget'!$E$8:$O$86,COLUMN()-3,FALSE),0)</f>
        <v>0</v>
      </c>
      <c r="G1858" s="82">
        <f>IF($C1858&lt;&gt;"",VLOOKUP($C1858,'Monthly budget'!$E$8:$O$86,COLUMN()-3,FALSE),0)</f>
        <v>0</v>
      </c>
      <c r="H1858" s="82">
        <f>IF($C1858&lt;&gt;"",VLOOKUP($C1858,'Monthly budget'!$E$8:$O$86,COLUMN()-3,FALSE),0)</f>
        <v>0</v>
      </c>
      <c r="I1858" s="82">
        <f>IF($C1858&lt;&gt;"",VLOOKUP($C1858,'Monthly budget'!$E$8:$O$86,COLUMN()-3,FALSE),0)</f>
        <v>0</v>
      </c>
      <c r="J1858" s="82">
        <f>IF($C1858&lt;&gt;"",VLOOKUP($C1858,'Monthly budget'!$E$8:$O$86,COLUMN()-3,FALSE),0)</f>
        <v>0</v>
      </c>
      <c r="K1858" s="82">
        <f>IF($C1858&lt;&gt;"",VLOOKUP($C1858,'Monthly budget'!$E$8:$O$86,COLUMN()-3,FALSE),0)</f>
        <v>0</v>
      </c>
      <c r="L1858" s="82">
        <f>IF($C1858&lt;&gt;"",VLOOKUP($C1858,'Monthly budget'!$E$8:$O$86,COLUMN()-3,FALSE),0)</f>
        <v>0</v>
      </c>
      <c r="M1858" s="82">
        <f>IF($C1858&lt;&gt;"",VLOOKUP($C1858,'Monthly budget'!$E$8:$O$86,COLUMN()-3,FALSE),0)</f>
        <v>0</v>
      </c>
      <c r="N1858" s="82">
        <f>IF($C1858&lt;&gt;"",VLOOKUP($C1858,'Monthly budget'!$E$8:$O$86,COLUMN()-3,FALSE),0)</f>
        <v>0</v>
      </c>
    </row>
    <row r="1859" spans="2:14" x14ac:dyDescent="0.25">
      <c r="B1859" s="81" t="b">
        <v>0</v>
      </c>
      <c r="C1859" s="88"/>
      <c r="D1859" s="87"/>
      <c r="E1859" s="83">
        <f>IF($C1859&lt;&gt;"",VLOOKUP($C1859,'Monthly budget'!$E$8:$O$86,COLUMN()-3,FALSE),0)</f>
        <v>0</v>
      </c>
      <c r="F1859" s="82">
        <f>IF($C1859&lt;&gt;"",VLOOKUP($C1859,'Monthly budget'!$E$8:$O$86,COLUMN()-3,FALSE),0)</f>
        <v>0</v>
      </c>
      <c r="G1859" s="82">
        <f>IF($C1859&lt;&gt;"",VLOOKUP($C1859,'Monthly budget'!$E$8:$O$86,COLUMN()-3,FALSE),0)</f>
        <v>0</v>
      </c>
      <c r="H1859" s="82">
        <f>IF($C1859&lt;&gt;"",VLOOKUP($C1859,'Monthly budget'!$E$8:$O$86,COLUMN()-3,FALSE),0)</f>
        <v>0</v>
      </c>
      <c r="I1859" s="82">
        <f>IF($C1859&lt;&gt;"",VLOOKUP($C1859,'Monthly budget'!$E$8:$O$86,COLUMN()-3,FALSE),0)</f>
        <v>0</v>
      </c>
      <c r="J1859" s="82">
        <f>IF($C1859&lt;&gt;"",VLOOKUP($C1859,'Monthly budget'!$E$8:$O$86,COLUMN()-3,FALSE),0)</f>
        <v>0</v>
      </c>
      <c r="K1859" s="82">
        <f>IF($C1859&lt;&gt;"",VLOOKUP($C1859,'Monthly budget'!$E$8:$O$86,COLUMN()-3,FALSE),0)</f>
        <v>0</v>
      </c>
      <c r="L1859" s="82">
        <f>IF($C1859&lt;&gt;"",VLOOKUP($C1859,'Monthly budget'!$E$8:$O$86,COLUMN()-3,FALSE),0)</f>
        <v>0</v>
      </c>
      <c r="M1859" s="82">
        <f>IF($C1859&lt;&gt;"",VLOOKUP($C1859,'Monthly budget'!$E$8:$O$86,COLUMN()-3,FALSE),0)</f>
        <v>0</v>
      </c>
      <c r="N1859" s="82">
        <f>IF($C1859&lt;&gt;"",VLOOKUP($C1859,'Monthly budget'!$E$8:$O$86,COLUMN()-3,FALSE),0)</f>
        <v>0</v>
      </c>
    </row>
    <row r="1860" spans="2:14" x14ac:dyDescent="0.25">
      <c r="B1860" s="81" t="b">
        <v>0</v>
      </c>
      <c r="C1860" s="88"/>
      <c r="D1860" s="87"/>
      <c r="E1860" s="83">
        <f>IF($C1860&lt;&gt;"",VLOOKUP($C1860,'Monthly budget'!$E$8:$O$86,COLUMN()-3,FALSE),0)</f>
        <v>0</v>
      </c>
      <c r="F1860" s="82">
        <f>IF($C1860&lt;&gt;"",VLOOKUP($C1860,'Monthly budget'!$E$8:$O$86,COLUMN()-3,FALSE),0)</f>
        <v>0</v>
      </c>
      <c r="G1860" s="82">
        <f>IF($C1860&lt;&gt;"",VLOOKUP($C1860,'Monthly budget'!$E$8:$O$86,COLUMN()-3,FALSE),0)</f>
        <v>0</v>
      </c>
      <c r="H1860" s="82">
        <f>IF($C1860&lt;&gt;"",VLOOKUP($C1860,'Monthly budget'!$E$8:$O$86,COLUMN()-3,FALSE),0)</f>
        <v>0</v>
      </c>
      <c r="I1860" s="82">
        <f>IF($C1860&lt;&gt;"",VLOOKUP($C1860,'Monthly budget'!$E$8:$O$86,COLUMN()-3,FALSE),0)</f>
        <v>0</v>
      </c>
      <c r="J1860" s="82">
        <f>IF($C1860&lt;&gt;"",VLOOKUP($C1860,'Monthly budget'!$E$8:$O$86,COLUMN()-3,FALSE),0)</f>
        <v>0</v>
      </c>
      <c r="K1860" s="82">
        <f>IF($C1860&lt;&gt;"",VLOOKUP($C1860,'Monthly budget'!$E$8:$O$86,COLUMN()-3,FALSE),0)</f>
        <v>0</v>
      </c>
      <c r="L1860" s="82">
        <f>IF($C1860&lt;&gt;"",VLOOKUP($C1860,'Monthly budget'!$E$8:$O$86,COLUMN()-3,FALSE),0)</f>
        <v>0</v>
      </c>
      <c r="M1860" s="82">
        <f>IF($C1860&lt;&gt;"",VLOOKUP($C1860,'Monthly budget'!$E$8:$O$86,COLUMN()-3,FALSE),0)</f>
        <v>0</v>
      </c>
      <c r="N1860" s="82">
        <f>IF($C1860&lt;&gt;"",VLOOKUP($C1860,'Monthly budget'!$E$8:$O$86,COLUMN()-3,FALSE),0)</f>
        <v>0</v>
      </c>
    </row>
    <row r="1861" spans="2:14" x14ac:dyDescent="0.25">
      <c r="B1861" s="81" t="b">
        <v>0</v>
      </c>
      <c r="C1861" s="88"/>
      <c r="D1861" s="87"/>
      <c r="E1861" s="83">
        <f>IF($C1861&lt;&gt;"",VLOOKUP($C1861,'Monthly budget'!$E$8:$O$86,COLUMN()-3,FALSE),0)</f>
        <v>0</v>
      </c>
      <c r="F1861" s="82">
        <f>IF($C1861&lt;&gt;"",VLOOKUP($C1861,'Monthly budget'!$E$8:$O$86,COLUMN()-3,FALSE),0)</f>
        <v>0</v>
      </c>
      <c r="G1861" s="82">
        <f>IF($C1861&lt;&gt;"",VLOOKUP($C1861,'Monthly budget'!$E$8:$O$86,COLUMN()-3,FALSE),0)</f>
        <v>0</v>
      </c>
      <c r="H1861" s="82">
        <f>IF($C1861&lt;&gt;"",VLOOKUP($C1861,'Monthly budget'!$E$8:$O$86,COLUMN()-3,FALSE),0)</f>
        <v>0</v>
      </c>
      <c r="I1861" s="82">
        <f>IF($C1861&lt;&gt;"",VLOOKUP($C1861,'Monthly budget'!$E$8:$O$86,COLUMN()-3,FALSE),0)</f>
        <v>0</v>
      </c>
      <c r="J1861" s="82">
        <f>IF($C1861&lt;&gt;"",VLOOKUP($C1861,'Monthly budget'!$E$8:$O$86,COLUMN()-3,FALSE),0)</f>
        <v>0</v>
      </c>
      <c r="K1861" s="82">
        <f>IF($C1861&lt;&gt;"",VLOOKUP($C1861,'Monthly budget'!$E$8:$O$86,COLUMN()-3,FALSE),0)</f>
        <v>0</v>
      </c>
      <c r="L1861" s="82">
        <f>IF($C1861&lt;&gt;"",VLOOKUP($C1861,'Monthly budget'!$E$8:$O$86,COLUMN()-3,FALSE),0)</f>
        <v>0</v>
      </c>
      <c r="M1861" s="82">
        <f>IF($C1861&lt;&gt;"",VLOOKUP($C1861,'Monthly budget'!$E$8:$O$86,COLUMN()-3,FALSE),0)</f>
        <v>0</v>
      </c>
      <c r="N1861" s="82">
        <f>IF($C1861&lt;&gt;"",VLOOKUP($C1861,'Monthly budget'!$E$8:$O$86,COLUMN()-3,FALSE),0)</f>
        <v>0</v>
      </c>
    </row>
    <row r="1862" spans="2:14" x14ac:dyDescent="0.25">
      <c r="B1862" s="81" t="b">
        <v>0</v>
      </c>
      <c r="C1862" s="88"/>
      <c r="D1862" s="87"/>
      <c r="E1862" s="83">
        <f>IF($C1862&lt;&gt;"",VLOOKUP($C1862,'Monthly budget'!$E$8:$O$86,COLUMN()-3,FALSE),0)</f>
        <v>0</v>
      </c>
      <c r="F1862" s="82">
        <f>IF($C1862&lt;&gt;"",VLOOKUP($C1862,'Monthly budget'!$E$8:$O$86,COLUMN()-3,FALSE),0)</f>
        <v>0</v>
      </c>
      <c r="G1862" s="82">
        <f>IF($C1862&lt;&gt;"",VLOOKUP($C1862,'Monthly budget'!$E$8:$O$86,COLUMN()-3,FALSE),0)</f>
        <v>0</v>
      </c>
      <c r="H1862" s="82">
        <f>IF($C1862&lt;&gt;"",VLOOKUP($C1862,'Monthly budget'!$E$8:$O$86,COLUMN()-3,FALSE),0)</f>
        <v>0</v>
      </c>
      <c r="I1862" s="82">
        <f>IF($C1862&lt;&gt;"",VLOOKUP($C1862,'Monthly budget'!$E$8:$O$86,COLUMN()-3,FALSE),0)</f>
        <v>0</v>
      </c>
      <c r="J1862" s="82">
        <f>IF($C1862&lt;&gt;"",VLOOKUP($C1862,'Monthly budget'!$E$8:$O$86,COLUMN()-3,FALSE),0)</f>
        <v>0</v>
      </c>
      <c r="K1862" s="82">
        <f>IF($C1862&lt;&gt;"",VLOOKUP($C1862,'Monthly budget'!$E$8:$O$86,COLUMN()-3,FALSE),0)</f>
        <v>0</v>
      </c>
      <c r="L1862" s="82">
        <f>IF($C1862&lt;&gt;"",VLOOKUP($C1862,'Monthly budget'!$E$8:$O$86,COLUMN()-3,FALSE),0)</f>
        <v>0</v>
      </c>
      <c r="M1862" s="82">
        <f>IF($C1862&lt;&gt;"",VLOOKUP($C1862,'Monthly budget'!$E$8:$O$86,COLUMN()-3,FALSE),0)</f>
        <v>0</v>
      </c>
      <c r="N1862" s="82">
        <f>IF($C1862&lt;&gt;"",VLOOKUP($C1862,'Monthly budget'!$E$8:$O$86,COLUMN()-3,FALSE),0)</f>
        <v>0</v>
      </c>
    </row>
    <row r="1863" spans="2:14" x14ac:dyDescent="0.25">
      <c r="B1863" s="81" t="b">
        <v>0</v>
      </c>
      <c r="C1863" s="88"/>
      <c r="D1863" s="87"/>
      <c r="E1863" s="83">
        <f>IF($C1863&lt;&gt;"",VLOOKUP($C1863,'Monthly budget'!$E$8:$O$86,COLUMN()-3,FALSE),0)</f>
        <v>0</v>
      </c>
      <c r="F1863" s="82">
        <f>IF($C1863&lt;&gt;"",VLOOKUP($C1863,'Monthly budget'!$E$8:$O$86,COLUMN()-3,FALSE),0)</f>
        <v>0</v>
      </c>
      <c r="G1863" s="82">
        <f>IF($C1863&lt;&gt;"",VLOOKUP($C1863,'Monthly budget'!$E$8:$O$86,COLUMN()-3,FALSE),0)</f>
        <v>0</v>
      </c>
      <c r="H1863" s="82">
        <f>IF($C1863&lt;&gt;"",VLOOKUP($C1863,'Monthly budget'!$E$8:$O$86,COLUMN()-3,FALSE),0)</f>
        <v>0</v>
      </c>
      <c r="I1863" s="82">
        <f>IF($C1863&lt;&gt;"",VLOOKUP($C1863,'Monthly budget'!$E$8:$O$86,COLUMN()-3,FALSE),0)</f>
        <v>0</v>
      </c>
      <c r="J1863" s="82">
        <f>IF($C1863&lt;&gt;"",VLOOKUP($C1863,'Monthly budget'!$E$8:$O$86,COLUMN()-3,FALSE),0)</f>
        <v>0</v>
      </c>
      <c r="K1863" s="82">
        <f>IF($C1863&lt;&gt;"",VLOOKUP($C1863,'Monthly budget'!$E$8:$O$86,COLUMN()-3,FALSE),0)</f>
        <v>0</v>
      </c>
      <c r="L1863" s="82">
        <f>IF($C1863&lt;&gt;"",VLOOKUP($C1863,'Monthly budget'!$E$8:$O$86,COLUMN()-3,FALSE),0)</f>
        <v>0</v>
      </c>
      <c r="M1863" s="82">
        <f>IF($C1863&lt;&gt;"",VLOOKUP($C1863,'Monthly budget'!$E$8:$O$86,COLUMN()-3,FALSE),0)</f>
        <v>0</v>
      </c>
      <c r="N1863" s="82">
        <f>IF($C1863&lt;&gt;"",VLOOKUP($C1863,'Monthly budget'!$E$8:$O$86,COLUMN()-3,FALSE),0)</f>
        <v>0</v>
      </c>
    </row>
    <row r="1864" spans="2:14" x14ac:dyDescent="0.25">
      <c r="B1864" s="81" t="b">
        <v>0</v>
      </c>
      <c r="C1864" s="88"/>
      <c r="D1864" s="87"/>
      <c r="E1864" s="83">
        <f>IF($C1864&lt;&gt;"",VLOOKUP($C1864,'Monthly budget'!$E$8:$O$86,COLUMN()-3,FALSE),0)</f>
        <v>0</v>
      </c>
      <c r="F1864" s="82">
        <f>IF($C1864&lt;&gt;"",VLOOKUP($C1864,'Monthly budget'!$E$8:$O$86,COLUMN()-3,FALSE),0)</f>
        <v>0</v>
      </c>
      <c r="G1864" s="82">
        <f>IF($C1864&lt;&gt;"",VLOOKUP($C1864,'Monthly budget'!$E$8:$O$86,COLUMN()-3,FALSE),0)</f>
        <v>0</v>
      </c>
      <c r="H1864" s="82">
        <f>IF($C1864&lt;&gt;"",VLOOKUP($C1864,'Monthly budget'!$E$8:$O$86,COLUMN()-3,FALSE),0)</f>
        <v>0</v>
      </c>
      <c r="I1864" s="82">
        <f>IF($C1864&lt;&gt;"",VLOOKUP($C1864,'Monthly budget'!$E$8:$O$86,COLUMN()-3,FALSE),0)</f>
        <v>0</v>
      </c>
      <c r="J1864" s="82">
        <f>IF($C1864&lt;&gt;"",VLOOKUP($C1864,'Monthly budget'!$E$8:$O$86,COLUMN()-3,FALSE),0)</f>
        <v>0</v>
      </c>
      <c r="K1864" s="82">
        <f>IF($C1864&lt;&gt;"",VLOOKUP($C1864,'Monthly budget'!$E$8:$O$86,COLUMN()-3,FALSE),0)</f>
        <v>0</v>
      </c>
      <c r="L1864" s="82">
        <f>IF($C1864&lt;&gt;"",VLOOKUP($C1864,'Monthly budget'!$E$8:$O$86,COLUMN()-3,FALSE),0)</f>
        <v>0</v>
      </c>
      <c r="M1864" s="82">
        <f>IF($C1864&lt;&gt;"",VLOOKUP($C1864,'Monthly budget'!$E$8:$O$86,COLUMN()-3,FALSE),0)</f>
        <v>0</v>
      </c>
      <c r="N1864" s="82">
        <f>IF($C1864&lt;&gt;"",VLOOKUP($C1864,'Monthly budget'!$E$8:$O$86,COLUMN()-3,FALSE),0)</f>
        <v>0</v>
      </c>
    </row>
    <row r="1865" spans="2:14" x14ac:dyDescent="0.25">
      <c r="B1865" s="81" t="b">
        <v>0</v>
      </c>
      <c r="C1865" s="88"/>
      <c r="D1865" s="87"/>
      <c r="E1865" s="83">
        <f>IF($C1865&lt;&gt;"",VLOOKUP($C1865,'Monthly budget'!$E$8:$O$86,COLUMN()-3,FALSE),0)</f>
        <v>0</v>
      </c>
      <c r="F1865" s="82">
        <f>IF($C1865&lt;&gt;"",VLOOKUP($C1865,'Monthly budget'!$E$8:$O$86,COLUMN()-3,FALSE),0)</f>
        <v>0</v>
      </c>
      <c r="G1865" s="82">
        <f>IF($C1865&lt;&gt;"",VLOOKUP($C1865,'Monthly budget'!$E$8:$O$86,COLUMN()-3,FALSE),0)</f>
        <v>0</v>
      </c>
      <c r="H1865" s="82">
        <f>IF($C1865&lt;&gt;"",VLOOKUP($C1865,'Monthly budget'!$E$8:$O$86,COLUMN()-3,FALSE),0)</f>
        <v>0</v>
      </c>
      <c r="I1865" s="82">
        <f>IF($C1865&lt;&gt;"",VLOOKUP($C1865,'Monthly budget'!$E$8:$O$86,COLUMN()-3,FALSE),0)</f>
        <v>0</v>
      </c>
      <c r="J1865" s="82">
        <f>IF($C1865&lt;&gt;"",VLOOKUP($C1865,'Monthly budget'!$E$8:$O$86,COLUMN()-3,FALSE),0)</f>
        <v>0</v>
      </c>
      <c r="K1865" s="82">
        <f>IF($C1865&lt;&gt;"",VLOOKUP($C1865,'Monthly budget'!$E$8:$O$86,COLUMN()-3,FALSE),0)</f>
        <v>0</v>
      </c>
      <c r="L1865" s="82">
        <f>IF($C1865&lt;&gt;"",VLOOKUP($C1865,'Monthly budget'!$E$8:$O$86,COLUMN()-3,FALSE),0)</f>
        <v>0</v>
      </c>
      <c r="M1865" s="82">
        <f>IF($C1865&lt;&gt;"",VLOOKUP($C1865,'Monthly budget'!$E$8:$O$86,COLUMN()-3,FALSE),0)</f>
        <v>0</v>
      </c>
      <c r="N1865" s="82">
        <f>IF($C1865&lt;&gt;"",VLOOKUP($C1865,'Monthly budget'!$E$8:$O$86,COLUMN()-3,FALSE),0)</f>
        <v>0</v>
      </c>
    </row>
    <row r="1866" spans="2:14" x14ac:dyDescent="0.25">
      <c r="B1866" s="81" t="b">
        <v>0</v>
      </c>
      <c r="C1866" s="88"/>
      <c r="D1866" s="87"/>
      <c r="E1866" s="83">
        <f>IF($C1866&lt;&gt;"",VLOOKUP($C1866,'Monthly budget'!$E$8:$O$86,COLUMN()-3,FALSE),0)</f>
        <v>0</v>
      </c>
      <c r="F1866" s="82">
        <f>IF($C1866&lt;&gt;"",VLOOKUP($C1866,'Monthly budget'!$E$8:$O$86,COLUMN()-3,FALSE),0)</f>
        <v>0</v>
      </c>
      <c r="G1866" s="82">
        <f>IF($C1866&lt;&gt;"",VLOOKUP($C1866,'Monthly budget'!$E$8:$O$86,COLUMN()-3,FALSE),0)</f>
        <v>0</v>
      </c>
      <c r="H1866" s="82">
        <f>IF($C1866&lt;&gt;"",VLOOKUP($C1866,'Monthly budget'!$E$8:$O$86,COLUMN()-3,FALSE),0)</f>
        <v>0</v>
      </c>
      <c r="I1866" s="82">
        <f>IF($C1866&lt;&gt;"",VLOOKUP($C1866,'Monthly budget'!$E$8:$O$86,COLUMN()-3,FALSE),0)</f>
        <v>0</v>
      </c>
      <c r="J1866" s="82">
        <f>IF($C1866&lt;&gt;"",VLOOKUP($C1866,'Monthly budget'!$E$8:$O$86,COLUMN()-3,FALSE),0)</f>
        <v>0</v>
      </c>
      <c r="K1866" s="82">
        <f>IF($C1866&lt;&gt;"",VLOOKUP($C1866,'Monthly budget'!$E$8:$O$86,COLUMN()-3,FALSE),0)</f>
        <v>0</v>
      </c>
      <c r="L1866" s="82">
        <f>IF($C1866&lt;&gt;"",VLOOKUP($C1866,'Monthly budget'!$E$8:$O$86,COLUMN()-3,FALSE),0)</f>
        <v>0</v>
      </c>
      <c r="M1866" s="82">
        <f>IF($C1866&lt;&gt;"",VLOOKUP($C1866,'Monthly budget'!$E$8:$O$86,COLUMN()-3,FALSE),0)</f>
        <v>0</v>
      </c>
      <c r="N1866" s="82">
        <f>IF($C1866&lt;&gt;"",VLOOKUP($C1866,'Monthly budget'!$E$8:$O$86,COLUMN()-3,FALSE),0)</f>
        <v>0</v>
      </c>
    </row>
    <row r="1867" spans="2:14" x14ac:dyDescent="0.25">
      <c r="B1867" s="81" t="b">
        <v>0</v>
      </c>
      <c r="C1867" s="88"/>
      <c r="D1867" s="87"/>
      <c r="E1867" s="83">
        <f>IF($C1867&lt;&gt;"",VLOOKUP($C1867,'Monthly budget'!$E$8:$O$86,COLUMN()-3,FALSE),0)</f>
        <v>0</v>
      </c>
      <c r="F1867" s="82">
        <f>IF($C1867&lt;&gt;"",VLOOKUP($C1867,'Monthly budget'!$E$8:$O$86,COLUMN()-3,FALSE),0)</f>
        <v>0</v>
      </c>
      <c r="G1867" s="82">
        <f>IF($C1867&lt;&gt;"",VLOOKUP($C1867,'Monthly budget'!$E$8:$O$86,COLUMN()-3,FALSE),0)</f>
        <v>0</v>
      </c>
      <c r="H1867" s="82">
        <f>IF($C1867&lt;&gt;"",VLOOKUP($C1867,'Monthly budget'!$E$8:$O$86,COLUMN()-3,FALSE),0)</f>
        <v>0</v>
      </c>
      <c r="I1867" s="82">
        <f>IF($C1867&lt;&gt;"",VLOOKUP($C1867,'Monthly budget'!$E$8:$O$86,COLUMN()-3,FALSE),0)</f>
        <v>0</v>
      </c>
      <c r="J1867" s="82">
        <f>IF($C1867&lt;&gt;"",VLOOKUP($C1867,'Monthly budget'!$E$8:$O$86,COLUMN()-3,FALSE),0)</f>
        <v>0</v>
      </c>
      <c r="K1867" s="82">
        <f>IF($C1867&lt;&gt;"",VLOOKUP($C1867,'Monthly budget'!$E$8:$O$86,COLUMN()-3,FALSE),0)</f>
        <v>0</v>
      </c>
      <c r="L1867" s="82">
        <f>IF($C1867&lt;&gt;"",VLOOKUP($C1867,'Monthly budget'!$E$8:$O$86,COLUMN()-3,FALSE),0)</f>
        <v>0</v>
      </c>
      <c r="M1867" s="82">
        <f>IF($C1867&lt;&gt;"",VLOOKUP($C1867,'Monthly budget'!$E$8:$O$86,COLUMN()-3,FALSE),0)</f>
        <v>0</v>
      </c>
      <c r="N1867" s="82">
        <f>IF($C1867&lt;&gt;"",VLOOKUP($C1867,'Monthly budget'!$E$8:$O$86,COLUMN()-3,FALSE),0)</f>
        <v>0</v>
      </c>
    </row>
    <row r="1868" spans="2:14" x14ac:dyDescent="0.25">
      <c r="B1868" s="81" t="b">
        <v>0</v>
      </c>
      <c r="C1868" s="88"/>
      <c r="D1868" s="87"/>
      <c r="E1868" s="83">
        <f>IF($C1868&lt;&gt;"",VLOOKUP($C1868,'Monthly budget'!$E$8:$O$86,COLUMN()-3,FALSE),0)</f>
        <v>0</v>
      </c>
      <c r="F1868" s="82">
        <f>IF($C1868&lt;&gt;"",VLOOKUP($C1868,'Monthly budget'!$E$8:$O$86,COLUMN()-3,FALSE),0)</f>
        <v>0</v>
      </c>
      <c r="G1868" s="82">
        <f>IF($C1868&lt;&gt;"",VLOOKUP($C1868,'Monthly budget'!$E$8:$O$86,COLUMN()-3,FALSE),0)</f>
        <v>0</v>
      </c>
      <c r="H1868" s="82">
        <f>IF($C1868&lt;&gt;"",VLOOKUP($C1868,'Monthly budget'!$E$8:$O$86,COLUMN()-3,FALSE),0)</f>
        <v>0</v>
      </c>
      <c r="I1868" s="82">
        <f>IF($C1868&lt;&gt;"",VLOOKUP($C1868,'Monthly budget'!$E$8:$O$86,COLUMN()-3,FALSE),0)</f>
        <v>0</v>
      </c>
      <c r="J1868" s="82">
        <f>IF($C1868&lt;&gt;"",VLOOKUP($C1868,'Monthly budget'!$E$8:$O$86,COLUMN()-3,FALSE),0)</f>
        <v>0</v>
      </c>
      <c r="K1868" s="82">
        <f>IF($C1868&lt;&gt;"",VLOOKUP($C1868,'Monthly budget'!$E$8:$O$86,COLUMN()-3,FALSE),0)</f>
        <v>0</v>
      </c>
      <c r="L1868" s="82">
        <f>IF($C1868&lt;&gt;"",VLOOKUP($C1868,'Monthly budget'!$E$8:$O$86,COLUMN()-3,FALSE),0)</f>
        <v>0</v>
      </c>
      <c r="M1868" s="82">
        <f>IF($C1868&lt;&gt;"",VLOOKUP($C1868,'Monthly budget'!$E$8:$O$86,COLUMN()-3,FALSE),0)</f>
        <v>0</v>
      </c>
      <c r="N1868" s="82">
        <f>IF($C1868&lt;&gt;"",VLOOKUP($C1868,'Monthly budget'!$E$8:$O$86,COLUMN()-3,FALSE),0)</f>
        <v>0</v>
      </c>
    </row>
    <row r="1869" spans="2:14" x14ac:dyDescent="0.25">
      <c r="B1869" s="81" t="b">
        <v>0</v>
      </c>
      <c r="C1869" s="88"/>
      <c r="D1869" s="87"/>
      <c r="E1869" s="83">
        <f>IF($C1869&lt;&gt;"",VLOOKUP($C1869,'Monthly budget'!$E$8:$O$86,COLUMN()-3,FALSE),0)</f>
        <v>0</v>
      </c>
      <c r="F1869" s="82">
        <f>IF($C1869&lt;&gt;"",VLOOKUP($C1869,'Monthly budget'!$E$8:$O$86,COLUMN()-3,FALSE),0)</f>
        <v>0</v>
      </c>
      <c r="G1869" s="82">
        <f>IF($C1869&lt;&gt;"",VLOOKUP($C1869,'Monthly budget'!$E$8:$O$86,COLUMN()-3,FALSE),0)</f>
        <v>0</v>
      </c>
      <c r="H1869" s="82">
        <f>IF($C1869&lt;&gt;"",VLOOKUP($C1869,'Monthly budget'!$E$8:$O$86,COLUMN()-3,FALSE),0)</f>
        <v>0</v>
      </c>
      <c r="I1869" s="82">
        <f>IF($C1869&lt;&gt;"",VLOOKUP($C1869,'Monthly budget'!$E$8:$O$86,COLUMN()-3,FALSE),0)</f>
        <v>0</v>
      </c>
      <c r="J1869" s="82">
        <f>IF($C1869&lt;&gt;"",VLOOKUP($C1869,'Monthly budget'!$E$8:$O$86,COLUMN()-3,FALSE),0)</f>
        <v>0</v>
      </c>
      <c r="K1869" s="82">
        <f>IF($C1869&lt;&gt;"",VLOOKUP($C1869,'Monthly budget'!$E$8:$O$86,COLUMN()-3,FALSE),0)</f>
        <v>0</v>
      </c>
      <c r="L1869" s="82">
        <f>IF($C1869&lt;&gt;"",VLOOKUP($C1869,'Monthly budget'!$E$8:$O$86,COLUMN()-3,FALSE),0)</f>
        <v>0</v>
      </c>
      <c r="M1869" s="82">
        <f>IF($C1869&lt;&gt;"",VLOOKUP($C1869,'Monthly budget'!$E$8:$O$86,COLUMN()-3,FALSE),0)</f>
        <v>0</v>
      </c>
      <c r="N1869" s="82">
        <f>IF($C1869&lt;&gt;"",VLOOKUP($C1869,'Monthly budget'!$E$8:$O$86,COLUMN()-3,FALSE),0)</f>
        <v>0</v>
      </c>
    </row>
    <row r="1870" spans="2:14" x14ac:dyDescent="0.25">
      <c r="B1870" s="81" t="b">
        <v>0</v>
      </c>
      <c r="C1870" s="88"/>
      <c r="D1870" s="87"/>
      <c r="E1870" s="83">
        <f>IF($C1870&lt;&gt;"",VLOOKUP($C1870,'Monthly budget'!$E$8:$O$86,COLUMN()-3,FALSE),0)</f>
        <v>0</v>
      </c>
      <c r="F1870" s="82">
        <f>IF($C1870&lt;&gt;"",VLOOKUP($C1870,'Monthly budget'!$E$8:$O$86,COLUMN()-3,FALSE),0)</f>
        <v>0</v>
      </c>
      <c r="G1870" s="82">
        <f>IF($C1870&lt;&gt;"",VLOOKUP($C1870,'Monthly budget'!$E$8:$O$86,COLUMN()-3,FALSE),0)</f>
        <v>0</v>
      </c>
      <c r="H1870" s="82">
        <f>IF($C1870&lt;&gt;"",VLOOKUP($C1870,'Monthly budget'!$E$8:$O$86,COLUMN()-3,FALSE),0)</f>
        <v>0</v>
      </c>
      <c r="I1870" s="82">
        <f>IF($C1870&lt;&gt;"",VLOOKUP($C1870,'Monthly budget'!$E$8:$O$86,COLUMN()-3,FALSE),0)</f>
        <v>0</v>
      </c>
      <c r="J1870" s="82">
        <f>IF($C1870&lt;&gt;"",VLOOKUP($C1870,'Monthly budget'!$E$8:$O$86,COLUMN()-3,FALSE),0)</f>
        <v>0</v>
      </c>
      <c r="K1870" s="82">
        <f>IF($C1870&lt;&gt;"",VLOOKUP($C1870,'Monthly budget'!$E$8:$O$86,COLUMN()-3,FALSE),0)</f>
        <v>0</v>
      </c>
      <c r="L1870" s="82">
        <f>IF($C1870&lt;&gt;"",VLOOKUP($C1870,'Monthly budget'!$E$8:$O$86,COLUMN()-3,FALSE),0)</f>
        <v>0</v>
      </c>
      <c r="M1870" s="82">
        <f>IF($C1870&lt;&gt;"",VLOOKUP($C1870,'Monthly budget'!$E$8:$O$86,COLUMN()-3,FALSE),0)</f>
        <v>0</v>
      </c>
      <c r="N1870" s="82">
        <f>IF($C1870&lt;&gt;"",VLOOKUP($C1870,'Monthly budget'!$E$8:$O$86,COLUMN()-3,FALSE),0)</f>
        <v>0</v>
      </c>
    </row>
    <row r="1871" spans="2:14" x14ac:dyDescent="0.25">
      <c r="B1871" s="81" t="b">
        <v>0</v>
      </c>
      <c r="C1871" s="88"/>
      <c r="D1871" s="87"/>
      <c r="E1871" s="83">
        <f>IF($C1871&lt;&gt;"",VLOOKUP($C1871,'Monthly budget'!$E$8:$O$86,COLUMN()-3,FALSE),0)</f>
        <v>0</v>
      </c>
      <c r="F1871" s="82">
        <f>IF($C1871&lt;&gt;"",VLOOKUP($C1871,'Monthly budget'!$E$8:$O$86,COLUMN()-3,FALSE),0)</f>
        <v>0</v>
      </c>
      <c r="G1871" s="82">
        <f>IF($C1871&lt;&gt;"",VLOOKUP($C1871,'Monthly budget'!$E$8:$O$86,COLUMN()-3,FALSE),0)</f>
        <v>0</v>
      </c>
      <c r="H1871" s="82">
        <f>IF($C1871&lt;&gt;"",VLOOKUP($C1871,'Monthly budget'!$E$8:$O$86,COLUMN()-3,FALSE),0)</f>
        <v>0</v>
      </c>
      <c r="I1871" s="82">
        <f>IF($C1871&lt;&gt;"",VLOOKUP($C1871,'Monthly budget'!$E$8:$O$86,COLUMN()-3,FALSE),0)</f>
        <v>0</v>
      </c>
      <c r="J1871" s="82">
        <f>IF($C1871&lt;&gt;"",VLOOKUP($C1871,'Monthly budget'!$E$8:$O$86,COLUMN()-3,FALSE),0)</f>
        <v>0</v>
      </c>
      <c r="K1871" s="82">
        <f>IF($C1871&lt;&gt;"",VLOOKUP($C1871,'Monthly budget'!$E$8:$O$86,COLUMN()-3,FALSE),0)</f>
        <v>0</v>
      </c>
      <c r="L1871" s="82">
        <f>IF($C1871&lt;&gt;"",VLOOKUP($C1871,'Monthly budget'!$E$8:$O$86,COLUMN()-3,FALSE),0)</f>
        <v>0</v>
      </c>
      <c r="M1871" s="82">
        <f>IF($C1871&lt;&gt;"",VLOOKUP($C1871,'Monthly budget'!$E$8:$O$86,COLUMN()-3,FALSE),0)</f>
        <v>0</v>
      </c>
      <c r="N1871" s="82">
        <f>IF($C1871&lt;&gt;"",VLOOKUP($C1871,'Monthly budget'!$E$8:$O$86,COLUMN()-3,FALSE),0)</f>
        <v>0</v>
      </c>
    </row>
    <row r="1872" spans="2:14" x14ac:dyDescent="0.25">
      <c r="B1872" s="81" t="b">
        <v>0</v>
      </c>
      <c r="C1872" s="88"/>
      <c r="D1872" s="87"/>
      <c r="E1872" s="83">
        <f>IF($C1872&lt;&gt;"",VLOOKUP($C1872,'Monthly budget'!$E$8:$O$86,COLUMN()-3,FALSE),0)</f>
        <v>0</v>
      </c>
      <c r="F1872" s="82">
        <f>IF($C1872&lt;&gt;"",VLOOKUP($C1872,'Monthly budget'!$E$8:$O$86,COLUMN()-3,FALSE),0)</f>
        <v>0</v>
      </c>
      <c r="G1872" s="82">
        <f>IF($C1872&lt;&gt;"",VLOOKUP($C1872,'Monthly budget'!$E$8:$O$86,COLUMN()-3,FALSE),0)</f>
        <v>0</v>
      </c>
      <c r="H1872" s="82">
        <f>IF($C1872&lt;&gt;"",VLOOKUP($C1872,'Monthly budget'!$E$8:$O$86,COLUMN()-3,FALSE),0)</f>
        <v>0</v>
      </c>
      <c r="I1872" s="82">
        <f>IF($C1872&lt;&gt;"",VLOOKUP($C1872,'Monthly budget'!$E$8:$O$86,COLUMN()-3,FALSE),0)</f>
        <v>0</v>
      </c>
      <c r="J1872" s="82">
        <f>IF($C1872&lt;&gt;"",VLOOKUP($C1872,'Monthly budget'!$E$8:$O$86,COLUMN()-3,FALSE),0)</f>
        <v>0</v>
      </c>
      <c r="K1872" s="82">
        <f>IF($C1872&lt;&gt;"",VLOOKUP($C1872,'Monthly budget'!$E$8:$O$86,COLUMN()-3,FALSE),0)</f>
        <v>0</v>
      </c>
      <c r="L1872" s="82">
        <f>IF($C1872&lt;&gt;"",VLOOKUP($C1872,'Monthly budget'!$E$8:$O$86,COLUMN()-3,FALSE),0)</f>
        <v>0</v>
      </c>
      <c r="M1872" s="82">
        <f>IF($C1872&lt;&gt;"",VLOOKUP($C1872,'Monthly budget'!$E$8:$O$86,COLUMN()-3,FALSE),0)</f>
        <v>0</v>
      </c>
      <c r="N1872" s="82">
        <f>IF($C1872&lt;&gt;"",VLOOKUP($C1872,'Monthly budget'!$E$8:$O$86,COLUMN()-3,FALSE),0)</f>
        <v>0</v>
      </c>
    </row>
    <row r="1873" spans="2:14" x14ac:dyDescent="0.25">
      <c r="B1873" s="81" t="b">
        <v>0</v>
      </c>
      <c r="C1873" s="88"/>
      <c r="D1873" s="87"/>
      <c r="E1873" s="83">
        <f>IF($C1873&lt;&gt;"",VLOOKUP($C1873,'Monthly budget'!$E$8:$O$86,COLUMN()-3,FALSE),0)</f>
        <v>0</v>
      </c>
      <c r="F1873" s="82">
        <f>IF($C1873&lt;&gt;"",VLOOKUP($C1873,'Monthly budget'!$E$8:$O$86,COLUMN()-3,FALSE),0)</f>
        <v>0</v>
      </c>
      <c r="G1873" s="82">
        <f>IF($C1873&lt;&gt;"",VLOOKUP($C1873,'Monthly budget'!$E$8:$O$86,COLUMN()-3,FALSE),0)</f>
        <v>0</v>
      </c>
      <c r="H1873" s="82">
        <f>IF($C1873&lt;&gt;"",VLOOKUP($C1873,'Monthly budget'!$E$8:$O$86,COLUMN()-3,FALSE),0)</f>
        <v>0</v>
      </c>
      <c r="I1873" s="82">
        <f>IF($C1873&lt;&gt;"",VLOOKUP($C1873,'Monthly budget'!$E$8:$O$86,COLUMN()-3,FALSE),0)</f>
        <v>0</v>
      </c>
      <c r="J1873" s="82">
        <f>IF($C1873&lt;&gt;"",VLOOKUP($C1873,'Monthly budget'!$E$8:$O$86,COLUMN()-3,FALSE),0)</f>
        <v>0</v>
      </c>
      <c r="K1873" s="82">
        <f>IF($C1873&lt;&gt;"",VLOOKUP($C1873,'Monthly budget'!$E$8:$O$86,COLUMN()-3,FALSE),0)</f>
        <v>0</v>
      </c>
      <c r="L1873" s="82">
        <f>IF($C1873&lt;&gt;"",VLOOKUP($C1873,'Monthly budget'!$E$8:$O$86,COLUMN()-3,FALSE),0)</f>
        <v>0</v>
      </c>
      <c r="M1873" s="82">
        <f>IF($C1873&lt;&gt;"",VLOOKUP($C1873,'Monthly budget'!$E$8:$O$86,COLUMN()-3,FALSE),0)</f>
        <v>0</v>
      </c>
      <c r="N1873" s="82">
        <f>IF($C1873&lt;&gt;"",VLOOKUP($C1873,'Monthly budget'!$E$8:$O$86,COLUMN()-3,FALSE),0)</f>
        <v>0</v>
      </c>
    </row>
    <row r="1874" spans="2:14" x14ac:dyDescent="0.25">
      <c r="B1874" s="81" t="b">
        <v>0</v>
      </c>
      <c r="C1874" s="88"/>
      <c r="D1874" s="87"/>
      <c r="E1874" s="83">
        <f>IF($C1874&lt;&gt;"",VLOOKUP($C1874,'Monthly budget'!$E$8:$O$86,COLUMN()-3,FALSE),0)</f>
        <v>0</v>
      </c>
      <c r="F1874" s="82">
        <f>IF($C1874&lt;&gt;"",VLOOKUP($C1874,'Monthly budget'!$E$8:$O$86,COLUMN()-3,FALSE),0)</f>
        <v>0</v>
      </c>
      <c r="G1874" s="82">
        <f>IF($C1874&lt;&gt;"",VLOOKUP($C1874,'Monthly budget'!$E$8:$O$86,COLUMN()-3,FALSE),0)</f>
        <v>0</v>
      </c>
      <c r="H1874" s="82">
        <f>IF($C1874&lt;&gt;"",VLOOKUP($C1874,'Monthly budget'!$E$8:$O$86,COLUMN()-3,FALSE),0)</f>
        <v>0</v>
      </c>
      <c r="I1874" s="82">
        <f>IF($C1874&lt;&gt;"",VLOOKUP($C1874,'Monthly budget'!$E$8:$O$86,COLUMN()-3,FALSE),0)</f>
        <v>0</v>
      </c>
      <c r="J1874" s="82">
        <f>IF($C1874&lt;&gt;"",VLOOKUP($C1874,'Monthly budget'!$E$8:$O$86,COLUMN()-3,FALSE),0)</f>
        <v>0</v>
      </c>
      <c r="K1874" s="82">
        <f>IF($C1874&lt;&gt;"",VLOOKUP($C1874,'Monthly budget'!$E$8:$O$86,COLUMN()-3,FALSE),0)</f>
        <v>0</v>
      </c>
      <c r="L1874" s="82">
        <f>IF($C1874&lt;&gt;"",VLOOKUP($C1874,'Monthly budget'!$E$8:$O$86,COLUMN()-3,FALSE),0)</f>
        <v>0</v>
      </c>
      <c r="M1874" s="82">
        <f>IF($C1874&lt;&gt;"",VLOOKUP($C1874,'Monthly budget'!$E$8:$O$86,COLUMN()-3,FALSE),0)</f>
        <v>0</v>
      </c>
      <c r="N1874" s="82">
        <f>IF($C1874&lt;&gt;"",VLOOKUP($C1874,'Monthly budget'!$E$8:$O$86,COLUMN()-3,FALSE),0)</f>
        <v>0</v>
      </c>
    </row>
    <row r="1875" spans="2:14" x14ac:dyDescent="0.25">
      <c r="B1875" s="81" t="b">
        <v>0</v>
      </c>
      <c r="C1875" s="88"/>
      <c r="D1875" s="87"/>
      <c r="E1875" s="83">
        <f>IF($C1875&lt;&gt;"",VLOOKUP($C1875,'Monthly budget'!$E$8:$O$86,COLUMN()-3,FALSE),0)</f>
        <v>0</v>
      </c>
      <c r="F1875" s="82">
        <f>IF($C1875&lt;&gt;"",VLOOKUP($C1875,'Monthly budget'!$E$8:$O$86,COLUMN()-3,FALSE),0)</f>
        <v>0</v>
      </c>
      <c r="G1875" s="82">
        <f>IF($C1875&lt;&gt;"",VLOOKUP($C1875,'Monthly budget'!$E$8:$O$86,COLUMN()-3,FALSE),0)</f>
        <v>0</v>
      </c>
      <c r="H1875" s="82">
        <f>IF($C1875&lt;&gt;"",VLOOKUP($C1875,'Monthly budget'!$E$8:$O$86,COLUMN()-3,FALSE),0)</f>
        <v>0</v>
      </c>
      <c r="I1875" s="82">
        <f>IF($C1875&lt;&gt;"",VLOOKUP($C1875,'Monthly budget'!$E$8:$O$86,COLUMN()-3,FALSE),0)</f>
        <v>0</v>
      </c>
      <c r="J1875" s="82">
        <f>IF($C1875&lt;&gt;"",VLOOKUP($C1875,'Monthly budget'!$E$8:$O$86,COLUMN()-3,FALSE),0)</f>
        <v>0</v>
      </c>
      <c r="K1875" s="82">
        <f>IF($C1875&lt;&gt;"",VLOOKUP($C1875,'Monthly budget'!$E$8:$O$86,COLUMN()-3,FALSE),0)</f>
        <v>0</v>
      </c>
      <c r="L1875" s="82">
        <f>IF($C1875&lt;&gt;"",VLOOKUP($C1875,'Monthly budget'!$E$8:$O$86,COLUMN()-3,FALSE),0)</f>
        <v>0</v>
      </c>
      <c r="M1875" s="82">
        <f>IF($C1875&lt;&gt;"",VLOOKUP($C1875,'Monthly budget'!$E$8:$O$86,COLUMN()-3,FALSE),0)</f>
        <v>0</v>
      </c>
      <c r="N1875" s="82">
        <f>IF($C1875&lt;&gt;"",VLOOKUP($C1875,'Monthly budget'!$E$8:$O$86,COLUMN()-3,FALSE),0)</f>
        <v>0</v>
      </c>
    </row>
    <row r="1876" spans="2:14" x14ac:dyDescent="0.25">
      <c r="B1876" s="81" t="b">
        <v>0</v>
      </c>
      <c r="C1876" s="88"/>
      <c r="D1876" s="87"/>
      <c r="E1876" s="83">
        <f>IF($C1876&lt;&gt;"",VLOOKUP($C1876,'Monthly budget'!$E$8:$O$86,COLUMN()-3,FALSE),0)</f>
        <v>0</v>
      </c>
      <c r="F1876" s="82">
        <f>IF($C1876&lt;&gt;"",VLOOKUP($C1876,'Monthly budget'!$E$8:$O$86,COLUMN()-3,FALSE),0)</f>
        <v>0</v>
      </c>
      <c r="G1876" s="82">
        <f>IF($C1876&lt;&gt;"",VLOOKUP($C1876,'Monthly budget'!$E$8:$O$86,COLUMN()-3,FALSE),0)</f>
        <v>0</v>
      </c>
      <c r="H1876" s="82">
        <f>IF($C1876&lt;&gt;"",VLOOKUP($C1876,'Monthly budget'!$E$8:$O$86,COLUMN()-3,FALSE),0)</f>
        <v>0</v>
      </c>
      <c r="I1876" s="82">
        <f>IF($C1876&lt;&gt;"",VLOOKUP($C1876,'Monthly budget'!$E$8:$O$86,COLUMN()-3,FALSE),0)</f>
        <v>0</v>
      </c>
      <c r="J1876" s="82">
        <f>IF($C1876&lt;&gt;"",VLOOKUP($C1876,'Monthly budget'!$E$8:$O$86,COLUMN()-3,FALSE),0)</f>
        <v>0</v>
      </c>
      <c r="K1876" s="82">
        <f>IF($C1876&lt;&gt;"",VLOOKUP($C1876,'Monthly budget'!$E$8:$O$86,COLUMN()-3,FALSE),0)</f>
        <v>0</v>
      </c>
      <c r="L1876" s="82">
        <f>IF($C1876&lt;&gt;"",VLOOKUP($C1876,'Monthly budget'!$E$8:$O$86,COLUMN()-3,FALSE),0)</f>
        <v>0</v>
      </c>
      <c r="M1876" s="82">
        <f>IF($C1876&lt;&gt;"",VLOOKUP($C1876,'Monthly budget'!$E$8:$O$86,COLUMN()-3,FALSE),0)</f>
        <v>0</v>
      </c>
      <c r="N1876" s="82">
        <f>IF($C1876&lt;&gt;"",VLOOKUP($C1876,'Monthly budget'!$E$8:$O$86,COLUMN()-3,FALSE),0)</f>
        <v>0</v>
      </c>
    </row>
    <row r="1877" spans="2:14" x14ac:dyDescent="0.25">
      <c r="B1877" s="81" t="b">
        <v>0</v>
      </c>
      <c r="C1877" s="88"/>
      <c r="D1877" s="87"/>
      <c r="E1877" s="83">
        <f>IF($C1877&lt;&gt;"",VLOOKUP($C1877,'Monthly budget'!$E$8:$O$86,COLUMN()-3,FALSE),0)</f>
        <v>0</v>
      </c>
      <c r="F1877" s="82">
        <f>IF($C1877&lt;&gt;"",VLOOKUP($C1877,'Monthly budget'!$E$8:$O$86,COLUMN()-3,FALSE),0)</f>
        <v>0</v>
      </c>
      <c r="G1877" s="82">
        <f>IF($C1877&lt;&gt;"",VLOOKUP($C1877,'Monthly budget'!$E$8:$O$86,COLUMN()-3,FALSE),0)</f>
        <v>0</v>
      </c>
      <c r="H1877" s="82">
        <f>IF($C1877&lt;&gt;"",VLOOKUP($C1877,'Monthly budget'!$E$8:$O$86,COLUMN()-3,FALSE),0)</f>
        <v>0</v>
      </c>
      <c r="I1877" s="82">
        <f>IF($C1877&lt;&gt;"",VLOOKUP($C1877,'Monthly budget'!$E$8:$O$86,COLUMN()-3,FALSE),0)</f>
        <v>0</v>
      </c>
      <c r="J1877" s="82">
        <f>IF($C1877&lt;&gt;"",VLOOKUP($C1877,'Monthly budget'!$E$8:$O$86,COLUMN()-3,FALSE),0)</f>
        <v>0</v>
      </c>
      <c r="K1877" s="82">
        <f>IF($C1877&lt;&gt;"",VLOOKUP($C1877,'Monthly budget'!$E$8:$O$86,COLUMN()-3,FALSE),0)</f>
        <v>0</v>
      </c>
      <c r="L1877" s="82">
        <f>IF($C1877&lt;&gt;"",VLOOKUP($C1877,'Monthly budget'!$E$8:$O$86,COLUMN()-3,FALSE),0)</f>
        <v>0</v>
      </c>
      <c r="M1877" s="82">
        <f>IF($C1877&lt;&gt;"",VLOOKUP($C1877,'Monthly budget'!$E$8:$O$86,COLUMN()-3,FALSE),0)</f>
        <v>0</v>
      </c>
      <c r="N1877" s="82">
        <f>IF($C1877&lt;&gt;"",VLOOKUP($C1877,'Monthly budget'!$E$8:$O$86,COLUMN()-3,FALSE),0)</f>
        <v>0</v>
      </c>
    </row>
    <row r="1878" spans="2:14" x14ac:dyDescent="0.25">
      <c r="B1878" s="81" t="b">
        <v>0</v>
      </c>
      <c r="C1878" s="88"/>
      <c r="D1878" s="87"/>
      <c r="E1878" s="83">
        <f>IF($C1878&lt;&gt;"",VLOOKUP($C1878,'Monthly budget'!$E$8:$O$86,COLUMN()-3,FALSE),0)</f>
        <v>0</v>
      </c>
      <c r="F1878" s="82">
        <f>IF($C1878&lt;&gt;"",VLOOKUP($C1878,'Monthly budget'!$E$8:$O$86,COLUMN()-3,FALSE),0)</f>
        <v>0</v>
      </c>
      <c r="G1878" s="82">
        <f>IF($C1878&lt;&gt;"",VLOOKUP($C1878,'Monthly budget'!$E$8:$O$86,COLUMN()-3,FALSE),0)</f>
        <v>0</v>
      </c>
      <c r="H1878" s="82">
        <f>IF($C1878&lt;&gt;"",VLOOKUP($C1878,'Monthly budget'!$E$8:$O$86,COLUMN()-3,FALSE),0)</f>
        <v>0</v>
      </c>
      <c r="I1878" s="82">
        <f>IF($C1878&lt;&gt;"",VLOOKUP($C1878,'Monthly budget'!$E$8:$O$86,COLUMN()-3,FALSE),0)</f>
        <v>0</v>
      </c>
      <c r="J1878" s="82">
        <f>IF($C1878&lt;&gt;"",VLOOKUP($C1878,'Monthly budget'!$E$8:$O$86,COLUMN()-3,FALSE),0)</f>
        <v>0</v>
      </c>
      <c r="K1878" s="82">
        <f>IF($C1878&lt;&gt;"",VLOOKUP($C1878,'Monthly budget'!$E$8:$O$86,COLUMN()-3,FALSE),0)</f>
        <v>0</v>
      </c>
      <c r="L1878" s="82">
        <f>IF($C1878&lt;&gt;"",VLOOKUP($C1878,'Monthly budget'!$E$8:$O$86,COLUMN()-3,FALSE),0)</f>
        <v>0</v>
      </c>
      <c r="M1878" s="82">
        <f>IF($C1878&lt;&gt;"",VLOOKUP($C1878,'Monthly budget'!$E$8:$O$86,COLUMN()-3,FALSE),0)</f>
        <v>0</v>
      </c>
      <c r="N1878" s="82">
        <f>IF($C1878&lt;&gt;"",VLOOKUP($C1878,'Monthly budget'!$E$8:$O$86,COLUMN()-3,FALSE),0)</f>
        <v>0</v>
      </c>
    </row>
    <row r="1879" spans="2:14" x14ac:dyDescent="0.25">
      <c r="B1879" s="81" t="b">
        <v>0</v>
      </c>
      <c r="C1879" s="88"/>
      <c r="D1879" s="87"/>
      <c r="E1879" s="83">
        <f>IF($C1879&lt;&gt;"",VLOOKUP($C1879,'Monthly budget'!$E$8:$O$86,COLUMN()-3,FALSE),0)</f>
        <v>0</v>
      </c>
      <c r="F1879" s="82">
        <f>IF($C1879&lt;&gt;"",VLOOKUP($C1879,'Monthly budget'!$E$8:$O$86,COLUMN()-3,FALSE),0)</f>
        <v>0</v>
      </c>
      <c r="G1879" s="82">
        <f>IF($C1879&lt;&gt;"",VLOOKUP($C1879,'Monthly budget'!$E$8:$O$86,COLUMN()-3,FALSE),0)</f>
        <v>0</v>
      </c>
      <c r="H1879" s="82">
        <f>IF($C1879&lt;&gt;"",VLOOKUP($C1879,'Monthly budget'!$E$8:$O$86,COLUMN()-3,FALSE),0)</f>
        <v>0</v>
      </c>
      <c r="I1879" s="82">
        <f>IF($C1879&lt;&gt;"",VLOOKUP($C1879,'Monthly budget'!$E$8:$O$86,COLUMN()-3,FALSE),0)</f>
        <v>0</v>
      </c>
      <c r="J1879" s="82">
        <f>IF($C1879&lt;&gt;"",VLOOKUP($C1879,'Monthly budget'!$E$8:$O$86,COLUMN()-3,FALSE),0)</f>
        <v>0</v>
      </c>
      <c r="K1879" s="82">
        <f>IF($C1879&lt;&gt;"",VLOOKUP($C1879,'Monthly budget'!$E$8:$O$86,COLUMN()-3,FALSE),0)</f>
        <v>0</v>
      </c>
      <c r="L1879" s="82">
        <f>IF($C1879&lt;&gt;"",VLOOKUP($C1879,'Monthly budget'!$E$8:$O$86,COLUMN()-3,FALSE),0)</f>
        <v>0</v>
      </c>
      <c r="M1879" s="82">
        <f>IF($C1879&lt;&gt;"",VLOOKUP($C1879,'Monthly budget'!$E$8:$O$86,COLUMN()-3,FALSE),0)</f>
        <v>0</v>
      </c>
      <c r="N1879" s="82">
        <f>IF($C1879&lt;&gt;"",VLOOKUP($C1879,'Monthly budget'!$E$8:$O$86,COLUMN()-3,FALSE),0)</f>
        <v>0</v>
      </c>
    </row>
    <row r="1880" spans="2:14" x14ac:dyDescent="0.25">
      <c r="B1880" s="81" t="b">
        <v>0</v>
      </c>
      <c r="C1880" s="88"/>
      <c r="D1880" s="87"/>
      <c r="E1880" s="83">
        <f>IF($C1880&lt;&gt;"",VLOOKUP($C1880,'Monthly budget'!$E$8:$O$86,COLUMN()-3,FALSE),0)</f>
        <v>0</v>
      </c>
      <c r="F1880" s="82">
        <f>IF($C1880&lt;&gt;"",VLOOKUP($C1880,'Monthly budget'!$E$8:$O$86,COLUMN()-3,FALSE),0)</f>
        <v>0</v>
      </c>
      <c r="G1880" s="82">
        <f>IF($C1880&lt;&gt;"",VLOOKUP($C1880,'Monthly budget'!$E$8:$O$86,COLUMN()-3,FALSE),0)</f>
        <v>0</v>
      </c>
      <c r="H1880" s="82">
        <f>IF($C1880&lt;&gt;"",VLOOKUP($C1880,'Monthly budget'!$E$8:$O$86,COLUMN()-3,FALSE),0)</f>
        <v>0</v>
      </c>
      <c r="I1880" s="82">
        <f>IF($C1880&lt;&gt;"",VLOOKUP($C1880,'Monthly budget'!$E$8:$O$86,COLUMN()-3,FALSE),0)</f>
        <v>0</v>
      </c>
      <c r="J1880" s="82">
        <f>IF($C1880&lt;&gt;"",VLOOKUP($C1880,'Monthly budget'!$E$8:$O$86,COLUMN()-3,FALSE),0)</f>
        <v>0</v>
      </c>
      <c r="K1880" s="82">
        <f>IF($C1880&lt;&gt;"",VLOOKUP($C1880,'Monthly budget'!$E$8:$O$86,COLUMN()-3,FALSE),0)</f>
        <v>0</v>
      </c>
      <c r="L1880" s="82">
        <f>IF($C1880&lt;&gt;"",VLOOKUP($C1880,'Monthly budget'!$E$8:$O$86,COLUMN()-3,FALSE),0)</f>
        <v>0</v>
      </c>
      <c r="M1880" s="82">
        <f>IF($C1880&lt;&gt;"",VLOOKUP($C1880,'Monthly budget'!$E$8:$O$86,COLUMN()-3,FALSE),0)</f>
        <v>0</v>
      </c>
      <c r="N1880" s="82">
        <f>IF($C1880&lt;&gt;"",VLOOKUP($C1880,'Monthly budget'!$E$8:$O$86,COLUMN()-3,FALSE),0)</f>
        <v>0</v>
      </c>
    </row>
    <row r="1881" spans="2:14" x14ac:dyDescent="0.25">
      <c r="B1881" s="81" t="b">
        <v>0</v>
      </c>
      <c r="C1881" s="88"/>
      <c r="D1881" s="87"/>
      <c r="E1881" s="83">
        <f>IF($C1881&lt;&gt;"",VLOOKUP($C1881,'Monthly budget'!$E$8:$O$86,COLUMN()-3,FALSE),0)</f>
        <v>0</v>
      </c>
      <c r="F1881" s="82">
        <f>IF($C1881&lt;&gt;"",VLOOKUP($C1881,'Monthly budget'!$E$8:$O$86,COLUMN()-3,FALSE),0)</f>
        <v>0</v>
      </c>
      <c r="G1881" s="82">
        <f>IF($C1881&lt;&gt;"",VLOOKUP($C1881,'Monthly budget'!$E$8:$O$86,COLUMN()-3,FALSE),0)</f>
        <v>0</v>
      </c>
      <c r="H1881" s="82">
        <f>IF($C1881&lt;&gt;"",VLOOKUP($C1881,'Monthly budget'!$E$8:$O$86,COLUMN()-3,FALSE),0)</f>
        <v>0</v>
      </c>
      <c r="I1881" s="82">
        <f>IF($C1881&lt;&gt;"",VLOOKUP($C1881,'Monthly budget'!$E$8:$O$86,COLUMN()-3,FALSE),0)</f>
        <v>0</v>
      </c>
      <c r="J1881" s="82">
        <f>IF($C1881&lt;&gt;"",VLOOKUP($C1881,'Monthly budget'!$E$8:$O$86,COLUMN()-3,FALSE),0)</f>
        <v>0</v>
      </c>
      <c r="K1881" s="82">
        <f>IF($C1881&lt;&gt;"",VLOOKUP($C1881,'Monthly budget'!$E$8:$O$86,COLUMN()-3,FALSE),0)</f>
        <v>0</v>
      </c>
      <c r="L1881" s="82">
        <f>IF($C1881&lt;&gt;"",VLOOKUP($C1881,'Monthly budget'!$E$8:$O$86,COLUMN()-3,FALSE),0)</f>
        <v>0</v>
      </c>
      <c r="M1881" s="82">
        <f>IF($C1881&lt;&gt;"",VLOOKUP($C1881,'Monthly budget'!$E$8:$O$86,COLUMN()-3,FALSE),0)</f>
        <v>0</v>
      </c>
      <c r="N1881" s="82">
        <f>IF($C1881&lt;&gt;"",VLOOKUP($C1881,'Monthly budget'!$E$8:$O$86,COLUMN()-3,FALSE),0)</f>
        <v>0</v>
      </c>
    </row>
    <row r="1882" spans="2:14" x14ac:dyDescent="0.25">
      <c r="B1882" s="81" t="b">
        <v>0</v>
      </c>
      <c r="C1882" s="88"/>
      <c r="D1882" s="87"/>
      <c r="E1882" s="83">
        <f>IF($C1882&lt;&gt;"",VLOOKUP($C1882,'Monthly budget'!$E$8:$O$86,COLUMN()-3,FALSE),0)</f>
        <v>0</v>
      </c>
      <c r="F1882" s="82">
        <f>IF($C1882&lt;&gt;"",VLOOKUP($C1882,'Monthly budget'!$E$8:$O$86,COLUMN()-3,FALSE),0)</f>
        <v>0</v>
      </c>
      <c r="G1882" s="82">
        <f>IF($C1882&lt;&gt;"",VLOOKUP($C1882,'Monthly budget'!$E$8:$O$86,COLUMN()-3,FALSE),0)</f>
        <v>0</v>
      </c>
      <c r="H1882" s="82">
        <f>IF($C1882&lt;&gt;"",VLOOKUP($C1882,'Monthly budget'!$E$8:$O$86,COLUMN()-3,FALSE),0)</f>
        <v>0</v>
      </c>
      <c r="I1882" s="82">
        <f>IF($C1882&lt;&gt;"",VLOOKUP($C1882,'Monthly budget'!$E$8:$O$86,COLUMN()-3,FALSE),0)</f>
        <v>0</v>
      </c>
      <c r="J1882" s="82">
        <f>IF($C1882&lt;&gt;"",VLOOKUP($C1882,'Monthly budget'!$E$8:$O$86,COLUMN()-3,FALSE),0)</f>
        <v>0</v>
      </c>
      <c r="K1882" s="82">
        <f>IF($C1882&lt;&gt;"",VLOOKUP($C1882,'Monthly budget'!$E$8:$O$86,COLUMN()-3,FALSE),0)</f>
        <v>0</v>
      </c>
      <c r="L1882" s="82">
        <f>IF($C1882&lt;&gt;"",VLOOKUP($C1882,'Monthly budget'!$E$8:$O$86,COLUMN()-3,FALSE),0)</f>
        <v>0</v>
      </c>
      <c r="M1882" s="82">
        <f>IF($C1882&lt;&gt;"",VLOOKUP($C1882,'Monthly budget'!$E$8:$O$86,COLUMN()-3,FALSE),0)</f>
        <v>0</v>
      </c>
      <c r="N1882" s="82">
        <f>IF($C1882&lt;&gt;"",VLOOKUP($C1882,'Monthly budget'!$E$8:$O$86,COLUMN()-3,FALSE),0)</f>
        <v>0</v>
      </c>
    </row>
    <row r="1883" spans="2:14" x14ac:dyDescent="0.25">
      <c r="B1883" s="81" t="b">
        <v>0</v>
      </c>
      <c r="C1883" s="88"/>
      <c r="D1883" s="87"/>
      <c r="E1883" s="83">
        <f>IF($C1883&lt;&gt;"",VLOOKUP($C1883,'Monthly budget'!$E$8:$O$86,COLUMN()-3,FALSE),0)</f>
        <v>0</v>
      </c>
      <c r="F1883" s="82">
        <f>IF($C1883&lt;&gt;"",VLOOKUP($C1883,'Monthly budget'!$E$8:$O$86,COLUMN()-3,FALSE),0)</f>
        <v>0</v>
      </c>
      <c r="G1883" s="82">
        <f>IF($C1883&lt;&gt;"",VLOOKUP($C1883,'Monthly budget'!$E$8:$O$86,COLUMN()-3,FALSE),0)</f>
        <v>0</v>
      </c>
      <c r="H1883" s="82">
        <f>IF($C1883&lt;&gt;"",VLOOKUP($C1883,'Monthly budget'!$E$8:$O$86,COLUMN()-3,FALSE),0)</f>
        <v>0</v>
      </c>
      <c r="I1883" s="82">
        <f>IF($C1883&lt;&gt;"",VLOOKUP($C1883,'Monthly budget'!$E$8:$O$86,COLUMN()-3,FALSE),0)</f>
        <v>0</v>
      </c>
      <c r="J1883" s="82">
        <f>IF($C1883&lt;&gt;"",VLOOKUP($C1883,'Monthly budget'!$E$8:$O$86,COLUMN()-3,FALSE),0)</f>
        <v>0</v>
      </c>
      <c r="K1883" s="82">
        <f>IF($C1883&lt;&gt;"",VLOOKUP($C1883,'Monthly budget'!$E$8:$O$86,COLUMN()-3,FALSE),0)</f>
        <v>0</v>
      </c>
      <c r="L1883" s="82">
        <f>IF($C1883&lt;&gt;"",VLOOKUP($C1883,'Monthly budget'!$E$8:$O$86,COLUMN()-3,FALSE),0)</f>
        <v>0</v>
      </c>
      <c r="M1883" s="82">
        <f>IF($C1883&lt;&gt;"",VLOOKUP($C1883,'Monthly budget'!$E$8:$O$86,COLUMN()-3,FALSE),0)</f>
        <v>0</v>
      </c>
      <c r="N1883" s="82">
        <f>IF($C1883&lt;&gt;"",VLOOKUP($C1883,'Monthly budget'!$E$8:$O$86,COLUMN()-3,FALSE),0)</f>
        <v>0</v>
      </c>
    </row>
    <row r="1884" spans="2:14" x14ac:dyDescent="0.25">
      <c r="B1884" s="81" t="b">
        <v>0</v>
      </c>
      <c r="C1884" s="88"/>
      <c r="D1884" s="87"/>
      <c r="E1884" s="83">
        <f>IF($C1884&lt;&gt;"",VLOOKUP($C1884,'Monthly budget'!$E$8:$O$86,COLUMN()-3,FALSE),0)</f>
        <v>0</v>
      </c>
      <c r="F1884" s="82">
        <f>IF($C1884&lt;&gt;"",VLOOKUP($C1884,'Monthly budget'!$E$8:$O$86,COLUMN()-3,FALSE),0)</f>
        <v>0</v>
      </c>
      <c r="G1884" s="82">
        <f>IF($C1884&lt;&gt;"",VLOOKUP($C1884,'Monthly budget'!$E$8:$O$86,COLUMN()-3,FALSE),0)</f>
        <v>0</v>
      </c>
      <c r="H1884" s="82">
        <f>IF($C1884&lt;&gt;"",VLOOKUP($C1884,'Monthly budget'!$E$8:$O$86,COLUMN()-3,FALSE),0)</f>
        <v>0</v>
      </c>
      <c r="I1884" s="82">
        <f>IF($C1884&lt;&gt;"",VLOOKUP($C1884,'Monthly budget'!$E$8:$O$86,COLUMN()-3,FALSE),0)</f>
        <v>0</v>
      </c>
      <c r="J1884" s="82">
        <f>IF($C1884&lt;&gt;"",VLOOKUP($C1884,'Monthly budget'!$E$8:$O$86,COLUMN()-3,FALSE),0)</f>
        <v>0</v>
      </c>
      <c r="K1884" s="82">
        <f>IF($C1884&lt;&gt;"",VLOOKUP($C1884,'Monthly budget'!$E$8:$O$86,COLUMN()-3,FALSE),0)</f>
        <v>0</v>
      </c>
      <c r="L1884" s="82">
        <f>IF($C1884&lt;&gt;"",VLOOKUP($C1884,'Monthly budget'!$E$8:$O$86,COLUMN()-3,FALSE),0)</f>
        <v>0</v>
      </c>
      <c r="M1884" s="82">
        <f>IF($C1884&lt;&gt;"",VLOOKUP($C1884,'Monthly budget'!$E$8:$O$86,COLUMN()-3,FALSE),0)</f>
        <v>0</v>
      </c>
      <c r="N1884" s="82">
        <f>IF($C1884&lt;&gt;"",VLOOKUP($C1884,'Monthly budget'!$E$8:$O$86,COLUMN()-3,FALSE),0)</f>
        <v>0</v>
      </c>
    </row>
    <row r="1885" spans="2:14" x14ac:dyDescent="0.25">
      <c r="B1885" s="81" t="b">
        <v>0</v>
      </c>
      <c r="C1885" s="88"/>
      <c r="D1885" s="87"/>
      <c r="E1885" s="83">
        <f>IF($C1885&lt;&gt;"",VLOOKUP($C1885,'Monthly budget'!$E$8:$O$86,COLUMN()-3,FALSE),0)</f>
        <v>0</v>
      </c>
      <c r="F1885" s="82">
        <f>IF($C1885&lt;&gt;"",VLOOKUP($C1885,'Monthly budget'!$E$8:$O$86,COLUMN()-3,FALSE),0)</f>
        <v>0</v>
      </c>
      <c r="G1885" s="82">
        <f>IF($C1885&lt;&gt;"",VLOOKUP($C1885,'Monthly budget'!$E$8:$O$86,COLUMN()-3,FALSE),0)</f>
        <v>0</v>
      </c>
      <c r="H1885" s="82">
        <f>IF($C1885&lt;&gt;"",VLOOKUP($C1885,'Monthly budget'!$E$8:$O$86,COLUMN()-3,FALSE),0)</f>
        <v>0</v>
      </c>
      <c r="I1885" s="82">
        <f>IF($C1885&lt;&gt;"",VLOOKUP($C1885,'Monthly budget'!$E$8:$O$86,COLUMN()-3,FALSE),0)</f>
        <v>0</v>
      </c>
      <c r="J1885" s="82">
        <f>IF($C1885&lt;&gt;"",VLOOKUP($C1885,'Monthly budget'!$E$8:$O$86,COLUMN()-3,FALSE),0)</f>
        <v>0</v>
      </c>
      <c r="K1885" s="82">
        <f>IF($C1885&lt;&gt;"",VLOOKUP($C1885,'Monthly budget'!$E$8:$O$86,COLUMN()-3,FALSE),0)</f>
        <v>0</v>
      </c>
      <c r="L1885" s="82">
        <f>IF($C1885&lt;&gt;"",VLOOKUP($C1885,'Monthly budget'!$E$8:$O$86,COLUMN()-3,FALSE),0)</f>
        <v>0</v>
      </c>
      <c r="M1885" s="82">
        <f>IF($C1885&lt;&gt;"",VLOOKUP($C1885,'Monthly budget'!$E$8:$O$86,COLUMN()-3,FALSE),0)</f>
        <v>0</v>
      </c>
      <c r="N1885" s="82">
        <f>IF($C1885&lt;&gt;"",VLOOKUP($C1885,'Monthly budget'!$E$8:$O$86,COLUMN()-3,FALSE),0)</f>
        <v>0</v>
      </c>
    </row>
    <row r="1886" spans="2:14" x14ac:dyDescent="0.25">
      <c r="B1886" s="81" t="b">
        <v>0</v>
      </c>
      <c r="C1886" s="88"/>
      <c r="D1886" s="87"/>
      <c r="E1886" s="83">
        <f>IF($C1886&lt;&gt;"",VLOOKUP($C1886,'Monthly budget'!$E$8:$O$86,COLUMN()-3,FALSE),0)</f>
        <v>0</v>
      </c>
      <c r="F1886" s="82">
        <f>IF($C1886&lt;&gt;"",VLOOKUP($C1886,'Monthly budget'!$E$8:$O$86,COLUMN()-3,FALSE),0)</f>
        <v>0</v>
      </c>
      <c r="G1886" s="82">
        <f>IF($C1886&lt;&gt;"",VLOOKUP($C1886,'Monthly budget'!$E$8:$O$86,COLUMN()-3,FALSE),0)</f>
        <v>0</v>
      </c>
      <c r="H1886" s="82">
        <f>IF($C1886&lt;&gt;"",VLOOKUP($C1886,'Monthly budget'!$E$8:$O$86,COLUMN()-3,FALSE),0)</f>
        <v>0</v>
      </c>
      <c r="I1886" s="82">
        <f>IF($C1886&lt;&gt;"",VLOOKUP($C1886,'Monthly budget'!$E$8:$O$86,COLUMN()-3,FALSE),0)</f>
        <v>0</v>
      </c>
      <c r="J1886" s="82">
        <f>IF($C1886&lt;&gt;"",VLOOKUP($C1886,'Monthly budget'!$E$8:$O$86,COLUMN()-3,FALSE),0)</f>
        <v>0</v>
      </c>
      <c r="K1886" s="82">
        <f>IF($C1886&lt;&gt;"",VLOOKUP($C1886,'Monthly budget'!$E$8:$O$86,COLUMN()-3,FALSE),0)</f>
        <v>0</v>
      </c>
      <c r="L1886" s="82">
        <f>IF($C1886&lt;&gt;"",VLOOKUP($C1886,'Monthly budget'!$E$8:$O$86,COLUMN()-3,FALSE),0)</f>
        <v>0</v>
      </c>
      <c r="M1886" s="82">
        <f>IF($C1886&lt;&gt;"",VLOOKUP($C1886,'Monthly budget'!$E$8:$O$86,COLUMN()-3,FALSE),0)</f>
        <v>0</v>
      </c>
      <c r="N1886" s="82">
        <f>IF($C1886&lt;&gt;"",VLOOKUP($C1886,'Monthly budget'!$E$8:$O$86,COLUMN()-3,FALSE),0)</f>
        <v>0</v>
      </c>
    </row>
    <row r="1887" spans="2:14" x14ac:dyDescent="0.25">
      <c r="B1887" s="81" t="b">
        <v>0</v>
      </c>
      <c r="C1887" s="88"/>
      <c r="D1887" s="87"/>
      <c r="E1887" s="83">
        <f>IF($C1887&lt;&gt;"",VLOOKUP($C1887,'Monthly budget'!$E$8:$O$86,COLUMN()-3,FALSE),0)</f>
        <v>0</v>
      </c>
      <c r="F1887" s="82">
        <f>IF($C1887&lt;&gt;"",VLOOKUP($C1887,'Monthly budget'!$E$8:$O$86,COLUMN()-3,FALSE),0)</f>
        <v>0</v>
      </c>
      <c r="G1887" s="82">
        <f>IF($C1887&lt;&gt;"",VLOOKUP($C1887,'Monthly budget'!$E$8:$O$86,COLUMN()-3,FALSE),0)</f>
        <v>0</v>
      </c>
      <c r="H1887" s="82">
        <f>IF($C1887&lt;&gt;"",VLOOKUP($C1887,'Monthly budget'!$E$8:$O$86,COLUMN()-3,FALSE),0)</f>
        <v>0</v>
      </c>
      <c r="I1887" s="82">
        <f>IF($C1887&lt;&gt;"",VLOOKUP($C1887,'Monthly budget'!$E$8:$O$86,COLUMN()-3,FALSE),0)</f>
        <v>0</v>
      </c>
      <c r="J1887" s="82">
        <f>IF($C1887&lt;&gt;"",VLOOKUP($C1887,'Monthly budget'!$E$8:$O$86,COLUMN()-3,FALSE),0)</f>
        <v>0</v>
      </c>
      <c r="K1887" s="82">
        <f>IF($C1887&lt;&gt;"",VLOOKUP($C1887,'Monthly budget'!$E$8:$O$86,COLUMN()-3,FALSE),0)</f>
        <v>0</v>
      </c>
      <c r="L1887" s="82">
        <f>IF($C1887&lt;&gt;"",VLOOKUP($C1887,'Monthly budget'!$E$8:$O$86,COLUMN()-3,FALSE),0)</f>
        <v>0</v>
      </c>
      <c r="M1887" s="82">
        <f>IF($C1887&lt;&gt;"",VLOOKUP($C1887,'Monthly budget'!$E$8:$O$86,COLUMN()-3,FALSE),0)</f>
        <v>0</v>
      </c>
      <c r="N1887" s="82">
        <f>IF($C1887&lt;&gt;"",VLOOKUP($C1887,'Monthly budget'!$E$8:$O$86,COLUMN()-3,FALSE),0)</f>
        <v>0</v>
      </c>
    </row>
    <row r="1888" spans="2:14" x14ac:dyDescent="0.25">
      <c r="B1888" s="81" t="b">
        <v>0</v>
      </c>
      <c r="C1888" s="88"/>
      <c r="D1888" s="87"/>
      <c r="E1888" s="83">
        <f>IF($C1888&lt;&gt;"",VLOOKUP($C1888,'Monthly budget'!$E$8:$O$86,COLUMN()-3,FALSE),0)</f>
        <v>0</v>
      </c>
      <c r="F1888" s="82">
        <f>IF($C1888&lt;&gt;"",VLOOKUP($C1888,'Monthly budget'!$E$8:$O$86,COLUMN()-3,FALSE),0)</f>
        <v>0</v>
      </c>
      <c r="G1888" s="82">
        <f>IF($C1888&lt;&gt;"",VLOOKUP($C1888,'Monthly budget'!$E$8:$O$86,COLUMN()-3,FALSE),0)</f>
        <v>0</v>
      </c>
      <c r="H1888" s="82">
        <f>IF($C1888&lt;&gt;"",VLOOKUP($C1888,'Monthly budget'!$E$8:$O$86,COLUMN()-3,FALSE),0)</f>
        <v>0</v>
      </c>
      <c r="I1888" s="82">
        <f>IF($C1888&lt;&gt;"",VLOOKUP($C1888,'Monthly budget'!$E$8:$O$86,COLUMN()-3,FALSE),0)</f>
        <v>0</v>
      </c>
      <c r="J1888" s="82">
        <f>IF($C1888&lt;&gt;"",VLOOKUP($C1888,'Monthly budget'!$E$8:$O$86,COLUMN()-3,FALSE),0)</f>
        <v>0</v>
      </c>
      <c r="K1888" s="82">
        <f>IF($C1888&lt;&gt;"",VLOOKUP($C1888,'Monthly budget'!$E$8:$O$86,COLUMN()-3,FALSE),0)</f>
        <v>0</v>
      </c>
      <c r="L1888" s="82">
        <f>IF($C1888&lt;&gt;"",VLOOKUP($C1888,'Monthly budget'!$E$8:$O$86,COLUMN()-3,FALSE),0)</f>
        <v>0</v>
      </c>
      <c r="M1888" s="82">
        <f>IF($C1888&lt;&gt;"",VLOOKUP($C1888,'Monthly budget'!$E$8:$O$86,COLUMN()-3,FALSE),0)</f>
        <v>0</v>
      </c>
      <c r="N1888" s="82">
        <f>IF($C1888&lt;&gt;"",VLOOKUP($C1888,'Monthly budget'!$E$8:$O$86,COLUMN()-3,FALSE),0)</f>
        <v>0</v>
      </c>
    </row>
    <row r="1889" spans="2:14" x14ac:dyDescent="0.25">
      <c r="B1889" s="81" t="b">
        <v>0</v>
      </c>
      <c r="C1889" s="88"/>
      <c r="D1889" s="87"/>
      <c r="E1889" s="83">
        <f>IF($C1889&lt;&gt;"",VLOOKUP($C1889,'Monthly budget'!$E$8:$O$86,COLUMN()-3,FALSE),0)</f>
        <v>0</v>
      </c>
      <c r="F1889" s="82">
        <f>IF($C1889&lt;&gt;"",VLOOKUP($C1889,'Monthly budget'!$E$8:$O$86,COLUMN()-3,FALSE),0)</f>
        <v>0</v>
      </c>
      <c r="G1889" s="82">
        <f>IF($C1889&lt;&gt;"",VLOOKUP($C1889,'Monthly budget'!$E$8:$O$86,COLUMN()-3,FALSE),0)</f>
        <v>0</v>
      </c>
      <c r="H1889" s="82">
        <f>IF($C1889&lt;&gt;"",VLOOKUP($C1889,'Monthly budget'!$E$8:$O$86,COLUMN()-3,FALSE),0)</f>
        <v>0</v>
      </c>
      <c r="I1889" s="82">
        <f>IF($C1889&lt;&gt;"",VLOOKUP($C1889,'Monthly budget'!$E$8:$O$86,COLUMN()-3,FALSE),0)</f>
        <v>0</v>
      </c>
      <c r="J1889" s="82">
        <f>IF($C1889&lt;&gt;"",VLOOKUP($C1889,'Monthly budget'!$E$8:$O$86,COLUMN()-3,FALSE),0)</f>
        <v>0</v>
      </c>
      <c r="K1889" s="82">
        <f>IF($C1889&lt;&gt;"",VLOOKUP($C1889,'Monthly budget'!$E$8:$O$86,COLUMN()-3,FALSE),0)</f>
        <v>0</v>
      </c>
      <c r="L1889" s="82">
        <f>IF($C1889&lt;&gt;"",VLOOKUP($C1889,'Monthly budget'!$E$8:$O$86,COLUMN()-3,FALSE),0)</f>
        <v>0</v>
      </c>
      <c r="M1889" s="82">
        <f>IF($C1889&lt;&gt;"",VLOOKUP($C1889,'Monthly budget'!$E$8:$O$86,COLUMN()-3,FALSE),0)</f>
        <v>0</v>
      </c>
      <c r="N1889" s="82">
        <f>IF($C1889&lt;&gt;"",VLOOKUP($C1889,'Monthly budget'!$E$8:$O$86,COLUMN()-3,FALSE),0)</f>
        <v>0</v>
      </c>
    </row>
    <row r="1890" spans="2:14" x14ac:dyDescent="0.25">
      <c r="B1890" s="81" t="b">
        <v>0</v>
      </c>
      <c r="C1890" s="88"/>
      <c r="D1890" s="87"/>
      <c r="E1890" s="83">
        <f>IF($C1890&lt;&gt;"",VLOOKUP($C1890,'Monthly budget'!$E$8:$O$86,COLUMN()-3,FALSE),0)</f>
        <v>0</v>
      </c>
      <c r="F1890" s="82">
        <f>IF($C1890&lt;&gt;"",VLOOKUP($C1890,'Monthly budget'!$E$8:$O$86,COLUMN()-3,FALSE),0)</f>
        <v>0</v>
      </c>
      <c r="G1890" s="82">
        <f>IF($C1890&lt;&gt;"",VLOOKUP($C1890,'Monthly budget'!$E$8:$O$86,COLUMN()-3,FALSE),0)</f>
        <v>0</v>
      </c>
      <c r="H1890" s="82">
        <f>IF($C1890&lt;&gt;"",VLOOKUP($C1890,'Monthly budget'!$E$8:$O$86,COLUMN()-3,FALSE),0)</f>
        <v>0</v>
      </c>
      <c r="I1890" s="82">
        <f>IF($C1890&lt;&gt;"",VLOOKUP($C1890,'Monthly budget'!$E$8:$O$86,COLUMN()-3,FALSE),0)</f>
        <v>0</v>
      </c>
      <c r="J1890" s="82">
        <f>IF($C1890&lt;&gt;"",VLOOKUP($C1890,'Monthly budget'!$E$8:$O$86,COLUMN()-3,FALSE),0)</f>
        <v>0</v>
      </c>
      <c r="K1890" s="82">
        <f>IF($C1890&lt;&gt;"",VLOOKUP($C1890,'Monthly budget'!$E$8:$O$86,COLUMN()-3,FALSE),0)</f>
        <v>0</v>
      </c>
      <c r="L1890" s="82">
        <f>IF($C1890&lt;&gt;"",VLOOKUP($C1890,'Monthly budget'!$E$8:$O$86,COLUMN()-3,FALSE),0)</f>
        <v>0</v>
      </c>
      <c r="M1890" s="82">
        <f>IF($C1890&lt;&gt;"",VLOOKUP($C1890,'Monthly budget'!$E$8:$O$86,COLUMN()-3,FALSE),0)</f>
        <v>0</v>
      </c>
      <c r="N1890" s="82">
        <f>IF($C1890&lt;&gt;"",VLOOKUP($C1890,'Monthly budget'!$E$8:$O$86,COLUMN()-3,FALSE),0)</f>
        <v>0</v>
      </c>
    </row>
    <row r="1891" spans="2:14" x14ac:dyDescent="0.25">
      <c r="B1891" s="81" t="b">
        <v>0</v>
      </c>
      <c r="C1891" s="88"/>
      <c r="D1891" s="87"/>
      <c r="E1891" s="83">
        <f>IF($C1891&lt;&gt;"",VLOOKUP($C1891,'Monthly budget'!$E$8:$O$86,COLUMN()-3,FALSE),0)</f>
        <v>0</v>
      </c>
      <c r="F1891" s="82">
        <f>IF($C1891&lt;&gt;"",VLOOKUP($C1891,'Monthly budget'!$E$8:$O$86,COLUMN()-3,FALSE),0)</f>
        <v>0</v>
      </c>
      <c r="G1891" s="82">
        <f>IF($C1891&lt;&gt;"",VLOOKUP($C1891,'Monthly budget'!$E$8:$O$86,COLUMN()-3,FALSE),0)</f>
        <v>0</v>
      </c>
      <c r="H1891" s="82">
        <f>IF($C1891&lt;&gt;"",VLOOKUP($C1891,'Monthly budget'!$E$8:$O$86,COLUMN()-3,FALSE),0)</f>
        <v>0</v>
      </c>
      <c r="I1891" s="82">
        <f>IF($C1891&lt;&gt;"",VLOOKUP($C1891,'Monthly budget'!$E$8:$O$86,COLUMN()-3,FALSE),0)</f>
        <v>0</v>
      </c>
      <c r="J1891" s="82">
        <f>IF($C1891&lt;&gt;"",VLOOKUP($C1891,'Monthly budget'!$E$8:$O$86,COLUMN()-3,FALSE),0)</f>
        <v>0</v>
      </c>
      <c r="K1891" s="82">
        <f>IF($C1891&lt;&gt;"",VLOOKUP($C1891,'Monthly budget'!$E$8:$O$86,COLUMN()-3,FALSE),0)</f>
        <v>0</v>
      </c>
      <c r="L1891" s="82">
        <f>IF($C1891&lt;&gt;"",VLOOKUP($C1891,'Monthly budget'!$E$8:$O$86,COLUMN()-3,FALSE),0)</f>
        <v>0</v>
      </c>
      <c r="M1891" s="82">
        <f>IF($C1891&lt;&gt;"",VLOOKUP($C1891,'Monthly budget'!$E$8:$O$86,COLUMN()-3,FALSE),0)</f>
        <v>0</v>
      </c>
      <c r="N1891" s="82">
        <f>IF($C1891&lt;&gt;"",VLOOKUP($C1891,'Monthly budget'!$E$8:$O$86,COLUMN()-3,FALSE),0)</f>
        <v>0</v>
      </c>
    </row>
    <row r="1892" spans="2:14" x14ac:dyDescent="0.25">
      <c r="B1892" s="81" t="b">
        <v>0</v>
      </c>
      <c r="C1892" s="88"/>
      <c r="D1892" s="87"/>
      <c r="E1892" s="83">
        <f>IF($C1892&lt;&gt;"",VLOOKUP($C1892,'Monthly budget'!$E$8:$O$86,COLUMN()-3,FALSE),0)</f>
        <v>0</v>
      </c>
      <c r="F1892" s="82">
        <f>IF($C1892&lt;&gt;"",VLOOKUP($C1892,'Monthly budget'!$E$8:$O$86,COLUMN()-3,FALSE),0)</f>
        <v>0</v>
      </c>
      <c r="G1892" s="82">
        <f>IF($C1892&lt;&gt;"",VLOOKUP($C1892,'Monthly budget'!$E$8:$O$86,COLUMN()-3,FALSE),0)</f>
        <v>0</v>
      </c>
      <c r="H1892" s="82">
        <f>IF($C1892&lt;&gt;"",VLOOKUP($C1892,'Monthly budget'!$E$8:$O$86,COLUMN()-3,FALSE),0)</f>
        <v>0</v>
      </c>
      <c r="I1892" s="82">
        <f>IF($C1892&lt;&gt;"",VLOOKUP($C1892,'Monthly budget'!$E$8:$O$86,COLUMN()-3,FALSE),0)</f>
        <v>0</v>
      </c>
      <c r="J1892" s="82">
        <f>IF($C1892&lt;&gt;"",VLOOKUP($C1892,'Monthly budget'!$E$8:$O$86,COLUMN()-3,FALSE),0)</f>
        <v>0</v>
      </c>
      <c r="K1892" s="82">
        <f>IF($C1892&lt;&gt;"",VLOOKUP($C1892,'Monthly budget'!$E$8:$O$86,COLUMN()-3,FALSE),0)</f>
        <v>0</v>
      </c>
      <c r="L1892" s="82">
        <f>IF($C1892&lt;&gt;"",VLOOKUP($C1892,'Monthly budget'!$E$8:$O$86,COLUMN()-3,FALSE),0)</f>
        <v>0</v>
      </c>
      <c r="M1892" s="82">
        <f>IF($C1892&lt;&gt;"",VLOOKUP($C1892,'Monthly budget'!$E$8:$O$86,COLUMN()-3,FALSE),0)</f>
        <v>0</v>
      </c>
      <c r="N1892" s="82">
        <f>IF($C1892&lt;&gt;"",VLOOKUP($C1892,'Monthly budget'!$E$8:$O$86,COLUMN()-3,FALSE),0)</f>
        <v>0</v>
      </c>
    </row>
    <row r="1893" spans="2:14" x14ac:dyDescent="0.25">
      <c r="B1893" s="81" t="b">
        <v>0</v>
      </c>
      <c r="C1893" s="88"/>
      <c r="D1893" s="87"/>
      <c r="E1893" s="83">
        <f>IF($C1893&lt;&gt;"",VLOOKUP($C1893,'Monthly budget'!$E$8:$O$86,COLUMN()-3,FALSE),0)</f>
        <v>0</v>
      </c>
      <c r="F1893" s="82">
        <f>IF($C1893&lt;&gt;"",VLOOKUP($C1893,'Monthly budget'!$E$8:$O$86,COLUMN()-3,FALSE),0)</f>
        <v>0</v>
      </c>
      <c r="G1893" s="82">
        <f>IF($C1893&lt;&gt;"",VLOOKUP($C1893,'Monthly budget'!$E$8:$O$86,COLUMN()-3,FALSE),0)</f>
        <v>0</v>
      </c>
      <c r="H1893" s="82">
        <f>IF($C1893&lt;&gt;"",VLOOKUP($C1893,'Monthly budget'!$E$8:$O$86,COLUMN()-3,FALSE),0)</f>
        <v>0</v>
      </c>
      <c r="I1893" s="82">
        <f>IF($C1893&lt;&gt;"",VLOOKUP($C1893,'Monthly budget'!$E$8:$O$86,COLUMN()-3,FALSE),0)</f>
        <v>0</v>
      </c>
      <c r="J1893" s="82">
        <f>IF($C1893&lt;&gt;"",VLOOKUP($C1893,'Monthly budget'!$E$8:$O$86,COLUMN()-3,FALSE),0)</f>
        <v>0</v>
      </c>
      <c r="K1893" s="82">
        <f>IF($C1893&lt;&gt;"",VLOOKUP($C1893,'Monthly budget'!$E$8:$O$86,COLUMN()-3,FALSE),0)</f>
        <v>0</v>
      </c>
      <c r="L1893" s="82">
        <f>IF($C1893&lt;&gt;"",VLOOKUP($C1893,'Monthly budget'!$E$8:$O$86,COLUMN()-3,FALSE),0)</f>
        <v>0</v>
      </c>
      <c r="M1893" s="82">
        <f>IF($C1893&lt;&gt;"",VLOOKUP($C1893,'Monthly budget'!$E$8:$O$86,COLUMN()-3,FALSE),0)</f>
        <v>0</v>
      </c>
      <c r="N1893" s="82">
        <f>IF($C1893&lt;&gt;"",VLOOKUP($C1893,'Monthly budget'!$E$8:$O$86,COLUMN()-3,FALSE),0)</f>
        <v>0</v>
      </c>
    </row>
    <row r="1894" spans="2:14" x14ac:dyDescent="0.25">
      <c r="B1894" s="81" t="b">
        <v>0</v>
      </c>
      <c r="C1894" s="88"/>
      <c r="D1894" s="87"/>
      <c r="E1894" s="83">
        <f>IF($C1894&lt;&gt;"",VLOOKUP($C1894,'Monthly budget'!$E$8:$O$86,COLUMN()-3,FALSE),0)</f>
        <v>0</v>
      </c>
      <c r="F1894" s="82">
        <f>IF($C1894&lt;&gt;"",VLOOKUP($C1894,'Monthly budget'!$E$8:$O$86,COLUMN()-3,FALSE),0)</f>
        <v>0</v>
      </c>
      <c r="G1894" s="82">
        <f>IF($C1894&lt;&gt;"",VLOOKUP($C1894,'Monthly budget'!$E$8:$O$86,COLUMN()-3,FALSE),0)</f>
        <v>0</v>
      </c>
      <c r="H1894" s="82">
        <f>IF($C1894&lt;&gt;"",VLOOKUP($C1894,'Monthly budget'!$E$8:$O$86,COLUMN()-3,FALSE),0)</f>
        <v>0</v>
      </c>
      <c r="I1894" s="82">
        <f>IF($C1894&lt;&gt;"",VLOOKUP($C1894,'Monthly budget'!$E$8:$O$86,COLUMN()-3,FALSE),0)</f>
        <v>0</v>
      </c>
      <c r="J1894" s="82">
        <f>IF($C1894&lt;&gt;"",VLOOKUP($C1894,'Monthly budget'!$E$8:$O$86,COLUMN()-3,FALSE),0)</f>
        <v>0</v>
      </c>
      <c r="K1894" s="82">
        <f>IF($C1894&lt;&gt;"",VLOOKUP($C1894,'Monthly budget'!$E$8:$O$86,COLUMN()-3,FALSE),0)</f>
        <v>0</v>
      </c>
      <c r="L1894" s="82">
        <f>IF($C1894&lt;&gt;"",VLOOKUP($C1894,'Monthly budget'!$E$8:$O$86,COLUMN()-3,FALSE),0)</f>
        <v>0</v>
      </c>
      <c r="M1894" s="82">
        <f>IF($C1894&lt;&gt;"",VLOOKUP($C1894,'Monthly budget'!$E$8:$O$86,COLUMN()-3,FALSE),0)</f>
        <v>0</v>
      </c>
      <c r="N1894" s="82">
        <f>IF($C1894&lt;&gt;"",VLOOKUP($C1894,'Monthly budget'!$E$8:$O$86,COLUMN()-3,FALSE),0)</f>
        <v>0</v>
      </c>
    </row>
    <row r="1895" spans="2:14" x14ac:dyDescent="0.25">
      <c r="B1895" s="81" t="b">
        <v>0</v>
      </c>
      <c r="C1895" s="88"/>
      <c r="D1895" s="87"/>
      <c r="E1895" s="83">
        <f>IF($C1895&lt;&gt;"",VLOOKUP($C1895,'Monthly budget'!$E$8:$O$86,COLUMN()-3,FALSE),0)</f>
        <v>0</v>
      </c>
      <c r="F1895" s="82">
        <f>IF($C1895&lt;&gt;"",VLOOKUP($C1895,'Monthly budget'!$E$8:$O$86,COLUMN()-3,FALSE),0)</f>
        <v>0</v>
      </c>
      <c r="G1895" s="82">
        <f>IF($C1895&lt;&gt;"",VLOOKUP($C1895,'Monthly budget'!$E$8:$O$86,COLUMN()-3,FALSE),0)</f>
        <v>0</v>
      </c>
      <c r="H1895" s="82">
        <f>IF($C1895&lt;&gt;"",VLOOKUP($C1895,'Monthly budget'!$E$8:$O$86,COLUMN()-3,FALSE),0)</f>
        <v>0</v>
      </c>
      <c r="I1895" s="82">
        <f>IF($C1895&lt;&gt;"",VLOOKUP($C1895,'Monthly budget'!$E$8:$O$86,COLUMN()-3,FALSE),0)</f>
        <v>0</v>
      </c>
      <c r="J1895" s="82">
        <f>IF($C1895&lt;&gt;"",VLOOKUP($C1895,'Monthly budget'!$E$8:$O$86,COLUMN()-3,FALSE),0)</f>
        <v>0</v>
      </c>
      <c r="K1895" s="82">
        <f>IF($C1895&lt;&gt;"",VLOOKUP($C1895,'Monthly budget'!$E$8:$O$86,COLUMN()-3,FALSE),0)</f>
        <v>0</v>
      </c>
      <c r="L1895" s="82">
        <f>IF($C1895&lt;&gt;"",VLOOKUP($C1895,'Monthly budget'!$E$8:$O$86,COLUMN()-3,FALSE),0)</f>
        <v>0</v>
      </c>
      <c r="M1895" s="82">
        <f>IF($C1895&lt;&gt;"",VLOOKUP($C1895,'Monthly budget'!$E$8:$O$86,COLUMN()-3,FALSE),0)</f>
        <v>0</v>
      </c>
      <c r="N1895" s="82">
        <f>IF($C1895&lt;&gt;"",VLOOKUP($C1895,'Monthly budget'!$E$8:$O$86,COLUMN()-3,FALSE),0)</f>
        <v>0</v>
      </c>
    </row>
    <row r="1896" spans="2:14" x14ac:dyDescent="0.25">
      <c r="B1896" s="81" t="b">
        <v>0</v>
      </c>
      <c r="C1896" s="88"/>
      <c r="D1896" s="87"/>
      <c r="E1896" s="83">
        <f>IF($C1896&lt;&gt;"",VLOOKUP($C1896,'Monthly budget'!$E$8:$O$86,COLUMN()-3,FALSE),0)</f>
        <v>0</v>
      </c>
      <c r="F1896" s="82">
        <f>IF($C1896&lt;&gt;"",VLOOKUP($C1896,'Monthly budget'!$E$8:$O$86,COLUMN()-3,FALSE),0)</f>
        <v>0</v>
      </c>
      <c r="G1896" s="82">
        <f>IF($C1896&lt;&gt;"",VLOOKUP($C1896,'Monthly budget'!$E$8:$O$86,COLUMN()-3,FALSE),0)</f>
        <v>0</v>
      </c>
      <c r="H1896" s="82">
        <f>IF($C1896&lt;&gt;"",VLOOKUP($C1896,'Monthly budget'!$E$8:$O$86,COLUMN()-3,FALSE),0)</f>
        <v>0</v>
      </c>
      <c r="I1896" s="82">
        <f>IF($C1896&lt;&gt;"",VLOOKUP($C1896,'Monthly budget'!$E$8:$O$86,COLUMN()-3,FALSE),0)</f>
        <v>0</v>
      </c>
      <c r="J1896" s="82">
        <f>IF($C1896&lt;&gt;"",VLOOKUP($C1896,'Monthly budget'!$E$8:$O$86,COLUMN()-3,FALSE),0)</f>
        <v>0</v>
      </c>
      <c r="K1896" s="82">
        <f>IF($C1896&lt;&gt;"",VLOOKUP($C1896,'Monthly budget'!$E$8:$O$86,COLUMN()-3,FALSE),0)</f>
        <v>0</v>
      </c>
      <c r="L1896" s="82">
        <f>IF($C1896&lt;&gt;"",VLOOKUP($C1896,'Monthly budget'!$E$8:$O$86,COLUMN()-3,FALSE),0)</f>
        <v>0</v>
      </c>
      <c r="M1896" s="82">
        <f>IF($C1896&lt;&gt;"",VLOOKUP($C1896,'Monthly budget'!$E$8:$O$86,COLUMN()-3,FALSE),0)</f>
        <v>0</v>
      </c>
      <c r="N1896" s="82">
        <f>IF($C1896&lt;&gt;"",VLOOKUP($C1896,'Monthly budget'!$E$8:$O$86,COLUMN()-3,FALSE),0)</f>
        <v>0</v>
      </c>
    </row>
    <row r="1897" spans="2:14" x14ac:dyDescent="0.25">
      <c r="B1897" s="81" t="b">
        <v>0</v>
      </c>
      <c r="C1897" s="88"/>
      <c r="D1897" s="87"/>
      <c r="E1897" s="83">
        <f>IF($C1897&lt;&gt;"",VLOOKUP($C1897,'Monthly budget'!$E$8:$O$86,COLUMN()-3,FALSE),0)</f>
        <v>0</v>
      </c>
      <c r="F1897" s="82">
        <f>IF($C1897&lt;&gt;"",VLOOKUP($C1897,'Monthly budget'!$E$8:$O$86,COLUMN()-3,FALSE),0)</f>
        <v>0</v>
      </c>
      <c r="G1897" s="82">
        <f>IF($C1897&lt;&gt;"",VLOOKUP($C1897,'Monthly budget'!$E$8:$O$86,COLUMN()-3,FALSE),0)</f>
        <v>0</v>
      </c>
      <c r="H1897" s="82">
        <f>IF($C1897&lt;&gt;"",VLOOKUP($C1897,'Monthly budget'!$E$8:$O$86,COLUMN()-3,FALSE),0)</f>
        <v>0</v>
      </c>
      <c r="I1897" s="82">
        <f>IF($C1897&lt;&gt;"",VLOOKUP($C1897,'Monthly budget'!$E$8:$O$86,COLUMN()-3,FALSE),0)</f>
        <v>0</v>
      </c>
      <c r="J1897" s="82">
        <f>IF($C1897&lt;&gt;"",VLOOKUP($C1897,'Monthly budget'!$E$8:$O$86,COLUMN()-3,FALSE),0)</f>
        <v>0</v>
      </c>
      <c r="K1897" s="82">
        <f>IF($C1897&lt;&gt;"",VLOOKUP($C1897,'Monthly budget'!$E$8:$O$86,COLUMN()-3,FALSE),0)</f>
        <v>0</v>
      </c>
      <c r="L1897" s="82">
        <f>IF($C1897&lt;&gt;"",VLOOKUP($C1897,'Monthly budget'!$E$8:$O$86,COLUMN()-3,FALSE),0)</f>
        <v>0</v>
      </c>
      <c r="M1897" s="82">
        <f>IF($C1897&lt;&gt;"",VLOOKUP($C1897,'Monthly budget'!$E$8:$O$86,COLUMN()-3,FALSE),0)</f>
        <v>0</v>
      </c>
      <c r="N1897" s="82">
        <f>IF($C1897&lt;&gt;"",VLOOKUP($C1897,'Monthly budget'!$E$8:$O$86,COLUMN()-3,FALSE),0)</f>
        <v>0</v>
      </c>
    </row>
    <row r="1898" spans="2:14" x14ac:dyDescent="0.25">
      <c r="B1898" s="81" t="b">
        <v>0</v>
      </c>
      <c r="C1898" s="88"/>
      <c r="D1898" s="87"/>
      <c r="E1898" s="83">
        <f>IF($C1898&lt;&gt;"",VLOOKUP($C1898,'Monthly budget'!$E$8:$O$86,COLUMN()-3,FALSE),0)</f>
        <v>0</v>
      </c>
      <c r="F1898" s="82">
        <f>IF($C1898&lt;&gt;"",VLOOKUP($C1898,'Monthly budget'!$E$8:$O$86,COLUMN()-3,FALSE),0)</f>
        <v>0</v>
      </c>
      <c r="G1898" s="82">
        <f>IF($C1898&lt;&gt;"",VLOOKUP($C1898,'Monthly budget'!$E$8:$O$86,COLUMN()-3,FALSE),0)</f>
        <v>0</v>
      </c>
      <c r="H1898" s="82">
        <f>IF($C1898&lt;&gt;"",VLOOKUP($C1898,'Monthly budget'!$E$8:$O$86,COLUMN()-3,FALSE),0)</f>
        <v>0</v>
      </c>
      <c r="I1898" s="82">
        <f>IF($C1898&lt;&gt;"",VLOOKUP($C1898,'Monthly budget'!$E$8:$O$86,COLUMN()-3,FALSE),0)</f>
        <v>0</v>
      </c>
      <c r="J1898" s="82">
        <f>IF($C1898&lt;&gt;"",VLOOKUP($C1898,'Monthly budget'!$E$8:$O$86,COLUMN()-3,FALSE),0)</f>
        <v>0</v>
      </c>
      <c r="K1898" s="82">
        <f>IF($C1898&lt;&gt;"",VLOOKUP($C1898,'Monthly budget'!$E$8:$O$86,COLUMN()-3,FALSE),0)</f>
        <v>0</v>
      </c>
      <c r="L1898" s="82">
        <f>IF($C1898&lt;&gt;"",VLOOKUP($C1898,'Monthly budget'!$E$8:$O$86,COLUMN()-3,FALSE),0)</f>
        <v>0</v>
      </c>
      <c r="M1898" s="82">
        <f>IF($C1898&lt;&gt;"",VLOOKUP($C1898,'Monthly budget'!$E$8:$O$86,COLUMN()-3,FALSE),0)</f>
        <v>0</v>
      </c>
      <c r="N1898" s="82">
        <f>IF($C1898&lt;&gt;"",VLOOKUP($C1898,'Monthly budget'!$E$8:$O$86,COLUMN()-3,FALSE),0)</f>
        <v>0</v>
      </c>
    </row>
    <row r="1899" spans="2:14" x14ac:dyDescent="0.25">
      <c r="B1899" s="81" t="b">
        <v>0</v>
      </c>
      <c r="C1899" s="88"/>
      <c r="D1899" s="87"/>
      <c r="E1899" s="83">
        <f>IF($C1899&lt;&gt;"",VLOOKUP($C1899,'Monthly budget'!$E$8:$O$86,COLUMN()-3,FALSE),0)</f>
        <v>0</v>
      </c>
      <c r="F1899" s="82">
        <f>IF($C1899&lt;&gt;"",VLOOKUP($C1899,'Monthly budget'!$E$8:$O$86,COLUMN()-3,FALSE),0)</f>
        <v>0</v>
      </c>
      <c r="G1899" s="82">
        <f>IF($C1899&lt;&gt;"",VLOOKUP($C1899,'Monthly budget'!$E$8:$O$86,COLUMN()-3,FALSE),0)</f>
        <v>0</v>
      </c>
      <c r="H1899" s="82">
        <f>IF($C1899&lt;&gt;"",VLOOKUP($C1899,'Monthly budget'!$E$8:$O$86,COLUMN()-3,FALSE),0)</f>
        <v>0</v>
      </c>
      <c r="I1899" s="82">
        <f>IF($C1899&lt;&gt;"",VLOOKUP($C1899,'Monthly budget'!$E$8:$O$86,COLUMN()-3,FALSE),0)</f>
        <v>0</v>
      </c>
      <c r="J1899" s="82">
        <f>IF($C1899&lt;&gt;"",VLOOKUP($C1899,'Monthly budget'!$E$8:$O$86,COLUMN()-3,FALSE),0)</f>
        <v>0</v>
      </c>
      <c r="K1899" s="82">
        <f>IF($C1899&lt;&gt;"",VLOOKUP($C1899,'Monthly budget'!$E$8:$O$86,COLUMN()-3,FALSE),0)</f>
        <v>0</v>
      </c>
      <c r="L1899" s="82">
        <f>IF($C1899&lt;&gt;"",VLOOKUP($C1899,'Monthly budget'!$E$8:$O$86,COLUMN()-3,FALSE),0)</f>
        <v>0</v>
      </c>
      <c r="M1899" s="82">
        <f>IF($C1899&lt;&gt;"",VLOOKUP($C1899,'Monthly budget'!$E$8:$O$86,COLUMN()-3,FALSE),0)</f>
        <v>0</v>
      </c>
      <c r="N1899" s="82">
        <f>IF($C1899&lt;&gt;"",VLOOKUP($C1899,'Monthly budget'!$E$8:$O$86,COLUMN()-3,FALSE),0)</f>
        <v>0</v>
      </c>
    </row>
    <row r="1900" spans="2:14" x14ac:dyDescent="0.25">
      <c r="B1900" s="81" t="b">
        <v>0</v>
      </c>
      <c r="C1900" s="88"/>
      <c r="D1900" s="87"/>
      <c r="E1900" s="83">
        <f>IF($C1900&lt;&gt;"",VLOOKUP($C1900,'Monthly budget'!$E$8:$O$86,COLUMN()-3,FALSE),0)</f>
        <v>0</v>
      </c>
      <c r="F1900" s="82">
        <f>IF($C1900&lt;&gt;"",VLOOKUP($C1900,'Monthly budget'!$E$8:$O$86,COLUMN()-3,FALSE),0)</f>
        <v>0</v>
      </c>
      <c r="G1900" s="82">
        <f>IF($C1900&lt;&gt;"",VLOOKUP($C1900,'Monthly budget'!$E$8:$O$86,COLUMN()-3,FALSE),0)</f>
        <v>0</v>
      </c>
      <c r="H1900" s="82">
        <f>IF($C1900&lt;&gt;"",VLOOKUP($C1900,'Monthly budget'!$E$8:$O$86,COLUMN()-3,FALSE),0)</f>
        <v>0</v>
      </c>
      <c r="I1900" s="82">
        <f>IF($C1900&lt;&gt;"",VLOOKUP($C1900,'Monthly budget'!$E$8:$O$86,COLUMN()-3,FALSE),0)</f>
        <v>0</v>
      </c>
      <c r="J1900" s="82">
        <f>IF($C1900&lt;&gt;"",VLOOKUP($C1900,'Monthly budget'!$E$8:$O$86,COLUMN()-3,FALSE),0)</f>
        <v>0</v>
      </c>
      <c r="K1900" s="82">
        <f>IF($C1900&lt;&gt;"",VLOOKUP($C1900,'Monthly budget'!$E$8:$O$86,COLUMN()-3,FALSE),0)</f>
        <v>0</v>
      </c>
      <c r="L1900" s="82">
        <f>IF($C1900&lt;&gt;"",VLOOKUP($C1900,'Monthly budget'!$E$8:$O$86,COLUMN()-3,FALSE),0)</f>
        <v>0</v>
      </c>
      <c r="M1900" s="82">
        <f>IF($C1900&lt;&gt;"",VLOOKUP($C1900,'Monthly budget'!$E$8:$O$86,COLUMN()-3,FALSE),0)</f>
        <v>0</v>
      </c>
      <c r="N1900" s="82">
        <f>IF($C1900&lt;&gt;"",VLOOKUP($C1900,'Monthly budget'!$E$8:$O$86,COLUMN()-3,FALSE),0)</f>
        <v>0</v>
      </c>
    </row>
    <row r="1901" spans="2:14" x14ac:dyDescent="0.25">
      <c r="B1901" s="81" t="b">
        <v>0</v>
      </c>
      <c r="C1901" s="88"/>
      <c r="D1901" s="87"/>
      <c r="E1901" s="83">
        <f>IF($C1901&lt;&gt;"",VLOOKUP($C1901,'Monthly budget'!$E$8:$O$86,COLUMN()-3,FALSE),0)</f>
        <v>0</v>
      </c>
      <c r="F1901" s="82">
        <f>IF($C1901&lt;&gt;"",VLOOKUP($C1901,'Monthly budget'!$E$8:$O$86,COLUMN()-3,FALSE),0)</f>
        <v>0</v>
      </c>
      <c r="G1901" s="82">
        <f>IF($C1901&lt;&gt;"",VLOOKUP($C1901,'Monthly budget'!$E$8:$O$86,COLUMN()-3,FALSE),0)</f>
        <v>0</v>
      </c>
      <c r="H1901" s="82">
        <f>IF($C1901&lt;&gt;"",VLOOKUP($C1901,'Monthly budget'!$E$8:$O$86,COLUMN()-3,FALSE),0)</f>
        <v>0</v>
      </c>
      <c r="I1901" s="82">
        <f>IF($C1901&lt;&gt;"",VLOOKUP($C1901,'Monthly budget'!$E$8:$O$86,COLUMN()-3,FALSE),0)</f>
        <v>0</v>
      </c>
      <c r="J1901" s="82">
        <f>IF($C1901&lt;&gt;"",VLOOKUP($C1901,'Monthly budget'!$E$8:$O$86,COLUMN()-3,FALSE),0)</f>
        <v>0</v>
      </c>
      <c r="K1901" s="82">
        <f>IF($C1901&lt;&gt;"",VLOOKUP($C1901,'Monthly budget'!$E$8:$O$86,COLUMN()-3,FALSE),0)</f>
        <v>0</v>
      </c>
      <c r="L1901" s="82">
        <f>IF($C1901&lt;&gt;"",VLOOKUP($C1901,'Monthly budget'!$E$8:$O$86,COLUMN()-3,FALSE),0)</f>
        <v>0</v>
      </c>
      <c r="M1901" s="82">
        <f>IF($C1901&lt;&gt;"",VLOOKUP($C1901,'Monthly budget'!$E$8:$O$86,COLUMN()-3,FALSE),0)</f>
        <v>0</v>
      </c>
      <c r="N1901" s="82">
        <f>IF($C1901&lt;&gt;"",VLOOKUP($C1901,'Monthly budget'!$E$8:$O$86,COLUMN()-3,FALSE),0)</f>
        <v>0</v>
      </c>
    </row>
    <row r="1902" spans="2:14" x14ac:dyDescent="0.25">
      <c r="B1902" s="81" t="b">
        <v>0</v>
      </c>
      <c r="C1902" s="88"/>
      <c r="D1902" s="87"/>
      <c r="E1902" s="83">
        <f>IF($C1902&lt;&gt;"",VLOOKUP($C1902,'Monthly budget'!$E$8:$O$86,COLUMN()-3,FALSE),0)</f>
        <v>0</v>
      </c>
      <c r="F1902" s="82">
        <f>IF($C1902&lt;&gt;"",VLOOKUP($C1902,'Monthly budget'!$E$8:$O$86,COLUMN()-3,FALSE),0)</f>
        <v>0</v>
      </c>
      <c r="G1902" s="82">
        <f>IF($C1902&lt;&gt;"",VLOOKUP($C1902,'Monthly budget'!$E$8:$O$86,COLUMN()-3,FALSE),0)</f>
        <v>0</v>
      </c>
      <c r="H1902" s="82">
        <f>IF($C1902&lt;&gt;"",VLOOKUP($C1902,'Monthly budget'!$E$8:$O$86,COLUMN()-3,FALSE),0)</f>
        <v>0</v>
      </c>
      <c r="I1902" s="82">
        <f>IF($C1902&lt;&gt;"",VLOOKUP($C1902,'Monthly budget'!$E$8:$O$86,COLUMN()-3,FALSE),0)</f>
        <v>0</v>
      </c>
      <c r="J1902" s="82">
        <f>IF($C1902&lt;&gt;"",VLOOKUP($C1902,'Monthly budget'!$E$8:$O$86,COLUMN()-3,FALSE),0)</f>
        <v>0</v>
      </c>
      <c r="K1902" s="82">
        <f>IF($C1902&lt;&gt;"",VLOOKUP($C1902,'Monthly budget'!$E$8:$O$86,COLUMN()-3,FALSE),0)</f>
        <v>0</v>
      </c>
      <c r="L1902" s="82">
        <f>IF($C1902&lt;&gt;"",VLOOKUP($C1902,'Monthly budget'!$E$8:$O$86,COLUMN()-3,FALSE),0)</f>
        <v>0</v>
      </c>
      <c r="M1902" s="82">
        <f>IF($C1902&lt;&gt;"",VLOOKUP($C1902,'Monthly budget'!$E$8:$O$86,COLUMN()-3,FALSE),0)</f>
        <v>0</v>
      </c>
      <c r="N1902" s="82">
        <f>IF($C1902&lt;&gt;"",VLOOKUP($C1902,'Monthly budget'!$E$8:$O$86,COLUMN()-3,FALSE),0)</f>
        <v>0</v>
      </c>
    </row>
    <row r="1903" spans="2:14" x14ac:dyDescent="0.25">
      <c r="B1903" s="81" t="b">
        <v>0</v>
      </c>
      <c r="C1903" s="88"/>
      <c r="D1903" s="87"/>
      <c r="E1903" s="83">
        <f>IF($C1903&lt;&gt;"",VLOOKUP($C1903,'Monthly budget'!$E$8:$O$86,COLUMN()-3,FALSE),0)</f>
        <v>0</v>
      </c>
      <c r="F1903" s="82">
        <f>IF($C1903&lt;&gt;"",VLOOKUP($C1903,'Monthly budget'!$E$8:$O$86,COLUMN()-3,FALSE),0)</f>
        <v>0</v>
      </c>
      <c r="G1903" s="82">
        <f>IF($C1903&lt;&gt;"",VLOOKUP($C1903,'Monthly budget'!$E$8:$O$86,COLUMN()-3,FALSE),0)</f>
        <v>0</v>
      </c>
      <c r="H1903" s="82">
        <f>IF($C1903&lt;&gt;"",VLOOKUP($C1903,'Monthly budget'!$E$8:$O$86,COLUMN()-3,FALSE),0)</f>
        <v>0</v>
      </c>
      <c r="I1903" s="82">
        <f>IF($C1903&lt;&gt;"",VLOOKUP($C1903,'Monthly budget'!$E$8:$O$86,COLUMN()-3,FALSE),0)</f>
        <v>0</v>
      </c>
      <c r="J1903" s="82">
        <f>IF($C1903&lt;&gt;"",VLOOKUP($C1903,'Monthly budget'!$E$8:$O$86,COLUMN()-3,FALSE),0)</f>
        <v>0</v>
      </c>
      <c r="K1903" s="82">
        <f>IF($C1903&lt;&gt;"",VLOOKUP($C1903,'Monthly budget'!$E$8:$O$86,COLUMN()-3,FALSE),0)</f>
        <v>0</v>
      </c>
      <c r="L1903" s="82">
        <f>IF($C1903&lt;&gt;"",VLOOKUP($C1903,'Monthly budget'!$E$8:$O$86,COLUMN()-3,FALSE),0)</f>
        <v>0</v>
      </c>
      <c r="M1903" s="82">
        <f>IF($C1903&lt;&gt;"",VLOOKUP($C1903,'Monthly budget'!$E$8:$O$86,COLUMN()-3,FALSE),0)</f>
        <v>0</v>
      </c>
      <c r="N1903" s="82">
        <f>IF($C1903&lt;&gt;"",VLOOKUP($C1903,'Monthly budget'!$E$8:$O$86,COLUMN()-3,FALSE),0)</f>
        <v>0</v>
      </c>
    </row>
    <row r="1904" spans="2:14" x14ac:dyDescent="0.25">
      <c r="B1904" s="81" t="b">
        <v>0</v>
      </c>
      <c r="C1904" s="88"/>
      <c r="D1904" s="87"/>
      <c r="E1904" s="83">
        <f>IF($C1904&lt;&gt;"",VLOOKUP($C1904,'Monthly budget'!$E$8:$O$86,COLUMN()-3,FALSE),0)</f>
        <v>0</v>
      </c>
      <c r="F1904" s="82">
        <f>IF($C1904&lt;&gt;"",VLOOKUP($C1904,'Monthly budget'!$E$8:$O$86,COLUMN()-3,FALSE),0)</f>
        <v>0</v>
      </c>
      <c r="G1904" s="82">
        <f>IF($C1904&lt;&gt;"",VLOOKUP($C1904,'Monthly budget'!$E$8:$O$86,COLUMN()-3,FALSE),0)</f>
        <v>0</v>
      </c>
      <c r="H1904" s="82">
        <f>IF($C1904&lt;&gt;"",VLOOKUP($C1904,'Monthly budget'!$E$8:$O$86,COLUMN()-3,FALSE),0)</f>
        <v>0</v>
      </c>
      <c r="I1904" s="82">
        <f>IF($C1904&lt;&gt;"",VLOOKUP($C1904,'Monthly budget'!$E$8:$O$86,COLUMN()-3,FALSE),0)</f>
        <v>0</v>
      </c>
      <c r="J1904" s="82">
        <f>IF($C1904&lt;&gt;"",VLOOKUP($C1904,'Monthly budget'!$E$8:$O$86,COLUMN()-3,FALSE),0)</f>
        <v>0</v>
      </c>
      <c r="K1904" s="82">
        <f>IF($C1904&lt;&gt;"",VLOOKUP($C1904,'Monthly budget'!$E$8:$O$86,COLUMN()-3,FALSE),0)</f>
        <v>0</v>
      </c>
      <c r="L1904" s="82">
        <f>IF($C1904&lt;&gt;"",VLOOKUP($C1904,'Monthly budget'!$E$8:$O$86,COLUMN()-3,FALSE),0)</f>
        <v>0</v>
      </c>
      <c r="M1904" s="82">
        <f>IF($C1904&lt;&gt;"",VLOOKUP($C1904,'Monthly budget'!$E$8:$O$86,COLUMN()-3,FALSE),0)</f>
        <v>0</v>
      </c>
      <c r="N1904" s="82">
        <f>IF($C1904&lt;&gt;"",VLOOKUP($C1904,'Monthly budget'!$E$8:$O$86,COLUMN()-3,FALSE),0)</f>
        <v>0</v>
      </c>
    </row>
    <row r="1905" spans="2:14" x14ac:dyDescent="0.25">
      <c r="B1905" s="81" t="b">
        <v>0</v>
      </c>
      <c r="C1905" s="88"/>
      <c r="D1905" s="87"/>
      <c r="E1905" s="83">
        <f>IF($C1905&lt;&gt;"",VLOOKUP($C1905,'Monthly budget'!$E$8:$O$86,COLUMN()-3,FALSE),0)</f>
        <v>0</v>
      </c>
      <c r="F1905" s="82">
        <f>IF($C1905&lt;&gt;"",VLOOKUP($C1905,'Monthly budget'!$E$8:$O$86,COLUMN()-3,FALSE),0)</f>
        <v>0</v>
      </c>
      <c r="G1905" s="82">
        <f>IF($C1905&lt;&gt;"",VLOOKUP($C1905,'Monthly budget'!$E$8:$O$86,COLUMN()-3,FALSE),0)</f>
        <v>0</v>
      </c>
      <c r="H1905" s="82">
        <f>IF($C1905&lt;&gt;"",VLOOKUP($C1905,'Monthly budget'!$E$8:$O$86,COLUMN()-3,FALSE),0)</f>
        <v>0</v>
      </c>
      <c r="I1905" s="82">
        <f>IF($C1905&lt;&gt;"",VLOOKUP($C1905,'Monthly budget'!$E$8:$O$86,COLUMN()-3,FALSE),0)</f>
        <v>0</v>
      </c>
      <c r="J1905" s="82">
        <f>IF($C1905&lt;&gt;"",VLOOKUP($C1905,'Monthly budget'!$E$8:$O$86,COLUMN()-3,FALSE),0)</f>
        <v>0</v>
      </c>
      <c r="K1905" s="82">
        <f>IF($C1905&lt;&gt;"",VLOOKUP($C1905,'Monthly budget'!$E$8:$O$86,COLUMN()-3,FALSE),0)</f>
        <v>0</v>
      </c>
      <c r="L1905" s="82">
        <f>IF($C1905&lt;&gt;"",VLOOKUP($C1905,'Monthly budget'!$E$8:$O$86,COLUMN()-3,FALSE),0)</f>
        <v>0</v>
      </c>
      <c r="M1905" s="82">
        <f>IF($C1905&lt;&gt;"",VLOOKUP($C1905,'Monthly budget'!$E$8:$O$86,COLUMN()-3,FALSE),0)</f>
        <v>0</v>
      </c>
      <c r="N1905" s="82">
        <f>IF($C1905&lt;&gt;"",VLOOKUP($C1905,'Monthly budget'!$E$8:$O$86,COLUMN()-3,FALSE),0)</f>
        <v>0</v>
      </c>
    </row>
    <row r="1906" spans="2:14" x14ac:dyDescent="0.25">
      <c r="B1906" s="81" t="b">
        <v>0</v>
      </c>
      <c r="C1906" s="88"/>
      <c r="D1906" s="87"/>
      <c r="E1906" s="83">
        <f>IF($C1906&lt;&gt;"",VLOOKUP($C1906,'Monthly budget'!$E$8:$O$86,COLUMN()-3,FALSE),0)</f>
        <v>0</v>
      </c>
      <c r="F1906" s="82">
        <f>IF($C1906&lt;&gt;"",VLOOKUP($C1906,'Monthly budget'!$E$8:$O$86,COLUMN()-3,FALSE),0)</f>
        <v>0</v>
      </c>
      <c r="G1906" s="82">
        <f>IF($C1906&lt;&gt;"",VLOOKUP($C1906,'Monthly budget'!$E$8:$O$86,COLUMN()-3,FALSE),0)</f>
        <v>0</v>
      </c>
      <c r="H1906" s="82">
        <f>IF($C1906&lt;&gt;"",VLOOKUP($C1906,'Monthly budget'!$E$8:$O$86,COLUMN()-3,FALSE),0)</f>
        <v>0</v>
      </c>
      <c r="I1906" s="82">
        <f>IF($C1906&lt;&gt;"",VLOOKUP($C1906,'Monthly budget'!$E$8:$O$86,COLUMN()-3,FALSE),0)</f>
        <v>0</v>
      </c>
      <c r="J1906" s="82">
        <f>IF($C1906&lt;&gt;"",VLOOKUP($C1906,'Monthly budget'!$E$8:$O$86,COLUMN()-3,FALSE),0)</f>
        <v>0</v>
      </c>
      <c r="K1906" s="82">
        <f>IF($C1906&lt;&gt;"",VLOOKUP($C1906,'Monthly budget'!$E$8:$O$86,COLUMN()-3,FALSE),0)</f>
        <v>0</v>
      </c>
      <c r="L1906" s="82">
        <f>IF($C1906&lt;&gt;"",VLOOKUP($C1906,'Monthly budget'!$E$8:$O$86,COLUMN()-3,FALSE),0)</f>
        <v>0</v>
      </c>
      <c r="M1906" s="82">
        <f>IF($C1906&lt;&gt;"",VLOOKUP($C1906,'Monthly budget'!$E$8:$O$86,COLUMN()-3,FALSE),0)</f>
        <v>0</v>
      </c>
      <c r="N1906" s="82">
        <f>IF($C1906&lt;&gt;"",VLOOKUP($C1906,'Monthly budget'!$E$8:$O$86,COLUMN()-3,FALSE),0)</f>
        <v>0</v>
      </c>
    </row>
    <row r="1907" spans="2:14" x14ac:dyDescent="0.25">
      <c r="B1907" s="81" t="b">
        <v>0</v>
      </c>
      <c r="C1907" s="88"/>
      <c r="D1907" s="87"/>
      <c r="E1907" s="83">
        <f>IF($C1907&lt;&gt;"",VLOOKUP($C1907,'Monthly budget'!$E$8:$O$86,COLUMN()-3,FALSE),0)</f>
        <v>0</v>
      </c>
      <c r="F1907" s="82">
        <f>IF($C1907&lt;&gt;"",VLOOKUP($C1907,'Monthly budget'!$E$8:$O$86,COLUMN()-3,FALSE),0)</f>
        <v>0</v>
      </c>
      <c r="G1907" s="82">
        <f>IF($C1907&lt;&gt;"",VLOOKUP($C1907,'Monthly budget'!$E$8:$O$86,COLUMN()-3,FALSE),0)</f>
        <v>0</v>
      </c>
      <c r="H1907" s="82">
        <f>IF($C1907&lt;&gt;"",VLOOKUP($C1907,'Monthly budget'!$E$8:$O$86,COLUMN()-3,FALSE),0)</f>
        <v>0</v>
      </c>
      <c r="I1907" s="82">
        <f>IF($C1907&lt;&gt;"",VLOOKUP($C1907,'Monthly budget'!$E$8:$O$86,COLUMN()-3,FALSE),0)</f>
        <v>0</v>
      </c>
      <c r="J1907" s="82">
        <f>IF($C1907&lt;&gt;"",VLOOKUP($C1907,'Monthly budget'!$E$8:$O$86,COLUMN()-3,FALSE),0)</f>
        <v>0</v>
      </c>
      <c r="K1907" s="82">
        <f>IF($C1907&lt;&gt;"",VLOOKUP($C1907,'Monthly budget'!$E$8:$O$86,COLUMN()-3,FALSE),0)</f>
        <v>0</v>
      </c>
      <c r="L1907" s="82">
        <f>IF($C1907&lt;&gt;"",VLOOKUP($C1907,'Monthly budget'!$E$8:$O$86,COLUMN()-3,FALSE),0)</f>
        <v>0</v>
      </c>
      <c r="M1907" s="82">
        <f>IF($C1907&lt;&gt;"",VLOOKUP($C1907,'Monthly budget'!$E$8:$O$86,COLUMN()-3,FALSE),0)</f>
        <v>0</v>
      </c>
      <c r="N1907" s="82">
        <f>IF($C1907&lt;&gt;"",VLOOKUP($C1907,'Monthly budget'!$E$8:$O$86,COLUMN()-3,FALSE),0)</f>
        <v>0</v>
      </c>
    </row>
    <row r="1908" spans="2:14" x14ac:dyDescent="0.25">
      <c r="B1908" s="81" t="b">
        <v>0</v>
      </c>
      <c r="C1908" s="88"/>
      <c r="D1908" s="87"/>
      <c r="E1908" s="83">
        <f>IF($C1908&lt;&gt;"",VLOOKUP($C1908,'Monthly budget'!$E$8:$O$86,COLUMN()-3,FALSE),0)</f>
        <v>0</v>
      </c>
      <c r="F1908" s="82">
        <f>IF($C1908&lt;&gt;"",VLOOKUP($C1908,'Monthly budget'!$E$8:$O$86,COLUMN()-3,FALSE),0)</f>
        <v>0</v>
      </c>
      <c r="G1908" s="82">
        <f>IF($C1908&lt;&gt;"",VLOOKUP($C1908,'Monthly budget'!$E$8:$O$86,COLUMN()-3,FALSE),0)</f>
        <v>0</v>
      </c>
      <c r="H1908" s="82">
        <f>IF($C1908&lt;&gt;"",VLOOKUP($C1908,'Monthly budget'!$E$8:$O$86,COLUMN()-3,FALSE),0)</f>
        <v>0</v>
      </c>
      <c r="I1908" s="82">
        <f>IF($C1908&lt;&gt;"",VLOOKUP($C1908,'Monthly budget'!$E$8:$O$86,COLUMN()-3,FALSE),0)</f>
        <v>0</v>
      </c>
      <c r="J1908" s="82">
        <f>IF($C1908&lt;&gt;"",VLOOKUP($C1908,'Monthly budget'!$E$8:$O$86,COLUMN()-3,FALSE),0)</f>
        <v>0</v>
      </c>
      <c r="K1908" s="82">
        <f>IF($C1908&lt;&gt;"",VLOOKUP($C1908,'Monthly budget'!$E$8:$O$86,COLUMN()-3,FALSE),0)</f>
        <v>0</v>
      </c>
      <c r="L1908" s="82">
        <f>IF($C1908&lt;&gt;"",VLOOKUP($C1908,'Monthly budget'!$E$8:$O$86,COLUMN()-3,FALSE),0)</f>
        <v>0</v>
      </c>
      <c r="M1908" s="82">
        <f>IF($C1908&lt;&gt;"",VLOOKUP($C1908,'Monthly budget'!$E$8:$O$86,COLUMN()-3,FALSE),0)</f>
        <v>0</v>
      </c>
      <c r="N1908" s="82">
        <f>IF($C1908&lt;&gt;"",VLOOKUP($C1908,'Monthly budget'!$E$8:$O$86,COLUMN()-3,FALSE),0)</f>
        <v>0</v>
      </c>
    </row>
    <row r="1909" spans="2:14" x14ac:dyDescent="0.25">
      <c r="B1909" s="81" t="b">
        <v>0</v>
      </c>
      <c r="C1909" s="88"/>
      <c r="D1909" s="87"/>
      <c r="E1909" s="83">
        <f>IF($C1909&lt;&gt;"",VLOOKUP($C1909,'Monthly budget'!$E$8:$O$86,COLUMN()-3,FALSE),0)</f>
        <v>0</v>
      </c>
      <c r="F1909" s="82">
        <f>IF($C1909&lt;&gt;"",VLOOKUP($C1909,'Monthly budget'!$E$8:$O$86,COLUMN()-3,FALSE),0)</f>
        <v>0</v>
      </c>
      <c r="G1909" s="82">
        <f>IF($C1909&lt;&gt;"",VLOOKUP($C1909,'Monthly budget'!$E$8:$O$86,COLUMN()-3,FALSE),0)</f>
        <v>0</v>
      </c>
      <c r="H1909" s="82">
        <f>IF($C1909&lt;&gt;"",VLOOKUP($C1909,'Monthly budget'!$E$8:$O$86,COLUMN()-3,FALSE),0)</f>
        <v>0</v>
      </c>
      <c r="I1909" s="82">
        <f>IF($C1909&lt;&gt;"",VLOOKUP($C1909,'Monthly budget'!$E$8:$O$86,COLUMN()-3,FALSE),0)</f>
        <v>0</v>
      </c>
      <c r="J1909" s="82">
        <f>IF($C1909&lt;&gt;"",VLOOKUP($C1909,'Monthly budget'!$E$8:$O$86,COLUMN()-3,FALSE),0)</f>
        <v>0</v>
      </c>
      <c r="K1909" s="82">
        <f>IF($C1909&lt;&gt;"",VLOOKUP($C1909,'Monthly budget'!$E$8:$O$86,COLUMN()-3,FALSE),0)</f>
        <v>0</v>
      </c>
      <c r="L1909" s="82">
        <f>IF($C1909&lt;&gt;"",VLOOKUP($C1909,'Monthly budget'!$E$8:$O$86,COLUMN()-3,FALSE),0)</f>
        <v>0</v>
      </c>
      <c r="M1909" s="82">
        <f>IF($C1909&lt;&gt;"",VLOOKUP($C1909,'Monthly budget'!$E$8:$O$86,COLUMN()-3,FALSE),0)</f>
        <v>0</v>
      </c>
      <c r="N1909" s="82">
        <f>IF($C1909&lt;&gt;"",VLOOKUP($C1909,'Monthly budget'!$E$8:$O$86,COLUMN()-3,FALSE),0)</f>
        <v>0</v>
      </c>
    </row>
    <row r="1910" spans="2:14" x14ac:dyDescent="0.25">
      <c r="B1910" s="81" t="b">
        <v>0</v>
      </c>
      <c r="C1910" s="88"/>
      <c r="D1910" s="87"/>
      <c r="E1910" s="83">
        <f>IF($C1910&lt;&gt;"",VLOOKUP($C1910,'Monthly budget'!$E$8:$O$86,COLUMN()-3,FALSE),0)</f>
        <v>0</v>
      </c>
      <c r="F1910" s="82">
        <f>IF($C1910&lt;&gt;"",VLOOKUP($C1910,'Monthly budget'!$E$8:$O$86,COLUMN()-3,FALSE),0)</f>
        <v>0</v>
      </c>
      <c r="G1910" s="82">
        <f>IF($C1910&lt;&gt;"",VLOOKUP($C1910,'Monthly budget'!$E$8:$O$86,COLUMN()-3,FALSE),0)</f>
        <v>0</v>
      </c>
      <c r="H1910" s="82">
        <f>IF($C1910&lt;&gt;"",VLOOKUP($C1910,'Monthly budget'!$E$8:$O$86,COLUMN()-3,FALSE),0)</f>
        <v>0</v>
      </c>
      <c r="I1910" s="82">
        <f>IF($C1910&lt;&gt;"",VLOOKUP($C1910,'Monthly budget'!$E$8:$O$86,COLUMN()-3,FALSE),0)</f>
        <v>0</v>
      </c>
      <c r="J1910" s="82">
        <f>IF($C1910&lt;&gt;"",VLOOKUP($C1910,'Monthly budget'!$E$8:$O$86,COLUMN()-3,FALSE),0)</f>
        <v>0</v>
      </c>
      <c r="K1910" s="82">
        <f>IF($C1910&lt;&gt;"",VLOOKUP($C1910,'Monthly budget'!$E$8:$O$86,COLUMN()-3,FALSE),0)</f>
        <v>0</v>
      </c>
      <c r="L1910" s="82">
        <f>IF($C1910&lt;&gt;"",VLOOKUP($C1910,'Monthly budget'!$E$8:$O$86,COLUMN()-3,FALSE),0)</f>
        <v>0</v>
      </c>
      <c r="M1910" s="82">
        <f>IF($C1910&lt;&gt;"",VLOOKUP($C1910,'Monthly budget'!$E$8:$O$86,COLUMN()-3,FALSE),0)</f>
        <v>0</v>
      </c>
      <c r="N1910" s="82">
        <f>IF($C1910&lt;&gt;"",VLOOKUP($C1910,'Monthly budget'!$E$8:$O$86,COLUMN()-3,FALSE),0)</f>
        <v>0</v>
      </c>
    </row>
    <row r="1911" spans="2:14" x14ac:dyDescent="0.25">
      <c r="B1911" s="81" t="b">
        <v>0</v>
      </c>
      <c r="C1911" s="88"/>
      <c r="D1911" s="87"/>
      <c r="E1911" s="83">
        <f>IF($C1911&lt;&gt;"",VLOOKUP($C1911,'Monthly budget'!$E$8:$O$86,COLUMN()-3,FALSE),0)</f>
        <v>0</v>
      </c>
      <c r="F1911" s="82">
        <f>IF($C1911&lt;&gt;"",VLOOKUP($C1911,'Monthly budget'!$E$8:$O$86,COLUMN()-3,FALSE),0)</f>
        <v>0</v>
      </c>
      <c r="G1911" s="82">
        <f>IF($C1911&lt;&gt;"",VLOOKUP($C1911,'Monthly budget'!$E$8:$O$86,COLUMN()-3,FALSE),0)</f>
        <v>0</v>
      </c>
      <c r="H1911" s="82">
        <f>IF($C1911&lt;&gt;"",VLOOKUP($C1911,'Monthly budget'!$E$8:$O$86,COLUMN()-3,FALSE),0)</f>
        <v>0</v>
      </c>
      <c r="I1911" s="82">
        <f>IF($C1911&lt;&gt;"",VLOOKUP($C1911,'Monthly budget'!$E$8:$O$86,COLUMN()-3,FALSE),0)</f>
        <v>0</v>
      </c>
      <c r="J1911" s="82">
        <f>IF($C1911&lt;&gt;"",VLOOKUP($C1911,'Monthly budget'!$E$8:$O$86,COLUMN()-3,FALSE),0)</f>
        <v>0</v>
      </c>
      <c r="K1911" s="82">
        <f>IF($C1911&lt;&gt;"",VLOOKUP($C1911,'Monthly budget'!$E$8:$O$86,COLUMN()-3,FALSE),0)</f>
        <v>0</v>
      </c>
      <c r="L1911" s="82">
        <f>IF($C1911&lt;&gt;"",VLOOKUP($C1911,'Monthly budget'!$E$8:$O$86,COLUMN()-3,FALSE),0)</f>
        <v>0</v>
      </c>
      <c r="M1911" s="82">
        <f>IF($C1911&lt;&gt;"",VLOOKUP($C1911,'Monthly budget'!$E$8:$O$86,COLUMN()-3,FALSE),0)</f>
        <v>0</v>
      </c>
      <c r="N1911" s="82">
        <f>IF($C1911&lt;&gt;"",VLOOKUP($C1911,'Monthly budget'!$E$8:$O$86,COLUMN()-3,FALSE),0)</f>
        <v>0</v>
      </c>
    </row>
    <row r="1912" spans="2:14" x14ac:dyDescent="0.25">
      <c r="B1912" s="81" t="b">
        <v>0</v>
      </c>
      <c r="C1912" s="88"/>
      <c r="D1912" s="87"/>
      <c r="E1912" s="83">
        <f>IF($C1912&lt;&gt;"",VLOOKUP($C1912,'Monthly budget'!$E$8:$O$86,COLUMN()-3,FALSE),0)</f>
        <v>0</v>
      </c>
      <c r="F1912" s="82">
        <f>IF($C1912&lt;&gt;"",VLOOKUP($C1912,'Monthly budget'!$E$8:$O$86,COLUMN()-3,FALSE),0)</f>
        <v>0</v>
      </c>
      <c r="G1912" s="82">
        <f>IF($C1912&lt;&gt;"",VLOOKUP($C1912,'Monthly budget'!$E$8:$O$86,COLUMN()-3,FALSE),0)</f>
        <v>0</v>
      </c>
      <c r="H1912" s="82">
        <f>IF($C1912&lt;&gt;"",VLOOKUP($C1912,'Monthly budget'!$E$8:$O$86,COLUMN()-3,FALSE),0)</f>
        <v>0</v>
      </c>
      <c r="I1912" s="82">
        <f>IF($C1912&lt;&gt;"",VLOOKUP($C1912,'Monthly budget'!$E$8:$O$86,COLUMN()-3,FALSE),0)</f>
        <v>0</v>
      </c>
      <c r="J1912" s="82">
        <f>IF($C1912&lt;&gt;"",VLOOKUP($C1912,'Monthly budget'!$E$8:$O$86,COLUMN()-3,FALSE),0)</f>
        <v>0</v>
      </c>
      <c r="K1912" s="82">
        <f>IF($C1912&lt;&gt;"",VLOOKUP($C1912,'Monthly budget'!$E$8:$O$86,COLUMN()-3,FALSE),0)</f>
        <v>0</v>
      </c>
      <c r="L1912" s="82">
        <f>IF($C1912&lt;&gt;"",VLOOKUP($C1912,'Monthly budget'!$E$8:$O$86,COLUMN()-3,FALSE),0)</f>
        <v>0</v>
      </c>
      <c r="M1912" s="82">
        <f>IF($C1912&lt;&gt;"",VLOOKUP($C1912,'Monthly budget'!$E$8:$O$86,COLUMN()-3,FALSE),0)</f>
        <v>0</v>
      </c>
      <c r="N1912" s="82">
        <f>IF($C1912&lt;&gt;"",VLOOKUP($C1912,'Monthly budget'!$E$8:$O$86,COLUMN()-3,FALSE),0)</f>
        <v>0</v>
      </c>
    </row>
    <row r="1913" spans="2:14" x14ac:dyDescent="0.25">
      <c r="B1913" s="81" t="b">
        <v>0</v>
      </c>
      <c r="C1913" s="88"/>
      <c r="D1913" s="87"/>
      <c r="E1913" s="83">
        <f>IF($C1913&lt;&gt;"",VLOOKUP($C1913,'Monthly budget'!$E$8:$O$86,COLUMN()-3,FALSE),0)</f>
        <v>0</v>
      </c>
      <c r="F1913" s="82">
        <f>IF($C1913&lt;&gt;"",VLOOKUP($C1913,'Monthly budget'!$E$8:$O$86,COLUMN()-3,FALSE),0)</f>
        <v>0</v>
      </c>
      <c r="G1913" s="82">
        <f>IF($C1913&lt;&gt;"",VLOOKUP($C1913,'Monthly budget'!$E$8:$O$86,COLUMN()-3,FALSE),0)</f>
        <v>0</v>
      </c>
      <c r="H1913" s="82">
        <f>IF($C1913&lt;&gt;"",VLOOKUP($C1913,'Monthly budget'!$E$8:$O$86,COLUMN()-3,FALSE),0)</f>
        <v>0</v>
      </c>
      <c r="I1913" s="82">
        <f>IF($C1913&lt;&gt;"",VLOOKUP($C1913,'Monthly budget'!$E$8:$O$86,COLUMN()-3,FALSE),0)</f>
        <v>0</v>
      </c>
      <c r="J1913" s="82">
        <f>IF($C1913&lt;&gt;"",VLOOKUP($C1913,'Monthly budget'!$E$8:$O$86,COLUMN()-3,FALSE),0)</f>
        <v>0</v>
      </c>
      <c r="K1913" s="82">
        <f>IF($C1913&lt;&gt;"",VLOOKUP($C1913,'Monthly budget'!$E$8:$O$86,COLUMN()-3,FALSE),0)</f>
        <v>0</v>
      </c>
      <c r="L1913" s="82">
        <f>IF($C1913&lt;&gt;"",VLOOKUP($C1913,'Monthly budget'!$E$8:$O$86,COLUMN()-3,FALSE),0)</f>
        <v>0</v>
      </c>
      <c r="M1913" s="82">
        <f>IF($C1913&lt;&gt;"",VLOOKUP($C1913,'Monthly budget'!$E$8:$O$86,COLUMN()-3,FALSE),0)</f>
        <v>0</v>
      </c>
      <c r="N1913" s="82">
        <f>IF($C1913&lt;&gt;"",VLOOKUP($C1913,'Monthly budget'!$E$8:$O$86,COLUMN()-3,FALSE),0)</f>
        <v>0</v>
      </c>
    </row>
    <row r="1914" spans="2:14" x14ac:dyDescent="0.25">
      <c r="B1914" s="81" t="b">
        <v>0</v>
      </c>
      <c r="C1914" s="88"/>
      <c r="D1914" s="87"/>
      <c r="E1914" s="83">
        <f>IF($C1914&lt;&gt;"",VLOOKUP($C1914,'Monthly budget'!$E$8:$O$86,COLUMN()-3,FALSE),0)</f>
        <v>0</v>
      </c>
      <c r="F1914" s="82">
        <f>IF($C1914&lt;&gt;"",VLOOKUP($C1914,'Monthly budget'!$E$8:$O$86,COLUMN()-3,FALSE),0)</f>
        <v>0</v>
      </c>
      <c r="G1914" s="82">
        <f>IF($C1914&lt;&gt;"",VLOOKUP($C1914,'Monthly budget'!$E$8:$O$86,COLUMN()-3,FALSE),0)</f>
        <v>0</v>
      </c>
      <c r="H1914" s="82">
        <f>IF($C1914&lt;&gt;"",VLOOKUP($C1914,'Monthly budget'!$E$8:$O$86,COLUMN()-3,FALSE),0)</f>
        <v>0</v>
      </c>
      <c r="I1914" s="82">
        <f>IF($C1914&lt;&gt;"",VLOOKUP($C1914,'Monthly budget'!$E$8:$O$86,COLUMN()-3,FALSE),0)</f>
        <v>0</v>
      </c>
      <c r="J1914" s="82">
        <f>IF($C1914&lt;&gt;"",VLOOKUP($C1914,'Monthly budget'!$E$8:$O$86,COLUMN()-3,FALSE),0)</f>
        <v>0</v>
      </c>
      <c r="K1914" s="82">
        <f>IF($C1914&lt;&gt;"",VLOOKUP($C1914,'Monthly budget'!$E$8:$O$86,COLUMN()-3,FALSE),0)</f>
        <v>0</v>
      </c>
      <c r="L1914" s="82">
        <f>IF($C1914&lt;&gt;"",VLOOKUP($C1914,'Monthly budget'!$E$8:$O$86,COLUMN()-3,FALSE),0)</f>
        <v>0</v>
      </c>
      <c r="M1914" s="82">
        <f>IF($C1914&lt;&gt;"",VLOOKUP($C1914,'Monthly budget'!$E$8:$O$86,COLUMN()-3,FALSE),0)</f>
        <v>0</v>
      </c>
      <c r="N1914" s="82">
        <f>IF($C1914&lt;&gt;"",VLOOKUP($C1914,'Monthly budget'!$E$8:$O$86,COLUMN()-3,FALSE),0)</f>
        <v>0</v>
      </c>
    </row>
    <row r="1915" spans="2:14" x14ac:dyDescent="0.25">
      <c r="B1915" s="81" t="b">
        <v>0</v>
      </c>
      <c r="C1915" s="88"/>
      <c r="D1915" s="87"/>
      <c r="E1915" s="83">
        <f>IF($C1915&lt;&gt;"",VLOOKUP($C1915,'Monthly budget'!$E$8:$O$86,COLUMN()-3,FALSE),0)</f>
        <v>0</v>
      </c>
      <c r="F1915" s="82">
        <f>IF($C1915&lt;&gt;"",VLOOKUP($C1915,'Monthly budget'!$E$8:$O$86,COLUMN()-3,FALSE),0)</f>
        <v>0</v>
      </c>
      <c r="G1915" s="82">
        <f>IF($C1915&lt;&gt;"",VLOOKUP($C1915,'Monthly budget'!$E$8:$O$86,COLUMN()-3,FALSE),0)</f>
        <v>0</v>
      </c>
      <c r="H1915" s="82">
        <f>IF($C1915&lt;&gt;"",VLOOKUP($C1915,'Monthly budget'!$E$8:$O$86,COLUMN()-3,FALSE),0)</f>
        <v>0</v>
      </c>
      <c r="I1915" s="82">
        <f>IF($C1915&lt;&gt;"",VLOOKUP($C1915,'Monthly budget'!$E$8:$O$86,COLUMN()-3,FALSE),0)</f>
        <v>0</v>
      </c>
      <c r="J1915" s="82">
        <f>IF($C1915&lt;&gt;"",VLOOKUP($C1915,'Monthly budget'!$E$8:$O$86,COLUMN()-3,FALSE),0)</f>
        <v>0</v>
      </c>
      <c r="K1915" s="82">
        <f>IF($C1915&lt;&gt;"",VLOOKUP($C1915,'Monthly budget'!$E$8:$O$86,COLUMN()-3,FALSE),0)</f>
        <v>0</v>
      </c>
      <c r="L1915" s="82">
        <f>IF($C1915&lt;&gt;"",VLOOKUP($C1915,'Monthly budget'!$E$8:$O$86,COLUMN()-3,FALSE),0)</f>
        <v>0</v>
      </c>
      <c r="M1915" s="82">
        <f>IF($C1915&lt;&gt;"",VLOOKUP($C1915,'Monthly budget'!$E$8:$O$86,COLUMN()-3,FALSE),0)</f>
        <v>0</v>
      </c>
      <c r="N1915" s="82">
        <f>IF($C1915&lt;&gt;"",VLOOKUP($C1915,'Monthly budget'!$E$8:$O$86,COLUMN()-3,FALSE),0)</f>
        <v>0</v>
      </c>
    </row>
    <row r="1916" spans="2:14" x14ac:dyDescent="0.25">
      <c r="B1916" s="81" t="b">
        <v>0</v>
      </c>
      <c r="C1916" s="88"/>
      <c r="D1916" s="87"/>
      <c r="E1916" s="83">
        <f>IF($C1916&lt;&gt;"",VLOOKUP($C1916,'Monthly budget'!$E$8:$O$86,COLUMN()-3,FALSE),0)</f>
        <v>0</v>
      </c>
      <c r="F1916" s="82">
        <f>IF($C1916&lt;&gt;"",VLOOKUP($C1916,'Monthly budget'!$E$8:$O$86,COLUMN()-3,FALSE),0)</f>
        <v>0</v>
      </c>
      <c r="G1916" s="82">
        <f>IF($C1916&lt;&gt;"",VLOOKUP($C1916,'Monthly budget'!$E$8:$O$86,COLUMN()-3,FALSE),0)</f>
        <v>0</v>
      </c>
      <c r="H1916" s="82">
        <f>IF($C1916&lt;&gt;"",VLOOKUP($C1916,'Monthly budget'!$E$8:$O$86,COLUMN()-3,FALSE),0)</f>
        <v>0</v>
      </c>
      <c r="I1916" s="82">
        <f>IF($C1916&lt;&gt;"",VLOOKUP($C1916,'Monthly budget'!$E$8:$O$86,COLUMN()-3,FALSE),0)</f>
        <v>0</v>
      </c>
      <c r="J1916" s="82">
        <f>IF($C1916&lt;&gt;"",VLOOKUP($C1916,'Monthly budget'!$E$8:$O$86,COLUMN()-3,FALSE),0)</f>
        <v>0</v>
      </c>
      <c r="K1916" s="82">
        <f>IF($C1916&lt;&gt;"",VLOOKUP($C1916,'Monthly budget'!$E$8:$O$86,COLUMN()-3,FALSE),0)</f>
        <v>0</v>
      </c>
      <c r="L1916" s="82">
        <f>IF($C1916&lt;&gt;"",VLOOKUP($C1916,'Monthly budget'!$E$8:$O$86,COLUMN()-3,FALSE),0)</f>
        <v>0</v>
      </c>
      <c r="M1916" s="82">
        <f>IF($C1916&lt;&gt;"",VLOOKUP($C1916,'Monthly budget'!$E$8:$O$86,COLUMN()-3,FALSE),0)</f>
        <v>0</v>
      </c>
      <c r="N1916" s="82">
        <f>IF($C1916&lt;&gt;"",VLOOKUP($C1916,'Monthly budget'!$E$8:$O$86,COLUMN()-3,FALSE),0)</f>
        <v>0</v>
      </c>
    </row>
    <row r="1917" spans="2:14" x14ac:dyDescent="0.25">
      <c r="B1917" s="81" t="b">
        <v>0</v>
      </c>
      <c r="C1917" s="88"/>
      <c r="D1917" s="87"/>
      <c r="E1917" s="83">
        <f>IF($C1917&lt;&gt;"",VLOOKUP($C1917,'Monthly budget'!$E$8:$O$86,COLUMN()-3,FALSE),0)</f>
        <v>0</v>
      </c>
      <c r="F1917" s="82">
        <f>IF($C1917&lt;&gt;"",VLOOKUP($C1917,'Monthly budget'!$E$8:$O$86,COLUMN()-3,FALSE),0)</f>
        <v>0</v>
      </c>
      <c r="G1917" s="82">
        <f>IF($C1917&lt;&gt;"",VLOOKUP($C1917,'Monthly budget'!$E$8:$O$86,COLUMN()-3,FALSE),0)</f>
        <v>0</v>
      </c>
      <c r="H1917" s="82">
        <f>IF($C1917&lt;&gt;"",VLOOKUP($C1917,'Monthly budget'!$E$8:$O$86,COLUMN()-3,FALSE),0)</f>
        <v>0</v>
      </c>
      <c r="I1917" s="82">
        <f>IF($C1917&lt;&gt;"",VLOOKUP($C1917,'Monthly budget'!$E$8:$O$86,COLUMN()-3,FALSE),0)</f>
        <v>0</v>
      </c>
      <c r="J1917" s="82">
        <f>IF($C1917&lt;&gt;"",VLOOKUP($C1917,'Monthly budget'!$E$8:$O$86,COLUMN()-3,FALSE),0)</f>
        <v>0</v>
      </c>
      <c r="K1917" s="82">
        <f>IF($C1917&lt;&gt;"",VLOOKUP($C1917,'Monthly budget'!$E$8:$O$86,COLUMN()-3,FALSE),0)</f>
        <v>0</v>
      </c>
      <c r="L1917" s="82">
        <f>IF($C1917&lt;&gt;"",VLOOKUP($C1917,'Monthly budget'!$E$8:$O$86,COLUMN()-3,FALSE),0)</f>
        <v>0</v>
      </c>
      <c r="M1917" s="82">
        <f>IF($C1917&lt;&gt;"",VLOOKUP($C1917,'Monthly budget'!$E$8:$O$86,COLUMN()-3,FALSE),0)</f>
        <v>0</v>
      </c>
      <c r="N1917" s="82">
        <f>IF($C1917&lt;&gt;"",VLOOKUP($C1917,'Monthly budget'!$E$8:$O$86,COLUMN()-3,FALSE),0)</f>
        <v>0</v>
      </c>
    </row>
    <row r="1918" spans="2:14" x14ac:dyDescent="0.25">
      <c r="B1918" s="81" t="b">
        <v>0</v>
      </c>
      <c r="C1918" s="88"/>
      <c r="D1918" s="87"/>
      <c r="E1918" s="83">
        <f>IF($C1918&lt;&gt;"",VLOOKUP($C1918,'Monthly budget'!$E$8:$O$86,COLUMN()-3,FALSE),0)</f>
        <v>0</v>
      </c>
      <c r="F1918" s="82">
        <f>IF($C1918&lt;&gt;"",VLOOKUP($C1918,'Monthly budget'!$E$8:$O$86,COLUMN()-3,FALSE),0)</f>
        <v>0</v>
      </c>
      <c r="G1918" s="82">
        <f>IF($C1918&lt;&gt;"",VLOOKUP($C1918,'Monthly budget'!$E$8:$O$86,COLUMN()-3,FALSE),0)</f>
        <v>0</v>
      </c>
      <c r="H1918" s="82">
        <f>IF($C1918&lt;&gt;"",VLOOKUP($C1918,'Monthly budget'!$E$8:$O$86,COLUMN()-3,FALSE),0)</f>
        <v>0</v>
      </c>
      <c r="I1918" s="82">
        <f>IF($C1918&lt;&gt;"",VLOOKUP($C1918,'Monthly budget'!$E$8:$O$86,COLUMN()-3,FALSE),0)</f>
        <v>0</v>
      </c>
      <c r="J1918" s="82">
        <f>IF($C1918&lt;&gt;"",VLOOKUP($C1918,'Monthly budget'!$E$8:$O$86,COLUMN()-3,FALSE),0)</f>
        <v>0</v>
      </c>
      <c r="K1918" s="82">
        <f>IF($C1918&lt;&gt;"",VLOOKUP($C1918,'Monthly budget'!$E$8:$O$86,COLUMN()-3,FALSE),0)</f>
        <v>0</v>
      </c>
      <c r="L1918" s="82">
        <f>IF($C1918&lt;&gt;"",VLOOKUP($C1918,'Monthly budget'!$E$8:$O$86,COLUMN()-3,FALSE),0)</f>
        <v>0</v>
      </c>
      <c r="M1918" s="82">
        <f>IF($C1918&lt;&gt;"",VLOOKUP($C1918,'Monthly budget'!$E$8:$O$86,COLUMN()-3,FALSE),0)</f>
        <v>0</v>
      </c>
      <c r="N1918" s="82">
        <f>IF($C1918&lt;&gt;"",VLOOKUP($C1918,'Monthly budget'!$E$8:$O$86,COLUMN()-3,FALSE),0)</f>
        <v>0</v>
      </c>
    </row>
    <row r="1919" spans="2:14" x14ac:dyDescent="0.25">
      <c r="B1919" s="81" t="b">
        <v>0</v>
      </c>
      <c r="C1919" s="88"/>
      <c r="D1919" s="87"/>
      <c r="E1919" s="83">
        <f>IF($C1919&lt;&gt;"",VLOOKUP($C1919,'Monthly budget'!$E$8:$O$86,COLUMN()-3,FALSE),0)</f>
        <v>0</v>
      </c>
      <c r="F1919" s="82">
        <f>IF($C1919&lt;&gt;"",VLOOKUP($C1919,'Monthly budget'!$E$8:$O$86,COLUMN()-3,FALSE),0)</f>
        <v>0</v>
      </c>
      <c r="G1919" s="82">
        <f>IF($C1919&lt;&gt;"",VLOOKUP($C1919,'Monthly budget'!$E$8:$O$86,COLUMN()-3,FALSE),0)</f>
        <v>0</v>
      </c>
      <c r="H1919" s="82">
        <f>IF($C1919&lt;&gt;"",VLOOKUP($C1919,'Monthly budget'!$E$8:$O$86,COLUMN()-3,FALSE),0)</f>
        <v>0</v>
      </c>
      <c r="I1919" s="82">
        <f>IF($C1919&lt;&gt;"",VLOOKUP($C1919,'Monthly budget'!$E$8:$O$86,COLUMN()-3,FALSE),0)</f>
        <v>0</v>
      </c>
      <c r="J1919" s="82">
        <f>IF($C1919&lt;&gt;"",VLOOKUP($C1919,'Monthly budget'!$E$8:$O$86,COLUMN()-3,FALSE),0)</f>
        <v>0</v>
      </c>
      <c r="K1919" s="82">
        <f>IF($C1919&lt;&gt;"",VLOOKUP($C1919,'Monthly budget'!$E$8:$O$86,COLUMN()-3,FALSE),0)</f>
        <v>0</v>
      </c>
      <c r="L1919" s="82">
        <f>IF($C1919&lt;&gt;"",VLOOKUP($C1919,'Monthly budget'!$E$8:$O$86,COLUMN()-3,FALSE),0)</f>
        <v>0</v>
      </c>
      <c r="M1919" s="82">
        <f>IF($C1919&lt;&gt;"",VLOOKUP($C1919,'Monthly budget'!$E$8:$O$86,COLUMN()-3,FALSE),0)</f>
        <v>0</v>
      </c>
      <c r="N1919" s="82">
        <f>IF($C1919&lt;&gt;"",VLOOKUP($C1919,'Monthly budget'!$E$8:$O$86,COLUMN()-3,FALSE),0)</f>
        <v>0</v>
      </c>
    </row>
    <row r="1920" spans="2:14" x14ac:dyDescent="0.25">
      <c r="B1920" s="81" t="b">
        <v>0</v>
      </c>
      <c r="C1920" s="88"/>
      <c r="D1920" s="87"/>
      <c r="E1920" s="83">
        <f>IF($C1920&lt;&gt;"",VLOOKUP($C1920,'Monthly budget'!$E$8:$O$86,COLUMN()-3,FALSE),0)</f>
        <v>0</v>
      </c>
      <c r="F1920" s="82">
        <f>IF($C1920&lt;&gt;"",VLOOKUP($C1920,'Monthly budget'!$E$8:$O$86,COLUMN()-3,FALSE),0)</f>
        <v>0</v>
      </c>
      <c r="G1920" s="82">
        <f>IF($C1920&lt;&gt;"",VLOOKUP($C1920,'Monthly budget'!$E$8:$O$86,COLUMN()-3,FALSE),0)</f>
        <v>0</v>
      </c>
      <c r="H1920" s="82">
        <f>IF($C1920&lt;&gt;"",VLOOKUP($C1920,'Monthly budget'!$E$8:$O$86,COLUMN()-3,FALSE),0)</f>
        <v>0</v>
      </c>
      <c r="I1920" s="82">
        <f>IF($C1920&lt;&gt;"",VLOOKUP($C1920,'Monthly budget'!$E$8:$O$86,COLUMN()-3,FALSE),0)</f>
        <v>0</v>
      </c>
      <c r="J1920" s="82">
        <f>IF($C1920&lt;&gt;"",VLOOKUP($C1920,'Monthly budget'!$E$8:$O$86,COLUMN()-3,FALSE),0)</f>
        <v>0</v>
      </c>
      <c r="K1920" s="82">
        <f>IF($C1920&lt;&gt;"",VLOOKUP($C1920,'Monthly budget'!$E$8:$O$86,COLUMN()-3,FALSE),0)</f>
        <v>0</v>
      </c>
      <c r="L1920" s="82">
        <f>IF($C1920&lt;&gt;"",VLOOKUP($C1920,'Monthly budget'!$E$8:$O$86,COLUMN()-3,FALSE),0)</f>
        <v>0</v>
      </c>
      <c r="M1920" s="82">
        <f>IF($C1920&lt;&gt;"",VLOOKUP($C1920,'Monthly budget'!$E$8:$O$86,COLUMN()-3,FALSE),0)</f>
        <v>0</v>
      </c>
      <c r="N1920" s="82">
        <f>IF($C1920&lt;&gt;"",VLOOKUP($C1920,'Monthly budget'!$E$8:$O$86,COLUMN()-3,FALSE),0)</f>
        <v>0</v>
      </c>
    </row>
    <row r="1921" spans="2:14" x14ac:dyDescent="0.25">
      <c r="B1921" s="81" t="b">
        <v>0</v>
      </c>
      <c r="C1921" s="88"/>
      <c r="D1921" s="87"/>
      <c r="E1921" s="83">
        <f>IF($C1921&lt;&gt;"",VLOOKUP($C1921,'Monthly budget'!$E$8:$O$86,COLUMN()-3,FALSE),0)</f>
        <v>0</v>
      </c>
      <c r="F1921" s="82">
        <f>IF($C1921&lt;&gt;"",VLOOKUP($C1921,'Monthly budget'!$E$8:$O$86,COLUMN()-3,FALSE),0)</f>
        <v>0</v>
      </c>
      <c r="G1921" s="82">
        <f>IF($C1921&lt;&gt;"",VLOOKUP($C1921,'Monthly budget'!$E$8:$O$86,COLUMN()-3,FALSE),0)</f>
        <v>0</v>
      </c>
      <c r="H1921" s="82">
        <f>IF($C1921&lt;&gt;"",VLOOKUP($C1921,'Monthly budget'!$E$8:$O$86,COLUMN()-3,FALSE),0)</f>
        <v>0</v>
      </c>
      <c r="I1921" s="82">
        <f>IF($C1921&lt;&gt;"",VLOOKUP($C1921,'Monthly budget'!$E$8:$O$86,COLUMN()-3,FALSE),0)</f>
        <v>0</v>
      </c>
      <c r="J1921" s="82">
        <f>IF($C1921&lt;&gt;"",VLOOKUP($C1921,'Monthly budget'!$E$8:$O$86,COLUMN()-3,FALSE),0)</f>
        <v>0</v>
      </c>
      <c r="K1921" s="82">
        <f>IF($C1921&lt;&gt;"",VLOOKUP($C1921,'Monthly budget'!$E$8:$O$86,COLUMN()-3,FALSE),0)</f>
        <v>0</v>
      </c>
      <c r="L1921" s="82">
        <f>IF($C1921&lt;&gt;"",VLOOKUP($C1921,'Monthly budget'!$E$8:$O$86,COLUMN()-3,FALSE),0)</f>
        <v>0</v>
      </c>
      <c r="M1921" s="82">
        <f>IF($C1921&lt;&gt;"",VLOOKUP($C1921,'Monthly budget'!$E$8:$O$86,COLUMN()-3,FALSE),0)</f>
        <v>0</v>
      </c>
      <c r="N1921" s="82">
        <f>IF($C1921&lt;&gt;"",VLOOKUP($C1921,'Monthly budget'!$E$8:$O$86,COLUMN()-3,FALSE),0)</f>
        <v>0</v>
      </c>
    </row>
    <row r="1922" spans="2:14" x14ac:dyDescent="0.25">
      <c r="B1922" s="81" t="b">
        <v>0</v>
      </c>
      <c r="C1922" s="88"/>
      <c r="D1922" s="87"/>
      <c r="E1922" s="83">
        <f>IF($C1922&lt;&gt;"",VLOOKUP($C1922,'Monthly budget'!$E$8:$O$86,COLUMN()-3,FALSE),0)</f>
        <v>0</v>
      </c>
      <c r="F1922" s="82">
        <f>IF($C1922&lt;&gt;"",VLOOKUP($C1922,'Monthly budget'!$E$8:$O$86,COLUMN()-3,FALSE),0)</f>
        <v>0</v>
      </c>
      <c r="G1922" s="82">
        <f>IF($C1922&lt;&gt;"",VLOOKUP($C1922,'Monthly budget'!$E$8:$O$86,COLUMN()-3,FALSE),0)</f>
        <v>0</v>
      </c>
      <c r="H1922" s="82">
        <f>IF($C1922&lt;&gt;"",VLOOKUP($C1922,'Monthly budget'!$E$8:$O$86,COLUMN()-3,FALSE),0)</f>
        <v>0</v>
      </c>
      <c r="I1922" s="82">
        <f>IF($C1922&lt;&gt;"",VLOOKUP($C1922,'Monthly budget'!$E$8:$O$86,COLUMN()-3,FALSE),0)</f>
        <v>0</v>
      </c>
      <c r="J1922" s="82">
        <f>IF($C1922&lt;&gt;"",VLOOKUP($C1922,'Monthly budget'!$E$8:$O$86,COLUMN()-3,FALSE),0)</f>
        <v>0</v>
      </c>
      <c r="K1922" s="82">
        <f>IF($C1922&lt;&gt;"",VLOOKUP($C1922,'Monthly budget'!$E$8:$O$86,COLUMN()-3,FALSE),0)</f>
        <v>0</v>
      </c>
      <c r="L1922" s="82">
        <f>IF($C1922&lt;&gt;"",VLOOKUP($C1922,'Monthly budget'!$E$8:$O$86,COLUMN()-3,FALSE),0)</f>
        <v>0</v>
      </c>
      <c r="M1922" s="82">
        <f>IF($C1922&lt;&gt;"",VLOOKUP($C1922,'Monthly budget'!$E$8:$O$86,COLUMN()-3,FALSE),0)</f>
        <v>0</v>
      </c>
      <c r="N1922" s="82">
        <f>IF($C1922&lt;&gt;"",VLOOKUP($C1922,'Monthly budget'!$E$8:$O$86,COLUMN()-3,FALSE),0)</f>
        <v>0</v>
      </c>
    </row>
    <row r="1923" spans="2:14" x14ac:dyDescent="0.25">
      <c r="B1923" s="81" t="b">
        <v>0</v>
      </c>
      <c r="C1923" s="88"/>
      <c r="D1923" s="87"/>
      <c r="E1923" s="83">
        <f>IF($C1923&lt;&gt;"",VLOOKUP($C1923,'Monthly budget'!$E$8:$O$86,COLUMN()-3,FALSE),0)</f>
        <v>0</v>
      </c>
      <c r="F1923" s="82">
        <f>IF($C1923&lt;&gt;"",VLOOKUP($C1923,'Monthly budget'!$E$8:$O$86,COLUMN()-3,FALSE),0)</f>
        <v>0</v>
      </c>
      <c r="G1923" s="82">
        <f>IF($C1923&lt;&gt;"",VLOOKUP($C1923,'Monthly budget'!$E$8:$O$86,COLUMN()-3,FALSE),0)</f>
        <v>0</v>
      </c>
      <c r="H1923" s="82">
        <f>IF($C1923&lt;&gt;"",VLOOKUP($C1923,'Monthly budget'!$E$8:$O$86,COLUMN()-3,FALSE),0)</f>
        <v>0</v>
      </c>
      <c r="I1923" s="82">
        <f>IF($C1923&lt;&gt;"",VLOOKUP($C1923,'Monthly budget'!$E$8:$O$86,COLUMN()-3,FALSE),0)</f>
        <v>0</v>
      </c>
      <c r="J1923" s="82">
        <f>IF($C1923&lt;&gt;"",VLOOKUP($C1923,'Monthly budget'!$E$8:$O$86,COLUMN()-3,FALSE),0)</f>
        <v>0</v>
      </c>
      <c r="K1923" s="82">
        <f>IF($C1923&lt;&gt;"",VLOOKUP($C1923,'Monthly budget'!$E$8:$O$86,COLUMN()-3,FALSE),0)</f>
        <v>0</v>
      </c>
      <c r="L1923" s="82">
        <f>IF($C1923&lt;&gt;"",VLOOKUP($C1923,'Monthly budget'!$E$8:$O$86,COLUMN()-3,FALSE),0)</f>
        <v>0</v>
      </c>
      <c r="M1923" s="82">
        <f>IF($C1923&lt;&gt;"",VLOOKUP($C1923,'Monthly budget'!$E$8:$O$86,COLUMN()-3,FALSE),0)</f>
        <v>0</v>
      </c>
      <c r="N1923" s="82">
        <f>IF($C1923&lt;&gt;"",VLOOKUP($C1923,'Monthly budget'!$E$8:$O$86,COLUMN()-3,FALSE),0)</f>
        <v>0</v>
      </c>
    </row>
    <row r="1924" spans="2:14" x14ac:dyDescent="0.25">
      <c r="B1924" s="81" t="b">
        <v>0</v>
      </c>
      <c r="C1924" s="88"/>
      <c r="D1924" s="87"/>
      <c r="E1924" s="83">
        <f>IF($C1924&lt;&gt;"",VLOOKUP($C1924,'Monthly budget'!$E$8:$O$86,COLUMN()-3,FALSE),0)</f>
        <v>0</v>
      </c>
      <c r="F1924" s="82">
        <f>IF($C1924&lt;&gt;"",VLOOKUP($C1924,'Monthly budget'!$E$8:$O$86,COLUMN()-3,FALSE),0)</f>
        <v>0</v>
      </c>
      <c r="G1924" s="82">
        <f>IF($C1924&lt;&gt;"",VLOOKUP($C1924,'Monthly budget'!$E$8:$O$86,COLUMN()-3,FALSE),0)</f>
        <v>0</v>
      </c>
      <c r="H1924" s="82">
        <f>IF($C1924&lt;&gt;"",VLOOKUP($C1924,'Monthly budget'!$E$8:$O$86,COLUMN()-3,FALSE),0)</f>
        <v>0</v>
      </c>
      <c r="I1924" s="82">
        <f>IF($C1924&lt;&gt;"",VLOOKUP($C1924,'Monthly budget'!$E$8:$O$86,COLUMN()-3,FALSE),0)</f>
        <v>0</v>
      </c>
      <c r="J1924" s="82">
        <f>IF($C1924&lt;&gt;"",VLOOKUP($C1924,'Monthly budget'!$E$8:$O$86,COLUMN()-3,FALSE),0)</f>
        <v>0</v>
      </c>
      <c r="K1924" s="82">
        <f>IF($C1924&lt;&gt;"",VLOOKUP($C1924,'Monthly budget'!$E$8:$O$86,COLUMN()-3,FALSE),0)</f>
        <v>0</v>
      </c>
      <c r="L1924" s="82">
        <f>IF($C1924&lt;&gt;"",VLOOKUP($C1924,'Monthly budget'!$E$8:$O$86,COLUMN()-3,FALSE),0)</f>
        <v>0</v>
      </c>
      <c r="M1924" s="82">
        <f>IF($C1924&lt;&gt;"",VLOOKUP($C1924,'Monthly budget'!$E$8:$O$86,COLUMN()-3,FALSE),0)</f>
        <v>0</v>
      </c>
      <c r="N1924" s="82">
        <f>IF($C1924&lt;&gt;"",VLOOKUP($C1924,'Monthly budget'!$E$8:$O$86,COLUMN()-3,FALSE),0)</f>
        <v>0</v>
      </c>
    </row>
    <row r="1925" spans="2:14" x14ac:dyDescent="0.25">
      <c r="B1925" s="81" t="b">
        <v>0</v>
      </c>
      <c r="C1925" s="88"/>
      <c r="D1925" s="87"/>
      <c r="E1925" s="83">
        <f>IF($C1925&lt;&gt;"",VLOOKUP($C1925,'Monthly budget'!$E$8:$O$86,COLUMN()-3,FALSE),0)</f>
        <v>0</v>
      </c>
      <c r="F1925" s="82">
        <f>IF($C1925&lt;&gt;"",VLOOKUP($C1925,'Monthly budget'!$E$8:$O$86,COLUMN()-3,FALSE),0)</f>
        <v>0</v>
      </c>
      <c r="G1925" s="82">
        <f>IF($C1925&lt;&gt;"",VLOOKUP($C1925,'Monthly budget'!$E$8:$O$86,COLUMN()-3,FALSE),0)</f>
        <v>0</v>
      </c>
      <c r="H1925" s="82">
        <f>IF($C1925&lt;&gt;"",VLOOKUP($C1925,'Monthly budget'!$E$8:$O$86,COLUMN()-3,FALSE),0)</f>
        <v>0</v>
      </c>
      <c r="I1925" s="82">
        <f>IF($C1925&lt;&gt;"",VLOOKUP($C1925,'Monthly budget'!$E$8:$O$86,COLUMN()-3,FALSE),0)</f>
        <v>0</v>
      </c>
      <c r="J1925" s="82">
        <f>IF($C1925&lt;&gt;"",VLOOKUP($C1925,'Monthly budget'!$E$8:$O$86,COLUMN()-3,FALSE),0)</f>
        <v>0</v>
      </c>
      <c r="K1925" s="82">
        <f>IF($C1925&lt;&gt;"",VLOOKUP($C1925,'Monthly budget'!$E$8:$O$86,COLUMN()-3,FALSE),0)</f>
        <v>0</v>
      </c>
      <c r="L1925" s="82">
        <f>IF($C1925&lt;&gt;"",VLOOKUP($C1925,'Monthly budget'!$E$8:$O$86,COLUMN()-3,FALSE),0)</f>
        <v>0</v>
      </c>
      <c r="M1925" s="82">
        <f>IF($C1925&lt;&gt;"",VLOOKUP($C1925,'Monthly budget'!$E$8:$O$86,COLUMN()-3,FALSE),0)</f>
        <v>0</v>
      </c>
      <c r="N1925" s="82">
        <f>IF($C1925&lt;&gt;"",VLOOKUP($C1925,'Monthly budget'!$E$8:$O$86,COLUMN()-3,FALSE),0)</f>
        <v>0</v>
      </c>
    </row>
    <row r="1926" spans="2:14" x14ac:dyDescent="0.25">
      <c r="B1926" s="81" t="b">
        <v>0</v>
      </c>
      <c r="C1926" s="88"/>
      <c r="D1926" s="87"/>
      <c r="E1926" s="83">
        <f>IF($C1926&lt;&gt;"",VLOOKUP($C1926,'Monthly budget'!$E$8:$O$86,COLUMN()-3,FALSE),0)</f>
        <v>0</v>
      </c>
      <c r="F1926" s="82">
        <f>IF($C1926&lt;&gt;"",VLOOKUP($C1926,'Monthly budget'!$E$8:$O$86,COLUMN()-3,FALSE),0)</f>
        <v>0</v>
      </c>
      <c r="G1926" s="82">
        <f>IF($C1926&lt;&gt;"",VLOOKUP($C1926,'Monthly budget'!$E$8:$O$86,COLUMN()-3,FALSE),0)</f>
        <v>0</v>
      </c>
      <c r="H1926" s="82">
        <f>IF($C1926&lt;&gt;"",VLOOKUP($C1926,'Monthly budget'!$E$8:$O$86,COLUMN()-3,FALSE),0)</f>
        <v>0</v>
      </c>
      <c r="I1926" s="82">
        <f>IF($C1926&lt;&gt;"",VLOOKUP($C1926,'Monthly budget'!$E$8:$O$86,COLUMN()-3,FALSE),0)</f>
        <v>0</v>
      </c>
      <c r="J1926" s="82">
        <f>IF($C1926&lt;&gt;"",VLOOKUP($C1926,'Monthly budget'!$E$8:$O$86,COLUMN()-3,FALSE),0)</f>
        <v>0</v>
      </c>
      <c r="K1926" s="82">
        <f>IF($C1926&lt;&gt;"",VLOOKUP($C1926,'Monthly budget'!$E$8:$O$86,COLUMN()-3,FALSE),0)</f>
        <v>0</v>
      </c>
      <c r="L1926" s="82">
        <f>IF($C1926&lt;&gt;"",VLOOKUP($C1926,'Monthly budget'!$E$8:$O$86,COLUMN()-3,FALSE),0)</f>
        <v>0</v>
      </c>
      <c r="M1926" s="82">
        <f>IF($C1926&lt;&gt;"",VLOOKUP($C1926,'Monthly budget'!$E$8:$O$86,COLUMN()-3,FALSE),0)</f>
        <v>0</v>
      </c>
      <c r="N1926" s="82">
        <f>IF($C1926&lt;&gt;"",VLOOKUP($C1926,'Monthly budget'!$E$8:$O$86,COLUMN()-3,FALSE),0)</f>
        <v>0</v>
      </c>
    </row>
    <row r="1927" spans="2:14" x14ac:dyDescent="0.25">
      <c r="B1927" s="81" t="b">
        <v>0</v>
      </c>
      <c r="C1927" s="88"/>
      <c r="D1927" s="87"/>
      <c r="E1927" s="83">
        <f>IF($C1927&lt;&gt;"",VLOOKUP($C1927,'Monthly budget'!$E$8:$O$86,COLUMN()-3,FALSE),0)</f>
        <v>0</v>
      </c>
      <c r="F1927" s="82">
        <f>IF($C1927&lt;&gt;"",VLOOKUP($C1927,'Monthly budget'!$E$8:$O$86,COLUMN()-3,FALSE),0)</f>
        <v>0</v>
      </c>
      <c r="G1927" s="82">
        <f>IF($C1927&lt;&gt;"",VLOOKUP($C1927,'Monthly budget'!$E$8:$O$86,COLUMN()-3,FALSE),0)</f>
        <v>0</v>
      </c>
      <c r="H1927" s="82">
        <f>IF($C1927&lt;&gt;"",VLOOKUP($C1927,'Monthly budget'!$E$8:$O$86,COLUMN()-3,FALSE),0)</f>
        <v>0</v>
      </c>
      <c r="I1927" s="82">
        <f>IF($C1927&lt;&gt;"",VLOOKUP($C1927,'Monthly budget'!$E$8:$O$86,COLUMN()-3,FALSE),0)</f>
        <v>0</v>
      </c>
      <c r="J1927" s="82">
        <f>IF($C1927&lt;&gt;"",VLOOKUP($C1927,'Monthly budget'!$E$8:$O$86,COLUMN()-3,FALSE),0)</f>
        <v>0</v>
      </c>
      <c r="K1927" s="82">
        <f>IF($C1927&lt;&gt;"",VLOOKUP($C1927,'Monthly budget'!$E$8:$O$86,COLUMN()-3,FALSE),0)</f>
        <v>0</v>
      </c>
      <c r="L1927" s="82">
        <f>IF($C1927&lt;&gt;"",VLOOKUP($C1927,'Monthly budget'!$E$8:$O$86,COLUMN()-3,FALSE),0)</f>
        <v>0</v>
      </c>
      <c r="M1927" s="82">
        <f>IF($C1927&lt;&gt;"",VLOOKUP($C1927,'Monthly budget'!$E$8:$O$86,COLUMN()-3,FALSE),0)</f>
        <v>0</v>
      </c>
      <c r="N1927" s="82">
        <f>IF($C1927&lt;&gt;"",VLOOKUP($C1927,'Monthly budget'!$E$8:$O$86,COLUMN()-3,FALSE),0)</f>
        <v>0</v>
      </c>
    </row>
    <row r="1928" spans="2:14" x14ac:dyDescent="0.25">
      <c r="B1928" s="81" t="b">
        <v>0</v>
      </c>
      <c r="C1928" s="88"/>
      <c r="D1928" s="87"/>
      <c r="E1928" s="83">
        <f>IF($C1928&lt;&gt;"",VLOOKUP($C1928,'Monthly budget'!$E$8:$O$86,COLUMN()-3,FALSE),0)</f>
        <v>0</v>
      </c>
      <c r="F1928" s="82">
        <f>IF($C1928&lt;&gt;"",VLOOKUP($C1928,'Monthly budget'!$E$8:$O$86,COLUMN()-3,FALSE),0)</f>
        <v>0</v>
      </c>
      <c r="G1928" s="82">
        <f>IF($C1928&lt;&gt;"",VLOOKUP($C1928,'Monthly budget'!$E$8:$O$86,COLUMN()-3,FALSE),0)</f>
        <v>0</v>
      </c>
      <c r="H1928" s="82">
        <f>IF($C1928&lt;&gt;"",VLOOKUP($C1928,'Monthly budget'!$E$8:$O$86,COLUMN()-3,FALSE),0)</f>
        <v>0</v>
      </c>
      <c r="I1928" s="82">
        <f>IF($C1928&lt;&gt;"",VLOOKUP($C1928,'Monthly budget'!$E$8:$O$86,COLUMN()-3,FALSE),0)</f>
        <v>0</v>
      </c>
      <c r="J1928" s="82">
        <f>IF($C1928&lt;&gt;"",VLOOKUP($C1928,'Monthly budget'!$E$8:$O$86,COLUMN()-3,FALSE),0)</f>
        <v>0</v>
      </c>
      <c r="K1928" s="82">
        <f>IF($C1928&lt;&gt;"",VLOOKUP($C1928,'Monthly budget'!$E$8:$O$86,COLUMN()-3,FALSE),0)</f>
        <v>0</v>
      </c>
      <c r="L1928" s="82">
        <f>IF($C1928&lt;&gt;"",VLOOKUP($C1928,'Monthly budget'!$E$8:$O$86,COLUMN()-3,FALSE),0)</f>
        <v>0</v>
      </c>
      <c r="M1928" s="82">
        <f>IF($C1928&lt;&gt;"",VLOOKUP($C1928,'Monthly budget'!$E$8:$O$86,COLUMN()-3,FALSE),0)</f>
        <v>0</v>
      </c>
      <c r="N1928" s="82">
        <f>IF($C1928&lt;&gt;"",VLOOKUP($C1928,'Monthly budget'!$E$8:$O$86,COLUMN()-3,FALSE),0)</f>
        <v>0</v>
      </c>
    </row>
    <row r="1929" spans="2:14" x14ac:dyDescent="0.25">
      <c r="B1929" s="81" t="b">
        <v>0</v>
      </c>
      <c r="C1929" s="88"/>
      <c r="D1929" s="87"/>
      <c r="E1929" s="83">
        <f>IF($C1929&lt;&gt;"",VLOOKUP($C1929,'Monthly budget'!$E$8:$O$86,COLUMN()-3,FALSE),0)</f>
        <v>0</v>
      </c>
      <c r="F1929" s="82">
        <f>IF($C1929&lt;&gt;"",VLOOKUP($C1929,'Monthly budget'!$E$8:$O$86,COLUMN()-3,FALSE),0)</f>
        <v>0</v>
      </c>
      <c r="G1929" s="82">
        <f>IF($C1929&lt;&gt;"",VLOOKUP($C1929,'Monthly budget'!$E$8:$O$86,COLUMN()-3,FALSE),0)</f>
        <v>0</v>
      </c>
      <c r="H1929" s="82">
        <f>IF($C1929&lt;&gt;"",VLOOKUP($C1929,'Monthly budget'!$E$8:$O$86,COLUMN()-3,FALSE),0)</f>
        <v>0</v>
      </c>
      <c r="I1929" s="82">
        <f>IF($C1929&lt;&gt;"",VLOOKUP($C1929,'Monthly budget'!$E$8:$O$86,COLUMN()-3,FALSE),0)</f>
        <v>0</v>
      </c>
      <c r="J1929" s="82">
        <f>IF($C1929&lt;&gt;"",VLOOKUP($C1929,'Monthly budget'!$E$8:$O$86,COLUMN()-3,FALSE),0)</f>
        <v>0</v>
      </c>
      <c r="K1929" s="82">
        <f>IF($C1929&lt;&gt;"",VLOOKUP($C1929,'Monthly budget'!$E$8:$O$86,COLUMN()-3,FALSE),0)</f>
        <v>0</v>
      </c>
      <c r="L1929" s="82">
        <f>IF($C1929&lt;&gt;"",VLOOKUP($C1929,'Monthly budget'!$E$8:$O$86,COLUMN()-3,FALSE),0)</f>
        <v>0</v>
      </c>
      <c r="M1929" s="82">
        <f>IF($C1929&lt;&gt;"",VLOOKUP($C1929,'Monthly budget'!$E$8:$O$86,COLUMN()-3,FALSE),0)</f>
        <v>0</v>
      </c>
      <c r="N1929" s="82">
        <f>IF($C1929&lt;&gt;"",VLOOKUP($C1929,'Monthly budget'!$E$8:$O$86,COLUMN()-3,FALSE),0)</f>
        <v>0</v>
      </c>
    </row>
    <row r="1930" spans="2:14" x14ac:dyDescent="0.25">
      <c r="B1930" s="81" t="b">
        <v>0</v>
      </c>
      <c r="C1930" s="88"/>
      <c r="D1930" s="87"/>
      <c r="E1930" s="83">
        <f>IF($C1930&lt;&gt;"",VLOOKUP($C1930,'Monthly budget'!$E$8:$O$86,COLUMN()-3,FALSE),0)</f>
        <v>0</v>
      </c>
      <c r="F1930" s="82">
        <f>IF($C1930&lt;&gt;"",VLOOKUP($C1930,'Monthly budget'!$E$8:$O$86,COLUMN()-3,FALSE),0)</f>
        <v>0</v>
      </c>
      <c r="G1930" s="82">
        <f>IF($C1930&lt;&gt;"",VLOOKUP($C1930,'Monthly budget'!$E$8:$O$86,COLUMN()-3,FALSE),0)</f>
        <v>0</v>
      </c>
      <c r="H1930" s="82">
        <f>IF($C1930&lt;&gt;"",VLOOKUP($C1930,'Monthly budget'!$E$8:$O$86,COLUMN()-3,FALSE),0)</f>
        <v>0</v>
      </c>
      <c r="I1930" s="82">
        <f>IF($C1930&lt;&gt;"",VLOOKUP($C1930,'Monthly budget'!$E$8:$O$86,COLUMN()-3,FALSE),0)</f>
        <v>0</v>
      </c>
      <c r="J1930" s="82">
        <f>IF($C1930&lt;&gt;"",VLOOKUP($C1930,'Monthly budget'!$E$8:$O$86,COLUMN()-3,FALSE),0)</f>
        <v>0</v>
      </c>
      <c r="K1930" s="82">
        <f>IF($C1930&lt;&gt;"",VLOOKUP($C1930,'Monthly budget'!$E$8:$O$86,COLUMN()-3,FALSE),0)</f>
        <v>0</v>
      </c>
      <c r="L1930" s="82">
        <f>IF($C1930&lt;&gt;"",VLOOKUP($C1930,'Monthly budget'!$E$8:$O$86,COLUMN()-3,FALSE),0)</f>
        <v>0</v>
      </c>
      <c r="M1930" s="82">
        <f>IF($C1930&lt;&gt;"",VLOOKUP($C1930,'Monthly budget'!$E$8:$O$86,COLUMN()-3,FALSE),0)</f>
        <v>0</v>
      </c>
      <c r="N1930" s="82">
        <f>IF($C1930&lt;&gt;"",VLOOKUP($C1930,'Monthly budget'!$E$8:$O$86,COLUMN()-3,FALSE),0)</f>
        <v>0</v>
      </c>
    </row>
    <row r="1931" spans="2:14" x14ac:dyDescent="0.25">
      <c r="B1931" s="81" t="b">
        <v>0</v>
      </c>
      <c r="C1931" s="88"/>
      <c r="D1931" s="87"/>
      <c r="E1931" s="83">
        <f>IF($C1931&lt;&gt;"",VLOOKUP($C1931,'Monthly budget'!$E$8:$O$86,COLUMN()-3,FALSE),0)</f>
        <v>0</v>
      </c>
      <c r="F1931" s="82">
        <f>IF($C1931&lt;&gt;"",VLOOKUP($C1931,'Monthly budget'!$E$8:$O$86,COLUMN()-3,FALSE),0)</f>
        <v>0</v>
      </c>
      <c r="G1931" s="82">
        <f>IF($C1931&lt;&gt;"",VLOOKUP($C1931,'Monthly budget'!$E$8:$O$86,COLUMN()-3,FALSE),0)</f>
        <v>0</v>
      </c>
      <c r="H1931" s="82">
        <f>IF($C1931&lt;&gt;"",VLOOKUP($C1931,'Monthly budget'!$E$8:$O$86,COLUMN()-3,FALSE),0)</f>
        <v>0</v>
      </c>
      <c r="I1931" s="82">
        <f>IF($C1931&lt;&gt;"",VLOOKUP($C1931,'Monthly budget'!$E$8:$O$86,COLUMN()-3,FALSE),0)</f>
        <v>0</v>
      </c>
      <c r="J1931" s="82">
        <f>IF($C1931&lt;&gt;"",VLOOKUP($C1931,'Monthly budget'!$E$8:$O$86,COLUMN()-3,FALSE),0)</f>
        <v>0</v>
      </c>
      <c r="K1931" s="82">
        <f>IF($C1931&lt;&gt;"",VLOOKUP($C1931,'Monthly budget'!$E$8:$O$86,COLUMN()-3,FALSE),0)</f>
        <v>0</v>
      </c>
      <c r="L1931" s="82">
        <f>IF($C1931&lt;&gt;"",VLOOKUP($C1931,'Monthly budget'!$E$8:$O$86,COLUMN()-3,FALSE),0)</f>
        <v>0</v>
      </c>
      <c r="M1931" s="82">
        <f>IF($C1931&lt;&gt;"",VLOOKUP($C1931,'Monthly budget'!$E$8:$O$86,COLUMN()-3,FALSE),0)</f>
        <v>0</v>
      </c>
      <c r="N1931" s="82">
        <f>IF($C1931&lt;&gt;"",VLOOKUP($C1931,'Monthly budget'!$E$8:$O$86,COLUMN()-3,FALSE),0)</f>
        <v>0</v>
      </c>
    </row>
    <row r="1932" spans="2:14" x14ac:dyDescent="0.25">
      <c r="B1932" s="81" t="b">
        <v>0</v>
      </c>
      <c r="C1932" s="88"/>
      <c r="D1932" s="87"/>
      <c r="E1932" s="83">
        <f>IF($C1932&lt;&gt;"",VLOOKUP($C1932,'Monthly budget'!$E$8:$O$86,COLUMN()-3,FALSE),0)</f>
        <v>0</v>
      </c>
      <c r="F1932" s="82">
        <f>IF($C1932&lt;&gt;"",VLOOKUP($C1932,'Monthly budget'!$E$8:$O$86,COLUMN()-3,FALSE),0)</f>
        <v>0</v>
      </c>
      <c r="G1932" s="82">
        <f>IF($C1932&lt;&gt;"",VLOOKUP($C1932,'Monthly budget'!$E$8:$O$86,COLUMN()-3,FALSE),0)</f>
        <v>0</v>
      </c>
      <c r="H1932" s="82">
        <f>IF($C1932&lt;&gt;"",VLOOKUP($C1932,'Monthly budget'!$E$8:$O$86,COLUMN()-3,FALSE),0)</f>
        <v>0</v>
      </c>
      <c r="I1932" s="82">
        <f>IF($C1932&lt;&gt;"",VLOOKUP($C1932,'Monthly budget'!$E$8:$O$86,COLUMN()-3,FALSE),0)</f>
        <v>0</v>
      </c>
      <c r="J1932" s="82">
        <f>IF($C1932&lt;&gt;"",VLOOKUP($C1932,'Monthly budget'!$E$8:$O$86,COLUMN()-3,FALSE),0)</f>
        <v>0</v>
      </c>
      <c r="K1932" s="82">
        <f>IF($C1932&lt;&gt;"",VLOOKUP($C1932,'Monthly budget'!$E$8:$O$86,COLUMN()-3,FALSE),0)</f>
        <v>0</v>
      </c>
      <c r="L1932" s="82">
        <f>IF($C1932&lt;&gt;"",VLOOKUP($C1932,'Monthly budget'!$E$8:$O$86,COLUMN()-3,FALSE),0)</f>
        <v>0</v>
      </c>
      <c r="M1932" s="82">
        <f>IF($C1932&lt;&gt;"",VLOOKUP($C1932,'Monthly budget'!$E$8:$O$86,COLUMN()-3,FALSE),0)</f>
        <v>0</v>
      </c>
      <c r="N1932" s="82">
        <f>IF($C1932&lt;&gt;"",VLOOKUP($C1932,'Monthly budget'!$E$8:$O$86,COLUMN()-3,FALSE),0)</f>
        <v>0</v>
      </c>
    </row>
    <row r="1933" spans="2:14" x14ac:dyDescent="0.25">
      <c r="B1933" s="81" t="b">
        <v>0</v>
      </c>
      <c r="C1933" s="88"/>
      <c r="D1933" s="87"/>
      <c r="E1933" s="83">
        <f>IF($C1933&lt;&gt;"",VLOOKUP($C1933,'Monthly budget'!$E$8:$O$86,COLUMN()-3,FALSE),0)</f>
        <v>0</v>
      </c>
      <c r="F1933" s="82">
        <f>IF($C1933&lt;&gt;"",VLOOKUP($C1933,'Monthly budget'!$E$8:$O$86,COLUMN()-3,FALSE),0)</f>
        <v>0</v>
      </c>
      <c r="G1933" s="82">
        <f>IF($C1933&lt;&gt;"",VLOOKUP($C1933,'Monthly budget'!$E$8:$O$86,COLUMN()-3,FALSE),0)</f>
        <v>0</v>
      </c>
      <c r="H1933" s="82">
        <f>IF($C1933&lt;&gt;"",VLOOKUP($C1933,'Monthly budget'!$E$8:$O$86,COLUMN()-3,FALSE),0)</f>
        <v>0</v>
      </c>
      <c r="I1933" s="82">
        <f>IF($C1933&lt;&gt;"",VLOOKUP($C1933,'Monthly budget'!$E$8:$O$86,COLUMN()-3,FALSE),0)</f>
        <v>0</v>
      </c>
      <c r="J1933" s="82">
        <f>IF($C1933&lt;&gt;"",VLOOKUP($C1933,'Monthly budget'!$E$8:$O$86,COLUMN()-3,FALSE),0)</f>
        <v>0</v>
      </c>
      <c r="K1933" s="82">
        <f>IF($C1933&lt;&gt;"",VLOOKUP($C1933,'Monthly budget'!$E$8:$O$86,COLUMN()-3,FALSE),0)</f>
        <v>0</v>
      </c>
      <c r="L1933" s="82">
        <f>IF($C1933&lt;&gt;"",VLOOKUP($C1933,'Monthly budget'!$E$8:$O$86,COLUMN()-3,FALSE),0)</f>
        <v>0</v>
      </c>
      <c r="M1933" s="82">
        <f>IF($C1933&lt;&gt;"",VLOOKUP($C1933,'Monthly budget'!$E$8:$O$86,COLUMN()-3,FALSE),0)</f>
        <v>0</v>
      </c>
      <c r="N1933" s="82">
        <f>IF($C1933&lt;&gt;"",VLOOKUP($C1933,'Monthly budget'!$E$8:$O$86,COLUMN()-3,FALSE),0)</f>
        <v>0</v>
      </c>
    </row>
    <row r="1934" spans="2:14" x14ac:dyDescent="0.25">
      <c r="B1934" s="81" t="b">
        <v>0</v>
      </c>
      <c r="C1934" s="88"/>
      <c r="D1934" s="87"/>
      <c r="E1934" s="83">
        <f>IF($C1934&lt;&gt;"",VLOOKUP($C1934,'Monthly budget'!$E$8:$O$86,COLUMN()-3,FALSE),0)</f>
        <v>0</v>
      </c>
      <c r="F1934" s="82">
        <f>IF($C1934&lt;&gt;"",VLOOKUP($C1934,'Monthly budget'!$E$8:$O$86,COLUMN()-3,FALSE),0)</f>
        <v>0</v>
      </c>
      <c r="G1934" s="82">
        <f>IF($C1934&lt;&gt;"",VLOOKUP($C1934,'Monthly budget'!$E$8:$O$86,COLUMN()-3,FALSE),0)</f>
        <v>0</v>
      </c>
      <c r="H1934" s="82">
        <f>IF($C1934&lt;&gt;"",VLOOKUP($C1934,'Monthly budget'!$E$8:$O$86,COLUMN()-3,FALSE),0)</f>
        <v>0</v>
      </c>
      <c r="I1934" s="82">
        <f>IF($C1934&lt;&gt;"",VLOOKUP($C1934,'Monthly budget'!$E$8:$O$86,COLUMN()-3,FALSE),0)</f>
        <v>0</v>
      </c>
      <c r="J1934" s="82">
        <f>IF($C1934&lt;&gt;"",VLOOKUP($C1934,'Monthly budget'!$E$8:$O$86,COLUMN()-3,FALSE),0)</f>
        <v>0</v>
      </c>
      <c r="K1934" s="82">
        <f>IF($C1934&lt;&gt;"",VLOOKUP($C1934,'Monthly budget'!$E$8:$O$86,COLUMN()-3,FALSE),0)</f>
        <v>0</v>
      </c>
      <c r="L1934" s="82">
        <f>IF($C1934&lt;&gt;"",VLOOKUP($C1934,'Monthly budget'!$E$8:$O$86,COLUMN()-3,FALSE),0)</f>
        <v>0</v>
      </c>
      <c r="M1934" s="82">
        <f>IF($C1934&lt;&gt;"",VLOOKUP($C1934,'Monthly budget'!$E$8:$O$86,COLUMN()-3,FALSE),0)</f>
        <v>0</v>
      </c>
      <c r="N1934" s="82">
        <f>IF($C1934&lt;&gt;"",VLOOKUP($C1934,'Monthly budget'!$E$8:$O$86,COLUMN()-3,FALSE),0)</f>
        <v>0</v>
      </c>
    </row>
    <row r="1935" spans="2:14" x14ac:dyDescent="0.25">
      <c r="B1935" s="81" t="b">
        <v>0</v>
      </c>
      <c r="C1935" s="88"/>
      <c r="D1935" s="87"/>
      <c r="E1935" s="83">
        <f>IF($C1935&lt;&gt;"",VLOOKUP($C1935,'Monthly budget'!$E$8:$O$86,COLUMN()-3,FALSE),0)</f>
        <v>0</v>
      </c>
      <c r="F1935" s="82">
        <f>IF($C1935&lt;&gt;"",VLOOKUP($C1935,'Monthly budget'!$E$8:$O$86,COLUMN()-3,FALSE),0)</f>
        <v>0</v>
      </c>
      <c r="G1935" s="82">
        <f>IF($C1935&lt;&gt;"",VLOOKUP($C1935,'Monthly budget'!$E$8:$O$86,COLUMN()-3,FALSE),0)</f>
        <v>0</v>
      </c>
      <c r="H1935" s="82">
        <f>IF($C1935&lt;&gt;"",VLOOKUP($C1935,'Monthly budget'!$E$8:$O$86,COLUMN()-3,FALSE),0)</f>
        <v>0</v>
      </c>
      <c r="I1935" s="82">
        <f>IF($C1935&lt;&gt;"",VLOOKUP($C1935,'Monthly budget'!$E$8:$O$86,COLUMN()-3,FALSE),0)</f>
        <v>0</v>
      </c>
      <c r="J1935" s="82">
        <f>IF($C1935&lt;&gt;"",VLOOKUP($C1935,'Monthly budget'!$E$8:$O$86,COLUMN()-3,FALSE),0)</f>
        <v>0</v>
      </c>
      <c r="K1935" s="82">
        <f>IF($C1935&lt;&gt;"",VLOOKUP($C1935,'Monthly budget'!$E$8:$O$86,COLUMN()-3,FALSE),0)</f>
        <v>0</v>
      </c>
      <c r="L1935" s="82">
        <f>IF($C1935&lt;&gt;"",VLOOKUP($C1935,'Monthly budget'!$E$8:$O$86,COLUMN()-3,FALSE),0)</f>
        <v>0</v>
      </c>
      <c r="M1935" s="82">
        <f>IF($C1935&lt;&gt;"",VLOOKUP($C1935,'Monthly budget'!$E$8:$O$86,COLUMN()-3,FALSE),0)</f>
        <v>0</v>
      </c>
      <c r="N1935" s="82">
        <f>IF($C1935&lt;&gt;"",VLOOKUP($C1935,'Monthly budget'!$E$8:$O$86,COLUMN()-3,FALSE),0)</f>
        <v>0</v>
      </c>
    </row>
    <row r="1936" spans="2:14" x14ac:dyDescent="0.25">
      <c r="B1936" s="81" t="b">
        <v>0</v>
      </c>
      <c r="C1936" s="88"/>
      <c r="D1936" s="87"/>
      <c r="E1936" s="83">
        <f>IF($C1936&lt;&gt;"",VLOOKUP($C1936,'Monthly budget'!$E$8:$O$86,COLUMN()-3,FALSE),0)</f>
        <v>0</v>
      </c>
      <c r="F1936" s="82">
        <f>IF($C1936&lt;&gt;"",VLOOKUP($C1936,'Monthly budget'!$E$8:$O$86,COLUMN()-3,FALSE),0)</f>
        <v>0</v>
      </c>
      <c r="G1936" s="82">
        <f>IF($C1936&lt;&gt;"",VLOOKUP($C1936,'Monthly budget'!$E$8:$O$86,COLUMN()-3,FALSE),0)</f>
        <v>0</v>
      </c>
      <c r="H1936" s="82">
        <f>IF($C1936&lt;&gt;"",VLOOKUP($C1936,'Monthly budget'!$E$8:$O$86,COLUMN()-3,FALSE),0)</f>
        <v>0</v>
      </c>
      <c r="I1936" s="82">
        <f>IF($C1936&lt;&gt;"",VLOOKUP($C1936,'Monthly budget'!$E$8:$O$86,COLUMN()-3,FALSE),0)</f>
        <v>0</v>
      </c>
      <c r="J1936" s="82">
        <f>IF($C1936&lt;&gt;"",VLOOKUP($C1936,'Monthly budget'!$E$8:$O$86,COLUMN()-3,FALSE),0)</f>
        <v>0</v>
      </c>
      <c r="K1936" s="82">
        <f>IF($C1936&lt;&gt;"",VLOOKUP($C1936,'Monthly budget'!$E$8:$O$86,COLUMN()-3,FALSE),0)</f>
        <v>0</v>
      </c>
      <c r="L1936" s="82">
        <f>IF($C1936&lt;&gt;"",VLOOKUP($C1936,'Monthly budget'!$E$8:$O$86,COLUMN()-3,FALSE),0)</f>
        <v>0</v>
      </c>
      <c r="M1936" s="82">
        <f>IF($C1936&lt;&gt;"",VLOOKUP($C1936,'Monthly budget'!$E$8:$O$86,COLUMN()-3,FALSE),0)</f>
        <v>0</v>
      </c>
      <c r="N1936" s="82">
        <f>IF($C1936&lt;&gt;"",VLOOKUP($C1936,'Monthly budget'!$E$8:$O$86,COLUMN()-3,FALSE),0)</f>
        <v>0</v>
      </c>
    </row>
    <row r="1937" spans="2:14" x14ac:dyDescent="0.25">
      <c r="B1937" s="81" t="b">
        <v>0</v>
      </c>
      <c r="C1937" s="88"/>
      <c r="D1937" s="87"/>
      <c r="E1937" s="83">
        <f>IF($C1937&lt;&gt;"",VLOOKUP($C1937,'Monthly budget'!$E$8:$O$86,COLUMN()-3,FALSE),0)</f>
        <v>0</v>
      </c>
      <c r="F1937" s="82">
        <f>IF($C1937&lt;&gt;"",VLOOKUP($C1937,'Monthly budget'!$E$8:$O$86,COLUMN()-3,FALSE),0)</f>
        <v>0</v>
      </c>
      <c r="G1937" s="82">
        <f>IF($C1937&lt;&gt;"",VLOOKUP($C1937,'Monthly budget'!$E$8:$O$86,COLUMN()-3,FALSE),0)</f>
        <v>0</v>
      </c>
      <c r="H1937" s="82">
        <f>IF($C1937&lt;&gt;"",VLOOKUP($C1937,'Monthly budget'!$E$8:$O$86,COLUMN()-3,FALSE),0)</f>
        <v>0</v>
      </c>
      <c r="I1937" s="82">
        <f>IF($C1937&lt;&gt;"",VLOOKUP($C1937,'Monthly budget'!$E$8:$O$86,COLUMN()-3,FALSE),0)</f>
        <v>0</v>
      </c>
      <c r="J1937" s="82">
        <f>IF($C1937&lt;&gt;"",VLOOKUP($C1937,'Monthly budget'!$E$8:$O$86,COLUMN()-3,FALSE),0)</f>
        <v>0</v>
      </c>
      <c r="K1937" s="82">
        <f>IF($C1937&lt;&gt;"",VLOOKUP($C1937,'Monthly budget'!$E$8:$O$86,COLUMN()-3,FALSE),0)</f>
        <v>0</v>
      </c>
      <c r="L1937" s="82">
        <f>IF($C1937&lt;&gt;"",VLOOKUP($C1937,'Monthly budget'!$E$8:$O$86,COLUMN()-3,FALSE),0)</f>
        <v>0</v>
      </c>
      <c r="M1937" s="82">
        <f>IF($C1937&lt;&gt;"",VLOOKUP($C1937,'Monthly budget'!$E$8:$O$86,COLUMN()-3,FALSE),0)</f>
        <v>0</v>
      </c>
      <c r="N1937" s="82">
        <f>IF($C1937&lt;&gt;"",VLOOKUP($C1937,'Monthly budget'!$E$8:$O$86,COLUMN()-3,FALSE),0)</f>
        <v>0</v>
      </c>
    </row>
    <row r="1938" spans="2:14" x14ac:dyDescent="0.25">
      <c r="B1938" s="81" t="b">
        <v>0</v>
      </c>
      <c r="C1938" s="88"/>
      <c r="D1938" s="87"/>
      <c r="E1938" s="83">
        <f>IF($C1938&lt;&gt;"",VLOOKUP($C1938,'Monthly budget'!$E$8:$O$86,COLUMN()-3,FALSE),0)</f>
        <v>0</v>
      </c>
      <c r="F1938" s="82">
        <f>IF($C1938&lt;&gt;"",VLOOKUP($C1938,'Monthly budget'!$E$8:$O$86,COLUMN()-3,FALSE),0)</f>
        <v>0</v>
      </c>
      <c r="G1938" s="82">
        <f>IF($C1938&lt;&gt;"",VLOOKUP($C1938,'Monthly budget'!$E$8:$O$86,COLUMN()-3,FALSE),0)</f>
        <v>0</v>
      </c>
      <c r="H1938" s="82">
        <f>IF($C1938&lt;&gt;"",VLOOKUP($C1938,'Monthly budget'!$E$8:$O$86,COLUMN()-3,FALSE),0)</f>
        <v>0</v>
      </c>
      <c r="I1938" s="82">
        <f>IF($C1938&lt;&gt;"",VLOOKUP($C1938,'Monthly budget'!$E$8:$O$86,COLUMN()-3,FALSE),0)</f>
        <v>0</v>
      </c>
      <c r="J1938" s="82">
        <f>IF($C1938&lt;&gt;"",VLOOKUP($C1938,'Monthly budget'!$E$8:$O$86,COLUMN()-3,FALSE),0)</f>
        <v>0</v>
      </c>
      <c r="K1938" s="82">
        <f>IF($C1938&lt;&gt;"",VLOOKUP($C1938,'Monthly budget'!$E$8:$O$86,COLUMN()-3,FALSE),0)</f>
        <v>0</v>
      </c>
      <c r="L1938" s="82">
        <f>IF($C1938&lt;&gt;"",VLOOKUP($C1938,'Monthly budget'!$E$8:$O$86,COLUMN()-3,FALSE),0)</f>
        <v>0</v>
      </c>
      <c r="M1938" s="82">
        <f>IF($C1938&lt;&gt;"",VLOOKUP($C1938,'Monthly budget'!$E$8:$O$86,COLUMN()-3,FALSE),0)</f>
        <v>0</v>
      </c>
      <c r="N1938" s="82">
        <f>IF($C1938&lt;&gt;"",VLOOKUP($C1938,'Monthly budget'!$E$8:$O$86,COLUMN()-3,FALSE),0)</f>
        <v>0</v>
      </c>
    </row>
    <row r="1939" spans="2:14" x14ac:dyDescent="0.25">
      <c r="B1939" s="81" t="b">
        <v>0</v>
      </c>
      <c r="C1939" s="88"/>
      <c r="D1939" s="87"/>
      <c r="E1939" s="83">
        <f>IF($C1939&lt;&gt;"",VLOOKUP($C1939,'Monthly budget'!$E$8:$O$86,COLUMN()-3,FALSE),0)</f>
        <v>0</v>
      </c>
      <c r="F1939" s="82">
        <f>IF($C1939&lt;&gt;"",VLOOKUP($C1939,'Monthly budget'!$E$8:$O$86,COLUMN()-3,FALSE),0)</f>
        <v>0</v>
      </c>
      <c r="G1939" s="82">
        <f>IF($C1939&lt;&gt;"",VLOOKUP($C1939,'Monthly budget'!$E$8:$O$86,COLUMN()-3,FALSE),0)</f>
        <v>0</v>
      </c>
      <c r="H1939" s="82">
        <f>IF($C1939&lt;&gt;"",VLOOKUP($C1939,'Monthly budget'!$E$8:$O$86,COLUMN()-3,FALSE),0)</f>
        <v>0</v>
      </c>
      <c r="I1939" s="82">
        <f>IF($C1939&lt;&gt;"",VLOOKUP($C1939,'Monthly budget'!$E$8:$O$86,COLUMN()-3,FALSE),0)</f>
        <v>0</v>
      </c>
      <c r="J1939" s="82">
        <f>IF($C1939&lt;&gt;"",VLOOKUP($C1939,'Monthly budget'!$E$8:$O$86,COLUMN()-3,FALSE),0)</f>
        <v>0</v>
      </c>
      <c r="K1939" s="82">
        <f>IF($C1939&lt;&gt;"",VLOOKUP($C1939,'Monthly budget'!$E$8:$O$86,COLUMN()-3,FALSE),0)</f>
        <v>0</v>
      </c>
      <c r="L1939" s="82">
        <f>IF($C1939&lt;&gt;"",VLOOKUP($C1939,'Monthly budget'!$E$8:$O$86,COLUMN()-3,FALSE),0)</f>
        <v>0</v>
      </c>
      <c r="M1939" s="82">
        <f>IF($C1939&lt;&gt;"",VLOOKUP($C1939,'Monthly budget'!$E$8:$O$86,COLUMN()-3,FALSE),0)</f>
        <v>0</v>
      </c>
      <c r="N1939" s="82">
        <f>IF($C1939&lt;&gt;"",VLOOKUP($C1939,'Monthly budget'!$E$8:$O$86,COLUMN()-3,FALSE),0)</f>
        <v>0</v>
      </c>
    </row>
    <row r="1940" spans="2:14" x14ac:dyDescent="0.25">
      <c r="B1940" s="81" t="b">
        <v>0</v>
      </c>
      <c r="C1940" s="88"/>
      <c r="D1940" s="87"/>
      <c r="E1940" s="83">
        <f>IF($C1940&lt;&gt;"",VLOOKUP($C1940,'Monthly budget'!$E$8:$O$86,COLUMN()-3,FALSE),0)</f>
        <v>0</v>
      </c>
      <c r="F1940" s="82">
        <f>IF($C1940&lt;&gt;"",VLOOKUP($C1940,'Monthly budget'!$E$8:$O$86,COLUMN()-3,FALSE),0)</f>
        <v>0</v>
      </c>
      <c r="G1940" s="82">
        <f>IF($C1940&lt;&gt;"",VLOOKUP($C1940,'Monthly budget'!$E$8:$O$86,COLUMN()-3,FALSE),0)</f>
        <v>0</v>
      </c>
      <c r="H1940" s="82">
        <f>IF($C1940&lt;&gt;"",VLOOKUP($C1940,'Monthly budget'!$E$8:$O$86,COLUMN()-3,FALSE),0)</f>
        <v>0</v>
      </c>
      <c r="I1940" s="82">
        <f>IF($C1940&lt;&gt;"",VLOOKUP($C1940,'Monthly budget'!$E$8:$O$86,COLUMN()-3,FALSE),0)</f>
        <v>0</v>
      </c>
      <c r="J1940" s="82">
        <f>IF($C1940&lt;&gt;"",VLOOKUP($C1940,'Monthly budget'!$E$8:$O$86,COLUMN()-3,FALSE),0)</f>
        <v>0</v>
      </c>
      <c r="K1940" s="82">
        <f>IF($C1940&lt;&gt;"",VLOOKUP($C1940,'Monthly budget'!$E$8:$O$86,COLUMN()-3,FALSE),0)</f>
        <v>0</v>
      </c>
      <c r="L1940" s="82">
        <f>IF($C1940&lt;&gt;"",VLOOKUP($C1940,'Monthly budget'!$E$8:$O$86,COLUMN()-3,FALSE),0)</f>
        <v>0</v>
      </c>
      <c r="M1940" s="82">
        <f>IF($C1940&lt;&gt;"",VLOOKUP($C1940,'Monthly budget'!$E$8:$O$86,COLUMN()-3,FALSE),0)</f>
        <v>0</v>
      </c>
      <c r="N1940" s="82">
        <f>IF($C1940&lt;&gt;"",VLOOKUP($C1940,'Monthly budget'!$E$8:$O$86,COLUMN()-3,FALSE),0)</f>
        <v>0</v>
      </c>
    </row>
    <row r="1941" spans="2:14" x14ac:dyDescent="0.25">
      <c r="B1941" s="81" t="b">
        <v>0</v>
      </c>
      <c r="C1941" s="88"/>
      <c r="D1941" s="87"/>
      <c r="E1941" s="83">
        <f>IF($C1941&lt;&gt;"",VLOOKUP($C1941,'Monthly budget'!$E$8:$O$86,COLUMN()-3,FALSE),0)</f>
        <v>0</v>
      </c>
      <c r="F1941" s="82">
        <f>IF($C1941&lt;&gt;"",VLOOKUP($C1941,'Monthly budget'!$E$8:$O$86,COLUMN()-3,FALSE),0)</f>
        <v>0</v>
      </c>
      <c r="G1941" s="82">
        <f>IF($C1941&lt;&gt;"",VLOOKUP($C1941,'Monthly budget'!$E$8:$O$86,COLUMN()-3,FALSE),0)</f>
        <v>0</v>
      </c>
      <c r="H1941" s="82">
        <f>IF($C1941&lt;&gt;"",VLOOKUP($C1941,'Monthly budget'!$E$8:$O$86,COLUMN()-3,FALSE),0)</f>
        <v>0</v>
      </c>
      <c r="I1941" s="82">
        <f>IF($C1941&lt;&gt;"",VLOOKUP($C1941,'Monthly budget'!$E$8:$O$86,COLUMN()-3,FALSE),0)</f>
        <v>0</v>
      </c>
      <c r="J1941" s="82">
        <f>IF($C1941&lt;&gt;"",VLOOKUP($C1941,'Monthly budget'!$E$8:$O$86,COLUMN()-3,FALSE),0)</f>
        <v>0</v>
      </c>
      <c r="K1941" s="82">
        <f>IF($C1941&lt;&gt;"",VLOOKUP($C1941,'Monthly budget'!$E$8:$O$86,COLUMN()-3,FALSE),0)</f>
        <v>0</v>
      </c>
      <c r="L1941" s="82">
        <f>IF($C1941&lt;&gt;"",VLOOKUP($C1941,'Monthly budget'!$E$8:$O$86,COLUMN()-3,FALSE),0)</f>
        <v>0</v>
      </c>
      <c r="M1941" s="82">
        <f>IF($C1941&lt;&gt;"",VLOOKUP($C1941,'Monthly budget'!$E$8:$O$86,COLUMN()-3,FALSE),0)</f>
        <v>0</v>
      </c>
      <c r="N1941" s="82">
        <f>IF($C1941&lt;&gt;"",VLOOKUP($C1941,'Monthly budget'!$E$8:$O$86,COLUMN()-3,FALSE),0)</f>
        <v>0</v>
      </c>
    </row>
    <row r="1942" spans="2:14" x14ac:dyDescent="0.25">
      <c r="B1942" s="81" t="b">
        <v>0</v>
      </c>
      <c r="C1942" s="88"/>
      <c r="D1942" s="87"/>
      <c r="E1942" s="83">
        <f>IF($C1942&lt;&gt;"",VLOOKUP($C1942,'Monthly budget'!$E$8:$O$86,COLUMN()-3,FALSE),0)</f>
        <v>0</v>
      </c>
      <c r="F1942" s="82">
        <f>IF($C1942&lt;&gt;"",VLOOKUP($C1942,'Monthly budget'!$E$8:$O$86,COLUMN()-3,FALSE),0)</f>
        <v>0</v>
      </c>
      <c r="G1942" s="82">
        <f>IF($C1942&lt;&gt;"",VLOOKUP($C1942,'Monthly budget'!$E$8:$O$86,COLUMN()-3,FALSE),0)</f>
        <v>0</v>
      </c>
      <c r="H1942" s="82">
        <f>IF($C1942&lt;&gt;"",VLOOKUP($C1942,'Monthly budget'!$E$8:$O$86,COLUMN()-3,FALSE),0)</f>
        <v>0</v>
      </c>
      <c r="I1942" s="82">
        <f>IF($C1942&lt;&gt;"",VLOOKUP($C1942,'Monthly budget'!$E$8:$O$86,COLUMN()-3,FALSE),0)</f>
        <v>0</v>
      </c>
      <c r="J1942" s="82">
        <f>IF($C1942&lt;&gt;"",VLOOKUP($C1942,'Monthly budget'!$E$8:$O$86,COLUMN()-3,FALSE),0)</f>
        <v>0</v>
      </c>
      <c r="K1942" s="82">
        <f>IF($C1942&lt;&gt;"",VLOOKUP($C1942,'Monthly budget'!$E$8:$O$86,COLUMN()-3,FALSE),0)</f>
        <v>0</v>
      </c>
      <c r="L1942" s="82">
        <f>IF($C1942&lt;&gt;"",VLOOKUP($C1942,'Monthly budget'!$E$8:$O$86,COLUMN()-3,FALSE),0)</f>
        <v>0</v>
      </c>
      <c r="M1942" s="82">
        <f>IF($C1942&lt;&gt;"",VLOOKUP($C1942,'Monthly budget'!$E$8:$O$86,COLUMN()-3,FALSE),0)</f>
        <v>0</v>
      </c>
      <c r="N1942" s="82">
        <f>IF($C1942&lt;&gt;"",VLOOKUP($C1942,'Monthly budget'!$E$8:$O$86,COLUMN()-3,FALSE),0)</f>
        <v>0</v>
      </c>
    </row>
    <row r="1943" spans="2:14" x14ac:dyDescent="0.25">
      <c r="B1943" s="81" t="b">
        <v>0</v>
      </c>
      <c r="C1943" s="88"/>
      <c r="D1943" s="87"/>
      <c r="E1943" s="83">
        <f>IF($C1943&lt;&gt;"",VLOOKUP($C1943,'Monthly budget'!$E$8:$O$86,COLUMN()-3,FALSE),0)</f>
        <v>0</v>
      </c>
      <c r="F1943" s="82">
        <f>IF($C1943&lt;&gt;"",VLOOKUP($C1943,'Monthly budget'!$E$8:$O$86,COLUMN()-3,FALSE),0)</f>
        <v>0</v>
      </c>
      <c r="G1943" s="82">
        <f>IF($C1943&lt;&gt;"",VLOOKUP($C1943,'Monthly budget'!$E$8:$O$86,COLUMN()-3,FALSE),0)</f>
        <v>0</v>
      </c>
      <c r="H1943" s="82">
        <f>IF($C1943&lt;&gt;"",VLOOKUP($C1943,'Monthly budget'!$E$8:$O$86,COLUMN()-3,FALSE),0)</f>
        <v>0</v>
      </c>
      <c r="I1943" s="82">
        <f>IF($C1943&lt;&gt;"",VLOOKUP($C1943,'Monthly budget'!$E$8:$O$86,COLUMN()-3,FALSE),0)</f>
        <v>0</v>
      </c>
      <c r="J1943" s="82">
        <f>IF($C1943&lt;&gt;"",VLOOKUP($C1943,'Monthly budget'!$E$8:$O$86,COLUMN()-3,FALSE),0)</f>
        <v>0</v>
      </c>
      <c r="K1943" s="82">
        <f>IF($C1943&lt;&gt;"",VLOOKUP($C1943,'Monthly budget'!$E$8:$O$86,COLUMN()-3,FALSE),0)</f>
        <v>0</v>
      </c>
      <c r="L1943" s="82">
        <f>IF($C1943&lt;&gt;"",VLOOKUP($C1943,'Monthly budget'!$E$8:$O$86,COLUMN()-3,FALSE),0)</f>
        <v>0</v>
      </c>
      <c r="M1943" s="82">
        <f>IF($C1943&lt;&gt;"",VLOOKUP($C1943,'Monthly budget'!$E$8:$O$86,COLUMN()-3,FALSE),0)</f>
        <v>0</v>
      </c>
      <c r="N1943" s="82">
        <f>IF($C1943&lt;&gt;"",VLOOKUP($C1943,'Monthly budget'!$E$8:$O$86,COLUMN()-3,FALSE),0)</f>
        <v>0</v>
      </c>
    </row>
    <row r="1944" spans="2:14" x14ac:dyDescent="0.25">
      <c r="B1944" s="81" t="b">
        <v>0</v>
      </c>
      <c r="C1944" s="88"/>
      <c r="D1944" s="87"/>
      <c r="E1944" s="83">
        <f>IF($C1944&lt;&gt;"",VLOOKUP($C1944,'Monthly budget'!$E$8:$O$86,COLUMN()-3,FALSE),0)</f>
        <v>0</v>
      </c>
      <c r="F1944" s="82">
        <f>IF($C1944&lt;&gt;"",VLOOKUP($C1944,'Monthly budget'!$E$8:$O$86,COLUMN()-3,FALSE),0)</f>
        <v>0</v>
      </c>
      <c r="G1944" s="82">
        <f>IF($C1944&lt;&gt;"",VLOOKUP($C1944,'Monthly budget'!$E$8:$O$86,COLUMN()-3,FALSE),0)</f>
        <v>0</v>
      </c>
      <c r="H1944" s="82">
        <f>IF($C1944&lt;&gt;"",VLOOKUP($C1944,'Monthly budget'!$E$8:$O$86,COLUMN()-3,FALSE),0)</f>
        <v>0</v>
      </c>
      <c r="I1944" s="82">
        <f>IF($C1944&lt;&gt;"",VLOOKUP($C1944,'Monthly budget'!$E$8:$O$86,COLUMN()-3,FALSE),0)</f>
        <v>0</v>
      </c>
      <c r="J1944" s="82">
        <f>IF($C1944&lt;&gt;"",VLOOKUP($C1944,'Monthly budget'!$E$8:$O$86,COLUMN()-3,FALSE),0)</f>
        <v>0</v>
      </c>
      <c r="K1944" s="82">
        <f>IF($C1944&lt;&gt;"",VLOOKUP($C1944,'Monthly budget'!$E$8:$O$86,COLUMN()-3,FALSE),0)</f>
        <v>0</v>
      </c>
      <c r="L1944" s="82">
        <f>IF($C1944&lt;&gt;"",VLOOKUP($C1944,'Monthly budget'!$E$8:$O$86,COLUMN()-3,FALSE),0)</f>
        <v>0</v>
      </c>
      <c r="M1944" s="82">
        <f>IF($C1944&lt;&gt;"",VLOOKUP($C1944,'Monthly budget'!$E$8:$O$86,COLUMN()-3,FALSE),0)</f>
        <v>0</v>
      </c>
      <c r="N1944" s="82">
        <f>IF($C1944&lt;&gt;"",VLOOKUP($C1944,'Monthly budget'!$E$8:$O$86,COLUMN()-3,FALSE),0)</f>
        <v>0</v>
      </c>
    </row>
    <row r="1945" spans="2:14" x14ac:dyDescent="0.25">
      <c r="B1945" s="81" t="b">
        <v>0</v>
      </c>
      <c r="C1945" s="88"/>
      <c r="D1945" s="87"/>
      <c r="E1945" s="83">
        <f>IF($C1945&lt;&gt;"",VLOOKUP($C1945,'Monthly budget'!$E$8:$O$86,COLUMN()-3,FALSE),0)</f>
        <v>0</v>
      </c>
      <c r="F1945" s="82">
        <f>IF($C1945&lt;&gt;"",VLOOKUP($C1945,'Monthly budget'!$E$8:$O$86,COLUMN()-3,FALSE),0)</f>
        <v>0</v>
      </c>
      <c r="G1945" s="82">
        <f>IF($C1945&lt;&gt;"",VLOOKUP($C1945,'Monthly budget'!$E$8:$O$86,COLUMN()-3,FALSE),0)</f>
        <v>0</v>
      </c>
      <c r="H1945" s="82">
        <f>IF($C1945&lt;&gt;"",VLOOKUP($C1945,'Monthly budget'!$E$8:$O$86,COLUMN()-3,FALSE),0)</f>
        <v>0</v>
      </c>
      <c r="I1945" s="82">
        <f>IF($C1945&lt;&gt;"",VLOOKUP($C1945,'Monthly budget'!$E$8:$O$86,COLUMN()-3,FALSE),0)</f>
        <v>0</v>
      </c>
      <c r="J1945" s="82">
        <f>IF($C1945&lt;&gt;"",VLOOKUP($C1945,'Monthly budget'!$E$8:$O$86,COLUMN()-3,FALSE),0)</f>
        <v>0</v>
      </c>
      <c r="K1945" s="82">
        <f>IF($C1945&lt;&gt;"",VLOOKUP($C1945,'Monthly budget'!$E$8:$O$86,COLUMN()-3,FALSE),0)</f>
        <v>0</v>
      </c>
      <c r="L1945" s="82">
        <f>IF($C1945&lt;&gt;"",VLOOKUP($C1945,'Monthly budget'!$E$8:$O$86,COLUMN()-3,FALSE),0)</f>
        <v>0</v>
      </c>
      <c r="M1945" s="82">
        <f>IF($C1945&lt;&gt;"",VLOOKUP($C1945,'Monthly budget'!$E$8:$O$86,COLUMN()-3,FALSE),0)</f>
        <v>0</v>
      </c>
      <c r="N1945" s="82">
        <f>IF($C1945&lt;&gt;"",VLOOKUP($C1945,'Monthly budget'!$E$8:$O$86,COLUMN()-3,FALSE),0)</f>
        <v>0</v>
      </c>
    </row>
    <row r="1946" spans="2:14" x14ac:dyDescent="0.25">
      <c r="B1946" s="81" t="b">
        <v>0</v>
      </c>
      <c r="C1946" s="88"/>
      <c r="D1946" s="87"/>
      <c r="E1946" s="83">
        <f>IF($C1946&lt;&gt;"",VLOOKUP($C1946,'Monthly budget'!$E$8:$O$86,COLUMN()-3,FALSE),0)</f>
        <v>0</v>
      </c>
      <c r="F1946" s="82">
        <f>IF($C1946&lt;&gt;"",VLOOKUP($C1946,'Monthly budget'!$E$8:$O$86,COLUMN()-3,FALSE),0)</f>
        <v>0</v>
      </c>
      <c r="G1946" s="82">
        <f>IF($C1946&lt;&gt;"",VLOOKUP($C1946,'Monthly budget'!$E$8:$O$86,COLUMN()-3,FALSE),0)</f>
        <v>0</v>
      </c>
      <c r="H1946" s="82">
        <f>IF($C1946&lt;&gt;"",VLOOKUP($C1946,'Monthly budget'!$E$8:$O$86,COLUMN()-3,FALSE),0)</f>
        <v>0</v>
      </c>
      <c r="I1946" s="82">
        <f>IF($C1946&lt;&gt;"",VLOOKUP($C1946,'Monthly budget'!$E$8:$O$86,COLUMN()-3,FALSE),0)</f>
        <v>0</v>
      </c>
      <c r="J1946" s="82">
        <f>IF($C1946&lt;&gt;"",VLOOKUP($C1946,'Monthly budget'!$E$8:$O$86,COLUMN()-3,FALSE),0)</f>
        <v>0</v>
      </c>
      <c r="K1946" s="82">
        <f>IF($C1946&lt;&gt;"",VLOOKUP($C1946,'Monthly budget'!$E$8:$O$86,COLUMN()-3,FALSE),0)</f>
        <v>0</v>
      </c>
      <c r="L1946" s="82">
        <f>IF($C1946&lt;&gt;"",VLOOKUP($C1946,'Monthly budget'!$E$8:$O$86,COLUMN()-3,FALSE),0)</f>
        <v>0</v>
      </c>
      <c r="M1946" s="82">
        <f>IF($C1946&lt;&gt;"",VLOOKUP($C1946,'Monthly budget'!$E$8:$O$86,COLUMN()-3,FALSE),0)</f>
        <v>0</v>
      </c>
      <c r="N1946" s="82">
        <f>IF($C1946&lt;&gt;"",VLOOKUP($C1946,'Monthly budget'!$E$8:$O$86,COLUMN()-3,FALSE),0)</f>
        <v>0</v>
      </c>
    </row>
    <row r="1947" spans="2:14" x14ac:dyDescent="0.25">
      <c r="B1947" s="81" t="b">
        <v>0</v>
      </c>
      <c r="C1947" s="88"/>
      <c r="D1947" s="87"/>
      <c r="E1947" s="83">
        <f>IF($C1947&lt;&gt;"",VLOOKUP($C1947,'Monthly budget'!$E$8:$O$86,COLUMN()-3,FALSE),0)</f>
        <v>0</v>
      </c>
      <c r="F1947" s="82">
        <f>IF($C1947&lt;&gt;"",VLOOKUP($C1947,'Monthly budget'!$E$8:$O$86,COLUMN()-3,FALSE),0)</f>
        <v>0</v>
      </c>
      <c r="G1947" s="82">
        <f>IF($C1947&lt;&gt;"",VLOOKUP($C1947,'Monthly budget'!$E$8:$O$86,COLUMN()-3,FALSE),0)</f>
        <v>0</v>
      </c>
      <c r="H1947" s="82">
        <f>IF($C1947&lt;&gt;"",VLOOKUP($C1947,'Monthly budget'!$E$8:$O$86,COLUMN()-3,FALSE),0)</f>
        <v>0</v>
      </c>
      <c r="I1947" s="82">
        <f>IF($C1947&lt;&gt;"",VLOOKUP($C1947,'Monthly budget'!$E$8:$O$86,COLUMN()-3,FALSE),0)</f>
        <v>0</v>
      </c>
      <c r="J1947" s="82">
        <f>IF($C1947&lt;&gt;"",VLOOKUP($C1947,'Monthly budget'!$E$8:$O$86,COLUMN()-3,FALSE),0)</f>
        <v>0</v>
      </c>
      <c r="K1947" s="82">
        <f>IF($C1947&lt;&gt;"",VLOOKUP($C1947,'Monthly budget'!$E$8:$O$86,COLUMN()-3,FALSE),0)</f>
        <v>0</v>
      </c>
      <c r="L1947" s="82">
        <f>IF($C1947&lt;&gt;"",VLOOKUP($C1947,'Monthly budget'!$E$8:$O$86,COLUMN()-3,FALSE),0)</f>
        <v>0</v>
      </c>
      <c r="M1947" s="82">
        <f>IF($C1947&lt;&gt;"",VLOOKUP($C1947,'Monthly budget'!$E$8:$O$86,COLUMN()-3,FALSE),0)</f>
        <v>0</v>
      </c>
      <c r="N1947" s="82">
        <f>IF($C1947&lt;&gt;"",VLOOKUP($C1947,'Monthly budget'!$E$8:$O$86,COLUMN()-3,FALSE),0)</f>
        <v>0</v>
      </c>
    </row>
    <row r="1948" spans="2:14" x14ac:dyDescent="0.25">
      <c r="B1948" s="81" t="b">
        <v>0</v>
      </c>
      <c r="C1948" s="88"/>
      <c r="D1948" s="87"/>
      <c r="E1948" s="83">
        <f>IF($C1948&lt;&gt;"",VLOOKUP($C1948,'Monthly budget'!$E$8:$O$86,COLUMN()-3,FALSE),0)</f>
        <v>0</v>
      </c>
      <c r="F1948" s="82">
        <f>IF($C1948&lt;&gt;"",VLOOKUP($C1948,'Monthly budget'!$E$8:$O$86,COLUMN()-3,FALSE),0)</f>
        <v>0</v>
      </c>
      <c r="G1948" s="82">
        <f>IF($C1948&lt;&gt;"",VLOOKUP($C1948,'Monthly budget'!$E$8:$O$86,COLUMN()-3,FALSE),0)</f>
        <v>0</v>
      </c>
      <c r="H1948" s="82">
        <f>IF($C1948&lt;&gt;"",VLOOKUP($C1948,'Monthly budget'!$E$8:$O$86,COLUMN()-3,FALSE),0)</f>
        <v>0</v>
      </c>
      <c r="I1948" s="82">
        <f>IF($C1948&lt;&gt;"",VLOOKUP($C1948,'Monthly budget'!$E$8:$O$86,COLUMN()-3,FALSE),0)</f>
        <v>0</v>
      </c>
      <c r="J1948" s="82">
        <f>IF($C1948&lt;&gt;"",VLOOKUP($C1948,'Monthly budget'!$E$8:$O$86,COLUMN()-3,FALSE),0)</f>
        <v>0</v>
      </c>
      <c r="K1948" s="82">
        <f>IF($C1948&lt;&gt;"",VLOOKUP($C1948,'Monthly budget'!$E$8:$O$86,COLUMN()-3,FALSE),0)</f>
        <v>0</v>
      </c>
      <c r="L1948" s="82">
        <f>IF($C1948&lt;&gt;"",VLOOKUP($C1948,'Monthly budget'!$E$8:$O$86,COLUMN()-3,FALSE),0)</f>
        <v>0</v>
      </c>
      <c r="M1948" s="82">
        <f>IF($C1948&lt;&gt;"",VLOOKUP($C1948,'Monthly budget'!$E$8:$O$86,COLUMN()-3,FALSE),0)</f>
        <v>0</v>
      </c>
      <c r="N1948" s="82">
        <f>IF($C1948&lt;&gt;"",VLOOKUP($C1948,'Monthly budget'!$E$8:$O$86,COLUMN()-3,FALSE),0)</f>
        <v>0</v>
      </c>
    </row>
    <row r="1949" spans="2:14" x14ac:dyDescent="0.25">
      <c r="B1949" s="81" t="b">
        <v>0</v>
      </c>
      <c r="C1949" s="88"/>
      <c r="D1949" s="87"/>
      <c r="E1949" s="83">
        <f>IF($C1949&lt;&gt;"",VLOOKUP($C1949,'Monthly budget'!$E$8:$O$86,COLUMN()-3,FALSE),0)</f>
        <v>0</v>
      </c>
      <c r="F1949" s="82">
        <f>IF($C1949&lt;&gt;"",VLOOKUP($C1949,'Monthly budget'!$E$8:$O$86,COLUMN()-3,FALSE),0)</f>
        <v>0</v>
      </c>
      <c r="G1949" s="82">
        <f>IF($C1949&lt;&gt;"",VLOOKUP($C1949,'Monthly budget'!$E$8:$O$86,COLUMN()-3,FALSE),0)</f>
        <v>0</v>
      </c>
      <c r="H1949" s="82">
        <f>IF($C1949&lt;&gt;"",VLOOKUP($C1949,'Monthly budget'!$E$8:$O$86,COLUMN()-3,FALSE),0)</f>
        <v>0</v>
      </c>
      <c r="I1949" s="82">
        <f>IF($C1949&lt;&gt;"",VLOOKUP($C1949,'Monthly budget'!$E$8:$O$86,COLUMN()-3,FALSE),0)</f>
        <v>0</v>
      </c>
      <c r="J1949" s="82">
        <f>IF($C1949&lt;&gt;"",VLOOKUP($C1949,'Monthly budget'!$E$8:$O$86,COLUMN()-3,FALSE),0)</f>
        <v>0</v>
      </c>
      <c r="K1949" s="82">
        <f>IF($C1949&lt;&gt;"",VLOOKUP($C1949,'Monthly budget'!$E$8:$O$86,COLUMN()-3,FALSE),0)</f>
        <v>0</v>
      </c>
      <c r="L1949" s="82">
        <f>IF($C1949&lt;&gt;"",VLOOKUP($C1949,'Monthly budget'!$E$8:$O$86,COLUMN()-3,FALSE),0)</f>
        <v>0</v>
      </c>
      <c r="M1949" s="82">
        <f>IF($C1949&lt;&gt;"",VLOOKUP($C1949,'Monthly budget'!$E$8:$O$86,COLUMN()-3,FALSE),0)</f>
        <v>0</v>
      </c>
      <c r="N1949" s="82">
        <f>IF($C1949&lt;&gt;"",VLOOKUP($C1949,'Monthly budget'!$E$8:$O$86,COLUMN()-3,FALSE),0)</f>
        <v>0</v>
      </c>
    </row>
    <row r="1950" spans="2:14" x14ac:dyDescent="0.25">
      <c r="B1950" s="81" t="b">
        <v>0</v>
      </c>
      <c r="C1950" s="88"/>
      <c r="D1950" s="87"/>
      <c r="E1950" s="83">
        <f>IF($C1950&lt;&gt;"",VLOOKUP($C1950,'Monthly budget'!$E$8:$O$86,COLUMN()-3,FALSE),0)</f>
        <v>0</v>
      </c>
      <c r="F1950" s="82">
        <f>IF($C1950&lt;&gt;"",VLOOKUP($C1950,'Monthly budget'!$E$8:$O$86,COLUMN()-3,FALSE),0)</f>
        <v>0</v>
      </c>
      <c r="G1950" s="82">
        <f>IF($C1950&lt;&gt;"",VLOOKUP($C1950,'Monthly budget'!$E$8:$O$86,COLUMN()-3,FALSE),0)</f>
        <v>0</v>
      </c>
      <c r="H1950" s="82">
        <f>IF($C1950&lt;&gt;"",VLOOKUP($C1950,'Monthly budget'!$E$8:$O$86,COLUMN()-3,FALSE),0)</f>
        <v>0</v>
      </c>
      <c r="I1950" s="82">
        <f>IF($C1950&lt;&gt;"",VLOOKUP($C1950,'Monthly budget'!$E$8:$O$86,COLUMN()-3,FALSE),0)</f>
        <v>0</v>
      </c>
      <c r="J1950" s="82">
        <f>IF($C1950&lt;&gt;"",VLOOKUP($C1950,'Monthly budget'!$E$8:$O$86,COLUMN()-3,FALSE),0)</f>
        <v>0</v>
      </c>
      <c r="K1950" s="82">
        <f>IF($C1950&lt;&gt;"",VLOOKUP($C1950,'Monthly budget'!$E$8:$O$86,COLUMN()-3,FALSE),0)</f>
        <v>0</v>
      </c>
      <c r="L1950" s="82">
        <f>IF($C1950&lt;&gt;"",VLOOKUP($C1950,'Monthly budget'!$E$8:$O$86,COLUMN()-3,FALSE),0)</f>
        <v>0</v>
      </c>
      <c r="M1950" s="82">
        <f>IF($C1950&lt;&gt;"",VLOOKUP($C1950,'Monthly budget'!$E$8:$O$86,COLUMN()-3,FALSE),0)</f>
        <v>0</v>
      </c>
      <c r="N1950" s="82">
        <f>IF($C1950&lt;&gt;"",VLOOKUP($C1950,'Monthly budget'!$E$8:$O$86,COLUMN()-3,FALSE),0)</f>
        <v>0</v>
      </c>
    </row>
    <row r="1951" spans="2:14" x14ac:dyDescent="0.25">
      <c r="B1951" s="81" t="b">
        <v>0</v>
      </c>
      <c r="C1951" s="88"/>
      <c r="D1951" s="87"/>
      <c r="E1951" s="83">
        <f>IF($C1951&lt;&gt;"",VLOOKUP($C1951,'Monthly budget'!$E$8:$O$86,COLUMN()-3,FALSE),0)</f>
        <v>0</v>
      </c>
      <c r="F1951" s="82">
        <f>IF($C1951&lt;&gt;"",VLOOKUP($C1951,'Monthly budget'!$E$8:$O$86,COLUMN()-3,FALSE),0)</f>
        <v>0</v>
      </c>
      <c r="G1951" s="82">
        <f>IF($C1951&lt;&gt;"",VLOOKUP($C1951,'Monthly budget'!$E$8:$O$86,COLUMN()-3,FALSE),0)</f>
        <v>0</v>
      </c>
      <c r="H1951" s="82">
        <f>IF($C1951&lt;&gt;"",VLOOKUP($C1951,'Monthly budget'!$E$8:$O$86,COLUMN()-3,FALSE),0)</f>
        <v>0</v>
      </c>
      <c r="I1951" s="82">
        <f>IF($C1951&lt;&gt;"",VLOOKUP($C1951,'Monthly budget'!$E$8:$O$86,COLUMN()-3,FALSE),0)</f>
        <v>0</v>
      </c>
      <c r="J1951" s="82">
        <f>IF($C1951&lt;&gt;"",VLOOKUP($C1951,'Monthly budget'!$E$8:$O$86,COLUMN()-3,FALSE),0)</f>
        <v>0</v>
      </c>
      <c r="K1951" s="82">
        <f>IF($C1951&lt;&gt;"",VLOOKUP($C1951,'Monthly budget'!$E$8:$O$86,COLUMN()-3,FALSE),0)</f>
        <v>0</v>
      </c>
      <c r="L1951" s="82">
        <f>IF($C1951&lt;&gt;"",VLOOKUP($C1951,'Monthly budget'!$E$8:$O$86,COLUMN()-3,FALSE),0)</f>
        <v>0</v>
      </c>
      <c r="M1951" s="82">
        <f>IF($C1951&lt;&gt;"",VLOOKUP($C1951,'Monthly budget'!$E$8:$O$86,COLUMN()-3,FALSE),0)</f>
        <v>0</v>
      </c>
      <c r="N1951" s="82">
        <f>IF($C1951&lt;&gt;"",VLOOKUP($C1951,'Monthly budget'!$E$8:$O$86,COLUMN()-3,FALSE),0)</f>
        <v>0</v>
      </c>
    </row>
    <row r="1952" spans="2:14" x14ac:dyDescent="0.25">
      <c r="B1952" s="81" t="b">
        <v>0</v>
      </c>
      <c r="C1952" s="88"/>
      <c r="D1952" s="87"/>
      <c r="E1952" s="83">
        <f>IF($C1952&lt;&gt;"",VLOOKUP($C1952,'Monthly budget'!$E$8:$O$86,COLUMN()-3,FALSE),0)</f>
        <v>0</v>
      </c>
      <c r="F1952" s="82">
        <f>IF($C1952&lt;&gt;"",VLOOKUP($C1952,'Monthly budget'!$E$8:$O$86,COLUMN()-3,FALSE),0)</f>
        <v>0</v>
      </c>
      <c r="G1952" s="82">
        <f>IF($C1952&lt;&gt;"",VLOOKUP($C1952,'Monthly budget'!$E$8:$O$86,COLUMN()-3,FALSE),0)</f>
        <v>0</v>
      </c>
      <c r="H1952" s="82">
        <f>IF($C1952&lt;&gt;"",VLOOKUP($C1952,'Monthly budget'!$E$8:$O$86,COLUMN()-3,FALSE),0)</f>
        <v>0</v>
      </c>
      <c r="I1952" s="82">
        <f>IF($C1952&lt;&gt;"",VLOOKUP($C1952,'Monthly budget'!$E$8:$O$86,COLUMN()-3,FALSE),0)</f>
        <v>0</v>
      </c>
      <c r="J1952" s="82">
        <f>IF($C1952&lt;&gt;"",VLOOKUP($C1952,'Monthly budget'!$E$8:$O$86,COLUMN()-3,FALSE),0)</f>
        <v>0</v>
      </c>
      <c r="K1952" s="82">
        <f>IF($C1952&lt;&gt;"",VLOOKUP($C1952,'Monthly budget'!$E$8:$O$86,COLUMN()-3,FALSE),0)</f>
        <v>0</v>
      </c>
      <c r="L1952" s="82">
        <f>IF($C1952&lt;&gt;"",VLOOKUP($C1952,'Monthly budget'!$E$8:$O$86,COLUMN()-3,FALSE),0)</f>
        <v>0</v>
      </c>
      <c r="M1952" s="82">
        <f>IF($C1952&lt;&gt;"",VLOOKUP($C1952,'Monthly budget'!$E$8:$O$86,COLUMN()-3,FALSE),0)</f>
        <v>0</v>
      </c>
      <c r="N1952" s="82">
        <f>IF($C1952&lt;&gt;"",VLOOKUP($C1952,'Monthly budget'!$E$8:$O$86,COLUMN()-3,FALSE),0)</f>
        <v>0</v>
      </c>
    </row>
    <row r="1953" spans="2:14" x14ac:dyDescent="0.25">
      <c r="B1953" s="81" t="b">
        <v>0</v>
      </c>
      <c r="C1953" s="88"/>
      <c r="D1953" s="87"/>
      <c r="E1953" s="83">
        <f>IF($C1953&lt;&gt;"",VLOOKUP($C1953,'Monthly budget'!$E$8:$O$86,COLUMN()-3,FALSE),0)</f>
        <v>0</v>
      </c>
      <c r="F1953" s="82">
        <f>IF($C1953&lt;&gt;"",VLOOKUP($C1953,'Monthly budget'!$E$8:$O$86,COLUMN()-3,FALSE),0)</f>
        <v>0</v>
      </c>
      <c r="G1953" s="82">
        <f>IF($C1953&lt;&gt;"",VLOOKUP($C1953,'Monthly budget'!$E$8:$O$86,COLUMN()-3,FALSE),0)</f>
        <v>0</v>
      </c>
      <c r="H1953" s="82">
        <f>IF($C1953&lt;&gt;"",VLOOKUP($C1953,'Monthly budget'!$E$8:$O$86,COLUMN()-3,FALSE),0)</f>
        <v>0</v>
      </c>
      <c r="I1953" s="82">
        <f>IF($C1953&lt;&gt;"",VLOOKUP($C1953,'Monthly budget'!$E$8:$O$86,COLUMN()-3,FALSE),0)</f>
        <v>0</v>
      </c>
      <c r="J1953" s="82">
        <f>IF($C1953&lt;&gt;"",VLOOKUP($C1953,'Monthly budget'!$E$8:$O$86,COLUMN()-3,FALSE),0)</f>
        <v>0</v>
      </c>
      <c r="K1953" s="82">
        <f>IF($C1953&lt;&gt;"",VLOOKUP($C1953,'Monthly budget'!$E$8:$O$86,COLUMN()-3,FALSE),0)</f>
        <v>0</v>
      </c>
      <c r="L1953" s="82">
        <f>IF($C1953&lt;&gt;"",VLOOKUP($C1953,'Monthly budget'!$E$8:$O$86,COLUMN()-3,FALSE),0)</f>
        <v>0</v>
      </c>
      <c r="M1953" s="82">
        <f>IF($C1953&lt;&gt;"",VLOOKUP($C1953,'Monthly budget'!$E$8:$O$86,COLUMN()-3,FALSE),0)</f>
        <v>0</v>
      </c>
      <c r="N1953" s="82">
        <f>IF($C1953&lt;&gt;"",VLOOKUP($C1953,'Monthly budget'!$E$8:$O$86,COLUMN()-3,FALSE),0)</f>
        <v>0</v>
      </c>
    </row>
    <row r="1954" spans="2:14" x14ac:dyDescent="0.25">
      <c r="B1954" s="81" t="b">
        <v>0</v>
      </c>
      <c r="C1954" s="88"/>
      <c r="D1954" s="87"/>
      <c r="E1954" s="83">
        <f>IF($C1954&lt;&gt;"",VLOOKUP($C1954,'Monthly budget'!$E$8:$O$86,COLUMN()-3,FALSE),0)</f>
        <v>0</v>
      </c>
      <c r="F1954" s="82">
        <f>IF($C1954&lt;&gt;"",VLOOKUP($C1954,'Monthly budget'!$E$8:$O$86,COLUMN()-3,FALSE),0)</f>
        <v>0</v>
      </c>
      <c r="G1954" s="82">
        <f>IF($C1954&lt;&gt;"",VLOOKUP($C1954,'Monthly budget'!$E$8:$O$86,COLUMN()-3,FALSE),0)</f>
        <v>0</v>
      </c>
      <c r="H1954" s="82">
        <f>IF($C1954&lt;&gt;"",VLOOKUP($C1954,'Monthly budget'!$E$8:$O$86,COLUMN()-3,FALSE),0)</f>
        <v>0</v>
      </c>
      <c r="I1954" s="82">
        <f>IF($C1954&lt;&gt;"",VLOOKUP($C1954,'Monthly budget'!$E$8:$O$86,COLUMN()-3,FALSE),0)</f>
        <v>0</v>
      </c>
      <c r="J1954" s="82">
        <f>IF($C1954&lt;&gt;"",VLOOKUP($C1954,'Monthly budget'!$E$8:$O$86,COLUMN()-3,FALSE),0)</f>
        <v>0</v>
      </c>
      <c r="K1954" s="82">
        <f>IF($C1954&lt;&gt;"",VLOOKUP($C1954,'Monthly budget'!$E$8:$O$86,COLUMN()-3,FALSE),0)</f>
        <v>0</v>
      </c>
      <c r="L1954" s="82">
        <f>IF($C1954&lt;&gt;"",VLOOKUP($C1954,'Monthly budget'!$E$8:$O$86,COLUMN()-3,FALSE),0)</f>
        <v>0</v>
      </c>
      <c r="M1954" s="82">
        <f>IF($C1954&lt;&gt;"",VLOOKUP($C1954,'Monthly budget'!$E$8:$O$86,COLUMN()-3,FALSE),0)</f>
        <v>0</v>
      </c>
      <c r="N1954" s="82">
        <f>IF($C1954&lt;&gt;"",VLOOKUP($C1954,'Monthly budget'!$E$8:$O$86,COLUMN()-3,FALSE),0)</f>
        <v>0</v>
      </c>
    </row>
    <row r="1955" spans="2:14" x14ac:dyDescent="0.25">
      <c r="B1955" s="81" t="b">
        <v>0</v>
      </c>
      <c r="C1955" s="88"/>
      <c r="D1955" s="87"/>
      <c r="E1955" s="83">
        <f>IF($C1955&lt;&gt;"",VLOOKUP($C1955,'Monthly budget'!$E$8:$O$86,COLUMN()-3,FALSE),0)</f>
        <v>0</v>
      </c>
      <c r="F1955" s="82">
        <f>IF($C1955&lt;&gt;"",VLOOKUP($C1955,'Monthly budget'!$E$8:$O$86,COLUMN()-3,FALSE),0)</f>
        <v>0</v>
      </c>
      <c r="G1955" s="82">
        <f>IF($C1955&lt;&gt;"",VLOOKUP($C1955,'Monthly budget'!$E$8:$O$86,COLUMN()-3,FALSE),0)</f>
        <v>0</v>
      </c>
      <c r="H1955" s="82">
        <f>IF($C1955&lt;&gt;"",VLOOKUP($C1955,'Monthly budget'!$E$8:$O$86,COLUMN()-3,FALSE),0)</f>
        <v>0</v>
      </c>
      <c r="I1955" s="82">
        <f>IF($C1955&lt;&gt;"",VLOOKUP($C1955,'Monthly budget'!$E$8:$O$86,COLUMN()-3,FALSE),0)</f>
        <v>0</v>
      </c>
      <c r="J1955" s="82">
        <f>IF($C1955&lt;&gt;"",VLOOKUP($C1955,'Monthly budget'!$E$8:$O$86,COLUMN()-3,FALSE),0)</f>
        <v>0</v>
      </c>
      <c r="K1955" s="82">
        <f>IF($C1955&lt;&gt;"",VLOOKUP($C1955,'Monthly budget'!$E$8:$O$86,COLUMN()-3,FALSE),0)</f>
        <v>0</v>
      </c>
      <c r="L1955" s="82">
        <f>IF($C1955&lt;&gt;"",VLOOKUP($C1955,'Monthly budget'!$E$8:$O$86,COLUMN()-3,FALSE),0)</f>
        <v>0</v>
      </c>
      <c r="M1955" s="82">
        <f>IF($C1955&lt;&gt;"",VLOOKUP($C1955,'Monthly budget'!$E$8:$O$86,COLUMN()-3,FALSE),0)</f>
        <v>0</v>
      </c>
      <c r="N1955" s="82">
        <f>IF($C1955&lt;&gt;"",VLOOKUP($C1955,'Monthly budget'!$E$8:$O$86,COLUMN()-3,FALSE),0)</f>
        <v>0</v>
      </c>
    </row>
    <row r="1956" spans="2:14" x14ac:dyDescent="0.25">
      <c r="B1956" s="81" t="b">
        <v>0</v>
      </c>
      <c r="C1956" s="88"/>
      <c r="D1956" s="87"/>
      <c r="E1956" s="83">
        <f>IF($C1956&lt;&gt;"",VLOOKUP($C1956,'Monthly budget'!$E$8:$O$86,COLUMN()-3,FALSE),0)</f>
        <v>0</v>
      </c>
      <c r="F1956" s="82">
        <f>IF($C1956&lt;&gt;"",VLOOKUP($C1956,'Monthly budget'!$E$8:$O$86,COLUMN()-3,FALSE),0)</f>
        <v>0</v>
      </c>
      <c r="G1956" s="82">
        <f>IF($C1956&lt;&gt;"",VLOOKUP($C1956,'Monthly budget'!$E$8:$O$86,COLUMN()-3,FALSE),0)</f>
        <v>0</v>
      </c>
      <c r="H1956" s="82">
        <f>IF($C1956&lt;&gt;"",VLOOKUP($C1956,'Monthly budget'!$E$8:$O$86,COLUMN()-3,FALSE),0)</f>
        <v>0</v>
      </c>
      <c r="I1956" s="82">
        <f>IF($C1956&lt;&gt;"",VLOOKUP($C1956,'Monthly budget'!$E$8:$O$86,COLUMN()-3,FALSE),0)</f>
        <v>0</v>
      </c>
      <c r="J1956" s="82">
        <f>IF($C1956&lt;&gt;"",VLOOKUP($C1956,'Monthly budget'!$E$8:$O$86,COLUMN()-3,FALSE),0)</f>
        <v>0</v>
      </c>
      <c r="K1956" s="82">
        <f>IF($C1956&lt;&gt;"",VLOOKUP($C1956,'Monthly budget'!$E$8:$O$86,COLUMN()-3,FALSE),0)</f>
        <v>0</v>
      </c>
      <c r="L1956" s="82">
        <f>IF($C1956&lt;&gt;"",VLOOKUP($C1956,'Monthly budget'!$E$8:$O$86,COLUMN()-3,FALSE),0)</f>
        <v>0</v>
      </c>
      <c r="M1956" s="82">
        <f>IF($C1956&lt;&gt;"",VLOOKUP($C1956,'Monthly budget'!$E$8:$O$86,COLUMN()-3,FALSE),0)</f>
        <v>0</v>
      </c>
      <c r="N1956" s="82">
        <f>IF($C1956&lt;&gt;"",VLOOKUP($C1956,'Monthly budget'!$E$8:$O$86,COLUMN()-3,FALSE),0)</f>
        <v>0</v>
      </c>
    </row>
    <row r="1957" spans="2:14" x14ac:dyDescent="0.25">
      <c r="B1957" s="81" t="b">
        <v>0</v>
      </c>
      <c r="C1957" s="88"/>
      <c r="D1957" s="87"/>
      <c r="E1957" s="83">
        <f>IF($C1957&lt;&gt;"",VLOOKUP($C1957,'Monthly budget'!$E$8:$O$86,COLUMN()-3,FALSE),0)</f>
        <v>0</v>
      </c>
      <c r="F1957" s="82">
        <f>IF($C1957&lt;&gt;"",VLOOKUP($C1957,'Monthly budget'!$E$8:$O$86,COLUMN()-3,FALSE),0)</f>
        <v>0</v>
      </c>
      <c r="G1957" s="82">
        <f>IF($C1957&lt;&gt;"",VLOOKUP($C1957,'Monthly budget'!$E$8:$O$86,COLUMN()-3,FALSE),0)</f>
        <v>0</v>
      </c>
      <c r="H1957" s="82">
        <f>IF($C1957&lt;&gt;"",VLOOKUP($C1957,'Monthly budget'!$E$8:$O$86,COLUMN()-3,FALSE),0)</f>
        <v>0</v>
      </c>
      <c r="I1957" s="82">
        <f>IF($C1957&lt;&gt;"",VLOOKUP($C1957,'Monthly budget'!$E$8:$O$86,COLUMN()-3,FALSE),0)</f>
        <v>0</v>
      </c>
      <c r="J1957" s="82">
        <f>IF($C1957&lt;&gt;"",VLOOKUP($C1957,'Monthly budget'!$E$8:$O$86,COLUMN()-3,FALSE),0)</f>
        <v>0</v>
      </c>
      <c r="K1957" s="82">
        <f>IF($C1957&lt;&gt;"",VLOOKUP($C1957,'Monthly budget'!$E$8:$O$86,COLUMN()-3,FALSE),0)</f>
        <v>0</v>
      </c>
      <c r="L1957" s="82">
        <f>IF($C1957&lt;&gt;"",VLOOKUP($C1957,'Monthly budget'!$E$8:$O$86,COLUMN()-3,FALSE),0)</f>
        <v>0</v>
      </c>
      <c r="M1957" s="82">
        <f>IF($C1957&lt;&gt;"",VLOOKUP($C1957,'Monthly budget'!$E$8:$O$86,COLUMN()-3,FALSE),0)</f>
        <v>0</v>
      </c>
      <c r="N1957" s="82">
        <f>IF($C1957&lt;&gt;"",VLOOKUP($C1957,'Monthly budget'!$E$8:$O$86,COLUMN()-3,FALSE),0)</f>
        <v>0</v>
      </c>
    </row>
    <row r="1958" spans="2:14" x14ac:dyDescent="0.25">
      <c r="B1958" s="81" t="b">
        <v>0</v>
      </c>
      <c r="C1958" s="88"/>
      <c r="D1958" s="87"/>
      <c r="E1958" s="83">
        <f>IF($C1958&lt;&gt;"",VLOOKUP($C1958,'Monthly budget'!$E$8:$O$86,COLUMN()-3,FALSE),0)</f>
        <v>0</v>
      </c>
      <c r="F1958" s="82">
        <f>IF($C1958&lt;&gt;"",VLOOKUP($C1958,'Monthly budget'!$E$8:$O$86,COLUMN()-3,FALSE),0)</f>
        <v>0</v>
      </c>
      <c r="G1958" s="82">
        <f>IF($C1958&lt;&gt;"",VLOOKUP($C1958,'Monthly budget'!$E$8:$O$86,COLUMN()-3,FALSE),0)</f>
        <v>0</v>
      </c>
      <c r="H1958" s="82">
        <f>IF($C1958&lt;&gt;"",VLOOKUP($C1958,'Monthly budget'!$E$8:$O$86,COLUMN()-3,FALSE),0)</f>
        <v>0</v>
      </c>
      <c r="I1958" s="82">
        <f>IF($C1958&lt;&gt;"",VLOOKUP($C1958,'Monthly budget'!$E$8:$O$86,COLUMN()-3,FALSE),0)</f>
        <v>0</v>
      </c>
      <c r="J1958" s="82">
        <f>IF($C1958&lt;&gt;"",VLOOKUP($C1958,'Monthly budget'!$E$8:$O$86,COLUMN()-3,FALSE),0)</f>
        <v>0</v>
      </c>
      <c r="K1958" s="82">
        <f>IF($C1958&lt;&gt;"",VLOOKUP($C1958,'Monthly budget'!$E$8:$O$86,COLUMN()-3,FALSE),0)</f>
        <v>0</v>
      </c>
      <c r="L1958" s="82">
        <f>IF($C1958&lt;&gt;"",VLOOKUP($C1958,'Monthly budget'!$E$8:$O$86,COLUMN()-3,FALSE),0)</f>
        <v>0</v>
      </c>
      <c r="M1958" s="82">
        <f>IF($C1958&lt;&gt;"",VLOOKUP($C1958,'Monthly budget'!$E$8:$O$86,COLUMN()-3,FALSE),0)</f>
        <v>0</v>
      </c>
      <c r="N1958" s="82">
        <f>IF($C1958&lt;&gt;"",VLOOKUP($C1958,'Monthly budget'!$E$8:$O$86,COLUMN()-3,FALSE),0)</f>
        <v>0</v>
      </c>
    </row>
    <row r="1959" spans="2:14" x14ac:dyDescent="0.25">
      <c r="B1959" s="81" t="b">
        <v>0</v>
      </c>
      <c r="C1959" s="88"/>
      <c r="D1959" s="87"/>
      <c r="E1959" s="83">
        <f>IF($C1959&lt;&gt;"",VLOOKUP($C1959,'Monthly budget'!$E$8:$O$86,COLUMN()-3,FALSE),0)</f>
        <v>0</v>
      </c>
      <c r="F1959" s="82">
        <f>IF($C1959&lt;&gt;"",VLOOKUP($C1959,'Monthly budget'!$E$8:$O$86,COLUMN()-3,FALSE),0)</f>
        <v>0</v>
      </c>
      <c r="G1959" s="82">
        <f>IF($C1959&lt;&gt;"",VLOOKUP($C1959,'Monthly budget'!$E$8:$O$86,COLUMN()-3,FALSE),0)</f>
        <v>0</v>
      </c>
      <c r="H1959" s="82">
        <f>IF($C1959&lt;&gt;"",VLOOKUP($C1959,'Monthly budget'!$E$8:$O$86,COLUMN()-3,FALSE),0)</f>
        <v>0</v>
      </c>
      <c r="I1959" s="82">
        <f>IF($C1959&lt;&gt;"",VLOOKUP($C1959,'Monthly budget'!$E$8:$O$86,COLUMN()-3,FALSE),0)</f>
        <v>0</v>
      </c>
      <c r="J1959" s="82">
        <f>IF($C1959&lt;&gt;"",VLOOKUP($C1959,'Monthly budget'!$E$8:$O$86,COLUMN()-3,FALSE),0)</f>
        <v>0</v>
      </c>
      <c r="K1959" s="82">
        <f>IF($C1959&lt;&gt;"",VLOOKUP($C1959,'Monthly budget'!$E$8:$O$86,COLUMN()-3,FALSE),0)</f>
        <v>0</v>
      </c>
      <c r="L1959" s="82">
        <f>IF($C1959&lt;&gt;"",VLOOKUP($C1959,'Monthly budget'!$E$8:$O$86,COLUMN()-3,FALSE),0)</f>
        <v>0</v>
      </c>
      <c r="M1959" s="82">
        <f>IF($C1959&lt;&gt;"",VLOOKUP($C1959,'Monthly budget'!$E$8:$O$86,COLUMN()-3,FALSE),0)</f>
        <v>0</v>
      </c>
      <c r="N1959" s="82">
        <f>IF($C1959&lt;&gt;"",VLOOKUP($C1959,'Monthly budget'!$E$8:$O$86,COLUMN()-3,FALSE),0)</f>
        <v>0</v>
      </c>
    </row>
    <row r="1960" spans="2:14" x14ac:dyDescent="0.25">
      <c r="B1960" s="81" t="b">
        <v>0</v>
      </c>
      <c r="C1960" s="88"/>
      <c r="D1960" s="87"/>
      <c r="E1960" s="83">
        <f>IF($C1960&lt;&gt;"",VLOOKUP($C1960,'Monthly budget'!$E$8:$O$86,COLUMN()-3,FALSE),0)</f>
        <v>0</v>
      </c>
      <c r="F1960" s="82">
        <f>IF($C1960&lt;&gt;"",VLOOKUP($C1960,'Monthly budget'!$E$8:$O$86,COLUMN()-3,FALSE),0)</f>
        <v>0</v>
      </c>
      <c r="G1960" s="82">
        <f>IF($C1960&lt;&gt;"",VLOOKUP($C1960,'Monthly budget'!$E$8:$O$86,COLUMN()-3,FALSE),0)</f>
        <v>0</v>
      </c>
      <c r="H1960" s="82">
        <f>IF($C1960&lt;&gt;"",VLOOKUP($C1960,'Monthly budget'!$E$8:$O$86,COLUMN()-3,FALSE),0)</f>
        <v>0</v>
      </c>
      <c r="I1960" s="82">
        <f>IF($C1960&lt;&gt;"",VLOOKUP($C1960,'Monthly budget'!$E$8:$O$86,COLUMN()-3,FALSE),0)</f>
        <v>0</v>
      </c>
      <c r="J1960" s="82">
        <f>IF($C1960&lt;&gt;"",VLOOKUP($C1960,'Monthly budget'!$E$8:$O$86,COLUMN()-3,FALSE),0)</f>
        <v>0</v>
      </c>
      <c r="K1960" s="82">
        <f>IF($C1960&lt;&gt;"",VLOOKUP($C1960,'Monthly budget'!$E$8:$O$86,COLUMN()-3,FALSE),0)</f>
        <v>0</v>
      </c>
      <c r="L1960" s="82">
        <f>IF($C1960&lt;&gt;"",VLOOKUP($C1960,'Monthly budget'!$E$8:$O$86,COLUMN()-3,FALSE),0)</f>
        <v>0</v>
      </c>
      <c r="M1960" s="82">
        <f>IF($C1960&lt;&gt;"",VLOOKUP($C1960,'Monthly budget'!$E$8:$O$86,COLUMN()-3,FALSE),0)</f>
        <v>0</v>
      </c>
      <c r="N1960" s="82">
        <f>IF($C1960&lt;&gt;"",VLOOKUP($C1960,'Monthly budget'!$E$8:$O$86,COLUMN()-3,FALSE),0)</f>
        <v>0</v>
      </c>
    </row>
    <row r="1961" spans="2:14" x14ac:dyDescent="0.25">
      <c r="B1961" s="81" t="b">
        <v>0</v>
      </c>
      <c r="C1961" s="88"/>
      <c r="D1961" s="87"/>
      <c r="E1961" s="83">
        <f>IF($C1961&lt;&gt;"",VLOOKUP($C1961,'Monthly budget'!$E$8:$O$86,COLUMN()-3,FALSE),0)</f>
        <v>0</v>
      </c>
      <c r="F1961" s="82">
        <f>IF($C1961&lt;&gt;"",VLOOKUP($C1961,'Monthly budget'!$E$8:$O$86,COLUMN()-3,FALSE),0)</f>
        <v>0</v>
      </c>
      <c r="G1961" s="82">
        <f>IF($C1961&lt;&gt;"",VLOOKUP($C1961,'Monthly budget'!$E$8:$O$86,COLUMN()-3,FALSE),0)</f>
        <v>0</v>
      </c>
      <c r="H1961" s="82">
        <f>IF($C1961&lt;&gt;"",VLOOKUP($C1961,'Monthly budget'!$E$8:$O$86,COLUMN()-3,FALSE),0)</f>
        <v>0</v>
      </c>
      <c r="I1961" s="82">
        <f>IF($C1961&lt;&gt;"",VLOOKUP($C1961,'Monthly budget'!$E$8:$O$86,COLUMN()-3,FALSE),0)</f>
        <v>0</v>
      </c>
      <c r="J1961" s="82">
        <f>IF($C1961&lt;&gt;"",VLOOKUP($C1961,'Monthly budget'!$E$8:$O$86,COLUMN()-3,FALSE),0)</f>
        <v>0</v>
      </c>
      <c r="K1961" s="82">
        <f>IF($C1961&lt;&gt;"",VLOOKUP($C1961,'Monthly budget'!$E$8:$O$86,COLUMN()-3,FALSE),0)</f>
        <v>0</v>
      </c>
      <c r="L1961" s="82">
        <f>IF($C1961&lt;&gt;"",VLOOKUP($C1961,'Monthly budget'!$E$8:$O$86,COLUMN()-3,FALSE),0)</f>
        <v>0</v>
      </c>
      <c r="M1961" s="82">
        <f>IF($C1961&lt;&gt;"",VLOOKUP($C1961,'Monthly budget'!$E$8:$O$86,COLUMN()-3,FALSE),0)</f>
        <v>0</v>
      </c>
      <c r="N1961" s="82">
        <f>IF($C1961&lt;&gt;"",VLOOKUP($C1961,'Monthly budget'!$E$8:$O$86,COLUMN()-3,FALSE),0)</f>
        <v>0</v>
      </c>
    </row>
    <row r="1962" spans="2:14" x14ac:dyDescent="0.25">
      <c r="B1962" s="81" t="b">
        <v>0</v>
      </c>
      <c r="C1962" s="88"/>
      <c r="D1962" s="87"/>
      <c r="E1962" s="83">
        <f>IF($C1962&lt;&gt;"",VLOOKUP($C1962,'Monthly budget'!$E$8:$O$86,COLUMN()-3,FALSE),0)</f>
        <v>0</v>
      </c>
      <c r="F1962" s="82">
        <f>IF($C1962&lt;&gt;"",VLOOKUP($C1962,'Monthly budget'!$E$8:$O$86,COLUMN()-3,FALSE),0)</f>
        <v>0</v>
      </c>
      <c r="G1962" s="82">
        <f>IF($C1962&lt;&gt;"",VLOOKUP($C1962,'Monthly budget'!$E$8:$O$86,COLUMN()-3,FALSE),0)</f>
        <v>0</v>
      </c>
      <c r="H1962" s="82">
        <f>IF($C1962&lt;&gt;"",VLOOKUP($C1962,'Monthly budget'!$E$8:$O$86,COLUMN()-3,FALSE),0)</f>
        <v>0</v>
      </c>
      <c r="I1962" s="82">
        <f>IF($C1962&lt;&gt;"",VLOOKUP($C1962,'Monthly budget'!$E$8:$O$86,COLUMN()-3,FALSE),0)</f>
        <v>0</v>
      </c>
      <c r="J1962" s="82">
        <f>IF($C1962&lt;&gt;"",VLOOKUP($C1962,'Monthly budget'!$E$8:$O$86,COLUMN()-3,FALSE),0)</f>
        <v>0</v>
      </c>
      <c r="K1962" s="82">
        <f>IF($C1962&lt;&gt;"",VLOOKUP($C1962,'Monthly budget'!$E$8:$O$86,COLUMN()-3,FALSE),0)</f>
        <v>0</v>
      </c>
      <c r="L1962" s="82">
        <f>IF($C1962&lt;&gt;"",VLOOKUP($C1962,'Monthly budget'!$E$8:$O$86,COLUMN()-3,FALSE),0)</f>
        <v>0</v>
      </c>
      <c r="M1962" s="82">
        <f>IF($C1962&lt;&gt;"",VLOOKUP($C1962,'Monthly budget'!$E$8:$O$86,COLUMN()-3,FALSE),0)</f>
        <v>0</v>
      </c>
      <c r="N1962" s="82">
        <f>IF($C1962&lt;&gt;"",VLOOKUP($C1962,'Monthly budget'!$E$8:$O$86,COLUMN()-3,FALSE),0)</f>
        <v>0</v>
      </c>
    </row>
    <row r="1963" spans="2:14" x14ac:dyDescent="0.25">
      <c r="B1963" s="81" t="b">
        <v>0</v>
      </c>
      <c r="C1963" s="88"/>
      <c r="D1963" s="87"/>
      <c r="E1963" s="83">
        <f>IF($C1963&lt;&gt;"",VLOOKUP($C1963,'Monthly budget'!$E$8:$O$86,COLUMN()-3,FALSE),0)</f>
        <v>0</v>
      </c>
      <c r="F1963" s="82">
        <f>IF($C1963&lt;&gt;"",VLOOKUP($C1963,'Monthly budget'!$E$8:$O$86,COLUMN()-3,FALSE),0)</f>
        <v>0</v>
      </c>
      <c r="G1963" s="82">
        <f>IF($C1963&lt;&gt;"",VLOOKUP($C1963,'Monthly budget'!$E$8:$O$86,COLUMN()-3,FALSE),0)</f>
        <v>0</v>
      </c>
      <c r="H1963" s="82">
        <f>IF($C1963&lt;&gt;"",VLOOKUP($C1963,'Monthly budget'!$E$8:$O$86,COLUMN()-3,FALSE),0)</f>
        <v>0</v>
      </c>
      <c r="I1963" s="82">
        <f>IF($C1963&lt;&gt;"",VLOOKUP($C1963,'Monthly budget'!$E$8:$O$86,COLUMN()-3,FALSE),0)</f>
        <v>0</v>
      </c>
      <c r="J1963" s="82">
        <f>IF($C1963&lt;&gt;"",VLOOKUP($C1963,'Monthly budget'!$E$8:$O$86,COLUMN()-3,FALSE),0)</f>
        <v>0</v>
      </c>
      <c r="K1963" s="82">
        <f>IF($C1963&lt;&gt;"",VLOOKUP($C1963,'Monthly budget'!$E$8:$O$86,COLUMN()-3,FALSE),0)</f>
        <v>0</v>
      </c>
      <c r="L1963" s="82">
        <f>IF($C1963&lt;&gt;"",VLOOKUP($C1963,'Monthly budget'!$E$8:$O$86,COLUMN()-3,FALSE),0)</f>
        <v>0</v>
      </c>
      <c r="M1963" s="82">
        <f>IF($C1963&lt;&gt;"",VLOOKUP($C1963,'Monthly budget'!$E$8:$O$86,COLUMN()-3,FALSE),0)</f>
        <v>0</v>
      </c>
      <c r="N1963" s="82">
        <f>IF($C1963&lt;&gt;"",VLOOKUP($C1963,'Monthly budget'!$E$8:$O$86,COLUMN()-3,FALSE),0)</f>
        <v>0</v>
      </c>
    </row>
    <row r="1964" spans="2:14" x14ac:dyDescent="0.25">
      <c r="B1964" s="81" t="b">
        <v>0</v>
      </c>
      <c r="C1964" s="88"/>
      <c r="D1964" s="87"/>
      <c r="E1964" s="83">
        <f>IF($C1964&lt;&gt;"",VLOOKUP($C1964,'Monthly budget'!$E$8:$O$86,COLUMN()-3,FALSE),0)</f>
        <v>0</v>
      </c>
      <c r="F1964" s="82">
        <f>IF($C1964&lt;&gt;"",VLOOKUP($C1964,'Monthly budget'!$E$8:$O$86,COLUMN()-3,FALSE),0)</f>
        <v>0</v>
      </c>
      <c r="G1964" s="82">
        <f>IF($C1964&lt;&gt;"",VLOOKUP($C1964,'Monthly budget'!$E$8:$O$86,COLUMN()-3,FALSE),0)</f>
        <v>0</v>
      </c>
      <c r="H1964" s="82">
        <f>IF($C1964&lt;&gt;"",VLOOKUP($C1964,'Monthly budget'!$E$8:$O$86,COLUMN()-3,FALSE),0)</f>
        <v>0</v>
      </c>
      <c r="I1964" s="82">
        <f>IF($C1964&lt;&gt;"",VLOOKUP($C1964,'Monthly budget'!$E$8:$O$86,COLUMN()-3,FALSE),0)</f>
        <v>0</v>
      </c>
      <c r="J1964" s="82">
        <f>IF($C1964&lt;&gt;"",VLOOKUP($C1964,'Monthly budget'!$E$8:$O$86,COLUMN()-3,FALSE),0)</f>
        <v>0</v>
      </c>
      <c r="K1964" s="82">
        <f>IF($C1964&lt;&gt;"",VLOOKUP($C1964,'Monthly budget'!$E$8:$O$86,COLUMN()-3,FALSE),0)</f>
        <v>0</v>
      </c>
      <c r="L1964" s="82">
        <f>IF($C1964&lt;&gt;"",VLOOKUP($C1964,'Monthly budget'!$E$8:$O$86,COLUMN()-3,FALSE),0)</f>
        <v>0</v>
      </c>
      <c r="M1964" s="82">
        <f>IF($C1964&lt;&gt;"",VLOOKUP($C1964,'Monthly budget'!$E$8:$O$86,COLUMN()-3,FALSE),0)</f>
        <v>0</v>
      </c>
      <c r="N1964" s="82">
        <f>IF($C1964&lt;&gt;"",VLOOKUP($C1964,'Monthly budget'!$E$8:$O$86,COLUMN()-3,FALSE),0)</f>
        <v>0</v>
      </c>
    </row>
    <row r="1965" spans="2:14" x14ac:dyDescent="0.25">
      <c r="B1965" s="81" t="b">
        <v>0</v>
      </c>
      <c r="C1965" s="88"/>
      <c r="D1965" s="87"/>
      <c r="E1965" s="83">
        <f>IF($C1965&lt;&gt;"",VLOOKUP($C1965,'Monthly budget'!$E$8:$O$86,COLUMN()-3,FALSE),0)</f>
        <v>0</v>
      </c>
      <c r="F1965" s="82">
        <f>IF($C1965&lt;&gt;"",VLOOKUP($C1965,'Monthly budget'!$E$8:$O$86,COLUMN()-3,FALSE),0)</f>
        <v>0</v>
      </c>
      <c r="G1965" s="82">
        <f>IF($C1965&lt;&gt;"",VLOOKUP($C1965,'Monthly budget'!$E$8:$O$86,COLUMN()-3,FALSE),0)</f>
        <v>0</v>
      </c>
      <c r="H1965" s="82">
        <f>IF($C1965&lt;&gt;"",VLOOKUP($C1965,'Monthly budget'!$E$8:$O$86,COLUMN()-3,FALSE),0)</f>
        <v>0</v>
      </c>
      <c r="I1965" s="82">
        <f>IF($C1965&lt;&gt;"",VLOOKUP($C1965,'Monthly budget'!$E$8:$O$86,COLUMN()-3,FALSE),0)</f>
        <v>0</v>
      </c>
      <c r="J1965" s="82">
        <f>IF($C1965&lt;&gt;"",VLOOKUP($C1965,'Monthly budget'!$E$8:$O$86,COLUMN()-3,FALSE),0)</f>
        <v>0</v>
      </c>
      <c r="K1965" s="82">
        <f>IF($C1965&lt;&gt;"",VLOOKUP($C1965,'Monthly budget'!$E$8:$O$86,COLUMN()-3,FALSE),0)</f>
        <v>0</v>
      </c>
      <c r="L1965" s="82">
        <f>IF($C1965&lt;&gt;"",VLOOKUP($C1965,'Monthly budget'!$E$8:$O$86,COLUMN()-3,FALSE),0)</f>
        <v>0</v>
      </c>
      <c r="M1965" s="82">
        <f>IF($C1965&lt;&gt;"",VLOOKUP($C1965,'Monthly budget'!$E$8:$O$86,COLUMN()-3,FALSE),0)</f>
        <v>0</v>
      </c>
      <c r="N1965" s="82">
        <f>IF($C1965&lt;&gt;"",VLOOKUP($C1965,'Monthly budget'!$E$8:$O$86,COLUMN()-3,FALSE),0)</f>
        <v>0</v>
      </c>
    </row>
    <row r="1966" spans="2:14" x14ac:dyDescent="0.25">
      <c r="B1966" s="81" t="b">
        <v>0</v>
      </c>
      <c r="C1966" s="88"/>
      <c r="D1966" s="87"/>
      <c r="E1966" s="83">
        <f>IF($C1966&lt;&gt;"",VLOOKUP($C1966,'Monthly budget'!$E$8:$O$86,COLUMN()-3,FALSE),0)</f>
        <v>0</v>
      </c>
      <c r="F1966" s="82">
        <f>IF($C1966&lt;&gt;"",VLOOKUP($C1966,'Monthly budget'!$E$8:$O$86,COLUMN()-3,FALSE),0)</f>
        <v>0</v>
      </c>
      <c r="G1966" s="82">
        <f>IF($C1966&lt;&gt;"",VLOOKUP($C1966,'Monthly budget'!$E$8:$O$86,COLUMN()-3,FALSE),0)</f>
        <v>0</v>
      </c>
      <c r="H1966" s="82">
        <f>IF($C1966&lt;&gt;"",VLOOKUP($C1966,'Monthly budget'!$E$8:$O$86,COLUMN()-3,FALSE),0)</f>
        <v>0</v>
      </c>
      <c r="I1966" s="82">
        <f>IF($C1966&lt;&gt;"",VLOOKUP($C1966,'Monthly budget'!$E$8:$O$86,COLUMN()-3,FALSE),0)</f>
        <v>0</v>
      </c>
      <c r="J1966" s="82">
        <f>IF($C1966&lt;&gt;"",VLOOKUP($C1966,'Monthly budget'!$E$8:$O$86,COLUMN()-3,FALSE),0)</f>
        <v>0</v>
      </c>
      <c r="K1966" s="82">
        <f>IF($C1966&lt;&gt;"",VLOOKUP($C1966,'Monthly budget'!$E$8:$O$86,COLUMN()-3,FALSE),0)</f>
        <v>0</v>
      </c>
      <c r="L1966" s="82">
        <f>IF($C1966&lt;&gt;"",VLOOKUP($C1966,'Monthly budget'!$E$8:$O$86,COLUMN()-3,FALSE),0)</f>
        <v>0</v>
      </c>
      <c r="M1966" s="82">
        <f>IF($C1966&lt;&gt;"",VLOOKUP($C1966,'Monthly budget'!$E$8:$O$86,COLUMN()-3,FALSE),0)</f>
        <v>0</v>
      </c>
      <c r="N1966" s="82">
        <f>IF($C1966&lt;&gt;"",VLOOKUP($C1966,'Monthly budget'!$E$8:$O$86,COLUMN()-3,FALSE),0)</f>
        <v>0</v>
      </c>
    </row>
    <row r="1967" spans="2:14" x14ac:dyDescent="0.25">
      <c r="B1967" s="81" t="b">
        <v>0</v>
      </c>
      <c r="C1967" s="88"/>
      <c r="D1967" s="87"/>
      <c r="E1967" s="83">
        <f>IF($C1967&lt;&gt;"",VLOOKUP($C1967,'Monthly budget'!$E$8:$O$86,COLUMN()-3,FALSE),0)</f>
        <v>0</v>
      </c>
      <c r="F1967" s="82">
        <f>IF($C1967&lt;&gt;"",VLOOKUP($C1967,'Monthly budget'!$E$8:$O$86,COLUMN()-3,FALSE),0)</f>
        <v>0</v>
      </c>
      <c r="G1967" s="82">
        <f>IF($C1967&lt;&gt;"",VLOOKUP($C1967,'Monthly budget'!$E$8:$O$86,COLUMN()-3,FALSE),0)</f>
        <v>0</v>
      </c>
      <c r="H1967" s="82">
        <f>IF($C1967&lt;&gt;"",VLOOKUP($C1967,'Monthly budget'!$E$8:$O$86,COLUMN()-3,FALSE),0)</f>
        <v>0</v>
      </c>
      <c r="I1967" s="82">
        <f>IF($C1967&lt;&gt;"",VLOOKUP($C1967,'Monthly budget'!$E$8:$O$86,COLUMN()-3,FALSE),0)</f>
        <v>0</v>
      </c>
      <c r="J1967" s="82">
        <f>IF($C1967&lt;&gt;"",VLOOKUP($C1967,'Monthly budget'!$E$8:$O$86,COLUMN()-3,FALSE),0)</f>
        <v>0</v>
      </c>
      <c r="K1967" s="82">
        <f>IF($C1967&lt;&gt;"",VLOOKUP($C1967,'Monthly budget'!$E$8:$O$86,COLUMN()-3,FALSE),0)</f>
        <v>0</v>
      </c>
      <c r="L1967" s="82">
        <f>IF($C1967&lt;&gt;"",VLOOKUP($C1967,'Monthly budget'!$E$8:$O$86,COLUMN()-3,FALSE),0)</f>
        <v>0</v>
      </c>
      <c r="M1967" s="82">
        <f>IF($C1967&lt;&gt;"",VLOOKUP($C1967,'Monthly budget'!$E$8:$O$86,COLUMN()-3,FALSE),0)</f>
        <v>0</v>
      </c>
      <c r="N1967" s="82">
        <f>IF($C1967&lt;&gt;"",VLOOKUP($C1967,'Monthly budget'!$E$8:$O$86,COLUMN()-3,FALSE),0)</f>
        <v>0</v>
      </c>
    </row>
    <row r="1968" spans="2:14" x14ac:dyDescent="0.25">
      <c r="B1968" s="81" t="b">
        <v>0</v>
      </c>
      <c r="C1968" s="88"/>
      <c r="D1968" s="87"/>
      <c r="E1968" s="83">
        <f>IF($C1968&lt;&gt;"",VLOOKUP($C1968,'Monthly budget'!$E$8:$O$86,COLUMN()-3,FALSE),0)</f>
        <v>0</v>
      </c>
      <c r="F1968" s="82">
        <f>IF($C1968&lt;&gt;"",VLOOKUP($C1968,'Monthly budget'!$E$8:$O$86,COLUMN()-3,FALSE),0)</f>
        <v>0</v>
      </c>
      <c r="G1968" s="82">
        <f>IF($C1968&lt;&gt;"",VLOOKUP($C1968,'Monthly budget'!$E$8:$O$86,COLUMN()-3,FALSE),0)</f>
        <v>0</v>
      </c>
      <c r="H1968" s="82">
        <f>IF($C1968&lt;&gt;"",VLOOKUP($C1968,'Monthly budget'!$E$8:$O$86,COLUMN()-3,FALSE),0)</f>
        <v>0</v>
      </c>
      <c r="I1968" s="82">
        <f>IF($C1968&lt;&gt;"",VLOOKUP($C1968,'Monthly budget'!$E$8:$O$86,COLUMN()-3,FALSE),0)</f>
        <v>0</v>
      </c>
      <c r="J1968" s="82">
        <f>IF($C1968&lt;&gt;"",VLOOKUP($C1968,'Monthly budget'!$E$8:$O$86,COLUMN()-3,FALSE),0)</f>
        <v>0</v>
      </c>
      <c r="K1968" s="82">
        <f>IF($C1968&lt;&gt;"",VLOOKUP($C1968,'Monthly budget'!$E$8:$O$86,COLUMN()-3,FALSE),0)</f>
        <v>0</v>
      </c>
      <c r="L1968" s="82">
        <f>IF($C1968&lt;&gt;"",VLOOKUP($C1968,'Monthly budget'!$E$8:$O$86,COLUMN()-3,FALSE),0)</f>
        <v>0</v>
      </c>
      <c r="M1968" s="82">
        <f>IF($C1968&lt;&gt;"",VLOOKUP($C1968,'Monthly budget'!$E$8:$O$86,COLUMN()-3,FALSE),0)</f>
        <v>0</v>
      </c>
      <c r="N1968" s="82">
        <f>IF($C1968&lt;&gt;"",VLOOKUP($C1968,'Monthly budget'!$E$8:$O$86,COLUMN()-3,FALSE),0)</f>
        <v>0</v>
      </c>
    </row>
    <row r="1969" spans="2:14" x14ac:dyDescent="0.25">
      <c r="B1969" s="81" t="b">
        <v>0</v>
      </c>
      <c r="C1969" s="88"/>
      <c r="D1969" s="87"/>
      <c r="E1969" s="83">
        <f>IF($C1969&lt;&gt;"",VLOOKUP($C1969,'Monthly budget'!$E$8:$O$86,COLUMN()-3,FALSE),0)</f>
        <v>0</v>
      </c>
      <c r="F1969" s="82">
        <f>IF($C1969&lt;&gt;"",VLOOKUP($C1969,'Monthly budget'!$E$8:$O$86,COLUMN()-3,FALSE),0)</f>
        <v>0</v>
      </c>
      <c r="G1969" s="82">
        <f>IF($C1969&lt;&gt;"",VLOOKUP($C1969,'Monthly budget'!$E$8:$O$86,COLUMN()-3,FALSE),0)</f>
        <v>0</v>
      </c>
      <c r="H1969" s="82">
        <f>IF($C1969&lt;&gt;"",VLOOKUP($C1969,'Monthly budget'!$E$8:$O$86,COLUMN()-3,FALSE),0)</f>
        <v>0</v>
      </c>
      <c r="I1969" s="82">
        <f>IF($C1969&lt;&gt;"",VLOOKUP($C1969,'Monthly budget'!$E$8:$O$86,COLUMN()-3,FALSE),0)</f>
        <v>0</v>
      </c>
      <c r="J1969" s="82">
        <f>IF($C1969&lt;&gt;"",VLOOKUP($C1969,'Monthly budget'!$E$8:$O$86,COLUMN()-3,FALSE),0)</f>
        <v>0</v>
      </c>
      <c r="K1969" s="82">
        <f>IF($C1969&lt;&gt;"",VLOOKUP($C1969,'Monthly budget'!$E$8:$O$86,COLUMN()-3,FALSE),0)</f>
        <v>0</v>
      </c>
      <c r="L1969" s="82">
        <f>IF($C1969&lt;&gt;"",VLOOKUP($C1969,'Monthly budget'!$E$8:$O$86,COLUMN()-3,FALSE),0)</f>
        <v>0</v>
      </c>
      <c r="M1969" s="82">
        <f>IF($C1969&lt;&gt;"",VLOOKUP($C1969,'Monthly budget'!$E$8:$O$86,COLUMN()-3,FALSE),0)</f>
        <v>0</v>
      </c>
      <c r="N1969" s="82">
        <f>IF($C1969&lt;&gt;"",VLOOKUP($C1969,'Monthly budget'!$E$8:$O$86,COLUMN()-3,FALSE),0)</f>
        <v>0</v>
      </c>
    </row>
    <row r="1970" spans="2:14" x14ac:dyDescent="0.25">
      <c r="B1970" s="81" t="b">
        <v>0</v>
      </c>
      <c r="C1970" s="88"/>
      <c r="D1970" s="87"/>
      <c r="E1970" s="83">
        <f>IF($C1970&lt;&gt;"",VLOOKUP($C1970,'Monthly budget'!$E$8:$O$86,COLUMN()-3,FALSE),0)</f>
        <v>0</v>
      </c>
      <c r="F1970" s="82">
        <f>IF($C1970&lt;&gt;"",VLOOKUP($C1970,'Monthly budget'!$E$8:$O$86,COLUMN()-3,FALSE),0)</f>
        <v>0</v>
      </c>
      <c r="G1970" s="82">
        <f>IF($C1970&lt;&gt;"",VLOOKUP($C1970,'Monthly budget'!$E$8:$O$86,COLUMN()-3,FALSE),0)</f>
        <v>0</v>
      </c>
      <c r="H1970" s="82">
        <f>IF($C1970&lt;&gt;"",VLOOKUP($C1970,'Monthly budget'!$E$8:$O$86,COLUMN()-3,FALSE),0)</f>
        <v>0</v>
      </c>
      <c r="I1970" s="82">
        <f>IF($C1970&lt;&gt;"",VLOOKUP($C1970,'Monthly budget'!$E$8:$O$86,COLUMN()-3,FALSE),0)</f>
        <v>0</v>
      </c>
      <c r="J1970" s="82">
        <f>IF($C1970&lt;&gt;"",VLOOKUP($C1970,'Monthly budget'!$E$8:$O$86,COLUMN()-3,FALSE),0)</f>
        <v>0</v>
      </c>
      <c r="K1970" s="82">
        <f>IF($C1970&lt;&gt;"",VLOOKUP($C1970,'Monthly budget'!$E$8:$O$86,COLUMN()-3,FALSE),0)</f>
        <v>0</v>
      </c>
      <c r="L1970" s="82">
        <f>IF($C1970&lt;&gt;"",VLOOKUP($C1970,'Monthly budget'!$E$8:$O$86,COLUMN()-3,FALSE),0)</f>
        <v>0</v>
      </c>
      <c r="M1970" s="82">
        <f>IF($C1970&lt;&gt;"",VLOOKUP($C1970,'Monthly budget'!$E$8:$O$86,COLUMN()-3,FALSE),0)</f>
        <v>0</v>
      </c>
      <c r="N1970" s="82">
        <f>IF($C1970&lt;&gt;"",VLOOKUP($C1970,'Monthly budget'!$E$8:$O$86,COLUMN()-3,FALSE),0)</f>
        <v>0</v>
      </c>
    </row>
    <row r="1971" spans="2:14" x14ac:dyDescent="0.25">
      <c r="B1971" s="81" t="b">
        <v>0</v>
      </c>
      <c r="C1971" s="88"/>
      <c r="D1971" s="87"/>
      <c r="E1971" s="83">
        <f>IF($C1971&lt;&gt;"",VLOOKUP($C1971,'Monthly budget'!$E$8:$O$86,COLUMN()-3,FALSE),0)</f>
        <v>0</v>
      </c>
      <c r="F1971" s="82">
        <f>IF($C1971&lt;&gt;"",VLOOKUP($C1971,'Monthly budget'!$E$8:$O$86,COLUMN()-3,FALSE),0)</f>
        <v>0</v>
      </c>
      <c r="G1971" s="82">
        <f>IF($C1971&lt;&gt;"",VLOOKUP($C1971,'Monthly budget'!$E$8:$O$86,COLUMN()-3,FALSE),0)</f>
        <v>0</v>
      </c>
      <c r="H1971" s="82">
        <f>IF($C1971&lt;&gt;"",VLOOKUP($C1971,'Monthly budget'!$E$8:$O$86,COLUMN()-3,FALSE),0)</f>
        <v>0</v>
      </c>
      <c r="I1971" s="82">
        <f>IF($C1971&lt;&gt;"",VLOOKUP($C1971,'Monthly budget'!$E$8:$O$86,COLUMN()-3,FALSE),0)</f>
        <v>0</v>
      </c>
      <c r="J1971" s="82">
        <f>IF($C1971&lt;&gt;"",VLOOKUP($C1971,'Monthly budget'!$E$8:$O$86,COLUMN()-3,FALSE),0)</f>
        <v>0</v>
      </c>
      <c r="K1971" s="82">
        <f>IF($C1971&lt;&gt;"",VLOOKUP($C1971,'Monthly budget'!$E$8:$O$86,COLUMN()-3,FALSE),0)</f>
        <v>0</v>
      </c>
      <c r="L1971" s="82">
        <f>IF($C1971&lt;&gt;"",VLOOKUP($C1971,'Monthly budget'!$E$8:$O$86,COLUMN()-3,FALSE),0)</f>
        <v>0</v>
      </c>
      <c r="M1971" s="82">
        <f>IF($C1971&lt;&gt;"",VLOOKUP($C1971,'Monthly budget'!$E$8:$O$86,COLUMN()-3,FALSE),0)</f>
        <v>0</v>
      </c>
      <c r="N1971" s="82">
        <f>IF($C1971&lt;&gt;"",VLOOKUP($C1971,'Monthly budget'!$E$8:$O$86,COLUMN()-3,FALSE),0)</f>
        <v>0</v>
      </c>
    </row>
    <row r="1972" spans="2:14" x14ac:dyDescent="0.25">
      <c r="B1972" s="81" t="b">
        <v>0</v>
      </c>
      <c r="C1972" s="88"/>
      <c r="D1972" s="87"/>
      <c r="E1972" s="83">
        <f>IF($C1972&lt;&gt;"",VLOOKUP($C1972,'Monthly budget'!$E$8:$O$86,COLUMN()-3,FALSE),0)</f>
        <v>0</v>
      </c>
      <c r="F1972" s="82">
        <f>IF($C1972&lt;&gt;"",VLOOKUP($C1972,'Monthly budget'!$E$8:$O$86,COLUMN()-3,FALSE),0)</f>
        <v>0</v>
      </c>
      <c r="G1972" s="82">
        <f>IF($C1972&lt;&gt;"",VLOOKUP($C1972,'Monthly budget'!$E$8:$O$86,COLUMN()-3,FALSE),0)</f>
        <v>0</v>
      </c>
      <c r="H1972" s="82">
        <f>IF($C1972&lt;&gt;"",VLOOKUP($C1972,'Monthly budget'!$E$8:$O$86,COLUMN()-3,FALSE),0)</f>
        <v>0</v>
      </c>
      <c r="I1972" s="82">
        <f>IF($C1972&lt;&gt;"",VLOOKUP($C1972,'Monthly budget'!$E$8:$O$86,COLUMN()-3,FALSE),0)</f>
        <v>0</v>
      </c>
      <c r="J1972" s="82">
        <f>IF($C1972&lt;&gt;"",VLOOKUP($C1972,'Monthly budget'!$E$8:$O$86,COLUMN()-3,FALSE),0)</f>
        <v>0</v>
      </c>
      <c r="K1972" s="82">
        <f>IF($C1972&lt;&gt;"",VLOOKUP($C1972,'Monthly budget'!$E$8:$O$86,COLUMN()-3,FALSE),0)</f>
        <v>0</v>
      </c>
      <c r="L1972" s="82">
        <f>IF($C1972&lt;&gt;"",VLOOKUP($C1972,'Monthly budget'!$E$8:$O$86,COLUMN()-3,FALSE),0)</f>
        <v>0</v>
      </c>
      <c r="M1972" s="82">
        <f>IF($C1972&lt;&gt;"",VLOOKUP($C1972,'Monthly budget'!$E$8:$O$86,COLUMN()-3,FALSE),0)</f>
        <v>0</v>
      </c>
      <c r="N1972" s="82">
        <f>IF($C1972&lt;&gt;"",VLOOKUP($C1972,'Monthly budget'!$E$8:$O$86,COLUMN()-3,FALSE),0)</f>
        <v>0</v>
      </c>
    </row>
    <row r="1973" spans="2:14" x14ac:dyDescent="0.25">
      <c r="B1973" s="81" t="b">
        <v>0</v>
      </c>
      <c r="C1973" s="88"/>
      <c r="D1973" s="87"/>
      <c r="E1973" s="83">
        <f>IF($C1973&lt;&gt;"",VLOOKUP($C1973,'Monthly budget'!$E$8:$O$86,COLUMN()-3,FALSE),0)</f>
        <v>0</v>
      </c>
      <c r="F1973" s="82">
        <f>IF($C1973&lt;&gt;"",VLOOKUP($C1973,'Monthly budget'!$E$8:$O$86,COLUMN()-3,FALSE),0)</f>
        <v>0</v>
      </c>
      <c r="G1973" s="82">
        <f>IF($C1973&lt;&gt;"",VLOOKUP($C1973,'Monthly budget'!$E$8:$O$86,COLUMN()-3,FALSE),0)</f>
        <v>0</v>
      </c>
      <c r="H1973" s="82">
        <f>IF($C1973&lt;&gt;"",VLOOKUP($C1973,'Monthly budget'!$E$8:$O$86,COLUMN()-3,FALSE),0)</f>
        <v>0</v>
      </c>
      <c r="I1973" s="82">
        <f>IF($C1973&lt;&gt;"",VLOOKUP($C1973,'Monthly budget'!$E$8:$O$86,COLUMN()-3,FALSE),0)</f>
        <v>0</v>
      </c>
      <c r="J1973" s="82">
        <f>IF($C1973&lt;&gt;"",VLOOKUP($C1973,'Monthly budget'!$E$8:$O$86,COLUMN()-3,FALSE),0)</f>
        <v>0</v>
      </c>
      <c r="K1973" s="82">
        <f>IF($C1973&lt;&gt;"",VLOOKUP($C1973,'Monthly budget'!$E$8:$O$86,COLUMN()-3,FALSE),0)</f>
        <v>0</v>
      </c>
      <c r="L1973" s="82">
        <f>IF($C1973&lt;&gt;"",VLOOKUP($C1973,'Monthly budget'!$E$8:$O$86,COLUMN()-3,FALSE),0)</f>
        <v>0</v>
      </c>
      <c r="M1973" s="82">
        <f>IF($C1973&lt;&gt;"",VLOOKUP($C1973,'Monthly budget'!$E$8:$O$86,COLUMN()-3,FALSE),0)</f>
        <v>0</v>
      </c>
      <c r="N1973" s="82">
        <f>IF($C1973&lt;&gt;"",VLOOKUP($C1973,'Monthly budget'!$E$8:$O$86,COLUMN()-3,FALSE),0)</f>
        <v>0</v>
      </c>
    </row>
    <row r="1974" spans="2:14" x14ac:dyDescent="0.25">
      <c r="B1974" s="81" t="b">
        <v>0</v>
      </c>
      <c r="C1974" s="88"/>
      <c r="D1974" s="87"/>
      <c r="E1974" s="83">
        <f>IF($C1974&lt;&gt;"",VLOOKUP($C1974,'Monthly budget'!$E$8:$O$86,COLUMN()-3,FALSE),0)</f>
        <v>0</v>
      </c>
      <c r="F1974" s="82">
        <f>IF($C1974&lt;&gt;"",VLOOKUP($C1974,'Monthly budget'!$E$8:$O$86,COLUMN()-3,FALSE),0)</f>
        <v>0</v>
      </c>
      <c r="G1974" s="82">
        <f>IF($C1974&lt;&gt;"",VLOOKUP($C1974,'Monthly budget'!$E$8:$O$86,COLUMN()-3,FALSE),0)</f>
        <v>0</v>
      </c>
      <c r="H1974" s="82">
        <f>IF($C1974&lt;&gt;"",VLOOKUP($C1974,'Monthly budget'!$E$8:$O$86,COLUMN()-3,FALSE),0)</f>
        <v>0</v>
      </c>
      <c r="I1974" s="82">
        <f>IF($C1974&lt;&gt;"",VLOOKUP($C1974,'Monthly budget'!$E$8:$O$86,COLUMN()-3,FALSE),0)</f>
        <v>0</v>
      </c>
      <c r="J1974" s="82">
        <f>IF($C1974&lt;&gt;"",VLOOKUP($C1974,'Monthly budget'!$E$8:$O$86,COLUMN()-3,FALSE),0)</f>
        <v>0</v>
      </c>
      <c r="K1974" s="82">
        <f>IF($C1974&lt;&gt;"",VLOOKUP($C1974,'Monthly budget'!$E$8:$O$86,COLUMN()-3,FALSE),0)</f>
        <v>0</v>
      </c>
      <c r="L1974" s="82">
        <f>IF($C1974&lt;&gt;"",VLOOKUP($C1974,'Monthly budget'!$E$8:$O$86,COLUMN()-3,FALSE),0)</f>
        <v>0</v>
      </c>
      <c r="M1974" s="82">
        <f>IF($C1974&lt;&gt;"",VLOOKUP($C1974,'Monthly budget'!$E$8:$O$86,COLUMN()-3,FALSE),0)</f>
        <v>0</v>
      </c>
      <c r="N1974" s="82">
        <f>IF($C1974&lt;&gt;"",VLOOKUP($C1974,'Monthly budget'!$E$8:$O$86,COLUMN()-3,FALSE),0)</f>
        <v>0</v>
      </c>
    </row>
    <row r="1975" spans="2:14" x14ac:dyDescent="0.25">
      <c r="B1975" s="81" t="b">
        <v>0</v>
      </c>
      <c r="C1975" s="88"/>
      <c r="D1975" s="87"/>
      <c r="E1975" s="83">
        <f>IF($C1975&lt;&gt;"",VLOOKUP($C1975,'Monthly budget'!$E$8:$O$86,COLUMN()-3,FALSE),0)</f>
        <v>0</v>
      </c>
      <c r="F1975" s="82">
        <f>IF($C1975&lt;&gt;"",VLOOKUP($C1975,'Monthly budget'!$E$8:$O$86,COLUMN()-3,FALSE),0)</f>
        <v>0</v>
      </c>
      <c r="G1975" s="82">
        <f>IF($C1975&lt;&gt;"",VLOOKUP($C1975,'Monthly budget'!$E$8:$O$86,COLUMN()-3,FALSE),0)</f>
        <v>0</v>
      </c>
      <c r="H1975" s="82">
        <f>IF($C1975&lt;&gt;"",VLOOKUP($C1975,'Monthly budget'!$E$8:$O$86,COLUMN()-3,FALSE),0)</f>
        <v>0</v>
      </c>
      <c r="I1975" s="82">
        <f>IF($C1975&lt;&gt;"",VLOOKUP($C1975,'Monthly budget'!$E$8:$O$86,COLUMN()-3,FALSE),0)</f>
        <v>0</v>
      </c>
      <c r="J1975" s="82">
        <f>IF($C1975&lt;&gt;"",VLOOKUP($C1975,'Monthly budget'!$E$8:$O$86,COLUMN()-3,FALSE),0)</f>
        <v>0</v>
      </c>
      <c r="K1975" s="82">
        <f>IF($C1975&lt;&gt;"",VLOOKUP($C1975,'Monthly budget'!$E$8:$O$86,COLUMN()-3,FALSE),0)</f>
        <v>0</v>
      </c>
      <c r="L1975" s="82">
        <f>IF($C1975&lt;&gt;"",VLOOKUP($C1975,'Monthly budget'!$E$8:$O$86,COLUMN()-3,FALSE),0)</f>
        <v>0</v>
      </c>
      <c r="M1975" s="82">
        <f>IF($C1975&lt;&gt;"",VLOOKUP($C1975,'Monthly budget'!$E$8:$O$86,COLUMN()-3,FALSE),0)</f>
        <v>0</v>
      </c>
      <c r="N1975" s="82">
        <f>IF($C1975&lt;&gt;"",VLOOKUP($C1975,'Monthly budget'!$E$8:$O$86,COLUMN()-3,FALSE),0)</f>
        <v>0</v>
      </c>
    </row>
    <row r="1976" spans="2:14" x14ac:dyDescent="0.25">
      <c r="B1976" s="81" t="b">
        <v>0</v>
      </c>
      <c r="C1976" s="88"/>
      <c r="D1976" s="87"/>
      <c r="E1976" s="83">
        <f>IF($C1976&lt;&gt;"",VLOOKUP($C1976,'Monthly budget'!$E$8:$O$86,COLUMN()-3,FALSE),0)</f>
        <v>0</v>
      </c>
      <c r="F1976" s="82">
        <f>IF($C1976&lt;&gt;"",VLOOKUP($C1976,'Monthly budget'!$E$8:$O$86,COLUMN()-3,FALSE),0)</f>
        <v>0</v>
      </c>
      <c r="G1976" s="82">
        <f>IF($C1976&lt;&gt;"",VLOOKUP($C1976,'Monthly budget'!$E$8:$O$86,COLUMN()-3,FALSE),0)</f>
        <v>0</v>
      </c>
      <c r="H1976" s="82">
        <f>IF($C1976&lt;&gt;"",VLOOKUP($C1976,'Monthly budget'!$E$8:$O$86,COLUMN()-3,FALSE),0)</f>
        <v>0</v>
      </c>
      <c r="I1976" s="82">
        <f>IF($C1976&lt;&gt;"",VLOOKUP($C1976,'Monthly budget'!$E$8:$O$86,COLUMN()-3,FALSE),0)</f>
        <v>0</v>
      </c>
      <c r="J1976" s="82">
        <f>IF($C1976&lt;&gt;"",VLOOKUP($C1976,'Monthly budget'!$E$8:$O$86,COLUMN()-3,FALSE),0)</f>
        <v>0</v>
      </c>
      <c r="K1976" s="82">
        <f>IF($C1976&lt;&gt;"",VLOOKUP($C1976,'Monthly budget'!$E$8:$O$86,COLUMN()-3,FALSE),0)</f>
        <v>0</v>
      </c>
      <c r="L1976" s="82">
        <f>IF($C1976&lt;&gt;"",VLOOKUP($C1976,'Monthly budget'!$E$8:$O$86,COLUMN()-3,FALSE),0)</f>
        <v>0</v>
      </c>
      <c r="M1976" s="82">
        <f>IF($C1976&lt;&gt;"",VLOOKUP($C1976,'Monthly budget'!$E$8:$O$86,COLUMN()-3,FALSE),0)</f>
        <v>0</v>
      </c>
      <c r="N1976" s="82">
        <f>IF($C1976&lt;&gt;"",VLOOKUP($C1976,'Monthly budget'!$E$8:$O$86,COLUMN()-3,FALSE),0)</f>
        <v>0</v>
      </c>
    </row>
    <row r="1977" spans="2:14" x14ac:dyDescent="0.25">
      <c r="B1977" s="81" t="b">
        <v>0</v>
      </c>
      <c r="C1977" s="88"/>
      <c r="D1977" s="87"/>
      <c r="E1977" s="83">
        <f>IF($C1977&lt;&gt;"",VLOOKUP($C1977,'Monthly budget'!$E$8:$O$86,COLUMN()-3,FALSE),0)</f>
        <v>0</v>
      </c>
      <c r="F1977" s="82">
        <f>IF($C1977&lt;&gt;"",VLOOKUP($C1977,'Monthly budget'!$E$8:$O$86,COLUMN()-3,FALSE),0)</f>
        <v>0</v>
      </c>
      <c r="G1977" s="82">
        <f>IF($C1977&lt;&gt;"",VLOOKUP($C1977,'Monthly budget'!$E$8:$O$86,COLUMN()-3,FALSE),0)</f>
        <v>0</v>
      </c>
      <c r="H1977" s="82">
        <f>IF($C1977&lt;&gt;"",VLOOKUP($C1977,'Monthly budget'!$E$8:$O$86,COLUMN()-3,FALSE),0)</f>
        <v>0</v>
      </c>
      <c r="I1977" s="82">
        <f>IF($C1977&lt;&gt;"",VLOOKUP($C1977,'Monthly budget'!$E$8:$O$86,COLUMN()-3,FALSE),0)</f>
        <v>0</v>
      </c>
      <c r="J1977" s="82">
        <f>IF($C1977&lt;&gt;"",VLOOKUP($C1977,'Monthly budget'!$E$8:$O$86,COLUMN()-3,FALSE),0)</f>
        <v>0</v>
      </c>
      <c r="K1977" s="82">
        <f>IF($C1977&lt;&gt;"",VLOOKUP($C1977,'Monthly budget'!$E$8:$O$86,COLUMN()-3,FALSE),0)</f>
        <v>0</v>
      </c>
      <c r="L1977" s="82">
        <f>IF($C1977&lt;&gt;"",VLOOKUP($C1977,'Monthly budget'!$E$8:$O$86,COLUMN()-3,FALSE),0)</f>
        <v>0</v>
      </c>
      <c r="M1977" s="82">
        <f>IF($C1977&lt;&gt;"",VLOOKUP($C1977,'Monthly budget'!$E$8:$O$86,COLUMN()-3,FALSE),0)</f>
        <v>0</v>
      </c>
      <c r="N1977" s="82">
        <f>IF($C1977&lt;&gt;"",VLOOKUP($C1977,'Monthly budget'!$E$8:$O$86,COLUMN()-3,FALSE),0)</f>
        <v>0</v>
      </c>
    </row>
    <row r="1978" spans="2:14" x14ac:dyDescent="0.25">
      <c r="B1978" s="81" t="b">
        <v>0</v>
      </c>
      <c r="C1978" s="88"/>
      <c r="D1978" s="87"/>
      <c r="E1978" s="83">
        <f>IF($C1978&lt;&gt;"",VLOOKUP($C1978,'Monthly budget'!$E$8:$O$86,COLUMN()-3,FALSE),0)</f>
        <v>0</v>
      </c>
      <c r="F1978" s="82">
        <f>IF($C1978&lt;&gt;"",VLOOKUP($C1978,'Monthly budget'!$E$8:$O$86,COLUMN()-3,FALSE),0)</f>
        <v>0</v>
      </c>
      <c r="G1978" s="82">
        <f>IF($C1978&lt;&gt;"",VLOOKUP($C1978,'Monthly budget'!$E$8:$O$86,COLUMN()-3,FALSE),0)</f>
        <v>0</v>
      </c>
      <c r="H1978" s="82">
        <f>IF($C1978&lt;&gt;"",VLOOKUP($C1978,'Monthly budget'!$E$8:$O$86,COLUMN()-3,FALSE),0)</f>
        <v>0</v>
      </c>
      <c r="I1978" s="82">
        <f>IF($C1978&lt;&gt;"",VLOOKUP($C1978,'Monthly budget'!$E$8:$O$86,COLUMN()-3,FALSE),0)</f>
        <v>0</v>
      </c>
      <c r="J1978" s="82">
        <f>IF($C1978&lt;&gt;"",VLOOKUP($C1978,'Monthly budget'!$E$8:$O$86,COLUMN()-3,FALSE),0)</f>
        <v>0</v>
      </c>
      <c r="K1978" s="82">
        <f>IF($C1978&lt;&gt;"",VLOOKUP($C1978,'Monthly budget'!$E$8:$O$86,COLUMN()-3,FALSE),0)</f>
        <v>0</v>
      </c>
      <c r="L1978" s="82">
        <f>IF($C1978&lt;&gt;"",VLOOKUP($C1978,'Monthly budget'!$E$8:$O$86,COLUMN()-3,FALSE),0)</f>
        <v>0</v>
      </c>
      <c r="M1978" s="82">
        <f>IF($C1978&lt;&gt;"",VLOOKUP($C1978,'Monthly budget'!$E$8:$O$86,COLUMN()-3,FALSE),0)</f>
        <v>0</v>
      </c>
      <c r="N1978" s="82">
        <f>IF($C1978&lt;&gt;"",VLOOKUP($C1978,'Monthly budget'!$E$8:$O$86,COLUMN()-3,FALSE),0)</f>
        <v>0</v>
      </c>
    </row>
    <row r="1979" spans="2:14" x14ac:dyDescent="0.25">
      <c r="B1979" s="81" t="b">
        <v>0</v>
      </c>
      <c r="C1979" s="88"/>
      <c r="D1979" s="87"/>
      <c r="E1979" s="83">
        <f>IF($C1979&lt;&gt;"",VLOOKUP($C1979,'Monthly budget'!$E$8:$O$86,COLUMN()-3,FALSE),0)</f>
        <v>0</v>
      </c>
      <c r="F1979" s="82">
        <f>IF($C1979&lt;&gt;"",VLOOKUP($C1979,'Monthly budget'!$E$8:$O$86,COLUMN()-3,FALSE),0)</f>
        <v>0</v>
      </c>
      <c r="G1979" s="82">
        <f>IF($C1979&lt;&gt;"",VLOOKUP($C1979,'Monthly budget'!$E$8:$O$86,COLUMN()-3,FALSE),0)</f>
        <v>0</v>
      </c>
      <c r="H1979" s="82">
        <f>IF($C1979&lt;&gt;"",VLOOKUP($C1979,'Monthly budget'!$E$8:$O$86,COLUMN()-3,FALSE),0)</f>
        <v>0</v>
      </c>
      <c r="I1979" s="82">
        <f>IF($C1979&lt;&gt;"",VLOOKUP($C1979,'Monthly budget'!$E$8:$O$86,COLUMN()-3,FALSE),0)</f>
        <v>0</v>
      </c>
      <c r="J1979" s="82">
        <f>IF($C1979&lt;&gt;"",VLOOKUP($C1979,'Monthly budget'!$E$8:$O$86,COLUMN()-3,FALSE),0)</f>
        <v>0</v>
      </c>
      <c r="K1979" s="82">
        <f>IF($C1979&lt;&gt;"",VLOOKUP($C1979,'Monthly budget'!$E$8:$O$86,COLUMN()-3,FALSE),0)</f>
        <v>0</v>
      </c>
      <c r="L1979" s="82">
        <f>IF($C1979&lt;&gt;"",VLOOKUP($C1979,'Monthly budget'!$E$8:$O$86,COLUMN()-3,FALSE),0)</f>
        <v>0</v>
      </c>
      <c r="M1979" s="82">
        <f>IF($C1979&lt;&gt;"",VLOOKUP($C1979,'Monthly budget'!$E$8:$O$86,COLUMN()-3,FALSE),0)</f>
        <v>0</v>
      </c>
      <c r="N1979" s="82">
        <f>IF($C1979&lt;&gt;"",VLOOKUP($C1979,'Monthly budget'!$E$8:$O$86,COLUMN()-3,FALSE),0)</f>
        <v>0</v>
      </c>
    </row>
    <row r="1980" spans="2:14" x14ac:dyDescent="0.25">
      <c r="B1980" s="81" t="b">
        <v>0</v>
      </c>
      <c r="C1980" s="88"/>
      <c r="D1980" s="87"/>
      <c r="E1980" s="83">
        <f>IF($C1980&lt;&gt;"",VLOOKUP($C1980,'Monthly budget'!$E$8:$O$86,COLUMN()-3,FALSE),0)</f>
        <v>0</v>
      </c>
      <c r="F1980" s="82">
        <f>IF($C1980&lt;&gt;"",VLOOKUP($C1980,'Monthly budget'!$E$8:$O$86,COLUMN()-3,FALSE),0)</f>
        <v>0</v>
      </c>
      <c r="G1980" s="82">
        <f>IF($C1980&lt;&gt;"",VLOOKUP($C1980,'Monthly budget'!$E$8:$O$86,COLUMN()-3,FALSE),0)</f>
        <v>0</v>
      </c>
      <c r="H1980" s="82">
        <f>IF($C1980&lt;&gt;"",VLOOKUP($C1980,'Monthly budget'!$E$8:$O$86,COLUMN()-3,FALSE),0)</f>
        <v>0</v>
      </c>
      <c r="I1980" s="82">
        <f>IF($C1980&lt;&gt;"",VLOOKUP($C1980,'Monthly budget'!$E$8:$O$86,COLUMN()-3,FALSE),0)</f>
        <v>0</v>
      </c>
      <c r="J1980" s="82">
        <f>IF($C1980&lt;&gt;"",VLOOKUP($C1980,'Monthly budget'!$E$8:$O$86,COLUMN()-3,FALSE),0)</f>
        <v>0</v>
      </c>
      <c r="K1980" s="82">
        <f>IF($C1980&lt;&gt;"",VLOOKUP($C1980,'Monthly budget'!$E$8:$O$86,COLUMN()-3,FALSE),0)</f>
        <v>0</v>
      </c>
      <c r="L1980" s="82">
        <f>IF($C1980&lt;&gt;"",VLOOKUP($C1980,'Monthly budget'!$E$8:$O$86,COLUMN()-3,FALSE),0)</f>
        <v>0</v>
      </c>
      <c r="M1980" s="82">
        <f>IF($C1980&lt;&gt;"",VLOOKUP($C1980,'Monthly budget'!$E$8:$O$86,COLUMN()-3,FALSE),0)</f>
        <v>0</v>
      </c>
      <c r="N1980" s="82">
        <f>IF($C1980&lt;&gt;"",VLOOKUP($C1980,'Monthly budget'!$E$8:$O$86,COLUMN()-3,FALSE),0)</f>
        <v>0</v>
      </c>
    </row>
    <row r="1981" spans="2:14" x14ac:dyDescent="0.25">
      <c r="B1981" s="81" t="b">
        <v>0</v>
      </c>
      <c r="C1981" s="88"/>
      <c r="D1981" s="87"/>
      <c r="E1981" s="83">
        <f>IF($C1981&lt;&gt;"",VLOOKUP($C1981,'Monthly budget'!$E$8:$O$86,COLUMN()-3,FALSE),0)</f>
        <v>0</v>
      </c>
      <c r="F1981" s="82">
        <f>IF($C1981&lt;&gt;"",VLOOKUP($C1981,'Monthly budget'!$E$8:$O$86,COLUMN()-3,FALSE),0)</f>
        <v>0</v>
      </c>
      <c r="G1981" s="82">
        <f>IF($C1981&lt;&gt;"",VLOOKUP($C1981,'Monthly budget'!$E$8:$O$86,COLUMN()-3,FALSE),0)</f>
        <v>0</v>
      </c>
      <c r="H1981" s="82">
        <f>IF($C1981&lt;&gt;"",VLOOKUP($C1981,'Monthly budget'!$E$8:$O$86,COLUMN()-3,FALSE),0)</f>
        <v>0</v>
      </c>
      <c r="I1981" s="82">
        <f>IF($C1981&lt;&gt;"",VLOOKUP($C1981,'Monthly budget'!$E$8:$O$86,COLUMN()-3,FALSE),0)</f>
        <v>0</v>
      </c>
      <c r="J1981" s="82">
        <f>IF($C1981&lt;&gt;"",VLOOKUP($C1981,'Monthly budget'!$E$8:$O$86,COLUMN()-3,FALSE),0)</f>
        <v>0</v>
      </c>
      <c r="K1981" s="82">
        <f>IF($C1981&lt;&gt;"",VLOOKUP($C1981,'Monthly budget'!$E$8:$O$86,COLUMN()-3,FALSE),0)</f>
        <v>0</v>
      </c>
      <c r="L1981" s="82">
        <f>IF($C1981&lt;&gt;"",VLOOKUP($C1981,'Monthly budget'!$E$8:$O$86,COLUMN()-3,FALSE),0)</f>
        <v>0</v>
      </c>
      <c r="M1981" s="82">
        <f>IF($C1981&lt;&gt;"",VLOOKUP($C1981,'Monthly budget'!$E$8:$O$86,COLUMN()-3,FALSE),0)</f>
        <v>0</v>
      </c>
      <c r="N1981" s="82">
        <f>IF($C1981&lt;&gt;"",VLOOKUP($C1981,'Monthly budget'!$E$8:$O$86,COLUMN()-3,FALSE),0)</f>
        <v>0</v>
      </c>
    </row>
    <row r="1982" spans="2:14" x14ac:dyDescent="0.25">
      <c r="B1982" s="81" t="b">
        <v>0</v>
      </c>
      <c r="C1982" s="88"/>
      <c r="D1982" s="87"/>
      <c r="E1982" s="83">
        <f>IF($C1982&lt;&gt;"",VLOOKUP($C1982,'Monthly budget'!$E$8:$O$86,COLUMN()-3,FALSE),0)</f>
        <v>0</v>
      </c>
      <c r="F1982" s="82">
        <f>IF($C1982&lt;&gt;"",VLOOKUP($C1982,'Monthly budget'!$E$8:$O$86,COLUMN()-3,FALSE),0)</f>
        <v>0</v>
      </c>
      <c r="G1982" s="82">
        <f>IF($C1982&lt;&gt;"",VLOOKUP($C1982,'Monthly budget'!$E$8:$O$86,COLUMN()-3,FALSE),0)</f>
        <v>0</v>
      </c>
      <c r="H1982" s="82">
        <f>IF($C1982&lt;&gt;"",VLOOKUP($C1982,'Monthly budget'!$E$8:$O$86,COLUMN()-3,FALSE),0)</f>
        <v>0</v>
      </c>
      <c r="I1982" s="82">
        <f>IF($C1982&lt;&gt;"",VLOOKUP($C1982,'Monthly budget'!$E$8:$O$86,COLUMN()-3,FALSE),0)</f>
        <v>0</v>
      </c>
      <c r="J1982" s="82">
        <f>IF($C1982&lt;&gt;"",VLOOKUP($C1982,'Monthly budget'!$E$8:$O$86,COLUMN()-3,FALSE),0)</f>
        <v>0</v>
      </c>
      <c r="K1982" s="82">
        <f>IF($C1982&lt;&gt;"",VLOOKUP($C1982,'Monthly budget'!$E$8:$O$86,COLUMN()-3,FALSE),0)</f>
        <v>0</v>
      </c>
      <c r="L1982" s="82">
        <f>IF($C1982&lt;&gt;"",VLOOKUP($C1982,'Monthly budget'!$E$8:$O$86,COLUMN()-3,FALSE),0)</f>
        <v>0</v>
      </c>
      <c r="M1982" s="82">
        <f>IF($C1982&lt;&gt;"",VLOOKUP($C1982,'Monthly budget'!$E$8:$O$86,COLUMN()-3,FALSE),0)</f>
        <v>0</v>
      </c>
      <c r="N1982" s="82">
        <f>IF($C1982&lt;&gt;"",VLOOKUP($C1982,'Monthly budget'!$E$8:$O$86,COLUMN()-3,FALSE),0)</f>
        <v>0</v>
      </c>
    </row>
    <row r="1983" spans="2:14" x14ac:dyDescent="0.25">
      <c r="B1983" s="81" t="b">
        <v>0</v>
      </c>
      <c r="C1983" s="88"/>
      <c r="D1983" s="87"/>
      <c r="E1983" s="83">
        <f>IF($C1983&lt;&gt;"",VLOOKUP($C1983,'Monthly budget'!$E$8:$O$86,COLUMN()-3,FALSE),0)</f>
        <v>0</v>
      </c>
      <c r="F1983" s="82">
        <f>IF($C1983&lt;&gt;"",VLOOKUP($C1983,'Monthly budget'!$E$8:$O$86,COLUMN()-3,FALSE),0)</f>
        <v>0</v>
      </c>
      <c r="G1983" s="82">
        <f>IF($C1983&lt;&gt;"",VLOOKUP($C1983,'Monthly budget'!$E$8:$O$86,COLUMN()-3,FALSE),0)</f>
        <v>0</v>
      </c>
      <c r="H1983" s="82">
        <f>IF($C1983&lt;&gt;"",VLOOKUP($C1983,'Monthly budget'!$E$8:$O$86,COLUMN()-3,FALSE),0)</f>
        <v>0</v>
      </c>
      <c r="I1983" s="82">
        <f>IF($C1983&lt;&gt;"",VLOOKUP($C1983,'Monthly budget'!$E$8:$O$86,COLUMN()-3,FALSE),0)</f>
        <v>0</v>
      </c>
      <c r="J1983" s="82">
        <f>IF($C1983&lt;&gt;"",VLOOKUP($C1983,'Monthly budget'!$E$8:$O$86,COLUMN()-3,FALSE),0)</f>
        <v>0</v>
      </c>
      <c r="K1983" s="82">
        <f>IF($C1983&lt;&gt;"",VLOOKUP($C1983,'Monthly budget'!$E$8:$O$86,COLUMN()-3,FALSE),0)</f>
        <v>0</v>
      </c>
      <c r="L1983" s="82">
        <f>IF($C1983&lt;&gt;"",VLOOKUP($C1983,'Monthly budget'!$E$8:$O$86,COLUMN()-3,FALSE),0)</f>
        <v>0</v>
      </c>
      <c r="M1983" s="82">
        <f>IF($C1983&lt;&gt;"",VLOOKUP($C1983,'Monthly budget'!$E$8:$O$86,COLUMN()-3,FALSE),0)</f>
        <v>0</v>
      </c>
      <c r="N1983" s="82">
        <f>IF($C1983&lt;&gt;"",VLOOKUP($C1983,'Monthly budget'!$E$8:$O$86,COLUMN()-3,FALSE),0)</f>
        <v>0</v>
      </c>
    </row>
    <row r="1984" spans="2:14" x14ac:dyDescent="0.25">
      <c r="B1984" s="81" t="b">
        <v>0</v>
      </c>
      <c r="C1984" s="88"/>
      <c r="D1984" s="87"/>
      <c r="E1984" s="83">
        <f>IF($C1984&lt;&gt;"",VLOOKUP($C1984,'Monthly budget'!$E$8:$O$86,COLUMN()-3,FALSE),0)</f>
        <v>0</v>
      </c>
      <c r="F1984" s="82">
        <f>IF($C1984&lt;&gt;"",VLOOKUP($C1984,'Monthly budget'!$E$8:$O$86,COLUMN()-3,FALSE),0)</f>
        <v>0</v>
      </c>
      <c r="G1984" s="82">
        <f>IF($C1984&lt;&gt;"",VLOOKUP($C1984,'Monthly budget'!$E$8:$O$86,COLUMN()-3,FALSE),0)</f>
        <v>0</v>
      </c>
      <c r="H1984" s="82">
        <f>IF($C1984&lt;&gt;"",VLOOKUP($C1984,'Monthly budget'!$E$8:$O$86,COLUMN()-3,FALSE),0)</f>
        <v>0</v>
      </c>
      <c r="I1984" s="82">
        <f>IF($C1984&lt;&gt;"",VLOOKUP($C1984,'Monthly budget'!$E$8:$O$86,COLUMN()-3,FALSE),0)</f>
        <v>0</v>
      </c>
      <c r="J1984" s="82">
        <f>IF($C1984&lt;&gt;"",VLOOKUP($C1984,'Monthly budget'!$E$8:$O$86,COLUMN()-3,FALSE),0)</f>
        <v>0</v>
      </c>
      <c r="K1984" s="82">
        <f>IF($C1984&lt;&gt;"",VLOOKUP($C1984,'Monthly budget'!$E$8:$O$86,COLUMN()-3,FALSE),0)</f>
        <v>0</v>
      </c>
      <c r="L1984" s="82">
        <f>IF($C1984&lt;&gt;"",VLOOKUP($C1984,'Monthly budget'!$E$8:$O$86,COLUMN()-3,FALSE),0)</f>
        <v>0</v>
      </c>
      <c r="M1984" s="82">
        <f>IF($C1984&lt;&gt;"",VLOOKUP($C1984,'Monthly budget'!$E$8:$O$86,COLUMN()-3,FALSE),0)</f>
        <v>0</v>
      </c>
      <c r="N1984" s="82">
        <f>IF($C1984&lt;&gt;"",VLOOKUP($C1984,'Monthly budget'!$E$8:$O$86,COLUMN()-3,FALSE),0)</f>
        <v>0</v>
      </c>
    </row>
    <row r="1985" spans="2:14" x14ac:dyDescent="0.25">
      <c r="B1985" s="81" t="b">
        <v>0</v>
      </c>
      <c r="C1985" s="88"/>
      <c r="D1985" s="87"/>
      <c r="E1985" s="83">
        <f>IF($C1985&lt;&gt;"",VLOOKUP($C1985,'Monthly budget'!$E$8:$O$86,COLUMN()-3,FALSE),0)</f>
        <v>0</v>
      </c>
      <c r="F1985" s="82">
        <f>IF($C1985&lt;&gt;"",VLOOKUP($C1985,'Monthly budget'!$E$8:$O$86,COLUMN()-3,FALSE),0)</f>
        <v>0</v>
      </c>
      <c r="G1985" s="82">
        <f>IF($C1985&lt;&gt;"",VLOOKUP($C1985,'Monthly budget'!$E$8:$O$86,COLUMN()-3,FALSE),0)</f>
        <v>0</v>
      </c>
      <c r="H1985" s="82">
        <f>IF($C1985&lt;&gt;"",VLOOKUP($C1985,'Monthly budget'!$E$8:$O$86,COLUMN()-3,FALSE),0)</f>
        <v>0</v>
      </c>
      <c r="I1985" s="82">
        <f>IF($C1985&lt;&gt;"",VLOOKUP($C1985,'Monthly budget'!$E$8:$O$86,COLUMN()-3,FALSE),0)</f>
        <v>0</v>
      </c>
      <c r="J1985" s="82">
        <f>IF($C1985&lt;&gt;"",VLOOKUP($C1985,'Monthly budget'!$E$8:$O$86,COLUMN()-3,FALSE),0)</f>
        <v>0</v>
      </c>
      <c r="K1985" s="82">
        <f>IF($C1985&lt;&gt;"",VLOOKUP($C1985,'Monthly budget'!$E$8:$O$86,COLUMN()-3,FALSE),0)</f>
        <v>0</v>
      </c>
      <c r="L1985" s="82">
        <f>IF($C1985&lt;&gt;"",VLOOKUP($C1985,'Monthly budget'!$E$8:$O$86,COLUMN()-3,FALSE),0)</f>
        <v>0</v>
      </c>
      <c r="M1985" s="82">
        <f>IF($C1985&lt;&gt;"",VLOOKUP($C1985,'Monthly budget'!$E$8:$O$86,COLUMN()-3,FALSE),0)</f>
        <v>0</v>
      </c>
      <c r="N1985" s="82">
        <f>IF($C1985&lt;&gt;"",VLOOKUP($C1985,'Monthly budget'!$E$8:$O$86,COLUMN()-3,FALSE),0)</f>
        <v>0</v>
      </c>
    </row>
    <row r="1986" spans="2:14" x14ac:dyDescent="0.25">
      <c r="B1986" s="81" t="b">
        <v>0</v>
      </c>
      <c r="C1986" s="88"/>
      <c r="D1986" s="87"/>
      <c r="E1986" s="83">
        <f>IF($C1986&lt;&gt;"",VLOOKUP($C1986,'Monthly budget'!$E$8:$O$86,COLUMN()-3,FALSE),0)</f>
        <v>0</v>
      </c>
      <c r="F1986" s="82">
        <f>IF($C1986&lt;&gt;"",VLOOKUP($C1986,'Monthly budget'!$E$8:$O$86,COLUMN()-3,FALSE),0)</f>
        <v>0</v>
      </c>
      <c r="G1986" s="82">
        <f>IF($C1986&lt;&gt;"",VLOOKUP($C1986,'Monthly budget'!$E$8:$O$86,COLUMN()-3,FALSE),0)</f>
        <v>0</v>
      </c>
      <c r="H1986" s="82">
        <f>IF($C1986&lt;&gt;"",VLOOKUP($C1986,'Monthly budget'!$E$8:$O$86,COLUMN()-3,FALSE),0)</f>
        <v>0</v>
      </c>
      <c r="I1986" s="82">
        <f>IF($C1986&lt;&gt;"",VLOOKUP($C1986,'Monthly budget'!$E$8:$O$86,COLUMN()-3,FALSE),0)</f>
        <v>0</v>
      </c>
      <c r="J1986" s="82">
        <f>IF($C1986&lt;&gt;"",VLOOKUP($C1986,'Monthly budget'!$E$8:$O$86,COLUMN()-3,FALSE),0)</f>
        <v>0</v>
      </c>
      <c r="K1986" s="82">
        <f>IF($C1986&lt;&gt;"",VLOOKUP($C1986,'Monthly budget'!$E$8:$O$86,COLUMN()-3,FALSE),0)</f>
        <v>0</v>
      </c>
      <c r="L1986" s="82">
        <f>IF($C1986&lt;&gt;"",VLOOKUP($C1986,'Monthly budget'!$E$8:$O$86,COLUMN()-3,FALSE),0)</f>
        <v>0</v>
      </c>
      <c r="M1986" s="82">
        <f>IF($C1986&lt;&gt;"",VLOOKUP($C1986,'Monthly budget'!$E$8:$O$86,COLUMN()-3,FALSE),0)</f>
        <v>0</v>
      </c>
      <c r="N1986" s="82">
        <f>IF($C1986&lt;&gt;"",VLOOKUP($C1986,'Monthly budget'!$E$8:$O$86,COLUMN()-3,FALSE),0)</f>
        <v>0</v>
      </c>
    </row>
    <row r="1987" spans="2:14" x14ac:dyDescent="0.25">
      <c r="B1987" s="81" t="b">
        <v>0</v>
      </c>
      <c r="C1987" s="88"/>
      <c r="D1987" s="87"/>
      <c r="E1987" s="83">
        <f>IF($C1987&lt;&gt;"",VLOOKUP($C1987,'Monthly budget'!$E$8:$O$86,COLUMN()-3,FALSE),0)</f>
        <v>0</v>
      </c>
      <c r="F1987" s="82">
        <f>IF($C1987&lt;&gt;"",VLOOKUP($C1987,'Monthly budget'!$E$8:$O$86,COLUMN()-3,FALSE),0)</f>
        <v>0</v>
      </c>
      <c r="G1987" s="82">
        <f>IF($C1987&lt;&gt;"",VLOOKUP($C1987,'Monthly budget'!$E$8:$O$86,COLUMN()-3,FALSE),0)</f>
        <v>0</v>
      </c>
      <c r="H1987" s="82">
        <f>IF($C1987&lt;&gt;"",VLOOKUP($C1987,'Monthly budget'!$E$8:$O$86,COLUMN()-3,FALSE),0)</f>
        <v>0</v>
      </c>
      <c r="I1987" s="82">
        <f>IF($C1987&lt;&gt;"",VLOOKUP($C1987,'Monthly budget'!$E$8:$O$86,COLUMN()-3,FALSE),0)</f>
        <v>0</v>
      </c>
      <c r="J1987" s="82">
        <f>IF($C1987&lt;&gt;"",VLOOKUP($C1987,'Monthly budget'!$E$8:$O$86,COLUMN()-3,FALSE),0)</f>
        <v>0</v>
      </c>
      <c r="K1987" s="82">
        <f>IF($C1987&lt;&gt;"",VLOOKUP($C1987,'Monthly budget'!$E$8:$O$86,COLUMN()-3,FALSE),0)</f>
        <v>0</v>
      </c>
      <c r="L1987" s="82">
        <f>IF($C1987&lt;&gt;"",VLOOKUP($C1987,'Monthly budget'!$E$8:$O$86,COLUMN()-3,FALSE),0)</f>
        <v>0</v>
      </c>
      <c r="M1987" s="82">
        <f>IF($C1987&lt;&gt;"",VLOOKUP($C1987,'Monthly budget'!$E$8:$O$86,COLUMN()-3,FALSE),0)</f>
        <v>0</v>
      </c>
      <c r="N1987" s="82">
        <f>IF($C1987&lt;&gt;"",VLOOKUP($C1987,'Monthly budget'!$E$8:$O$86,COLUMN()-3,FALSE),0)</f>
        <v>0</v>
      </c>
    </row>
    <row r="1988" spans="2:14" x14ac:dyDescent="0.25">
      <c r="B1988" s="81" t="b">
        <v>0</v>
      </c>
      <c r="C1988" s="88"/>
      <c r="D1988" s="87"/>
      <c r="E1988" s="83">
        <f>IF($C1988&lt;&gt;"",VLOOKUP($C1988,'Monthly budget'!$E$8:$O$86,COLUMN()-3,FALSE),0)</f>
        <v>0</v>
      </c>
      <c r="F1988" s="82">
        <f>IF($C1988&lt;&gt;"",VLOOKUP($C1988,'Monthly budget'!$E$8:$O$86,COLUMN()-3,FALSE),0)</f>
        <v>0</v>
      </c>
      <c r="G1988" s="82">
        <f>IF($C1988&lt;&gt;"",VLOOKUP($C1988,'Monthly budget'!$E$8:$O$86,COLUMN()-3,FALSE),0)</f>
        <v>0</v>
      </c>
      <c r="H1988" s="82">
        <f>IF($C1988&lt;&gt;"",VLOOKUP($C1988,'Monthly budget'!$E$8:$O$86,COLUMN()-3,FALSE),0)</f>
        <v>0</v>
      </c>
      <c r="I1988" s="82">
        <f>IF($C1988&lt;&gt;"",VLOOKUP($C1988,'Monthly budget'!$E$8:$O$86,COLUMN()-3,FALSE),0)</f>
        <v>0</v>
      </c>
      <c r="J1988" s="82">
        <f>IF($C1988&lt;&gt;"",VLOOKUP($C1988,'Monthly budget'!$E$8:$O$86,COLUMN()-3,FALSE),0)</f>
        <v>0</v>
      </c>
      <c r="K1988" s="82">
        <f>IF($C1988&lt;&gt;"",VLOOKUP($C1988,'Monthly budget'!$E$8:$O$86,COLUMN()-3,FALSE),0)</f>
        <v>0</v>
      </c>
      <c r="L1988" s="82">
        <f>IF($C1988&lt;&gt;"",VLOOKUP($C1988,'Monthly budget'!$E$8:$O$86,COLUMN()-3,FALSE),0)</f>
        <v>0</v>
      </c>
      <c r="M1988" s="82">
        <f>IF($C1988&lt;&gt;"",VLOOKUP($C1988,'Monthly budget'!$E$8:$O$86,COLUMN()-3,FALSE),0)</f>
        <v>0</v>
      </c>
      <c r="N1988" s="82">
        <f>IF($C1988&lt;&gt;"",VLOOKUP($C1988,'Monthly budget'!$E$8:$O$86,COLUMN()-3,FALSE),0)</f>
        <v>0</v>
      </c>
    </row>
    <row r="1989" spans="2:14" x14ac:dyDescent="0.25">
      <c r="B1989" s="81" t="b">
        <v>0</v>
      </c>
      <c r="C1989" s="88"/>
      <c r="D1989" s="87"/>
      <c r="E1989" s="83">
        <f>IF($C1989&lt;&gt;"",VLOOKUP($C1989,'Monthly budget'!$E$8:$O$86,COLUMN()-3,FALSE),0)</f>
        <v>0</v>
      </c>
      <c r="F1989" s="82">
        <f>IF($C1989&lt;&gt;"",VLOOKUP($C1989,'Monthly budget'!$E$8:$O$86,COLUMN()-3,FALSE),0)</f>
        <v>0</v>
      </c>
      <c r="G1989" s="82">
        <f>IF($C1989&lt;&gt;"",VLOOKUP($C1989,'Monthly budget'!$E$8:$O$86,COLUMN()-3,FALSE),0)</f>
        <v>0</v>
      </c>
      <c r="H1989" s="82">
        <f>IF($C1989&lt;&gt;"",VLOOKUP($C1989,'Monthly budget'!$E$8:$O$86,COLUMN()-3,FALSE),0)</f>
        <v>0</v>
      </c>
      <c r="I1989" s="82">
        <f>IF($C1989&lt;&gt;"",VLOOKUP($C1989,'Monthly budget'!$E$8:$O$86,COLUMN()-3,FALSE),0)</f>
        <v>0</v>
      </c>
      <c r="J1989" s="82">
        <f>IF($C1989&lt;&gt;"",VLOOKUP($C1989,'Monthly budget'!$E$8:$O$86,COLUMN()-3,FALSE),0)</f>
        <v>0</v>
      </c>
      <c r="K1989" s="82">
        <f>IF($C1989&lt;&gt;"",VLOOKUP($C1989,'Monthly budget'!$E$8:$O$86,COLUMN()-3,FALSE),0)</f>
        <v>0</v>
      </c>
      <c r="L1989" s="82">
        <f>IF($C1989&lt;&gt;"",VLOOKUP($C1989,'Monthly budget'!$E$8:$O$86,COLUMN()-3,FALSE),0)</f>
        <v>0</v>
      </c>
      <c r="M1989" s="82">
        <f>IF($C1989&lt;&gt;"",VLOOKUP($C1989,'Monthly budget'!$E$8:$O$86,COLUMN()-3,FALSE),0)</f>
        <v>0</v>
      </c>
      <c r="N1989" s="82">
        <f>IF($C1989&lt;&gt;"",VLOOKUP($C1989,'Monthly budget'!$E$8:$O$86,COLUMN()-3,FALSE),0)</f>
        <v>0</v>
      </c>
    </row>
    <row r="1990" spans="2:14" x14ac:dyDescent="0.25">
      <c r="B1990" s="81" t="b">
        <v>0</v>
      </c>
      <c r="C1990" s="88"/>
      <c r="D1990" s="87"/>
      <c r="E1990" s="83">
        <f>IF($C1990&lt;&gt;"",VLOOKUP($C1990,'Monthly budget'!$E$8:$O$86,COLUMN()-3,FALSE),0)</f>
        <v>0</v>
      </c>
      <c r="F1990" s="82">
        <f>IF($C1990&lt;&gt;"",VLOOKUP($C1990,'Monthly budget'!$E$8:$O$86,COLUMN()-3,FALSE),0)</f>
        <v>0</v>
      </c>
      <c r="G1990" s="82">
        <f>IF($C1990&lt;&gt;"",VLOOKUP($C1990,'Monthly budget'!$E$8:$O$86,COLUMN()-3,FALSE),0)</f>
        <v>0</v>
      </c>
      <c r="H1990" s="82">
        <f>IF($C1990&lt;&gt;"",VLOOKUP($C1990,'Monthly budget'!$E$8:$O$86,COLUMN()-3,FALSE),0)</f>
        <v>0</v>
      </c>
      <c r="I1990" s="82">
        <f>IF($C1990&lt;&gt;"",VLOOKUP($C1990,'Monthly budget'!$E$8:$O$86,COLUMN()-3,FALSE),0)</f>
        <v>0</v>
      </c>
      <c r="J1990" s="82">
        <f>IF($C1990&lt;&gt;"",VLOOKUP($C1990,'Monthly budget'!$E$8:$O$86,COLUMN()-3,FALSE),0)</f>
        <v>0</v>
      </c>
      <c r="K1990" s="82">
        <f>IF($C1990&lt;&gt;"",VLOOKUP($C1990,'Monthly budget'!$E$8:$O$86,COLUMN()-3,FALSE),0)</f>
        <v>0</v>
      </c>
      <c r="L1990" s="82">
        <f>IF($C1990&lt;&gt;"",VLOOKUP($C1990,'Monthly budget'!$E$8:$O$86,COLUMN()-3,FALSE),0)</f>
        <v>0</v>
      </c>
      <c r="M1990" s="82">
        <f>IF($C1990&lt;&gt;"",VLOOKUP($C1990,'Monthly budget'!$E$8:$O$86,COLUMN()-3,FALSE),0)</f>
        <v>0</v>
      </c>
      <c r="N1990" s="82">
        <f>IF($C1990&lt;&gt;"",VLOOKUP($C1990,'Monthly budget'!$E$8:$O$86,COLUMN()-3,FALSE),0)</f>
        <v>0</v>
      </c>
    </row>
    <row r="1991" spans="2:14" x14ac:dyDescent="0.25">
      <c r="B1991" s="81" t="b">
        <v>0</v>
      </c>
      <c r="C1991" s="88"/>
      <c r="D1991" s="87"/>
      <c r="E1991" s="83">
        <f>IF($C1991&lt;&gt;"",VLOOKUP($C1991,'Monthly budget'!$E$8:$O$86,COLUMN()-3,FALSE),0)</f>
        <v>0</v>
      </c>
      <c r="F1991" s="82">
        <f>IF($C1991&lt;&gt;"",VLOOKUP($C1991,'Monthly budget'!$E$8:$O$86,COLUMN()-3,FALSE),0)</f>
        <v>0</v>
      </c>
      <c r="G1991" s="82">
        <f>IF($C1991&lt;&gt;"",VLOOKUP($C1991,'Monthly budget'!$E$8:$O$86,COLUMN()-3,FALSE),0)</f>
        <v>0</v>
      </c>
      <c r="H1991" s="82">
        <f>IF($C1991&lt;&gt;"",VLOOKUP($C1991,'Monthly budget'!$E$8:$O$86,COLUMN()-3,FALSE),0)</f>
        <v>0</v>
      </c>
      <c r="I1991" s="82">
        <f>IF($C1991&lt;&gt;"",VLOOKUP($C1991,'Monthly budget'!$E$8:$O$86,COLUMN()-3,FALSE),0)</f>
        <v>0</v>
      </c>
      <c r="J1991" s="82">
        <f>IF($C1991&lt;&gt;"",VLOOKUP($C1991,'Monthly budget'!$E$8:$O$86,COLUMN()-3,FALSE),0)</f>
        <v>0</v>
      </c>
      <c r="K1991" s="82">
        <f>IF($C1991&lt;&gt;"",VLOOKUP($C1991,'Monthly budget'!$E$8:$O$86,COLUMN()-3,FALSE),0)</f>
        <v>0</v>
      </c>
      <c r="L1991" s="82">
        <f>IF($C1991&lt;&gt;"",VLOOKUP($C1991,'Monthly budget'!$E$8:$O$86,COLUMN()-3,FALSE),0)</f>
        <v>0</v>
      </c>
      <c r="M1991" s="82">
        <f>IF($C1991&lt;&gt;"",VLOOKUP($C1991,'Monthly budget'!$E$8:$O$86,COLUMN()-3,FALSE),0)</f>
        <v>0</v>
      </c>
      <c r="N1991" s="82">
        <f>IF($C1991&lt;&gt;"",VLOOKUP($C1991,'Monthly budget'!$E$8:$O$86,COLUMN()-3,FALSE),0)</f>
        <v>0</v>
      </c>
    </row>
    <row r="1992" spans="2:14" x14ac:dyDescent="0.25">
      <c r="B1992" s="81" t="b">
        <v>0</v>
      </c>
      <c r="C1992" s="88"/>
      <c r="D1992" s="87"/>
      <c r="E1992" s="83">
        <f>IF($C1992&lt;&gt;"",VLOOKUP($C1992,'Monthly budget'!$E$8:$O$86,COLUMN()-3,FALSE),0)</f>
        <v>0</v>
      </c>
      <c r="F1992" s="82">
        <f>IF($C1992&lt;&gt;"",VLOOKUP($C1992,'Monthly budget'!$E$8:$O$86,COLUMN()-3,FALSE),0)</f>
        <v>0</v>
      </c>
      <c r="G1992" s="82">
        <f>IF($C1992&lt;&gt;"",VLOOKUP($C1992,'Monthly budget'!$E$8:$O$86,COLUMN()-3,FALSE),0)</f>
        <v>0</v>
      </c>
      <c r="H1992" s="82">
        <f>IF($C1992&lt;&gt;"",VLOOKUP($C1992,'Monthly budget'!$E$8:$O$86,COLUMN()-3,FALSE),0)</f>
        <v>0</v>
      </c>
      <c r="I1992" s="82">
        <f>IF($C1992&lt;&gt;"",VLOOKUP($C1992,'Monthly budget'!$E$8:$O$86,COLUMN()-3,FALSE),0)</f>
        <v>0</v>
      </c>
      <c r="J1992" s="82">
        <f>IF($C1992&lt;&gt;"",VLOOKUP($C1992,'Monthly budget'!$E$8:$O$86,COLUMN()-3,FALSE),0)</f>
        <v>0</v>
      </c>
      <c r="K1992" s="82">
        <f>IF($C1992&lt;&gt;"",VLOOKUP($C1992,'Monthly budget'!$E$8:$O$86,COLUMN()-3,FALSE),0)</f>
        <v>0</v>
      </c>
      <c r="L1992" s="82">
        <f>IF($C1992&lt;&gt;"",VLOOKUP($C1992,'Monthly budget'!$E$8:$O$86,COLUMN()-3,FALSE),0)</f>
        <v>0</v>
      </c>
      <c r="M1992" s="82">
        <f>IF($C1992&lt;&gt;"",VLOOKUP($C1992,'Monthly budget'!$E$8:$O$86,COLUMN()-3,FALSE),0)</f>
        <v>0</v>
      </c>
      <c r="N1992" s="82">
        <f>IF($C1992&lt;&gt;"",VLOOKUP($C1992,'Monthly budget'!$E$8:$O$86,COLUMN()-3,FALSE),0)</f>
        <v>0</v>
      </c>
    </row>
    <row r="1993" spans="2:14" x14ac:dyDescent="0.25">
      <c r="B1993" s="81" t="b">
        <v>0</v>
      </c>
      <c r="C1993" s="88"/>
      <c r="D1993" s="87"/>
      <c r="E1993" s="83">
        <f>IF($C1993&lt;&gt;"",VLOOKUP($C1993,'Monthly budget'!$E$8:$O$86,COLUMN()-3,FALSE),0)</f>
        <v>0</v>
      </c>
      <c r="F1993" s="82">
        <f>IF($C1993&lt;&gt;"",VLOOKUP($C1993,'Monthly budget'!$E$8:$O$86,COLUMN()-3,FALSE),0)</f>
        <v>0</v>
      </c>
      <c r="G1993" s="82">
        <f>IF($C1993&lt;&gt;"",VLOOKUP($C1993,'Monthly budget'!$E$8:$O$86,COLUMN()-3,FALSE),0)</f>
        <v>0</v>
      </c>
      <c r="H1993" s="82">
        <f>IF($C1993&lt;&gt;"",VLOOKUP($C1993,'Monthly budget'!$E$8:$O$86,COLUMN()-3,FALSE),0)</f>
        <v>0</v>
      </c>
      <c r="I1993" s="82">
        <f>IF($C1993&lt;&gt;"",VLOOKUP($C1993,'Monthly budget'!$E$8:$O$86,COLUMN()-3,FALSE),0)</f>
        <v>0</v>
      </c>
      <c r="J1993" s="82">
        <f>IF($C1993&lt;&gt;"",VLOOKUP($C1993,'Monthly budget'!$E$8:$O$86,COLUMN()-3,FALSE),0)</f>
        <v>0</v>
      </c>
      <c r="K1993" s="82">
        <f>IF($C1993&lt;&gt;"",VLOOKUP($C1993,'Monthly budget'!$E$8:$O$86,COLUMN()-3,FALSE),0)</f>
        <v>0</v>
      </c>
      <c r="L1993" s="82">
        <f>IF($C1993&lt;&gt;"",VLOOKUP($C1993,'Monthly budget'!$E$8:$O$86,COLUMN()-3,FALSE),0)</f>
        <v>0</v>
      </c>
      <c r="M1993" s="82">
        <f>IF($C1993&lt;&gt;"",VLOOKUP($C1993,'Monthly budget'!$E$8:$O$86,COLUMN()-3,FALSE),0)</f>
        <v>0</v>
      </c>
      <c r="N1993" s="82">
        <f>IF($C1993&lt;&gt;"",VLOOKUP($C1993,'Monthly budget'!$E$8:$O$86,COLUMN()-3,FALSE),0)</f>
        <v>0</v>
      </c>
    </row>
    <row r="1994" spans="2:14" x14ac:dyDescent="0.25">
      <c r="B1994" s="81" t="b">
        <v>0</v>
      </c>
      <c r="C1994" s="88"/>
      <c r="D1994" s="87"/>
      <c r="E1994" s="83">
        <f>IF($C1994&lt;&gt;"",VLOOKUP($C1994,'Monthly budget'!$E$8:$O$86,COLUMN()-3,FALSE),0)</f>
        <v>0</v>
      </c>
      <c r="F1994" s="82">
        <f>IF($C1994&lt;&gt;"",VLOOKUP($C1994,'Monthly budget'!$E$8:$O$86,COLUMN()-3,FALSE),0)</f>
        <v>0</v>
      </c>
      <c r="G1994" s="82">
        <f>IF($C1994&lt;&gt;"",VLOOKUP($C1994,'Monthly budget'!$E$8:$O$86,COLUMN()-3,FALSE),0)</f>
        <v>0</v>
      </c>
      <c r="H1994" s="82">
        <f>IF($C1994&lt;&gt;"",VLOOKUP($C1994,'Monthly budget'!$E$8:$O$86,COLUMN()-3,FALSE),0)</f>
        <v>0</v>
      </c>
      <c r="I1994" s="82">
        <f>IF($C1994&lt;&gt;"",VLOOKUP($C1994,'Monthly budget'!$E$8:$O$86,COLUMN()-3,FALSE),0)</f>
        <v>0</v>
      </c>
      <c r="J1994" s="82">
        <f>IF($C1994&lt;&gt;"",VLOOKUP($C1994,'Monthly budget'!$E$8:$O$86,COLUMN()-3,FALSE),0)</f>
        <v>0</v>
      </c>
      <c r="K1994" s="82">
        <f>IF($C1994&lt;&gt;"",VLOOKUP($C1994,'Monthly budget'!$E$8:$O$86,COLUMN()-3,FALSE),0)</f>
        <v>0</v>
      </c>
      <c r="L1994" s="82">
        <f>IF($C1994&lt;&gt;"",VLOOKUP($C1994,'Monthly budget'!$E$8:$O$86,COLUMN()-3,FALSE),0)</f>
        <v>0</v>
      </c>
      <c r="M1994" s="82">
        <f>IF($C1994&lt;&gt;"",VLOOKUP($C1994,'Monthly budget'!$E$8:$O$86,COLUMN()-3,FALSE),0)</f>
        <v>0</v>
      </c>
      <c r="N1994" s="82">
        <f>IF($C1994&lt;&gt;"",VLOOKUP($C1994,'Monthly budget'!$E$8:$O$86,COLUMN()-3,FALSE),0)</f>
        <v>0</v>
      </c>
    </row>
    <row r="1995" spans="2:14" x14ac:dyDescent="0.25">
      <c r="B1995" s="81" t="b">
        <v>0</v>
      </c>
      <c r="C1995" s="88"/>
      <c r="D1995" s="87"/>
      <c r="E1995" s="83">
        <f>IF($C1995&lt;&gt;"",VLOOKUP($C1995,'Monthly budget'!$E$8:$O$86,COLUMN()-3,FALSE),0)</f>
        <v>0</v>
      </c>
      <c r="F1995" s="82">
        <f>IF($C1995&lt;&gt;"",VLOOKUP($C1995,'Monthly budget'!$E$8:$O$86,COLUMN()-3,FALSE),0)</f>
        <v>0</v>
      </c>
      <c r="G1995" s="82">
        <f>IF($C1995&lt;&gt;"",VLOOKUP($C1995,'Monthly budget'!$E$8:$O$86,COLUMN()-3,FALSE),0)</f>
        <v>0</v>
      </c>
      <c r="H1995" s="82">
        <f>IF($C1995&lt;&gt;"",VLOOKUP($C1995,'Monthly budget'!$E$8:$O$86,COLUMN()-3,FALSE),0)</f>
        <v>0</v>
      </c>
      <c r="I1995" s="82">
        <f>IF($C1995&lt;&gt;"",VLOOKUP($C1995,'Monthly budget'!$E$8:$O$86,COLUMN()-3,FALSE),0)</f>
        <v>0</v>
      </c>
      <c r="J1995" s="82">
        <f>IF($C1995&lt;&gt;"",VLOOKUP($C1995,'Monthly budget'!$E$8:$O$86,COLUMN()-3,FALSE),0)</f>
        <v>0</v>
      </c>
      <c r="K1995" s="82">
        <f>IF($C1995&lt;&gt;"",VLOOKUP($C1995,'Monthly budget'!$E$8:$O$86,COLUMN()-3,FALSE),0)</f>
        <v>0</v>
      </c>
      <c r="L1995" s="82">
        <f>IF($C1995&lt;&gt;"",VLOOKUP($C1995,'Monthly budget'!$E$8:$O$86,COLUMN()-3,FALSE),0)</f>
        <v>0</v>
      </c>
      <c r="M1995" s="82">
        <f>IF($C1995&lt;&gt;"",VLOOKUP($C1995,'Monthly budget'!$E$8:$O$86,COLUMN()-3,FALSE),0)</f>
        <v>0</v>
      </c>
      <c r="N1995" s="82">
        <f>IF($C1995&lt;&gt;"",VLOOKUP($C1995,'Monthly budget'!$E$8:$O$86,COLUMN()-3,FALSE),0)</f>
        <v>0</v>
      </c>
    </row>
    <row r="1996" spans="2:14" x14ac:dyDescent="0.25">
      <c r="B1996" s="81" t="b">
        <v>0</v>
      </c>
      <c r="C1996" s="88"/>
      <c r="D1996" s="87"/>
      <c r="E1996" s="83">
        <f>IF($C1996&lt;&gt;"",VLOOKUP($C1996,'Monthly budget'!$E$8:$O$86,COLUMN()-3,FALSE),0)</f>
        <v>0</v>
      </c>
      <c r="F1996" s="82">
        <f>IF($C1996&lt;&gt;"",VLOOKUP($C1996,'Monthly budget'!$E$8:$O$86,COLUMN()-3,FALSE),0)</f>
        <v>0</v>
      </c>
      <c r="G1996" s="82">
        <f>IF($C1996&lt;&gt;"",VLOOKUP($C1996,'Monthly budget'!$E$8:$O$86,COLUMN()-3,FALSE),0)</f>
        <v>0</v>
      </c>
      <c r="H1996" s="82">
        <f>IF($C1996&lt;&gt;"",VLOOKUP($C1996,'Monthly budget'!$E$8:$O$86,COLUMN()-3,FALSE),0)</f>
        <v>0</v>
      </c>
      <c r="I1996" s="82">
        <f>IF($C1996&lt;&gt;"",VLOOKUP($C1996,'Monthly budget'!$E$8:$O$86,COLUMN()-3,FALSE),0)</f>
        <v>0</v>
      </c>
      <c r="J1996" s="82">
        <f>IF($C1996&lt;&gt;"",VLOOKUP($C1996,'Monthly budget'!$E$8:$O$86,COLUMN()-3,FALSE),0)</f>
        <v>0</v>
      </c>
      <c r="K1996" s="82">
        <f>IF($C1996&lt;&gt;"",VLOOKUP($C1996,'Monthly budget'!$E$8:$O$86,COLUMN()-3,FALSE),0)</f>
        <v>0</v>
      </c>
      <c r="L1996" s="82">
        <f>IF($C1996&lt;&gt;"",VLOOKUP($C1996,'Monthly budget'!$E$8:$O$86,COLUMN()-3,FALSE),0)</f>
        <v>0</v>
      </c>
      <c r="M1996" s="82">
        <f>IF($C1996&lt;&gt;"",VLOOKUP($C1996,'Monthly budget'!$E$8:$O$86,COLUMN()-3,FALSE),0)</f>
        <v>0</v>
      </c>
      <c r="N1996" s="82">
        <f>IF($C1996&lt;&gt;"",VLOOKUP($C1996,'Monthly budget'!$E$8:$O$86,COLUMN()-3,FALSE),0)</f>
        <v>0</v>
      </c>
    </row>
    <row r="1997" spans="2:14" x14ac:dyDescent="0.25">
      <c r="B1997" s="81" t="b">
        <v>0</v>
      </c>
      <c r="C1997" s="88"/>
      <c r="D1997" s="87"/>
      <c r="E1997" s="83">
        <f>IF($C1997&lt;&gt;"",VLOOKUP($C1997,'Monthly budget'!$E$8:$O$86,COLUMN()-3,FALSE),0)</f>
        <v>0</v>
      </c>
      <c r="F1997" s="82">
        <f>IF($C1997&lt;&gt;"",VLOOKUP($C1997,'Monthly budget'!$E$8:$O$86,COLUMN()-3,FALSE),0)</f>
        <v>0</v>
      </c>
      <c r="G1997" s="82">
        <f>IF($C1997&lt;&gt;"",VLOOKUP($C1997,'Monthly budget'!$E$8:$O$86,COLUMN()-3,FALSE),0)</f>
        <v>0</v>
      </c>
      <c r="H1997" s="82">
        <f>IF($C1997&lt;&gt;"",VLOOKUP($C1997,'Monthly budget'!$E$8:$O$86,COLUMN()-3,FALSE),0)</f>
        <v>0</v>
      </c>
      <c r="I1997" s="82">
        <f>IF($C1997&lt;&gt;"",VLOOKUP($C1997,'Monthly budget'!$E$8:$O$86,COLUMN()-3,FALSE),0)</f>
        <v>0</v>
      </c>
      <c r="J1997" s="82">
        <f>IF($C1997&lt;&gt;"",VLOOKUP($C1997,'Monthly budget'!$E$8:$O$86,COLUMN()-3,FALSE),0)</f>
        <v>0</v>
      </c>
      <c r="K1997" s="82">
        <f>IF($C1997&lt;&gt;"",VLOOKUP($C1997,'Monthly budget'!$E$8:$O$86,COLUMN()-3,FALSE),0)</f>
        <v>0</v>
      </c>
      <c r="L1997" s="82">
        <f>IF($C1997&lt;&gt;"",VLOOKUP($C1997,'Monthly budget'!$E$8:$O$86,COLUMN()-3,FALSE),0)</f>
        <v>0</v>
      </c>
      <c r="M1997" s="82">
        <f>IF($C1997&lt;&gt;"",VLOOKUP($C1997,'Monthly budget'!$E$8:$O$86,COLUMN()-3,FALSE),0)</f>
        <v>0</v>
      </c>
      <c r="N1997" s="82">
        <f>IF($C1997&lt;&gt;"",VLOOKUP($C1997,'Monthly budget'!$E$8:$O$86,COLUMN()-3,FALSE),0)</f>
        <v>0</v>
      </c>
    </row>
    <row r="1998" spans="2:14" x14ac:dyDescent="0.25">
      <c r="B1998" s="81" t="b">
        <v>0</v>
      </c>
      <c r="C1998" s="88"/>
      <c r="D1998" s="87"/>
      <c r="E1998" s="83">
        <f>IF($C1998&lt;&gt;"",VLOOKUP($C1998,'Monthly budget'!$E$8:$O$86,COLUMN()-3,FALSE),0)</f>
        <v>0</v>
      </c>
      <c r="F1998" s="82">
        <f>IF($C1998&lt;&gt;"",VLOOKUP($C1998,'Monthly budget'!$E$8:$O$86,COLUMN()-3,FALSE),0)</f>
        <v>0</v>
      </c>
      <c r="G1998" s="82">
        <f>IF($C1998&lt;&gt;"",VLOOKUP($C1998,'Monthly budget'!$E$8:$O$86,COLUMN()-3,FALSE),0)</f>
        <v>0</v>
      </c>
      <c r="H1998" s="82">
        <f>IF($C1998&lt;&gt;"",VLOOKUP($C1998,'Monthly budget'!$E$8:$O$86,COLUMN()-3,FALSE),0)</f>
        <v>0</v>
      </c>
      <c r="I1998" s="82">
        <f>IF($C1998&lt;&gt;"",VLOOKUP($C1998,'Monthly budget'!$E$8:$O$86,COLUMN()-3,FALSE),0)</f>
        <v>0</v>
      </c>
      <c r="J1998" s="82">
        <f>IF($C1998&lt;&gt;"",VLOOKUP($C1998,'Monthly budget'!$E$8:$O$86,COLUMN()-3,FALSE),0)</f>
        <v>0</v>
      </c>
      <c r="K1998" s="82">
        <f>IF($C1998&lt;&gt;"",VLOOKUP($C1998,'Monthly budget'!$E$8:$O$86,COLUMN()-3,FALSE),0)</f>
        <v>0</v>
      </c>
      <c r="L1998" s="82">
        <f>IF($C1998&lt;&gt;"",VLOOKUP($C1998,'Monthly budget'!$E$8:$O$86,COLUMN()-3,FALSE),0)</f>
        <v>0</v>
      </c>
      <c r="M1998" s="82">
        <f>IF($C1998&lt;&gt;"",VLOOKUP($C1998,'Monthly budget'!$E$8:$O$86,COLUMN()-3,FALSE),0)</f>
        <v>0</v>
      </c>
      <c r="N1998" s="82">
        <f>IF($C1998&lt;&gt;"",VLOOKUP($C1998,'Monthly budget'!$E$8:$O$86,COLUMN()-3,FALSE),0)</f>
        <v>0</v>
      </c>
    </row>
    <row r="1999" spans="2:14" x14ac:dyDescent="0.25">
      <c r="B1999" s="81" t="b">
        <v>0</v>
      </c>
      <c r="C1999" s="88"/>
      <c r="D1999" s="87"/>
      <c r="E1999" s="83">
        <f>IF($C1999&lt;&gt;"",VLOOKUP($C1999,'Monthly budget'!$E$8:$O$86,COLUMN()-3,FALSE),0)</f>
        <v>0</v>
      </c>
      <c r="F1999" s="82">
        <f>IF($C1999&lt;&gt;"",VLOOKUP($C1999,'Monthly budget'!$E$8:$O$86,COLUMN()-3,FALSE),0)</f>
        <v>0</v>
      </c>
      <c r="G1999" s="82">
        <f>IF($C1999&lt;&gt;"",VLOOKUP($C1999,'Monthly budget'!$E$8:$O$86,COLUMN()-3,FALSE),0)</f>
        <v>0</v>
      </c>
      <c r="H1999" s="82">
        <f>IF($C1999&lt;&gt;"",VLOOKUP($C1999,'Monthly budget'!$E$8:$O$86,COLUMN()-3,FALSE),0)</f>
        <v>0</v>
      </c>
      <c r="I1999" s="82">
        <f>IF($C1999&lt;&gt;"",VLOOKUP($C1999,'Monthly budget'!$E$8:$O$86,COLUMN()-3,FALSE),0)</f>
        <v>0</v>
      </c>
      <c r="J1999" s="82">
        <f>IF($C1999&lt;&gt;"",VLOOKUP($C1999,'Monthly budget'!$E$8:$O$86,COLUMN()-3,FALSE),0)</f>
        <v>0</v>
      </c>
      <c r="K1999" s="82">
        <f>IF($C1999&lt;&gt;"",VLOOKUP($C1999,'Monthly budget'!$E$8:$O$86,COLUMN()-3,FALSE),0)</f>
        <v>0</v>
      </c>
      <c r="L1999" s="82">
        <f>IF($C1999&lt;&gt;"",VLOOKUP($C1999,'Monthly budget'!$E$8:$O$86,COLUMN()-3,FALSE),0)</f>
        <v>0</v>
      </c>
      <c r="M1999" s="82">
        <f>IF($C1999&lt;&gt;"",VLOOKUP($C1999,'Monthly budget'!$E$8:$O$86,COLUMN()-3,FALSE),0)</f>
        <v>0</v>
      </c>
      <c r="N1999" s="82">
        <f>IF($C1999&lt;&gt;"",VLOOKUP($C1999,'Monthly budget'!$E$8:$O$86,COLUMN()-3,FALSE),0)</f>
        <v>0</v>
      </c>
    </row>
    <row r="2000" spans="2:14" x14ac:dyDescent="0.25">
      <c r="B2000" s="81" t="b">
        <v>0</v>
      </c>
      <c r="C2000" s="88"/>
      <c r="D2000" s="87"/>
      <c r="E2000" s="83">
        <f>IF($C2000&lt;&gt;"",VLOOKUP($C2000,'Monthly budget'!$E$8:$O$86,COLUMN()-3,FALSE),0)</f>
        <v>0</v>
      </c>
      <c r="F2000" s="82">
        <f>IF($C2000&lt;&gt;"",VLOOKUP($C2000,'Monthly budget'!$E$8:$O$86,COLUMN()-3,FALSE),0)</f>
        <v>0</v>
      </c>
      <c r="G2000" s="82">
        <f>IF($C2000&lt;&gt;"",VLOOKUP($C2000,'Monthly budget'!$E$8:$O$86,COLUMN()-3,FALSE),0)</f>
        <v>0</v>
      </c>
      <c r="H2000" s="82">
        <f>IF($C2000&lt;&gt;"",VLOOKUP($C2000,'Monthly budget'!$E$8:$O$86,COLUMN()-3,FALSE),0)</f>
        <v>0</v>
      </c>
      <c r="I2000" s="82">
        <f>IF($C2000&lt;&gt;"",VLOOKUP($C2000,'Monthly budget'!$E$8:$O$86,COLUMN()-3,FALSE),0)</f>
        <v>0</v>
      </c>
      <c r="J2000" s="82">
        <f>IF($C2000&lt;&gt;"",VLOOKUP($C2000,'Monthly budget'!$E$8:$O$86,COLUMN()-3,FALSE),0)</f>
        <v>0</v>
      </c>
      <c r="K2000" s="82">
        <f>IF($C2000&lt;&gt;"",VLOOKUP($C2000,'Monthly budget'!$E$8:$O$86,COLUMN()-3,FALSE),0)</f>
        <v>0</v>
      </c>
      <c r="L2000" s="82">
        <f>IF($C2000&lt;&gt;"",VLOOKUP($C2000,'Monthly budget'!$E$8:$O$86,COLUMN()-3,FALSE),0)</f>
        <v>0</v>
      </c>
      <c r="M2000" s="82">
        <f>IF($C2000&lt;&gt;"",VLOOKUP($C2000,'Monthly budget'!$E$8:$O$86,COLUMN()-3,FALSE),0)</f>
        <v>0</v>
      </c>
      <c r="N2000" s="82">
        <f>IF($C2000&lt;&gt;"",VLOOKUP($C2000,'Monthly budget'!$E$8:$O$86,COLUMN()-3,FALSE),0)</f>
        <v>0</v>
      </c>
    </row>
    <row r="2001" spans="2:14" x14ac:dyDescent="0.25">
      <c r="B2001" s="81" t="b">
        <v>0</v>
      </c>
      <c r="C2001" s="88"/>
      <c r="D2001" s="87"/>
      <c r="E2001" s="83">
        <f>IF($C2001&lt;&gt;"",VLOOKUP($C2001,'Monthly budget'!$E$8:$O$86,COLUMN()-3,FALSE),0)</f>
        <v>0</v>
      </c>
      <c r="F2001" s="82">
        <f>IF($C2001&lt;&gt;"",VLOOKUP($C2001,'Monthly budget'!$E$8:$O$86,COLUMN()-3,FALSE),0)</f>
        <v>0</v>
      </c>
      <c r="G2001" s="82">
        <f>IF($C2001&lt;&gt;"",VLOOKUP($C2001,'Monthly budget'!$E$8:$O$86,COLUMN()-3,FALSE),0)</f>
        <v>0</v>
      </c>
      <c r="H2001" s="82">
        <f>IF($C2001&lt;&gt;"",VLOOKUP($C2001,'Monthly budget'!$E$8:$O$86,COLUMN()-3,FALSE),0)</f>
        <v>0</v>
      </c>
      <c r="I2001" s="82">
        <f>IF($C2001&lt;&gt;"",VLOOKUP($C2001,'Monthly budget'!$E$8:$O$86,COLUMN()-3,FALSE),0)</f>
        <v>0</v>
      </c>
      <c r="J2001" s="82">
        <f>IF($C2001&lt;&gt;"",VLOOKUP($C2001,'Monthly budget'!$E$8:$O$86,COLUMN()-3,FALSE),0)</f>
        <v>0</v>
      </c>
      <c r="K2001" s="82">
        <f>IF($C2001&lt;&gt;"",VLOOKUP($C2001,'Monthly budget'!$E$8:$O$86,COLUMN()-3,FALSE),0)</f>
        <v>0</v>
      </c>
      <c r="L2001" s="82">
        <f>IF($C2001&lt;&gt;"",VLOOKUP($C2001,'Monthly budget'!$E$8:$O$86,COLUMN()-3,FALSE),0)</f>
        <v>0</v>
      </c>
      <c r="M2001" s="82">
        <f>IF($C2001&lt;&gt;"",VLOOKUP($C2001,'Monthly budget'!$E$8:$O$86,COLUMN()-3,FALSE),0)</f>
        <v>0</v>
      </c>
      <c r="N2001" s="82">
        <f>IF($C2001&lt;&gt;"",VLOOKUP($C2001,'Monthly budget'!$E$8:$O$86,COLUMN()-3,FALSE),0)</f>
        <v>0</v>
      </c>
    </row>
    <row r="2002" spans="2:14" x14ac:dyDescent="0.25">
      <c r="B2002" s="81" t="b">
        <v>0</v>
      </c>
      <c r="C2002" s="88"/>
      <c r="D2002" s="87"/>
      <c r="E2002" s="83">
        <f>IF($C2002&lt;&gt;"",VLOOKUP($C2002,'Monthly budget'!$E$8:$O$86,COLUMN()-3,FALSE),0)</f>
        <v>0</v>
      </c>
      <c r="F2002" s="82">
        <f>IF($C2002&lt;&gt;"",VLOOKUP($C2002,'Monthly budget'!$E$8:$O$86,COLUMN()-3,FALSE),0)</f>
        <v>0</v>
      </c>
      <c r="G2002" s="82">
        <f>IF($C2002&lt;&gt;"",VLOOKUP($C2002,'Monthly budget'!$E$8:$O$86,COLUMN()-3,FALSE),0)</f>
        <v>0</v>
      </c>
      <c r="H2002" s="82">
        <f>IF($C2002&lt;&gt;"",VLOOKUP($C2002,'Monthly budget'!$E$8:$O$86,COLUMN()-3,FALSE),0)</f>
        <v>0</v>
      </c>
      <c r="I2002" s="82">
        <f>IF($C2002&lt;&gt;"",VLOOKUP($C2002,'Monthly budget'!$E$8:$O$86,COLUMN()-3,FALSE),0)</f>
        <v>0</v>
      </c>
      <c r="J2002" s="82">
        <f>IF($C2002&lt;&gt;"",VLOOKUP($C2002,'Monthly budget'!$E$8:$O$86,COLUMN()-3,FALSE),0)</f>
        <v>0</v>
      </c>
      <c r="K2002" s="82">
        <f>IF($C2002&lt;&gt;"",VLOOKUP($C2002,'Monthly budget'!$E$8:$O$86,COLUMN()-3,FALSE),0)</f>
        <v>0</v>
      </c>
      <c r="L2002" s="82">
        <f>IF($C2002&lt;&gt;"",VLOOKUP($C2002,'Monthly budget'!$E$8:$O$86,COLUMN()-3,FALSE),0)</f>
        <v>0</v>
      </c>
      <c r="M2002" s="82">
        <f>IF($C2002&lt;&gt;"",VLOOKUP($C2002,'Monthly budget'!$E$8:$O$86,COLUMN()-3,FALSE),0)</f>
        <v>0</v>
      </c>
      <c r="N2002" s="82">
        <f>IF($C2002&lt;&gt;"",VLOOKUP($C2002,'Monthly budget'!$E$8:$O$86,COLUMN()-3,FALSE),0)</f>
        <v>0</v>
      </c>
    </row>
    <row r="2003" spans="2:14" x14ac:dyDescent="0.25">
      <c r="B2003" s="81" t="b">
        <v>0</v>
      </c>
      <c r="C2003" s="88"/>
      <c r="D2003" s="87"/>
      <c r="E2003" s="83">
        <f>IF($C2003&lt;&gt;"",VLOOKUP($C2003,'Monthly budget'!$E$8:$O$86,COLUMN()-3,FALSE),0)</f>
        <v>0</v>
      </c>
      <c r="F2003" s="82">
        <f>IF($C2003&lt;&gt;"",VLOOKUP($C2003,'Monthly budget'!$E$8:$O$86,COLUMN()-3,FALSE),0)</f>
        <v>0</v>
      </c>
      <c r="G2003" s="82">
        <f>IF($C2003&lt;&gt;"",VLOOKUP($C2003,'Monthly budget'!$E$8:$O$86,COLUMN()-3,FALSE),0)</f>
        <v>0</v>
      </c>
      <c r="H2003" s="82">
        <f>IF($C2003&lt;&gt;"",VLOOKUP($C2003,'Monthly budget'!$E$8:$O$86,COLUMN()-3,FALSE),0)</f>
        <v>0</v>
      </c>
      <c r="I2003" s="82">
        <f>IF($C2003&lt;&gt;"",VLOOKUP($C2003,'Monthly budget'!$E$8:$O$86,COLUMN()-3,FALSE),0)</f>
        <v>0</v>
      </c>
      <c r="J2003" s="82">
        <f>IF($C2003&lt;&gt;"",VLOOKUP($C2003,'Monthly budget'!$E$8:$O$86,COLUMN()-3,FALSE),0)</f>
        <v>0</v>
      </c>
      <c r="K2003" s="82">
        <f>IF($C2003&lt;&gt;"",VLOOKUP($C2003,'Monthly budget'!$E$8:$O$86,COLUMN()-3,FALSE),0)</f>
        <v>0</v>
      </c>
      <c r="L2003" s="82">
        <f>IF($C2003&lt;&gt;"",VLOOKUP($C2003,'Monthly budget'!$E$8:$O$86,COLUMN()-3,FALSE),0)</f>
        <v>0</v>
      </c>
      <c r="M2003" s="82">
        <f>IF($C2003&lt;&gt;"",VLOOKUP($C2003,'Monthly budget'!$E$8:$O$86,COLUMN()-3,FALSE),0)</f>
        <v>0</v>
      </c>
      <c r="N2003" s="82">
        <f>IF($C2003&lt;&gt;"",VLOOKUP($C2003,'Monthly budget'!$E$8:$O$86,COLUMN()-3,FALSE),0)</f>
        <v>0</v>
      </c>
    </row>
    <row r="2004" spans="2:14" x14ac:dyDescent="0.25">
      <c r="B2004" s="81" t="b">
        <v>0</v>
      </c>
      <c r="C2004" s="88"/>
      <c r="D2004" s="87"/>
      <c r="E2004" s="83">
        <f>IF($C2004&lt;&gt;"",VLOOKUP($C2004,'Monthly budget'!$E$8:$O$86,COLUMN()-3,FALSE),0)</f>
        <v>0</v>
      </c>
      <c r="F2004" s="82">
        <f>IF($C2004&lt;&gt;"",VLOOKUP($C2004,'Monthly budget'!$E$8:$O$86,COLUMN()-3,FALSE),0)</f>
        <v>0</v>
      </c>
      <c r="G2004" s="82">
        <f>IF($C2004&lt;&gt;"",VLOOKUP($C2004,'Monthly budget'!$E$8:$O$86,COLUMN()-3,FALSE),0)</f>
        <v>0</v>
      </c>
      <c r="H2004" s="82">
        <f>IF($C2004&lt;&gt;"",VLOOKUP($C2004,'Monthly budget'!$E$8:$O$86,COLUMN()-3,FALSE),0)</f>
        <v>0</v>
      </c>
      <c r="I2004" s="82">
        <f>IF($C2004&lt;&gt;"",VLOOKUP($C2004,'Monthly budget'!$E$8:$O$86,COLUMN()-3,FALSE),0)</f>
        <v>0</v>
      </c>
      <c r="J2004" s="82">
        <f>IF($C2004&lt;&gt;"",VLOOKUP($C2004,'Monthly budget'!$E$8:$O$86,COLUMN()-3,FALSE),0)</f>
        <v>0</v>
      </c>
      <c r="K2004" s="82">
        <f>IF($C2004&lt;&gt;"",VLOOKUP($C2004,'Monthly budget'!$E$8:$O$86,COLUMN()-3,FALSE),0)</f>
        <v>0</v>
      </c>
      <c r="L2004" s="82">
        <f>IF($C2004&lt;&gt;"",VLOOKUP($C2004,'Monthly budget'!$E$8:$O$86,COLUMN()-3,FALSE),0)</f>
        <v>0</v>
      </c>
      <c r="M2004" s="82">
        <f>IF($C2004&lt;&gt;"",VLOOKUP($C2004,'Monthly budget'!$E$8:$O$86,COLUMN()-3,FALSE),0)</f>
        <v>0</v>
      </c>
      <c r="N2004" s="82">
        <f>IF($C2004&lt;&gt;"",VLOOKUP($C2004,'Monthly budget'!$E$8:$O$86,COLUMN()-3,FALSE),0)</f>
        <v>0</v>
      </c>
    </row>
  </sheetData>
  <mergeCells count="1">
    <mergeCell ref="C2:N5"/>
  </mergeCells>
  <conditionalFormatting sqref="E10 I10 M10">
    <cfRule type="duplicateValues" dxfId="23" priority="4"/>
  </conditionalFormatting>
  <conditionalFormatting sqref="E7:N7">
    <cfRule type="expression" dxfId="22" priority="5">
      <formula>AND(E6&lt;&gt;"",E7="")</formula>
    </cfRule>
  </conditionalFormatting>
  <conditionalFormatting sqref="M28 E25 I25 M25 I28 E28">
    <cfRule type="duplicateValues" dxfId="21" priority="3"/>
  </conditionalFormatting>
  <conditionalFormatting sqref="Z7">
    <cfRule type="expression" dxfId="20" priority="1">
      <formula>AND(Z6&lt;&gt;"",Z7="")</formula>
    </cfRule>
  </conditionalFormatting>
  <dataValidations count="3">
    <dataValidation type="list" allowBlank="1" showDropDown="1" showInputMessage="1" showErrorMessage="1" errorTitle="Do not change" error="Manual entries cannot be skipped. Edit the details or delete the line." sqref="B7 B10:B25 B28" xr:uid="{7F4F4609-C9C3-4371-80F2-05C31FB7B018}">
      <formula1>"FALSE"</formula1>
    </dataValidation>
    <dataValidation allowBlank="1" showInputMessage="1" showErrorMessage="1" promptTitle="Adjust starting date" prompt="Starting balance date must be before all other transactions" sqref="D7 D9 D26" xr:uid="{CF350B7E-5390-4476-9C43-C688EBB1CC90}"/>
    <dataValidation type="list" allowBlank="1" showInputMessage="1" sqref="D28:N28 D10:N25" xr:uid="{49DCEE56-895D-41DC-A463-A57B9CD6F8F0}">
      <formula1>O10</formula1>
    </dataValidation>
  </dataValidation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xr:uid="{2A73081E-0DDD-403A-8130-92A142482D6B}">
          <x14:formula1>
            <xm:f>_xlfn.ANCHORARRAY('Helper - All dates'!$B$2)</xm:f>
          </x14:formula1>
          <xm:sqref>C28 C10:C25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3616-0C80-4AF7-9F41-15D7AB03677B}">
  <dimension ref="B1:T1000"/>
  <sheetViews>
    <sheetView showGridLines="0" topLeftCell="A415" zoomScaleNormal="100" workbookViewId="0">
      <selection activeCell="R52" sqref="R52"/>
    </sheetView>
  </sheetViews>
  <sheetFormatPr defaultRowHeight="15" x14ac:dyDescent="0.25"/>
  <cols>
    <col min="1" max="1" width="3.28515625" customWidth="1"/>
    <col min="2" max="2" width="16.28515625" bestFit="1" customWidth="1"/>
    <col min="3" max="3" width="16.28515625" style="8" bestFit="1" customWidth="1"/>
    <col min="4" max="17" width="14.28515625" customWidth="1"/>
    <col min="18" max="19" width="16.28515625" bestFit="1" customWidth="1"/>
    <col min="20" max="20" width="16.28515625" style="3" bestFit="1" customWidth="1"/>
    <col min="21" max="26" width="16.28515625" bestFit="1" customWidth="1"/>
    <col min="27" max="27" width="11.28515625" bestFit="1" customWidth="1"/>
    <col min="28" max="402" width="16.28515625" bestFit="1" customWidth="1"/>
    <col min="403" max="403" width="11.28515625" bestFit="1" customWidth="1"/>
  </cols>
  <sheetData>
    <row r="1" spans="2:17" s="64" customFormat="1" ht="49.9" customHeight="1" x14ac:dyDescent="0.25">
      <c r="B1" s="66" t="s">
        <v>45</v>
      </c>
      <c r="C1" s="71"/>
      <c r="D1" s="66"/>
      <c r="F1" s="66"/>
      <c r="H1" s="66"/>
      <c r="I1" s="66"/>
      <c r="J1" s="66"/>
      <c r="K1" s="66"/>
      <c r="L1" s="66"/>
      <c r="M1" s="66"/>
      <c r="N1" s="66"/>
      <c r="O1" s="66"/>
      <c r="P1" s="66"/>
      <c r="Q1" s="66"/>
    </row>
    <row r="2" spans="2:17" s="64" customFormat="1" ht="15" customHeight="1" x14ac:dyDescent="0.25">
      <c r="B2" s="104" t="s">
        <v>44</v>
      </c>
      <c r="C2" s="133" t="s">
        <v>89</v>
      </c>
      <c r="D2" s="133"/>
      <c r="E2" s="133"/>
      <c r="F2" s="133"/>
      <c r="G2" s="133"/>
      <c r="H2" s="133"/>
      <c r="I2" s="133"/>
      <c r="J2" s="133"/>
      <c r="K2" s="133"/>
      <c r="L2" s="133"/>
      <c r="M2" s="133"/>
      <c r="N2" s="133"/>
      <c r="O2" s="109"/>
      <c r="P2" s="109"/>
      <c r="Q2" s="109"/>
    </row>
    <row r="3" spans="2:17" s="64" customFormat="1" ht="15" customHeight="1" x14ac:dyDescent="0.25">
      <c r="B3" s="104" t="s">
        <v>44</v>
      </c>
      <c r="C3" s="133"/>
      <c r="D3" s="133"/>
      <c r="E3" s="133"/>
      <c r="F3" s="133"/>
      <c r="G3" s="133"/>
      <c r="H3" s="133"/>
      <c r="I3" s="133"/>
      <c r="J3" s="133"/>
      <c r="K3" s="133"/>
      <c r="L3" s="133"/>
      <c r="M3" s="133"/>
      <c r="N3" s="133"/>
      <c r="O3" s="109"/>
      <c r="P3" s="109"/>
      <c r="Q3" s="109"/>
    </row>
    <row r="4" spans="2:17" s="64" customFormat="1" ht="15" customHeight="1" x14ac:dyDescent="0.25">
      <c r="B4" s="104" t="s">
        <v>44</v>
      </c>
      <c r="C4" s="133"/>
      <c r="D4" s="133"/>
      <c r="E4" s="133"/>
      <c r="F4" s="133"/>
      <c r="G4" s="133"/>
      <c r="H4" s="133"/>
      <c r="I4" s="133"/>
      <c r="J4" s="133"/>
      <c r="K4" s="133"/>
      <c r="L4" s="133"/>
      <c r="M4" s="133"/>
      <c r="N4" s="133"/>
      <c r="O4" s="109"/>
      <c r="P4" s="109"/>
      <c r="Q4" s="109"/>
    </row>
    <row r="5" spans="2:17" ht="15" customHeight="1" x14ac:dyDescent="0.25">
      <c r="B5" s="104" t="s">
        <v>44</v>
      </c>
      <c r="C5" s="133"/>
      <c r="D5" s="133"/>
      <c r="E5" s="133"/>
      <c r="F5" s="133"/>
      <c r="G5" s="133"/>
      <c r="H5" s="133"/>
      <c r="I5" s="133"/>
      <c r="J5" s="133"/>
      <c r="K5" s="133"/>
      <c r="L5" s="133"/>
      <c r="M5" s="133"/>
      <c r="N5" s="133"/>
      <c r="O5" s="109"/>
      <c r="P5" s="109"/>
      <c r="Q5" s="109"/>
    </row>
    <row r="34" spans="2:20" ht="25.5" x14ac:dyDescent="0.25">
      <c r="B34" s="65" t="s">
        <v>18</v>
      </c>
      <c r="C34" s="72" t="s">
        <v>19</v>
      </c>
      <c r="D34" s="72" t="s">
        <v>24</v>
      </c>
      <c r="E34" s="65" t="s">
        <v>25</v>
      </c>
      <c r="F34" s="65" t="s">
        <v>28</v>
      </c>
      <c r="G34" s="65" t="s">
        <v>51</v>
      </c>
      <c r="H34" s="65" t="str">
        <f>"Account  1
"&amp;'Monthly budget'!F6</f>
        <v>Account  1
US Bank</v>
      </c>
      <c r="I34" s="65" t="str">
        <f>"Account  2
"&amp;'Monthly budget'!G6</f>
        <v>Account  2
Wells Fargo</v>
      </c>
      <c r="J34" s="65" t="str">
        <f>"Account  3
"&amp;'Monthly budget'!H6</f>
        <v>Account  3
ADP</v>
      </c>
      <c r="K34" s="65" t="str">
        <f>"Account  4
"&amp;'Monthly budget'!I6</f>
        <v>Account  4
Marcus</v>
      </c>
      <c r="L34" s="65" t="str">
        <f>"Account  5
"&amp;'Monthly budget'!J6</f>
        <v>Account  5
T.Rowe Price</v>
      </c>
      <c r="M34" s="65" t="str">
        <f>"Account  6
"&amp;'Monthly budget'!K6</f>
        <v>Account  6
Platinum</v>
      </c>
      <c r="N34" s="65" t="str">
        <f>"Account  7
"&amp;'Monthly budget'!L6</f>
        <v>Account  7
Visa Go</v>
      </c>
      <c r="O34" s="65" t="str">
        <f>"Account  8
"&amp;'Monthly budget'!M6</f>
        <v>Account  8
CareCredit</v>
      </c>
      <c r="P34" s="65" t="str">
        <f>"Account  9
"&amp;'Monthly budget'!N6</f>
        <v>Account  9
Costco</v>
      </c>
      <c r="Q34" s="65" t="str">
        <f>"Account  10
"&amp;'Monthly budget'!O6</f>
        <v xml:space="preserve">Account  10
</v>
      </c>
    </row>
    <row r="35" spans="2:20" x14ac:dyDescent="0.25">
      <c r="B35" s="86" t="str" cm="1">
        <f t="array" aca="1" ref="B35:B806" ca="1">_xlfn.CHOOSECOLS(_xlfn._xlws.SORT(_xlfn._xlws.FILTER(Forecast!B:O,(Forecast!B:B=FALSE)*(Forecast!C:C&lt;&gt;"")),3),2)</f>
        <v>Starting balance</v>
      </c>
      <c r="C35" s="87" cm="1">
        <f t="array" aca="1" ref="C35:C806" ca="1">_xlfn.CHOOSECOLS(_xlfn._xlws.SORT(_xlfn._xlws.FILTER(Forecast!B:O,(Forecast!B:B=FALSE)*(Forecast!C:C&lt;&gt;"")),3),3)</f>
        <v>46081</v>
      </c>
      <c r="D35" s="78" cm="1">
        <f t="array" aca="1" ref="D35:D806" ca="1">_xlfn.BYROW(_xlfn.HSTACK(_xlfn.ANCHORARRAY(H35):_xlfn.ANCHORARRAY(Q35)),_xlfn.LAMBDA(_xlpm.a,SUMPRODUCT(--('Monthly budget'!$F$7:$O$7="Checking"),_xlpm.a)))</f>
        <v>9843.7099999999991</v>
      </c>
      <c r="E35" s="78" cm="1">
        <f t="array" aca="1" ref="E35:E806" ca="1">_xlfn.BYROW(_xlfn.HSTACK(_xlfn.ANCHORARRAY(H35):_xlfn.ANCHORARRAY(Q35)),_xlfn.LAMBDA(_xlpm.a,SUMPRODUCT(--('Monthly budget'!$F$7:$O$7="Credit"),_xlpm.a)))</f>
        <v>-19086.62</v>
      </c>
      <c r="F35" s="78" cm="1">
        <f t="array" aca="1" ref="F35:F806" ca="1">_xlfn.BYROW(_xlfn.HSTACK(_xlfn.ANCHORARRAY(H35):_xlfn.ANCHORARRAY(Q35)),_xlfn.LAMBDA(_xlpm.a,SUMPRODUCT(--('Monthly budget'!$F$7:$O$7="Savings"),_xlpm.a)))</f>
        <v>35408.86</v>
      </c>
      <c r="G35" s="78" cm="1">
        <f t="array" aca="1" ref="G35:G806" ca="1">_xlfn.BYROW(_xlfn.HSTACK(_xlfn.ANCHORARRAY(H35):_xlfn.ANCHORARRAY(Q35)),_xlfn.LAMBDA(_xlpm.a,SUM(_xlpm.a)))</f>
        <v>26165.949999999997</v>
      </c>
      <c r="H35" s="78" cm="1">
        <f t="array" aca="1" ref="H35:H806" ca="1">_xlfn.SCAN(0,_xlfn.CHOOSECOLS(_xlfn._xlws.SORT(_xlfn._xlws.FILTER(Forecast!B:O,(Forecast!B:B=FALSE)*(Forecast!C:C&lt;&gt;"")),3),4),_xlfn.LAMBDA(_xlpm.a,_xlpm.v,_xlpm.a+_xlpm.v))</f>
        <v>3775.81</v>
      </c>
      <c r="I35" s="78" cm="1">
        <f t="array" aca="1" ref="I35:I806" ca="1">_xlfn.SCAN(0,_xlfn.CHOOSECOLS(_xlfn._xlws.SORT(_xlfn._xlws.FILTER(Forecast!B:O,(Forecast!B:B=FALSE)*(Forecast!C:C&lt;&gt;"")),3),5),_xlfn.LAMBDA(_xlpm.a,_xlpm.v,_xlpm.a+_xlpm.v))</f>
        <v>6067.9</v>
      </c>
      <c r="J35" s="78" cm="1">
        <f t="array" aca="1" ref="J35:J806" ca="1">_xlfn.SCAN(0,_xlfn.CHOOSECOLS(_xlfn._xlws.SORT(_xlfn._xlws.FILTER(Forecast!B:O,(Forecast!B:B=FALSE)*(Forecast!C:C&lt;&gt;"")),3),6),_xlfn.LAMBDA(_xlpm.a,_xlpm.v,_xlpm.a+_xlpm.v))</f>
        <v>23232.39</v>
      </c>
      <c r="K35" s="78" cm="1">
        <f t="array" aca="1" ref="K35:K806" ca="1">_xlfn.SCAN(0,_xlfn.CHOOSECOLS(_xlfn._xlws.SORT(_xlfn._xlws.FILTER(Forecast!B:O,(Forecast!B:B=FALSE)*(Forecast!C:C&lt;&gt;"")),3),7),_xlfn.LAMBDA(_xlpm.a,_xlpm.v,_xlpm.a+_xlpm.v))</f>
        <v>114.43</v>
      </c>
      <c r="L35" s="78" cm="1">
        <f t="array" aca="1" ref="L35:L806" ca="1">_xlfn.SCAN(0,_xlfn.CHOOSECOLS(_xlfn._xlws.SORT(_xlfn._xlws.FILTER(Forecast!B:O,(Forecast!B:B=FALSE)*(Forecast!C:C&lt;&gt;"")),3),8),_xlfn.LAMBDA(_xlpm.a,_xlpm.v,_xlpm.a+_xlpm.v))</f>
        <v>12062.04</v>
      </c>
      <c r="M35" s="78" cm="1">
        <f t="array" aca="1" ref="M35:M806" ca="1">_xlfn.SCAN(0,_xlfn.CHOOSECOLS(_xlfn._xlws.SORT(_xlfn._xlws.FILTER(Forecast!B:O,(Forecast!B:B=FALSE)*(Forecast!C:C&lt;&gt;"")),3),9),_xlfn.LAMBDA(_xlpm.a,_xlpm.v,_xlpm.a+_xlpm.v))</f>
        <v>-6311.05</v>
      </c>
      <c r="N35" s="78" cm="1">
        <f t="array" aca="1" ref="N35:N806" ca="1">_xlfn.SCAN(0,_xlfn.CHOOSECOLS(_xlfn._xlws.SORT(_xlfn._xlws.FILTER(Forecast!B:O,(Forecast!B:B=FALSE)*(Forecast!C:C&lt;&gt;"")),3),10),_xlfn.LAMBDA(_xlpm.a,_xlpm.v,_xlpm.a+_xlpm.v))</f>
        <v>-8503.82</v>
      </c>
      <c r="O35" s="78" cm="1">
        <f t="array" aca="1" ref="O35:O806" ca="1">_xlfn.SCAN(0,_xlfn.CHOOSECOLS(_xlfn._xlws.SORT(_xlfn._xlws.FILTER(Forecast!B:O,(Forecast!B:B=FALSE)*(Forecast!C:C&lt;&gt;"")),3),11),_xlfn.LAMBDA(_xlpm.a,_xlpm.v,_xlpm.a+_xlpm.v))</f>
        <v>-4271.75</v>
      </c>
      <c r="P35" s="78" cm="1">
        <f t="array" aca="1" ref="P35:P806" ca="1">_xlfn.SCAN(0,_xlfn.CHOOSECOLS(_xlfn._xlws.SORT(_xlfn._xlws.FILTER(Forecast!B:O,(Forecast!B:B=FALSE)*(Forecast!C:C&lt;&gt;"")),3),12),_xlfn.LAMBDA(_xlpm.a,_xlpm.v,_xlpm.a+_xlpm.v))</f>
        <v>0</v>
      </c>
      <c r="Q35" s="78" cm="1">
        <f t="array" aca="1" ref="Q35:Q806" ca="1">_xlfn.SCAN(0,_xlfn.CHOOSECOLS(_xlfn._xlws.SORT(_xlfn._xlws.FILTER(Forecast!B:O,(Forecast!B:B=FALSE)*(Forecast!C:C&lt;&gt;"")),3),13),_xlfn.LAMBDA(_xlpm.a,_xlpm.v,_xlpm.a+_xlpm.v))</f>
        <v>0</v>
      </c>
      <c r="T35"/>
    </row>
    <row r="36" spans="2:20" x14ac:dyDescent="0.25">
      <c r="B36" s="86" t="str">
        <f ca="1"/>
        <v>Costco Citi</v>
      </c>
      <c r="C36" s="87">
        <f ca="1"/>
        <v>46081</v>
      </c>
      <c r="D36" s="78">
        <f ca="1"/>
        <v>9703.7099999999991</v>
      </c>
      <c r="E36" s="78">
        <f ca="1"/>
        <v>-19086.62</v>
      </c>
      <c r="F36" s="78">
        <f ca="1"/>
        <v>35408.86</v>
      </c>
      <c r="G36" s="78">
        <f ca="1"/>
        <v>26165.949999999997</v>
      </c>
      <c r="H36" s="78">
        <f ca="1"/>
        <v>3635.81</v>
      </c>
      <c r="I36" s="78">
        <f ca="1"/>
        <v>6067.9</v>
      </c>
      <c r="J36" s="78">
        <f ca="1"/>
        <v>23232.39</v>
      </c>
      <c r="K36" s="78">
        <f ca="1"/>
        <v>114.43</v>
      </c>
      <c r="L36" s="78">
        <f ca="1"/>
        <v>12062.04</v>
      </c>
      <c r="M36" s="78">
        <f ca="1"/>
        <v>-6311.05</v>
      </c>
      <c r="N36" s="78">
        <f ca="1"/>
        <v>-8503.82</v>
      </c>
      <c r="O36" s="78">
        <f ca="1"/>
        <v>-4271.75</v>
      </c>
      <c r="P36" s="78">
        <f ca="1"/>
        <v>0</v>
      </c>
      <c r="Q36" s="78">
        <f ca="1"/>
        <v>140</v>
      </c>
      <c r="T36"/>
    </row>
    <row r="37" spans="2:20" x14ac:dyDescent="0.25">
      <c r="B37" s="88" t="str">
        <f ca="1"/>
        <v>Kulo SDGE</v>
      </c>
      <c r="C37" s="87">
        <f ca="1"/>
        <v>46081</v>
      </c>
      <c r="D37" s="67">
        <f ca="1"/>
        <v>9621.7099999999991</v>
      </c>
      <c r="E37" s="67">
        <f ca="1"/>
        <v>-19086.62</v>
      </c>
      <c r="F37" s="67">
        <f ca="1"/>
        <v>35408.86</v>
      </c>
      <c r="G37" s="67">
        <f ca="1"/>
        <v>26083.949999999997</v>
      </c>
      <c r="H37" s="67">
        <f ca="1"/>
        <v>3553.81</v>
      </c>
      <c r="I37" s="67">
        <f ca="1"/>
        <v>6067.9</v>
      </c>
      <c r="J37" s="67">
        <f ca="1"/>
        <v>23232.39</v>
      </c>
      <c r="K37" s="67">
        <f ca="1"/>
        <v>114.43</v>
      </c>
      <c r="L37" s="67">
        <f ca="1"/>
        <v>12062.04</v>
      </c>
      <c r="M37" s="67">
        <f ca="1"/>
        <v>-6311.05</v>
      </c>
      <c r="N37" s="67">
        <f ca="1"/>
        <v>-8503.82</v>
      </c>
      <c r="O37" s="67">
        <f ca="1"/>
        <v>-4271.75</v>
      </c>
      <c r="P37" s="67">
        <f ca="1"/>
        <v>0</v>
      </c>
      <c r="Q37" s="67">
        <f ca="1"/>
        <v>140</v>
      </c>
      <c r="T37"/>
    </row>
    <row r="38" spans="2:20" x14ac:dyDescent="0.25">
      <c r="B38" s="88" t="str">
        <f ca="1"/>
        <v>Groceries</v>
      </c>
      <c r="C38" s="87">
        <f ca="1"/>
        <v>46081</v>
      </c>
      <c r="D38" s="78">
        <f ca="1"/>
        <v>9421.7099999999991</v>
      </c>
      <c r="E38" s="78">
        <f ca="1"/>
        <v>-19086.62</v>
      </c>
      <c r="F38" s="78">
        <f ca="1"/>
        <v>35408.86</v>
      </c>
      <c r="G38" s="78">
        <f ca="1"/>
        <v>25883.949999999997</v>
      </c>
      <c r="H38" s="78">
        <f ca="1"/>
        <v>3553.81</v>
      </c>
      <c r="I38" s="78">
        <f ca="1"/>
        <v>5867.9</v>
      </c>
      <c r="J38" s="78">
        <f ca="1"/>
        <v>23232.39</v>
      </c>
      <c r="K38" s="78">
        <f ca="1"/>
        <v>114.43</v>
      </c>
      <c r="L38" s="78">
        <f ca="1"/>
        <v>12062.04</v>
      </c>
      <c r="M38" s="78">
        <f ca="1"/>
        <v>-6311.05</v>
      </c>
      <c r="N38" s="78">
        <f ca="1"/>
        <v>-8503.82</v>
      </c>
      <c r="O38" s="78">
        <f ca="1"/>
        <v>-4271.75</v>
      </c>
      <c r="P38" s="78">
        <f ca="1"/>
        <v>0</v>
      </c>
      <c r="Q38" s="78">
        <f ca="1"/>
        <v>140</v>
      </c>
      <c r="T38"/>
    </row>
    <row r="39" spans="2:20" x14ac:dyDescent="0.25">
      <c r="B39" s="88" t="str">
        <f ca="1"/>
        <v>Food &amp; Drinks</v>
      </c>
      <c r="C39" s="87">
        <f ca="1"/>
        <v>46081</v>
      </c>
      <c r="D39" s="67">
        <f ca="1"/>
        <v>9221.7099999999991</v>
      </c>
      <c r="E39" s="67">
        <f ca="1"/>
        <v>-19086.62</v>
      </c>
      <c r="F39" s="67">
        <f ca="1"/>
        <v>35408.86</v>
      </c>
      <c r="G39" s="67">
        <f ca="1"/>
        <v>25683.949999999997</v>
      </c>
      <c r="H39" s="67">
        <f ca="1"/>
        <v>3553.81</v>
      </c>
      <c r="I39" s="67">
        <f ca="1"/>
        <v>5667.9</v>
      </c>
      <c r="J39" s="67">
        <f ca="1"/>
        <v>23232.39</v>
      </c>
      <c r="K39" s="67">
        <f ca="1"/>
        <v>114.43</v>
      </c>
      <c r="L39" s="67">
        <f ca="1"/>
        <v>12062.04</v>
      </c>
      <c r="M39" s="67">
        <f ca="1"/>
        <v>-6311.05</v>
      </c>
      <c r="N39" s="67">
        <f ca="1"/>
        <v>-8503.82</v>
      </c>
      <c r="O39" s="67">
        <f ca="1"/>
        <v>-4271.75</v>
      </c>
      <c r="P39" s="67">
        <f ca="1"/>
        <v>0</v>
      </c>
      <c r="Q39" s="67">
        <f ca="1"/>
        <v>140</v>
      </c>
      <c r="T39"/>
    </row>
    <row r="40" spans="2:20" x14ac:dyDescent="0.25">
      <c r="B40" s="88" t="str">
        <f ca="1"/>
        <v>SDGE</v>
      </c>
      <c r="C40" s="87">
        <f ca="1"/>
        <v>46081</v>
      </c>
      <c r="D40" s="78">
        <f ca="1"/>
        <v>9137.7099999999991</v>
      </c>
      <c r="E40" s="78">
        <f ca="1"/>
        <v>-19086.62</v>
      </c>
      <c r="F40" s="78">
        <f ca="1"/>
        <v>35408.86</v>
      </c>
      <c r="G40" s="78">
        <f ca="1"/>
        <v>25599.949999999997</v>
      </c>
      <c r="H40" s="78">
        <f ca="1"/>
        <v>3469.81</v>
      </c>
      <c r="I40" s="78">
        <f ca="1"/>
        <v>5667.9</v>
      </c>
      <c r="J40" s="78">
        <f ca="1"/>
        <v>23232.39</v>
      </c>
      <c r="K40" s="78">
        <f ca="1"/>
        <v>114.43</v>
      </c>
      <c r="L40" s="78">
        <f ca="1"/>
        <v>12062.04</v>
      </c>
      <c r="M40" s="78">
        <f ca="1"/>
        <v>-6311.05</v>
      </c>
      <c r="N40" s="78">
        <f ca="1"/>
        <v>-8503.82</v>
      </c>
      <c r="O40" s="78">
        <f ca="1"/>
        <v>-4271.75</v>
      </c>
      <c r="P40" s="78">
        <f ca="1"/>
        <v>0</v>
      </c>
      <c r="Q40" s="78">
        <f ca="1"/>
        <v>140</v>
      </c>
      <c r="T40"/>
    </row>
    <row r="41" spans="2:20" x14ac:dyDescent="0.25">
      <c r="B41" s="88" t="str">
        <f ca="1"/>
        <v>Prime Ad-Free</v>
      </c>
      <c r="C41" s="87">
        <f ca="1"/>
        <v>46081</v>
      </c>
      <c r="D41" s="67">
        <f ca="1"/>
        <v>9134.7199999999993</v>
      </c>
      <c r="E41" s="67">
        <f ca="1"/>
        <v>-19086.62</v>
      </c>
      <c r="F41" s="67">
        <f ca="1"/>
        <v>35408.86</v>
      </c>
      <c r="G41" s="67">
        <f ca="1"/>
        <v>25596.959999999999</v>
      </c>
      <c r="H41" s="67">
        <f ca="1"/>
        <v>3466.82</v>
      </c>
      <c r="I41" s="67">
        <f ca="1"/>
        <v>5667.9</v>
      </c>
      <c r="J41" s="67">
        <f ca="1"/>
        <v>23232.39</v>
      </c>
      <c r="K41" s="67">
        <f ca="1"/>
        <v>114.43</v>
      </c>
      <c r="L41" s="67">
        <f ca="1"/>
        <v>12062.04</v>
      </c>
      <c r="M41" s="67">
        <f ca="1"/>
        <v>-6311.05</v>
      </c>
      <c r="N41" s="67">
        <f ca="1"/>
        <v>-8503.82</v>
      </c>
      <c r="O41" s="67">
        <f ca="1"/>
        <v>-4271.75</v>
      </c>
      <c r="P41" s="67">
        <f ca="1"/>
        <v>0</v>
      </c>
      <c r="Q41" s="67">
        <f ca="1"/>
        <v>140</v>
      </c>
    </row>
    <row r="42" spans="2:20" x14ac:dyDescent="0.25">
      <c r="B42" s="88" t="str">
        <f ca="1"/>
        <v>Disability</v>
      </c>
      <c r="C42" s="87">
        <f ca="1"/>
        <v>46082</v>
      </c>
      <c r="D42" s="78">
        <f ca="1"/>
        <v>9491.3799999999992</v>
      </c>
      <c r="E42" s="78">
        <f ca="1"/>
        <v>-19086.62</v>
      </c>
      <c r="F42" s="78">
        <f ca="1"/>
        <v>35408.86</v>
      </c>
      <c r="G42" s="78">
        <f ca="1"/>
        <v>25953.619999999995</v>
      </c>
      <c r="H42" s="78">
        <f ca="1"/>
        <v>3466.82</v>
      </c>
      <c r="I42" s="78">
        <f ca="1"/>
        <v>6024.5599999999995</v>
      </c>
      <c r="J42" s="78">
        <f ca="1"/>
        <v>23232.39</v>
      </c>
      <c r="K42" s="78">
        <f ca="1"/>
        <v>114.43</v>
      </c>
      <c r="L42" s="78">
        <f ca="1"/>
        <v>12062.04</v>
      </c>
      <c r="M42" s="78">
        <f ca="1"/>
        <v>-6311.05</v>
      </c>
      <c r="N42" s="78">
        <f ca="1"/>
        <v>-8503.82</v>
      </c>
      <c r="O42" s="78">
        <f ca="1"/>
        <v>-4271.75</v>
      </c>
      <c r="P42" s="78">
        <f ca="1"/>
        <v>0</v>
      </c>
      <c r="Q42" s="78">
        <f ca="1"/>
        <v>140</v>
      </c>
    </row>
    <row r="43" spans="2:20" x14ac:dyDescent="0.25">
      <c r="B43" s="88" t="str">
        <f ca="1"/>
        <v>Kulo Rent</v>
      </c>
      <c r="C43" s="87">
        <f ca="1"/>
        <v>46082</v>
      </c>
      <c r="D43" s="67">
        <f ca="1"/>
        <v>8532.3799999999992</v>
      </c>
      <c r="E43" s="67">
        <f ca="1"/>
        <v>-19086.62</v>
      </c>
      <c r="F43" s="67">
        <f ca="1"/>
        <v>35408.86</v>
      </c>
      <c r="G43" s="67">
        <f ca="1"/>
        <v>24994.619999999995</v>
      </c>
      <c r="H43" s="67">
        <f ca="1"/>
        <v>2507.8200000000002</v>
      </c>
      <c r="I43" s="67">
        <f ca="1"/>
        <v>6024.5599999999995</v>
      </c>
      <c r="J43" s="67">
        <f ca="1"/>
        <v>23232.39</v>
      </c>
      <c r="K43" s="67">
        <f ca="1"/>
        <v>114.43</v>
      </c>
      <c r="L43" s="67">
        <f ca="1"/>
        <v>12062.04</v>
      </c>
      <c r="M43" s="67">
        <f ca="1"/>
        <v>-6311.05</v>
      </c>
      <c r="N43" s="67">
        <f ca="1"/>
        <v>-8503.82</v>
      </c>
      <c r="O43" s="67">
        <f ca="1"/>
        <v>-4271.75</v>
      </c>
      <c r="P43" s="67">
        <f ca="1"/>
        <v>0</v>
      </c>
      <c r="Q43" s="67">
        <f ca="1"/>
        <v>140</v>
      </c>
    </row>
    <row r="44" spans="2:20" x14ac:dyDescent="0.25">
      <c r="B44" s="88" t="str">
        <f ca="1"/>
        <v>Rent</v>
      </c>
      <c r="C44" s="87">
        <f ca="1"/>
        <v>46082</v>
      </c>
      <c r="D44" s="78">
        <f ca="1"/>
        <v>7254.41</v>
      </c>
      <c r="E44" s="78">
        <f ca="1"/>
        <v>-19086.62</v>
      </c>
      <c r="F44" s="78">
        <f ca="1"/>
        <v>35408.86</v>
      </c>
      <c r="G44" s="78">
        <f ca="1"/>
        <v>23716.65</v>
      </c>
      <c r="H44" s="78">
        <f ca="1"/>
        <v>1229.8500000000001</v>
      </c>
      <c r="I44" s="78">
        <f ca="1"/>
        <v>6024.5599999999995</v>
      </c>
      <c r="J44" s="78">
        <f ca="1"/>
        <v>23232.39</v>
      </c>
      <c r="K44" s="78">
        <f ca="1"/>
        <v>114.43</v>
      </c>
      <c r="L44" s="78">
        <f ca="1"/>
        <v>12062.04</v>
      </c>
      <c r="M44" s="78">
        <f ca="1"/>
        <v>-6311.05</v>
      </c>
      <c r="N44" s="78">
        <f ca="1"/>
        <v>-8503.82</v>
      </c>
      <c r="O44" s="78">
        <f ca="1"/>
        <v>-4271.75</v>
      </c>
      <c r="P44" s="78">
        <f ca="1"/>
        <v>0</v>
      </c>
      <c r="Q44" s="78">
        <f ca="1"/>
        <v>140</v>
      </c>
    </row>
    <row r="45" spans="2:20" x14ac:dyDescent="0.25">
      <c r="B45" s="88" t="str">
        <f ca="1"/>
        <v>Visa Platinum</v>
      </c>
      <c r="C45" s="87">
        <f ca="1"/>
        <v>46084</v>
      </c>
      <c r="D45" s="67">
        <f ca="1"/>
        <v>7025.41</v>
      </c>
      <c r="E45" s="67">
        <f ca="1"/>
        <v>-18775.62</v>
      </c>
      <c r="F45" s="67">
        <f ca="1"/>
        <v>35408.86</v>
      </c>
      <c r="G45" s="67">
        <f ca="1"/>
        <v>23798.65</v>
      </c>
      <c r="H45" s="67">
        <f ca="1"/>
        <v>1000.8500000000001</v>
      </c>
      <c r="I45" s="67">
        <f ca="1"/>
        <v>6024.5599999999995</v>
      </c>
      <c r="J45" s="67">
        <f ca="1"/>
        <v>23232.39</v>
      </c>
      <c r="K45" s="67">
        <f ca="1"/>
        <v>114.43</v>
      </c>
      <c r="L45" s="67">
        <f ca="1"/>
        <v>12062.04</v>
      </c>
      <c r="M45" s="67">
        <f ca="1"/>
        <v>-6000.05</v>
      </c>
      <c r="N45" s="67">
        <f ca="1"/>
        <v>-8503.82</v>
      </c>
      <c r="O45" s="67">
        <f ca="1"/>
        <v>-4271.75</v>
      </c>
      <c r="P45" s="67">
        <f ca="1"/>
        <v>0</v>
      </c>
      <c r="Q45" s="67">
        <f ca="1"/>
        <v>140</v>
      </c>
    </row>
    <row r="46" spans="2:20" x14ac:dyDescent="0.25">
      <c r="B46" s="88" t="str">
        <f ca="1"/>
        <v>Kulo Internet</v>
      </c>
      <c r="C46" s="87">
        <f ca="1"/>
        <v>46086</v>
      </c>
      <c r="D46" s="78">
        <f ca="1"/>
        <v>6997.41</v>
      </c>
      <c r="E46" s="78">
        <f ca="1"/>
        <v>-18775.62</v>
      </c>
      <c r="F46" s="78">
        <f ca="1"/>
        <v>35408.86</v>
      </c>
      <c r="G46" s="78">
        <f ca="1"/>
        <v>23770.65</v>
      </c>
      <c r="H46" s="78">
        <f ca="1"/>
        <v>972.85000000000014</v>
      </c>
      <c r="I46" s="78">
        <f ca="1"/>
        <v>6024.5599999999995</v>
      </c>
      <c r="J46" s="78">
        <f ca="1"/>
        <v>23232.39</v>
      </c>
      <c r="K46" s="78">
        <f ca="1"/>
        <v>114.43</v>
      </c>
      <c r="L46" s="78">
        <f ca="1"/>
        <v>12062.04</v>
      </c>
      <c r="M46" s="78">
        <f ca="1"/>
        <v>-6000.05</v>
      </c>
      <c r="N46" s="78">
        <f ca="1"/>
        <v>-8503.82</v>
      </c>
      <c r="O46" s="78">
        <f ca="1"/>
        <v>-4271.75</v>
      </c>
      <c r="P46" s="78">
        <f ca="1"/>
        <v>0</v>
      </c>
      <c r="Q46" s="78">
        <f ca="1"/>
        <v>140</v>
      </c>
    </row>
    <row r="47" spans="2:20" x14ac:dyDescent="0.25">
      <c r="B47" s="88" t="str">
        <f ca="1"/>
        <v>Cese Phone</v>
      </c>
      <c r="C47" s="87">
        <f ca="1"/>
        <v>46086</v>
      </c>
      <c r="D47" s="67">
        <f ca="1"/>
        <v>6855.41</v>
      </c>
      <c r="E47" s="67">
        <f ca="1"/>
        <v>-18775.62</v>
      </c>
      <c r="F47" s="67">
        <f ca="1"/>
        <v>35408.86</v>
      </c>
      <c r="G47" s="67">
        <f ca="1"/>
        <v>23628.65</v>
      </c>
      <c r="H47" s="67">
        <f ca="1"/>
        <v>830.85000000000014</v>
      </c>
      <c r="I47" s="67">
        <f ca="1"/>
        <v>6024.5599999999995</v>
      </c>
      <c r="J47" s="67">
        <f ca="1"/>
        <v>23232.39</v>
      </c>
      <c r="K47" s="67">
        <f ca="1"/>
        <v>114.43</v>
      </c>
      <c r="L47" s="67">
        <f ca="1"/>
        <v>12062.04</v>
      </c>
      <c r="M47" s="67">
        <f ca="1"/>
        <v>-6000.05</v>
      </c>
      <c r="N47" s="67">
        <f ca="1"/>
        <v>-8503.82</v>
      </c>
      <c r="O47" s="67">
        <f ca="1"/>
        <v>-4271.75</v>
      </c>
      <c r="P47" s="67">
        <f ca="1"/>
        <v>0</v>
      </c>
      <c r="Q47" s="67">
        <f ca="1"/>
        <v>140</v>
      </c>
    </row>
    <row r="48" spans="2:20" x14ac:dyDescent="0.25">
      <c r="B48" s="88" t="str">
        <f ca="1"/>
        <v>Phone</v>
      </c>
      <c r="C48" s="87">
        <f ca="1"/>
        <v>46086</v>
      </c>
      <c r="D48" s="78">
        <f ca="1"/>
        <v>6704.74</v>
      </c>
      <c r="E48" s="78">
        <f ca="1"/>
        <v>-18775.62</v>
      </c>
      <c r="F48" s="78">
        <f ca="1"/>
        <v>35408.86</v>
      </c>
      <c r="G48" s="78">
        <f ca="1"/>
        <v>23477.979999999996</v>
      </c>
      <c r="H48" s="78">
        <f ca="1"/>
        <v>680.18000000000018</v>
      </c>
      <c r="I48" s="78">
        <f ca="1"/>
        <v>6024.5599999999995</v>
      </c>
      <c r="J48" s="78">
        <f ca="1"/>
        <v>23232.39</v>
      </c>
      <c r="K48" s="78">
        <f ca="1"/>
        <v>114.43</v>
      </c>
      <c r="L48" s="78">
        <f ca="1"/>
        <v>12062.04</v>
      </c>
      <c r="M48" s="78">
        <f ca="1"/>
        <v>-6000.05</v>
      </c>
      <c r="N48" s="78">
        <f ca="1"/>
        <v>-8503.82</v>
      </c>
      <c r="O48" s="78">
        <f ca="1"/>
        <v>-4271.75</v>
      </c>
      <c r="P48" s="78">
        <f ca="1"/>
        <v>0</v>
      </c>
      <c r="Q48" s="78">
        <f ca="1"/>
        <v>140</v>
      </c>
    </row>
    <row r="49" spans="2:17" x14ac:dyDescent="0.25">
      <c r="B49" s="88" t="str">
        <f ca="1"/>
        <v>Sony</v>
      </c>
      <c r="C49" s="87">
        <f ca="1"/>
        <v>46089</v>
      </c>
      <c r="D49" s="67">
        <f ca="1"/>
        <v>6686.75</v>
      </c>
      <c r="E49" s="67">
        <f ca="1"/>
        <v>-18775.62</v>
      </c>
      <c r="F49" s="67">
        <f ca="1"/>
        <v>35408.86</v>
      </c>
      <c r="G49" s="67">
        <f ca="1"/>
        <v>23459.989999999998</v>
      </c>
      <c r="H49" s="67">
        <f ca="1"/>
        <v>662.19000000000017</v>
      </c>
      <c r="I49" s="67">
        <f ca="1"/>
        <v>6024.5599999999995</v>
      </c>
      <c r="J49" s="67">
        <f ca="1"/>
        <v>23232.39</v>
      </c>
      <c r="K49" s="67">
        <f ca="1"/>
        <v>114.43</v>
      </c>
      <c r="L49" s="67">
        <f ca="1"/>
        <v>12062.04</v>
      </c>
      <c r="M49" s="67">
        <f ca="1"/>
        <v>-6000.05</v>
      </c>
      <c r="N49" s="67">
        <f ca="1"/>
        <v>-8503.82</v>
      </c>
      <c r="O49" s="67">
        <f ca="1"/>
        <v>-4271.75</v>
      </c>
      <c r="P49" s="67">
        <f ca="1"/>
        <v>0</v>
      </c>
      <c r="Q49" s="67">
        <f ca="1"/>
        <v>140</v>
      </c>
    </row>
    <row r="50" spans="2:17" x14ac:dyDescent="0.25">
      <c r="B50" s="88" t="str">
        <f ca="1"/>
        <v>Phone Insurance</v>
      </c>
      <c r="C50" s="87">
        <f ca="1"/>
        <v>46089</v>
      </c>
      <c r="D50" s="78">
        <f ca="1"/>
        <v>6678.75</v>
      </c>
      <c r="E50" s="78">
        <f ca="1"/>
        <v>-18775.62</v>
      </c>
      <c r="F50" s="78">
        <f ca="1"/>
        <v>35408.86</v>
      </c>
      <c r="G50" s="78">
        <f ca="1"/>
        <v>23451.989999999998</v>
      </c>
      <c r="H50" s="78">
        <f ca="1"/>
        <v>654.19000000000017</v>
      </c>
      <c r="I50" s="78">
        <f ca="1"/>
        <v>6024.5599999999995</v>
      </c>
      <c r="J50" s="78">
        <f ca="1"/>
        <v>23232.39</v>
      </c>
      <c r="K50" s="78">
        <f ca="1"/>
        <v>114.43</v>
      </c>
      <c r="L50" s="78">
        <f ca="1"/>
        <v>12062.04</v>
      </c>
      <c r="M50" s="78">
        <f ca="1"/>
        <v>-6000.05</v>
      </c>
      <c r="N50" s="78">
        <f ca="1"/>
        <v>-8503.82</v>
      </c>
      <c r="O50" s="78">
        <f ca="1"/>
        <v>-4271.75</v>
      </c>
      <c r="P50" s="78">
        <f ca="1"/>
        <v>0</v>
      </c>
      <c r="Q50" s="78">
        <f ca="1"/>
        <v>140</v>
      </c>
    </row>
    <row r="51" spans="2:17" x14ac:dyDescent="0.25">
      <c r="B51" s="88" t="str">
        <f ca="1"/>
        <v>Amazon</v>
      </c>
      <c r="C51" s="87">
        <f ca="1"/>
        <v>46090</v>
      </c>
      <c r="D51" s="67">
        <f ca="1"/>
        <v>6662.5999999999995</v>
      </c>
      <c r="E51" s="67">
        <f ca="1"/>
        <v>-18775.62</v>
      </c>
      <c r="F51" s="67">
        <f ca="1"/>
        <v>35408.86</v>
      </c>
      <c r="G51" s="67">
        <f ca="1"/>
        <v>23435.839999999997</v>
      </c>
      <c r="H51" s="67">
        <f ca="1"/>
        <v>638.04000000000019</v>
      </c>
      <c r="I51" s="67">
        <f ca="1"/>
        <v>6024.5599999999995</v>
      </c>
      <c r="J51" s="67">
        <f ca="1"/>
        <v>23232.39</v>
      </c>
      <c r="K51" s="67">
        <f ca="1"/>
        <v>114.43</v>
      </c>
      <c r="L51" s="67">
        <f ca="1"/>
        <v>12062.04</v>
      </c>
      <c r="M51" s="67">
        <f ca="1"/>
        <v>-6000.05</v>
      </c>
      <c r="N51" s="67">
        <f ca="1"/>
        <v>-8503.82</v>
      </c>
      <c r="O51" s="67">
        <f ca="1"/>
        <v>-4271.75</v>
      </c>
      <c r="P51" s="67">
        <f ca="1"/>
        <v>0</v>
      </c>
      <c r="Q51" s="67">
        <f ca="1"/>
        <v>140</v>
      </c>
    </row>
    <row r="52" spans="2:17" x14ac:dyDescent="0.25">
      <c r="B52" s="88" t="str">
        <f ca="1"/>
        <v>Viso Go</v>
      </c>
      <c r="C52" s="87">
        <f ca="1"/>
        <v>46092</v>
      </c>
      <c r="D52" s="78">
        <f ca="1"/>
        <v>6387.5999999999995</v>
      </c>
      <c r="E52" s="78">
        <f ca="1"/>
        <v>-18629.62</v>
      </c>
      <c r="F52" s="78">
        <f ca="1"/>
        <v>35408.86</v>
      </c>
      <c r="G52" s="78">
        <f ca="1"/>
        <v>23306.839999999997</v>
      </c>
      <c r="H52" s="78">
        <f ca="1"/>
        <v>363.04000000000019</v>
      </c>
      <c r="I52" s="78">
        <f ca="1"/>
        <v>6024.5599999999995</v>
      </c>
      <c r="J52" s="78">
        <f ca="1"/>
        <v>23232.39</v>
      </c>
      <c r="K52" s="78">
        <f ca="1"/>
        <v>114.43</v>
      </c>
      <c r="L52" s="78">
        <f ca="1"/>
        <v>12062.04</v>
      </c>
      <c r="M52" s="78">
        <f ca="1"/>
        <v>-6000.05</v>
      </c>
      <c r="N52" s="78">
        <f ca="1"/>
        <v>-8357.82</v>
      </c>
      <c r="O52" s="78">
        <f ca="1"/>
        <v>-4271.75</v>
      </c>
      <c r="P52" s="78">
        <f ca="1"/>
        <v>0</v>
      </c>
      <c r="Q52" s="78">
        <f ca="1"/>
        <v>140</v>
      </c>
    </row>
    <row r="53" spans="2:17" x14ac:dyDescent="0.25">
      <c r="B53" s="88" t="str">
        <f ca="1"/>
        <v>Paycheck</v>
      </c>
      <c r="C53" s="87">
        <f ca="1"/>
        <v>46094</v>
      </c>
      <c r="D53" s="67">
        <f ca="1"/>
        <v>7987.5999999999995</v>
      </c>
      <c r="E53" s="67">
        <f ca="1"/>
        <v>-18629.62</v>
      </c>
      <c r="F53" s="67">
        <f ca="1"/>
        <v>35408.86</v>
      </c>
      <c r="G53" s="67">
        <f ca="1"/>
        <v>24906.839999999997</v>
      </c>
      <c r="H53" s="67">
        <f ca="1"/>
        <v>1503.0400000000002</v>
      </c>
      <c r="I53" s="67">
        <f ca="1"/>
        <v>6484.5599999999995</v>
      </c>
      <c r="J53" s="67">
        <f ca="1"/>
        <v>23232.39</v>
      </c>
      <c r="K53" s="67">
        <f ca="1"/>
        <v>114.43</v>
      </c>
      <c r="L53" s="67">
        <f ca="1"/>
        <v>12062.04</v>
      </c>
      <c r="M53" s="67">
        <f ca="1"/>
        <v>-6000.05</v>
      </c>
      <c r="N53" s="67">
        <f ca="1"/>
        <v>-8357.82</v>
      </c>
      <c r="O53" s="67">
        <f ca="1"/>
        <v>-4271.75</v>
      </c>
      <c r="P53" s="67">
        <f ca="1"/>
        <v>0</v>
      </c>
      <c r="Q53" s="67">
        <f ca="1"/>
        <v>140</v>
      </c>
    </row>
    <row r="54" spans="2:17" x14ac:dyDescent="0.25">
      <c r="B54" s="88" t="str">
        <f ca="1"/>
        <v>Ameritas</v>
      </c>
      <c r="C54" s="87">
        <f ca="1"/>
        <v>46094</v>
      </c>
      <c r="D54" s="78">
        <f ca="1"/>
        <v>7987.5999999999995</v>
      </c>
      <c r="E54" s="78">
        <f ca="1"/>
        <v>-18629.62</v>
      </c>
      <c r="F54" s="78">
        <f ca="1"/>
        <v>35520.86</v>
      </c>
      <c r="G54" s="78">
        <f ca="1"/>
        <v>25018.839999999997</v>
      </c>
      <c r="H54" s="78">
        <f ca="1"/>
        <v>1503.0400000000002</v>
      </c>
      <c r="I54" s="78">
        <f ca="1"/>
        <v>6484.5599999999995</v>
      </c>
      <c r="J54" s="78">
        <f ca="1"/>
        <v>23344.39</v>
      </c>
      <c r="K54" s="78">
        <f ca="1"/>
        <v>114.43</v>
      </c>
      <c r="L54" s="78">
        <f ca="1"/>
        <v>12062.04</v>
      </c>
      <c r="M54" s="78">
        <f ca="1"/>
        <v>-6000.05</v>
      </c>
      <c r="N54" s="78">
        <f ca="1"/>
        <v>-8357.82</v>
      </c>
      <c r="O54" s="78">
        <f ca="1"/>
        <v>-4271.75</v>
      </c>
      <c r="P54" s="78">
        <f ca="1"/>
        <v>0</v>
      </c>
      <c r="Q54" s="78">
        <f ca="1"/>
        <v>140</v>
      </c>
    </row>
    <row r="55" spans="2:17" x14ac:dyDescent="0.25">
      <c r="B55" s="88" t="str">
        <f ca="1"/>
        <v>Groceries</v>
      </c>
      <c r="C55" s="87">
        <f ca="1"/>
        <v>46095</v>
      </c>
      <c r="D55" s="67">
        <f ca="1"/>
        <v>7787.5999999999995</v>
      </c>
      <c r="E55" s="67">
        <f ca="1"/>
        <v>-18629.62</v>
      </c>
      <c r="F55" s="67">
        <f ca="1"/>
        <v>35520.86</v>
      </c>
      <c r="G55" s="67">
        <f ca="1"/>
        <v>24818.839999999997</v>
      </c>
      <c r="H55" s="67">
        <f ca="1"/>
        <v>1503.0400000000002</v>
      </c>
      <c r="I55" s="67">
        <f ca="1"/>
        <v>6284.5599999999995</v>
      </c>
      <c r="J55" s="67">
        <f ca="1"/>
        <v>23344.39</v>
      </c>
      <c r="K55" s="67">
        <f ca="1"/>
        <v>114.43</v>
      </c>
      <c r="L55" s="67">
        <f ca="1"/>
        <v>12062.04</v>
      </c>
      <c r="M55" s="67">
        <f ca="1"/>
        <v>-6000.05</v>
      </c>
      <c r="N55" s="67">
        <f ca="1"/>
        <v>-8357.82</v>
      </c>
      <c r="O55" s="67">
        <f ca="1"/>
        <v>-4271.75</v>
      </c>
      <c r="P55" s="67">
        <f ca="1"/>
        <v>0</v>
      </c>
      <c r="Q55" s="67">
        <f ca="1"/>
        <v>140</v>
      </c>
    </row>
    <row r="56" spans="2:17" x14ac:dyDescent="0.25">
      <c r="B56" s="88" t="str">
        <f ca="1"/>
        <v>Food &amp; Drinks</v>
      </c>
      <c r="C56" s="87">
        <f ca="1"/>
        <v>46095</v>
      </c>
      <c r="D56" s="78">
        <f ca="1"/>
        <v>7587.5999999999995</v>
      </c>
      <c r="E56" s="78">
        <f ca="1"/>
        <v>-18629.62</v>
      </c>
      <c r="F56" s="78">
        <f ca="1"/>
        <v>35520.86</v>
      </c>
      <c r="G56" s="78">
        <f ca="1"/>
        <v>24618.839999999997</v>
      </c>
      <c r="H56" s="78">
        <f ca="1"/>
        <v>1503.0400000000002</v>
      </c>
      <c r="I56" s="78">
        <f ca="1"/>
        <v>6084.5599999999995</v>
      </c>
      <c r="J56" s="78">
        <f ca="1"/>
        <v>23344.39</v>
      </c>
      <c r="K56" s="78">
        <f ca="1"/>
        <v>114.43</v>
      </c>
      <c r="L56" s="78">
        <f ca="1"/>
        <v>12062.04</v>
      </c>
      <c r="M56" s="78">
        <f ca="1"/>
        <v>-6000.05</v>
      </c>
      <c r="N56" s="78">
        <f ca="1"/>
        <v>-8357.82</v>
      </c>
      <c r="O56" s="78">
        <f ca="1"/>
        <v>-4271.75</v>
      </c>
      <c r="P56" s="78">
        <f ca="1"/>
        <v>0</v>
      </c>
      <c r="Q56" s="78">
        <f ca="1"/>
        <v>140</v>
      </c>
    </row>
    <row r="57" spans="2:17" x14ac:dyDescent="0.25">
      <c r="B57" s="88" t="str">
        <f ca="1"/>
        <v>Motorcycle</v>
      </c>
      <c r="C57" s="87">
        <f ca="1"/>
        <v>46097</v>
      </c>
      <c r="D57" s="67">
        <f ca="1"/>
        <v>7437.2199999999993</v>
      </c>
      <c r="E57" s="67">
        <f ca="1"/>
        <v>-18629.62</v>
      </c>
      <c r="F57" s="67">
        <f ca="1"/>
        <v>35520.86</v>
      </c>
      <c r="G57" s="67">
        <f ca="1"/>
        <v>24468.46</v>
      </c>
      <c r="H57" s="67">
        <f ca="1"/>
        <v>1352.6600000000003</v>
      </c>
      <c r="I57" s="67">
        <f ca="1"/>
        <v>6084.5599999999995</v>
      </c>
      <c r="J57" s="67">
        <f ca="1"/>
        <v>23344.39</v>
      </c>
      <c r="K57" s="67">
        <f ca="1"/>
        <v>114.43</v>
      </c>
      <c r="L57" s="67">
        <f ca="1"/>
        <v>12062.04</v>
      </c>
      <c r="M57" s="67">
        <f ca="1"/>
        <v>-6000.05</v>
      </c>
      <c r="N57" s="67">
        <f ca="1"/>
        <v>-8357.82</v>
      </c>
      <c r="O57" s="67">
        <f ca="1"/>
        <v>-4271.75</v>
      </c>
      <c r="P57" s="67">
        <f ca="1"/>
        <v>0</v>
      </c>
      <c r="Q57" s="67">
        <f ca="1"/>
        <v>140</v>
      </c>
    </row>
    <row r="58" spans="2:17" x14ac:dyDescent="0.25">
      <c r="B58" s="88" t="str">
        <f ca="1"/>
        <v>Netflix</v>
      </c>
      <c r="C58" s="87">
        <f ca="1"/>
        <v>46101</v>
      </c>
      <c r="D58" s="78">
        <f ca="1"/>
        <v>7412.23</v>
      </c>
      <c r="E58" s="78">
        <f ca="1"/>
        <v>-18629.62</v>
      </c>
      <c r="F58" s="78">
        <f ca="1"/>
        <v>35520.86</v>
      </c>
      <c r="G58" s="78">
        <f ca="1"/>
        <v>24443.469999999994</v>
      </c>
      <c r="H58" s="78">
        <f ca="1"/>
        <v>1327.6700000000003</v>
      </c>
      <c r="I58" s="78">
        <f ca="1"/>
        <v>6084.5599999999995</v>
      </c>
      <c r="J58" s="78">
        <f ca="1"/>
        <v>23344.39</v>
      </c>
      <c r="K58" s="78">
        <f ca="1"/>
        <v>114.43</v>
      </c>
      <c r="L58" s="78">
        <f ca="1"/>
        <v>12062.04</v>
      </c>
      <c r="M58" s="78">
        <f ca="1"/>
        <v>-6000.05</v>
      </c>
      <c r="N58" s="78">
        <f ca="1"/>
        <v>-8357.82</v>
      </c>
      <c r="O58" s="78">
        <f ca="1"/>
        <v>-4271.75</v>
      </c>
      <c r="P58" s="78">
        <f ca="1"/>
        <v>0</v>
      </c>
      <c r="Q58" s="78">
        <f ca="1"/>
        <v>140</v>
      </c>
    </row>
    <row r="59" spans="2:17" x14ac:dyDescent="0.25">
      <c r="B59" s="88" t="str">
        <f ca="1"/>
        <v>Renters</v>
      </c>
      <c r="C59" s="87">
        <f ca="1"/>
        <v>46102</v>
      </c>
      <c r="D59" s="67">
        <f ca="1"/>
        <v>7401.3099999999995</v>
      </c>
      <c r="E59" s="67">
        <f ca="1"/>
        <v>-18629.62</v>
      </c>
      <c r="F59" s="67">
        <f ca="1"/>
        <v>35520.86</v>
      </c>
      <c r="G59" s="67">
        <f ca="1"/>
        <v>24432.549999999996</v>
      </c>
      <c r="H59" s="67">
        <f ca="1"/>
        <v>1316.7500000000002</v>
      </c>
      <c r="I59" s="67">
        <f ca="1"/>
        <v>6084.5599999999995</v>
      </c>
      <c r="J59" s="67">
        <f ca="1"/>
        <v>23344.39</v>
      </c>
      <c r="K59" s="67">
        <f ca="1"/>
        <v>114.43</v>
      </c>
      <c r="L59" s="67">
        <f ca="1"/>
        <v>12062.04</v>
      </c>
      <c r="M59" s="67">
        <f ca="1"/>
        <v>-6000.05</v>
      </c>
      <c r="N59" s="67">
        <f ca="1"/>
        <v>-8357.82</v>
      </c>
      <c r="O59" s="67">
        <f ca="1"/>
        <v>-4271.75</v>
      </c>
      <c r="P59" s="67">
        <f ca="1"/>
        <v>0</v>
      </c>
      <c r="Q59" s="67">
        <f ca="1"/>
        <v>140</v>
      </c>
    </row>
    <row r="60" spans="2:17" x14ac:dyDescent="0.25">
      <c r="B60" s="88" t="str">
        <f ca="1"/>
        <v>Cese Transfer</v>
      </c>
      <c r="C60" s="87">
        <f ca="1"/>
        <v>46106</v>
      </c>
      <c r="D60" s="78">
        <f ca="1"/>
        <v>7543.3099999999995</v>
      </c>
      <c r="E60" s="78">
        <f ca="1"/>
        <v>-18629.62</v>
      </c>
      <c r="F60" s="78">
        <f ca="1"/>
        <v>35520.86</v>
      </c>
      <c r="G60" s="78">
        <f ca="1"/>
        <v>24574.549999999996</v>
      </c>
      <c r="H60" s="78">
        <f ca="1"/>
        <v>1458.7500000000002</v>
      </c>
      <c r="I60" s="78">
        <f ca="1"/>
        <v>6084.5599999999995</v>
      </c>
      <c r="J60" s="78">
        <f ca="1"/>
        <v>23344.39</v>
      </c>
      <c r="K60" s="78">
        <f ca="1"/>
        <v>114.43</v>
      </c>
      <c r="L60" s="78">
        <f ca="1"/>
        <v>12062.04</v>
      </c>
      <c r="M60" s="78">
        <f ca="1"/>
        <v>-6000.05</v>
      </c>
      <c r="N60" s="78">
        <f ca="1"/>
        <v>-8357.82</v>
      </c>
      <c r="O60" s="78">
        <f ca="1"/>
        <v>-4271.75</v>
      </c>
      <c r="P60" s="78">
        <f ca="1"/>
        <v>0</v>
      </c>
      <c r="Q60" s="78">
        <f ca="1"/>
        <v>140</v>
      </c>
    </row>
    <row r="61" spans="2:17" x14ac:dyDescent="0.25">
      <c r="B61" s="88" t="str">
        <f ca="1"/>
        <v>Internet</v>
      </c>
      <c r="C61" s="87">
        <f ca="1"/>
        <v>46107</v>
      </c>
      <c r="D61" s="67">
        <f ca="1"/>
        <v>7543.3099999999995</v>
      </c>
      <c r="E61" s="67">
        <f ca="1"/>
        <v>-18629.62</v>
      </c>
      <c r="F61" s="67">
        <f ca="1"/>
        <v>35520.86</v>
      </c>
      <c r="G61" s="67">
        <f ca="1"/>
        <v>24574.549999999996</v>
      </c>
      <c r="H61" s="67">
        <f ca="1"/>
        <v>1458.7500000000002</v>
      </c>
      <c r="I61" s="67">
        <f ca="1"/>
        <v>6084.5599999999995</v>
      </c>
      <c r="J61" s="67">
        <f ca="1"/>
        <v>23344.39</v>
      </c>
      <c r="K61" s="67">
        <f ca="1"/>
        <v>114.43</v>
      </c>
      <c r="L61" s="67">
        <f ca="1"/>
        <v>12062.04</v>
      </c>
      <c r="M61" s="67">
        <f ca="1"/>
        <v>-6000.05</v>
      </c>
      <c r="N61" s="67">
        <f ca="1"/>
        <v>-8357.82</v>
      </c>
      <c r="O61" s="67">
        <f ca="1"/>
        <v>-4271.75</v>
      </c>
      <c r="P61" s="67">
        <f ca="1"/>
        <v>0</v>
      </c>
      <c r="Q61" s="67">
        <f ca="1"/>
        <v>140</v>
      </c>
    </row>
    <row r="62" spans="2:17" x14ac:dyDescent="0.25">
      <c r="B62" s="88" t="str">
        <f ca="1"/>
        <v>Windsurf</v>
      </c>
      <c r="C62" s="87">
        <f ca="1"/>
        <v>46107</v>
      </c>
      <c r="D62" s="78">
        <f ca="1"/>
        <v>7528.3099999999995</v>
      </c>
      <c r="E62" s="78">
        <f ca="1"/>
        <v>-18629.62</v>
      </c>
      <c r="F62" s="78">
        <f ca="1"/>
        <v>35520.86</v>
      </c>
      <c r="G62" s="78">
        <f ca="1"/>
        <v>24559.549999999996</v>
      </c>
      <c r="H62" s="78">
        <f ca="1"/>
        <v>1443.7500000000002</v>
      </c>
      <c r="I62" s="78">
        <f ca="1"/>
        <v>6084.5599999999995</v>
      </c>
      <c r="J62" s="78">
        <f ca="1"/>
        <v>23344.39</v>
      </c>
      <c r="K62" s="78">
        <f ca="1"/>
        <v>114.43</v>
      </c>
      <c r="L62" s="78">
        <f ca="1"/>
        <v>12062.04</v>
      </c>
      <c r="M62" s="78">
        <f ca="1"/>
        <v>-6000.05</v>
      </c>
      <c r="N62" s="78">
        <f ca="1"/>
        <v>-8357.82</v>
      </c>
      <c r="O62" s="78">
        <f ca="1"/>
        <v>-4271.75</v>
      </c>
      <c r="P62" s="78">
        <f ca="1"/>
        <v>0</v>
      </c>
      <c r="Q62" s="78">
        <f ca="1"/>
        <v>140</v>
      </c>
    </row>
    <row r="63" spans="2:17" x14ac:dyDescent="0.25">
      <c r="B63" s="88" t="str">
        <f ca="1"/>
        <v>Paycheck</v>
      </c>
      <c r="C63" s="87">
        <f ca="1"/>
        <v>46108</v>
      </c>
      <c r="D63" s="67">
        <f ca="1"/>
        <v>9128.31</v>
      </c>
      <c r="E63" s="67">
        <f ca="1"/>
        <v>-18629.62</v>
      </c>
      <c r="F63" s="67">
        <f ca="1"/>
        <v>35520.86</v>
      </c>
      <c r="G63" s="67">
        <f ca="1"/>
        <v>26159.549999999996</v>
      </c>
      <c r="H63" s="67">
        <f ca="1"/>
        <v>2583.75</v>
      </c>
      <c r="I63" s="67">
        <f ca="1"/>
        <v>6544.5599999999995</v>
      </c>
      <c r="J63" s="67">
        <f ca="1"/>
        <v>23344.39</v>
      </c>
      <c r="K63" s="67">
        <f ca="1"/>
        <v>114.43</v>
      </c>
      <c r="L63" s="67">
        <f ca="1"/>
        <v>12062.04</v>
      </c>
      <c r="M63" s="67">
        <f ca="1"/>
        <v>-6000.05</v>
      </c>
      <c r="N63" s="67">
        <f ca="1"/>
        <v>-8357.82</v>
      </c>
      <c r="O63" s="67">
        <f ca="1"/>
        <v>-4271.75</v>
      </c>
      <c r="P63" s="67">
        <f ca="1"/>
        <v>0</v>
      </c>
      <c r="Q63" s="67">
        <f ca="1"/>
        <v>140</v>
      </c>
    </row>
    <row r="64" spans="2:17" x14ac:dyDescent="0.25">
      <c r="B64" s="88" t="str">
        <f ca="1"/>
        <v>Ameritas</v>
      </c>
      <c r="C64" s="87">
        <f ca="1"/>
        <v>46108</v>
      </c>
      <c r="D64" s="78">
        <f ca="1"/>
        <v>9128.31</v>
      </c>
      <c r="E64" s="78">
        <f ca="1"/>
        <v>-18629.62</v>
      </c>
      <c r="F64" s="78">
        <f ca="1"/>
        <v>35632.86</v>
      </c>
      <c r="G64" s="78">
        <f ca="1"/>
        <v>26271.549999999996</v>
      </c>
      <c r="H64" s="78">
        <f ca="1"/>
        <v>2583.75</v>
      </c>
      <c r="I64" s="78">
        <f ca="1"/>
        <v>6544.5599999999995</v>
      </c>
      <c r="J64" s="78">
        <f ca="1"/>
        <v>23456.39</v>
      </c>
      <c r="K64" s="78">
        <f ca="1"/>
        <v>114.43</v>
      </c>
      <c r="L64" s="78">
        <f ca="1"/>
        <v>12062.04</v>
      </c>
      <c r="M64" s="78">
        <f ca="1"/>
        <v>-6000.05</v>
      </c>
      <c r="N64" s="78">
        <f ca="1"/>
        <v>-8357.82</v>
      </c>
      <c r="O64" s="78">
        <f ca="1"/>
        <v>-4271.75</v>
      </c>
      <c r="P64" s="78">
        <f ca="1"/>
        <v>0</v>
      </c>
      <c r="Q64" s="78">
        <f ca="1"/>
        <v>140</v>
      </c>
    </row>
    <row r="65" spans="2:17" x14ac:dyDescent="0.25">
      <c r="B65" s="88" t="str">
        <f ca="1"/>
        <v>Tidal</v>
      </c>
      <c r="C65" s="87">
        <f ca="1"/>
        <v>46108</v>
      </c>
      <c r="D65" s="67">
        <f ca="1"/>
        <v>9117.32</v>
      </c>
      <c r="E65" s="67">
        <f ca="1"/>
        <v>-18629.62</v>
      </c>
      <c r="F65" s="67">
        <f ca="1"/>
        <v>35632.86</v>
      </c>
      <c r="G65" s="67">
        <f ca="1"/>
        <v>26260.559999999998</v>
      </c>
      <c r="H65" s="67">
        <f ca="1"/>
        <v>2572.7600000000002</v>
      </c>
      <c r="I65" s="67">
        <f ca="1"/>
        <v>6544.5599999999995</v>
      </c>
      <c r="J65" s="67">
        <f ca="1"/>
        <v>23456.39</v>
      </c>
      <c r="K65" s="67">
        <f ca="1"/>
        <v>114.43</v>
      </c>
      <c r="L65" s="67">
        <f ca="1"/>
        <v>12062.04</v>
      </c>
      <c r="M65" s="67">
        <f ca="1"/>
        <v>-6000.05</v>
      </c>
      <c r="N65" s="67">
        <f ca="1"/>
        <v>-8357.82</v>
      </c>
      <c r="O65" s="67">
        <f ca="1"/>
        <v>-4271.75</v>
      </c>
      <c r="P65" s="67">
        <f ca="1"/>
        <v>0</v>
      </c>
      <c r="Q65" s="67">
        <f ca="1"/>
        <v>140</v>
      </c>
    </row>
    <row r="66" spans="2:17" x14ac:dyDescent="0.25">
      <c r="B66" s="88" t="str">
        <f ca="1"/>
        <v>Costco Citi</v>
      </c>
      <c r="C66" s="87">
        <f ca="1"/>
        <v>46109</v>
      </c>
      <c r="D66" s="78">
        <f ca="1"/>
        <v>8977.32</v>
      </c>
      <c r="E66" s="78">
        <f ca="1"/>
        <v>-18629.62</v>
      </c>
      <c r="F66" s="78">
        <f ca="1"/>
        <v>35632.86</v>
      </c>
      <c r="G66" s="78">
        <f ca="1"/>
        <v>26260.559999999998</v>
      </c>
      <c r="H66" s="78">
        <f ca="1"/>
        <v>2432.7600000000002</v>
      </c>
      <c r="I66" s="78">
        <f ca="1"/>
        <v>6544.5599999999995</v>
      </c>
      <c r="J66" s="78">
        <f ca="1"/>
        <v>23456.39</v>
      </c>
      <c r="K66" s="78">
        <f ca="1"/>
        <v>114.43</v>
      </c>
      <c r="L66" s="78">
        <f ca="1"/>
        <v>12062.04</v>
      </c>
      <c r="M66" s="78">
        <f ca="1"/>
        <v>-6000.05</v>
      </c>
      <c r="N66" s="78">
        <f ca="1"/>
        <v>-8357.82</v>
      </c>
      <c r="O66" s="78">
        <f ca="1"/>
        <v>-4271.75</v>
      </c>
      <c r="P66" s="78">
        <f ca="1"/>
        <v>0</v>
      </c>
      <c r="Q66" s="78">
        <f ca="1"/>
        <v>280</v>
      </c>
    </row>
    <row r="67" spans="2:17" x14ac:dyDescent="0.25">
      <c r="B67" s="88" t="str">
        <f ca="1"/>
        <v>Kulo Transfer</v>
      </c>
      <c r="C67" s="87">
        <f ca="1"/>
        <v>46109</v>
      </c>
      <c r="D67" s="67">
        <f ca="1"/>
        <v>10027.32</v>
      </c>
      <c r="E67" s="67">
        <f ca="1"/>
        <v>-18629.62</v>
      </c>
      <c r="F67" s="67">
        <f ca="1"/>
        <v>35632.86</v>
      </c>
      <c r="G67" s="67">
        <f ca="1"/>
        <v>27310.559999999998</v>
      </c>
      <c r="H67" s="67">
        <f ca="1"/>
        <v>3482.76</v>
      </c>
      <c r="I67" s="67">
        <f ca="1"/>
        <v>6544.5599999999995</v>
      </c>
      <c r="J67" s="67">
        <f ca="1"/>
        <v>23456.39</v>
      </c>
      <c r="K67" s="67">
        <f ca="1"/>
        <v>114.43</v>
      </c>
      <c r="L67" s="67">
        <f ca="1"/>
        <v>12062.04</v>
      </c>
      <c r="M67" s="67">
        <f ca="1"/>
        <v>-6000.05</v>
      </c>
      <c r="N67" s="67">
        <f ca="1"/>
        <v>-8357.82</v>
      </c>
      <c r="O67" s="67">
        <f ca="1"/>
        <v>-4271.75</v>
      </c>
      <c r="P67" s="67">
        <f ca="1"/>
        <v>0</v>
      </c>
      <c r="Q67" s="67">
        <f ca="1"/>
        <v>280</v>
      </c>
    </row>
    <row r="68" spans="2:17" x14ac:dyDescent="0.25">
      <c r="B68" s="88" t="str">
        <f ca="1"/>
        <v>Kulo SDGE</v>
      </c>
      <c r="C68" s="87">
        <f ca="1"/>
        <v>46109</v>
      </c>
      <c r="D68" s="78">
        <f ca="1"/>
        <v>9945.32</v>
      </c>
      <c r="E68" s="78">
        <f ca="1"/>
        <v>-18629.62</v>
      </c>
      <c r="F68" s="78">
        <f ca="1"/>
        <v>35632.86</v>
      </c>
      <c r="G68" s="78">
        <f ca="1"/>
        <v>27228.559999999998</v>
      </c>
      <c r="H68" s="78">
        <f ca="1"/>
        <v>3400.76</v>
      </c>
      <c r="I68" s="78">
        <f ca="1"/>
        <v>6544.5599999999995</v>
      </c>
      <c r="J68" s="78">
        <f ca="1"/>
        <v>23456.39</v>
      </c>
      <c r="K68" s="78">
        <f ca="1"/>
        <v>114.43</v>
      </c>
      <c r="L68" s="78">
        <f ca="1"/>
        <v>12062.04</v>
      </c>
      <c r="M68" s="78">
        <f ca="1"/>
        <v>-6000.05</v>
      </c>
      <c r="N68" s="78">
        <f ca="1"/>
        <v>-8357.82</v>
      </c>
      <c r="O68" s="78">
        <f ca="1"/>
        <v>-4271.75</v>
      </c>
      <c r="P68" s="78">
        <f ca="1"/>
        <v>0</v>
      </c>
      <c r="Q68" s="78">
        <f ca="1"/>
        <v>280</v>
      </c>
    </row>
    <row r="69" spans="2:17" x14ac:dyDescent="0.25">
      <c r="B69" s="88" t="str">
        <f ca="1"/>
        <v>Groceries</v>
      </c>
      <c r="C69" s="87">
        <f ca="1"/>
        <v>46109</v>
      </c>
      <c r="D69" s="67">
        <f ca="1"/>
        <v>9745.32</v>
      </c>
      <c r="E69" s="67">
        <f ca="1"/>
        <v>-18629.62</v>
      </c>
      <c r="F69" s="67">
        <f ca="1"/>
        <v>35632.86</v>
      </c>
      <c r="G69" s="67">
        <f ca="1"/>
        <v>27028.559999999998</v>
      </c>
      <c r="H69" s="67">
        <f ca="1"/>
        <v>3400.76</v>
      </c>
      <c r="I69" s="67">
        <f ca="1"/>
        <v>6344.5599999999995</v>
      </c>
      <c r="J69" s="67">
        <f ca="1"/>
        <v>23456.39</v>
      </c>
      <c r="K69" s="67">
        <f ca="1"/>
        <v>114.43</v>
      </c>
      <c r="L69" s="67">
        <f ca="1"/>
        <v>12062.04</v>
      </c>
      <c r="M69" s="67">
        <f ca="1"/>
        <v>-6000.05</v>
      </c>
      <c r="N69" s="67">
        <f ca="1"/>
        <v>-8357.82</v>
      </c>
      <c r="O69" s="67">
        <f ca="1"/>
        <v>-4271.75</v>
      </c>
      <c r="P69" s="67">
        <f ca="1"/>
        <v>0</v>
      </c>
      <c r="Q69" s="67">
        <f ca="1"/>
        <v>280</v>
      </c>
    </row>
    <row r="70" spans="2:17" x14ac:dyDescent="0.25">
      <c r="B70" s="88" t="str">
        <f ca="1"/>
        <v>Food &amp; Drinks</v>
      </c>
      <c r="C70" s="87">
        <f ca="1"/>
        <v>46109</v>
      </c>
      <c r="D70" s="78">
        <f ca="1"/>
        <v>9545.32</v>
      </c>
      <c r="E70" s="78">
        <f ca="1"/>
        <v>-18629.62</v>
      </c>
      <c r="F70" s="78">
        <f ca="1"/>
        <v>35632.86</v>
      </c>
      <c r="G70" s="78">
        <f ca="1"/>
        <v>26828.559999999998</v>
      </c>
      <c r="H70" s="78">
        <f ca="1"/>
        <v>3400.76</v>
      </c>
      <c r="I70" s="78">
        <f ca="1"/>
        <v>6144.5599999999995</v>
      </c>
      <c r="J70" s="78">
        <f ca="1"/>
        <v>23456.39</v>
      </c>
      <c r="K70" s="78">
        <f ca="1"/>
        <v>114.43</v>
      </c>
      <c r="L70" s="78">
        <f ca="1"/>
        <v>12062.04</v>
      </c>
      <c r="M70" s="78">
        <f ca="1"/>
        <v>-6000.05</v>
      </c>
      <c r="N70" s="78">
        <f ca="1"/>
        <v>-8357.82</v>
      </c>
      <c r="O70" s="78">
        <f ca="1"/>
        <v>-4271.75</v>
      </c>
      <c r="P70" s="78">
        <f ca="1"/>
        <v>0</v>
      </c>
      <c r="Q70" s="78">
        <f ca="1"/>
        <v>280</v>
      </c>
    </row>
    <row r="71" spans="2:17" x14ac:dyDescent="0.25">
      <c r="B71" s="88" t="str">
        <f ca="1"/>
        <v>SDGE</v>
      </c>
      <c r="C71" s="87">
        <f ca="1"/>
        <v>46109</v>
      </c>
      <c r="D71" s="67">
        <f ca="1"/>
        <v>9461.32</v>
      </c>
      <c r="E71" s="67">
        <f ca="1"/>
        <v>-18629.62</v>
      </c>
      <c r="F71" s="67">
        <f ca="1"/>
        <v>35632.86</v>
      </c>
      <c r="G71" s="67">
        <f ca="1"/>
        <v>26744.559999999998</v>
      </c>
      <c r="H71" s="67">
        <f ca="1"/>
        <v>3316.76</v>
      </c>
      <c r="I71" s="67">
        <f ca="1"/>
        <v>6144.5599999999995</v>
      </c>
      <c r="J71" s="67">
        <f ca="1"/>
        <v>23456.39</v>
      </c>
      <c r="K71" s="67">
        <f ca="1"/>
        <v>114.43</v>
      </c>
      <c r="L71" s="67">
        <f ca="1"/>
        <v>12062.04</v>
      </c>
      <c r="M71" s="67">
        <f ca="1"/>
        <v>-6000.05</v>
      </c>
      <c r="N71" s="67">
        <f ca="1"/>
        <v>-8357.82</v>
      </c>
      <c r="O71" s="67">
        <f ca="1"/>
        <v>-4271.75</v>
      </c>
      <c r="P71" s="67">
        <f ca="1"/>
        <v>0</v>
      </c>
      <c r="Q71" s="67">
        <f ca="1"/>
        <v>280</v>
      </c>
    </row>
    <row r="72" spans="2:17" x14ac:dyDescent="0.25">
      <c r="B72" s="88" t="str">
        <f ca="1"/>
        <v>Prime Ad-Free</v>
      </c>
      <c r="C72" s="87">
        <f ca="1"/>
        <v>46109</v>
      </c>
      <c r="D72" s="78">
        <f ca="1"/>
        <v>9458.33</v>
      </c>
      <c r="E72" s="78">
        <f ca="1"/>
        <v>-18629.62</v>
      </c>
      <c r="F72" s="78">
        <f ca="1"/>
        <v>35632.86</v>
      </c>
      <c r="G72" s="78">
        <f ca="1"/>
        <v>26741.57</v>
      </c>
      <c r="H72" s="78">
        <f ca="1"/>
        <v>3313.7700000000004</v>
      </c>
      <c r="I72" s="78">
        <f ca="1"/>
        <v>6144.5599999999995</v>
      </c>
      <c r="J72" s="78">
        <f ca="1"/>
        <v>23456.39</v>
      </c>
      <c r="K72" s="78">
        <f ca="1"/>
        <v>114.43</v>
      </c>
      <c r="L72" s="78">
        <f ca="1"/>
        <v>12062.04</v>
      </c>
      <c r="M72" s="78">
        <f ca="1"/>
        <v>-6000.05</v>
      </c>
      <c r="N72" s="78">
        <f ca="1"/>
        <v>-8357.82</v>
      </c>
      <c r="O72" s="78">
        <f ca="1"/>
        <v>-4271.75</v>
      </c>
      <c r="P72" s="78">
        <f ca="1"/>
        <v>0</v>
      </c>
      <c r="Q72" s="78">
        <f ca="1"/>
        <v>280</v>
      </c>
    </row>
    <row r="73" spans="2:17" x14ac:dyDescent="0.25">
      <c r="B73" s="88" t="str">
        <f ca="1"/>
        <v>Disability</v>
      </c>
      <c r="C73" s="87">
        <f ca="1"/>
        <v>46113</v>
      </c>
      <c r="D73" s="67">
        <f ca="1"/>
        <v>9814.99</v>
      </c>
      <c r="E73" s="67">
        <f ca="1"/>
        <v>-18629.62</v>
      </c>
      <c r="F73" s="67">
        <f ca="1"/>
        <v>35632.86</v>
      </c>
      <c r="G73" s="67">
        <f ca="1"/>
        <v>27098.229999999996</v>
      </c>
      <c r="H73" s="67">
        <f ca="1"/>
        <v>3313.7700000000004</v>
      </c>
      <c r="I73" s="67">
        <f ca="1"/>
        <v>6501.2199999999993</v>
      </c>
      <c r="J73" s="67">
        <f ca="1"/>
        <v>23456.39</v>
      </c>
      <c r="K73" s="67">
        <f ca="1"/>
        <v>114.43</v>
      </c>
      <c r="L73" s="67">
        <f ca="1"/>
        <v>12062.04</v>
      </c>
      <c r="M73" s="67">
        <f ca="1"/>
        <v>-6000.05</v>
      </c>
      <c r="N73" s="67">
        <f ca="1"/>
        <v>-8357.82</v>
      </c>
      <c r="O73" s="67">
        <f ca="1"/>
        <v>-4271.75</v>
      </c>
      <c r="P73" s="67">
        <f ca="1"/>
        <v>0</v>
      </c>
      <c r="Q73" s="67">
        <f ca="1"/>
        <v>280</v>
      </c>
    </row>
    <row r="74" spans="2:17" x14ac:dyDescent="0.25">
      <c r="B74" s="88" t="str">
        <f ca="1"/>
        <v>Kulo Rent</v>
      </c>
      <c r="C74" s="87">
        <f ca="1"/>
        <v>46113</v>
      </c>
      <c r="D74" s="78">
        <f ca="1"/>
        <v>8855.99</v>
      </c>
      <c r="E74" s="78">
        <f ca="1"/>
        <v>-18629.62</v>
      </c>
      <c r="F74" s="78">
        <f ca="1"/>
        <v>35632.86</v>
      </c>
      <c r="G74" s="78">
        <f ca="1"/>
        <v>26139.229999999996</v>
      </c>
      <c r="H74" s="78">
        <f ca="1"/>
        <v>2354.7700000000004</v>
      </c>
      <c r="I74" s="78">
        <f ca="1"/>
        <v>6501.2199999999993</v>
      </c>
      <c r="J74" s="78">
        <f ca="1"/>
        <v>23456.39</v>
      </c>
      <c r="K74" s="78">
        <f ca="1"/>
        <v>114.43</v>
      </c>
      <c r="L74" s="78">
        <f ca="1"/>
        <v>12062.04</v>
      </c>
      <c r="M74" s="78">
        <f ca="1"/>
        <v>-6000.05</v>
      </c>
      <c r="N74" s="78">
        <f ca="1"/>
        <v>-8357.82</v>
      </c>
      <c r="O74" s="78">
        <f ca="1"/>
        <v>-4271.75</v>
      </c>
      <c r="P74" s="78">
        <f ca="1"/>
        <v>0</v>
      </c>
      <c r="Q74" s="78">
        <f ca="1"/>
        <v>280</v>
      </c>
    </row>
    <row r="75" spans="2:17" x14ac:dyDescent="0.25">
      <c r="B75" s="88" t="str">
        <f ca="1"/>
        <v>Rent</v>
      </c>
      <c r="C75" s="87">
        <f ca="1"/>
        <v>46113</v>
      </c>
      <c r="D75" s="67">
        <f ca="1"/>
        <v>7578.0199999999995</v>
      </c>
      <c r="E75" s="67">
        <f ca="1"/>
        <v>-18629.62</v>
      </c>
      <c r="F75" s="67">
        <f ca="1"/>
        <v>35632.86</v>
      </c>
      <c r="G75" s="67">
        <f ca="1"/>
        <v>24861.260000000002</v>
      </c>
      <c r="H75" s="67">
        <f ca="1"/>
        <v>1076.8000000000004</v>
      </c>
      <c r="I75" s="67">
        <f ca="1"/>
        <v>6501.2199999999993</v>
      </c>
      <c r="J75" s="67">
        <f ca="1"/>
        <v>23456.39</v>
      </c>
      <c r="K75" s="67">
        <f ca="1"/>
        <v>114.43</v>
      </c>
      <c r="L75" s="67">
        <f ca="1"/>
        <v>12062.04</v>
      </c>
      <c r="M75" s="67">
        <f ca="1"/>
        <v>-6000.05</v>
      </c>
      <c r="N75" s="67">
        <f ca="1"/>
        <v>-8357.82</v>
      </c>
      <c r="O75" s="67">
        <f ca="1"/>
        <v>-4271.75</v>
      </c>
      <c r="P75" s="67">
        <f ca="1"/>
        <v>0</v>
      </c>
      <c r="Q75" s="67">
        <f ca="1"/>
        <v>280</v>
      </c>
    </row>
    <row r="76" spans="2:17" x14ac:dyDescent="0.25">
      <c r="B76" s="88" t="str">
        <f ca="1"/>
        <v>Visa Platinum</v>
      </c>
      <c r="C76" s="87">
        <f ca="1"/>
        <v>46115</v>
      </c>
      <c r="D76" s="78">
        <f ca="1"/>
        <v>7349.0199999999995</v>
      </c>
      <c r="E76" s="78">
        <f ca="1"/>
        <v>-18318.62</v>
      </c>
      <c r="F76" s="78">
        <f ca="1"/>
        <v>35632.86</v>
      </c>
      <c r="G76" s="78">
        <f ca="1"/>
        <v>24943.260000000002</v>
      </c>
      <c r="H76" s="78">
        <f ca="1"/>
        <v>847.80000000000041</v>
      </c>
      <c r="I76" s="78">
        <f ca="1"/>
        <v>6501.2199999999993</v>
      </c>
      <c r="J76" s="78">
        <f ca="1"/>
        <v>23456.39</v>
      </c>
      <c r="K76" s="78">
        <f ca="1"/>
        <v>114.43</v>
      </c>
      <c r="L76" s="78">
        <f ca="1"/>
        <v>12062.04</v>
      </c>
      <c r="M76" s="78">
        <f ca="1"/>
        <v>-5689.05</v>
      </c>
      <c r="N76" s="78">
        <f ca="1"/>
        <v>-8357.82</v>
      </c>
      <c r="O76" s="78">
        <f ca="1"/>
        <v>-4271.75</v>
      </c>
      <c r="P76" s="78">
        <f ca="1"/>
        <v>0</v>
      </c>
      <c r="Q76" s="78">
        <f ca="1"/>
        <v>280</v>
      </c>
    </row>
    <row r="77" spans="2:17" x14ac:dyDescent="0.25">
      <c r="B77" s="88" t="str">
        <f ca="1"/>
        <v>Kulo Internet</v>
      </c>
      <c r="C77" s="87">
        <f ca="1"/>
        <v>46117</v>
      </c>
      <c r="D77" s="67">
        <f ca="1"/>
        <v>7321.0199999999995</v>
      </c>
      <c r="E77" s="67">
        <f ca="1"/>
        <v>-18318.62</v>
      </c>
      <c r="F77" s="67">
        <f ca="1"/>
        <v>35632.86</v>
      </c>
      <c r="G77" s="67">
        <f ca="1"/>
        <v>24915.260000000002</v>
      </c>
      <c r="H77" s="67">
        <f ca="1"/>
        <v>819.80000000000041</v>
      </c>
      <c r="I77" s="67">
        <f ca="1"/>
        <v>6501.2199999999993</v>
      </c>
      <c r="J77" s="67">
        <f ca="1"/>
        <v>23456.39</v>
      </c>
      <c r="K77" s="67">
        <f ca="1"/>
        <v>114.43</v>
      </c>
      <c r="L77" s="67">
        <f ca="1"/>
        <v>12062.04</v>
      </c>
      <c r="M77" s="67">
        <f ca="1"/>
        <v>-5689.05</v>
      </c>
      <c r="N77" s="67">
        <f ca="1"/>
        <v>-8357.82</v>
      </c>
      <c r="O77" s="67">
        <f ca="1"/>
        <v>-4271.75</v>
      </c>
      <c r="P77" s="67">
        <f ca="1"/>
        <v>0</v>
      </c>
      <c r="Q77" s="67">
        <f ca="1"/>
        <v>280</v>
      </c>
    </row>
    <row r="78" spans="2:17" x14ac:dyDescent="0.25">
      <c r="B78" s="88" t="str">
        <f ca="1"/>
        <v>Cese Phone</v>
      </c>
      <c r="C78" s="87">
        <f ca="1"/>
        <v>46117</v>
      </c>
      <c r="D78" s="78">
        <f ca="1"/>
        <v>7179.0199999999995</v>
      </c>
      <c r="E78" s="78">
        <f ca="1"/>
        <v>-18318.62</v>
      </c>
      <c r="F78" s="78">
        <f ca="1"/>
        <v>35632.86</v>
      </c>
      <c r="G78" s="78">
        <f ca="1"/>
        <v>24773.260000000002</v>
      </c>
      <c r="H78" s="78">
        <f ca="1"/>
        <v>677.80000000000041</v>
      </c>
      <c r="I78" s="78">
        <f ca="1"/>
        <v>6501.2199999999993</v>
      </c>
      <c r="J78" s="78">
        <f ca="1"/>
        <v>23456.39</v>
      </c>
      <c r="K78" s="78">
        <f ca="1"/>
        <v>114.43</v>
      </c>
      <c r="L78" s="78">
        <f ca="1"/>
        <v>12062.04</v>
      </c>
      <c r="M78" s="78">
        <f ca="1"/>
        <v>-5689.05</v>
      </c>
      <c r="N78" s="78">
        <f ca="1"/>
        <v>-8357.82</v>
      </c>
      <c r="O78" s="78">
        <f ca="1"/>
        <v>-4271.75</v>
      </c>
      <c r="P78" s="78">
        <f ca="1"/>
        <v>0</v>
      </c>
      <c r="Q78" s="78">
        <f ca="1"/>
        <v>280</v>
      </c>
    </row>
    <row r="79" spans="2:17" x14ac:dyDescent="0.25">
      <c r="B79" s="88" t="str">
        <f ca="1"/>
        <v>Phone</v>
      </c>
      <c r="C79" s="87">
        <f ca="1"/>
        <v>46117</v>
      </c>
      <c r="D79" s="67">
        <f ca="1"/>
        <v>7028.3499999999995</v>
      </c>
      <c r="E79" s="67">
        <f ca="1"/>
        <v>-18318.62</v>
      </c>
      <c r="F79" s="67">
        <f ca="1"/>
        <v>35632.86</v>
      </c>
      <c r="G79" s="67">
        <f ca="1"/>
        <v>24622.589999999997</v>
      </c>
      <c r="H79" s="67">
        <f ca="1"/>
        <v>527.13000000000045</v>
      </c>
      <c r="I79" s="67">
        <f ca="1"/>
        <v>6501.2199999999993</v>
      </c>
      <c r="J79" s="67">
        <f ca="1"/>
        <v>23456.39</v>
      </c>
      <c r="K79" s="67">
        <f ca="1"/>
        <v>114.43</v>
      </c>
      <c r="L79" s="67">
        <f ca="1"/>
        <v>12062.04</v>
      </c>
      <c r="M79" s="67">
        <f ca="1"/>
        <v>-5689.05</v>
      </c>
      <c r="N79" s="67">
        <f ca="1"/>
        <v>-8357.82</v>
      </c>
      <c r="O79" s="67">
        <f ca="1"/>
        <v>-4271.75</v>
      </c>
      <c r="P79" s="67">
        <f ca="1"/>
        <v>0</v>
      </c>
      <c r="Q79" s="67">
        <f ca="1"/>
        <v>280</v>
      </c>
    </row>
    <row r="80" spans="2:17" x14ac:dyDescent="0.25">
      <c r="B80" s="88" t="str">
        <f ca="1"/>
        <v>Sony</v>
      </c>
      <c r="C80" s="87">
        <f ca="1"/>
        <v>46120</v>
      </c>
      <c r="D80" s="78">
        <f ca="1"/>
        <v>7010.36</v>
      </c>
      <c r="E80" s="78">
        <f ca="1"/>
        <v>-18318.62</v>
      </c>
      <c r="F80" s="78">
        <f ca="1"/>
        <v>35632.86</v>
      </c>
      <c r="G80" s="78">
        <f ca="1"/>
        <v>24604.6</v>
      </c>
      <c r="H80" s="78">
        <f ca="1"/>
        <v>509.14000000000044</v>
      </c>
      <c r="I80" s="78">
        <f ca="1"/>
        <v>6501.2199999999993</v>
      </c>
      <c r="J80" s="78">
        <f ca="1"/>
        <v>23456.39</v>
      </c>
      <c r="K80" s="78">
        <f ca="1"/>
        <v>114.43</v>
      </c>
      <c r="L80" s="78">
        <f ca="1"/>
        <v>12062.04</v>
      </c>
      <c r="M80" s="78">
        <f ca="1"/>
        <v>-5689.05</v>
      </c>
      <c r="N80" s="78">
        <f ca="1"/>
        <v>-8357.82</v>
      </c>
      <c r="O80" s="78">
        <f ca="1"/>
        <v>-4271.75</v>
      </c>
      <c r="P80" s="78">
        <f ca="1"/>
        <v>0</v>
      </c>
      <c r="Q80" s="78">
        <f ca="1"/>
        <v>280</v>
      </c>
    </row>
    <row r="81" spans="2:17" x14ac:dyDescent="0.25">
      <c r="B81" s="88" t="str">
        <f ca="1"/>
        <v>Phone Insurance</v>
      </c>
      <c r="C81" s="87">
        <f ca="1"/>
        <v>46120</v>
      </c>
      <c r="D81" s="67">
        <f ca="1"/>
        <v>7002.36</v>
      </c>
      <c r="E81" s="67">
        <f ca="1"/>
        <v>-18318.62</v>
      </c>
      <c r="F81" s="67">
        <f ca="1"/>
        <v>35632.86</v>
      </c>
      <c r="G81" s="67">
        <f ca="1"/>
        <v>24596.6</v>
      </c>
      <c r="H81" s="67">
        <f ca="1"/>
        <v>501.14000000000044</v>
      </c>
      <c r="I81" s="67">
        <f ca="1"/>
        <v>6501.2199999999993</v>
      </c>
      <c r="J81" s="67">
        <f ca="1"/>
        <v>23456.39</v>
      </c>
      <c r="K81" s="67">
        <f ca="1"/>
        <v>114.43</v>
      </c>
      <c r="L81" s="67">
        <f ca="1"/>
        <v>12062.04</v>
      </c>
      <c r="M81" s="67">
        <f ca="1"/>
        <v>-5689.05</v>
      </c>
      <c r="N81" s="67">
        <f ca="1"/>
        <v>-8357.82</v>
      </c>
      <c r="O81" s="67">
        <f ca="1"/>
        <v>-4271.75</v>
      </c>
      <c r="P81" s="67">
        <f ca="1"/>
        <v>0</v>
      </c>
      <c r="Q81" s="67">
        <f ca="1"/>
        <v>280</v>
      </c>
    </row>
    <row r="82" spans="2:17" x14ac:dyDescent="0.25">
      <c r="B82" s="88" t="str">
        <f ca="1"/>
        <v>Amazon</v>
      </c>
      <c r="C82" s="87">
        <f ca="1"/>
        <v>46121</v>
      </c>
      <c r="D82" s="78">
        <f ca="1"/>
        <v>6986.21</v>
      </c>
      <c r="E82" s="78">
        <f ca="1"/>
        <v>-18318.62</v>
      </c>
      <c r="F82" s="78">
        <f ca="1"/>
        <v>35632.86</v>
      </c>
      <c r="G82" s="78">
        <f ca="1"/>
        <v>24580.449999999997</v>
      </c>
      <c r="H82" s="78">
        <f ca="1"/>
        <v>484.99000000000046</v>
      </c>
      <c r="I82" s="78">
        <f ca="1"/>
        <v>6501.2199999999993</v>
      </c>
      <c r="J82" s="78">
        <f ca="1"/>
        <v>23456.39</v>
      </c>
      <c r="K82" s="78">
        <f ca="1"/>
        <v>114.43</v>
      </c>
      <c r="L82" s="78">
        <f ca="1"/>
        <v>12062.04</v>
      </c>
      <c r="M82" s="78">
        <f ca="1"/>
        <v>-5689.05</v>
      </c>
      <c r="N82" s="78">
        <f ca="1"/>
        <v>-8357.82</v>
      </c>
      <c r="O82" s="78">
        <f ca="1"/>
        <v>-4271.75</v>
      </c>
      <c r="P82" s="78">
        <f ca="1"/>
        <v>0</v>
      </c>
      <c r="Q82" s="78">
        <f ca="1"/>
        <v>280</v>
      </c>
    </row>
    <row r="83" spans="2:17" x14ac:dyDescent="0.25">
      <c r="B83" s="88" t="str">
        <f ca="1"/>
        <v>Paycheck</v>
      </c>
      <c r="C83" s="87">
        <f ca="1"/>
        <v>46122</v>
      </c>
      <c r="D83" s="67">
        <f ca="1"/>
        <v>8586.2099999999991</v>
      </c>
      <c r="E83" s="67">
        <f ca="1"/>
        <v>-18318.62</v>
      </c>
      <c r="F83" s="67">
        <f ca="1"/>
        <v>35632.86</v>
      </c>
      <c r="G83" s="67">
        <f ca="1"/>
        <v>26180.449999999997</v>
      </c>
      <c r="H83" s="67">
        <f ca="1"/>
        <v>1624.9900000000005</v>
      </c>
      <c r="I83" s="67">
        <f ca="1"/>
        <v>6961.2199999999993</v>
      </c>
      <c r="J83" s="67">
        <f ca="1"/>
        <v>23456.39</v>
      </c>
      <c r="K83" s="67">
        <f ca="1"/>
        <v>114.43</v>
      </c>
      <c r="L83" s="67">
        <f ca="1"/>
        <v>12062.04</v>
      </c>
      <c r="M83" s="67">
        <f ca="1"/>
        <v>-5689.05</v>
      </c>
      <c r="N83" s="67">
        <f ca="1"/>
        <v>-8357.82</v>
      </c>
      <c r="O83" s="67">
        <f ca="1"/>
        <v>-4271.75</v>
      </c>
      <c r="P83" s="67">
        <f ca="1"/>
        <v>0</v>
      </c>
      <c r="Q83" s="67">
        <f ca="1"/>
        <v>280</v>
      </c>
    </row>
    <row r="84" spans="2:17" x14ac:dyDescent="0.25">
      <c r="B84" s="88" t="str">
        <f ca="1"/>
        <v>Ameritas</v>
      </c>
      <c r="C84" s="87">
        <f ca="1"/>
        <v>46122</v>
      </c>
      <c r="D84" s="78">
        <f ca="1"/>
        <v>8586.2099999999991</v>
      </c>
      <c r="E84" s="78">
        <f ca="1"/>
        <v>-18318.62</v>
      </c>
      <c r="F84" s="78">
        <f ca="1"/>
        <v>35744.86</v>
      </c>
      <c r="G84" s="78">
        <f ca="1"/>
        <v>26292.449999999997</v>
      </c>
      <c r="H84" s="78">
        <f ca="1"/>
        <v>1624.9900000000005</v>
      </c>
      <c r="I84" s="78">
        <f ca="1"/>
        <v>6961.2199999999993</v>
      </c>
      <c r="J84" s="78">
        <f ca="1"/>
        <v>23568.39</v>
      </c>
      <c r="K84" s="78">
        <f ca="1"/>
        <v>114.43</v>
      </c>
      <c r="L84" s="78">
        <f ca="1"/>
        <v>12062.04</v>
      </c>
      <c r="M84" s="78">
        <f ca="1"/>
        <v>-5689.05</v>
      </c>
      <c r="N84" s="78">
        <f ca="1"/>
        <v>-8357.82</v>
      </c>
      <c r="O84" s="78">
        <f ca="1"/>
        <v>-4271.75</v>
      </c>
      <c r="P84" s="78">
        <f ca="1"/>
        <v>0</v>
      </c>
      <c r="Q84" s="78">
        <f ca="1"/>
        <v>280</v>
      </c>
    </row>
    <row r="85" spans="2:17" x14ac:dyDescent="0.25">
      <c r="B85" s="88" t="str">
        <f ca="1"/>
        <v>Viso Go</v>
      </c>
      <c r="C85" s="87">
        <f ca="1"/>
        <v>46123</v>
      </c>
      <c r="D85" s="67">
        <f ca="1"/>
        <v>8311.2099999999991</v>
      </c>
      <c r="E85" s="67">
        <f ca="1"/>
        <v>-18172.62</v>
      </c>
      <c r="F85" s="67">
        <f ca="1"/>
        <v>35744.86</v>
      </c>
      <c r="G85" s="67">
        <f ca="1"/>
        <v>26163.449999999997</v>
      </c>
      <c r="H85" s="67">
        <f ca="1"/>
        <v>1349.9900000000005</v>
      </c>
      <c r="I85" s="67">
        <f ca="1"/>
        <v>6961.2199999999993</v>
      </c>
      <c r="J85" s="67">
        <f ca="1"/>
        <v>23568.39</v>
      </c>
      <c r="K85" s="67">
        <f ca="1"/>
        <v>114.43</v>
      </c>
      <c r="L85" s="67">
        <f ca="1"/>
        <v>12062.04</v>
      </c>
      <c r="M85" s="67">
        <f ca="1"/>
        <v>-5689.05</v>
      </c>
      <c r="N85" s="67">
        <f ca="1"/>
        <v>-8211.82</v>
      </c>
      <c r="O85" s="67">
        <f ca="1"/>
        <v>-4271.75</v>
      </c>
      <c r="P85" s="67">
        <f ca="1"/>
        <v>0</v>
      </c>
      <c r="Q85" s="67">
        <f ca="1"/>
        <v>280</v>
      </c>
    </row>
    <row r="86" spans="2:17" x14ac:dyDescent="0.25">
      <c r="B86" s="88" t="str">
        <f ca="1"/>
        <v>Groceries</v>
      </c>
      <c r="C86" s="87">
        <f ca="1"/>
        <v>46123</v>
      </c>
      <c r="D86" s="78">
        <f ca="1"/>
        <v>8111.21</v>
      </c>
      <c r="E86" s="78">
        <f ca="1"/>
        <v>-18172.62</v>
      </c>
      <c r="F86" s="78">
        <f ca="1"/>
        <v>35744.86</v>
      </c>
      <c r="G86" s="78">
        <f ca="1"/>
        <v>25963.449999999997</v>
      </c>
      <c r="H86" s="78">
        <f ca="1"/>
        <v>1349.9900000000005</v>
      </c>
      <c r="I86" s="78">
        <f ca="1"/>
        <v>6761.2199999999993</v>
      </c>
      <c r="J86" s="78">
        <f ca="1"/>
        <v>23568.39</v>
      </c>
      <c r="K86" s="78">
        <f ca="1"/>
        <v>114.43</v>
      </c>
      <c r="L86" s="78">
        <f ca="1"/>
        <v>12062.04</v>
      </c>
      <c r="M86" s="78">
        <f ca="1"/>
        <v>-5689.05</v>
      </c>
      <c r="N86" s="78">
        <f ca="1"/>
        <v>-8211.82</v>
      </c>
      <c r="O86" s="78">
        <f ca="1"/>
        <v>-4271.75</v>
      </c>
      <c r="P86" s="78">
        <f ca="1"/>
        <v>0</v>
      </c>
      <c r="Q86" s="78">
        <f ca="1"/>
        <v>280</v>
      </c>
    </row>
    <row r="87" spans="2:17" x14ac:dyDescent="0.25">
      <c r="B87" s="88" t="str">
        <f ca="1"/>
        <v>Food &amp; Drinks</v>
      </c>
      <c r="C87" s="87">
        <f ca="1"/>
        <v>46123</v>
      </c>
      <c r="D87" s="67">
        <f ca="1"/>
        <v>7911.21</v>
      </c>
      <c r="E87" s="67">
        <f ca="1"/>
        <v>-18172.62</v>
      </c>
      <c r="F87" s="67">
        <f ca="1"/>
        <v>35744.86</v>
      </c>
      <c r="G87" s="67">
        <f ca="1"/>
        <v>25763.449999999997</v>
      </c>
      <c r="H87" s="67">
        <f ca="1"/>
        <v>1349.9900000000005</v>
      </c>
      <c r="I87" s="67">
        <f ca="1"/>
        <v>6561.2199999999993</v>
      </c>
      <c r="J87" s="67">
        <f ca="1"/>
        <v>23568.39</v>
      </c>
      <c r="K87" s="67">
        <f ca="1"/>
        <v>114.43</v>
      </c>
      <c r="L87" s="67">
        <f ca="1"/>
        <v>12062.04</v>
      </c>
      <c r="M87" s="67">
        <f ca="1"/>
        <v>-5689.05</v>
      </c>
      <c r="N87" s="67">
        <f ca="1"/>
        <v>-8211.82</v>
      </c>
      <c r="O87" s="67">
        <f ca="1"/>
        <v>-4271.75</v>
      </c>
      <c r="P87" s="67">
        <f ca="1"/>
        <v>0</v>
      </c>
      <c r="Q87" s="67">
        <f ca="1"/>
        <v>280</v>
      </c>
    </row>
    <row r="88" spans="2:17" x14ac:dyDescent="0.25">
      <c r="B88" s="88" t="str">
        <f ca="1"/>
        <v>Motorcycle</v>
      </c>
      <c r="C88" s="87">
        <f ca="1"/>
        <v>46128</v>
      </c>
      <c r="D88" s="78">
        <f ca="1"/>
        <v>7760.83</v>
      </c>
      <c r="E88" s="78">
        <f ca="1"/>
        <v>-18172.62</v>
      </c>
      <c r="F88" s="78">
        <f ca="1"/>
        <v>35744.86</v>
      </c>
      <c r="G88" s="78">
        <f ca="1"/>
        <v>25613.07</v>
      </c>
      <c r="H88" s="78">
        <f ca="1"/>
        <v>1199.6100000000006</v>
      </c>
      <c r="I88" s="78">
        <f ca="1"/>
        <v>6561.2199999999993</v>
      </c>
      <c r="J88" s="78">
        <f ca="1"/>
        <v>23568.39</v>
      </c>
      <c r="K88" s="78">
        <f ca="1"/>
        <v>114.43</v>
      </c>
      <c r="L88" s="78">
        <f ca="1"/>
        <v>12062.04</v>
      </c>
      <c r="M88" s="78">
        <f ca="1"/>
        <v>-5689.05</v>
      </c>
      <c r="N88" s="78">
        <f ca="1"/>
        <v>-8211.82</v>
      </c>
      <c r="O88" s="78">
        <f ca="1"/>
        <v>-4271.75</v>
      </c>
      <c r="P88" s="78">
        <f ca="1"/>
        <v>0</v>
      </c>
      <c r="Q88" s="78">
        <f ca="1"/>
        <v>280</v>
      </c>
    </row>
    <row r="89" spans="2:17" x14ac:dyDescent="0.25">
      <c r="B89" s="88" t="str">
        <f ca="1"/>
        <v>Netflix</v>
      </c>
      <c r="C89" s="87">
        <f ca="1"/>
        <v>46132</v>
      </c>
      <c r="D89" s="67">
        <f ca="1"/>
        <v>7735.84</v>
      </c>
      <c r="E89" s="67">
        <f ca="1"/>
        <v>-18172.62</v>
      </c>
      <c r="F89" s="67">
        <f ca="1"/>
        <v>35744.86</v>
      </c>
      <c r="G89" s="67">
        <f ca="1"/>
        <v>25588.079999999994</v>
      </c>
      <c r="H89" s="67">
        <f ca="1"/>
        <v>1174.6200000000006</v>
      </c>
      <c r="I89" s="67">
        <f ca="1"/>
        <v>6561.2199999999993</v>
      </c>
      <c r="J89" s="67">
        <f ca="1"/>
        <v>23568.39</v>
      </c>
      <c r="K89" s="67">
        <f ca="1"/>
        <v>114.43</v>
      </c>
      <c r="L89" s="67">
        <f ca="1"/>
        <v>12062.04</v>
      </c>
      <c r="M89" s="67">
        <f ca="1"/>
        <v>-5689.05</v>
      </c>
      <c r="N89" s="67">
        <f ca="1"/>
        <v>-8211.82</v>
      </c>
      <c r="O89" s="67">
        <f ca="1"/>
        <v>-4271.75</v>
      </c>
      <c r="P89" s="67">
        <f ca="1"/>
        <v>0</v>
      </c>
      <c r="Q89" s="67">
        <f ca="1"/>
        <v>280</v>
      </c>
    </row>
    <row r="90" spans="2:17" x14ac:dyDescent="0.25">
      <c r="B90" s="88" t="str">
        <f ca="1"/>
        <v>Renters</v>
      </c>
      <c r="C90" s="87">
        <f ca="1"/>
        <v>46133</v>
      </c>
      <c r="D90" s="78">
        <f ca="1"/>
        <v>7724.92</v>
      </c>
      <c r="E90" s="78">
        <f ca="1"/>
        <v>-18172.62</v>
      </c>
      <c r="F90" s="78">
        <f ca="1"/>
        <v>35744.86</v>
      </c>
      <c r="G90" s="78">
        <f ca="1"/>
        <v>25577.159999999996</v>
      </c>
      <c r="H90" s="78">
        <f ca="1"/>
        <v>1163.7000000000005</v>
      </c>
      <c r="I90" s="78">
        <f ca="1"/>
        <v>6561.2199999999993</v>
      </c>
      <c r="J90" s="78">
        <f ca="1"/>
        <v>23568.39</v>
      </c>
      <c r="K90" s="78">
        <f ca="1"/>
        <v>114.43</v>
      </c>
      <c r="L90" s="78">
        <f ca="1"/>
        <v>12062.04</v>
      </c>
      <c r="M90" s="78">
        <f ca="1"/>
        <v>-5689.05</v>
      </c>
      <c r="N90" s="78">
        <f ca="1"/>
        <v>-8211.82</v>
      </c>
      <c r="O90" s="78">
        <f ca="1"/>
        <v>-4271.75</v>
      </c>
      <c r="P90" s="78">
        <f ca="1"/>
        <v>0</v>
      </c>
      <c r="Q90" s="78">
        <f ca="1"/>
        <v>280</v>
      </c>
    </row>
    <row r="91" spans="2:17" x14ac:dyDescent="0.25">
      <c r="B91" s="88" t="str">
        <f ca="1"/>
        <v>Paycheck</v>
      </c>
      <c r="C91" s="87">
        <f ca="1"/>
        <v>46136</v>
      </c>
      <c r="D91" s="67">
        <f ca="1"/>
        <v>9324.92</v>
      </c>
      <c r="E91" s="67">
        <f ca="1"/>
        <v>-18172.62</v>
      </c>
      <c r="F91" s="67">
        <f ca="1"/>
        <v>35744.86</v>
      </c>
      <c r="G91" s="67">
        <f ca="1"/>
        <v>27177.159999999996</v>
      </c>
      <c r="H91" s="67">
        <f ca="1"/>
        <v>2303.7000000000007</v>
      </c>
      <c r="I91" s="67">
        <f ca="1"/>
        <v>7021.2199999999993</v>
      </c>
      <c r="J91" s="67">
        <f ca="1"/>
        <v>23568.39</v>
      </c>
      <c r="K91" s="67">
        <f ca="1"/>
        <v>114.43</v>
      </c>
      <c r="L91" s="67">
        <f ca="1"/>
        <v>12062.04</v>
      </c>
      <c r="M91" s="67">
        <f ca="1"/>
        <v>-5689.05</v>
      </c>
      <c r="N91" s="67">
        <f ca="1"/>
        <v>-8211.82</v>
      </c>
      <c r="O91" s="67">
        <f ca="1"/>
        <v>-4271.75</v>
      </c>
      <c r="P91" s="67">
        <f ca="1"/>
        <v>0</v>
      </c>
      <c r="Q91" s="67">
        <f ca="1"/>
        <v>280</v>
      </c>
    </row>
    <row r="92" spans="2:17" x14ac:dyDescent="0.25">
      <c r="B92" s="88" t="str">
        <f ca="1"/>
        <v>Ameritas</v>
      </c>
      <c r="C92" s="87">
        <f ca="1"/>
        <v>46136</v>
      </c>
      <c r="D92" s="78">
        <f ca="1"/>
        <v>9324.92</v>
      </c>
      <c r="E92" s="78">
        <f ca="1"/>
        <v>-18172.62</v>
      </c>
      <c r="F92" s="78">
        <f ca="1"/>
        <v>35856.86</v>
      </c>
      <c r="G92" s="78">
        <f ca="1"/>
        <v>27289.159999999996</v>
      </c>
      <c r="H92" s="78">
        <f ca="1"/>
        <v>2303.7000000000007</v>
      </c>
      <c r="I92" s="78">
        <f ca="1"/>
        <v>7021.2199999999993</v>
      </c>
      <c r="J92" s="78">
        <f ca="1"/>
        <v>23680.39</v>
      </c>
      <c r="K92" s="78">
        <f ca="1"/>
        <v>114.43</v>
      </c>
      <c r="L92" s="78">
        <f ca="1"/>
        <v>12062.04</v>
      </c>
      <c r="M92" s="78">
        <f ca="1"/>
        <v>-5689.05</v>
      </c>
      <c r="N92" s="78">
        <f ca="1"/>
        <v>-8211.82</v>
      </c>
      <c r="O92" s="78">
        <f ca="1"/>
        <v>-4271.75</v>
      </c>
      <c r="P92" s="78">
        <f ca="1"/>
        <v>0</v>
      </c>
      <c r="Q92" s="78">
        <f ca="1"/>
        <v>280</v>
      </c>
    </row>
    <row r="93" spans="2:17" x14ac:dyDescent="0.25">
      <c r="B93" s="88" t="str">
        <f ca="1"/>
        <v>Cese Transfer</v>
      </c>
      <c r="C93" s="87">
        <f ca="1"/>
        <v>46137</v>
      </c>
      <c r="D93" s="67">
        <f ca="1"/>
        <v>9466.92</v>
      </c>
      <c r="E93" s="67">
        <f ca="1"/>
        <v>-18172.62</v>
      </c>
      <c r="F93" s="67">
        <f ca="1"/>
        <v>35856.86</v>
      </c>
      <c r="G93" s="67">
        <f ca="1"/>
        <v>27431.159999999996</v>
      </c>
      <c r="H93" s="67">
        <f ca="1"/>
        <v>2445.7000000000007</v>
      </c>
      <c r="I93" s="67">
        <f ca="1"/>
        <v>7021.2199999999993</v>
      </c>
      <c r="J93" s="67">
        <f ca="1"/>
        <v>23680.39</v>
      </c>
      <c r="K93" s="67">
        <f ca="1"/>
        <v>114.43</v>
      </c>
      <c r="L93" s="67">
        <f ca="1"/>
        <v>12062.04</v>
      </c>
      <c r="M93" s="67">
        <f ca="1"/>
        <v>-5689.05</v>
      </c>
      <c r="N93" s="67">
        <f ca="1"/>
        <v>-8211.82</v>
      </c>
      <c r="O93" s="67">
        <f ca="1"/>
        <v>-4271.75</v>
      </c>
      <c r="P93" s="67">
        <f ca="1"/>
        <v>0</v>
      </c>
      <c r="Q93" s="67">
        <f ca="1"/>
        <v>280</v>
      </c>
    </row>
    <row r="94" spans="2:17" x14ac:dyDescent="0.25">
      <c r="B94" s="88" t="str">
        <f ca="1"/>
        <v>Groceries</v>
      </c>
      <c r="C94" s="87">
        <f ca="1"/>
        <v>46137</v>
      </c>
      <c r="D94" s="78">
        <f ca="1"/>
        <v>9266.92</v>
      </c>
      <c r="E94" s="78">
        <f ca="1"/>
        <v>-18172.62</v>
      </c>
      <c r="F94" s="78">
        <f ca="1"/>
        <v>35856.86</v>
      </c>
      <c r="G94" s="78">
        <f ca="1"/>
        <v>27231.159999999996</v>
      </c>
      <c r="H94" s="78">
        <f ca="1"/>
        <v>2445.7000000000007</v>
      </c>
      <c r="I94" s="78">
        <f ca="1"/>
        <v>6821.2199999999993</v>
      </c>
      <c r="J94" s="78">
        <f ca="1"/>
        <v>23680.39</v>
      </c>
      <c r="K94" s="78">
        <f ca="1"/>
        <v>114.43</v>
      </c>
      <c r="L94" s="78">
        <f ca="1"/>
        <v>12062.04</v>
      </c>
      <c r="M94" s="78">
        <f ca="1"/>
        <v>-5689.05</v>
      </c>
      <c r="N94" s="78">
        <f ca="1"/>
        <v>-8211.82</v>
      </c>
      <c r="O94" s="78">
        <f ca="1"/>
        <v>-4271.75</v>
      </c>
      <c r="P94" s="78">
        <f ca="1"/>
        <v>0</v>
      </c>
      <c r="Q94" s="78">
        <f ca="1"/>
        <v>280</v>
      </c>
    </row>
    <row r="95" spans="2:17" x14ac:dyDescent="0.25">
      <c r="B95" s="88" t="str">
        <f ca="1"/>
        <v>Food &amp; Drinks</v>
      </c>
      <c r="C95" s="87">
        <f ca="1"/>
        <v>46137</v>
      </c>
      <c r="D95" s="67">
        <f ca="1"/>
        <v>9066.92</v>
      </c>
      <c r="E95" s="67">
        <f ca="1"/>
        <v>-18172.62</v>
      </c>
      <c r="F95" s="67">
        <f ca="1"/>
        <v>35856.86</v>
      </c>
      <c r="G95" s="67">
        <f ca="1"/>
        <v>27031.159999999996</v>
      </c>
      <c r="H95" s="67">
        <f ca="1"/>
        <v>2445.7000000000007</v>
      </c>
      <c r="I95" s="67">
        <f ca="1"/>
        <v>6621.2199999999993</v>
      </c>
      <c r="J95" s="67">
        <f ca="1"/>
        <v>23680.39</v>
      </c>
      <c r="K95" s="67">
        <f ca="1"/>
        <v>114.43</v>
      </c>
      <c r="L95" s="67">
        <f ca="1"/>
        <v>12062.04</v>
      </c>
      <c r="M95" s="67">
        <f ca="1"/>
        <v>-5689.05</v>
      </c>
      <c r="N95" s="67">
        <f ca="1"/>
        <v>-8211.82</v>
      </c>
      <c r="O95" s="67">
        <f ca="1"/>
        <v>-4271.75</v>
      </c>
      <c r="P95" s="67">
        <f ca="1"/>
        <v>0</v>
      </c>
      <c r="Q95" s="67">
        <f ca="1"/>
        <v>280</v>
      </c>
    </row>
    <row r="96" spans="2:17" x14ac:dyDescent="0.25">
      <c r="B96" s="88" t="str">
        <f ca="1"/>
        <v>Internet</v>
      </c>
      <c r="C96" s="87">
        <f ca="1"/>
        <v>46138</v>
      </c>
      <c r="D96" s="78">
        <f ca="1"/>
        <v>9066.92</v>
      </c>
      <c r="E96" s="78">
        <f ca="1"/>
        <v>-18172.62</v>
      </c>
      <c r="F96" s="78">
        <f ca="1"/>
        <v>35856.86</v>
      </c>
      <c r="G96" s="78">
        <f ca="1"/>
        <v>27031.159999999996</v>
      </c>
      <c r="H96" s="78">
        <f ca="1"/>
        <v>2445.7000000000007</v>
      </c>
      <c r="I96" s="78">
        <f ca="1"/>
        <v>6621.2199999999993</v>
      </c>
      <c r="J96" s="78">
        <f ca="1"/>
        <v>23680.39</v>
      </c>
      <c r="K96" s="78">
        <f ca="1"/>
        <v>114.43</v>
      </c>
      <c r="L96" s="78">
        <f ca="1"/>
        <v>12062.04</v>
      </c>
      <c r="M96" s="78">
        <f ca="1"/>
        <v>-5689.05</v>
      </c>
      <c r="N96" s="78">
        <f ca="1"/>
        <v>-8211.82</v>
      </c>
      <c r="O96" s="78">
        <f ca="1"/>
        <v>-4271.75</v>
      </c>
      <c r="P96" s="78">
        <f ca="1"/>
        <v>0</v>
      </c>
      <c r="Q96" s="78">
        <f ca="1"/>
        <v>280</v>
      </c>
    </row>
    <row r="97" spans="2:17" x14ac:dyDescent="0.25">
      <c r="B97" s="88" t="str">
        <f ca="1"/>
        <v>Windsurf</v>
      </c>
      <c r="C97" s="87">
        <f ca="1"/>
        <v>46138</v>
      </c>
      <c r="D97" s="67">
        <f ca="1"/>
        <v>9051.92</v>
      </c>
      <c r="E97" s="67">
        <f ca="1"/>
        <v>-18172.62</v>
      </c>
      <c r="F97" s="67">
        <f ca="1"/>
        <v>35856.86</v>
      </c>
      <c r="G97" s="67">
        <f ca="1"/>
        <v>27016.159999999996</v>
      </c>
      <c r="H97" s="67">
        <f ca="1"/>
        <v>2430.7000000000007</v>
      </c>
      <c r="I97" s="67">
        <f ca="1"/>
        <v>6621.2199999999993</v>
      </c>
      <c r="J97" s="67">
        <f ca="1"/>
        <v>23680.39</v>
      </c>
      <c r="K97" s="67">
        <f ca="1"/>
        <v>114.43</v>
      </c>
      <c r="L97" s="67">
        <f ca="1"/>
        <v>12062.04</v>
      </c>
      <c r="M97" s="67">
        <f ca="1"/>
        <v>-5689.05</v>
      </c>
      <c r="N97" s="67">
        <f ca="1"/>
        <v>-8211.82</v>
      </c>
      <c r="O97" s="67">
        <f ca="1"/>
        <v>-4271.75</v>
      </c>
      <c r="P97" s="67">
        <f ca="1"/>
        <v>0</v>
      </c>
      <c r="Q97" s="67">
        <f ca="1"/>
        <v>280</v>
      </c>
    </row>
    <row r="98" spans="2:17" x14ac:dyDescent="0.25">
      <c r="B98" s="88" t="str">
        <f ca="1"/>
        <v>Tidal</v>
      </c>
      <c r="C98" s="87">
        <f ca="1"/>
        <v>46139</v>
      </c>
      <c r="D98" s="78">
        <f ca="1"/>
        <v>9040.93</v>
      </c>
      <c r="E98" s="78">
        <f ca="1"/>
        <v>-18172.62</v>
      </c>
      <c r="F98" s="78">
        <f ca="1"/>
        <v>35856.86</v>
      </c>
      <c r="G98" s="78">
        <f ca="1"/>
        <v>27005.17</v>
      </c>
      <c r="H98" s="78">
        <f ca="1"/>
        <v>2419.7100000000009</v>
      </c>
      <c r="I98" s="78">
        <f ca="1"/>
        <v>6621.2199999999993</v>
      </c>
      <c r="J98" s="78">
        <f ca="1"/>
        <v>23680.39</v>
      </c>
      <c r="K98" s="78">
        <f ca="1"/>
        <v>114.43</v>
      </c>
      <c r="L98" s="78">
        <f ca="1"/>
        <v>12062.04</v>
      </c>
      <c r="M98" s="78">
        <f ca="1"/>
        <v>-5689.05</v>
      </c>
      <c r="N98" s="78">
        <f ca="1"/>
        <v>-8211.82</v>
      </c>
      <c r="O98" s="78">
        <f ca="1"/>
        <v>-4271.75</v>
      </c>
      <c r="P98" s="78">
        <f ca="1"/>
        <v>0</v>
      </c>
      <c r="Q98" s="78">
        <f ca="1"/>
        <v>280</v>
      </c>
    </row>
    <row r="99" spans="2:17" x14ac:dyDescent="0.25">
      <c r="B99" s="88" t="str">
        <f ca="1"/>
        <v>Costco Citi</v>
      </c>
      <c r="C99" s="87">
        <f ca="1"/>
        <v>46140</v>
      </c>
      <c r="D99" s="67">
        <f ca="1"/>
        <v>8900.93</v>
      </c>
      <c r="E99" s="67">
        <f ca="1"/>
        <v>-18172.62</v>
      </c>
      <c r="F99" s="67">
        <f ca="1"/>
        <v>35856.86</v>
      </c>
      <c r="G99" s="67">
        <f ca="1"/>
        <v>27005.17</v>
      </c>
      <c r="H99" s="67">
        <f ca="1"/>
        <v>2279.7100000000009</v>
      </c>
      <c r="I99" s="67">
        <f ca="1"/>
        <v>6621.2199999999993</v>
      </c>
      <c r="J99" s="67">
        <f ca="1"/>
        <v>23680.39</v>
      </c>
      <c r="K99" s="67">
        <f ca="1"/>
        <v>114.43</v>
      </c>
      <c r="L99" s="67">
        <f ca="1"/>
        <v>12062.04</v>
      </c>
      <c r="M99" s="67">
        <f ca="1"/>
        <v>-5689.05</v>
      </c>
      <c r="N99" s="67">
        <f ca="1"/>
        <v>-8211.82</v>
      </c>
      <c r="O99" s="67">
        <f ca="1"/>
        <v>-4271.75</v>
      </c>
      <c r="P99" s="67">
        <f ca="1"/>
        <v>0</v>
      </c>
      <c r="Q99" s="67">
        <f ca="1"/>
        <v>420</v>
      </c>
    </row>
    <row r="100" spans="2:17" x14ac:dyDescent="0.25">
      <c r="B100" s="88" t="str">
        <f ca="1"/>
        <v>Kulo Transfer</v>
      </c>
      <c r="C100" s="87">
        <f ca="1"/>
        <v>46140</v>
      </c>
      <c r="D100" s="78">
        <f ca="1"/>
        <v>9950.93</v>
      </c>
      <c r="E100" s="78">
        <f ca="1"/>
        <v>-18172.62</v>
      </c>
      <c r="F100" s="78">
        <f ca="1"/>
        <v>35856.86</v>
      </c>
      <c r="G100" s="78">
        <f ca="1"/>
        <v>28055.17</v>
      </c>
      <c r="H100" s="78">
        <f ca="1"/>
        <v>3329.7100000000009</v>
      </c>
      <c r="I100" s="78">
        <f ca="1"/>
        <v>6621.2199999999993</v>
      </c>
      <c r="J100" s="78">
        <f ca="1"/>
        <v>23680.39</v>
      </c>
      <c r="K100" s="78">
        <f ca="1"/>
        <v>114.43</v>
      </c>
      <c r="L100" s="78">
        <f ca="1"/>
        <v>12062.04</v>
      </c>
      <c r="M100" s="78">
        <f ca="1"/>
        <v>-5689.05</v>
      </c>
      <c r="N100" s="78">
        <f ca="1"/>
        <v>-8211.82</v>
      </c>
      <c r="O100" s="78">
        <f ca="1"/>
        <v>-4271.75</v>
      </c>
      <c r="P100" s="78">
        <f ca="1"/>
        <v>0</v>
      </c>
      <c r="Q100" s="78">
        <f ca="1"/>
        <v>420</v>
      </c>
    </row>
    <row r="101" spans="2:17" x14ac:dyDescent="0.25">
      <c r="B101" s="88" t="str">
        <f ca="1"/>
        <v>Kulo SDGE</v>
      </c>
      <c r="C101" s="87">
        <f ca="1"/>
        <v>46140</v>
      </c>
      <c r="D101" s="67">
        <f ca="1"/>
        <v>9868.93</v>
      </c>
      <c r="E101" s="67">
        <f ca="1"/>
        <v>-18172.62</v>
      </c>
      <c r="F101" s="67">
        <f ca="1"/>
        <v>35856.86</v>
      </c>
      <c r="G101" s="67">
        <f ca="1"/>
        <v>27973.17</v>
      </c>
      <c r="H101" s="67">
        <f ca="1"/>
        <v>3247.7100000000009</v>
      </c>
      <c r="I101" s="67">
        <f ca="1"/>
        <v>6621.2199999999993</v>
      </c>
      <c r="J101" s="67">
        <f ca="1"/>
        <v>23680.39</v>
      </c>
      <c r="K101" s="67">
        <f ca="1"/>
        <v>114.43</v>
      </c>
      <c r="L101" s="67">
        <f ca="1"/>
        <v>12062.04</v>
      </c>
      <c r="M101" s="67">
        <f ca="1"/>
        <v>-5689.05</v>
      </c>
      <c r="N101" s="67">
        <f ca="1"/>
        <v>-8211.82</v>
      </c>
      <c r="O101" s="67">
        <f ca="1"/>
        <v>-4271.75</v>
      </c>
      <c r="P101" s="67">
        <f ca="1"/>
        <v>0</v>
      </c>
      <c r="Q101" s="67">
        <f ca="1"/>
        <v>420</v>
      </c>
    </row>
    <row r="102" spans="2:17" x14ac:dyDescent="0.25">
      <c r="B102" s="88" t="str">
        <f ca="1"/>
        <v>SDGE</v>
      </c>
      <c r="C102" s="87">
        <f ca="1"/>
        <v>46140</v>
      </c>
      <c r="D102" s="78">
        <f ca="1"/>
        <v>9784.93</v>
      </c>
      <c r="E102" s="78">
        <f ca="1"/>
        <v>-18172.62</v>
      </c>
      <c r="F102" s="78">
        <f ca="1"/>
        <v>35856.86</v>
      </c>
      <c r="G102" s="78">
        <f ca="1"/>
        <v>27889.17</v>
      </c>
      <c r="H102" s="78">
        <f ca="1"/>
        <v>3163.7100000000009</v>
      </c>
      <c r="I102" s="78">
        <f ca="1"/>
        <v>6621.2199999999993</v>
      </c>
      <c r="J102" s="78">
        <f ca="1"/>
        <v>23680.39</v>
      </c>
      <c r="K102" s="78">
        <f ca="1"/>
        <v>114.43</v>
      </c>
      <c r="L102" s="78">
        <f ca="1"/>
        <v>12062.04</v>
      </c>
      <c r="M102" s="78">
        <f ca="1"/>
        <v>-5689.05</v>
      </c>
      <c r="N102" s="78">
        <f ca="1"/>
        <v>-8211.82</v>
      </c>
      <c r="O102" s="78">
        <f ca="1"/>
        <v>-4271.75</v>
      </c>
      <c r="P102" s="78">
        <f ca="1"/>
        <v>0</v>
      </c>
      <c r="Q102" s="78">
        <f ca="1"/>
        <v>420</v>
      </c>
    </row>
    <row r="103" spans="2:17" x14ac:dyDescent="0.25">
      <c r="B103" s="88" t="str">
        <f ca="1"/>
        <v>Prime Ad-Free</v>
      </c>
      <c r="C103" s="87">
        <f ca="1"/>
        <v>46140</v>
      </c>
      <c r="D103" s="67">
        <f ca="1"/>
        <v>9781.94</v>
      </c>
      <c r="E103" s="67">
        <f ca="1"/>
        <v>-18172.62</v>
      </c>
      <c r="F103" s="67">
        <f ca="1"/>
        <v>35856.86</v>
      </c>
      <c r="G103" s="67">
        <f ca="1"/>
        <v>27886.18</v>
      </c>
      <c r="H103" s="67">
        <f ca="1"/>
        <v>3160.7200000000012</v>
      </c>
      <c r="I103" s="67">
        <f ca="1"/>
        <v>6621.2199999999993</v>
      </c>
      <c r="J103" s="67">
        <f ca="1"/>
        <v>23680.39</v>
      </c>
      <c r="K103" s="67">
        <f ca="1"/>
        <v>114.43</v>
      </c>
      <c r="L103" s="67">
        <f ca="1"/>
        <v>12062.04</v>
      </c>
      <c r="M103" s="67">
        <f ca="1"/>
        <v>-5689.05</v>
      </c>
      <c r="N103" s="67">
        <f ca="1"/>
        <v>-8211.82</v>
      </c>
      <c r="O103" s="67">
        <f ca="1"/>
        <v>-4271.75</v>
      </c>
      <c r="P103" s="67">
        <f ca="1"/>
        <v>0</v>
      </c>
      <c r="Q103" s="67">
        <f ca="1"/>
        <v>420</v>
      </c>
    </row>
    <row r="104" spans="2:17" x14ac:dyDescent="0.25">
      <c r="B104" s="88" t="str">
        <f ca="1"/>
        <v>Disability</v>
      </c>
      <c r="C104" s="87">
        <f ca="1"/>
        <v>46143</v>
      </c>
      <c r="D104" s="78">
        <f ca="1"/>
        <v>10138.6</v>
      </c>
      <c r="E104" s="78">
        <f ca="1"/>
        <v>-18172.62</v>
      </c>
      <c r="F104" s="78">
        <f ca="1"/>
        <v>35856.86</v>
      </c>
      <c r="G104" s="78">
        <f ca="1"/>
        <v>28242.839999999997</v>
      </c>
      <c r="H104" s="78">
        <f ca="1"/>
        <v>3160.7200000000012</v>
      </c>
      <c r="I104" s="78">
        <f ca="1"/>
        <v>6977.8799999999992</v>
      </c>
      <c r="J104" s="78">
        <f ca="1"/>
        <v>23680.39</v>
      </c>
      <c r="K104" s="78">
        <f ca="1"/>
        <v>114.43</v>
      </c>
      <c r="L104" s="78">
        <f ca="1"/>
        <v>12062.04</v>
      </c>
      <c r="M104" s="78">
        <f ca="1"/>
        <v>-5689.05</v>
      </c>
      <c r="N104" s="78">
        <f ca="1"/>
        <v>-8211.82</v>
      </c>
      <c r="O104" s="78">
        <f ca="1"/>
        <v>-4271.75</v>
      </c>
      <c r="P104" s="78">
        <f ca="1"/>
        <v>0</v>
      </c>
      <c r="Q104" s="78">
        <f ca="1"/>
        <v>420</v>
      </c>
    </row>
    <row r="105" spans="2:17" x14ac:dyDescent="0.25">
      <c r="B105" s="88" t="str">
        <f ca="1"/>
        <v>Kulo Rent</v>
      </c>
      <c r="C105" s="87">
        <f ca="1"/>
        <v>46143</v>
      </c>
      <c r="D105" s="67">
        <f ca="1"/>
        <v>9179.6</v>
      </c>
      <c r="E105" s="67">
        <f ca="1"/>
        <v>-18172.62</v>
      </c>
      <c r="F105" s="67">
        <f ca="1"/>
        <v>35856.86</v>
      </c>
      <c r="G105" s="67">
        <f ca="1"/>
        <v>27283.839999999997</v>
      </c>
      <c r="H105" s="67">
        <f ca="1"/>
        <v>2201.7200000000012</v>
      </c>
      <c r="I105" s="67">
        <f ca="1"/>
        <v>6977.8799999999992</v>
      </c>
      <c r="J105" s="67">
        <f ca="1"/>
        <v>23680.39</v>
      </c>
      <c r="K105" s="67">
        <f ca="1"/>
        <v>114.43</v>
      </c>
      <c r="L105" s="67">
        <f ca="1"/>
        <v>12062.04</v>
      </c>
      <c r="M105" s="67">
        <f ca="1"/>
        <v>-5689.05</v>
      </c>
      <c r="N105" s="67">
        <f ca="1"/>
        <v>-8211.82</v>
      </c>
      <c r="O105" s="67">
        <f ca="1"/>
        <v>-4271.75</v>
      </c>
      <c r="P105" s="67">
        <f ca="1"/>
        <v>0</v>
      </c>
      <c r="Q105" s="67">
        <f ca="1"/>
        <v>420</v>
      </c>
    </row>
    <row r="106" spans="2:17" x14ac:dyDescent="0.25">
      <c r="B106" s="88" t="str">
        <f ca="1"/>
        <v>Rent</v>
      </c>
      <c r="C106" s="87">
        <f ca="1"/>
        <v>46143</v>
      </c>
      <c r="D106" s="78">
        <f ca="1"/>
        <v>7901.63</v>
      </c>
      <c r="E106" s="78">
        <f ca="1"/>
        <v>-18172.62</v>
      </c>
      <c r="F106" s="78">
        <f ca="1"/>
        <v>35856.86</v>
      </c>
      <c r="G106" s="78">
        <f ca="1"/>
        <v>26005.870000000003</v>
      </c>
      <c r="H106" s="78">
        <f ca="1"/>
        <v>923.75000000000114</v>
      </c>
      <c r="I106" s="78">
        <f ca="1"/>
        <v>6977.8799999999992</v>
      </c>
      <c r="J106" s="78">
        <f ca="1"/>
        <v>23680.39</v>
      </c>
      <c r="K106" s="78">
        <f ca="1"/>
        <v>114.43</v>
      </c>
      <c r="L106" s="78">
        <f ca="1"/>
        <v>12062.04</v>
      </c>
      <c r="M106" s="78">
        <f ca="1"/>
        <v>-5689.05</v>
      </c>
      <c r="N106" s="78">
        <f ca="1"/>
        <v>-8211.82</v>
      </c>
      <c r="O106" s="78">
        <f ca="1"/>
        <v>-4271.75</v>
      </c>
      <c r="P106" s="78">
        <f ca="1"/>
        <v>0</v>
      </c>
      <c r="Q106" s="78">
        <f ca="1"/>
        <v>420</v>
      </c>
    </row>
    <row r="107" spans="2:17" x14ac:dyDescent="0.25">
      <c r="B107" s="88" t="str">
        <f ca="1"/>
        <v>Visa Platinum</v>
      </c>
      <c r="C107" s="87">
        <f ca="1"/>
        <v>46145</v>
      </c>
      <c r="D107" s="67">
        <f ca="1"/>
        <v>7672.63</v>
      </c>
      <c r="E107" s="67">
        <f ca="1"/>
        <v>-17861.62</v>
      </c>
      <c r="F107" s="67">
        <f ca="1"/>
        <v>35856.86</v>
      </c>
      <c r="G107" s="67">
        <f ca="1"/>
        <v>26087.870000000003</v>
      </c>
      <c r="H107" s="67">
        <f ca="1"/>
        <v>694.75000000000114</v>
      </c>
      <c r="I107" s="67">
        <f ca="1"/>
        <v>6977.8799999999992</v>
      </c>
      <c r="J107" s="67">
        <f ca="1"/>
        <v>23680.39</v>
      </c>
      <c r="K107" s="67">
        <f ca="1"/>
        <v>114.43</v>
      </c>
      <c r="L107" s="67">
        <f ca="1"/>
        <v>12062.04</v>
      </c>
      <c r="M107" s="67">
        <f ca="1"/>
        <v>-5378.05</v>
      </c>
      <c r="N107" s="67">
        <f ca="1"/>
        <v>-8211.82</v>
      </c>
      <c r="O107" s="67">
        <f ca="1"/>
        <v>-4271.75</v>
      </c>
      <c r="P107" s="67">
        <f ca="1"/>
        <v>0</v>
      </c>
      <c r="Q107" s="67">
        <f ca="1"/>
        <v>420</v>
      </c>
    </row>
    <row r="108" spans="2:17" x14ac:dyDescent="0.25">
      <c r="B108" s="88" t="str">
        <f ca="1"/>
        <v>Kulo Internet</v>
      </c>
      <c r="C108" s="87">
        <f ca="1"/>
        <v>46147</v>
      </c>
      <c r="D108" s="78">
        <f ca="1"/>
        <v>7644.63</v>
      </c>
      <c r="E108" s="78">
        <f ca="1"/>
        <v>-17861.62</v>
      </c>
      <c r="F108" s="78">
        <f ca="1"/>
        <v>35856.86</v>
      </c>
      <c r="G108" s="78">
        <f ca="1"/>
        <v>26059.870000000003</v>
      </c>
      <c r="H108" s="78">
        <f ca="1"/>
        <v>666.75000000000114</v>
      </c>
      <c r="I108" s="78">
        <f ca="1"/>
        <v>6977.8799999999992</v>
      </c>
      <c r="J108" s="78">
        <f ca="1"/>
        <v>23680.39</v>
      </c>
      <c r="K108" s="78">
        <f ca="1"/>
        <v>114.43</v>
      </c>
      <c r="L108" s="78">
        <f ca="1"/>
        <v>12062.04</v>
      </c>
      <c r="M108" s="78">
        <f ca="1"/>
        <v>-5378.05</v>
      </c>
      <c r="N108" s="78">
        <f ca="1"/>
        <v>-8211.82</v>
      </c>
      <c r="O108" s="78">
        <f ca="1"/>
        <v>-4271.75</v>
      </c>
      <c r="P108" s="78">
        <f ca="1"/>
        <v>0</v>
      </c>
      <c r="Q108" s="78">
        <f ca="1"/>
        <v>420</v>
      </c>
    </row>
    <row r="109" spans="2:17" x14ac:dyDescent="0.25">
      <c r="B109" s="88" t="str">
        <f ca="1"/>
        <v>Cese Phone</v>
      </c>
      <c r="C109" s="87">
        <f ca="1"/>
        <v>46147</v>
      </c>
      <c r="D109" s="67">
        <f ca="1"/>
        <v>7502.63</v>
      </c>
      <c r="E109" s="67">
        <f ca="1"/>
        <v>-17861.62</v>
      </c>
      <c r="F109" s="67">
        <f ca="1"/>
        <v>35856.86</v>
      </c>
      <c r="G109" s="67">
        <f ca="1"/>
        <v>25917.870000000003</v>
      </c>
      <c r="H109" s="67">
        <f ca="1"/>
        <v>524.75000000000114</v>
      </c>
      <c r="I109" s="67">
        <f ca="1"/>
        <v>6977.8799999999992</v>
      </c>
      <c r="J109" s="67">
        <f ca="1"/>
        <v>23680.39</v>
      </c>
      <c r="K109" s="67">
        <f ca="1"/>
        <v>114.43</v>
      </c>
      <c r="L109" s="67">
        <f ca="1"/>
        <v>12062.04</v>
      </c>
      <c r="M109" s="67">
        <f ca="1"/>
        <v>-5378.05</v>
      </c>
      <c r="N109" s="67">
        <f ca="1"/>
        <v>-8211.82</v>
      </c>
      <c r="O109" s="67">
        <f ca="1"/>
        <v>-4271.75</v>
      </c>
      <c r="P109" s="67">
        <f ca="1"/>
        <v>0</v>
      </c>
      <c r="Q109" s="67">
        <f ca="1"/>
        <v>420</v>
      </c>
    </row>
    <row r="110" spans="2:17" x14ac:dyDescent="0.25">
      <c r="B110" s="88" t="str">
        <f ca="1"/>
        <v>Phone</v>
      </c>
      <c r="C110" s="87">
        <f ca="1"/>
        <v>46147</v>
      </c>
      <c r="D110" s="78">
        <f ca="1"/>
        <v>7351.96</v>
      </c>
      <c r="E110" s="78">
        <f ca="1"/>
        <v>-17861.62</v>
      </c>
      <c r="F110" s="78">
        <f ca="1"/>
        <v>35856.86</v>
      </c>
      <c r="G110" s="78">
        <f ca="1"/>
        <v>25767.199999999997</v>
      </c>
      <c r="H110" s="78">
        <f ca="1"/>
        <v>374.08000000000118</v>
      </c>
      <c r="I110" s="78">
        <f ca="1"/>
        <v>6977.8799999999992</v>
      </c>
      <c r="J110" s="78">
        <f ca="1"/>
        <v>23680.39</v>
      </c>
      <c r="K110" s="78">
        <f ca="1"/>
        <v>114.43</v>
      </c>
      <c r="L110" s="78">
        <f ca="1"/>
        <v>12062.04</v>
      </c>
      <c r="M110" s="78">
        <f ca="1"/>
        <v>-5378.05</v>
      </c>
      <c r="N110" s="78">
        <f ca="1"/>
        <v>-8211.82</v>
      </c>
      <c r="O110" s="78">
        <f ca="1"/>
        <v>-4271.75</v>
      </c>
      <c r="P110" s="78">
        <f ca="1"/>
        <v>0</v>
      </c>
      <c r="Q110" s="78">
        <f ca="1"/>
        <v>420</v>
      </c>
    </row>
    <row r="111" spans="2:17" x14ac:dyDescent="0.25">
      <c r="B111" s="88" t="str">
        <f ca="1"/>
        <v>Paycheck</v>
      </c>
      <c r="C111" s="87">
        <f ca="1"/>
        <v>46150</v>
      </c>
      <c r="D111" s="67">
        <f ca="1"/>
        <v>8951.9600000000009</v>
      </c>
      <c r="E111" s="67">
        <f ca="1"/>
        <v>-17861.62</v>
      </c>
      <c r="F111" s="67">
        <f ca="1"/>
        <v>35856.86</v>
      </c>
      <c r="G111" s="67">
        <f ca="1"/>
        <v>27367.199999999997</v>
      </c>
      <c r="H111" s="67">
        <f ca="1"/>
        <v>1514.0800000000013</v>
      </c>
      <c r="I111" s="67">
        <f ca="1"/>
        <v>7437.8799999999992</v>
      </c>
      <c r="J111" s="67">
        <f ca="1"/>
        <v>23680.39</v>
      </c>
      <c r="K111" s="67">
        <f ca="1"/>
        <v>114.43</v>
      </c>
      <c r="L111" s="67">
        <f ca="1"/>
        <v>12062.04</v>
      </c>
      <c r="M111" s="67">
        <f ca="1"/>
        <v>-5378.05</v>
      </c>
      <c r="N111" s="67">
        <f ca="1"/>
        <v>-8211.82</v>
      </c>
      <c r="O111" s="67">
        <f ca="1"/>
        <v>-4271.75</v>
      </c>
      <c r="P111" s="67">
        <f ca="1"/>
        <v>0</v>
      </c>
      <c r="Q111" s="67">
        <f ca="1"/>
        <v>420</v>
      </c>
    </row>
    <row r="112" spans="2:17" x14ac:dyDescent="0.25">
      <c r="B112" s="88" t="str">
        <f ca="1"/>
        <v>Ameritas</v>
      </c>
      <c r="C112" s="87">
        <f ca="1"/>
        <v>46150</v>
      </c>
      <c r="D112" s="78">
        <f ca="1"/>
        <v>8951.9600000000009</v>
      </c>
      <c r="E112" s="78">
        <f ca="1"/>
        <v>-17861.62</v>
      </c>
      <c r="F112" s="78">
        <f ca="1"/>
        <v>35968.86</v>
      </c>
      <c r="G112" s="78">
        <f ca="1"/>
        <v>27479.199999999997</v>
      </c>
      <c r="H112" s="78">
        <f ca="1"/>
        <v>1514.0800000000013</v>
      </c>
      <c r="I112" s="78">
        <f ca="1"/>
        <v>7437.8799999999992</v>
      </c>
      <c r="J112" s="78">
        <f ca="1"/>
        <v>23792.39</v>
      </c>
      <c r="K112" s="78">
        <f ca="1"/>
        <v>114.43</v>
      </c>
      <c r="L112" s="78">
        <f ca="1"/>
        <v>12062.04</v>
      </c>
      <c r="M112" s="78">
        <f ca="1"/>
        <v>-5378.05</v>
      </c>
      <c r="N112" s="78">
        <f ca="1"/>
        <v>-8211.82</v>
      </c>
      <c r="O112" s="78">
        <f ca="1"/>
        <v>-4271.75</v>
      </c>
      <c r="P112" s="78">
        <f ca="1"/>
        <v>0</v>
      </c>
      <c r="Q112" s="78">
        <f ca="1"/>
        <v>420</v>
      </c>
    </row>
    <row r="113" spans="2:17" x14ac:dyDescent="0.25">
      <c r="B113" s="88" t="str">
        <f ca="1"/>
        <v>Sony</v>
      </c>
      <c r="C113" s="87">
        <f ca="1"/>
        <v>46150</v>
      </c>
      <c r="D113" s="67">
        <f ca="1"/>
        <v>8933.9700000000012</v>
      </c>
      <c r="E113" s="67">
        <f ca="1"/>
        <v>-17861.62</v>
      </c>
      <c r="F113" s="67">
        <f ca="1"/>
        <v>35968.86</v>
      </c>
      <c r="G113" s="67">
        <f ca="1"/>
        <v>27461.21</v>
      </c>
      <c r="H113" s="67">
        <f ca="1"/>
        <v>1496.0900000000013</v>
      </c>
      <c r="I113" s="67">
        <f ca="1"/>
        <v>7437.8799999999992</v>
      </c>
      <c r="J113" s="67">
        <f ca="1"/>
        <v>23792.39</v>
      </c>
      <c r="K113" s="67">
        <f ca="1"/>
        <v>114.43</v>
      </c>
      <c r="L113" s="67">
        <f ca="1"/>
        <v>12062.04</v>
      </c>
      <c r="M113" s="67">
        <f ca="1"/>
        <v>-5378.05</v>
      </c>
      <c r="N113" s="67">
        <f ca="1"/>
        <v>-8211.82</v>
      </c>
      <c r="O113" s="67">
        <f ca="1"/>
        <v>-4271.75</v>
      </c>
      <c r="P113" s="67">
        <f ca="1"/>
        <v>0</v>
      </c>
      <c r="Q113" s="67">
        <f ca="1"/>
        <v>420</v>
      </c>
    </row>
    <row r="114" spans="2:17" x14ac:dyDescent="0.25">
      <c r="B114" s="88" t="str">
        <f ca="1"/>
        <v>Phone Insurance</v>
      </c>
      <c r="C114" s="87">
        <f ca="1"/>
        <v>46150</v>
      </c>
      <c r="D114" s="78">
        <f ca="1"/>
        <v>8925.9700000000012</v>
      </c>
      <c r="E114" s="78">
        <f ca="1"/>
        <v>-17861.62</v>
      </c>
      <c r="F114" s="78">
        <f ca="1"/>
        <v>35968.86</v>
      </c>
      <c r="G114" s="78">
        <f ca="1"/>
        <v>27453.21</v>
      </c>
      <c r="H114" s="78">
        <f ca="1"/>
        <v>1488.0900000000013</v>
      </c>
      <c r="I114" s="78">
        <f ca="1"/>
        <v>7437.8799999999992</v>
      </c>
      <c r="J114" s="78">
        <f ca="1"/>
        <v>23792.39</v>
      </c>
      <c r="K114" s="78">
        <f ca="1"/>
        <v>114.43</v>
      </c>
      <c r="L114" s="78">
        <f ca="1"/>
        <v>12062.04</v>
      </c>
      <c r="M114" s="78">
        <f ca="1"/>
        <v>-5378.05</v>
      </c>
      <c r="N114" s="78">
        <f ca="1"/>
        <v>-8211.82</v>
      </c>
      <c r="O114" s="78">
        <f ca="1"/>
        <v>-4271.75</v>
      </c>
      <c r="P114" s="78">
        <f ca="1"/>
        <v>0</v>
      </c>
      <c r="Q114" s="78">
        <f ca="1"/>
        <v>420</v>
      </c>
    </row>
    <row r="115" spans="2:17" x14ac:dyDescent="0.25">
      <c r="B115" s="88" t="str">
        <f ca="1"/>
        <v>Groceries</v>
      </c>
      <c r="C115" s="87">
        <f ca="1"/>
        <v>46151</v>
      </c>
      <c r="D115" s="67">
        <f ca="1"/>
        <v>8725.9700000000012</v>
      </c>
      <c r="E115" s="67">
        <f ca="1"/>
        <v>-17861.62</v>
      </c>
      <c r="F115" s="67">
        <f ca="1"/>
        <v>35968.86</v>
      </c>
      <c r="G115" s="67">
        <f ca="1"/>
        <v>27253.21</v>
      </c>
      <c r="H115" s="67">
        <f ca="1"/>
        <v>1488.0900000000013</v>
      </c>
      <c r="I115" s="67">
        <f ca="1"/>
        <v>7237.8799999999992</v>
      </c>
      <c r="J115" s="67">
        <f ca="1"/>
        <v>23792.39</v>
      </c>
      <c r="K115" s="67">
        <f ca="1"/>
        <v>114.43</v>
      </c>
      <c r="L115" s="67">
        <f ca="1"/>
        <v>12062.04</v>
      </c>
      <c r="M115" s="67">
        <f ca="1"/>
        <v>-5378.05</v>
      </c>
      <c r="N115" s="67">
        <f ca="1"/>
        <v>-8211.82</v>
      </c>
      <c r="O115" s="67">
        <f ca="1"/>
        <v>-4271.75</v>
      </c>
      <c r="P115" s="67">
        <f ca="1"/>
        <v>0</v>
      </c>
      <c r="Q115" s="67">
        <f ca="1"/>
        <v>420</v>
      </c>
    </row>
    <row r="116" spans="2:17" x14ac:dyDescent="0.25">
      <c r="B116" s="88" t="str">
        <f ca="1"/>
        <v>Food &amp; Drinks</v>
      </c>
      <c r="C116" s="87">
        <f ca="1"/>
        <v>46151</v>
      </c>
      <c r="D116" s="78">
        <f ca="1"/>
        <v>8525.9700000000012</v>
      </c>
      <c r="E116" s="78">
        <f ca="1"/>
        <v>-17861.62</v>
      </c>
      <c r="F116" s="78">
        <f ca="1"/>
        <v>35968.86</v>
      </c>
      <c r="G116" s="78">
        <f ca="1"/>
        <v>27053.21</v>
      </c>
      <c r="H116" s="78">
        <f ca="1"/>
        <v>1488.0900000000013</v>
      </c>
      <c r="I116" s="78">
        <f ca="1"/>
        <v>7037.8799999999992</v>
      </c>
      <c r="J116" s="78">
        <f ca="1"/>
        <v>23792.39</v>
      </c>
      <c r="K116" s="78">
        <f ca="1"/>
        <v>114.43</v>
      </c>
      <c r="L116" s="78">
        <f ca="1"/>
        <v>12062.04</v>
      </c>
      <c r="M116" s="78">
        <f ca="1"/>
        <v>-5378.05</v>
      </c>
      <c r="N116" s="78">
        <f ca="1"/>
        <v>-8211.82</v>
      </c>
      <c r="O116" s="78">
        <f ca="1"/>
        <v>-4271.75</v>
      </c>
      <c r="P116" s="78">
        <f ca="1"/>
        <v>0</v>
      </c>
      <c r="Q116" s="78">
        <f ca="1"/>
        <v>420</v>
      </c>
    </row>
    <row r="117" spans="2:17" x14ac:dyDescent="0.25">
      <c r="B117" s="88" t="str">
        <f ca="1"/>
        <v>Amazon</v>
      </c>
      <c r="C117" s="87">
        <f ca="1"/>
        <v>46151</v>
      </c>
      <c r="D117" s="67">
        <f ca="1"/>
        <v>8509.82</v>
      </c>
      <c r="E117" s="67">
        <f ca="1"/>
        <v>-17861.62</v>
      </c>
      <c r="F117" s="67">
        <f ca="1"/>
        <v>35968.86</v>
      </c>
      <c r="G117" s="67">
        <f ca="1"/>
        <v>27037.059999999998</v>
      </c>
      <c r="H117" s="67">
        <f ca="1"/>
        <v>1471.9400000000012</v>
      </c>
      <c r="I117" s="67">
        <f ca="1"/>
        <v>7037.8799999999992</v>
      </c>
      <c r="J117" s="67">
        <f ca="1"/>
        <v>23792.39</v>
      </c>
      <c r="K117" s="67">
        <f ca="1"/>
        <v>114.43</v>
      </c>
      <c r="L117" s="67">
        <f ca="1"/>
        <v>12062.04</v>
      </c>
      <c r="M117" s="67">
        <f ca="1"/>
        <v>-5378.05</v>
      </c>
      <c r="N117" s="67">
        <f ca="1"/>
        <v>-8211.82</v>
      </c>
      <c r="O117" s="67">
        <f ca="1"/>
        <v>-4271.75</v>
      </c>
      <c r="P117" s="67">
        <f ca="1"/>
        <v>0</v>
      </c>
      <c r="Q117" s="67">
        <f ca="1"/>
        <v>420</v>
      </c>
    </row>
    <row r="118" spans="2:17" x14ac:dyDescent="0.25">
      <c r="B118" s="88" t="str">
        <f ca="1"/>
        <v>Viso Go</v>
      </c>
      <c r="C118" s="87">
        <f ca="1"/>
        <v>46153</v>
      </c>
      <c r="D118" s="78">
        <f ca="1"/>
        <v>8234.82</v>
      </c>
      <c r="E118" s="78">
        <f ca="1"/>
        <v>-17715.62</v>
      </c>
      <c r="F118" s="78">
        <f ca="1"/>
        <v>35968.86</v>
      </c>
      <c r="G118" s="78">
        <f ca="1"/>
        <v>26908.059999999998</v>
      </c>
      <c r="H118" s="78">
        <f ca="1"/>
        <v>1196.9400000000012</v>
      </c>
      <c r="I118" s="78">
        <f ca="1"/>
        <v>7037.8799999999992</v>
      </c>
      <c r="J118" s="78">
        <f ca="1"/>
        <v>23792.39</v>
      </c>
      <c r="K118" s="78">
        <f ca="1"/>
        <v>114.43</v>
      </c>
      <c r="L118" s="78">
        <f ca="1"/>
        <v>12062.04</v>
      </c>
      <c r="M118" s="78">
        <f ca="1"/>
        <v>-5378.05</v>
      </c>
      <c r="N118" s="78">
        <f ca="1"/>
        <v>-8065.82</v>
      </c>
      <c r="O118" s="78">
        <f ca="1"/>
        <v>-4271.75</v>
      </c>
      <c r="P118" s="78">
        <f ca="1"/>
        <v>0</v>
      </c>
      <c r="Q118" s="78">
        <f ca="1"/>
        <v>420</v>
      </c>
    </row>
    <row r="119" spans="2:17" x14ac:dyDescent="0.25">
      <c r="B119" s="88" t="str">
        <f ca="1"/>
        <v>Motorcycle</v>
      </c>
      <c r="C119" s="87">
        <f ca="1"/>
        <v>46158</v>
      </c>
      <c r="D119" s="67">
        <f ca="1"/>
        <v>8084.4400000000005</v>
      </c>
      <c r="E119" s="67">
        <f ca="1"/>
        <v>-17715.62</v>
      </c>
      <c r="F119" s="67">
        <f ca="1"/>
        <v>35968.86</v>
      </c>
      <c r="G119" s="67">
        <f ca="1"/>
        <v>26757.68</v>
      </c>
      <c r="H119" s="67">
        <f ca="1"/>
        <v>1046.5600000000013</v>
      </c>
      <c r="I119" s="67">
        <f ca="1"/>
        <v>7037.8799999999992</v>
      </c>
      <c r="J119" s="67">
        <f ca="1"/>
        <v>23792.39</v>
      </c>
      <c r="K119" s="67">
        <f ca="1"/>
        <v>114.43</v>
      </c>
      <c r="L119" s="67">
        <f ca="1"/>
        <v>12062.04</v>
      </c>
      <c r="M119" s="67">
        <f ca="1"/>
        <v>-5378.05</v>
      </c>
      <c r="N119" s="67">
        <f ca="1"/>
        <v>-8065.82</v>
      </c>
      <c r="O119" s="67">
        <f ca="1"/>
        <v>-4271.75</v>
      </c>
      <c r="P119" s="67">
        <f ca="1"/>
        <v>0</v>
      </c>
      <c r="Q119" s="67">
        <f ca="1"/>
        <v>420</v>
      </c>
    </row>
    <row r="120" spans="2:17" x14ac:dyDescent="0.25">
      <c r="B120" s="88" t="str">
        <f ca="1"/>
        <v>Netflix</v>
      </c>
      <c r="C120" s="87">
        <f ca="1"/>
        <v>46162</v>
      </c>
      <c r="D120" s="78">
        <f ca="1"/>
        <v>8059.4500000000007</v>
      </c>
      <c r="E120" s="78">
        <f ca="1"/>
        <v>-17715.62</v>
      </c>
      <c r="F120" s="78">
        <f ca="1"/>
        <v>35968.86</v>
      </c>
      <c r="G120" s="78">
        <f ca="1"/>
        <v>26732.689999999995</v>
      </c>
      <c r="H120" s="78">
        <f ca="1"/>
        <v>1021.5700000000013</v>
      </c>
      <c r="I120" s="78">
        <f ca="1"/>
        <v>7037.8799999999992</v>
      </c>
      <c r="J120" s="78">
        <f ca="1"/>
        <v>23792.39</v>
      </c>
      <c r="K120" s="78">
        <f ca="1"/>
        <v>114.43</v>
      </c>
      <c r="L120" s="78">
        <f ca="1"/>
        <v>12062.04</v>
      </c>
      <c r="M120" s="78">
        <f ca="1"/>
        <v>-5378.05</v>
      </c>
      <c r="N120" s="78">
        <f ca="1"/>
        <v>-8065.82</v>
      </c>
      <c r="O120" s="78">
        <f ca="1"/>
        <v>-4271.75</v>
      </c>
      <c r="P120" s="78">
        <f ca="1"/>
        <v>0</v>
      </c>
      <c r="Q120" s="78">
        <f ca="1"/>
        <v>420</v>
      </c>
    </row>
    <row r="121" spans="2:17" x14ac:dyDescent="0.25">
      <c r="B121" s="88" t="str">
        <f ca="1"/>
        <v>Renters</v>
      </c>
      <c r="C121" s="87">
        <f ca="1"/>
        <v>46163</v>
      </c>
      <c r="D121" s="67">
        <f ca="1"/>
        <v>8048.5300000000007</v>
      </c>
      <c r="E121" s="67">
        <f ca="1"/>
        <v>-17715.62</v>
      </c>
      <c r="F121" s="67">
        <f ca="1"/>
        <v>35968.86</v>
      </c>
      <c r="G121" s="67">
        <f ca="1"/>
        <v>26721.769999999997</v>
      </c>
      <c r="H121" s="67">
        <f ca="1"/>
        <v>1010.6500000000013</v>
      </c>
      <c r="I121" s="67">
        <f ca="1"/>
        <v>7037.8799999999992</v>
      </c>
      <c r="J121" s="67">
        <f ca="1"/>
        <v>23792.39</v>
      </c>
      <c r="K121" s="67">
        <f ca="1"/>
        <v>114.43</v>
      </c>
      <c r="L121" s="67">
        <f ca="1"/>
        <v>12062.04</v>
      </c>
      <c r="M121" s="67">
        <f ca="1"/>
        <v>-5378.05</v>
      </c>
      <c r="N121" s="67">
        <f ca="1"/>
        <v>-8065.82</v>
      </c>
      <c r="O121" s="67">
        <f ca="1"/>
        <v>-4271.75</v>
      </c>
      <c r="P121" s="67">
        <f ca="1"/>
        <v>0</v>
      </c>
      <c r="Q121" s="67">
        <f ca="1"/>
        <v>420</v>
      </c>
    </row>
    <row r="122" spans="2:17" x14ac:dyDescent="0.25">
      <c r="B122" s="88" t="str">
        <f ca="1"/>
        <v>Paycheck</v>
      </c>
      <c r="C122" s="87">
        <f ca="1"/>
        <v>46164</v>
      </c>
      <c r="D122" s="78">
        <f ca="1"/>
        <v>9648.5300000000007</v>
      </c>
      <c r="E122" s="78">
        <f ca="1"/>
        <v>-17715.62</v>
      </c>
      <c r="F122" s="78">
        <f ca="1"/>
        <v>35968.86</v>
      </c>
      <c r="G122" s="78">
        <f ca="1"/>
        <v>28321.769999999997</v>
      </c>
      <c r="H122" s="78">
        <f ca="1"/>
        <v>2150.6500000000015</v>
      </c>
      <c r="I122" s="78">
        <f ca="1"/>
        <v>7497.8799999999992</v>
      </c>
      <c r="J122" s="78">
        <f ca="1"/>
        <v>23792.39</v>
      </c>
      <c r="K122" s="78">
        <f ca="1"/>
        <v>114.43</v>
      </c>
      <c r="L122" s="78">
        <f ca="1"/>
        <v>12062.04</v>
      </c>
      <c r="M122" s="78">
        <f ca="1"/>
        <v>-5378.05</v>
      </c>
      <c r="N122" s="78">
        <f ca="1"/>
        <v>-8065.82</v>
      </c>
      <c r="O122" s="78">
        <f ca="1"/>
        <v>-4271.75</v>
      </c>
      <c r="P122" s="78">
        <f ca="1"/>
        <v>0</v>
      </c>
      <c r="Q122" s="78">
        <f ca="1"/>
        <v>420</v>
      </c>
    </row>
    <row r="123" spans="2:17" x14ac:dyDescent="0.25">
      <c r="B123" s="88" t="str">
        <f ca="1"/>
        <v>Ameritas</v>
      </c>
      <c r="C123" s="87">
        <f ca="1"/>
        <v>46164</v>
      </c>
      <c r="D123" s="67">
        <f ca="1"/>
        <v>9648.5300000000007</v>
      </c>
      <c r="E123" s="67">
        <f ca="1"/>
        <v>-17715.62</v>
      </c>
      <c r="F123" s="67">
        <f ca="1"/>
        <v>36080.86</v>
      </c>
      <c r="G123" s="67">
        <f ca="1"/>
        <v>28433.769999999997</v>
      </c>
      <c r="H123" s="67">
        <f ca="1"/>
        <v>2150.6500000000015</v>
      </c>
      <c r="I123" s="67">
        <f ca="1"/>
        <v>7497.8799999999992</v>
      </c>
      <c r="J123" s="67">
        <f ca="1"/>
        <v>23904.39</v>
      </c>
      <c r="K123" s="67">
        <f ca="1"/>
        <v>114.43</v>
      </c>
      <c r="L123" s="67">
        <f ca="1"/>
        <v>12062.04</v>
      </c>
      <c r="M123" s="67">
        <f ca="1"/>
        <v>-5378.05</v>
      </c>
      <c r="N123" s="67">
        <f ca="1"/>
        <v>-8065.82</v>
      </c>
      <c r="O123" s="67">
        <f ca="1"/>
        <v>-4271.75</v>
      </c>
      <c r="P123" s="67">
        <f ca="1"/>
        <v>0</v>
      </c>
      <c r="Q123" s="67">
        <f ca="1"/>
        <v>420</v>
      </c>
    </row>
    <row r="124" spans="2:17" x14ac:dyDescent="0.25">
      <c r="B124" s="88" t="str">
        <f ca="1"/>
        <v>Groceries</v>
      </c>
      <c r="C124" s="87">
        <f ca="1"/>
        <v>46165</v>
      </c>
      <c r="D124" s="78">
        <f ca="1"/>
        <v>9448.5300000000007</v>
      </c>
      <c r="E124" s="78">
        <f ca="1"/>
        <v>-17715.62</v>
      </c>
      <c r="F124" s="78">
        <f ca="1"/>
        <v>36080.86</v>
      </c>
      <c r="G124" s="78">
        <f ca="1"/>
        <v>28233.769999999997</v>
      </c>
      <c r="H124" s="78">
        <f ca="1"/>
        <v>2150.6500000000015</v>
      </c>
      <c r="I124" s="78">
        <f ca="1"/>
        <v>7297.8799999999992</v>
      </c>
      <c r="J124" s="78">
        <f ca="1"/>
        <v>23904.39</v>
      </c>
      <c r="K124" s="78">
        <f ca="1"/>
        <v>114.43</v>
      </c>
      <c r="L124" s="78">
        <f ca="1"/>
        <v>12062.04</v>
      </c>
      <c r="M124" s="78">
        <f ca="1"/>
        <v>-5378.05</v>
      </c>
      <c r="N124" s="78">
        <f ca="1"/>
        <v>-8065.82</v>
      </c>
      <c r="O124" s="78">
        <f ca="1"/>
        <v>-4271.75</v>
      </c>
      <c r="P124" s="78">
        <f ca="1"/>
        <v>0</v>
      </c>
      <c r="Q124" s="78">
        <f ca="1"/>
        <v>420</v>
      </c>
    </row>
    <row r="125" spans="2:17" x14ac:dyDescent="0.25">
      <c r="B125" s="88" t="str">
        <f ca="1"/>
        <v>Food &amp; Drinks</v>
      </c>
      <c r="C125" s="87">
        <f ca="1"/>
        <v>46165</v>
      </c>
      <c r="D125" s="67">
        <f ca="1"/>
        <v>9248.5300000000007</v>
      </c>
      <c r="E125" s="67">
        <f ca="1"/>
        <v>-17715.62</v>
      </c>
      <c r="F125" s="67">
        <f ca="1"/>
        <v>36080.86</v>
      </c>
      <c r="G125" s="67">
        <f ca="1"/>
        <v>28033.769999999997</v>
      </c>
      <c r="H125" s="67">
        <f ca="1"/>
        <v>2150.6500000000015</v>
      </c>
      <c r="I125" s="67">
        <f ca="1"/>
        <v>7097.8799999999992</v>
      </c>
      <c r="J125" s="67">
        <f ca="1"/>
        <v>23904.39</v>
      </c>
      <c r="K125" s="67">
        <f ca="1"/>
        <v>114.43</v>
      </c>
      <c r="L125" s="67">
        <f ca="1"/>
        <v>12062.04</v>
      </c>
      <c r="M125" s="67">
        <f ca="1"/>
        <v>-5378.05</v>
      </c>
      <c r="N125" s="67">
        <f ca="1"/>
        <v>-8065.82</v>
      </c>
      <c r="O125" s="67">
        <f ca="1"/>
        <v>-4271.75</v>
      </c>
      <c r="P125" s="67">
        <f ca="1"/>
        <v>0</v>
      </c>
      <c r="Q125" s="67">
        <f ca="1"/>
        <v>420</v>
      </c>
    </row>
    <row r="126" spans="2:17" x14ac:dyDescent="0.25">
      <c r="B126" s="88" t="str">
        <f ca="1"/>
        <v>Cese Transfer</v>
      </c>
      <c r="C126" s="87">
        <f ca="1"/>
        <v>46167</v>
      </c>
      <c r="D126" s="78">
        <f ca="1"/>
        <v>9390.5300000000007</v>
      </c>
      <c r="E126" s="78">
        <f ca="1"/>
        <v>-17715.62</v>
      </c>
      <c r="F126" s="78">
        <f ca="1"/>
        <v>36080.86</v>
      </c>
      <c r="G126" s="78">
        <f ca="1"/>
        <v>28175.769999999997</v>
      </c>
      <c r="H126" s="78">
        <f ca="1"/>
        <v>2292.6500000000015</v>
      </c>
      <c r="I126" s="78">
        <f ca="1"/>
        <v>7097.8799999999992</v>
      </c>
      <c r="J126" s="78">
        <f ca="1"/>
        <v>23904.39</v>
      </c>
      <c r="K126" s="78">
        <f ca="1"/>
        <v>114.43</v>
      </c>
      <c r="L126" s="78">
        <f ca="1"/>
        <v>12062.04</v>
      </c>
      <c r="M126" s="78">
        <f ca="1"/>
        <v>-5378.05</v>
      </c>
      <c r="N126" s="78">
        <f ca="1"/>
        <v>-8065.82</v>
      </c>
      <c r="O126" s="78">
        <f ca="1"/>
        <v>-4271.75</v>
      </c>
      <c r="P126" s="78">
        <f ca="1"/>
        <v>0</v>
      </c>
      <c r="Q126" s="78">
        <f ca="1"/>
        <v>420</v>
      </c>
    </row>
    <row r="127" spans="2:17" x14ac:dyDescent="0.25">
      <c r="B127" s="88" t="str">
        <f ca="1"/>
        <v>Internet</v>
      </c>
      <c r="C127" s="87">
        <f ca="1"/>
        <v>46168</v>
      </c>
      <c r="D127" s="67">
        <f ca="1"/>
        <v>9390.5300000000007</v>
      </c>
      <c r="E127" s="67">
        <f ca="1"/>
        <v>-17715.62</v>
      </c>
      <c r="F127" s="67">
        <f ca="1"/>
        <v>36080.86</v>
      </c>
      <c r="G127" s="67">
        <f ca="1"/>
        <v>28175.769999999997</v>
      </c>
      <c r="H127" s="67">
        <f ca="1"/>
        <v>2292.6500000000015</v>
      </c>
      <c r="I127" s="67">
        <f ca="1"/>
        <v>7097.8799999999992</v>
      </c>
      <c r="J127" s="67">
        <f ca="1"/>
        <v>23904.39</v>
      </c>
      <c r="K127" s="67">
        <f ca="1"/>
        <v>114.43</v>
      </c>
      <c r="L127" s="67">
        <f ca="1"/>
        <v>12062.04</v>
      </c>
      <c r="M127" s="67">
        <f ca="1"/>
        <v>-5378.05</v>
      </c>
      <c r="N127" s="67">
        <f ca="1"/>
        <v>-8065.82</v>
      </c>
      <c r="O127" s="67">
        <f ca="1"/>
        <v>-4271.75</v>
      </c>
      <c r="P127" s="67">
        <f ca="1"/>
        <v>0</v>
      </c>
      <c r="Q127" s="67">
        <f ca="1"/>
        <v>420</v>
      </c>
    </row>
    <row r="128" spans="2:17" x14ac:dyDescent="0.25">
      <c r="B128" s="88" t="str">
        <f ca="1"/>
        <v>Windsurf</v>
      </c>
      <c r="C128" s="87">
        <f ca="1"/>
        <v>46168</v>
      </c>
      <c r="D128" s="78">
        <f ca="1"/>
        <v>9375.5300000000007</v>
      </c>
      <c r="E128" s="78">
        <f ca="1"/>
        <v>-17715.62</v>
      </c>
      <c r="F128" s="78">
        <f ca="1"/>
        <v>36080.86</v>
      </c>
      <c r="G128" s="78">
        <f ca="1"/>
        <v>28160.769999999997</v>
      </c>
      <c r="H128" s="78">
        <f ca="1"/>
        <v>2277.6500000000015</v>
      </c>
      <c r="I128" s="78">
        <f ca="1"/>
        <v>7097.8799999999992</v>
      </c>
      <c r="J128" s="78">
        <f ca="1"/>
        <v>23904.39</v>
      </c>
      <c r="K128" s="78">
        <f ca="1"/>
        <v>114.43</v>
      </c>
      <c r="L128" s="78">
        <f ca="1"/>
        <v>12062.04</v>
      </c>
      <c r="M128" s="78">
        <f ca="1"/>
        <v>-5378.05</v>
      </c>
      <c r="N128" s="78">
        <f ca="1"/>
        <v>-8065.82</v>
      </c>
      <c r="O128" s="78">
        <f ca="1"/>
        <v>-4271.75</v>
      </c>
      <c r="P128" s="78">
        <f ca="1"/>
        <v>0</v>
      </c>
      <c r="Q128" s="78">
        <f ca="1"/>
        <v>420</v>
      </c>
    </row>
    <row r="129" spans="2:17" x14ac:dyDescent="0.25">
      <c r="B129" s="88" t="str">
        <f ca="1"/>
        <v>Tidal</v>
      </c>
      <c r="C129" s="87">
        <f ca="1"/>
        <v>46169</v>
      </c>
      <c r="D129" s="67">
        <f ca="1"/>
        <v>9364.5400000000009</v>
      </c>
      <c r="E129" s="67">
        <f ca="1"/>
        <v>-17715.62</v>
      </c>
      <c r="F129" s="67">
        <f ca="1"/>
        <v>36080.86</v>
      </c>
      <c r="G129" s="67">
        <f ca="1"/>
        <v>28149.78</v>
      </c>
      <c r="H129" s="67">
        <f ca="1"/>
        <v>2266.6600000000017</v>
      </c>
      <c r="I129" s="67">
        <f ca="1"/>
        <v>7097.8799999999992</v>
      </c>
      <c r="J129" s="67">
        <f ca="1"/>
        <v>23904.39</v>
      </c>
      <c r="K129" s="67">
        <f ca="1"/>
        <v>114.43</v>
      </c>
      <c r="L129" s="67">
        <f ca="1"/>
        <v>12062.04</v>
      </c>
      <c r="M129" s="67">
        <f ca="1"/>
        <v>-5378.05</v>
      </c>
      <c r="N129" s="67">
        <f ca="1"/>
        <v>-8065.82</v>
      </c>
      <c r="O129" s="67">
        <f ca="1"/>
        <v>-4271.75</v>
      </c>
      <c r="P129" s="67">
        <f ca="1"/>
        <v>0</v>
      </c>
      <c r="Q129" s="67">
        <f ca="1"/>
        <v>420</v>
      </c>
    </row>
    <row r="130" spans="2:17" x14ac:dyDescent="0.25">
      <c r="B130" s="88" t="str">
        <f ca="1"/>
        <v>Costco Citi</v>
      </c>
      <c r="C130" s="87">
        <f ca="1"/>
        <v>46170</v>
      </c>
      <c r="D130" s="78">
        <f ca="1"/>
        <v>9224.5400000000009</v>
      </c>
      <c r="E130" s="78">
        <f ca="1"/>
        <v>-17715.62</v>
      </c>
      <c r="F130" s="78">
        <f ca="1"/>
        <v>36080.86</v>
      </c>
      <c r="G130" s="78">
        <f ca="1"/>
        <v>28149.78</v>
      </c>
      <c r="H130" s="78">
        <f ca="1"/>
        <v>2126.6600000000017</v>
      </c>
      <c r="I130" s="78">
        <f ca="1"/>
        <v>7097.8799999999992</v>
      </c>
      <c r="J130" s="78">
        <f ca="1"/>
        <v>23904.39</v>
      </c>
      <c r="K130" s="78">
        <f ca="1"/>
        <v>114.43</v>
      </c>
      <c r="L130" s="78">
        <f ca="1"/>
        <v>12062.04</v>
      </c>
      <c r="M130" s="78">
        <f ca="1"/>
        <v>-5378.05</v>
      </c>
      <c r="N130" s="78">
        <f ca="1"/>
        <v>-8065.82</v>
      </c>
      <c r="O130" s="78">
        <f ca="1"/>
        <v>-4271.75</v>
      </c>
      <c r="P130" s="78">
        <f ca="1"/>
        <v>0</v>
      </c>
      <c r="Q130" s="78">
        <f ca="1"/>
        <v>560</v>
      </c>
    </row>
    <row r="131" spans="2:17" x14ac:dyDescent="0.25">
      <c r="B131" s="88" t="str">
        <f ca="1"/>
        <v>Kulo Transfer</v>
      </c>
      <c r="C131" s="87">
        <f ca="1"/>
        <v>46170</v>
      </c>
      <c r="D131" s="67">
        <f ca="1"/>
        <v>10274.540000000001</v>
      </c>
      <c r="E131" s="67">
        <f ca="1"/>
        <v>-17715.62</v>
      </c>
      <c r="F131" s="67">
        <f ca="1"/>
        <v>36080.86</v>
      </c>
      <c r="G131" s="67">
        <f ca="1"/>
        <v>29199.78</v>
      </c>
      <c r="H131" s="67">
        <f ca="1"/>
        <v>3176.6600000000017</v>
      </c>
      <c r="I131" s="67">
        <f ca="1"/>
        <v>7097.8799999999992</v>
      </c>
      <c r="J131" s="67">
        <f ca="1"/>
        <v>23904.39</v>
      </c>
      <c r="K131" s="67">
        <f ca="1"/>
        <v>114.43</v>
      </c>
      <c r="L131" s="67">
        <f ca="1"/>
        <v>12062.04</v>
      </c>
      <c r="M131" s="67">
        <f ca="1"/>
        <v>-5378.05</v>
      </c>
      <c r="N131" s="67">
        <f ca="1"/>
        <v>-8065.82</v>
      </c>
      <c r="O131" s="67">
        <f ca="1"/>
        <v>-4271.75</v>
      </c>
      <c r="P131" s="67">
        <f ca="1"/>
        <v>0</v>
      </c>
      <c r="Q131" s="67">
        <f ca="1"/>
        <v>560</v>
      </c>
    </row>
    <row r="132" spans="2:17" x14ac:dyDescent="0.25">
      <c r="B132" s="88" t="str">
        <f ca="1"/>
        <v>Kulo SDGE</v>
      </c>
      <c r="C132" s="87">
        <f ca="1"/>
        <v>46170</v>
      </c>
      <c r="D132" s="78">
        <f ca="1"/>
        <v>10192.540000000001</v>
      </c>
      <c r="E132" s="78">
        <f ca="1"/>
        <v>-17715.62</v>
      </c>
      <c r="F132" s="78">
        <f ca="1"/>
        <v>36080.86</v>
      </c>
      <c r="G132" s="78">
        <f ca="1"/>
        <v>29117.78</v>
      </c>
      <c r="H132" s="78">
        <f ca="1"/>
        <v>3094.6600000000017</v>
      </c>
      <c r="I132" s="78">
        <f ca="1"/>
        <v>7097.8799999999992</v>
      </c>
      <c r="J132" s="78">
        <f ca="1"/>
        <v>23904.39</v>
      </c>
      <c r="K132" s="78">
        <f ca="1"/>
        <v>114.43</v>
      </c>
      <c r="L132" s="78">
        <f ca="1"/>
        <v>12062.04</v>
      </c>
      <c r="M132" s="78">
        <f ca="1"/>
        <v>-5378.05</v>
      </c>
      <c r="N132" s="78">
        <f ca="1"/>
        <v>-8065.82</v>
      </c>
      <c r="O132" s="78">
        <f ca="1"/>
        <v>-4271.75</v>
      </c>
      <c r="P132" s="78">
        <f ca="1"/>
        <v>0</v>
      </c>
      <c r="Q132" s="78">
        <f ca="1"/>
        <v>560</v>
      </c>
    </row>
    <row r="133" spans="2:17" x14ac:dyDescent="0.25">
      <c r="B133" s="88" t="str">
        <f ca="1"/>
        <v>SDGE</v>
      </c>
      <c r="C133" s="87">
        <f ca="1"/>
        <v>46170</v>
      </c>
      <c r="D133" s="67">
        <f ca="1"/>
        <v>10108.540000000001</v>
      </c>
      <c r="E133" s="67">
        <f ca="1"/>
        <v>-17715.62</v>
      </c>
      <c r="F133" s="67">
        <f ca="1"/>
        <v>36080.86</v>
      </c>
      <c r="G133" s="67">
        <f ca="1"/>
        <v>29033.78</v>
      </c>
      <c r="H133" s="67">
        <f ca="1"/>
        <v>3010.6600000000017</v>
      </c>
      <c r="I133" s="67">
        <f ca="1"/>
        <v>7097.8799999999992</v>
      </c>
      <c r="J133" s="67">
        <f ca="1"/>
        <v>23904.39</v>
      </c>
      <c r="K133" s="67">
        <f ca="1"/>
        <v>114.43</v>
      </c>
      <c r="L133" s="67">
        <f ca="1"/>
        <v>12062.04</v>
      </c>
      <c r="M133" s="67">
        <f ca="1"/>
        <v>-5378.05</v>
      </c>
      <c r="N133" s="67">
        <f ca="1"/>
        <v>-8065.82</v>
      </c>
      <c r="O133" s="67">
        <f ca="1"/>
        <v>-4271.75</v>
      </c>
      <c r="P133" s="67">
        <f ca="1"/>
        <v>0</v>
      </c>
      <c r="Q133" s="67">
        <f ca="1"/>
        <v>560</v>
      </c>
    </row>
    <row r="134" spans="2:17" x14ac:dyDescent="0.25">
      <c r="B134" s="88" t="str">
        <f ca="1"/>
        <v>Prime Ad-Free</v>
      </c>
      <c r="C134" s="87">
        <f ca="1"/>
        <v>46170</v>
      </c>
      <c r="D134" s="78">
        <f ca="1"/>
        <v>10105.550000000001</v>
      </c>
      <c r="E134" s="78">
        <f ca="1"/>
        <v>-17715.62</v>
      </c>
      <c r="F134" s="78">
        <f ca="1"/>
        <v>36080.86</v>
      </c>
      <c r="G134" s="78">
        <f ca="1"/>
        <v>29030.79</v>
      </c>
      <c r="H134" s="78">
        <f ca="1"/>
        <v>3007.6700000000019</v>
      </c>
      <c r="I134" s="78">
        <f ca="1"/>
        <v>7097.8799999999992</v>
      </c>
      <c r="J134" s="78">
        <f ca="1"/>
        <v>23904.39</v>
      </c>
      <c r="K134" s="78">
        <f ca="1"/>
        <v>114.43</v>
      </c>
      <c r="L134" s="78">
        <f ca="1"/>
        <v>12062.04</v>
      </c>
      <c r="M134" s="78">
        <f ca="1"/>
        <v>-5378.05</v>
      </c>
      <c r="N134" s="78">
        <f ca="1"/>
        <v>-8065.82</v>
      </c>
      <c r="O134" s="78">
        <f ca="1"/>
        <v>-4271.75</v>
      </c>
      <c r="P134" s="78">
        <f ca="1"/>
        <v>0</v>
      </c>
      <c r="Q134" s="78">
        <f ca="1"/>
        <v>560</v>
      </c>
    </row>
    <row r="135" spans="2:17" x14ac:dyDescent="0.25">
      <c r="B135" s="88" t="str">
        <f ca="1"/>
        <v>Disability</v>
      </c>
      <c r="C135" s="87">
        <f ca="1"/>
        <v>46174</v>
      </c>
      <c r="D135" s="67">
        <f ca="1"/>
        <v>10462.210000000001</v>
      </c>
      <c r="E135" s="67">
        <f ca="1"/>
        <v>-17715.62</v>
      </c>
      <c r="F135" s="67">
        <f ca="1"/>
        <v>36080.86</v>
      </c>
      <c r="G135" s="67">
        <f ca="1"/>
        <v>29387.449999999997</v>
      </c>
      <c r="H135" s="67">
        <f ca="1"/>
        <v>3007.6700000000019</v>
      </c>
      <c r="I135" s="67">
        <f ca="1"/>
        <v>7454.5399999999991</v>
      </c>
      <c r="J135" s="67">
        <f ca="1"/>
        <v>23904.39</v>
      </c>
      <c r="K135" s="67">
        <f ca="1"/>
        <v>114.43</v>
      </c>
      <c r="L135" s="67">
        <f ca="1"/>
        <v>12062.04</v>
      </c>
      <c r="M135" s="67">
        <f ca="1"/>
        <v>-5378.05</v>
      </c>
      <c r="N135" s="67">
        <f ca="1"/>
        <v>-8065.82</v>
      </c>
      <c r="O135" s="67">
        <f ca="1"/>
        <v>-4271.75</v>
      </c>
      <c r="P135" s="67">
        <f ca="1"/>
        <v>0</v>
      </c>
      <c r="Q135" s="67">
        <f ca="1"/>
        <v>560</v>
      </c>
    </row>
    <row r="136" spans="2:17" x14ac:dyDescent="0.25">
      <c r="B136" s="88" t="str">
        <f ca="1"/>
        <v>Kulo Rent</v>
      </c>
      <c r="C136" s="87">
        <f ca="1"/>
        <v>46174</v>
      </c>
      <c r="D136" s="78">
        <f ca="1"/>
        <v>9503.2100000000009</v>
      </c>
      <c r="E136" s="78">
        <f ca="1"/>
        <v>-17715.62</v>
      </c>
      <c r="F136" s="78">
        <f ca="1"/>
        <v>36080.86</v>
      </c>
      <c r="G136" s="78">
        <f ca="1"/>
        <v>28428.449999999997</v>
      </c>
      <c r="H136" s="78">
        <f ca="1"/>
        <v>2048.6700000000019</v>
      </c>
      <c r="I136" s="78">
        <f ca="1"/>
        <v>7454.5399999999991</v>
      </c>
      <c r="J136" s="78">
        <f ca="1"/>
        <v>23904.39</v>
      </c>
      <c r="K136" s="78">
        <f ca="1"/>
        <v>114.43</v>
      </c>
      <c r="L136" s="78">
        <f ca="1"/>
        <v>12062.04</v>
      </c>
      <c r="M136" s="78">
        <f ca="1"/>
        <v>-5378.05</v>
      </c>
      <c r="N136" s="78">
        <f ca="1"/>
        <v>-8065.82</v>
      </c>
      <c r="O136" s="78">
        <f ca="1"/>
        <v>-4271.75</v>
      </c>
      <c r="P136" s="78">
        <f ca="1"/>
        <v>0</v>
      </c>
      <c r="Q136" s="78">
        <f ca="1"/>
        <v>560</v>
      </c>
    </row>
    <row r="137" spans="2:17" x14ac:dyDescent="0.25">
      <c r="B137" s="88" t="str">
        <f ca="1"/>
        <v>Rent</v>
      </c>
      <c r="C137" s="87">
        <f ca="1"/>
        <v>46174</v>
      </c>
      <c r="D137" s="67">
        <f ca="1"/>
        <v>8225.2400000000016</v>
      </c>
      <c r="E137" s="67">
        <f ca="1"/>
        <v>-17715.62</v>
      </c>
      <c r="F137" s="67">
        <f ca="1"/>
        <v>36080.86</v>
      </c>
      <c r="G137" s="67">
        <f ca="1"/>
        <v>27150.480000000003</v>
      </c>
      <c r="H137" s="67">
        <f ca="1"/>
        <v>770.70000000000186</v>
      </c>
      <c r="I137" s="67">
        <f ca="1"/>
        <v>7454.5399999999991</v>
      </c>
      <c r="J137" s="67">
        <f ca="1"/>
        <v>23904.39</v>
      </c>
      <c r="K137" s="67">
        <f ca="1"/>
        <v>114.43</v>
      </c>
      <c r="L137" s="67">
        <f ca="1"/>
        <v>12062.04</v>
      </c>
      <c r="M137" s="67">
        <f ca="1"/>
        <v>-5378.05</v>
      </c>
      <c r="N137" s="67">
        <f ca="1"/>
        <v>-8065.82</v>
      </c>
      <c r="O137" s="67">
        <f ca="1"/>
        <v>-4271.75</v>
      </c>
      <c r="P137" s="67">
        <f ca="1"/>
        <v>0</v>
      </c>
      <c r="Q137" s="67">
        <f ca="1"/>
        <v>560</v>
      </c>
    </row>
    <row r="138" spans="2:17" x14ac:dyDescent="0.25">
      <c r="B138" s="88" t="str">
        <f ca="1"/>
        <v>Visa Platinum</v>
      </c>
      <c r="C138" s="87">
        <f ca="1"/>
        <v>46176</v>
      </c>
      <c r="D138" s="78">
        <f ca="1"/>
        <v>7996.2400000000007</v>
      </c>
      <c r="E138" s="78">
        <f ca="1"/>
        <v>-17404.62</v>
      </c>
      <c r="F138" s="78">
        <f ca="1"/>
        <v>36080.86</v>
      </c>
      <c r="G138" s="78">
        <f ca="1"/>
        <v>27232.480000000003</v>
      </c>
      <c r="H138" s="78">
        <f ca="1"/>
        <v>541.70000000000186</v>
      </c>
      <c r="I138" s="78">
        <f ca="1"/>
        <v>7454.5399999999991</v>
      </c>
      <c r="J138" s="78">
        <f ca="1"/>
        <v>23904.39</v>
      </c>
      <c r="K138" s="78">
        <f ca="1"/>
        <v>114.43</v>
      </c>
      <c r="L138" s="78">
        <f ca="1"/>
        <v>12062.04</v>
      </c>
      <c r="M138" s="78">
        <f ca="1"/>
        <v>-5067.05</v>
      </c>
      <c r="N138" s="78">
        <f ca="1"/>
        <v>-8065.82</v>
      </c>
      <c r="O138" s="78">
        <f ca="1"/>
        <v>-4271.75</v>
      </c>
      <c r="P138" s="78">
        <f ca="1"/>
        <v>0</v>
      </c>
      <c r="Q138" s="78">
        <f ca="1"/>
        <v>560</v>
      </c>
    </row>
    <row r="139" spans="2:17" x14ac:dyDescent="0.25">
      <c r="B139" s="88" t="str">
        <f ca="1"/>
        <v>Paycheck</v>
      </c>
      <c r="C139" s="87">
        <f ca="1"/>
        <v>46178</v>
      </c>
      <c r="D139" s="67">
        <f ca="1"/>
        <v>9596.2400000000016</v>
      </c>
      <c r="E139" s="67">
        <f ca="1"/>
        <v>-17404.62</v>
      </c>
      <c r="F139" s="67">
        <f ca="1"/>
        <v>36080.86</v>
      </c>
      <c r="G139" s="67">
        <f ca="1"/>
        <v>28832.480000000003</v>
      </c>
      <c r="H139" s="67">
        <f ca="1"/>
        <v>1681.7000000000019</v>
      </c>
      <c r="I139" s="67">
        <f ca="1"/>
        <v>7914.5399999999991</v>
      </c>
      <c r="J139" s="67">
        <f ca="1"/>
        <v>23904.39</v>
      </c>
      <c r="K139" s="67">
        <f ca="1"/>
        <v>114.43</v>
      </c>
      <c r="L139" s="67">
        <f ca="1"/>
        <v>12062.04</v>
      </c>
      <c r="M139" s="67">
        <f ca="1"/>
        <v>-5067.05</v>
      </c>
      <c r="N139" s="67">
        <f ca="1"/>
        <v>-8065.82</v>
      </c>
      <c r="O139" s="67">
        <f ca="1"/>
        <v>-4271.75</v>
      </c>
      <c r="P139" s="67">
        <f ca="1"/>
        <v>0</v>
      </c>
      <c r="Q139" s="67">
        <f ca="1"/>
        <v>560</v>
      </c>
    </row>
    <row r="140" spans="2:17" x14ac:dyDescent="0.25">
      <c r="B140" s="88" t="str">
        <f ca="1"/>
        <v>Ameritas</v>
      </c>
      <c r="C140" s="87">
        <f ca="1"/>
        <v>46178</v>
      </c>
      <c r="D140" s="78">
        <f ca="1"/>
        <v>9596.2400000000016</v>
      </c>
      <c r="E140" s="78">
        <f ca="1"/>
        <v>-17404.62</v>
      </c>
      <c r="F140" s="78">
        <f ca="1"/>
        <v>36192.86</v>
      </c>
      <c r="G140" s="78">
        <f ca="1"/>
        <v>28944.480000000003</v>
      </c>
      <c r="H140" s="78">
        <f ca="1"/>
        <v>1681.7000000000019</v>
      </c>
      <c r="I140" s="78">
        <f ca="1"/>
        <v>7914.5399999999991</v>
      </c>
      <c r="J140" s="78">
        <f ca="1"/>
        <v>24016.39</v>
      </c>
      <c r="K140" s="78">
        <f ca="1"/>
        <v>114.43</v>
      </c>
      <c r="L140" s="78">
        <f ca="1"/>
        <v>12062.04</v>
      </c>
      <c r="M140" s="78">
        <f ca="1"/>
        <v>-5067.05</v>
      </c>
      <c r="N140" s="78">
        <f ca="1"/>
        <v>-8065.82</v>
      </c>
      <c r="O140" s="78">
        <f ca="1"/>
        <v>-4271.75</v>
      </c>
      <c r="P140" s="78">
        <f ca="1"/>
        <v>0</v>
      </c>
      <c r="Q140" s="78">
        <f ca="1"/>
        <v>560</v>
      </c>
    </row>
    <row r="141" spans="2:17" x14ac:dyDescent="0.25">
      <c r="B141" s="88" t="str">
        <f ca="1"/>
        <v>Kulo Internet</v>
      </c>
      <c r="C141" s="87">
        <f ca="1"/>
        <v>46178</v>
      </c>
      <c r="D141" s="67">
        <f ca="1"/>
        <v>9568.2400000000016</v>
      </c>
      <c r="E141" s="67">
        <f ca="1"/>
        <v>-17404.62</v>
      </c>
      <c r="F141" s="67">
        <f ca="1"/>
        <v>36192.86</v>
      </c>
      <c r="G141" s="67">
        <f ca="1"/>
        <v>28916.480000000003</v>
      </c>
      <c r="H141" s="67">
        <f ca="1"/>
        <v>1653.7000000000019</v>
      </c>
      <c r="I141" s="67">
        <f ca="1"/>
        <v>7914.5399999999991</v>
      </c>
      <c r="J141" s="67">
        <f ca="1"/>
        <v>24016.39</v>
      </c>
      <c r="K141" s="67">
        <f ca="1"/>
        <v>114.43</v>
      </c>
      <c r="L141" s="67">
        <f ca="1"/>
        <v>12062.04</v>
      </c>
      <c r="M141" s="67">
        <f ca="1"/>
        <v>-5067.05</v>
      </c>
      <c r="N141" s="67">
        <f ca="1"/>
        <v>-8065.82</v>
      </c>
      <c r="O141" s="67">
        <f ca="1"/>
        <v>-4271.75</v>
      </c>
      <c r="P141" s="67">
        <f ca="1"/>
        <v>0</v>
      </c>
      <c r="Q141" s="67">
        <f ca="1"/>
        <v>560</v>
      </c>
    </row>
    <row r="142" spans="2:17" x14ac:dyDescent="0.25">
      <c r="B142" s="88" t="str">
        <f ca="1"/>
        <v>Cese Phone</v>
      </c>
      <c r="C142" s="87">
        <f ca="1"/>
        <v>46178</v>
      </c>
      <c r="D142" s="78">
        <f ca="1"/>
        <v>9426.2400000000016</v>
      </c>
      <c r="E142" s="78">
        <f ca="1"/>
        <v>-17404.62</v>
      </c>
      <c r="F142" s="78">
        <f ca="1"/>
        <v>36192.86</v>
      </c>
      <c r="G142" s="78">
        <f ca="1"/>
        <v>28774.480000000003</v>
      </c>
      <c r="H142" s="78">
        <f ca="1"/>
        <v>1511.7000000000019</v>
      </c>
      <c r="I142" s="78">
        <f ca="1"/>
        <v>7914.5399999999991</v>
      </c>
      <c r="J142" s="78">
        <f ca="1"/>
        <v>24016.39</v>
      </c>
      <c r="K142" s="78">
        <f ca="1"/>
        <v>114.43</v>
      </c>
      <c r="L142" s="78">
        <f ca="1"/>
        <v>12062.04</v>
      </c>
      <c r="M142" s="78">
        <f ca="1"/>
        <v>-5067.05</v>
      </c>
      <c r="N142" s="78">
        <f ca="1"/>
        <v>-8065.82</v>
      </c>
      <c r="O142" s="78">
        <f ca="1"/>
        <v>-4271.75</v>
      </c>
      <c r="P142" s="78">
        <f ca="1"/>
        <v>0</v>
      </c>
      <c r="Q142" s="78">
        <f ca="1"/>
        <v>560</v>
      </c>
    </row>
    <row r="143" spans="2:17" x14ac:dyDescent="0.25">
      <c r="B143" s="88" t="str">
        <f ca="1"/>
        <v>Phone</v>
      </c>
      <c r="C143" s="87">
        <f ca="1"/>
        <v>46178</v>
      </c>
      <c r="D143" s="67">
        <f ca="1"/>
        <v>9275.5700000000015</v>
      </c>
      <c r="E143" s="67">
        <f ca="1"/>
        <v>-17404.62</v>
      </c>
      <c r="F143" s="67">
        <f ca="1"/>
        <v>36192.86</v>
      </c>
      <c r="G143" s="67">
        <f ca="1"/>
        <v>28623.809999999998</v>
      </c>
      <c r="H143" s="67">
        <f ca="1"/>
        <v>1361.0300000000018</v>
      </c>
      <c r="I143" s="67">
        <f ca="1"/>
        <v>7914.5399999999991</v>
      </c>
      <c r="J143" s="67">
        <f ca="1"/>
        <v>24016.39</v>
      </c>
      <c r="K143" s="67">
        <f ca="1"/>
        <v>114.43</v>
      </c>
      <c r="L143" s="67">
        <f ca="1"/>
        <v>12062.04</v>
      </c>
      <c r="M143" s="67">
        <f ca="1"/>
        <v>-5067.05</v>
      </c>
      <c r="N143" s="67">
        <f ca="1"/>
        <v>-8065.82</v>
      </c>
      <c r="O143" s="67">
        <f ca="1"/>
        <v>-4271.75</v>
      </c>
      <c r="P143" s="67">
        <f ca="1"/>
        <v>0</v>
      </c>
      <c r="Q143" s="67">
        <f ca="1"/>
        <v>560</v>
      </c>
    </row>
    <row r="144" spans="2:17" x14ac:dyDescent="0.25">
      <c r="B144" s="88" t="str">
        <f ca="1"/>
        <v>Groceries</v>
      </c>
      <c r="C144" s="87">
        <f ca="1"/>
        <v>46179</v>
      </c>
      <c r="D144" s="78">
        <f ca="1"/>
        <v>9075.5700000000015</v>
      </c>
      <c r="E144" s="78">
        <f ca="1"/>
        <v>-17404.62</v>
      </c>
      <c r="F144" s="78">
        <f ca="1"/>
        <v>36192.86</v>
      </c>
      <c r="G144" s="78">
        <f ca="1"/>
        <v>28423.809999999998</v>
      </c>
      <c r="H144" s="78">
        <f ca="1"/>
        <v>1361.0300000000018</v>
      </c>
      <c r="I144" s="78">
        <f ca="1"/>
        <v>7714.5399999999991</v>
      </c>
      <c r="J144" s="78">
        <f ca="1"/>
        <v>24016.39</v>
      </c>
      <c r="K144" s="78">
        <f ca="1"/>
        <v>114.43</v>
      </c>
      <c r="L144" s="78">
        <f ca="1"/>
        <v>12062.04</v>
      </c>
      <c r="M144" s="78">
        <f ca="1"/>
        <v>-5067.05</v>
      </c>
      <c r="N144" s="78">
        <f ca="1"/>
        <v>-8065.82</v>
      </c>
      <c r="O144" s="78">
        <f ca="1"/>
        <v>-4271.75</v>
      </c>
      <c r="P144" s="78">
        <f ca="1"/>
        <v>0</v>
      </c>
      <c r="Q144" s="78">
        <f ca="1"/>
        <v>560</v>
      </c>
    </row>
    <row r="145" spans="2:17" x14ac:dyDescent="0.25">
      <c r="B145" s="88" t="str">
        <f ca="1"/>
        <v>Food &amp; Drinks</v>
      </c>
      <c r="C145" s="87">
        <f ca="1"/>
        <v>46179</v>
      </c>
      <c r="D145" s="67">
        <f ca="1"/>
        <v>8875.5700000000015</v>
      </c>
      <c r="E145" s="67">
        <f ca="1"/>
        <v>-17404.62</v>
      </c>
      <c r="F145" s="67">
        <f ca="1"/>
        <v>36192.86</v>
      </c>
      <c r="G145" s="67">
        <f ca="1"/>
        <v>28223.809999999998</v>
      </c>
      <c r="H145" s="67">
        <f ca="1"/>
        <v>1361.0300000000018</v>
      </c>
      <c r="I145" s="67">
        <f ca="1"/>
        <v>7514.5399999999991</v>
      </c>
      <c r="J145" s="67">
        <f ca="1"/>
        <v>24016.39</v>
      </c>
      <c r="K145" s="67">
        <f ca="1"/>
        <v>114.43</v>
      </c>
      <c r="L145" s="67">
        <f ca="1"/>
        <v>12062.04</v>
      </c>
      <c r="M145" s="67">
        <f ca="1"/>
        <v>-5067.05</v>
      </c>
      <c r="N145" s="67">
        <f ca="1"/>
        <v>-8065.82</v>
      </c>
      <c r="O145" s="67">
        <f ca="1"/>
        <v>-4271.75</v>
      </c>
      <c r="P145" s="67">
        <f ca="1"/>
        <v>0</v>
      </c>
      <c r="Q145" s="67">
        <f ca="1"/>
        <v>560</v>
      </c>
    </row>
    <row r="146" spans="2:17" x14ac:dyDescent="0.25">
      <c r="B146" s="88" t="str">
        <f ca="1"/>
        <v>Sony</v>
      </c>
      <c r="C146" s="87">
        <f ca="1"/>
        <v>46181</v>
      </c>
      <c r="D146" s="78">
        <f ca="1"/>
        <v>8857.5800000000017</v>
      </c>
      <c r="E146" s="78">
        <f ca="1"/>
        <v>-17404.62</v>
      </c>
      <c r="F146" s="78">
        <f ca="1"/>
        <v>36192.86</v>
      </c>
      <c r="G146" s="78">
        <f ca="1"/>
        <v>28205.82</v>
      </c>
      <c r="H146" s="78">
        <f ca="1"/>
        <v>1343.0400000000018</v>
      </c>
      <c r="I146" s="78">
        <f ca="1"/>
        <v>7514.5399999999991</v>
      </c>
      <c r="J146" s="78">
        <f ca="1"/>
        <v>24016.39</v>
      </c>
      <c r="K146" s="78">
        <f ca="1"/>
        <v>114.43</v>
      </c>
      <c r="L146" s="78">
        <f ca="1"/>
        <v>12062.04</v>
      </c>
      <c r="M146" s="78">
        <f ca="1"/>
        <v>-5067.05</v>
      </c>
      <c r="N146" s="78">
        <f ca="1"/>
        <v>-8065.82</v>
      </c>
      <c r="O146" s="78">
        <f ca="1"/>
        <v>-4271.75</v>
      </c>
      <c r="P146" s="78">
        <f ca="1"/>
        <v>0</v>
      </c>
      <c r="Q146" s="78">
        <f ca="1"/>
        <v>560</v>
      </c>
    </row>
    <row r="147" spans="2:17" x14ac:dyDescent="0.25">
      <c r="B147" s="88" t="str">
        <f ca="1"/>
        <v>Phone Insurance</v>
      </c>
      <c r="C147" s="87">
        <f ca="1"/>
        <v>46181</v>
      </c>
      <c r="D147" s="67">
        <f ca="1"/>
        <v>8849.5800000000017</v>
      </c>
      <c r="E147" s="67">
        <f ca="1"/>
        <v>-17404.62</v>
      </c>
      <c r="F147" s="67">
        <f ca="1"/>
        <v>36192.86</v>
      </c>
      <c r="G147" s="67">
        <f ca="1"/>
        <v>28197.82</v>
      </c>
      <c r="H147" s="67">
        <f ca="1"/>
        <v>1335.0400000000018</v>
      </c>
      <c r="I147" s="67">
        <f ca="1"/>
        <v>7514.5399999999991</v>
      </c>
      <c r="J147" s="67">
        <f ca="1"/>
        <v>24016.39</v>
      </c>
      <c r="K147" s="67">
        <f ca="1"/>
        <v>114.43</v>
      </c>
      <c r="L147" s="67">
        <f ca="1"/>
        <v>12062.04</v>
      </c>
      <c r="M147" s="67">
        <f ca="1"/>
        <v>-5067.05</v>
      </c>
      <c r="N147" s="67">
        <f ca="1"/>
        <v>-8065.82</v>
      </c>
      <c r="O147" s="67">
        <f ca="1"/>
        <v>-4271.75</v>
      </c>
      <c r="P147" s="67">
        <f ca="1"/>
        <v>0</v>
      </c>
      <c r="Q147" s="67">
        <f ca="1"/>
        <v>560</v>
      </c>
    </row>
    <row r="148" spans="2:17" x14ac:dyDescent="0.25">
      <c r="B148" s="88" t="str">
        <f ca="1"/>
        <v>Amazon</v>
      </c>
      <c r="C148" s="87">
        <f ca="1"/>
        <v>46182</v>
      </c>
      <c r="D148" s="78">
        <f ca="1"/>
        <v>8833.43</v>
      </c>
      <c r="E148" s="78">
        <f ca="1"/>
        <v>-17404.62</v>
      </c>
      <c r="F148" s="78">
        <f ca="1"/>
        <v>36192.86</v>
      </c>
      <c r="G148" s="78">
        <f ca="1"/>
        <v>28181.67</v>
      </c>
      <c r="H148" s="78">
        <f ca="1"/>
        <v>1318.8900000000017</v>
      </c>
      <c r="I148" s="78">
        <f ca="1"/>
        <v>7514.5399999999991</v>
      </c>
      <c r="J148" s="78">
        <f ca="1"/>
        <v>24016.39</v>
      </c>
      <c r="K148" s="78">
        <f ca="1"/>
        <v>114.43</v>
      </c>
      <c r="L148" s="78">
        <f ca="1"/>
        <v>12062.04</v>
      </c>
      <c r="M148" s="78">
        <f ca="1"/>
        <v>-5067.05</v>
      </c>
      <c r="N148" s="78">
        <f ca="1"/>
        <v>-8065.82</v>
      </c>
      <c r="O148" s="78">
        <f ca="1"/>
        <v>-4271.75</v>
      </c>
      <c r="P148" s="78">
        <f ca="1"/>
        <v>0</v>
      </c>
      <c r="Q148" s="78">
        <f ca="1"/>
        <v>560</v>
      </c>
    </row>
    <row r="149" spans="2:17" x14ac:dyDescent="0.25">
      <c r="B149" s="88" t="str">
        <f ca="1"/>
        <v>Viso Go</v>
      </c>
      <c r="C149" s="87">
        <f ca="1"/>
        <v>46184</v>
      </c>
      <c r="D149" s="67">
        <f ca="1"/>
        <v>8558.43</v>
      </c>
      <c r="E149" s="67">
        <f ca="1"/>
        <v>-17258.62</v>
      </c>
      <c r="F149" s="67">
        <f ca="1"/>
        <v>36192.86</v>
      </c>
      <c r="G149" s="67">
        <f ca="1"/>
        <v>28052.67</v>
      </c>
      <c r="H149" s="67">
        <f ca="1"/>
        <v>1043.8900000000017</v>
      </c>
      <c r="I149" s="67">
        <f ca="1"/>
        <v>7514.5399999999991</v>
      </c>
      <c r="J149" s="67">
        <f ca="1"/>
        <v>24016.39</v>
      </c>
      <c r="K149" s="67">
        <f ca="1"/>
        <v>114.43</v>
      </c>
      <c r="L149" s="67">
        <f ca="1"/>
        <v>12062.04</v>
      </c>
      <c r="M149" s="67">
        <f ca="1"/>
        <v>-5067.05</v>
      </c>
      <c r="N149" s="67">
        <f ca="1"/>
        <v>-7919.82</v>
      </c>
      <c r="O149" s="67">
        <f ca="1"/>
        <v>-4271.75</v>
      </c>
      <c r="P149" s="67">
        <f ca="1"/>
        <v>0</v>
      </c>
      <c r="Q149" s="67">
        <f ca="1"/>
        <v>560</v>
      </c>
    </row>
    <row r="150" spans="2:17" x14ac:dyDescent="0.25">
      <c r="B150" s="88" t="str">
        <f ca="1"/>
        <v>Motorcycle</v>
      </c>
      <c r="C150" s="87">
        <f ca="1"/>
        <v>46189</v>
      </c>
      <c r="D150" s="78">
        <f ca="1"/>
        <v>8408.0500000000011</v>
      </c>
      <c r="E150" s="78">
        <f ca="1"/>
        <v>-17258.62</v>
      </c>
      <c r="F150" s="78">
        <f ca="1"/>
        <v>36192.86</v>
      </c>
      <c r="G150" s="78">
        <f ca="1"/>
        <v>27902.29</v>
      </c>
      <c r="H150" s="78">
        <f ca="1"/>
        <v>893.5100000000017</v>
      </c>
      <c r="I150" s="78">
        <f ca="1"/>
        <v>7514.5399999999991</v>
      </c>
      <c r="J150" s="78">
        <f ca="1"/>
        <v>24016.39</v>
      </c>
      <c r="K150" s="78">
        <f ca="1"/>
        <v>114.43</v>
      </c>
      <c r="L150" s="78">
        <f ca="1"/>
        <v>12062.04</v>
      </c>
      <c r="M150" s="78">
        <f ca="1"/>
        <v>-5067.05</v>
      </c>
      <c r="N150" s="78">
        <f ca="1"/>
        <v>-7919.82</v>
      </c>
      <c r="O150" s="78">
        <f ca="1"/>
        <v>-4271.75</v>
      </c>
      <c r="P150" s="78">
        <f ca="1"/>
        <v>0</v>
      </c>
      <c r="Q150" s="78">
        <f ca="1"/>
        <v>560</v>
      </c>
    </row>
    <row r="151" spans="2:17" x14ac:dyDescent="0.25">
      <c r="B151" s="88" t="str">
        <f ca="1"/>
        <v>Paycheck</v>
      </c>
      <c r="C151" s="87">
        <f ca="1"/>
        <v>46192</v>
      </c>
      <c r="D151" s="67">
        <f ca="1"/>
        <v>10008.050000000001</v>
      </c>
      <c r="E151" s="67">
        <f ca="1"/>
        <v>-17258.62</v>
      </c>
      <c r="F151" s="67">
        <f ca="1"/>
        <v>36192.86</v>
      </c>
      <c r="G151" s="67">
        <f ca="1"/>
        <v>29502.29</v>
      </c>
      <c r="H151" s="67">
        <f ca="1"/>
        <v>2033.5100000000016</v>
      </c>
      <c r="I151" s="67">
        <f ca="1"/>
        <v>7974.5399999999991</v>
      </c>
      <c r="J151" s="67">
        <f ca="1"/>
        <v>24016.39</v>
      </c>
      <c r="K151" s="67">
        <f ca="1"/>
        <v>114.43</v>
      </c>
      <c r="L151" s="67">
        <f ca="1"/>
        <v>12062.04</v>
      </c>
      <c r="M151" s="67">
        <f ca="1"/>
        <v>-5067.05</v>
      </c>
      <c r="N151" s="67">
        <f ca="1"/>
        <v>-7919.82</v>
      </c>
      <c r="O151" s="67">
        <f ca="1"/>
        <v>-4271.75</v>
      </c>
      <c r="P151" s="67">
        <f ca="1"/>
        <v>0</v>
      </c>
      <c r="Q151" s="67">
        <f ca="1"/>
        <v>560</v>
      </c>
    </row>
    <row r="152" spans="2:17" x14ac:dyDescent="0.25">
      <c r="B152" s="88" t="str">
        <f ca="1"/>
        <v>Ameritas</v>
      </c>
      <c r="C152" s="87">
        <f ca="1"/>
        <v>46192</v>
      </c>
      <c r="D152" s="78">
        <f ca="1"/>
        <v>10008.050000000001</v>
      </c>
      <c r="E152" s="78">
        <f ca="1"/>
        <v>-17258.62</v>
      </c>
      <c r="F152" s="78">
        <f ca="1"/>
        <v>36304.86</v>
      </c>
      <c r="G152" s="78">
        <f ca="1"/>
        <v>29614.29</v>
      </c>
      <c r="H152" s="78">
        <f ca="1"/>
        <v>2033.5100000000016</v>
      </c>
      <c r="I152" s="78">
        <f ca="1"/>
        <v>7974.5399999999991</v>
      </c>
      <c r="J152" s="78">
        <f ca="1"/>
        <v>24128.39</v>
      </c>
      <c r="K152" s="78">
        <f ca="1"/>
        <v>114.43</v>
      </c>
      <c r="L152" s="78">
        <f ca="1"/>
        <v>12062.04</v>
      </c>
      <c r="M152" s="78">
        <f ca="1"/>
        <v>-5067.05</v>
      </c>
      <c r="N152" s="78">
        <f ca="1"/>
        <v>-7919.82</v>
      </c>
      <c r="O152" s="78">
        <f ca="1"/>
        <v>-4271.75</v>
      </c>
      <c r="P152" s="78">
        <f ca="1"/>
        <v>0</v>
      </c>
      <c r="Q152" s="78">
        <f ca="1"/>
        <v>560</v>
      </c>
    </row>
    <row r="153" spans="2:17" x14ac:dyDescent="0.25">
      <c r="B153" s="88" t="str">
        <f ca="1"/>
        <v>Groceries</v>
      </c>
      <c r="C153" s="87">
        <f ca="1"/>
        <v>46193</v>
      </c>
      <c r="D153" s="67">
        <f ca="1"/>
        <v>9808.0500000000011</v>
      </c>
      <c r="E153" s="67">
        <f ca="1"/>
        <v>-17258.62</v>
      </c>
      <c r="F153" s="67">
        <f ca="1"/>
        <v>36304.86</v>
      </c>
      <c r="G153" s="67">
        <f ca="1"/>
        <v>29414.29</v>
      </c>
      <c r="H153" s="67">
        <f ca="1"/>
        <v>2033.5100000000016</v>
      </c>
      <c r="I153" s="67">
        <f ca="1"/>
        <v>7774.5399999999991</v>
      </c>
      <c r="J153" s="67">
        <f ca="1"/>
        <v>24128.39</v>
      </c>
      <c r="K153" s="67">
        <f ca="1"/>
        <v>114.43</v>
      </c>
      <c r="L153" s="67">
        <f ca="1"/>
        <v>12062.04</v>
      </c>
      <c r="M153" s="67">
        <f ca="1"/>
        <v>-5067.05</v>
      </c>
      <c r="N153" s="67">
        <f ca="1"/>
        <v>-7919.82</v>
      </c>
      <c r="O153" s="67">
        <f ca="1"/>
        <v>-4271.75</v>
      </c>
      <c r="P153" s="67">
        <f ca="1"/>
        <v>0</v>
      </c>
      <c r="Q153" s="67">
        <f ca="1"/>
        <v>560</v>
      </c>
    </row>
    <row r="154" spans="2:17" x14ac:dyDescent="0.25">
      <c r="B154" s="88" t="str">
        <f ca="1"/>
        <v>Food &amp; Drinks</v>
      </c>
      <c r="C154" s="87">
        <f ca="1"/>
        <v>46193</v>
      </c>
      <c r="D154" s="78">
        <f ca="1"/>
        <v>9608.0500000000011</v>
      </c>
      <c r="E154" s="78">
        <f ca="1"/>
        <v>-17258.62</v>
      </c>
      <c r="F154" s="78">
        <f ca="1"/>
        <v>36304.86</v>
      </c>
      <c r="G154" s="78">
        <f ca="1"/>
        <v>29214.29</v>
      </c>
      <c r="H154" s="78">
        <f ca="1"/>
        <v>2033.5100000000016</v>
      </c>
      <c r="I154" s="78">
        <f ca="1"/>
        <v>7574.5399999999991</v>
      </c>
      <c r="J154" s="78">
        <f ca="1"/>
        <v>24128.39</v>
      </c>
      <c r="K154" s="78">
        <f ca="1"/>
        <v>114.43</v>
      </c>
      <c r="L154" s="78">
        <f ca="1"/>
        <v>12062.04</v>
      </c>
      <c r="M154" s="78">
        <f ca="1"/>
        <v>-5067.05</v>
      </c>
      <c r="N154" s="78">
        <f ca="1"/>
        <v>-7919.82</v>
      </c>
      <c r="O154" s="78">
        <f ca="1"/>
        <v>-4271.75</v>
      </c>
      <c r="P154" s="78">
        <f ca="1"/>
        <v>0</v>
      </c>
      <c r="Q154" s="78">
        <f ca="1"/>
        <v>560</v>
      </c>
    </row>
    <row r="155" spans="2:17" x14ac:dyDescent="0.25">
      <c r="B155" s="88" t="str">
        <f ca="1"/>
        <v>Netflix</v>
      </c>
      <c r="C155" s="87">
        <f ca="1"/>
        <v>46193</v>
      </c>
      <c r="D155" s="67">
        <f ca="1"/>
        <v>9583.0600000000013</v>
      </c>
      <c r="E155" s="67">
        <f ca="1"/>
        <v>-17258.62</v>
      </c>
      <c r="F155" s="67">
        <f ca="1"/>
        <v>36304.86</v>
      </c>
      <c r="G155" s="67">
        <f ca="1"/>
        <v>29189.299999999996</v>
      </c>
      <c r="H155" s="67">
        <f ca="1"/>
        <v>2008.5200000000016</v>
      </c>
      <c r="I155" s="67">
        <f ca="1"/>
        <v>7574.5399999999991</v>
      </c>
      <c r="J155" s="67">
        <f ca="1"/>
        <v>24128.39</v>
      </c>
      <c r="K155" s="67">
        <f ca="1"/>
        <v>114.43</v>
      </c>
      <c r="L155" s="67">
        <f ca="1"/>
        <v>12062.04</v>
      </c>
      <c r="M155" s="67">
        <f ca="1"/>
        <v>-5067.05</v>
      </c>
      <c r="N155" s="67">
        <f ca="1"/>
        <v>-7919.82</v>
      </c>
      <c r="O155" s="67">
        <f ca="1"/>
        <v>-4271.75</v>
      </c>
      <c r="P155" s="67">
        <f ca="1"/>
        <v>0</v>
      </c>
      <c r="Q155" s="67">
        <f ca="1"/>
        <v>560</v>
      </c>
    </row>
    <row r="156" spans="2:17" x14ac:dyDescent="0.25">
      <c r="B156" s="88" t="str">
        <f ca="1"/>
        <v>Renters</v>
      </c>
      <c r="C156" s="87">
        <f ca="1"/>
        <v>46194</v>
      </c>
      <c r="D156" s="78">
        <f ca="1"/>
        <v>9572.1400000000012</v>
      </c>
      <c r="E156" s="78">
        <f ca="1"/>
        <v>-17258.62</v>
      </c>
      <c r="F156" s="78">
        <f ca="1"/>
        <v>36304.86</v>
      </c>
      <c r="G156" s="78">
        <f ca="1"/>
        <v>29178.379999999997</v>
      </c>
      <c r="H156" s="78">
        <f ca="1"/>
        <v>1997.6000000000015</v>
      </c>
      <c r="I156" s="78">
        <f ca="1"/>
        <v>7574.5399999999991</v>
      </c>
      <c r="J156" s="78">
        <f ca="1"/>
        <v>24128.39</v>
      </c>
      <c r="K156" s="78">
        <f ca="1"/>
        <v>114.43</v>
      </c>
      <c r="L156" s="78">
        <f ca="1"/>
        <v>12062.04</v>
      </c>
      <c r="M156" s="78">
        <f ca="1"/>
        <v>-5067.05</v>
      </c>
      <c r="N156" s="78">
        <f ca="1"/>
        <v>-7919.82</v>
      </c>
      <c r="O156" s="78">
        <f ca="1"/>
        <v>-4271.75</v>
      </c>
      <c r="P156" s="78">
        <f ca="1"/>
        <v>0</v>
      </c>
      <c r="Q156" s="78">
        <f ca="1"/>
        <v>560</v>
      </c>
    </row>
    <row r="157" spans="2:17" x14ac:dyDescent="0.25">
      <c r="B157" s="88" t="str">
        <f ca="1"/>
        <v>Sniffies</v>
      </c>
      <c r="C157" s="87">
        <f ca="1"/>
        <v>46194</v>
      </c>
      <c r="D157" s="67">
        <f ca="1"/>
        <v>9512.2000000000007</v>
      </c>
      <c r="E157" s="67">
        <f ca="1"/>
        <v>-17258.62</v>
      </c>
      <c r="F157" s="67">
        <f ca="1"/>
        <v>36304.86</v>
      </c>
      <c r="G157" s="67">
        <f ca="1"/>
        <v>29118.439999999995</v>
      </c>
      <c r="H157" s="67">
        <f ca="1"/>
        <v>1937.6600000000014</v>
      </c>
      <c r="I157" s="67">
        <f ca="1"/>
        <v>7574.5399999999991</v>
      </c>
      <c r="J157" s="67">
        <f ca="1"/>
        <v>24128.39</v>
      </c>
      <c r="K157" s="67">
        <f ca="1"/>
        <v>114.43</v>
      </c>
      <c r="L157" s="67">
        <f ca="1"/>
        <v>12062.04</v>
      </c>
      <c r="M157" s="67">
        <f ca="1"/>
        <v>-5067.05</v>
      </c>
      <c r="N157" s="67">
        <f ca="1"/>
        <v>-7919.82</v>
      </c>
      <c r="O157" s="67">
        <f ca="1"/>
        <v>-4271.75</v>
      </c>
      <c r="P157" s="67">
        <f ca="1"/>
        <v>0</v>
      </c>
      <c r="Q157" s="67">
        <f ca="1"/>
        <v>560</v>
      </c>
    </row>
    <row r="158" spans="2:17" x14ac:dyDescent="0.25">
      <c r="B158" s="88" t="str">
        <f ca="1"/>
        <v>Cese Transfer</v>
      </c>
      <c r="C158" s="87">
        <f ca="1"/>
        <v>46198</v>
      </c>
      <c r="D158" s="78">
        <f ca="1"/>
        <v>9654.2000000000007</v>
      </c>
      <c r="E158" s="78">
        <f ca="1"/>
        <v>-17258.62</v>
      </c>
      <c r="F158" s="78">
        <f ca="1"/>
        <v>36304.86</v>
      </c>
      <c r="G158" s="78">
        <f ca="1"/>
        <v>29260.439999999995</v>
      </c>
      <c r="H158" s="78">
        <f ca="1"/>
        <v>2079.6600000000017</v>
      </c>
      <c r="I158" s="78">
        <f ca="1"/>
        <v>7574.5399999999991</v>
      </c>
      <c r="J158" s="78">
        <f ca="1"/>
        <v>24128.39</v>
      </c>
      <c r="K158" s="78">
        <f ca="1"/>
        <v>114.43</v>
      </c>
      <c r="L158" s="78">
        <f ca="1"/>
        <v>12062.04</v>
      </c>
      <c r="M158" s="78">
        <f ca="1"/>
        <v>-5067.05</v>
      </c>
      <c r="N158" s="78">
        <f ca="1"/>
        <v>-7919.82</v>
      </c>
      <c r="O158" s="78">
        <f ca="1"/>
        <v>-4271.75</v>
      </c>
      <c r="P158" s="78">
        <f ca="1"/>
        <v>0</v>
      </c>
      <c r="Q158" s="78">
        <f ca="1"/>
        <v>560</v>
      </c>
    </row>
    <row r="159" spans="2:17" x14ac:dyDescent="0.25">
      <c r="B159" s="88" t="str">
        <f ca="1"/>
        <v>Internet</v>
      </c>
      <c r="C159" s="87">
        <f ca="1"/>
        <v>46199</v>
      </c>
      <c r="D159" s="67">
        <f ca="1"/>
        <v>9654.2000000000007</v>
      </c>
      <c r="E159" s="67">
        <f ca="1"/>
        <v>-17258.62</v>
      </c>
      <c r="F159" s="67">
        <f ca="1"/>
        <v>36304.86</v>
      </c>
      <c r="G159" s="67">
        <f ca="1"/>
        <v>29260.439999999995</v>
      </c>
      <c r="H159" s="67">
        <f ca="1"/>
        <v>2079.6600000000017</v>
      </c>
      <c r="I159" s="67">
        <f ca="1"/>
        <v>7574.5399999999991</v>
      </c>
      <c r="J159" s="67">
        <f ca="1"/>
        <v>24128.39</v>
      </c>
      <c r="K159" s="67">
        <f ca="1"/>
        <v>114.43</v>
      </c>
      <c r="L159" s="67">
        <f ca="1"/>
        <v>12062.04</v>
      </c>
      <c r="M159" s="67">
        <f ca="1"/>
        <v>-5067.05</v>
      </c>
      <c r="N159" s="67">
        <f ca="1"/>
        <v>-7919.82</v>
      </c>
      <c r="O159" s="67">
        <f ca="1"/>
        <v>-4271.75</v>
      </c>
      <c r="P159" s="67">
        <f ca="1"/>
        <v>0</v>
      </c>
      <c r="Q159" s="67">
        <f ca="1"/>
        <v>560</v>
      </c>
    </row>
    <row r="160" spans="2:17" x14ac:dyDescent="0.25">
      <c r="B160" s="88" t="str">
        <f ca="1"/>
        <v>Windsurf</v>
      </c>
      <c r="C160" s="87">
        <f ca="1"/>
        <v>46199</v>
      </c>
      <c r="D160" s="78">
        <f ca="1"/>
        <v>9639.2000000000007</v>
      </c>
      <c r="E160" s="78">
        <f ca="1"/>
        <v>-17258.62</v>
      </c>
      <c r="F160" s="78">
        <f ca="1"/>
        <v>36304.86</v>
      </c>
      <c r="G160" s="78">
        <f ca="1"/>
        <v>29245.439999999995</v>
      </c>
      <c r="H160" s="78">
        <f ca="1"/>
        <v>2064.6600000000017</v>
      </c>
      <c r="I160" s="78">
        <f ca="1"/>
        <v>7574.5399999999991</v>
      </c>
      <c r="J160" s="78">
        <f ca="1"/>
        <v>24128.39</v>
      </c>
      <c r="K160" s="78">
        <f ca="1"/>
        <v>114.43</v>
      </c>
      <c r="L160" s="78">
        <f ca="1"/>
        <v>12062.04</v>
      </c>
      <c r="M160" s="78">
        <f ca="1"/>
        <v>-5067.05</v>
      </c>
      <c r="N160" s="78">
        <f ca="1"/>
        <v>-7919.82</v>
      </c>
      <c r="O160" s="78">
        <f ca="1"/>
        <v>-4271.75</v>
      </c>
      <c r="P160" s="78">
        <f ca="1"/>
        <v>0</v>
      </c>
      <c r="Q160" s="78">
        <f ca="1"/>
        <v>560</v>
      </c>
    </row>
    <row r="161" spans="2:17" x14ac:dyDescent="0.25">
      <c r="B161" s="88" t="str">
        <f ca="1"/>
        <v>Tidal</v>
      </c>
      <c r="C161" s="87">
        <f ca="1"/>
        <v>46200</v>
      </c>
      <c r="D161" s="67">
        <f ca="1"/>
        <v>9628.2100000000009</v>
      </c>
      <c r="E161" s="67">
        <f ca="1"/>
        <v>-17258.62</v>
      </c>
      <c r="F161" s="67">
        <f ca="1"/>
        <v>36304.86</v>
      </c>
      <c r="G161" s="67">
        <f ca="1"/>
        <v>29234.449999999997</v>
      </c>
      <c r="H161" s="67">
        <f ca="1"/>
        <v>2053.6700000000019</v>
      </c>
      <c r="I161" s="67">
        <f ca="1"/>
        <v>7574.5399999999991</v>
      </c>
      <c r="J161" s="67">
        <f ca="1"/>
        <v>24128.39</v>
      </c>
      <c r="K161" s="67">
        <f ca="1"/>
        <v>114.43</v>
      </c>
      <c r="L161" s="67">
        <f ca="1"/>
        <v>12062.04</v>
      </c>
      <c r="M161" s="67">
        <f ca="1"/>
        <v>-5067.05</v>
      </c>
      <c r="N161" s="67">
        <f ca="1"/>
        <v>-7919.82</v>
      </c>
      <c r="O161" s="67">
        <f ca="1"/>
        <v>-4271.75</v>
      </c>
      <c r="P161" s="67">
        <f ca="1"/>
        <v>0</v>
      </c>
      <c r="Q161" s="67">
        <f ca="1"/>
        <v>560</v>
      </c>
    </row>
    <row r="162" spans="2:17" x14ac:dyDescent="0.25">
      <c r="B162" s="88" t="str">
        <f ca="1"/>
        <v>Costco Citi</v>
      </c>
      <c r="C162" s="87">
        <f ca="1"/>
        <v>46201</v>
      </c>
      <c r="D162" s="78">
        <f ca="1"/>
        <v>9488.2100000000009</v>
      </c>
      <c r="E162" s="78">
        <f ca="1"/>
        <v>-17258.62</v>
      </c>
      <c r="F162" s="78">
        <f ca="1"/>
        <v>36304.86</v>
      </c>
      <c r="G162" s="78">
        <f ca="1"/>
        <v>29234.449999999997</v>
      </c>
      <c r="H162" s="78">
        <f ca="1"/>
        <v>1913.6700000000019</v>
      </c>
      <c r="I162" s="78">
        <f ca="1"/>
        <v>7574.5399999999991</v>
      </c>
      <c r="J162" s="78">
        <f ca="1"/>
        <v>24128.39</v>
      </c>
      <c r="K162" s="78">
        <f ca="1"/>
        <v>114.43</v>
      </c>
      <c r="L162" s="78">
        <f ca="1"/>
        <v>12062.04</v>
      </c>
      <c r="M162" s="78">
        <f ca="1"/>
        <v>-5067.05</v>
      </c>
      <c r="N162" s="78">
        <f ca="1"/>
        <v>-7919.82</v>
      </c>
      <c r="O162" s="78">
        <f ca="1"/>
        <v>-4271.75</v>
      </c>
      <c r="P162" s="78">
        <f ca="1"/>
        <v>0</v>
      </c>
      <c r="Q162" s="78">
        <f ca="1"/>
        <v>700</v>
      </c>
    </row>
    <row r="163" spans="2:17" x14ac:dyDescent="0.25">
      <c r="B163" s="88" t="str">
        <f ca="1"/>
        <v>Kulo Transfer</v>
      </c>
      <c r="C163" s="87">
        <f ca="1"/>
        <v>46201</v>
      </c>
      <c r="D163" s="67">
        <f ca="1"/>
        <v>10538.210000000001</v>
      </c>
      <c r="E163" s="67">
        <f ca="1"/>
        <v>-17258.62</v>
      </c>
      <c r="F163" s="67">
        <f ca="1"/>
        <v>36304.86</v>
      </c>
      <c r="G163" s="67">
        <f ca="1"/>
        <v>30284.449999999997</v>
      </c>
      <c r="H163" s="67">
        <f ca="1"/>
        <v>2963.6700000000019</v>
      </c>
      <c r="I163" s="67">
        <f ca="1"/>
        <v>7574.5399999999991</v>
      </c>
      <c r="J163" s="67">
        <f ca="1"/>
        <v>24128.39</v>
      </c>
      <c r="K163" s="67">
        <f ca="1"/>
        <v>114.43</v>
      </c>
      <c r="L163" s="67">
        <f ca="1"/>
        <v>12062.04</v>
      </c>
      <c r="M163" s="67">
        <f ca="1"/>
        <v>-5067.05</v>
      </c>
      <c r="N163" s="67">
        <f ca="1"/>
        <v>-7919.82</v>
      </c>
      <c r="O163" s="67">
        <f ca="1"/>
        <v>-4271.75</v>
      </c>
      <c r="P163" s="67">
        <f ca="1"/>
        <v>0</v>
      </c>
      <c r="Q163" s="67">
        <f ca="1"/>
        <v>700</v>
      </c>
    </row>
    <row r="164" spans="2:17" x14ac:dyDescent="0.25">
      <c r="B164" s="88" t="str">
        <f ca="1"/>
        <v>Kulo SDGE</v>
      </c>
      <c r="C164" s="87">
        <f ca="1"/>
        <v>46201</v>
      </c>
      <c r="D164" s="78">
        <f ca="1"/>
        <v>10456.210000000001</v>
      </c>
      <c r="E164" s="78">
        <f ca="1"/>
        <v>-17258.62</v>
      </c>
      <c r="F164" s="78">
        <f ca="1"/>
        <v>36304.86</v>
      </c>
      <c r="G164" s="78">
        <f ca="1"/>
        <v>30202.449999999997</v>
      </c>
      <c r="H164" s="78">
        <f ca="1"/>
        <v>2881.6700000000019</v>
      </c>
      <c r="I164" s="78">
        <f ca="1"/>
        <v>7574.5399999999991</v>
      </c>
      <c r="J164" s="78">
        <f ca="1"/>
        <v>24128.39</v>
      </c>
      <c r="K164" s="78">
        <f ca="1"/>
        <v>114.43</v>
      </c>
      <c r="L164" s="78">
        <f ca="1"/>
        <v>12062.04</v>
      </c>
      <c r="M164" s="78">
        <f ca="1"/>
        <v>-5067.05</v>
      </c>
      <c r="N164" s="78">
        <f ca="1"/>
        <v>-7919.82</v>
      </c>
      <c r="O164" s="78">
        <f ca="1"/>
        <v>-4271.75</v>
      </c>
      <c r="P164" s="78">
        <f ca="1"/>
        <v>0</v>
      </c>
      <c r="Q164" s="78">
        <f ca="1"/>
        <v>700</v>
      </c>
    </row>
    <row r="165" spans="2:17" x14ac:dyDescent="0.25">
      <c r="B165" s="88" t="str">
        <f ca="1"/>
        <v>SDGE</v>
      </c>
      <c r="C165" s="87">
        <f ca="1"/>
        <v>46201</v>
      </c>
      <c r="D165" s="67">
        <f ca="1"/>
        <v>10372.210000000001</v>
      </c>
      <c r="E165" s="67">
        <f ca="1"/>
        <v>-17258.62</v>
      </c>
      <c r="F165" s="67">
        <f ca="1"/>
        <v>36304.86</v>
      </c>
      <c r="G165" s="67">
        <f ca="1"/>
        <v>30118.449999999997</v>
      </c>
      <c r="H165" s="67">
        <f ca="1"/>
        <v>2797.6700000000019</v>
      </c>
      <c r="I165" s="67">
        <f ca="1"/>
        <v>7574.5399999999991</v>
      </c>
      <c r="J165" s="67">
        <f ca="1"/>
        <v>24128.39</v>
      </c>
      <c r="K165" s="67">
        <f ca="1"/>
        <v>114.43</v>
      </c>
      <c r="L165" s="67">
        <f ca="1"/>
        <v>12062.04</v>
      </c>
      <c r="M165" s="67">
        <f ca="1"/>
        <v>-5067.05</v>
      </c>
      <c r="N165" s="67">
        <f ca="1"/>
        <v>-7919.82</v>
      </c>
      <c r="O165" s="67">
        <f ca="1"/>
        <v>-4271.75</v>
      </c>
      <c r="P165" s="67">
        <f ca="1"/>
        <v>0</v>
      </c>
      <c r="Q165" s="67">
        <f ca="1"/>
        <v>700</v>
      </c>
    </row>
    <row r="166" spans="2:17" x14ac:dyDescent="0.25">
      <c r="B166" s="88" t="str">
        <f ca="1"/>
        <v>Prime Ad-Free</v>
      </c>
      <c r="C166" s="87">
        <f ca="1"/>
        <v>46201</v>
      </c>
      <c r="D166" s="78">
        <f ca="1"/>
        <v>10369.220000000001</v>
      </c>
      <c r="E166" s="78">
        <f ca="1"/>
        <v>-17258.62</v>
      </c>
      <c r="F166" s="78">
        <f ca="1"/>
        <v>36304.86</v>
      </c>
      <c r="G166" s="78">
        <f ca="1"/>
        <v>30115.46</v>
      </c>
      <c r="H166" s="78">
        <f ca="1"/>
        <v>2794.6800000000021</v>
      </c>
      <c r="I166" s="78">
        <f ca="1"/>
        <v>7574.5399999999991</v>
      </c>
      <c r="J166" s="78">
        <f ca="1"/>
        <v>24128.39</v>
      </c>
      <c r="K166" s="78">
        <f ca="1"/>
        <v>114.43</v>
      </c>
      <c r="L166" s="78">
        <f ca="1"/>
        <v>12062.04</v>
      </c>
      <c r="M166" s="78">
        <f ca="1"/>
        <v>-5067.05</v>
      </c>
      <c r="N166" s="78">
        <f ca="1"/>
        <v>-7919.82</v>
      </c>
      <c r="O166" s="78">
        <f ca="1"/>
        <v>-4271.75</v>
      </c>
      <c r="P166" s="78">
        <f ca="1"/>
        <v>0</v>
      </c>
      <c r="Q166" s="78">
        <f ca="1"/>
        <v>700</v>
      </c>
    </row>
    <row r="167" spans="2:17" x14ac:dyDescent="0.25">
      <c r="B167" s="88" t="str">
        <f ca="1"/>
        <v>Disability</v>
      </c>
      <c r="C167" s="87">
        <f ca="1"/>
        <v>46204</v>
      </c>
      <c r="D167" s="67">
        <f ca="1"/>
        <v>10725.880000000001</v>
      </c>
      <c r="E167" s="67">
        <f ca="1"/>
        <v>-17258.62</v>
      </c>
      <c r="F167" s="67">
        <f ca="1"/>
        <v>36304.86</v>
      </c>
      <c r="G167" s="67">
        <f ca="1"/>
        <v>30472.120000000003</v>
      </c>
      <c r="H167" s="67">
        <f ca="1"/>
        <v>2794.6800000000021</v>
      </c>
      <c r="I167" s="67">
        <f ca="1"/>
        <v>7931.1999999999989</v>
      </c>
      <c r="J167" s="67">
        <f ca="1"/>
        <v>24128.39</v>
      </c>
      <c r="K167" s="67">
        <f ca="1"/>
        <v>114.43</v>
      </c>
      <c r="L167" s="67">
        <f ca="1"/>
        <v>12062.04</v>
      </c>
      <c r="M167" s="67">
        <f ca="1"/>
        <v>-5067.05</v>
      </c>
      <c r="N167" s="67">
        <f ca="1"/>
        <v>-7919.82</v>
      </c>
      <c r="O167" s="67">
        <f ca="1"/>
        <v>-4271.75</v>
      </c>
      <c r="P167" s="67">
        <f ca="1"/>
        <v>0</v>
      </c>
      <c r="Q167" s="67">
        <f ca="1"/>
        <v>700</v>
      </c>
    </row>
    <row r="168" spans="2:17" x14ac:dyDescent="0.25">
      <c r="B168" s="88" t="str">
        <f ca="1"/>
        <v>Kulo Rent</v>
      </c>
      <c r="C168" s="87">
        <f ca="1"/>
        <v>46204</v>
      </c>
      <c r="D168" s="78">
        <f ca="1"/>
        <v>9766.880000000001</v>
      </c>
      <c r="E168" s="78">
        <f ca="1"/>
        <v>-17258.62</v>
      </c>
      <c r="F168" s="78">
        <f ca="1"/>
        <v>36304.86</v>
      </c>
      <c r="G168" s="78">
        <f ca="1"/>
        <v>29513.120000000003</v>
      </c>
      <c r="H168" s="78">
        <f ca="1"/>
        <v>1835.6800000000021</v>
      </c>
      <c r="I168" s="78">
        <f ca="1"/>
        <v>7931.1999999999989</v>
      </c>
      <c r="J168" s="78">
        <f ca="1"/>
        <v>24128.39</v>
      </c>
      <c r="K168" s="78">
        <f ca="1"/>
        <v>114.43</v>
      </c>
      <c r="L168" s="78">
        <f ca="1"/>
        <v>12062.04</v>
      </c>
      <c r="M168" s="78">
        <f ca="1"/>
        <v>-5067.05</v>
      </c>
      <c r="N168" s="78">
        <f ca="1"/>
        <v>-7919.82</v>
      </c>
      <c r="O168" s="78">
        <f ca="1"/>
        <v>-4271.75</v>
      </c>
      <c r="P168" s="78">
        <f ca="1"/>
        <v>0</v>
      </c>
      <c r="Q168" s="78">
        <f ca="1"/>
        <v>700</v>
      </c>
    </row>
    <row r="169" spans="2:17" x14ac:dyDescent="0.25">
      <c r="B169" s="88" t="str">
        <f ca="1"/>
        <v>Rent</v>
      </c>
      <c r="C169" s="87">
        <f ca="1"/>
        <v>46204</v>
      </c>
      <c r="D169" s="67">
        <f ca="1"/>
        <v>8488.9100000000017</v>
      </c>
      <c r="E169" s="67">
        <f ca="1"/>
        <v>-17258.62</v>
      </c>
      <c r="F169" s="67">
        <f ca="1"/>
        <v>36304.86</v>
      </c>
      <c r="G169" s="67">
        <f ca="1"/>
        <v>28235.15</v>
      </c>
      <c r="H169" s="67">
        <f ca="1"/>
        <v>557.71000000000208</v>
      </c>
      <c r="I169" s="67">
        <f ca="1"/>
        <v>7931.1999999999989</v>
      </c>
      <c r="J169" s="67">
        <f ca="1"/>
        <v>24128.39</v>
      </c>
      <c r="K169" s="67">
        <f ca="1"/>
        <v>114.43</v>
      </c>
      <c r="L169" s="67">
        <f ca="1"/>
        <v>12062.04</v>
      </c>
      <c r="M169" s="67">
        <f ca="1"/>
        <v>-5067.05</v>
      </c>
      <c r="N169" s="67">
        <f ca="1"/>
        <v>-7919.82</v>
      </c>
      <c r="O169" s="67">
        <f ca="1"/>
        <v>-4271.75</v>
      </c>
      <c r="P169" s="67">
        <f ca="1"/>
        <v>0</v>
      </c>
      <c r="Q169" s="67">
        <f ca="1"/>
        <v>700</v>
      </c>
    </row>
    <row r="170" spans="2:17" x14ac:dyDescent="0.25">
      <c r="B170" s="88" t="str">
        <f ca="1"/>
        <v>Paycheck</v>
      </c>
      <c r="C170" s="87">
        <f ca="1"/>
        <v>46206</v>
      </c>
      <c r="D170" s="78">
        <f ca="1"/>
        <v>10088.910000000002</v>
      </c>
      <c r="E170" s="78">
        <f ca="1"/>
        <v>-17258.62</v>
      </c>
      <c r="F170" s="78">
        <f ca="1"/>
        <v>36304.86</v>
      </c>
      <c r="G170" s="78">
        <f ca="1"/>
        <v>29835.15</v>
      </c>
      <c r="H170" s="78">
        <f ca="1"/>
        <v>1697.7100000000021</v>
      </c>
      <c r="I170" s="78">
        <f ca="1"/>
        <v>8391.1999999999989</v>
      </c>
      <c r="J170" s="78">
        <f ca="1"/>
        <v>24128.39</v>
      </c>
      <c r="K170" s="78">
        <f ca="1"/>
        <v>114.43</v>
      </c>
      <c r="L170" s="78">
        <f ca="1"/>
        <v>12062.04</v>
      </c>
      <c r="M170" s="78">
        <f ca="1"/>
        <v>-5067.05</v>
      </c>
      <c r="N170" s="78">
        <f ca="1"/>
        <v>-7919.82</v>
      </c>
      <c r="O170" s="78">
        <f ca="1"/>
        <v>-4271.75</v>
      </c>
      <c r="P170" s="78">
        <f ca="1"/>
        <v>0</v>
      </c>
      <c r="Q170" s="78">
        <f ca="1"/>
        <v>700</v>
      </c>
    </row>
    <row r="171" spans="2:17" x14ac:dyDescent="0.25">
      <c r="B171" s="88" t="str">
        <f ca="1"/>
        <v>Ameritas</v>
      </c>
      <c r="C171" s="87">
        <f ca="1"/>
        <v>46206</v>
      </c>
      <c r="D171" s="67">
        <f ca="1"/>
        <v>10088.910000000002</v>
      </c>
      <c r="E171" s="67">
        <f ca="1"/>
        <v>-17258.62</v>
      </c>
      <c r="F171" s="67">
        <f ca="1"/>
        <v>36416.86</v>
      </c>
      <c r="G171" s="67">
        <f ca="1"/>
        <v>29947.15</v>
      </c>
      <c r="H171" s="67">
        <f ca="1"/>
        <v>1697.7100000000021</v>
      </c>
      <c r="I171" s="67">
        <f ca="1"/>
        <v>8391.1999999999989</v>
      </c>
      <c r="J171" s="67">
        <f ca="1"/>
        <v>24240.39</v>
      </c>
      <c r="K171" s="67">
        <f ca="1"/>
        <v>114.43</v>
      </c>
      <c r="L171" s="67">
        <f ca="1"/>
        <v>12062.04</v>
      </c>
      <c r="M171" s="67">
        <f ca="1"/>
        <v>-5067.05</v>
      </c>
      <c r="N171" s="67">
        <f ca="1"/>
        <v>-7919.82</v>
      </c>
      <c r="O171" s="67">
        <f ca="1"/>
        <v>-4271.75</v>
      </c>
      <c r="P171" s="67">
        <f ca="1"/>
        <v>0</v>
      </c>
      <c r="Q171" s="67">
        <f ca="1"/>
        <v>700</v>
      </c>
    </row>
    <row r="172" spans="2:17" x14ac:dyDescent="0.25">
      <c r="B172" s="88" t="str">
        <f ca="1"/>
        <v>Visa Platinum</v>
      </c>
      <c r="C172" s="87">
        <f ca="1"/>
        <v>46206</v>
      </c>
      <c r="D172" s="78">
        <f ca="1"/>
        <v>9859.9100000000017</v>
      </c>
      <c r="E172" s="78">
        <f ca="1"/>
        <v>-16947.62</v>
      </c>
      <c r="F172" s="78">
        <f ca="1"/>
        <v>36416.86</v>
      </c>
      <c r="G172" s="78">
        <f ca="1"/>
        <v>30029.15</v>
      </c>
      <c r="H172" s="78">
        <f ca="1"/>
        <v>1468.7100000000021</v>
      </c>
      <c r="I172" s="78">
        <f ca="1"/>
        <v>8391.1999999999989</v>
      </c>
      <c r="J172" s="78">
        <f ca="1"/>
        <v>24240.39</v>
      </c>
      <c r="K172" s="78">
        <f ca="1"/>
        <v>114.43</v>
      </c>
      <c r="L172" s="78">
        <f ca="1"/>
        <v>12062.04</v>
      </c>
      <c r="M172" s="78">
        <f ca="1"/>
        <v>-4756.05</v>
      </c>
      <c r="N172" s="78">
        <f ca="1"/>
        <v>-7919.82</v>
      </c>
      <c r="O172" s="78">
        <f ca="1"/>
        <v>-4271.75</v>
      </c>
      <c r="P172" s="78">
        <f ca="1"/>
        <v>0</v>
      </c>
      <c r="Q172" s="78">
        <f ca="1"/>
        <v>700</v>
      </c>
    </row>
    <row r="173" spans="2:17" x14ac:dyDescent="0.25">
      <c r="B173" s="88" t="str">
        <f ca="1"/>
        <v>Groceries</v>
      </c>
      <c r="C173" s="87">
        <f ca="1"/>
        <v>46207</v>
      </c>
      <c r="D173" s="67">
        <f ca="1"/>
        <v>9659.9100000000017</v>
      </c>
      <c r="E173" s="67">
        <f ca="1"/>
        <v>-16947.62</v>
      </c>
      <c r="F173" s="67">
        <f ca="1"/>
        <v>36416.86</v>
      </c>
      <c r="G173" s="67">
        <f ca="1"/>
        <v>29829.15</v>
      </c>
      <c r="H173" s="67">
        <f ca="1"/>
        <v>1468.7100000000021</v>
      </c>
      <c r="I173" s="67">
        <f ca="1"/>
        <v>8191.1999999999989</v>
      </c>
      <c r="J173" s="67">
        <f ca="1"/>
        <v>24240.39</v>
      </c>
      <c r="K173" s="67">
        <f ca="1"/>
        <v>114.43</v>
      </c>
      <c r="L173" s="67">
        <f ca="1"/>
        <v>12062.04</v>
      </c>
      <c r="M173" s="67">
        <f ca="1"/>
        <v>-4756.05</v>
      </c>
      <c r="N173" s="67">
        <f ca="1"/>
        <v>-7919.82</v>
      </c>
      <c r="O173" s="67">
        <f ca="1"/>
        <v>-4271.75</v>
      </c>
      <c r="P173" s="67">
        <f ca="1"/>
        <v>0</v>
      </c>
      <c r="Q173" s="67">
        <f ca="1"/>
        <v>700</v>
      </c>
    </row>
    <row r="174" spans="2:17" x14ac:dyDescent="0.25">
      <c r="B174" s="88" t="str">
        <f ca="1"/>
        <v>Food &amp; Drinks</v>
      </c>
      <c r="C174" s="87">
        <f ca="1"/>
        <v>46207</v>
      </c>
      <c r="D174" s="78">
        <f ca="1"/>
        <v>9459.9100000000017</v>
      </c>
      <c r="E174" s="78">
        <f ca="1"/>
        <v>-16947.62</v>
      </c>
      <c r="F174" s="78">
        <f ca="1"/>
        <v>36416.86</v>
      </c>
      <c r="G174" s="78">
        <f ca="1"/>
        <v>29629.15</v>
      </c>
      <c r="H174" s="78">
        <f ca="1"/>
        <v>1468.7100000000021</v>
      </c>
      <c r="I174" s="78">
        <f ca="1"/>
        <v>7991.1999999999989</v>
      </c>
      <c r="J174" s="78">
        <f ca="1"/>
        <v>24240.39</v>
      </c>
      <c r="K174" s="78">
        <f ca="1"/>
        <v>114.43</v>
      </c>
      <c r="L174" s="78">
        <f ca="1"/>
        <v>12062.04</v>
      </c>
      <c r="M174" s="78">
        <f ca="1"/>
        <v>-4756.05</v>
      </c>
      <c r="N174" s="78">
        <f ca="1"/>
        <v>-7919.82</v>
      </c>
      <c r="O174" s="78">
        <f ca="1"/>
        <v>-4271.75</v>
      </c>
      <c r="P174" s="78">
        <f ca="1"/>
        <v>0</v>
      </c>
      <c r="Q174" s="78">
        <f ca="1"/>
        <v>700</v>
      </c>
    </row>
    <row r="175" spans="2:17" x14ac:dyDescent="0.25">
      <c r="B175" s="88" t="str">
        <f ca="1"/>
        <v>Kulo Internet</v>
      </c>
      <c r="C175" s="87">
        <f ca="1"/>
        <v>46208</v>
      </c>
      <c r="D175" s="67">
        <f ca="1"/>
        <v>9431.9100000000017</v>
      </c>
      <c r="E175" s="67">
        <f ca="1"/>
        <v>-16947.62</v>
      </c>
      <c r="F175" s="67">
        <f ca="1"/>
        <v>36416.86</v>
      </c>
      <c r="G175" s="67">
        <f ca="1"/>
        <v>29601.15</v>
      </c>
      <c r="H175" s="67">
        <f ca="1"/>
        <v>1440.7100000000021</v>
      </c>
      <c r="I175" s="67">
        <f ca="1"/>
        <v>7991.1999999999989</v>
      </c>
      <c r="J175" s="67">
        <f ca="1"/>
        <v>24240.39</v>
      </c>
      <c r="K175" s="67">
        <f ca="1"/>
        <v>114.43</v>
      </c>
      <c r="L175" s="67">
        <f ca="1"/>
        <v>12062.04</v>
      </c>
      <c r="M175" s="67">
        <f ca="1"/>
        <v>-4756.05</v>
      </c>
      <c r="N175" s="67">
        <f ca="1"/>
        <v>-7919.82</v>
      </c>
      <c r="O175" s="67">
        <f ca="1"/>
        <v>-4271.75</v>
      </c>
      <c r="P175" s="67">
        <f ca="1"/>
        <v>0</v>
      </c>
      <c r="Q175" s="67">
        <f ca="1"/>
        <v>700</v>
      </c>
    </row>
    <row r="176" spans="2:17" x14ac:dyDescent="0.25">
      <c r="B176" s="88" t="str">
        <f ca="1"/>
        <v>Cese Phone</v>
      </c>
      <c r="C176" s="87">
        <f ca="1"/>
        <v>46208</v>
      </c>
      <c r="D176" s="78">
        <f ca="1"/>
        <v>9289.9100000000017</v>
      </c>
      <c r="E176" s="78">
        <f ca="1"/>
        <v>-16947.62</v>
      </c>
      <c r="F176" s="78">
        <f ca="1"/>
        <v>36416.86</v>
      </c>
      <c r="G176" s="78">
        <f ca="1"/>
        <v>29459.15</v>
      </c>
      <c r="H176" s="78">
        <f ca="1"/>
        <v>1298.7100000000021</v>
      </c>
      <c r="I176" s="78">
        <f ca="1"/>
        <v>7991.1999999999989</v>
      </c>
      <c r="J176" s="78">
        <f ca="1"/>
        <v>24240.39</v>
      </c>
      <c r="K176" s="78">
        <f ca="1"/>
        <v>114.43</v>
      </c>
      <c r="L176" s="78">
        <f ca="1"/>
        <v>12062.04</v>
      </c>
      <c r="M176" s="78">
        <f ca="1"/>
        <v>-4756.05</v>
      </c>
      <c r="N176" s="78">
        <f ca="1"/>
        <v>-7919.82</v>
      </c>
      <c r="O176" s="78">
        <f ca="1"/>
        <v>-4271.75</v>
      </c>
      <c r="P176" s="78">
        <f ca="1"/>
        <v>0</v>
      </c>
      <c r="Q176" s="78">
        <f ca="1"/>
        <v>700</v>
      </c>
    </row>
    <row r="177" spans="2:17" x14ac:dyDescent="0.25">
      <c r="B177" s="88" t="str">
        <f ca="1"/>
        <v>Phone</v>
      </c>
      <c r="C177" s="87">
        <f ca="1"/>
        <v>46208</v>
      </c>
      <c r="D177" s="67">
        <f ca="1"/>
        <v>9139.2400000000016</v>
      </c>
      <c r="E177" s="67">
        <f ca="1"/>
        <v>-16947.62</v>
      </c>
      <c r="F177" s="67">
        <f ca="1"/>
        <v>36416.86</v>
      </c>
      <c r="G177" s="67">
        <f ca="1"/>
        <v>29308.480000000003</v>
      </c>
      <c r="H177" s="67">
        <f ca="1"/>
        <v>1148.040000000002</v>
      </c>
      <c r="I177" s="67">
        <f ca="1"/>
        <v>7991.1999999999989</v>
      </c>
      <c r="J177" s="67">
        <f ca="1"/>
        <v>24240.39</v>
      </c>
      <c r="K177" s="67">
        <f ca="1"/>
        <v>114.43</v>
      </c>
      <c r="L177" s="67">
        <f ca="1"/>
        <v>12062.04</v>
      </c>
      <c r="M177" s="67">
        <f ca="1"/>
        <v>-4756.05</v>
      </c>
      <c r="N177" s="67">
        <f ca="1"/>
        <v>-7919.82</v>
      </c>
      <c r="O177" s="67">
        <f ca="1"/>
        <v>-4271.75</v>
      </c>
      <c r="P177" s="67">
        <f ca="1"/>
        <v>0</v>
      </c>
      <c r="Q177" s="67">
        <f ca="1"/>
        <v>700</v>
      </c>
    </row>
    <row r="178" spans="2:17" x14ac:dyDescent="0.25">
      <c r="B178" s="88" t="str">
        <f ca="1"/>
        <v>Sony</v>
      </c>
      <c r="C178" s="87">
        <f ca="1"/>
        <v>46211</v>
      </c>
      <c r="D178" s="78">
        <f ca="1"/>
        <v>9121.25</v>
      </c>
      <c r="E178" s="78">
        <f ca="1"/>
        <v>-16947.62</v>
      </c>
      <c r="F178" s="78">
        <f ca="1"/>
        <v>36416.86</v>
      </c>
      <c r="G178" s="78">
        <f ca="1"/>
        <v>29290.489999999998</v>
      </c>
      <c r="H178" s="78">
        <f ca="1"/>
        <v>1130.050000000002</v>
      </c>
      <c r="I178" s="78">
        <f ca="1"/>
        <v>7991.1999999999989</v>
      </c>
      <c r="J178" s="78">
        <f ca="1"/>
        <v>24240.39</v>
      </c>
      <c r="K178" s="78">
        <f ca="1"/>
        <v>114.43</v>
      </c>
      <c r="L178" s="78">
        <f ca="1"/>
        <v>12062.04</v>
      </c>
      <c r="M178" s="78">
        <f ca="1"/>
        <v>-4756.05</v>
      </c>
      <c r="N178" s="78">
        <f ca="1"/>
        <v>-7919.82</v>
      </c>
      <c r="O178" s="78">
        <f ca="1"/>
        <v>-4271.75</v>
      </c>
      <c r="P178" s="78">
        <f ca="1"/>
        <v>0</v>
      </c>
      <c r="Q178" s="78">
        <f ca="1"/>
        <v>700</v>
      </c>
    </row>
    <row r="179" spans="2:17" x14ac:dyDescent="0.25">
      <c r="B179" s="88" t="str">
        <f ca="1"/>
        <v>Phone Insurance</v>
      </c>
      <c r="C179" s="87">
        <f ca="1"/>
        <v>46211</v>
      </c>
      <c r="D179" s="67">
        <f ca="1"/>
        <v>9113.25</v>
      </c>
      <c r="E179" s="67">
        <f ca="1"/>
        <v>-16947.62</v>
      </c>
      <c r="F179" s="67">
        <f ca="1"/>
        <v>36416.86</v>
      </c>
      <c r="G179" s="67">
        <f ca="1"/>
        <v>29282.489999999998</v>
      </c>
      <c r="H179" s="67">
        <f ca="1"/>
        <v>1122.050000000002</v>
      </c>
      <c r="I179" s="67">
        <f ca="1"/>
        <v>7991.1999999999989</v>
      </c>
      <c r="J179" s="67">
        <f ca="1"/>
        <v>24240.39</v>
      </c>
      <c r="K179" s="67">
        <f ca="1"/>
        <v>114.43</v>
      </c>
      <c r="L179" s="67">
        <f ca="1"/>
        <v>12062.04</v>
      </c>
      <c r="M179" s="67">
        <f ca="1"/>
        <v>-4756.05</v>
      </c>
      <c r="N179" s="67">
        <f ca="1"/>
        <v>-7919.82</v>
      </c>
      <c r="O179" s="67">
        <f ca="1"/>
        <v>-4271.75</v>
      </c>
      <c r="P179" s="67">
        <f ca="1"/>
        <v>0</v>
      </c>
      <c r="Q179" s="67">
        <f ca="1"/>
        <v>700</v>
      </c>
    </row>
    <row r="180" spans="2:17" x14ac:dyDescent="0.25">
      <c r="B180" s="88" t="str">
        <f ca="1"/>
        <v>Amazon</v>
      </c>
      <c r="C180" s="87">
        <f ca="1"/>
        <v>46212</v>
      </c>
      <c r="D180" s="78">
        <f ca="1"/>
        <v>9097.1</v>
      </c>
      <c r="E180" s="78">
        <f ca="1"/>
        <v>-16947.62</v>
      </c>
      <c r="F180" s="78">
        <f ca="1"/>
        <v>36416.86</v>
      </c>
      <c r="G180" s="78">
        <f ca="1"/>
        <v>29266.339999999997</v>
      </c>
      <c r="H180" s="78">
        <f ca="1"/>
        <v>1105.9000000000019</v>
      </c>
      <c r="I180" s="78">
        <f ca="1"/>
        <v>7991.1999999999989</v>
      </c>
      <c r="J180" s="78">
        <f ca="1"/>
        <v>24240.39</v>
      </c>
      <c r="K180" s="78">
        <f ca="1"/>
        <v>114.43</v>
      </c>
      <c r="L180" s="78">
        <f ca="1"/>
        <v>12062.04</v>
      </c>
      <c r="M180" s="78">
        <f ca="1"/>
        <v>-4756.05</v>
      </c>
      <c r="N180" s="78">
        <f ca="1"/>
        <v>-7919.82</v>
      </c>
      <c r="O180" s="78">
        <f ca="1"/>
        <v>-4271.75</v>
      </c>
      <c r="P180" s="78">
        <f ca="1"/>
        <v>0</v>
      </c>
      <c r="Q180" s="78">
        <f ca="1"/>
        <v>700</v>
      </c>
    </row>
    <row r="181" spans="2:17" x14ac:dyDescent="0.25">
      <c r="B181" s="88" t="str">
        <f ca="1"/>
        <v>Viso Go</v>
      </c>
      <c r="C181" s="87">
        <f ca="1"/>
        <v>46214</v>
      </c>
      <c r="D181" s="67">
        <f ca="1"/>
        <v>8822.1</v>
      </c>
      <c r="E181" s="67">
        <f ca="1"/>
        <v>-16801.62</v>
      </c>
      <c r="F181" s="67">
        <f ca="1"/>
        <v>36416.86</v>
      </c>
      <c r="G181" s="67">
        <f ca="1"/>
        <v>29137.339999999997</v>
      </c>
      <c r="H181" s="67">
        <f ca="1"/>
        <v>830.90000000000191</v>
      </c>
      <c r="I181" s="67">
        <f ca="1"/>
        <v>7991.1999999999989</v>
      </c>
      <c r="J181" s="67">
        <f ca="1"/>
        <v>24240.39</v>
      </c>
      <c r="K181" s="67">
        <f ca="1"/>
        <v>114.43</v>
      </c>
      <c r="L181" s="67">
        <f ca="1"/>
        <v>12062.04</v>
      </c>
      <c r="M181" s="67">
        <f ca="1"/>
        <v>-4756.05</v>
      </c>
      <c r="N181" s="67">
        <f ca="1"/>
        <v>-7773.82</v>
      </c>
      <c r="O181" s="67">
        <f ca="1"/>
        <v>-4271.75</v>
      </c>
      <c r="P181" s="67">
        <f ca="1"/>
        <v>0</v>
      </c>
      <c r="Q181" s="67">
        <f ca="1"/>
        <v>700</v>
      </c>
    </row>
    <row r="182" spans="2:17" x14ac:dyDescent="0.25">
      <c r="B182" s="88" t="str">
        <f ca="1"/>
        <v>Motorcycle</v>
      </c>
      <c r="C182" s="87">
        <f ca="1"/>
        <v>46219</v>
      </c>
      <c r="D182" s="78">
        <f ca="1"/>
        <v>8671.7200000000012</v>
      </c>
      <c r="E182" s="78">
        <f ca="1"/>
        <v>-16801.62</v>
      </c>
      <c r="F182" s="78">
        <f ca="1"/>
        <v>36416.86</v>
      </c>
      <c r="G182" s="78">
        <f ca="1"/>
        <v>28986.959999999999</v>
      </c>
      <c r="H182" s="78">
        <f ca="1"/>
        <v>680.52000000000191</v>
      </c>
      <c r="I182" s="78">
        <f ca="1"/>
        <v>7991.1999999999989</v>
      </c>
      <c r="J182" s="78">
        <f ca="1"/>
        <v>24240.39</v>
      </c>
      <c r="K182" s="78">
        <f ca="1"/>
        <v>114.43</v>
      </c>
      <c r="L182" s="78">
        <f ca="1"/>
        <v>12062.04</v>
      </c>
      <c r="M182" s="78">
        <f ca="1"/>
        <v>-4756.05</v>
      </c>
      <c r="N182" s="78">
        <f ca="1"/>
        <v>-7773.82</v>
      </c>
      <c r="O182" s="78">
        <f ca="1"/>
        <v>-4271.75</v>
      </c>
      <c r="P182" s="78">
        <f ca="1"/>
        <v>0</v>
      </c>
      <c r="Q182" s="78">
        <f ca="1"/>
        <v>700</v>
      </c>
    </row>
    <row r="183" spans="2:17" x14ac:dyDescent="0.25">
      <c r="B183" s="88" t="str">
        <f ca="1"/>
        <v>Paycheck</v>
      </c>
      <c r="C183" s="87">
        <f ca="1"/>
        <v>46220</v>
      </c>
      <c r="D183" s="67">
        <f ca="1"/>
        <v>10271.720000000001</v>
      </c>
      <c r="E183" s="67">
        <f ca="1"/>
        <v>-16801.62</v>
      </c>
      <c r="F183" s="67">
        <f ca="1"/>
        <v>36416.86</v>
      </c>
      <c r="G183" s="67">
        <f ca="1"/>
        <v>30586.959999999999</v>
      </c>
      <c r="H183" s="67">
        <f ca="1"/>
        <v>1820.5200000000018</v>
      </c>
      <c r="I183" s="67">
        <f ca="1"/>
        <v>8451.1999999999989</v>
      </c>
      <c r="J183" s="67">
        <f ca="1"/>
        <v>24240.39</v>
      </c>
      <c r="K183" s="67">
        <f ca="1"/>
        <v>114.43</v>
      </c>
      <c r="L183" s="67">
        <f ca="1"/>
        <v>12062.04</v>
      </c>
      <c r="M183" s="67">
        <f ca="1"/>
        <v>-4756.05</v>
      </c>
      <c r="N183" s="67">
        <f ca="1"/>
        <v>-7773.82</v>
      </c>
      <c r="O183" s="67">
        <f ca="1"/>
        <v>-4271.75</v>
      </c>
      <c r="P183" s="67">
        <f ca="1"/>
        <v>0</v>
      </c>
      <c r="Q183" s="67">
        <f ca="1"/>
        <v>700</v>
      </c>
    </row>
    <row r="184" spans="2:17" x14ac:dyDescent="0.25">
      <c r="B184" s="88" t="str">
        <f ca="1"/>
        <v>Ameritas</v>
      </c>
      <c r="C184" s="87">
        <f ca="1"/>
        <v>46220</v>
      </c>
      <c r="D184" s="78">
        <f ca="1"/>
        <v>10271.720000000001</v>
      </c>
      <c r="E184" s="78">
        <f ca="1"/>
        <v>-16801.62</v>
      </c>
      <c r="F184" s="78">
        <f ca="1"/>
        <v>36528.86</v>
      </c>
      <c r="G184" s="78">
        <f ca="1"/>
        <v>30698.959999999999</v>
      </c>
      <c r="H184" s="78">
        <f ca="1"/>
        <v>1820.5200000000018</v>
      </c>
      <c r="I184" s="78">
        <f ca="1"/>
        <v>8451.1999999999989</v>
      </c>
      <c r="J184" s="78">
        <f ca="1"/>
        <v>24352.39</v>
      </c>
      <c r="K184" s="78">
        <f ca="1"/>
        <v>114.43</v>
      </c>
      <c r="L184" s="78">
        <f ca="1"/>
        <v>12062.04</v>
      </c>
      <c r="M184" s="78">
        <f ca="1"/>
        <v>-4756.05</v>
      </c>
      <c r="N184" s="78">
        <f ca="1"/>
        <v>-7773.82</v>
      </c>
      <c r="O184" s="78">
        <f ca="1"/>
        <v>-4271.75</v>
      </c>
      <c r="P184" s="78">
        <f ca="1"/>
        <v>0</v>
      </c>
      <c r="Q184" s="78">
        <f ca="1"/>
        <v>700</v>
      </c>
    </row>
    <row r="185" spans="2:17" x14ac:dyDescent="0.25">
      <c r="B185" s="88" t="str">
        <f ca="1"/>
        <v>Groceries</v>
      </c>
      <c r="C185" s="87">
        <f ca="1"/>
        <v>46221</v>
      </c>
      <c r="D185" s="67">
        <f ca="1"/>
        <v>10071.720000000001</v>
      </c>
      <c r="E185" s="67">
        <f ca="1"/>
        <v>-16801.62</v>
      </c>
      <c r="F185" s="67">
        <f ca="1"/>
        <v>36528.86</v>
      </c>
      <c r="G185" s="67">
        <f ca="1"/>
        <v>30498.959999999999</v>
      </c>
      <c r="H185" s="67">
        <f ca="1"/>
        <v>1820.5200000000018</v>
      </c>
      <c r="I185" s="67">
        <f ca="1"/>
        <v>8251.1999999999989</v>
      </c>
      <c r="J185" s="67">
        <f ca="1"/>
        <v>24352.39</v>
      </c>
      <c r="K185" s="67">
        <f ca="1"/>
        <v>114.43</v>
      </c>
      <c r="L185" s="67">
        <f ca="1"/>
        <v>12062.04</v>
      </c>
      <c r="M185" s="67">
        <f ca="1"/>
        <v>-4756.05</v>
      </c>
      <c r="N185" s="67">
        <f ca="1"/>
        <v>-7773.82</v>
      </c>
      <c r="O185" s="67">
        <f ca="1"/>
        <v>-4271.75</v>
      </c>
      <c r="P185" s="67">
        <f ca="1"/>
        <v>0</v>
      </c>
      <c r="Q185" s="67">
        <f ca="1"/>
        <v>700</v>
      </c>
    </row>
    <row r="186" spans="2:17" x14ac:dyDescent="0.25">
      <c r="B186" s="88" t="str">
        <f ca="1"/>
        <v>Food &amp; Drinks</v>
      </c>
      <c r="C186" s="87">
        <f ca="1"/>
        <v>46221</v>
      </c>
      <c r="D186" s="78">
        <f ca="1"/>
        <v>9871.7200000000012</v>
      </c>
      <c r="E186" s="78">
        <f ca="1"/>
        <v>-16801.62</v>
      </c>
      <c r="F186" s="78">
        <f ca="1"/>
        <v>36528.86</v>
      </c>
      <c r="G186" s="78">
        <f ca="1"/>
        <v>30298.959999999999</v>
      </c>
      <c r="H186" s="78">
        <f ca="1"/>
        <v>1820.5200000000018</v>
      </c>
      <c r="I186" s="78">
        <f ca="1"/>
        <v>8051.1999999999989</v>
      </c>
      <c r="J186" s="78">
        <f ca="1"/>
        <v>24352.39</v>
      </c>
      <c r="K186" s="78">
        <f ca="1"/>
        <v>114.43</v>
      </c>
      <c r="L186" s="78">
        <f ca="1"/>
        <v>12062.04</v>
      </c>
      <c r="M186" s="78">
        <f ca="1"/>
        <v>-4756.05</v>
      </c>
      <c r="N186" s="78">
        <f ca="1"/>
        <v>-7773.82</v>
      </c>
      <c r="O186" s="78">
        <f ca="1"/>
        <v>-4271.75</v>
      </c>
      <c r="P186" s="78">
        <f ca="1"/>
        <v>0</v>
      </c>
      <c r="Q186" s="78">
        <f ca="1"/>
        <v>700</v>
      </c>
    </row>
    <row r="187" spans="2:17" x14ac:dyDescent="0.25">
      <c r="B187" s="88" t="str">
        <f ca="1"/>
        <v>Netflix</v>
      </c>
      <c r="C187" s="87">
        <f ca="1"/>
        <v>46223</v>
      </c>
      <c r="D187" s="67">
        <f ca="1"/>
        <v>9846.7300000000014</v>
      </c>
      <c r="E187" s="67">
        <f ca="1"/>
        <v>-16801.62</v>
      </c>
      <c r="F187" s="67">
        <f ca="1"/>
        <v>36528.86</v>
      </c>
      <c r="G187" s="67">
        <f ca="1"/>
        <v>30273.97</v>
      </c>
      <c r="H187" s="67">
        <f ca="1"/>
        <v>1795.5300000000018</v>
      </c>
      <c r="I187" s="67">
        <f ca="1"/>
        <v>8051.1999999999989</v>
      </c>
      <c r="J187" s="67">
        <f ca="1"/>
        <v>24352.39</v>
      </c>
      <c r="K187" s="67">
        <f ca="1"/>
        <v>114.43</v>
      </c>
      <c r="L187" s="67">
        <f ca="1"/>
        <v>12062.04</v>
      </c>
      <c r="M187" s="67">
        <f ca="1"/>
        <v>-4756.05</v>
      </c>
      <c r="N187" s="67">
        <f ca="1"/>
        <v>-7773.82</v>
      </c>
      <c r="O187" s="67">
        <f ca="1"/>
        <v>-4271.75</v>
      </c>
      <c r="P187" s="67">
        <f ca="1"/>
        <v>0</v>
      </c>
      <c r="Q187" s="67">
        <f ca="1"/>
        <v>700</v>
      </c>
    </row>
    <row r="188" spans="2:17" x14ac:dyDescent="0.25">
      <c r="B188" s="88" t="str">
        <f ca="1"/>
        <v>Renters</v>
      </c>
      <c r="C188" s="87">
        <f ca="1"/>
        <v>46224</v>
      </c>
      <c r="D188" s="78">
        <f ca="1"/>
        <v>9835.8100000000013</v>
      </c>
      <c r="E188" s="78">
        <f ca="1"/>
        <v>-16801.62</v>
      </c>
      <c r="F188" s="78">
        <f ca="1"/>
        <v>36528.86</v>
      </c>
      <c r="G188" s="78">
        <f ca="1"/>
        <v>30263.049999999996</v>
      </c>
      <c r="H188" s="78">
        <f ca="1"/>
        <v>1784.6100000000017</v>
      </c>
      <c r="I188" s="78">
        <f ca="1"/>
        <v>8051.1999999999989</v>
      </c>
      <c r="J188" s="78">
        <f ca="1"/>
        <v>24352.39</v>
      </c>
      <c r="K188" s="78">
        <f ca="1"/>
        <v>114.43</v>
      </c>
      <c r="L188" s="78">
        <f ca="1"/>
        <v>12062.04</v>
      </c>
      <c r="M188" s="78">
        <f ca="1"/>
        <v>-4756.05</v>
      </c>
      <c r="N188" s="78">
        <f ca="1"/>
        <v>-7773.82</v>
      </c>
      <c r="O188" s="78">
        <f ca="1"/>
        <v>-4271.75</v>
      </c>
      <c r="P188" s="78">
        <f ca="1"/>
        <v>0</v>
      </c>
      <c r="Q188" s="78">
        <f ca="1"/>
        <v>700</v>
      </c>
    </row>
    <row r="189" spans="2:17" x14ac:dyDescent="0.25">
      <c r="B189" s="88" t="str">
        <f ca="1"/>
        <v>Cese Transfer</v>
      </c>
      <c r="C189" s="87">
        <f ca="1"/>
        <v>46228</v>
      </c>
      <c r="D189" s="67">
        <f ca="1"/>
        <v>9977.8100000000013</v>
      </c>
      <c r="E189" s="67">
        <f ca="1"/>
        <v>-16801.62</v>
      </c>
      <c r="F189" s="67">
        <f ca="1"/>
        <v>36528.86</v>
      </c>
      <c r="G189" s="67">
        <f ca="1"/>
        <v>30405.049999999996</v>
      </c>
      <c r="H189" s="67">
        <f ca="1"/>
        <v>1926.6100000000017</v>
      </c>
      <c r="I189" s="67">
        <f ca="1"/>
        <v>8051.1999999999989</v>
      </c>
      <c r="J189" s="67">
        <f ca="1"/>
        <v>24352.39</v>
      </c>
      <c r="K189" s="67">
        <f ca="1"/>
        <v>114.43</v>
      </c>
      <c r="L189" s="67">
        <f ca="1"/>
        <v>12062.04</v>
      </c>
      <c r="M189" s="67">
        <f ca="1"/>
        <v>-4756.05</v>
      </c>
      <c r="N189" s="67">
        <f ca="1"/>
        <v>-7773.82</v>
      </c>
      <c r="O189" s="67">
        <f ca="1"/>
        <v>-4271.75</v>
      </c>
      <c r="P189" s="67">
        <f ca="1"/>
        <v>0</v>
      </c>
      <c r="Q189" s="67">
        <f ca="1"/>
        <v>700</v>
      </c>
    </row>
    <row r="190" spans="2:17" x14ac:dyDescent="0.25">
      <c r="B190" s="88" t="str">
        <f ca="1"/>
        <v>Internet</v>
      </c>
      <c r="C190" s="87">
        <f ca="1"/>
        <v>46229</v>
      </c>
      <c r="D190" s="78">
        <f ca="1"/>
        <v>9977.8100000000013</v>
      </c>
      <c r="E190" s="78">
        <f ca="1"/>
        <v>-16801.62</v>
      </c>
      <c r="F190" s="78">
        <f ca="1"/>
        <v>36528.86</v>
      </c>
      <c r="G190" s="78">
        <f ca="1"/>
        <v>30405.049999999996</v>
      </c>
      <c r="H190" s="78">
        <f ca="1"/>
        <v>1926.6100000000017</v>
      </c>
      <c r="I190" s="78">
        <f ca="1"/>
        <v>8051.1999999999989</v>
      </c>
      <c r="J190" s="78">
        <f ca="1"/>
        <v>24352.39</v>
      </c>
      <c r="K190" s="78">
        <f ca="1"/>
        <v>114.43</v>
      </c>
      <c r="L190" s="78">
        <f ca="1"/>
        <v>12062.04</v>
      </c>
      <c r="M190" s="78">
        <f ca="1"/>
        <v>-4756.05</v>
      </c>
      <c r="N190" s="78">
        <f ca="1"/>
        <v>-7773.82</v>
      </c>
      <c r="O190" s="78">
        <f ca="1"/>
        <v>-4271.75</v>
      </c>
      <c r="P190" s="78">
        <f ca="1"/>
        <v>0</v>
      </c>
      <c r="Q190" s="78">
        <f ca="1"/>
        <v>700</v>
      </c>
    </row>
    <row r="191" spans="2:17" x14ac:dyDescent="0.25">
      <c r="B191" s="88" t="str">
        <f ca="1"/>
        <v>Windsurf</v>
      </c>
      <c r="C191" s="87">
        <f ca="1"/>
        <v>46229</v>
      </c>
      <c r="D191" s="67">
        <f ca="1"/>
        <v>9962.8100000000013</v>
      </c>
      <c r="E191" s="67">
        <f ca="1"/>
        <v>-16801.62</v>
      </c>
      <c r="F191" s="67">
        <f ca="1"/>
        <v>36528.86</v>
      </c>
      <c r="G191" s="67">
        <f ca="1"/>
        <v>30390.049999999996</v>
      </c>
      <c r="H191" s="67">
        <f ca="1"/>
        <v>1911.6100000000017</v>
      </c>
      <c r="I191" s="67">
        <f ca="1"/>
        <v>8051.1999999999989</v>
      </c>
      <c r="J191" s="67">
        <f ca="1"/>
        <v>24352.39</v>
      </c>
      <c r="K191" s="67">
        <f ca="1"/>
        <v>114.43</v>
      </c>
      <c r="L191" s="67">
        <f ca="1"/>
        <v>12062.04</v>
      </c>
      <c r="M191" s="67">
        <f ca="1"/>
        <v>-4756.05</v>
      </c>
      <c r="N191" s="67">
        <f ca="1"/>
        <v>-7773.82</v>
      </c>
      <c r="O191" s="67">
        <f ca="1"/>
        <v>-4271.75</v>
      </c>
      <c r="P191" s="67">
        <f ca="1"/>
        <v>0</v>
      </c>
      <c r="Q191" s="67">
        <f ca="1"/>
        <v>700</v>
      </c>
    </row>
    <row r="192" spans="2:17" x14ac:dyDescent="0.25">
      <c r="B192" s="88" t="str">
        <f ca="1"/>
        <v>Tidal</v>
      </c>
      <c r="C192" s="87">
        <f ca="1"/>
        <v>46230</v>
      </c>
      <c r="D192" s="78">
        <f ca="1"/>
        <v>9951.82</v>
      </c>
      <c r="E192" s="78">
        <f ca="1"/>
        <v>-16801.62</v>
      </c>
      <c r="F192" s="78">
        <f ca="1"/>
        <v>36528.86</v>
      </c>
      <c r="G192" s="78">
        <f ca="1"/>
        <v>30379.059999999998</v>
      </c>
      <c r="H192" s="78">
        <f ca="1"/>
        <v>1900.6200000000017</v>
      </c>
      <c r="I192" s="78">
        <f ca="1"/>
        <v>8051.1999999999989</v>
      </c>
      <c r="J192" s="78">
        <f ca="1"/>
        <v>24352.39</v>
      </c>
      <c r="K192" s="78">
        <f ca="1"/>
        <v>114.43</v>
      </c>
      <c r="L192" s="78">
        <f ca="1"/>
        <v>12062.04</v>
      </c>
      <c r="M192" s="78">
        <f ca="1"/>
        <v>-4756.05</v>
      </c>
      <c r="N192" s="78">
        <f ca="1"/>
        <v>-7773.82</v>
      </c>
      <c r="O192" s="78">
        <f ca="1"/>
        <v>-4271.75</v>
      </c>
      <c r="P192" s="78">
        <f ca="1"/>
        <v>0</v>
      </c>
      <c r="Q192" s="78">
        <f ca="1"/>
        <v>700</v>
      </c>
    </row>
    <row r="193" spans="2:17" x14ac:dyDescent="0.25">
      <c r="B193" s="88" t="str">
        <f ca="1"/>
        <v>Costco Citi</v>
      </c>
      <c r="C193" s="87">
        <f ca="1"/>
        <v>46231</v>
      </c>
      <c r="D193" s="67">
        <f ca="1"/>
        <v>9811.82</v>
      </c>
      <c r="E193" s="67">
        <f ca="1"/>
        <v>-16801.62</v>
      </c>
      <c r="F193" s="67">
        <f ca="1"/>
        <v>36528.86</v>
      </c>
      <c r="G193" s="67">
        <f ca="1"/>
        <v>30379.059999999998</v>
      </c>
      <c r="H193" s="67">
        <f ca="1"/>
        <v>1760.6200000000017</v>
      </c>
      <c r="I193" s="67">
        <f ca="1"/>
        <v>8051.1999999999989</v>
      </c>
      <c r="J193" s="67">
        <f ca="1"/>
        <v>24352.39</v>
      </c>
      <c r="K193" s="67">
        <f ca="1"/>
        <v>114.43</v>
      </c>
      <c r="L193" s="67">
        <f ca="1"/>
        <v>12062.04</v>
      </c>
      <c r="M193" s="67">
        <f ca="1"/>
        <v>-4756.05</v>
      </c>
      <c r="N193" s="67">
        <f ca="1"/>
        <v>-7773.82</v>
      </c>
      <c r="O193" s="67">
        <f ca="1"/>
        <v>-4271.75</v>
      </c>
      <c r="P193" s="67">
        <f ca="1"/>
        <v>0</v>
      </c>
      <c r="Q193" s="67">
        <f ca="1"/>
        <v>840</v>
      </c>
    </row>
    <row r="194" spans="2:17" x14ac:dyDescent="0.25">
      <c r="B194" s="88" t="str">
        <f ca="1"/>
        <v>Kulo Transfer</v>
      </c>
      <c r="C194" s="87">
        <f ca="1"/>
        <v>46231</v>
      </c>
      <c r="D194" s="78">
        <f ca="1"/>
        <v>10861.82</v>
      </c>
      <c r="E194" s="78">
        <f ca="1"/>
        <v>-16801.62</v>
      </c>
      <c r="F194" s="78">
        <f ca="1"/>
        <v>36528.86</v>
      </c>
      <c r="G194" s="78">
        <f ca="1"/>
        <v>31429.059999999998</v>
      </c>
      <c r="H194" s="78">
        <f ca="1"/>
        <v>2810.6200000000017</v>
      </c>
      <c r="I194" s="78">
        <f ca="1"/>
        <v>8051.1999999999989</v>
      </c>
      <c r="J194" s="78">
        <f ca="1"/>
        <v>24352.39</v>
      </c>
      <c r="K194" s="78">
        <f ca="1"/>
        <v>114.43</v>
      </c>
      <c r="L194" s="78">
        <f ca="1"/>
        <v>12062.04</v>
      </c>
      <c r="M194" s="78">
        <f ca="1"/>
        <v>-4756.05</v>
      </c>
      <c r="N194" s="78">
        <f ca="1"/>
        <v>-7773.82</v>
      </c>
      <c r="O194" s="78">
        <f ca="1"/>
        <v>-4271.75</v>
      </c>
      <c r="P194" s="78">
        <f ca="1"/>
        <v>0</v>
      </c>
      <c r="Q194" s="78">
        <f ca="1"/>
        <v>840</v>
      </c>
    </row>
    <row r="195" spans="2:17" x14ac:dyDescent="0.25">
      <c r="B195" s="88" t="str">
        <f ca="1"/>
        <v>Kulo SDGE</v>
      </c>
      <c r="C195" s="87">
        <f ca="1"/>
        <v>46231</v>
      </c>
      <c r="D195" s="67">
        <f ca="1"/>
        <v>10779.82</v>
      </c>
      <c r="E195" s="67">
        <f ca="1"/>
        <v>-16801.62</v>
      </c>
      <c r="F195" s="67">
        <f ca="1"/>
        <v>36528.86</v>
      </c>
      <c r="G195" s="67">
        <f ca="1"/>
        <v>31347.059999999998</v>
      </c>
      <c r="H195" s="67">
        <f ca="1"/>
        <v>2728.6200000000017</v>
      </c>
      <c r="I195" s="67">
        <f ca="1"/>
        <v>8051.1999999999989</v>
      </c>
      <c r="J195" s="67">
        <f ca="1"/>
        <v>24352.39</v>
      </c>
      <c r="K195" s="67">
        <f ca="1"/>
        <v>114.43</v>
      </c>
      <c r="L195" s="67">
        <f ca="1"/>
        <v>12062.04</v>
      </c>
      <c r="M195" s="67">
        <f ca="1"/>
        <v>-4756.05</v>
      </c>
      <c r="N195" s="67">
        <f ca="1"/>
        <v>-7773.82</v>
      </c>
      <c r="O195" s="67">
        <f ca="1"/>
        <v>-4271.75</v>
      </c>
      <c r="P195" s="67">
        <f ca="1"/>
        <v>0</v>
      </c>
      <c r="Q195" s="67">
        <f ca="1"/>
        <v>840</v>
      </c>
    </row>
    <row r="196" spans="2:17" x14ac:dyDescent="0.25">
      <c r="B196" s="88" t="str">
        <f ca="1"/>
        <v>SDGE</v>
      </c>
      <c r="C196" s="87">
        <f ca="1"/>
        <v>46231</v>
      </c>
      <c r="D196" s="78">
        <f ca="1"/>
        <v>10695.82</v>
      </c>
      <c r="E196" s="78">
        <f ca="1"/>
        <v>-16801.62</v>
      </c>
      <c r="F196" s="78">
        <f ca="1"/>
        <v>36528.86</v>
      </c>
      <c r="G196" s="78">
        <f ca="1"/>
        <v>31263.059999999998</v>
      </c>
      <c r="H196" s="78">
        <f ca="1"/>
        <v>2644.6200000000017</v>
      </c>
      <c r="I196" s="78">
        <f ca="1"/>
        <v>8051.1999999999989</v>
      </c>
      <c r="J196" s="78">
        <f ca="1"/>
        <v>24352.39</v>
      </c>
      <c r="K196" s="78">
        <f ca="1"/>
        <v>114.43</v>
      </c>
      <c r="L196" s="78">
        <f ca="1"/>
        <v>12062.04</v>
      </c>
      <c r="M196" s="78">
        <f ca="1"/>
        <v>-4756.05</v>
      </c>
      <c r="N196" s="78">
        <f ca="1"/>
        <v>-7773.82</v>
      </c>
      <c r="O196" s="78">
        <f ca="1"/>
        <v>-4271.75</v>
      </c>
      <c r="P196" s="78">
        <f ca="1"/>
        <v>0</v>
      </c>
      <c r="Q196" s="78">
        <f ca="1"/>
        <v>840</v>
      </c>
    </row>
    <row r="197" spans="2:17" x14ac:dyDescent="0.25">
      <c r="B197" s="88" t="str">
        <f ca="1"/>
        <v>Prime Ad-Free</v>
      </c>
      <c r="C197" s="87">
        <f ca="1"/>
        <v>46231</v>
      </c>
      <c r="D197" s="67">
        <f ca="1"/>
        <v>10692.830000000002</v>
      </c>
      <c r="E197" s="67">
        <f ca="1"/>
        <v>-16801.62</v>
      </c>
      <c r="F197" s="67">
        <f ca="1"/>
        <v>36528.86</v>
      </c>
      <c r="G197" s="67">
        <f ca="1"/>
        <v>31260.07</v>
      </c>
      <c r="H197" s="67">
        <f ca="1"/>
        <v>2641.6300000000019</v>
      </c>
      <c r="I197" s="67">
        <f ca="1"/>
        <v>8051.1999999999989</v>
      </c>
      <c r="J197" s="67">
        <f ca="1"/>
        <v>24352.39</v>
      </c>
      <c r="K197" s="67">
        <f ca="1"/>
        <v>114.43</v>
      </c>
      <c r="L197" s="67">
        <f ca="1"/>
        <v>12062.04</v>
      </c>
      <c r="M197" s="67">
        <f ca="1"/>
        <v>-4756.05</v>
      </c>
      <c r="N197" s="67">
        <f ca="1"/>
        <v>-7773.82</v>
      </c>
      <c r="O197" s="67">
        <f ca="1"/>
        <v>-4271.75</v>
      </c>
      <c r="P197" s="67">
        <f ca="1"/>
        <v>0</v>
      </c>
      <c r="Q197" s="67">
        <f ca="1"/>
        <v>840</v>
      </c>
    </row>
    <row r="198" spans="2:17" x14ac:dyDescent="0.25">
      <c r="B198" s="88" t="str">
        <f ca="1"/>
        <v>Paycheck</v>
      </c>
      <c r="C198" s="87">
        <f ca="1"/>
        <v>46234</v>
      </c>
      <c r="D198" s="78">
        <f ca="1"/>
        <v>12292.830000000002</v>
      </c>
      <c r="E198" s="78">
        <f ca="1"/>
        <v>-16801.62</v>
      </c>
      <c r="F198" s="78">
        <f ca="1"/>
        <v>36528.86</v>
      </c>
      <c r="G198" s="78">
        <f ca="1"/>
        <v>32860.07</v>
      </c>
      <c r="H198" s="78">
        <f ca="1"/>
        <v>3781.6300000000019</v>
      </c>
      <c r="I198" s="78">
        <f ca="1"/>
        <v>8511.1999999999989</v>
      </c>
      <c r="J198" s="78">
        <f ca="1"/>
        <v>24352.39</v>
      </c>
      <c r="K198" s="78">
        <f ca="1"/>
        <v>114.43</v>
      </c>
      <c r="L198" s="78">
        <f ca="1"/>
        <v>12062.04</v>
      </c>
      <c r="M198" s="78">
        <f ca="1"/>
        <v>-4756.05</v>
      </c>
      <c r="N198" s="78">
        <f ca="1"/>
        <v>-7773.82</v>
      </c>
      <c r="O198" s="78">
        <f ca="1"/>
        <v>-4271.75</v>
      </c>
      <c r="P198" s="78">
        <f ca="1"/>
        <v>0</v>
      </c>
      <c r="Q198" s="78">
        <f ca="1"/>
        <v>840</v>
      </c>
    </row>
    <row r="199" spans="2:17" x14ac:dyDescent="0.25">
      <c r="B199" s="88" t="str">
        <f ca="1"/>
        <v>Ameritas</v>
      </c>
      <c r="C199" s="87">
        <f ca="1"/>
        <v>46234</v>
      </c>
      <c r="D199" s="67">
        <f ca="1"/>
        <v>12292.830000000002</v>
      </c>
      <c r="E199" s="67">
        <f ca="1"/>
        <v>-16801.62</v>
      </c>
      <c r="F199" s="67">
        <f ca="1"/>
        <v>36640.86</v>
      </c>
      <c r="G199" s="67">
        <f ca="1"/>
        <v>32972.07</v>
      </c>
      <c r="H199" s="67">
        <f ca="1"/>
        <v>3781.6300000000019</v>
      </c>
      <c r="I199" s="67">
        <f ca="1"/>
        <v>8511.1999999999989</v>
      </c>
      <c r="J199" s="67">
        <f ca="1"/>
        <v>24464.39</v>
      </c>
      <c r="K199" s="67">
        <f ca="1"/>
        <v>114.43</v>
      </c>
      <c r="L199" s="67">
        <f ca="1"/>
        <v>12062.04</v>
      </c>
      <c r="M199" s="67">
        <f ca="1"/>
        <v>-4756.05</v>
      </c>
      <c r="N199" s="67">
        <f ca="1"/>
        <v>-7773.82</v>
      </c>
      <c r="O199" s="67">
        <f ca="1"/>
        <v>-4271.75</v>
      </c>
      <c r="P199" s="67">
        <f ca="1"/>
        <v>0</v>
      </c>
      <c r="Q199" s="67">
        <f ca="1"/>
        <v>840</v>
      </c>
    </row>
    <row r="200" spans="2:17" x14ac:dyDescent="0.25">
      <c r="B200" s="88" t="str">
        <f ca="1"/>
        <v>Disability</v>
      </c>
      <c r="C200" s="87">
        <f ca="1"/>
        <v>46235</v>
      </c>
      <c r="D200" s="78">
        <f ca="1"/>
        <v>12649.490000000002</v>
      </c>
      <c r="E200" s="78">
        <f ca="1"/>
        <v>-16801.62</v>
      </c>
      <c r="F200" s="78">
        <f ca="1"/>
        <v>36640.86</v>
      </c>
      <c r="G200" s="78">
        <f ca="1"/>
        <v>33328.730000000003</v>
      </c>
      <c r="H200" s="78">
        <f ca="1"/>
        <v>3781.6300000000019</v>
      </c>
      <c r="I200" s="78">
        <f ca="1"/>
        <v>8867.8599999999988</v>
      </c>
      <c r="J200" s="78">
        <f ca="1"/>
        <v>24464.39</v>
      </c>
      <c r="K200" s="78">
        <f ca="1"/>
        <v>114.43</v>
      </c>
      <c r="L200" s="78">
        <f ca="1"/>
        <v>12062.04</v>
      </c>
      <c r="M200" s="78">
        <f ca="1"/>
        <v>-4756.05</v>
      </c>
      <c r="N200" s="78">
        <f ca="1"/>
        <v>-7773.82</v>
      </c>
      <c r="O200" s="78">
        <f ca="1"/>
        <v>-4271.75</v>
      </c>
      <c r="P200" s="78">
        <f ca="1"/>
        <v>0</v>
      </c>
      <c r="Q200" s="78">
        <f ca="1"/>
        <v>840</v>
      </c>
    </row>
    <row r="201" spans="2:17" x14ac:dyDescent="0.25">
      <c r="B201" s="88" t="str">
        <f ca="1"/>
        <v>Kulo Rent</v>
      </c>
      <c r="C201" s="87">
        <f ca="1"/>
        <v>46235</v>
      </c>
      <c r="D201" s="67">
        <f ca="1"/>
        <v>11690.490000000002</v>
      </c>
      <c r="E201" s="67">
        <f ca="1"/>
        <v>-16801.62</v>
      </c>
      <c r="F201" s="67">
        <f ca="1"/>
        <v>36640.86</v>
      </c>
      <c r="G201" s="67">
        <f ca="1"/>
        <v>32369.730000000003</v>
      </c>
      <c r="H201" s="67">
        <f ca="1"/>
        <v>2822.6300000000019</v>
      </c>
      <c r="I201" s="67">
        <f ca="1"/>
        <v>8867.8599999999988</v>
      </c>
      <c r="J201" s="67">
        <f ca="1"/>
        <v>24464.39</v>
      </c>
      <c r="K201" s="67">
        <f ca="1"/>
        <v>114.43</v>
      </c>
      <c r="L201" s="67">
        <f ca="1"/>
        <v>12062.04</v>
      </c>
      <c r="M201" s="67">
        <f ca="1"/>
        <v>-4756.05</v>
      </c>
      <c r="N201" s="67">
        <f ca="1"/>
        <v>-7773.82</v>
      </c>
      <c r="O201" s="67">
        <f ca="1"/>
        <v>-4271.75</v>
      </c>
      <c r="P201" s="67">
        <f ca="1"/>
        <v>0</v>
      </c>
      <c r="Q201" s="67">
        <f ca="1"/>
        <v>840</v>
      </c>
    </row>
    <row r="202" spans="2:17" x14ac:dyDescent="0.25">
      <c r="B202" s="88" t="str">
        <f ca="1"/>
        <v>Rent</v>
      </c>
      <c r="C202" s="87">
        <f ca="1"/>
        <v>46235</v>
      </c>
      <c r="D202" s="78">
        <f ca="1"/>
        <v>10412.52</v>
      </c>
      <c r="E202" s="78">
        <f ca="1"/>
        <v>-16801.62</v>
      </c>
      <c r="F202" s="78">
        <f ca="1"/>
        <v>36640.86</v>
      </c>
      <c r="G202" s="78">
        <f ca="1"/>
        <v>31091.760000000002</v>
      </c>
      <c r="H202" s="78">
        <f ca="1"/>
        <v>1544.6600000000019</v>
      </c>
      <c r="I202" s="78">
        <f ca="1"/>
        <v>8867.8599999999988</v>
      </c>
      <c r="J202" s="78">
        <f ca="1"/>
        <v>24464.39</v>
      </c>
      <c r="K202" s="78">
        <f ca="1"/>
        <v>114.43</v>
      </c>
      <c r="L202" s="78">
        <f ca="1"/>
        <v>12062.04</v>
      </c>
      <c r="M202" s="78">
        <f ca="1"/>
        <v>-4756.05</v>
      </c>
      <c r="N202" s="78">
        <f ca="1"/>
        <v>-7773.82</v>
      </c>
      <c r="O202" s="78">
        <f ca="1"/>
        <v>-4271.75</v>
      </c>
      <c r="P202" s="78">
        <f ca="1"/>
        <v>0</v>
      </c>
      <c r="Q202" s="78">
        <f ca="1"/>
        <v>840</v>
      </c>
    </row>
    <row r="203" spans="2:17" x14ac:dyDescent="0.25">
      <c r="B203" s="88" t="str">
        <f ca="1"/>
        <v>Groceries</v>
      </c>
      <c r="C203" s="87">
        <f ca="1"/>
        <v>46235</v>
      </c>
      <c r="D203" s="67">
        <f ca="1"/>
        <v>10212.52</v>
      </c>
      <c r="E203" s="67">
        <f ca="1"/>
        <v>-16801.62</v>
      </c>
      <c r="F203" s="67">
        <f ca="1"/>
        <v>36640.86</v>
      </c>
      <c r="G203" s="67">
        <f ca="1"/>
        <v>30891.760000000002</v>
      </c>
      <c r="H203" s="67">
        <f ca="1"/>
        <v>1544.6600000000019</v>
      </c>
      <c r="I203" s="67">
        <f ca="1"/>
        <v>8667.8599999999988</v>
      </c>
      <c r="J203" s="67">
        <f ca="1"/>
        <v>24464.39</v>
      </c>
      <c r="K203" s="67">
        <f ca="1"/>
        <v>114.43</v>
      </c>
      <c r="L203" s="67">
        <f ca="1"/>
        <v>12062.04</v>
      </c>
      <c r="M203" s="67">
        <f ca="1"/>
        <v>-4756.05</v>
      </c>
      <c r="N203" s="67">
        <f ca="1"/>
        <v>-7773.82</v>
      </c>
      <c r="O203" s="67">
        <f ca="1"/>
        <v>-4271.75</v>
      </c>
      <c r="P203" s="67">
        <f ca="1"/>
        <v>0</v>
      </c>
      <c r="Q203" s="67">
        <f ca="1"/>
        <v>840</v>
      </c>
    </row>
    <row r="204" spans="2:17" x14ac:dyDescent="0.25">
      <c r="B204" s="88" t="str">
        <f ca="1"/>
        <v>Food &amp; Drinks</v>
      </c>
      <c r="C204" s="87">
        <f ca="1"/>
        <v>46235</v>
      </c>
      <c r="D204" s="78">
        <f ca="1"/>
        <v>10012.52</v>
      </c>
      <c r="E204" s="78">
        <f ca="1"/>
        <v>-16801.62</v>
      </c>
      <c r="F204" s="78">
        <f ca="1"/>
        <v>36640.86</v>
      </c>
      <c r="G204" s="78">
        <f ca="1"/>
        <v>30691.760000000002</v>
      </c>
      <c r="H204" s="78">
        <f ca="1"/>
        <v>1544.6600000000019</v>
      </c>
      <c r="I204" s="78">
        <f ca="1"/>
        <v>8467.8599999999988</v>
      </c>
      <c r="J204" s="78">
        <f ca="1"/>
        <v>24464.39</v>
      </c>
      <c r="K204" s="78">
        <f ca="1"/>
        <v>114.43</v>
      </c>
      <c r="L204" s="78">
        <f ca="1"/>
        <v>12062.04</v>
      </c>
      <c r="M204" s="78">
        <f ca="1"/>
        <v>-4756.05</v>
      </c>
      <c r="N204" s="78">
        <f ca="1"/>
        <v>-7773.82</v>
      </c>
      <c r="O204" s="78">
        <f ca="1"/>
        <v>-4271.75</v>
      </c>
      <c r="P204" s="78">
        <f ca="1"/>
        <v>0</v>
      </c>
      <c r="Q204" s="78">
        <f ca="1"/>
        <v>840</v>
      </c>
    </row>
    <row r="205" spans="2:17" x14ac:dyDescent="0.25">
      <c r="B205" s="88" t="str">
        <f ca="1"/>
        <v>Visa Platinum</v>
      </c>
      <c r="C205" s="87">
        <f ca="1"/>
        <v>46237</v>
      </c>
      <c r="D205" s="67">
        <f ca="1"/>
        <v>9783.52</v>
      </c>
      <c r="E205" s="67">
        <f ca="1"/>
        <v>-16490.62</v>
      </c>
      <c r="F205" s="67">
        <f ca="1"/>
        <v>36640.86</v>
      </c>
      <c r="G205" s="67">
        <f ca="1"/>
        <v>30773.760000000002</v>
      </c>
      <c r="H205" s="67">
        <f ca="1"/>
        <v>1315.6600000000019</v>
      </c>
      <c r="I205" s="67">
        <f ca="1"/>
        <v>8467.8599999999988</v>
      </c>
      <c r="J205" s="67">
        <f ca="1"/>
        <v>24464.39</v>
      </c>
      <c r="K205" s="67">
        <f ca="1"/>
        <v>114.43</v>
      </c>
      <c r="L205" s="67">
        <f ca="1"/>
        <v>12062.04</v>
      </c>
      <c r="M205" s="67">
        <f ca="1"/>
        <v>-4445.05</v>
      </c>
      <c r="N205" s="67">
        <f ca="1"/>
        <v>-7773.82</v>
      </c>
      <c r="O205" s="67">
        <f ca="1"/>
        <v>-4271.75</v>
      </c>
      <c r="P205" s="67">
        <f ca="1"/>
        <v>0</v>
      </c>
      <c r="Q205" s="67">
        <f ca="1"/>
        <v>840</v>
      </c>
    </row>
    <row r="206" spans="2:17" x14ac:dyDescent="0.25">
      <c r="B206" s="88" t="str">
        <f ca="1"/>
        <v>Kulo Internet</v>
      </c>
      <c r="C206" s="87">
        <f ca="1"/>
        <v>46239</v>
      </c>
      <c r="D206" s="78">
        <f ca="1"/>
        <v>9755.52</v>
      </c>
      <c r="E206" s="78">
        <f ca="1"/>
        <v>-16490.62</v>
      </c>
      <c r="F206" s="78">
        <f ca="1"/>
        <v>36640.86</v>
      </c>
      <c r="G206" s="78">
        <f ca="1"/>
        <v>30745.760000000002</v>
      </c>
      <c r="H206" s="78">
        <f ca="1"/>
        <v>1287.6600000000019</v>
      </c>
      <c r="I206" s="78">
        <f ca="1"/>
        <v>8467.8599999999988</v>
      </c>
      <c r="J206" s="78">
        <f ca="1"/>
        <v>24464.39</v>
      </c>
      <c r="K206" s="78">
        <f ca="1"/>
        <v>114.43</v>
      </c>
      <c r="L206" s="78">
        <f ca="1"/>
        <v>12062.04</v>
      </c>
      <c r="M206" s="78">
        <f ca="1"/>
        <v>-4445.05</v>
      </c>
      <c r="N206" s="78">
        <f ca="1"/>
        <v>-7773.82</v>
      </c>
      <c r="O206" s="78">
        <f ca="1"/>
        <v>-4271.75</v>
      </c>
      <c r="P206" s="78">
        <f ca="1"/>
        <v>0</v>
      </c>
      <c r="Q206" s="78">
        <f ca="1"/>
        <v>840</v>
      </c>
    </row>
    <row r="207" spans="2:17" x14ac:dyDescent="0.25">
      <c r="B207" s="88" t="str">
        <f ca="1"/>
        <v>Cese Phone</v>
      </c>
      <c r="C207" s="87">
        <f ca="1"/>
        <v>46239</v>
      </c>
      <c r="D207" s="67">
        <f ca="1"/>
        <v>9613.52</v>
      </c>
      <c r="E207" s="67">
        <f ca="1"/>
        <v>-16490.62</v>
      </c>
      <c r="F207" s="67">
        <f ca="1"/>
        <v>36640.86</v>
      </c>
      <c r="G207" s="67">
        <f ca="1"/>
        <v>30603.760000000002</v>
      </c>
      <c r="H207" s="67">
        <f ca="1"/>
        <v>1145.6600000000019</v>
      </c>
      <c r="I207" s="67">
        <f ca="1"/>
        <v>8467.8599999999988</v>
      </c>
      <c r="J207" s="67">
        <f ca="1"/>
        <v>24464.39</v>
      </c>
      <c r="K207" s="67">
        <f ca="1"/>
        <v>114.43</v>
      </c>
      <c r="L207" s="67">
        <f ca="1"/>
        <v>12062.04</v>
      </c>
      <c r="M207" s="67">
        <f ca="1"/>
        <v>-4445.05</v>
      </c>
      <c r="N207" s="67">
        <f ca="1"/>
        <v>-7773.82</v>
      </c>
      <c r="O207" s="67">
        <f ca="1"/>
        <v>-4271.75</v>
      </c>
      <c r="P207" s="67">
        <f ca="1"/>
        <v>0</v>
      </c>
      <c r="Q207" s="67">
        <f ca="1"/>
        <v>840</v>
      </c>
    </row>
    <row r="208" spans="2:17" x14ac:dyDescent="0.25">
      <c r="B208" s="88" t="str">
        <f ca="1"/>
        <v>Phone</v>
      </c>
      <c r="C208" s="87">
        <f ca="1"/>
        <v>46239</v>
      </c>
      <c r="D208" s="78">
        <f ca="1"/>
        <v>9462.85</v>
      </c>
      <c r="E208" s="78">
        <f ca="1"/>
        <v>-16490.62</v>
      </c>
      <c r="F208" s="78">
        <f ca="1"/>
        <v>36640.86</v>
      </c>
      <c r="G208" s="78">
        <f ca="1"/>
        <v>30453.089999999997</v>
      </c>
      <c r="H208" s="78">
        <f ca="1"/>
        <v>994.99000000000194</v>
      </c>
      <c r="I208" s="78">
        <f ca="1"/>
        <v>8467.8599999999988</v>
      </c>
      <c r="J208" s="78">
        <f ca="1"/>
        <v>24464.39</v>
      </c>
      <c r="K208" s="78">
        <f ca="1"/>
        <v>114.43</v>
      </c>
      <c r="L208" s="78">
        <f ca="1"/>
        <v>12062.04</v>
      </c>
      <c r="M208" s="78">
        <f ca="1"/>
        <v>-4445.05</v>
      </c>
      <c r="N208" s="78">
        <f ca="1"/>
        <v>-7773.82</v>
      </c>
      <c r="O208" s="78">
        <f ca="1"/>
        <v>-4271.75</v>
      </c>
      <c r="P208" s="78">
        <f ca="1"/>
        <v>0</v>
      </c>
      <c r="Q208" s="78">
        <f ca="1"/>
        <v>840</v>
      </c>
    </row>
    <row r="209" spans="2:17" x14ac:dyDescent="0.25">
      <c r="B209" s="88" t="str">
        <f ca="1"/>
        <v>Sony</v>
      </c>
      <c r="C209" s="87">
        <f ca="1"/>
        <v>46242</v>
      </c>
      <c r="D209" s="67">
        <f ca="1"/>
        <v>9444.86</v>
      </c>
      <c r="E209" s="67">
        <f ca="1"/>
        <v>-16490.62</v>
      </c>
      <c r="F209" s="67">
        <f ca="1"/>
        <v>36640.86</v>
      </c>
      <c r="G209" s="67">
        <f ca="1"/>
        <v>30435.1</v>
      </c>
      <c r="H209" s="67">
        <f ca="1"/>
        <v>977.00000000000193</v>
      </c>
      <c r="I209" s="67">
        <f ca="1"/>
        <v>8467.8599999999988</v>
      </c>
      <c r="J209" s="67">
        <f ca="1"/>
        <v>24464.39</v>
      </c>
      <c r="K209" s="67">
        <f ca="1"/>
        <v>114.43</v>
      </c>
      <c r="L209" s="67">
        <f ca="1"/>
        <v>12062.04</v>
      </c>
      <c r="M209" s="67">
        <f ca="1"/>
        <v>-4445.05</v>
      </c>
      <c r="N209" s="67">
        <f ca="1"/>
        <v>-7773.82</v>
      </c>
      <c r="O209" s="67">
        <f ca="1"/>
        <v>-4271.75</v>
      </c>
      <c r="P209" s="67">
        <f ca="1"/>
        <v>0</v>
      </c>
      <c r="Q209" s="67">
        <f ca="1"/>
        <v>840</v>
      </c>
    </row>
    <row r="210" spans="2:17" x14ac:dyDescent="0.25">
      <c r="B210" s="88" t="str">
        <f ca="1"/>
        <v>Phone Insurance</v>
      </c>
      <c r="C210" s="87">
        <f ca="1"/>
        <v>46242</v>
      </c>
      <c r="D210" s="78">
        <f ca="1"/>
        <v>9436.86</v>
      </c>
      <c r="E210" s="78">
        <f ca="1"/>
        <v>-16490.62</v>
      </c>
      <c r="F210" s="78">
        <f ca="1"/>
        <v>36640.86</v>
      </c>
      <c r="G210" s="78">
        <f ca="1"/>
        <v>30427.1</v>
      </c>
      <c r="H210" s="78">
        <f ca="1"/>
        <v>969.00000000000193</v>
      </c>
      <c r="I210" s="78">
        <f ca="1"/>
        <v>8467.8599999999988</v>
      </c>
      <c r="J210" s="78">
        <f ca="1"/>
        <v>24464.39</v>
      </c>
      <c r="K210" s="78">
        <f ca="1"/>
        <v>114.43</v>
      </c>
      <c r="L210" s="78">
        <f ca="1"/>
        <v>12062.04</v>
      </c>
      <c r="M210" s="78">
        <f ca="1"/>
        <v>-4445.05</v>
      </c>
      <c r="N210" s="78">
        <f ca="1"/>
        <v>-7773.82</v>
      </c>
      <c r="O210" s="78">
        <f ca="1"/>
        <v>-4271.75</v>
      </c>
      <c r="P210" s="78">
        <f ca="1"/>
        <v>0</v>
      </c>
      <c r="Q210" s="78">
        <f ca="1"/>
        <v>840</v>
      </c>
    </row>
    <row r="211" spans="2:17" x14ac:dyDescent="0.25">
      <c r="B211" s="88" t="str">
        <f ca="1"/>
        <v>Amazon</v>
      </c>
      <c r="C211" s="87">
        <f ca="1"/>
        <v>46243</v>
      </c>
      <c r="D211" s="67">
        <f ca="1"/>
        <v>9420.7100000000009</v>
      </c>
      <c r="E211" s="67">
        <f ca="1"/>
        <v>-16490.62</v>
      </c>
      <c r="F211" s="67">
        <f ca="1"/>
        <v>36640.86</v>
      </c>
      <c r="G211" s="67">
        <f ca="1"/>
        <v>30410.949999999997</v>
      </c>
      <c r="H211" s="67">
        <f ca="1"/>
        <v>952.85000000000196</v>
      </c>
      <c r="I211" s="67">
        <f ca="1"/>
        <v>8467.8599999999988</v>
      </c>
      <c r="J211" s="67">
        <f ca="1"/>
        <v>24464.39</v>
      </c>
      <c r="K211" s="67">
        <f ca="1"/>
        <v>114.43</v>
      </c>
      <c r="L211" s="67">
        <f ca="1"/>
        <v>12062.04</v>
      </c>
      <c r="M211" s="67">
        <f ca="1"/>
        <v>-4445.05</v>
      </c>
      <c r="N211" s="67">
        <f ca="1"/>
        <v>-7773.82</v>
      </c>
      <c r="O211" s="67">
        <f ca="1"/>
        <v>-4271.75</v>
      </c>
      <c r="P211" s="67">
        <f ca="1"/>
        <v>0</v>
      </c>
      <c r="Q211" s="67">
        <f ca="1"/>
        <v>840</v>
      </c>
    </row>
    <row r="212" spans="2:17" x14ac:dyDescent="0.25">
      <c r="B212" s="88" t="str">
        <f ca="1"/>
        <v>Viso Go</v>
      </c>
      <c r="C212" s="87">
        <f ca="1"/>
        <v>46245</v>
      </c>
      <c r="D212" s="78">
        <f ca="1"/>
        <v>9145.7100000000009</v>
      </c>
      <c r="E212" s="78">
        <f ca="1"/>
        <v>-16344.619999999999</v>
      </c>
      <c r="F212" s="78">
        <f ca="1"/>
        <v>36640.86</v>
      </c>
      <c r="G212" s="78">
        <f ca="1"/>
        <v>30281.949999999997</v>
      </c>
      <c r="H212" s="78">
        <f ca="1"/>
        <v>677.85000000000196</v>
      </c>
      <c r="I212" s="78">
        <f ca="1"/>
        <v>8467.8599999999988</v>
      </c>
      <c r="J212" s="78">
        <f ca="1"/>
        <v>24464.39</v>
      </c>
      <c r="K212" s="78">
        <f ca="1"/>
        <v>114.43</v>
      </c>
      <c r="L212" s="78">
        <f ca="1"/>
        <v>12062.04</v>
      </c>
      <c r="M212" s="78">
        <f ca="1"/>
        <v>-4445.05</v>
      </c>
      <c r="N212" s="78">
        <f ca="1"/>
        <v>-7627.82</v>
      </c>
      <c r="O212" s="78">
        <f ca="1"/>
        <v>-4271.75</v>
      </c>
      <c r="P212" s="78">
        <f ca="1"/>
        <v>0</v>
      </c>
      <c r="Q212" s="78">
        <f ca="1"/>
        <v>840</v>
      </c>
    </row>
    <row r="213" spans="2:17" x14ac:dyDescent="0.25">
      <c r="B213" s="88" t="str">
        <f ca="1"/>
        <v>Paycheck</v>
      </c>
      <c r="C213" s="87">
        <f ca="1"/>
        <v>46248</v>
      </c>
      <c r="D213" s="67">
        <f ca="1"/>
        <v>10745.710000000001</v>
      </c>
      <c r="E213" s="67">
        <f ca="1"/>
        <v>-16344.619999999999</v>
      </c>
      <c r="F213" s="67">
        <f ca="1"/>
        <v>36640.86</v>
      </c>
      <c r="G213" s="67">
        <f ca="1"/>
        <v>31881.949999999997</v>
      </c>
      <c r="H213" s="67">
        <f ca="1"/>
        <v>1817.850000000002</v>
      </c>
      <c r="I213" s="67">
        <f ca="1"/>
        <v>8927.8599999999988</v>
      </c>
      <c r="J213" s="67">
        <f ca="1"/>
        <v>24464.39</v>
      </c>
      <c r="K213" s="67">
        <f ca="1"/>
        <v>114.43</v>
      </c>
      <c r="L213" s="67">
        <f ca="1"/>
        <v>12062.04</v>
      </c>
      <c r="M213" s="67">
        <f ca="1"/>
        <v>-4445.05</v>
      </c>
      <c r="N213" s="67">
        <f ca="1"/>
        <v>-7627.82</v>
      </c>
      <c r="O213" s="67">
        <f ca="1"/>
        <v>-4271.75</v>
      </c>
      <c r="P213" s="67">
        <f ca="1"/>
        <v>0</v>
      </c>
      <c r="Q213" s="67">
        <f ca="1"/>
        <v>840</v>
      </c>
    </row>
    <row r="214" spans="2:17" x14ac:dyDescent="0.25">
      <c r="B214" s="88" t="str">
        <f ca="1"/>
        <v>Ameritas</v>
      </c>
      <c r="C214" s="87">
        <f ca="1"/>
        <v>46248</v>
      </c>
      <c r="D214" s="78">
        <f ca="1"/>
        <v>10745.710000000001</v>
      </c>
      <c r="E214" s="78">
        <f ca="1"/>
        <v>-16344.619999999999</v>
      </c>
      <c r="F214" s="78">
        <f ca="1"/>
        <v>36752.86</v>
      </c>
      <c r="G214" s="78">
        <f ca="1"/>
        <v>31993.949999999997</v>
      </c>
      <c r="H214" s="78">
        <f ca="1"/>
        <v>1817.850000000002</v>
      </c>
      <c r="I214" s="78">
        <f ca="1"/>
        <v>8927.8599999999988</v>
      </c>
      <c r="J214" s="78">
        <f ca="1"/>
        <v>24576.39</v>
      </c>
      <c r="K214" s="78">
        <f ca="1"/>
        <v>114.43</v>
      </c>
      <c r="L214" s="78">
        <f ca="1"/>
        <v>12062.04</v>
      </c>
      <c r="M214" s="78">
        <f ca="1"/>
        <v>-4445.05</v>
      </c>
      <c r="N214" s="78">
        <f ca="1"/>
        <v>-7627.82</v>
      </c>
      <c r="O214" s="78">
        <f ca="1"/>
        <v>-4271.75</v>
      </c>
      <c r="P214" s="78">
        <f ca="1"/>
        <v>0</v>
      </c>
      <c r="Q214" s="78">
        <f ca="1"/>
        <v>840</v>
      </c>
    </row>
    <row r="215" spans="2:17" x14ac:dyDescent="0.25">
      <c r="B215" s="88" t="str">
        <f ca="1"/>
        <v>Groceries</v>
      </c>
      <c r="C215" s="87">
        <f ca="1"/>
        <v>46249</v>
      </c>
      <c r="D215" s="67">
        <f ca="1"/>
        <v>10545.710000000001</v>
      </c>
      <c r="E215" s="67">
        <f ca="1"/>
        <v>-16344.619999999999</v>
      </c>
      <c r="F215" s="67">
        <f ca="1"/>
        <v>36752.86</v>
      </c>
      <c r="G215" s="67">
        <f ca="1"/>
        <v>31793.949999999997</v>
      </c>
      <c r="H215" s="67">
        <f ca="1"/>
        <v>1817.850000000002</v>
      </c>
      <c r="I215" s="67">
        <f ca="1"/>
        <v>8727.8599999999988</v>
      </c>
      <c r="J215" s="67">
        <f ca="1"/>
        <v>24576.39</v>
      </c>
      <c r="K215" s="67">
        <f ca="1"/>
        <v>114.43</v>
      </c>
      <c r="L215" s="67">
        <f ca="1"/>
        <v>12062.04</v>
      </c>
      <c r="M215" s="67">
        <f ca="1"/>
        <v>-4445.05</v>
      </c>
      <c r="N215" s="67">
        <f ca="1"/>
        <v>-7627.82</v>
      </c>
      <c r="O215" s="67">
        <f ca="1"/>
        <v>-4271.75</v>
      </c>
      <c r="P215" s="67">
        <f ca="1"/>
        <v>0</v>
      </c>
      <c r="Q215" s="67">
        <f ca="1"/>
        <v>840</v>
      </c>
    </row>
    <row r="216" spans="2:17" x14ac:dyDescent="0.25">
      <c r="B216" s="88" t="str">
        <f ca="1"/>
        <v>Food &amp; Drinks</v>
      </c>
      <c r="C216" s="87">
        <f ca="1"/>
        <v>46249</v>
      </c>
      <c r="D216" s="78">
        <f ca="1"/>
        <v>10345.710000000001</v>
      </c>
      <c r="E216" s="78">
        <f ca="1"/>
        <v>-16344.619999999999</v>
      </c>
      <c r="F216" s="78">
        <f ca="1"/>
        <v>36752.86</v>
      </c>
      <c r="G216" s="78">
        <f ca="1"/>
        <v>31593.949999999997</v>
      </c>
      <c r="H216" s="78">
        <f ca="1"/>
        <v>1817.850000000002</v>
      </c>
      <c r="I216" s="78">
        <f ca="1"/>
        <v>8527.8599999999988</v>
      </c>
      <c r="J216" s="78">
        <f ca="1"/>
        <v>24576.39</v>
      </c>
      <c r="K216" s="78">
        <f ca="1"/>
        <v>114.43</v>
      </c>
      <c r="L216" s="78">
        <f ca="1"/>
        <v>12062.04</v>
      </c>
      <c r="M216" s="78">
        <f ca="1"/>
        <v>-4445.05</v>
      </c>
      <c r="N216" s="78">
        <f ca="1"/>
        <v>-7627.82</v>
      </c>
      <c r="O216" s="78">
        <f ca="1"/>
        <v>-4271.75</v>
      </c>
      <c r="P216" s="78">
        <f ca="1"/>
        <v>0</v>
      </c>
      <c r="Q216" s="78">
        <f ca="1"/>
        <v>840</v>
      </c>
    </row>
    <row r="217" spans="2:17" x14ac:dyDescent="0.25">
      <c r="B217" s="88" t="str">
        <f ca="1"/>
        <v>Motorcycle</v>
      </c>
      <c r="C217" s="87">
        <f ca="1"/>
        <v>46250</v>
      </c>
      <c r="D217" s="67">
        <f ca="1"/>
        <v>10195.330000000002</v>
      </c>
      <c r="E217" s="67">
        <f ca="1"/>
        <v>-16344.619999999999</v>
      </c>
      <c r="F217" s="67">
        <f ca="1"/>
        <v>36752.86</v>
      </c>
      <c r="G217" s="67">
        <f ca="1"/>
        <v>31443.57</v>
      </c>
      <c r="H217" s="67">
        <f ca="1"/>
        <v>1667.4700000000021</v>
      </c>
      <c r="I217" s="67">
        <f ca="1"/>
        <v>8527.8599999999988</v>
      </c>
      <c r="J217" s="67">
        <f ca="1"/>
        <v>24576.39</v>
      </c>
      <c r="K217" s="67">
        <f ca="1"/>
        <v>114.43</v>
      </c>
      <c r="L217" s="67">
        <f ca="1"/>
        <v>12062.04</v>
      </c>
      <c r="M217" s="67">
        <f ca="1"/>
        <v>-4445.05</v>
      </c>
      <c r="N217" s="67">
        <f ca="1"/>
        <v>-7627.82</v>
      </c>
      <c r="O217" s="67">
        <f ca="1"/>
        <v>-4271.75</v>
      </c>
      <c r="P217" s="67">
        <f ca="1"/>
        <v>0</v>
      </c>
      <c r="Q217" s="67">
        <f ca="1"/>
        <v>840</v>
      </c>
    </row>
    <row r="218" spans="2:17" x14ac:dyDescent="0.25">
      <c r="B218" s="88" t="str">
        <f ca="1"/>
        <v>Netflix</v>
      </c>
      <c r="C218" s="87">
        <f ca="1"/>
        <v>46254</v>
      </c>
      <c r="D218" s="78">
        <f ca="1"/>
        <v>10170.34</v>
      </c>
      <c r="E218" s="78">
        <f ca="1"/>
        <v>-16344.619999999999</v>
      </c>
      <c r="F218" s="78">
        <f ca="1"/>
        <v>36752.86</v>
      </c>
      <c r="G218" s="78">
        <f ca="1"/>
        <v>31418.579999999994</v>
      </c>
      <c r="H218" s="78">
        <f ca="1"/>
        <v>1642.4800000000021</v>
      </c>
      <c r="I218" s="78">
        <f ca="1"/>
        <v>8527.8599999999988</v>
      </c>
      <c r="J218" s="78">
        <f ca="1"/>
        <v>24576.39</v>
      </c>
      <c r="K218" s="78">
        <f ca="1"/>
        <v>114.43</v>
      </c>
      <c r="L218" s="78">
        <f ca="1"/>
        <v>12062.04</v>
      </c>
      <c r="M218" s="78">
        <f ca="1"/>
        <v>-4445.05</v>
      </c>
      <c r="N218" s="78">
        <f ca="1"/>
        <v>-7627.82</v>
      </c>
      <c r="O218" s="78">
        <f ca="1"/>
        <v>-4271.75</v>
      </c>
      <c r="P218" s="78">
        <f ca="1"/>
        <v>0</v>
      </c>
      <c r="Q218" s="78">
        <f ca="1"/>
        <v>840</v>
      </c>
    </row>
    <row r="219" spans="2:17" x14ac:dyDescent="0.25">
      <c r="B219" s="88" t="str">
        <f ca="1"/>
        <v>Renters</v>
      </c>
      <c r="C219" s="87">
        <f ca="1"/>
        <v>46255</v>
      </c>
      <c r="D219" s="67">
        <f ca="1"/>
        <v>10159.42</v>
      </c>
      <c r="E219" s="67">
        <f ca="1"/>
        <v>-16344.619999999999</v>
      </c>
      <c r="F219" s="67">
        <f ca="1"/>
        <v>36752.86</v>
      </c>
      <c r="G219" s="67">
        <f ca="1"/>
        <v>31407.659999999996</v>
      </c>
      <c r="H219" s="67">
        <f ca="1"/>
        <v>1631.560000000002</v>
      </c>
      <c r="I219" s="67">
        <f ca="1"/>
        <v>8527.8599999999988</v>
      </c>
      <c r="J219" s="67">
        <f ca="1"/>
        <v>24576.39</v>
      </c>
      <c r="K219" s="67">
        <f ca="1"/>
        <v>114.43</v>
      </c>
      <c r="L219" s="67">
        <f ca="1"/>
        <v>12062.04</v>
      </c>
      <c r="M219" s="67">
        <f ca="1"/>
        <v>-4445.05</v>
      </c>
      <c r="N219" s="67">
        <f ca="1"/>
        <v>-7627.82</v>
      </c>
      <c r="O219" s="67">
        <f ca="1"/>
        <v>-4271.75</v>
      </c>
      <c r="P219" s="67">
        <f ca="1"/>
        <v>0</v>
      </c>
      <c r="Q219" s="67">
        <f ca="1"/>
        <v>840</v>
      </c>
    </row>
    <row r="220" spans="2:17" x14ac:dyDescent="0.25">
      <c r="B220" s="88" t="str">
        <f ca="1"/>
        <v>Cese Transfer</v>
      </c>
      <c r="C220" s="87">
        <f ca="1"/>
        <v>46259</v>
      </c>
      <c r="D220" s="78">
        <f ca="1"/>
        <v>10301.42</v>
      </c>
      <c r="E220" s="78">
        <f ca="1"/>
        <v>-16344.619999999999</v>
      </c>
      <c r="F220" s="78">
        <f ca="1"/>
        <v>36752.86</v>
      </c>
      <c r="G220" s="78">
        <f ca="1"/>
        <v>31549.659999999996</v>
      </c>
      <c r="H220" s="78">
        <f ca="1"/>
        <v>1773.560000000002</v>
      </c>
      <c r="I220" s="78">
        <f ca="1"/>
        <v>8527.8599999999988</v>
      </c>
      <c r="J220" s="78">
        <f ca="1"/>
        <v>24576.39</v>
      </c>
      <c r="K220" s="78">
        <f ca="1"/>
        <v>114.43</v>
      </c>
      <c r="L220" s="78">
        <f ca="1"/>
        <v>12062.04</v>
      </c>
      <c r="M220" s="78">
        <f ca="1"/>
        <v>-4445.05</v>
      </c>
      <c r="N220" s="78">
        <f ca="1"/>
        <v>-7627.82</v>
      </c>
      <c r="O220" s="78">
        <f ca="1"/>
        <v>-4271.75</v>
      </c>
      <c r="P220" s="78">
        <f ca="1"/>
        <v>0</v>
      </c>
      <c r="Q220" s="78">
        <f ca="1"/>
        <v>840</v>
      </c>
    </row>
    <row r="221" spans="2:17" x14ac:dyDescent="0.25">
      <c r="B221" s="88" t="str">
        <f ca="1"/>
        <v>Internet</v>
      </c>
      <c r="C221" s="87">
        <f ca="1"/>
        <v>46260</v>
      </c>
      <c r="D221" s="67">
        <f ca="1"/>
        <v>10301.42</v>
      </c>
      <c r="E221" s="67">
        <f ca="1"/>
        <v>-16344.619999999999</v>
      </c>
      <c r="F221" s="67">
        <f ca="1"/>
        <v>36752.86</v>
      </c>
      <c r="G221" s="67">
        <f ca="1"/>
        <v>31549.659999999996</v>
      </c>
      <c r="H221" s="67">
        <f ca="1"/>
        <v>1773.560000000002</v>
      </c>
      <c r="I221" s="67">
        <f ca="1"/>
        <v>8527.8599999999988</v>
      </c>
      <c r="J221" s="67">
        <f ca="1"/>
        <v>24576.39</v>
      </c>
      <c r="K221" s="67">
        <f ca="1"/>
        <v>114.43</v>
      </c>
      <c r="L221" s="67">
        <f ca="1"/>
        <v>12062.04</v>
      </c>
      <c r="M221" s="67">
        <f ca="1"/>
        <v>-4445.05</v>
      </c>
      <c r="N221" s="67">
        <f ca="1"/>
        <v>-7627.82</v>
      </c>
      <c r="O221" s="67">
        <f ca="1"/>
        <v>-4271.75</v>
      </c>
      <c r="P221" s="67">
        <f ca="1"/>
        <v>0</v>
      </c>
      <c r="Q221" s="67">
        <f ca="1"/>
        <v>840</v>
      </c>
    </row>
    <row r="222" spans="2:17" x14ac:dyDescent="0.25">
      <c r="B222" s="88" t="str">
        <f ca="1"/>
        <v>Windsurf</v>
      </c>
      <c r="C222" s="87">
        <f ca="1"/>
        <v>46260</v>
      </c>
      <c r="D222" s="78">
        <f ca="1"/>
        <v>10286.42</v>
      </c>
      <c r="E222" s="78">
        <f ca="1"/>
        <v>-16344.619999999999</v>
      </c>
      <c r="F222" s="78">
        <f ca="1"/>
        <v>36752.86</v>
      </c>
      <c r="G222" s="78">
        <f ca="1"/>
        <v>31534.659999999996</v>
      </c>
      <c r="H222" s="78">
        <f ca="1"/>
        <v>1758.560000000002</v>
      </c>
      <c r="I222" s="78">
        <f ca="1"/>
        <v>8527.8599999999988</v>
      </c>
      <c r="J222" s="78">
        <f ca="1"/>
        <v>24576.39</v>
      </c>
      <c r="K222" s="78">
        <f ca="1"/>
        <v>114.43</v>
      </c>
      <c r="L222" s="78">
        <f ca="1"/>
        <v>12062.04</v>
      </c>
      <c r="M222" s="78">
        <f ca="1"/>
        <v>-4445.05</v>
      </c>
      <c r="N222" s="78">
        <f ca="1"/>
        <v>-7627.82</v>
      </c>
      <c r="O222" s="78">
        <f ca="1"/>
        <v>-4271.75</v>
      </c>
      <c r="P222" s="78">
        <f ca="1"/>
        <v>0</v>
      </c>
      <c r="Q222" s="78">
        <f ca="1"/>
        <v>840</v>
      </c>
    </row>
    <row r="223" spans="2:17" x14ac:dyDescent="0.25">
      <c r="B223" s="88" t="str">
        <f ca="1"/>
        <v>Tidal</v>
      </c>
      <c r="C223" s="87">
        <f ca="1"/>
        <v>46261</v>
      </c>
      <c r="D223" s="67">
        <f ca="1"/>
        <v>10275.43</v>
      </c>
      <c r="E223" s="67">
        <f ca="1"/>
        <v>-16344.619999999999</v>
      </c>
      <c r="F223" s="67">
        <f ca="1"/>
        <v>36752.86</v>
      </c>
      <c r="G223" s="67">
        <f ca="1"/>
        <v>31523.67</v>
      </c>
      <c r="H223" s="67">
        <f ca="1"/>
        <v>1747.570000000002</v>
      </c>
      <c r="I223" s="67">
        <f ca="1"/>
        <v>8527.8599999999988</v>
      </c>
      <c r="J223" s="67">
        <f ca="1"/>
        <v>24576.39</v>
      </c>
      <c r="K223" s="67">
        <f ca="1"/>
        <v>114.43</v>
      </c>
      <c r="L223" s="67">
        <f ca="1"/>
        <v>12062.04</v>
      </c>
      <c r="M223" s="67">
        <f ca="1"/>
        <v>-4445.05</v>
      </c>
      <c r="N223" s="67">
        <f ca="1"/>
        <v>-7627.82</v>
      </c>
      <c r="O223" s="67">
        <f ca="1"/>
        <v>-4271.75</v>
      </c>
      <c r="P223" s="67">
        <f ca="1"/>
        <v>0</v>
      </c>
      <c r="Q223" s="67">
        <f ca="1"/>
        <v>840</v>
      </c>
    </row>
    <row r="224" spans="2:17" x14ac:dyDescent="0.25">
      <c r="B224" s="88" t="str">
        <f ca="1"/>
        <v>Paycheck</v>
      </c>
      <c r="C224" s="87">
        <f ca="1"/>
        <v>46262</v>
      </c>
      <c r="D224" s="78">
        <f ca="1"/>
        <v>11875.43</v>
      </c>
      <c r="E224" s="78">
        <f ca="1"/>
        <v>-16344.619999999999</v>
      </c>
      <c r="F224" s="78">
        <f ca="1"/>
        <v>36752.86</v>
      </c>
      <c r="G224" s="78">
        <f ca="1"/>
        <v>33123.67</v>
      </c>
      <c r="H224" s="78">
        <f ca="1"/>
        <v>2887.570000000002</v>
      </c>
      <c r="I224" s="78">
        <f ca="1"/>
        <v>8987.8599999999988</v>
      </c>
      <c r="J224" s="78">
        <f ca="1"/>
        <v>24576.39</v>
      </c>
      <c r="K224" s="78">
        <f ca="1"/>
        <v>114.43</v>
      </c>
      <c r="L224" s="78">
        <f ca="1"/>
        <v>12062.04</v>
      </c>
      <c r="M224" s="78">
        <f ca="1"/>
        <v>-4445.05</v>
      </c>
      <c r="N224" s="78">
        <f ca="1"/>
        <v>-7627.82</v>
      </c>
      <c r="O224" s="78">
        <f ca="1"/>
        <v>-4271.75</v>
      </c>
      <c r="P224" s="78">
        <f ca="1"/>
        <v>0</v>
      </c>
      <c r="Q224" s="78">
        <f ca="1"/>
        <v>840</v>
      </c>
    </row>
    <row r="225" spans="2:17" x14ac:dyDescent="0.25">
      <c r="B225" s="88" t="str">
        <f ca="1"/>
        <v>Ameritas</v>
      </c>
      <c r="C225" s="87">
        <f ca="1"/>
        <v>46262</v>
      </c>
      <c r="D225" s="67">
        <f ca="1"/>
        <v>11875.43</v>
      </c>
      <c r="E225" s="67">
        <f ca="1"/>
        <v>-16344.619999999999</v>
      </c>
      <c r="F225" s="67">
        <f ca="1"/>
        <v>36864.86</v>
      </c>
      <c r="G225" s="67">
        <f ca="1"/>
        <v>33235.67</v>
      </c>
      <c r="H225" s="67">
        <f ca="1"/>
        <v>2887.570000000002</v>
      </c>
      <c r="I225" s="67">
        <f ca="1"/>
        <v>8987.8599999999988</v>
      </c>
      <c r="J225" s="67">
        <f ca="1"/>
        <v>24688.39</v>
      </c>
      <c r="K225" s="67">
        <f ca="1"/>
        <v>114.43</v>
      </c>
      <c r="L225" s="67">
        <f ca="1"/>
        <v>12062.04</v>
      </c>
      <c r="M225" s="67">
        <f ca="1"/>
        <v>-4445.05</v>
      </c>
      <c r="N225" s="67">
        <f ca="1"/>
        <v>-7627.82</v>
      </c>
      <c r="O225" s="67">
        <f ca="1"/>
        <v>-4271.75</v>
      </c>
      <c r="P225" s="67">
        <f ca="1"/>
        <v>0</v>
      </c>
      <c r="Q225" s="67">
        <f ca="1"/>
        <v>840</v>
      </c>
    </row>
    <row r="226" spans="2:17" x14ac:dyDescent="0.25">
      <c r="B226" s="88" t="str">
        <f ca="1"/>
        <v>Costco Citi</v>
      </c>
      <c r="C226" s="87">
        <f ca="1"/>
        <v>46262</v>
      </c>
      <c r="D226" s="78">
        <f ca="1"/>
        <v>11735.43</v>
      </c>
      <c r="E226" s="78">
        <f ca="1"/>
        <v>-16344.619999999999</v>
      </c>
      <c r="F226" s="78">
        <f ca="1"/>
        <v>36864.86</v>
      </c>
      <c r="G226" s="78">
        <f ca="1"/>
        <v>33235.67</v>
      </c>
      <c r="H226" s="78">
        <f ca="1"/>
        <v>2747.570000000002</v>
      </c>
      <c r="I226" s="78">
        <f ca="1"/>
        <v>8987.8599999999988</v>
      </c>
      <c r="J226" s="78">
        <f ca="1"/>
        <v>24688.39</v>
      </c>
      <c r="K226" s="78">
        <f ca="1"/>
        <v>114.43</v>
      </c>
      <c r="L226" s="78">
        <f ca="1"/>
        <v>12062.04</v>
      </c>
      <c r="M226" s="78">
        <f ca="1"/>
        <v>-4445.05</v>
      </c>
      <c r="N226" s="78">
        <f ca="1"/>
        <v>-7627.82</v>
      </c>
      <c r="O226" s="78">
        <f ca="1"/>
        <v>-4271.75</v>
      </c>
      <c r="P226" s="78">
        <f ca="1"/>
        <v>0</v>
      </c>
      <c r="Q226" s="78">
        <f ca="1"/>
        <v>980</v>
      </c>
    </row>
    <row r="227" spans="2:17" x14ac:dyDescent="0.25">
      <c r="B227" s="88" t="str">
        <f ca="1"/>
        <v>Kulo Transfer</v>
      </c>
      <c r="C227" s="87">
        <f ca="1"/>
        <v>46262</v>
      </c>
      <c r="D227" s="67">
        <f ca="1"/>
        <v>12785.43</v>
      </c>
      <c r="E227" s="67">
        <f ca="1"/>
        <v>-16344.619999999999</v>
      </c>
      <c r="F227" s="67">
        <f ca="1"/>
        <v>36864.86</v>
      </c>
      <c r="G227" s="67">
        <f ca="1"/>
        <v>34285.67</v>
      </c>
      <c r="H227" s="67">
        <f ca="1"/>
        <v>3797.570000000002</v>
      </c>
      <c r="I227" s="67">
        <f ca="1"/>
        <v>8987.8599999999988</v>
      </c>
      <c r="J227" s="67">
        <f ca="1"/>
        <v>24688.39</v>
      </c>
      <c r="K227" s="67">
        <f ca="1"/>
        <v>114.43</v>
      </c>
      <c r="L227" s="67">
        <f ca="1"/>
        <v>12062.04</v>
      </c>
      <c r="M227" s="67">
        <f ca="1"/>
        <v>-4445.05</v>
      </c>
      <c r="N227" s="67">
        <f ca="1"/>
        <v>-7627.82</v>
      </c>
      <c r="O227" s="67">
        <f ca="1"/>
        <v>-4271.75</v>
      </c>
      <c r="P227" s="67">
        <f ca="1"/>
        <v>0</v>
      </c>
      <c r="Q227" s="67">
        <f ca="1"/>
        <v>980</v>
      </c>
    </row>
    <row r="228" spans="2:17" x14ac:dyDescent="0.25">
      <c r="B228" s="88" t="str">
        <f ca="1"/>
        <v>Kulo SDGE</v>
      </c>
      <c r="C228" s="87">
        <f ca="1"/>
        <v>46262</v>
      </c>
      <c r="D228" s="78">
        <f ca="1"/>
        <v>12703.43</v>
      </c>
      <c r="E228" s="78">
        <f ca="1"/>
        <v>-16344.619999999999</v>
      </c>
      <c r="F228" s="78">
        <f ca="1"/>
        <v>36864.86</v>
      </c>
      <c r="G228" s="78">
        <f ca="1"/>
        <v>34203.67</v>
      </c>
      <c r="H228" s="78">
        <f ca="1"/>
        <v>3715.570000000002</v>
      </c>
      <c r="I228" s="78">
        <f ca="1"/>
        <v>8987.8599999999988</v>
      </c>
      <c r="J228" s="78">
        <f ca="1"/>
        <v>24688.39</v>
      </c>
      <c r="K228" s="78">
        <f ca="1"/>
        <v>114.43</v>
      </c>
      <c r="L228" s="78">
        <f ca="1"/>
        <v>12062.04</v>
      </c>
      <c r="M228" s="78">
        <f ca="1"/>
        <v>-4445.05</v>
      </c>
      <c r="N228" s="78">
        <f ca="1"/>
        <v>-7627.82</v>
      </c>
      <c r="O228" s="78">
        <f ca="1"/>
        <v>-4271.75</v>
      </c>
      <c r="P228" s="78">
        <f ca="1"/>
        <v>0</v>
      </c>
      <c r="Q228" s="78">
        <f ca="1"/>
        <v>980</v>
      </c>
    </row>
    <row r="229" spans="2:17" x14ac:dyDescent="0.25">
      <c r="B229" s="88" t="str">
        <f ca="1"/>
        <v>SDGE</v>
      </c>
      <c r="C229" s="87">
        <f ca="1"/>
        <v>46262</v>
      </c>
      <c r="D229" s="67">
        <f ca="1"/>
        <v>12619.43</v>
      </c>
      <c r="E229" s="67">
        <f ca="1"/>
        <v>-16344.619999999999</v>
      </c>
      <c r="F229" s="67">
        <f ca="1"/>
        <v>36864.86</v>
      </c>
      <c r="G229" s="67">
        <f ca="1"/>
        <v>34119.67</v>
      </c>
      <c r="H229" s="67">
        <f ca="1"/>
        <v>3631.570000000002</v>
      </c>
      <c r="I229" s="67">
        <f ca="1"/>
        <v>8987.8599999999988</v>
      </c>
      <c r="J229" s="67">
        <f ca="1"/>
        <v>24688.39</v>
      </c>
      <c r="K229" s="67">
        <f ca="1"/>
        <v>114.43</v>
      </c>
      <c r="L229" s="67">
        <f ca="1"/>
        <v>12062.04</v>
      </c>
      <c r="M229" s="67">
        <f ca="1"/>
        <v>-4445.05</v>
      </c>
      <c r="N229" s="67">
        <f ca="1"/>
        <v>-7627.82</v>
      </c>
      <c r="O229" s="67">
        <f ca="1"/>
        <v>-4271.75</v>
      </c>
      <c r="P229" s="67">
        <f ca="1"/>
        <v>0</v>
      </c>
      <c r="Q229" s="67">
        <f ca="1"/>
        <v>980</v>
      </c>
    </row>
    <row r="230" spans="2:17" x14ac:dyDescent="0.25">
      <c r="B230" s="88" t="str">
        <f ca="1"/>
        <v>Prime Ad-Free</v>
      </c>
      <c r="C230" s="87">
        <f ca="1"/>
        <v>46262</v>
      </c>
      <c r="D230" s="78">
        <f ca="1"/>
        <v>12616.44</v>
      </c>
      <c r="E230" s="78">
        <f ca="1"/>
        <v>-16344.619999999999</v>
      </c>
      <c r="F230" s="78">
        <f ca="1"/>
        <v>36864.86</v>
      </c>
      <c r="G230" s="78">
        <f ca="1"/>
        <v>34116.68</v>
      </c>
      <c r="H230" s="78">
        <f ca="1"/>
        <v>3628.5800000000022</v>
      </c>
      <c r="I230" s="78">
        <f ca="1"/>
        <v>8987.8599999999988</v>
      </c>
      <c r="J230" s="78">
        <f ca="1"/>
        <v>24688.39</v>
      </c>
      <c r="K230" s="78">
        <f ca="1"/>
        <v>114.43</v>
      </c>
      <c r="L230" s="78">
        <f ca="1"/>
        <v>12062.04</v>
      </c>
      <c r="M230" s="78">
        <f ca="1"/>
        <v>-4445.05</v>
      </c>
      <c r="N230" s="78">
        <f ca="1"/>
        <v>-7627.82</v>
      </c>
      <c r="O230" s="78">
        <f ca="1"/>
        <v>-4271.75</v>
      </c>
      <c r="P230" s="78">
        <f ca="1"/>
        <v>0</v>
      </c>
      <c r="Q230" s="78">
        <f ca="1"/>
        <v>980</v>
      </c>
    </row>
    <row r="231" spans="2:17" x14ac:dyDescent="0.25">
      <c r="B231" s="88" t="str">
        <f ca="1"/>
        <v>Groceries</v>
      </c>
      <c r="C231" s="87">
        <f ca="1"/>
        <v>46263</v>
      </c>
      <c r="D231" s="67">
        <f ca="1"/>
        <v>12416.44</v>
      </c>
      <c r="E231" s="67">
        <f ca="1"/>
        <v>-16344.619999999999</v>
      </c>
      <c r="F231" s="67">
        <f ca="1"/>
        <v>36864.86</v>
      </c>
      <c r="G231" s="67">
        <f ca="1"/>
        <v>33916.68</v>
      </c>
      <c r="H231" s="67">
        <f ca="1"/>
        <v>3628.5800000000022</v>
      </c>
      <c r="I231" s="67">
        <f ca="1"/>
        <v>8787.8599999999988</v>
      </c>
      <c r="J231" s="67">
        <f ca="1"/>
        <v>24688.39</v>
      </c>
      <c r="K231" s="67">
        <f ca="1"/>
        <v>114.43</v>
      </c>
      <c r="L231" s="67">
        <f ca="1"/>
        <v>12062.04</v>
      </c>
      <c r="M231" s="67">
        <f ca="1"/>
        <v>-4445.05</v>
      </c>
      <c r="N231" s="67">
        <f ca="1"/>
        <v>-7627.82</v>
      </c>
      <c r="O231" s="67">
        <f ca="1"/>
        <v>-4271.75</v>
      </c>
      <c r="P231" s="67">
        <f ca="1"/>
        <v>0</v>
      </c>
      <c r="Q231" s="67">
        <f ca="1"/>
        <v>980</v>
      </c>
    </row>
    <row r="232" spans="2:17" x14ac:dyDescent="0.25">
      <c r="B232" s="88" t="str">
        <f ca="1"/>
        <v>Food &amp; Drinks</v>
      </c>
      <c r="C232" s="87">
        <f ca="1"/>
        <v>46263</v>
      </c>
      <c r="D232" s="78">
        <f ca="1"/>
        <v>12216.44</v>
      </c>
      <c r="E232" s="78">
        <f ca="1"/>
        <v>-16344.619999999999</v>
      </c>
      <c r="F232" s="78">
        <f ca="1"/>
        <v>36864.86</v>
      </c>
      <c r="G232" s="78">
        <f ca="1"/>
        <v>33716.68</v>
      </c>
      <c r="H232" s="78">
        <f ca="1"/>
        <v>3628.5800000000022</v>
      </c>
      <c r="I232" s="78">
        <f ca="1"/>
        <v>8587.8599999999988</v>
      </c>
      <c r="J232" s="78">
        <f ca="1"/>
        <v>24688.39</v>
      </c>
      <c r="K232" s="78">
        <f ca="1"/>
        <v>114.43</v>
      </c>
      <c r="L232" s="78">
        <f ca="1"/>
        <v>12062.04</v>
      </c>
      <c r="M232" s="78">
        <f ca="1"/>
        <v>-4445.05</v>
      </c>
      <c r="N232" s="78">
        <f ca="1"/>
        <v>-7627.82</v>
      </c>
      <c r="O232" s="78">
        <f ca="1"/>
        <v>-4271.75</v>
      </c>
      <c r="P232" s="78">
        <f ca="1"/>
        <v>0</v>
      </c>
      <c r="Q232" s="78">
        <f ca="1"/>
        <v>980</v>
      </c>
    </row>
    <row r="233" spans="2:17" x14ac:dyDescent="0.25">
      <c r="B233" s="88" t="str">
        <f ca="1"/>
        <v>Disability</v>
      </c>
      <c r="C233" s="87">
        <f ca="1"/>
        <v>46266</v>
      </c>
      <c r="D233" s="67">
        <f ca="1"/>
        <v>12573.1</v>
      </c>
      <c r="E233" s="67">
        <f ca="1"/>
        <v>-16344.619999999999</v>
      </c>
      <c r="F233" s="67">
        <f ca="1"/>
        <v>36864.86</v>
      </c>
      <c r="G233" s="67">
        <f ca="1"/>
        <v>34073.339999999997</v>
      </c>
      <c r="H233" s="67">
        <f ca="1"/>
        <v>3628.5800000000022</v>
      </c>
      <c r="I233" s="67">
        <f ca="1"/>
        <v>8944.5199999999986</v>
      </c>
      <c r="J233" s="67">
        <f ca="1"/>
        <v>24688.39</v>
      </c>
      <c r="K233" s="67">
        <f ca="1"/>
        <v>114.43</v>
      </c>
      <c r="L233" s="67">
        <f ca="1"/>
        <v>12062.04</v>
      </c>
      <c r="M233" s="67">
        <f ca="1"/>
        <v>-4445.05</v>
      </c>
      <c r="N233" s="67">
        <f ca="1"/>
        <v>-7627.82</v>
      </c>
      <c r="O233" s="67">
        <f ca="1"/>
        <v>-4271.75</v>
      </c>
      <c r="P233" s="67">
        <f ca="1"/>
        <v>0</v>
      </c>
      <c r="Q233" s="67">
        <f ca="1"/>
        <v>980</v>
      </c>
    </row>
    <row r="234" spans="2:17" x14ac:dyDescent="0.25">
      <c r="B234" s="88" t="str">
        <f ca="1"/>
        <v>Kulo Rent</v>
      </c>
      <c r="C234" s="87">
        <f ca="1"/>
        <v>46266</v>
      </c>
      <c r="D234" s="78">
        <f ca="1"/>
        <v>11614.1</v>
      </c>
      <c r="E234" s="78">
        <f ca="1"/>
        <v>-16344.619999999999</v>
      </c>
      <c r="F234" s="78">
        <f ca="1"/>
        <v>36864.86</v>
      </c>
      <c r="G234" s="78">
        <f ca="1"/>
        <v>33114.339999999997</v>
      </c>
      <c r="H234" s="78">
        <f ca="1"/>
        <v>2669.5800000000022</v>
      </c>
      <c r="I234" s="78">
        <f ca="1"/>
        <v>8944.5199999999986</v>
      </c>
      <c r="J234" s="78">
        <f ca="1"/>
        <v>24688.39</v>
      </c>
      <c r="K234" s="78">
        <f ca="1"/>
        <v>114.43</v>
      </c>
      <c r="L234" s="78">
        <f ca="1"/>
        <v>12062.04</v>
      </c>
      <c r="M234" s="78">
        <f ca="1"/>
        <v>-4445.05</v>
      </c>
      <c r="N234" s="78">
        <f ca="1"/>
        <v>-7627.82</v>
      </c>
      <c r="O234" s="78">
        <f ca="1"/>
        <v>-4271.75</v>
      </c>
      <c r="P234" s="78">
        <f ca="1"/>
        <v>0</v>
      </c>
      <c r="Q234" s="78">
        <f ca="1"/>
        <v>980</v>
      </c>
    </row>
    <row r="235" spans="2:17" x14ac:dyDescent="0.25">
      <c r="B235" s="88" t="str">
        <f ca="1"/>
        <v>Rent</v>
      </c>
      <c r="C235" s="87">
        <f ca="1"/>
        <v>46266</v>
      </c>
      <c r="D235" s="67">
        <f ca="1"/>
        <v>10336.130000000001</v>
      </c>
      <c r="E235" s="67">
        <f ca="1"/>
        <v>-16344.619999999999</v>
      </c>
      <c r="F235" s="67">
        <f ca="1"/>
        <v>36864.86</v>
      </c>
      <c r="G235" s="67">
        <f ca="1"/>
        <v>31836.370000000003</v>
      </c>
      <c r="H235" s="67">
        <f ca="1"/>
        <v>1391.6100000000022</v>
      </c>
      <c r="I235" s="67">
        <f ca="1"/>
        <v>8944.5199999999986</v>
      </c>
      <c r="J235" s="67">
        <f ca="1"/>
        <v>24688.39</v>
      </c>
      <c r="K235" s="67">
        <f ca="1"/>
        <v>114.43</v>
      </c>
      <c r="L235" s="67">
        <f ca="1"/>
        <v>12062.04</v>
      </c>
      <c r="M235" s="67">
        <f ca="1"/>
        <v>-4445.05</v>
      </c>
      <c r="N235" s="67">
        <f ca="1"/>
        <v>-7627.82</v>
      </c>
      <c r="O235" s="67">
        <f ca="1"/>
        <v>-4271.75</v>
      </c>
      <c r="P235" s="67">
        <f ca="1"/>
        <v>0</v>
      </c>
      <c r="Q235" s="67">
        <f ca="1"/>
        <v>980</v>
      </c>
    </row>
    <row r="236" spans="2:17" x14ac:dyDescent="0.25">
      <c r="B236" s="88" t="str">
        <f ca="1"/>
        <v>Visa Platinum</v>
      </c>
      <c r="C236" s="87">
        <f ca="1"/>
        <v>46268</v>
      </c>
      <c r="D236" s="78">
        <f ca="1"/>
        <v>10107.130000000001</v>
      </c>
      <c r="E236" s="78">
        <f ca="1"/>
        <v>-16033.619999999999</v>
      </c>
      <c r="F236" s="78">
        <f ca="1"/>
        <v>36864.86</v>
      </c>
      <c r="G236" s="78">
        <f ca="1"/>
        <v>31918.370000000003</v>
      </c>
      <c r="H236" s="78">
        <f ca="1"/>
        <v>1162.6100000000022</v>
      </c>
      <c r="I236" s="78">
        <f ca="1"/>
        <v>8944.5199999999986</v>
      </c>
      <c r="J236" s="78">
        <f ca="1"/>
        <v>24688.39</v>
      </c>
      <c r="K236" s="78">
        <f ca="1"/>
        <v>114.43</v>
      </c>
      <c r="L236" s="78">
        <f ca="1"/>
        <v>12062.04</v>
      </c>
      <c r="M236" s="78">
        <f ca="1"/>
        <v>-4134.05</v>
      </c>
      <c r="N236" s="78">
        <f ca="1"/>
        <v>-7627.82</v>
      </c>
      <c r="O236" s="78">
        <f ca="1"/>
        <v>-4271.75</v>
      </c>
      <c r="P236" s="78">
        <f ca="1"/>
        <v>0</v>
      </c>
      <c r="Q236" s="78">
        <f ca="1"/>
        <v>980</v>
      </c>
    </row>
    <row r="237" spans="2:17" x14ac:dyDescent="0.25">
      <c r="B237" s="88" t="str">
        <f ca="1"/>
        <v>Kulo Internet</v>
      </c>
      <c r="C237" s="87">
        <f ca="1"/>
        <v>46270</v>
      </c>
      <c r="D237" s="67">
        <f ca="1"/>
        <v>10079.130000000001</v>
      </c>
      <c r="E237" s="67">
        <f ca="1"/>
        <v>-16033.619999999999</v>
      </c>
      <c r="F237" s="67">
        <f ca="1"/>
        <v>36864.86</v>
      </c>
      <c r="G237" s="67">
        <f ca="1"/>
        <v>31890.370000000003</v>
      </c>
      <c r="H237" s="67">
        <f ca="1"/>
        <v>1134.6100000000022</v>
      </c>
      <c r="I237" s="67">
        <f ca="1"/>
        <v>8944.5199999999986</v>
      </c>
      <c r="J237" s="67">
        <f ca="1"/>
        <v>24688.39</v>
      </c>
      <c r="K237" s="67">
        <f ca="1"/>
        <v>114.43</v>
      </c>
      <c r="L237" s="67">
        <f ca="1"/>
        <v>12062.04</v>
      </c>
      <c r="M237" s="67">
        <f ca="1"/>
        <v>-4134.05</v>
      </c>
      <c r="N237" s="67">
        <f ca="1"/>
        <v>-7627.82</v>
      </c>
      <c r="O237" s="67">
        <f ca="1"/>
        <v>-4271.75</v>
      </c>
      <c r="P237" s="67">
        <f ca="1"/>
        <v>0</v>
      </c>
      <c r="Q237" s="67">
        <f ca="1"/>
        <v>980</v>
      </c>
    </row>
    <row r="238" spans="2:17" x14ac:dyDescent="0.25">
      <c r="B238" s="88" t="str">
        <f ca="1"/>
        <v>Cese Phone</v>
      </c>
      <c r="C238" s="87">
        <f ca="1"/>
        <v>46270</v>
      </c>
      <c r="D238" s="78">
        <f ca="1"/>
        <v>9937.130000000001</v>
      </c>
      <c r="E238" s="78">
        <f ca="1"/>
        <v>-16033.619999999999</v>
      </c>
      <c r="F238" s="78">
        <f ca="1"/>
        <v>36864.86</v>
      </c>
      <c r="G238" s="78">
        <f ca="1"/>
        <v>31748.370000000003</v>
      </c>
      <c r="H238" s="78">
        <f ca="1"/>
        <v>992.61000000000217</v>
      </c>
      <c r="I238" s="78">
        <f ca="1"/>
        <v>8944.5199999999986</v>
      </c>
      <c r="J238" s="78">
        <f ca="1"/>
        <v>24688.39</v>
      </c>
      <c r="K238" s="78">
        <f ca="1"/>
        <v>114.43</v>
      </c>
      <c r="L238" s="78">
        <f ca="1"/>
        <v>12062.04</v>
      </c>
      <c r="M238" s="78">
        <f ca="1"/>
        <v>-4134.05</v>
      </c>
      <c r="N238" s="78">
        <f ca="1"/>
        <v>-7627.82</v>
      </c>
      <c r="O238" s="78">
        <f ca="1"/>
        <v>-4271.75</v>
      </c>
      <c r="P238" s="78">
        <f ca="1"/>
        <v>0</v>
      </c>
      <c r="Q238" s="78">
        <f ca="1"/>
        <v>980</v>
      </c>
    </row>
    <row r="239" spans="2:17" x14ac:dyDescent="0.25">
      <c r="B239" s="88" t="str">
        <f ca="1"/>
        <v>Phone</v>
      </c>
      <c r="C239" s="87">
        <f ca="1"/>
        <v>46270</v>
      </c>
      <c r="D239" s="67">
        <f ca="1"/>
        <v>9786.4600000000009</v>
      </c>
      <c r="E239" s="67">
        <f ca="1"/>
        <v>-16033.619999999999</v>
      </c>
      <c r="F239" s="67">
        <f ca="1"/>
        <v>36864.86</v>
      </c>
      <c r="G239" s="67">
        <f ca="1"/>
        <v>31597.699999999997</v>
      </c>
      <c r="H239" s="67">
        <f ca="1"/>
        <v>841.94000000000221</v>
      </c>
      <c r="I239" s="67">
        <f ca="1"/>
        <v>8944.5199999999986</v>
      </c>
      <c r="J239" s="67">
        <f ca="1"/>
        <v>24688.39</v>
      </c>
      <c r="K239" s="67">
        <f ca="1"/>
        <v>114.43</v>
      </c>
      <c r="L239" s="67">
        <f ca="1"/>
        <v>12062.04</v>
      </c>
      <c r="M239" s="67">
        <f ca="1"/>
        <v>-4134.05</v>
      </c>
      <c r="N239" s="67">
        <f ca="1"/>
        <v>-7627.82</v>
      </c>
      <c r="O239" s="67">
        <f ca="1"/>
        <v>-4271.75</v>
      </c>
      <c r="P239" s="67">
        <f ca="1"/>
        <v>0</v>
      </c>
      <c r="Q239" s="67">
        <f ca="1"/>
        <v>980</v>
      </c>
    </row>
    <row r="240" spans="2:17" x14ac:dyDescent="0.25">
      <c r="B240" s="88" t="str">
        <f ca="1"/>
        <v>Sony</v>
      </c>
      <c r="C240" s="87">
        <f ca="1"/>
        <v>46273</v>
      </c>
      <c r="D240" s="78">
        <f ca="1"/>
        <v>9768.4700000000012</v>
      </c>
      <c r="E240" s="78">
        <f ca="1"/>
        <v>-16033.619999999999</v>
      </c>
      <c r="F240" s="78">
        <f ca="1"/>
        <v>36864.86</v>
      </c>
      <c r="G240" s="78">
        <f ca="1"/>
        <v>31579.71</v>
      </c>
      <c r="H240" s="78">
        <f ca="1"/>
        <v>823.95000000000221</v>
      </c>
      <c r="I240" s="78">
        <f ca="1"/>
        <v>8944.5199999999986</v>
      </c>
      <c r="J240" s="78">
        <f ca="1"/>
        <v>24688.39</v>
      </c>
      <c r="K240" s="78">
        <f ca="1"/>
        <v>114.43</v>
      </c>
      <c r="L240" s="78">
        <f ca="1"/>
        <v>12062.04</v>
      </c>
      <c r="M240" s="78">
        <f ca="1"/>
        <v>-4134.05</v>
      </c>
      <c r="N240" s="78">
        <f ca="1"/>
        <v>-7627.82</v>
      </c>
      <c r="O240" s="78">
        <f ca="1"/>
        <v>-4271.75</v>
      </c>
      <c r="P240" s="78">
        <f ca="1"/>
        <v>0</v>
      </c>
      <c r="Q240" s="78">
        <f ca="1"/>
        <v>980</v>
      </c>
    </row>
    <row r="241" spans="2:17" x14ac:dyDescent="0.25">
      <c r="B241" s="88" t="str">
        <f ca="1"/>
        <v>Phone Insurance</v>
      </c>
      <c r="C241" s="87">
        <f ca="1"/>
        <v>46273</v>
      </c>
      <c r="D241" s="67">
        <f ca="1"/>
        <v>9760.4700000000012</v>
      </c>
      <c r="E241" s="67">
        <f ca="1"/>
        <v>-16033.619999999999</v>
      </c>
      <c r="F241" s="67">
        <f ca="1"/>
        <v>36864.86</v>
      </c>
      <c r="G241" s="67">
        <f ca="1"/>
        <v>31571.71</v>
      </c>
      <c r="H241" s="67">
        <f ca="1"/>
        <v>815.95000000000221</v>
      </c>
      <c r="I241" s="67">
        <f ca="1"/>
        <v>8944.5199999999986</v>
      </c>
      <c r="J241" s="67">
        <f ca="1"/>
        <v>24688.39</v>
      </c>
      <c r="K241" s="67">
        <f ca="1"/>
        <v>114.43</v>
      </c>
      <c r="L241" s="67">
        <f ca="1"/>
        <v>12062.04</v>
      </c>
      <c r="M241" s="67">
        <f ca="1"/>
        <v>-4134.05</v>
      </c>
      <c r="N241" s="67">
        <f ca="1"/>
        <v>-7627.82</v>
      </c>
      <c r="O241" s="67">
        <f ca="1"/>
        <v>-4271.75</v>
      </c>
      <c r="P241" s="67">
        <f ca="1"/>
        <v>0</v>
      </c>
      <c r="Q241" s="67">
        <f ca="1"/>
        <v>980</v>
      </c>
    </row>
    <row r="242" spans="2:17" x14ac:dyDescent="0.25">
      <c r="B242" s="88" t="str">
        <f ca="1"/>
        <v>Amazon</v>
      </c>
      <c r="C242" s="87">
        <f ca="1"/>
        <v>46274</v>
      </c>
      <c r="D242" s="78">
        <f ca="1"/>
        <v>9744.3200000000015</v>
      </c>
      <c r="E242" s="78">
        <f ca="1"/>
        <v>-16033.619999999999</v>
      </c>
      <c r="F242" s="78">
        <f ca="1"/>
        <v>36864.86</v>
      </c>
      <c r="G242" s="78">
        <f ca="1"/>
        <v>31555.559999999998</v>
      </c>
      <c r="H242" s="78">
        <f ca="1"/>
        <v>799.80000000000223</v>
      </c>
      <c r="I242" s="78">
        <f ca="1"/>
        <v>8944.5199999999986</v>
      </c>
      <c r="J242" s="78">
        <f ca="1"/>
        <v>24688.39</v>
      </c>
      <c r="K242" s="78">
        <f ca="1"/>
        <v>114.43</v>
      </c>
      <c r="L242" s="78">
        <f ca="1"/>
        <v>12062.04</v>
      </c>
      <c r="M242" s="78">
        <f ca="1"/>
        <v>-4134.05</v>
      </c>
      <c r="N242" s="78">
        <f ca="1"/>
        <v>-7627.82</v>
      </c>
      <c r="O242" s="78">
        <f ca="1"/>
        <v>-4271.75</v>
      </c>
      <c r="P242" s="78">
        <f ca="1"/>
        <v>0</v>
      </c>
      <c r="Q242" s="78">
        <f ca="1"/>
        <v>980</v>
      </c>
    </row>
    <row r="243" spans="2:17" x14ac:dyDescent="0.25">
      <c r="B243" s="88" t="str">
        <f ca="1"/>
        <v>Paycheck</v>
      </c>
      <c r="C243" s="87">
        <f ca="1"/>
        <v>46276</v>
      </c>
      <c r="D243" s="67">
        <f ca="1"/>
        <v>11344.320000000002</v>
      </c>
      <c r="E243" s="67">
        <f ca="1"/>
        <v>-16033.619999999999</v>
      </c>
      <c r="F243" s="67">
        <f ca="1"/>
        <v>36864.86</v>
      </c>
      <c r="G243" s="67">
        <f ca="1"/>
        <v>33155.56</v>
      </c>
      <c r="H243" s="67">
        <f ca="1"/>
        <v>1939.8000000000022</v>
      </c>
      <c r="I243" s="67">
        <f ca="1"/>
        <v>9404.5199999999986</v>
      </c>
      <c r="J243" s="67">
        <f ca="1"/>
        <v>24688.39</v>
      </c>
      <c r="K243" s="67">
        <f ca="1"/>
        <v>114.43</v>
      </c>
      <c r="L243" s="67">
        <f ca="1"/>
        <v>12062.04</v>
      </c>
      <c r="M243" s="67">
        <f ca="1"/>
        <v>-4134.05</v>
      </c>
      <c r="N243" s="67">
        <f ca="1"/>
        <v>-7627.82</v>
      </c>
      <c r="O243" s="67">
        <f ca="1"/>
        <v>-4271.75</v>
      </c>
      <c r="P243" s="67">
        <f ca="1"/>
        <v>0</v>
      </c>
      <c r="Q243" s="67">
        <f ca="1"/>
        <v>980</v>
      </c>
    </row>
    <row r="244" spans="2:17" x14ac:dyDescent="0.25">
      <c r="B244" s="88" t="str">
        <f ca="1"/>
        <v>Ameritas</v>
      </c>
      <c r="C244" s="87">
        <f ca="1"/>
        <v>46276</v>
      </c>
      <c r="D244" s="78">
        <f ca="1"/>
        <v>11344.320000000002</v>
      </c>
      <c r="E244" s="78">
        <f ca="1"/>
        <v>-16033.619999999999</v>
      </c>
      <c r="F244" s="78">
        <f ca="1"/>
        <v>36976.86</v>
      </c>
      <c r="G244" s="78">
        <f ca="1"/>
        <v>33267.56</v>
      </c>
      <c r="H244" s="78">
        <f ca="1"/>
        <v>1939.8000000000022</v>
      </c>
      <c r="I244" s="78">
        <f ca="1"/>
        <v>9404.5199999999986</v>
      </c>
      <c r="J244" s="78">
        <f ca="1"/>
        <v>24800.39</v>
      </c>
      <c r="K244" s="78">
        <f ca="1"/>
        <v>114.43</v>
      </c>
      <c r="L244" s="78">
        <f ca="1"/>
        <v>12062.04</v>
      </c>
      <c r="M244" s="78">
        <f ca="1"/>
        <v>-4134.05</v>
      </c>
      <c r="N244" s="78">
        <f ca="1"/>
        <v>-7627.82</v>
      </c>
      <c r="O244" s="78">
        <f ca="1"/>
        <v>-4271.75</v>
      </c>
      <c r="P244" s="78">
        <f ca="1"/>
        <v>0</v>
      </c>
      <c r="Q244" s="78">
        <f ca="1"/>
        <v>980</v>
      </c>
    </row>
    <row r="245" spans="2:17" x14ac:dyDescent="0.25">
      <c r="B245" s="88" t="str">
        <f ca="1"/>
        <v>Viso Go</v>
      </c>
      <c r="C245" s="87">
        <f ca="1"/>
        <v>46276</v>
      </c>
      <c r="D245" s="67">
        <f ca="1"/>
        <v>11069.320000000002</v>
      </c>
      <c r="E245" s="67">
        <f ca="1"/>
        <v>-15887.619999999999</v>
      </c>
      <c r="F245" s="67">
        <f ca="1"/>
        <v>36976.86</v>
      </c>
      <c r="G245" s="67">
        <f ca="1"/>
        <v>33138.559999999998</v>
      </c>
      <c r="H245" s="67">
        <f ca="1"/>
        <v>1664.8000000000022</v>
      </c>
      <c r="I245" s="67">
        <f ca="1"/>
        <v>9404.5199999999986</v>
      </c>
      <c r="J245" s="67">
        <f ca="1"/>
        <v>24800.39</v>
      </c>
      <c r="K245" s="67">
        <f ca="1"/>
        <v>114.43</v>
      </c>
      <c r="L245" s="67">
        <f ca="1"/>
        <v>12062.04</v>
      </c>
      <c r="M245" s="67">
        <f ca="1"/>
        <v>-4134.05</v>
      </c>
      <c r="N245" s="67">
        <f ca="1"/>
        <v>-7481.82</v>
      </c>
      <c r="O245" s="67">
        <f ca="1"/>
        <v>-4271.75</v>
      </c>
      <c r="P245" s="67">
        <f ca="1"/>
        <v>0</v>
      </c>
      <c r="Q245" s="67">
        <f ca="1"/>
        <v>980</v>
      </c>
    </row>
    <row r="246" spans="2:17" x14ac:dyDescent="0.25">
      <c r="B246" s="88" t="str">
        <f ca="1"/>
        <v>Groceries</v>
      </c>
      <c r="C246" s="87">
        <f ca="1"/>
        <v>46277</v>
      </c>
      <c r="D246" s="78">
        <f ca="1"/>
        <v>10869.320000000002</v>
      </c>
      <c r="E246" s="78">
        <f ca="1"/>
        <v>-15887.619999999999</v>
      </c>
      <c r="F246" s="78">
        <f ca="1"/>
        <v>36976.86</v>
      </c>
      <c r="G246" s="78">
        <f ca="1"/>
        <v>32938.559999999998</v>
      </c>
      <c r="H246" s="78">
        <f ca="1"/>
        <v>1664.8000000000022</v>
      </c>
      <c r="I246" s="78">
        <f ca="1"/>
        <v>9204.5199999999986</v>
      </c>
      <c r="J246" s="78">
        <f ca="1"/>
        <v>24800.39</v>
      </c>
      <c r="K246" s="78">
        <f ca="1"/>
        <v>114.43</v>
      </c>
      <c r="L246" s="78">
        <f ca="1"/>
        <v>12062.04</v>
      </c>
      <c r="M246" s="78">
        <f ca="1"/>
        <v>-4134.05</v>
      </c>
      <c r="N246" s="78">
        <f ca="1"/>
        <v>-7481.82</v>
      </c>
      <c r="O246" s="78">
        <f ca="1"/>
        <v>-4271.75</v>
      </c>
      <c r="P246" s="78">
        <f ca="1"/>
        <v>0</v>
      </c>
      <c r="Q246" s="78">
        <f ca="1"/>
        <v>980</v>
      </c>
    </row>
    <row r="247" spans="2:17" x14ac:dyDescent="0.25">
      <c r="B247" s="88" t="str">
        <f ca="1"/>
        <v>Food &amp; Drinks</v>
      </c>
      <c r="C247" s="87">
        <f ca="1"/>
        <v>46277</v>
      </c>
      <c r="D247" s="67">
        <f ca="1"/>
        <v>10669.320000000002</v>
      </c>
      <c r="E247" s="67">
        <f ca="1"/>
        <v>-15887.619999999999</v>
      </c>
      <c r="F247" s="67">
        <f ca="1"/>
        <v>36976.86</v>
      </c>
      <c r="G247" s="67">
        <f ca="1"/>
        <v>32738.559999999998</v>
      </c>
      <c r="H247" s="67">
        <f ca="1"/>
        <v>1664.8000000000022</v>
      </c>
      <c r="I247" s="67">
        <f ca="1"/>
        <v>9004.5199999999986</v>
      </c>
      <c r="J247" s="67">
        <f ca="1"/>
        <v>24800.39</v>
      </c>
      <c r="K247" s="67">
        <f ca="1"/>
        <v>114.43</v>
      </c>
      <c r="L247" s="67">
        <f ca="1"/>
        <v>12062.04</v>
      </c>
      <c r="M247" s="67">
        <f ca="1"/>
        <v>-4134.05</v>
      </c>
      <c r="N247" s="67">
        <f ca="1"/>
        <v>-7481.82</v>
      </c>
      <c r="O247" s="67">
        <f ca="1"/>
        <v>-4271.75</v>
      </c>
      <c r="P247" s="67">
        <f ca="1"/>
        <v>0</v>
      </c>
      <c r="Q247" s="67">
        <f ca="1"/>
        <v>980</v>
      </c>
    </row>
    <row r="248" spans="2:17" x14ac:dyDescent="0.25">
      <c r="B248" s="88" t="str">
        <f ca="1"/>
        <v>Motorcycle</v>
      </c>
      <c r="C248" s="87">
        <f ca="1"/>
        <v>46281</v>
      </c>
      <c r="D248" s="78">
        <f ca="1"/>
        <v>10518.94</v>
      </c>
      <c r="E248" s="78">
        <f ca="1"/>
        <v>-15887.619999999999</v>
      </c>
      <c r="F248" s="78">
        <f ca="1"/>
        <v>36976.86</v>
      </c>
      <c r="G248" s="78">
        <f ca="1"/>
        <v>32588.18</v>
      </c>
      <c r="H248" s="78">
        <f ca="1"/>
        <v>1514.4200000000023</v>
      </c>
      <c r="I248" s="78">
        <f ca="1"/>
        <v>9004.5199999999986</v>
      </c>
      <c r="J248" s="78">
        <f ca="1"/>
        <v>24800.39</v>
      </c>
      <c r="K248" s="78">
        <f ca="1"/>
        <v>114.43</v>
      </c>
      <c r="L248" s="78">
        <f ca="1"/>
        <v>12062.04</v>
      </c>
      <c r="M248" s="78">
        <f ca="1"/>
        <v>-4134.05</v>
      </c>
      <c r="N248" s="78">
        <f ca="1"/>
        <v>-7481.82</v>
      </c>
      <c r="O248" s="78">
        <f ca="1"/>
        <v>-4271.75</v>
      </c>
      <c r="P248" s="78">
        <f ca="1"/>
        <v>0</v>
      </c>
      <c r="Q248" s="78">
        <f ca="1"/>
        <v>980</v>
      </c>
    </row>
    <row r="249" spans="2:17" x14ac:dyDescent="0.25">
      <c r="B249" s="88" t="str">
        <f ca="1"/>
        <v>Netflix</v>
      </c>
      <c r="C249" s="87">
        <f ca="1"/>
        <v>46285</v>
      </c>
      <c r="D249" s="67">
        <f ca="1"/>
        <v>10493.95</v>
      </c>
      <c r="E249" s="67">
        <f ca="1"/>
        <v>-15887.619999999999</v>
      </c>
      <c r="F249" s="67">
        <f ca="1"/>
        <v>36976.86</v>
      </c>
      <c r="G249" s="67">
        <f ca="1"/>
        <v>32563.189999999995</v>
      </c>
      <c r="H249" s="67">
        <f ca="1"/>
        <v>1489.4300000000023</v>
      </c>
      <c r="I249" s="67">
        <f ca="1"/>
        <v>9004.5199999999986</v>
      </c>
      <c r="J249" s="67">
        <f ca="1"/>
        <v>24800.39</v>
      </c>
      <c r="K249" s="67">
        <f ca="1"/>
        <v>114.43</v>
      </c>
      <c r="L249" s="67">
        <f ca="1"/>
        <v>12062.04</v>
      </c>
      <c r="M249" s="67">
        <f ca="1"/>
        <v>-4134.05</v>
      </c>
      <c r="N249" s="67">
        <f ca="1"/>
        <v>-7481.82</v>
      </c>
      <c r="O249" s="67">
        <f ca="1"/>
        <v>-4271.75</v>
      </c>
      <c r="P249" s="67">
        <f ca="1"/>
        <v>0</v>
      </c>
      <c r="Q249" s="67">
        <f ca="1"/>
        <v>980</v>
      </c>
    </row>
    <row r="250" spans="2:17" x14ac:dyDescent="0.25">
      <c r="B250" s="88" t="str">
        <f ca="1"/>
        <v>Renters</v>
      </c>
      <c r="C250" s="87">
        <f ca="1"/>
        <v>46286</v>
      </c>
      <c r="D250" s="78">
        <f ca="1"/>
        <v>10483.030000000001</v>
      </c>
      <c r="E250" s="78">
        <f ca="1"/>
        <v>-15887.619999999999</v>
      </c>
      <c r="F250" s="78">
        <f ca="1"/>
        <v>36976.86</v>
      </c>
      <c r="G250" s="78">
        <f ca="1"/>
        <v>32552.269999999997</v>
      </c>
      <c r="H250" s="78">
        <f ca="1"/>
        <v>1478.5100000000023</v>
      </c>
      <c r="I250" s="78">
        <f ca="1"/>
        <v>9004.5199999999986</v>
      </c>
      <c r="J250" s="78">
        <f ca="1"/>
        <v>24800.39</v>
      </c>
      <c r="K250" s="78">
        <f ca="1"/>
        <v>114.43</v>
      </c>
      <c r="L250" s="78">
        <f ca="1"/>
        <v>12062.04</v>
      </c>
      <c r="M250" s="78">
        <f ca="1"/>
        <v>-4134.05</v>
      </c>
      <c r="N250" s="78">
        <f ca="1"/>
        <v>-7481.82</v>
      </c>
      <c r="O250" s="78">
        <f ca="1"/>
        <v>-4271.75</v>
      </c>
      <c r="P250" s="78">
        <f ca="1"/>
        <v>0</v>
      </c>
      <c r="Q250" s="78">
        <f ca="1"/>
        <v>980</v>
      </c>
    </row>
    <row r="251" spans="2:17" x14ac:dyDescent="0.25">
      <c r="B251" s="88" t="str">
        <f ca="1"/>
        <v>Paycheck</v>
      </c>
      <c r="C251" s="87">
        <f ca="1"/>
        <v>46290</v>
      </c>
      <c r="D251" s="67">
        <f ca="1"/>
        <v>12083.03</v>
      </c>
      <c r="E251" s="67">
        <f ca="1"/>
        <v>-15887.619999999999</v>
      </c>
      <c r="F251" s="67">
        <f ca="1"/>
        <v>36976.86</v>
      </c>
      <c r="G251" s="67">
        <f ca="1"/>
        <v>34152.269999999997</v>
      </c>
      <c r="H251" s="67">
        <f ca="1"/>
        <v>2618.510000000002</v>
      </c>
      <c r="I251" s="67">
        <f ca="1"/>
        <v>9464.5199999999986</v>
      </c>
      <c r="J251" s="67">
        <f ca="1"/>
        <v>24800.39</v>
      </c>
      <c r="K251" s="67">
        <f ca="1"/>
        <v>114.43</v>
      </c>
      <c r="L251" s="67">
        <f ca="1"/>
        <v>12062.04</v>
      </c>
      <c r="M251" s="67">
        <f ca="1"/>
        <v>-4134.05</v>
      </c>
      <c r="N251" s="67">
        <f ca="1"/>
        <v>-7481.82</v>
      </c>
      <c r="O251" s="67">
        <f ca="1"/>
        <v>-4271.75</v>
      </c>
      <c r="P251" s="67">
        <f ca="1"/>
        <v>0</v>
      </c>
      <c r="Q251" s="67">
        <f ca="1"/>
        <v>980</v>
      </c>
    </row>
    <row r="252" spans="2:17" x14ac:dyDescent="0.25">
      <c r="B252" s="88" t="str">
        <f ca="1"/>
        <v>Ameritas</v>
      </c>
      <c r="C252" s="87">
        <f ca="1"/>
        <v>46290</v>
      </c>
      <c r="D252" s="78">
        <f ca="1"/>
        <v>12083.03</v>
      </c>
      <c r="E252" s="78">
        <f ca="1"/>
        <v>-15887.619999999999</v>
      </c>
      <c r="F252" s="78">
        <f ca="1"/>
        <v>37088.86</v>
      </c>
      <c r="G252" s="78">
        <f ca="1"/>
        <v>34264.269999999997</v>
      </c>
      <c r="H252" s="78">
        <f ca="1"/>
        <v>2618.510000000002</v>
      </c>
      <c r="I252" s="78">
        <f ca="1"/>
        <v>9464.5199999999986</v>
      </c>
      <c r="J252" s="78">
        <f ca="1"/>
        <v>24912.39</v>
      </c>
      <c r="K252" s="78">
        <f ca="1"/>
        <v>114.43</v>
      </c>
      <c r="L252" s="78">
        <f ca="1"/>
        <v>12062.04</v>
      </c>
      <c r="M252" s="78">
        <f ca="1"/>
        <v>-4134.05</v>
      </c>
      <c r="N252" s="78">
        <f ca="1"/>
        <v>-7481.82</v>
      </c>
      <c r="O252" s="78">
        <f ca="1"/>
        <v>-4271.75</v>
      </c>
      <c r="P252" s="78">
        <f ca="1"/>
        <v>0</v>
      </c>
      <c r="Q252" s="78">
        <f ca="1"/>
        <v>980</v>
      </c>
    </row>
    <row r="253" spans="2:17" x14ac:dyDescent="0.25">
      <c r="B253" s="88" t="str">
        <f ca="1"/>
        <v>Cese Transfer</v>
      </c>
      <c r="C253" s="87">
        <f ca="1"/>
        <v>46290</v>
      </c>
      <c r="D253" s="67">
        <f ca="1"/>
        <v>12225.03</v>
      </c>
      <c r="E253" s="67">
        <f ca="1"/>
        <v>-15887.619999999999</v>
      </c>
      <c r="F253" s="67">
        <f ca="1"/>
        <v>37088.86</v>
      </c>
      <c r="G253" s="67">
        <f ca="1"/>
        <v>34406.269999999997</v>
      </c>
      <c r="H253" s="67">
        <f ca="1"/>
        <v>2760.510000000002</v>
      </c>
      <c r="I253" s="67">
        <f ca="1"/>
        <v>9464.5199999999986</v>
      </c>
      <c r="J253" s="67">
        <f ca="1"/>
        <v>24912.39</v>
      </c>
      <c r="K253" s="67">
        <f ca="1"/>
        <v>114.43</v>
      </c>
      <c r="L253" s="67">
        <f ca="1"/>
        <v>12062.04</v>
      </c>
      <c r="M253" s="67">
        <f ca="1"/>
        <v>-4134.05</v>
      </c>
      <c r="N253" s="67">
        <f ca="1"/>
        <v>-7481.82</v>
      </c>
      <c r="O253" s="67">
        <f ca="1"/>
        <v>-4271.75</v>
      </c>
      <c r="P253" s="67">
        <f ca="1"/>
        <v>0</v>
      </c>
      <c r="Q253" s="67">
        <f ca="1"/>
        <v>980</v>
      </c>
    </row>
    <row r="254" spans="2:17" x14ac:dyDescent="0.25">
      <c r="B254" s="88" t="str">
        <f ca="1"/>
        <v>Groceries</v>
      </c>
      <c r="C254" s="87">
        <f ca="1"/>
        <v>46291</v>
      </c>
      <c r="D254" s="78">
        <f ca="1"/>
        <v>12025.03</v>
      </c>
      <c r="E254" s="78">
        <f ca="1"/>
        <v>-15887.619999999999</v>
      </c>
      <c r="F254" s="78">
        <f ca="1"/>
        <v>37088.86</v>
      </c>
      <c r="G254" s="78">
        <f ca="1"/>
        <v>34206.269999999997</v>
      </c>
      <c r="H254" s="78">
        <f ca="1"/>
        <v>2760.510000000002</v>
      </c>
      <c r="I254" s="78">
        <f ca="1"/>
        <v>9264.5199999999986</v>
      </c>
      <c r="J254" s="78">
        <f ca="1"/>
        <v>24912.39</v>
      </c>
      <c r="K254" s="78">
        <f ca="1"/>
        <v>114.43</v>
      </c>
      <c r="L254" s="78">
        <f ca="1"/>
        <v>12062.04</v>
      </c>
      <c r="M254" s="78">
        <f ca="1"/>
        <v>-4134.05</v>
      </c>
      <c r="N254" s="78">
        <f ca="1"/>
        <v>-7481.82</v>
      </c>
      <c r="O254" s="78">
        <f ca="1"/>
        <v>-4271.75</v>
      </c>
      <c r="P254" s="78">
        <f ca="1"/>
        <v>0</v>
      </c>
      <c r="Q254" s="78">
        <f ca="1"/>
        <v>980</v>
      </c>
    </row>
    <row r="255" spans="2:17" x14ac:dyDescent="0.25">
      <c r="B255" s="88" t="str">
        <f ca="1"/>
        <v>Food &amp; Drinks</v>
      </c>
      <c r="C255" s="87">
        <f ca="1"/>
        <v>46291</v>
      </c>
      <c r="D255" s="67">
        <f ca="1"/>
        <v>11825.03</v>
      </c>
      <c r="E255" s="67">
        <f ca="1"/>
        <v>-15887.619999999999</v>
      </c>
      <c r="F255" s="67">
        <f ca="1"/>
        <v>37088.86</v>
      </c>
      <c r="G255" s="67">
        <f ca="1"/>
        <v>34006.269999999997</v>
      </c>
      <c r="H255" s="67">
        <f ca="1"/>
        <v>2760.510000000002</v>
      </c>
      <c r="I255" s="67">
        <f ca="1"/>
        <v>9064.5199999999986</v>
      </c>
      <c r="J255" s="67">
        <f ca="1"/>
        <v>24912.39</v>
      </c>
      <c r="K255" s="67">
        <f ca="1"/>
        <v>114.43</v>
      </c>
      <c r="L255" s="67">
        <f ca="1"/>
        <v>12062.04</v>
      </c>
      <c r="M255" s="67">
        <f ca="1"/>
        <v>-4134.05</v>
      </c>
      <c r="N255" s="67">
        <f ca="1"/>
        <v>-7481.82</v>
      </c>
      <c r="O255" s="67">
        <f ca="1"/>
        <v>-4271.75</v>
      </c>
      <c r="P255" s="67">
        <f ca="1"/>
        <v>0</v>
      </c>
      <c r="Q255" s="67">
        <f ca="1"/>
        <v>980</v>
      </c>
    </row>
    <row r="256" spans="2:17" x14ac:dyDescent="0.25">
      <c r="B256" s="88" t="str">
        <f ca="1"/>
        <v>Internet</v>
      </c>
      <c r="C256" s="87">
        <f ca="1"/>
        <v>46291</v>
      </c>
      <c r="D256" s="78">
        <f ca="1"/>
        <v>11825.03</v>
      </c>
      <c r="E256" s="78">
        <f ca="1"/>
        <v>-15887.619999999999</v>
      </c>
      <c r="F256" s="78">
        <f ca="1"/>
        <v>37088.86</v>
      </c>
      <c r="G256" s="78">
        <f ca="1"/>
        <v>34006.269999999997</v>
      </c>
      <c r="H256" s="78">
        <f ca="1"/>
        <v>2760.510000000002</v>
      </c>
      <c r="I256" s="78">
        <f ca="1"/>
        <v>9064.5199999999986</v>
      </c>
      <c r="J256" s="78">
        <f ca="1"/>
        <v>24912.39</v>
      </c>
      <c r="K256" s="78">
        <f ca="1"/>
        <v>114.43</v>
      </c>
      <c r="L256" s="78">
        <f ca="1"/>
        <v>12062.04</v>
      </c>
      <c r="M256" s="78">
        <f ca="1"/>
        <v>-4134.05</v>
      </c>
      <c r="N256" s="78">
        <f ca="1"/>
        <v>-7481.82</v>
      </c>
      <c r="O256" s="78">
        <f ca="1"/>
        <v>-4271.75</v>
      </c>
      <c r="P256" s="78">
        <f ca="1"/>
        <v>0</v>
      </c>
      <c r="Q256" s="78">
        <f ca="1"/>
        <v>980</v>
      </c>
    </row>
    <row r="257" spans="2:17" x14ac:dyDescent="0.25">
      <c r="B257" s="88" t="str">
        <f ca="1"/>
        <v>Windsurf</v>
      </c>
      <c r="C257" s="87">
        <f ca="1"/>
        <v>46291</v>
      </c>
      <c r="D257" s="67">
        <f ca="1"/>
        <v>11810.03</v>
      </c>
      <c r="E257" s="67">
        <f ca="1"/>
        <v>-15887.619999999999</v>
      </c>
      <c r="F257" s="67">
        <f ca="1"/>
        <v>37088.86</v>
      </c>
      <c r="G257" s="67">
        <f ca="1"/>
        <v>33991.269999999997</v>
      </c>
      <c r="H257" s="67">
        <f ca="1"/>
        <v>2745.510000000002</v>
      </c>
      <c r="I257" s="67">
        <f ca="1"/>
        <v>9064.5199999999986</v>
      </c>
      <c r="J257" s="67">
        <f ca="1"/>
        <v>24912.39</v>
      </c>
      <c r="K257" s="67">
        <f ca="1"/>
        <v>114.43</v>
      </c>
      <c r="L257" s="67">
        <f ca="1"/>
        <v>12062.04</v>
      </c>
      <c r="M257" s="67">
        <f ca="1"/>
        <v>-4134.05</v>
      </c>
      <c r="N257" s="67">
        <f ca="1"/>
        <v>-7481.82</v>
      </c>
      <c r="O257" s="67">
        <f ca="1"/>
        <v>-4271.75</v>
      </c>
      <c r="P257" s="67">
        <f ca="1"/>
        <v>0</v>
      </c>
      <c r="Q257" s="67">
        <f ca="1"/>
        <v>980</v>
      </c>
    </row>
    <row r="258" spans="2:17" x14ac:dyDescent="0.25">
      <c r="B258" s="88" t="str">
        <f ca="1"/>
        <v>Tidal</v>
      </c>
      <c r="C258" s="87">
        <f ca="1"/>
        <v>46292</v>
      </c>
      <c r="D258" s="78">
        <f ca="1"/>
        <v>11799.04</v>
      </c>
      <c r="E258" s="78">
        <f ca="1"/>
        <v>-15887.619999999999</v>
      </c>
      <c r="F258" s="78">
        <f ca="1"/>
        <v>37088.86</v>
      </c>
      <c r="G258" s="78">
        <f ca="1"/>
        <v>33980.28</v>
      </c>
      <c r="H258" s="78">
        <f ca="1"/>
        <v>2734.5200000000023</v>
      </c>
      <c r="I258" s="78">
        <f ca="1"/>
        <v>9064.5199999999986</v>
      </c>
      <c r="J258" s="78">
        <f ca="1"/>
        <v>24912.39</v>
      </c>
      <c r="K258" s="78">
        <f ca="1"/>
        <v>114.43</v>
      </c>
      <c r="L258" s="78">
        <f ca="1"/>
        <v>12062.04</v>
      </c>
      <c r="M258" s="78">
        <f ca="1"/>
        <v>-4134.05</v>
      </c>
      <c r="N258" s="78">
        <f ca="1"/>
        <v>-7481.82</v>
      </c>
      <c r="O258" s="78">
        <f ca="1"/>
        <v>-4271.75</v>
      </c>
      <c r="P258" s="78">
        <f ca="1"/>
        <v>0</v>
      </c>
      <c r="Q258" s="78">
        <f ca="1"/>
        <v>980</v>
      </c>
    </row>
    <row r="259" spans="2:17" x14ac:dyDescent="0.25">
      <c r="B259" s="88" t="str">
        <f ca="1"/>
        <v>Costco Citi</v>
      </c>
      <c r="C259" s="87">
        <f ca="1"/>
        <v>46293</v>
      </c>
      <c r="D259" s="67">
        <f ca="1"/>
        <v>11659.04</v>
      </c>
      <c r="E259" s="67">
        <f ca="1"/>
        <v>-15887.619999999999</v>
      </c>
      <c r="F259" s="67">
        <f ca="1"/>
        <v>37088.86</v>
      </c>
      <c r="G259" s="67">
        <f ca="1"/>
        <v>33980.28</v>
      </c>
      <c r="H259" s="67">
        <f ca="1"/>
        <v>2594.5200000000023</v>
      </c>
      <c r="I259" s="67">
        <f ca="1"/>
        <v>9064.5199999999986</v>
      </c>
      <c r="J259" s="67">
        <f ca="1"/>
        <v>24912.39</v>
      </c>
      <c r="K259" s="67">
        <f ca="1"/>
        <v>114.43</v>
      </c>
      <c r="L259" s="67">
        <f ca="1"/>
        <v>12062.04</v>
      </c>
      <c r="M259" s="67">
        <f ca="1"/>
        <v>-4134.05</v>
      </c>
      <c r="N259" s="67">
        <f ca="1"/>
        <v>-7481.82</v>
      </c>
      <c r="O259" s="67">
        <f ca="1"/>
        <v>-4271.75</v>
      </c>
      <c r="P259" s="67">
        <f ca="1"/>
        <v>0</v>
      </c>
      <c r="Q259" s="67">
        <f ca="1"/>
        <v>1120</v>
      </c>
    </row>
    <row r="260" spans="2:17" x14ac:dyDescent="0.25">
      <c r="B260" s="88" t="str">
        <f ca="1"/>
        <v>Kulo Transfer</v>
      </c>
      <c r="C260" s="87">
        <f ca="1"/>
        <v>46293</v>
      </c>
      <c r="D260" s="78">
        <f ca="1"/>
        <v>12709.04</v>
      </c>
      <c r="E260" s="78">
        <f ca="1"/>
        <v>-15887.619999999999</v>
      </c>
      <c r="F260" s="78">
        <f ca="1"/>
        <v>37088.86</v>
      </c>
      <c r="G260" s="78">
        <f ca="1"/>
        <v>35030.28</v>
      </c>
      <c r="H260" s="78">
        <f ca="1"/>
        <v>3644.5200000000023</v>
      </c>
      <c r="I260" s="78">
        <f ca="1"/>
        <v>9064.5199999999986</v>
      </c>
      <c r="J260" s="78">
        <f ca="1"/>
        <v>24912.39</v>
      </c>
      <c r="K260" s="78">
        <f ca="1"/>
        <v>114.43</v>
      </c>
      <c r="L260" s="78">
        <f ca="1"/>
        <v>12062.04</v>
      </c>
      <c r="M260" s="78">
        <f ca="1"/>
        <v>-4134.05</v>
      </c>
      <c r="N260" s="78">
        <f ca="1"/>
        <v>-7481.82</v>
      </c>
      <c r="O260" s="78">
        <f ca="1"/>
        <v>-4271.75</v>
      </c>
      <c r="P260" s="78">
        <f ca="1"/>
        <v>0</v>
      </c>
      <c r="Q260" s="78">
        <f ca="1"/>
        <v>1120</v>
      </c>
    </row>
    <row r="261" spans="2:17" x14ac:dyDescent="0.25">
      <c r="B261" s="88" t="str">
        <f ca="1"/>
        <v>Kulo SDGE</v>
      </c>
      <c r="C261" s="87">
        <f ca="1"/>
        <v>46293</v>
      </c>
      <c r="D261" s="67">
        <f ca="1"/>
        <v>12627.04</v>
      </c>
      <c r="E261" s="67">
        <f ca="1"/>
        <v>-15887.619999999999</v>
      </c>
      <c r="F261" s="67">
        <f ca="1"/>
        <v>37088.86</v>
      </c>
      <c r="G261" s="67">
        <f ca="1"/>
        <v>34948.28</v>
      </c>
      <c r="H261" s="67">
        <f ca="1"/>
        <v>3562.5200000000023</v>
      </c>
      <c r="I261" s="67">
        <f ca="1"/>
        <v>9064.5199999999986</v>
      </c>
      <c r="J261" s="67">
        <f ca="1"/>
        <v>24912.39</v>
      </c>
      <c r="K261" s="67">
        <f ca="1"/>
        <v>114.43</v>
      </c>
      <c r="L261" s="67">
        <f ca="1"/>
        <v>12062.04</v>
      </c>
      <c r="M261" s="67">
        <f ca="1"/>
        <v>-4134.05</v>
      </c>
      <c r="N261" s="67">
        <f ca="1"/>
        <v>-7481.82</v>
      </c>
      <c r="O261" s="67">
        <f ca="1"/>
        <v>-4271.75</v>
      </c>
      <c r="P261" s="67">
        <f ca="1"/>
        <v>0</v>
      </c>
      <c r="Q261" s="67">
        <f ca="1"/>
        <v>1120</v>
      </c>
    </row>
    <row r="262" spans="2:17" x14ac:dyDescent="0.25">
      <c r="B262" s="88" t="str">
        <f ca="1"/>
        <v>SDGE</v>
      </c>
      <c r="C262" s="87">
        <f ca="1"/>
        <v>46293</v>
      </c>
      <c r="D262" s="78">
        <f ca="1"/>
        <v>12543.04</v>
      </c>
      <c r="E262" s="78">
        <f ca="1"/>
        <v>-15887.619999999999</v>
      </c>
      <c r="F262" s="78">
        <f ca="1"/>
        <v>37088.86</v>
      </c>
      <c r="G262" s="78">
        <f ca="1"/>
        <v>34864.28</v>
      </c>
      <c r="H262" s="78">
        <f ca="1"/>
        <v>3478.5200000000023</v>
      </c>
      <c r="I262" s="78">
        <f ca="1"/>
        <v>9064.5199999999986</v>
      </c>
      <c r="J262" s="78">
        <f ca="1"/>
        <v>24912.39</v>
      </c>
      <c r="K262" s="78">
        <f ca="1"/>
        <v>114.43</v>
      </c>
      <c r="L262" s="78">
        <f ca="1"/>
        <v>12062.04</v>
      </c>
      <c r="M262" s="78">
        <f ca="1"/>
        <v>-4134.05</v>
      </c>
      <c r="N262" s="78">
        <f ca="1"/>
        <v>-7481.82</v>
      </c>
      <c r="O262" s="78">
        <f ca="1"/>
        <v>-4271.75</v>
      </c>
      <c r="P262" s="78">
        <f ca="1"/>
        <v>0</v>
      </c>
      <c r="Q262" s="78">
        <f ca="1"/>
        <v>1120</v>
      </c>
    </row>
    <row r="263" spans="2:17" x14ac:dyDescent="0.25">
      <c r="B263" s="88" t="str">
        <f ca="1"/>
        <v>Prime Ad-Free</v>
      </c>
      <c r="C263" s="87">
        <f ca="1"/>
        <v>46293</v>
      </c>
      <c r="D263" s="67">
        <f ca="1"/>
        <v>12540.050000000001</v>
      </c>
      <c r="E263" s="67">
        <f ca="1"/>
        <v>-15887.619999999999</v>
      </c>
      <c r="F263" s="67">
        <f ca="1"/>
        <v>37088.86</v>
      </c>
      <c r="G263" s="67">
        <f ca="1"/>
        <v>34861.29</v>
      </c>
      <c r="H263" s="67">
        <f ca="1"/>
        <v>3475.5300000000025</v>
      </c>
      <c r="I263" s="67">
        <f ca="1"/>
        <v>9064.5199999999986</v>
      </c>
      <c r="J263" s="67">
        <f ca="1"/>
        <v>24912.39</v>
      </c>
      <c r="K263" s="67">
        <f ca="1"/>
        <v>114.43</v>
      </c>
      <c r="L263" s="67">
        <f ca="1"/>
        <v>12062.04</v>
      </c>
      <c r="M263" s="67">
        <f ca="1"/>
        <v>-4134.05</v>
      </c>
      <c r="N263" s="67">
        <f ca="1"/>
        <v>-7481.82</v>
      </c>
      <c r="O263" s="67">
        <f ca="1"/>
        <v>-4271.75</v>
      </c>
      <c r="P263" s="67">
        <f ca="1"/>
        <v>0</v>
      </c>
      <c r="Q263" s="67">
        <f ca="1"/>
        <v>1120</v>
      </c>
    </row>
    <row r="264" spans="2:17" x14ac:dyDescent="0.25">
      <c r="B264" s="88" t="str">
        <f ca="1"/>
        <v>Disability</v>
      </c>
      <c r="C264" s="87">
        <f ca="1"/>
        <v>46296</v>
      </c>
      <c r="D264" s="78">
        <f ca="1"/>
        <v>12896.710000000001</v>
      </c>
      <c r="E264" s="78">
        <f ca="1"/>
        <v>-15887.619999999999</v>
      </c>
      <c r="F264" s="78">
        <f ca="1"/>
        <v>37088.86</v>
      </c>
      <c r="G264" s="78">
        <f ca="1"/>
        <v>35217.949999999997</v>
      </c>
      <c r="H264" s="78">
        <f ca="1"/>
        <v>3475.5300000000025</v>
      </c>
      <c r="I264" s="78">
        <f ca="1"/>
        <v>9421.1799999999985</v>
      </c>
      <c r="J264" s="78">
        <f ca="1"/>
        <v>24912.39</v>
      </c>
      <c r="K264" s="78">
        <f ca="1"/>
        <v>114.43</v>
      </c>
      <c r="L264" s="78">
        <f ca="1"/>
        <v>12062.04</v>
      </c>
      <c r="M264" s="78">
        <f ca="1"/>
        <v>-4134.05</v>
      </c>
      <c r="N264" s="78">
        <f ca="1"/>
        <v>-7481.82</v>
      </c>
      <c r="O264" s="78">
        <f ca="1"/>
        <v>-4271.75</v>
      </c>
      <c r="P264" s="78">
        <f ca="1"/>
        <v>0</v>
      </c>
      <c r="Q264" s="78">
        <f ca="1"/>
        <v>1120</v>
      </c>
    </row>
    <row r="265" spans="2:17" x14ac:dyDescent="0.25">
      <c r="B265" s="88" t="str">
        <f ca="1"/>
        <v>Kulo Rent</v>
      </c>
      <c r="C265" s="87">
        <f ca="1"/>
        <v>46296</v>
      </c>
      <c r="D265" s="67">
        <f ca="1"/>
        <v>11937.710000000001</v>
      </c>
      <c r="E265" s="67">
        <f ca="1"/>
        <v>-15887.619999999999</v>
      </c>
      <c r="F265" s="67">
        <f ca="1"/>
        <v>37088.86</v>
      </c>
      <c r="G265" s="67">
        <f ca="1"/>
        <v>34258.949999999997</v>
      </c>
      <c r="H265" s="67">
        <f ca="1"/>
        <v>2516.5300000000025</v>
      </c>
      <c r="I265" s="67">
        <f ca="1"/>
        <v>9421.1799999999985</v>
      </c>
      <c r="J265" s="67">
        <f ca="1"/>
        <v>24912.39</v>
      </c>
      <c r="K265" s="67">
        <f ca="1"/>
        <v>114.43</v>
      </c>
      <c r="L265" s="67">
        <f ca="1"/>
        <v>12062.04</v>
      </c>
      <c r="M265" s="67">
        <f ca="1"/>
        <v>-4134.05</v>
      </c>
      <c r="N265" s="67">
        <f ca="1"/>
        <v>-7481.82</v>
      </c>
      <c r="O265" s="67">
        <f ca="1"/>
        <v>-4271.75</v>
      </c>
      <c r="P265" s="67">
        <f ca="1"/>
        <v>0</v>
      </c>
      <c r="Q265" s="67">
        <f ca="1"/>
        <v>1120</v>
      </c>
    </row>
    <row r="266" spans="2:17" x14ac:dyDescent="0.25">
      <c r="B266" s="88" t="str">
        <f ca="1"/>
        <v>Rent</v>
      </c>
      <c r="C266" s="87">
        <f ca="1"/>
        <v>46296</v>
      </c>
      <c r="D266" s="78">
        <f ca="1"/>
        <v>10659.740000000002</v>
      </c>
      <c r="E266" s="78">
        <f ca="1"/>
        <v>-15887.619999999999</v>
      </c>
      <c r="F266" s="78">
        <f ca="1"/>
        <v>37088.86</v>
      </c>
      <c r="G266" s="78">
        <f ca="1"/>
        <v>32980.980000000003</v>
      </c>
      <c r="H266" s="78">
        <f ca="1"/>
        <v>1238.5600000000024</v>
      </c>
      <c r="I266" s="78">
        <f ca="1"/>
        <v>9421.1799999999985</v>
      </c>
      <c r="J266" s="78">
        <f ca="1"/>
        <v>24912.39</v>
      </c>
      <c r="K266" s="78">
        <f ca="1"/>
        <v>114.43</v>
      </c>
      <c r="L266" s="78">
        <f ca="1"/>
        <v>12062.04</v>
      </c>
      <c r="M266" s="78">
        <f ca="1"/>
        <v>-4134.05</v>
      </c>
      <c r="N266" s="78">
        <f ca="1"/>
        <v>-7481.82</v>
      </c>
      <c r="O266" s="78">
        <f ca="1"/>
        <v>-4271.75</v>
      </c>
      <c r="P266" s="78">
        <f ca="1"/>
        <v>0</v>
      </c>
      <c r="Q266" s="78">
        <f ca="1"/>
        <v>1120</v>
      </c>
    </row>
    <row r="267" spans="2:17" x14ac:dyDescent="0.25">
      <c r="B267" s="88" t="str">
        <f ca="1"/>
        <v>Visa Platinum</v>
      </c>
      <c r="C267" s="87">
        <f ca="1"/>
        <v>46298</v>
      </c>
      <c r="D267" s="67">
        <f ca="1"/>
        <v>10430.740000000002</v>
      </c>
      <c r="E267" s="67">
        <f ca="1"/>
        <v>-15576.619999999999</v>
      </c>
      <c r="F267" s="67">
        <f ca="1"/>
        <v>37088.86</v>
      </c>
      <c r="G267" s="67">
        <f ca="1"/>
        <v>33062.980000000003</v>
      </c>
      <c r="H267" s="67">
        <f ca="1"/>
        <v>1009.5600000000024</v>
      </c>
      <c r="I267" s="67">
        <f ca="1"/>
        <v>9421.1799999999985</v>
      </c>
      <c r="J267" s="67">
        <f ca="1"/>
        <v>24912.39</v>
      </c>
      <c r="K267" s="67">
        <f ca="1"/>
        <v>114.43</v>
      </c>
      <c r="L267" s="67">
        <f ca="1"/>
        <v>12062.04</v>
      </c>
      <c r="M267" s="67">
        <f ca="1"/>
        <v>-3823.05</v>
      </c>
      <c r="N267" s="67">
        <f ca="1"/>
        <v>-7481.82</v>
      </c>
      <c r="O267" s="67">
        <f ca="1"/>
        <v>-4271.75</v>
      </c>
      <c r="P267" s="67">
        <f ca="1"/>
        <v>0</v>
      </c>
      <c r="Q267" s="67">
        <f ca="1"/>
        <v>1120</v>
      </c>
    </row>
    <row r="268" spans="2:17" x14ac:dyDescent="0.25">
      <c r="B268" s="88" t="str">
        <f ca="1"/>
        <v>Kulo Internet</v>
      </c>
      <c r="C268" s="87">
        <f ca="1"/>
        <v>46300</v>
      </c>
      <c r="D268" s="78">
        <f ca="1"/>
        <v>10402.740000000002</v>
      </c>
      <c r="E268" s="78">
        <f ca="1"/>
        <v>-15576.619999999999</v>
      </c>
      <c r="F268" s="78">
        <f ca="1"/>
        <v>37088.86</v>
      </c>
      <c r="G268" s="78">
        <f ca="1"/>
        <v>33034.980000000003</v>
      </c>
      <c r="H268" s="78">
        <f ca="1"/>
        <v>981.56000000000245</v>
      </c>
      <c r="I268" s="78">
        <f ca="1"/>
        <v>9421.1799999999985</v>
      </c>
      <c r="J268" s="78">
        <f ca="1"/>
        <v>24912.39</v>
      </c>
      <c r="K268" s="78">
        <f ca="1"/>
        <v>114.43</v>
      </c>
      <c r="L268" s="78">
        <f ca="1"/>
        <v>12062.04</v>
      </c>
      <c r="M268" s="78">
        <f ca="1"/>
        <v>-3823.05</v>
      </c>
      <c r="N268" s="78">
        <f ca="1"/>
        <v>-7481.82</v>
      </c>
      <c r="O268" s="78">
        <f ca="1"/>
        <v>-4271.75</v>
      </c>
      <c r="P268" s="78">
        <f ca="1"/>
        <v>0</v>
      </c>
      <c r="Q268" s="78">
        <f ca="1"/>
        <v>1120</v>
      </c>
    </row>
    <row r="269" spans="2:17" x14ac:dyDescent="0.25">
      <c r="B269" s="88" t="str">
        <f ca="1"/>
        <v>Cese Phone</v>
      </c>
      <c r="C269" s="87">
        <f ca="1"/>
        <v>46300</v>
      </c>
      <c r="D269" s="67">
        <f ca="1"/>
        <v>10260.740000000002</v>
      </c>
      <c r="E269" s="67">
        <f ca="1"/>
        <v>-15576.619999999999</v>
      </c>
      <c r="F269" s="67">
        <f ca="1"/>
        <v>37088.86</v>
      </c>
      <c r="G269" s="67">
        <f ca="1"/>
        <v>32892.980000000003</v>
      </c>
      <c r="H269" s="67">
        <f ca="1"/>
        <v>839.56000000000245</v>
      </c>
      <c r="I269" s="67">
        <f ca="1"/>
        <v>9421.1799999999985</v>
      </c>
      <c r="J269" s="67">
        <f ca="1"/>
        <v>24912.39</v>
      </c>
      <c r="K269" s="67">
        <f ca="1"/>
        <v>114.43</v>
      </c>
      <c r="L269" s="67">
        <f ca="1"/>
        <v>12062.04</v>
      </c>
      <c r="M269" s="67">
        <f ca="1"/>
        <v>-3823.05</v>
      </c>
      <c r="N269" s="67">
        <f ca="1"/>
        <v>-7481.82</v>
      </c>
      <c r="O269" s="67">
        <f ca="1"/>
        <v>-4271.75</v>
      </c>
      <c r="P269" s="67">
        <f ca="1"/>
        <v>0</v>
      </c>
      <c r="Q269" s="67">
        <f ca="1"/>
        <v>1120</v>
      </c>
    </row>
    <row r="270" spans="2:17" x14ac:dyDescent="0.25">
      <c r="B270" s="88" t="str">
        <f ca="1"/>
        <v>Phone</v>
      </c>
      <c r="C270" s="87">
        <f ca="1"/>
        <v>46300</v>
      </c>
      <c r="D270" s="78">
        <f ca="1"/>
        <v>10110.070000000002</v>
      </c>
      <c r="E270" s="78">
        <f ca="1"/>
        <v>-15576.619999999999</v>
      </c>
      <c r="F270" s="78">
        <f ca="1"/>
        <v>37088.86</v>
      </c>
      <c r="G270" s="78">
        <f ca="1"/>
        <v>32742.309999999998</v>
      </c>
      <c r="H270" s="78">
        <f ca="1"/>
        <v>688.89000000000249</v>
      </c>
      <c r="I270" s="78">
        <f ca="1"/>
        <v>9421.1799999999985</v>
      </c>
      <c r="J270" s="78">
        <f ca="1"/>
        <v>24912.39</v>
      </c>
      <c r="K270" s="78">
        <f ca="1"/>
        <v>114.43</v>
      </c>
      <c r="L270" s="78">
        <f ca="1"/>
        <v>12062.04</v>
      </c>
      <c r="M270" s="78">
        <f ca="1"/>
        <v>-3823.05</v>
      </c>
      <c r="N270" s="78">
        <f ca="1"/>
        <v>-7481.82</v>
      </c>
      <c r="O270" s="78">
        <f ca="1"/>
        <v>-4271.75</v>
      </c>
      <c r="P270" s="78">
        <f ca="1"/>
        <v>0</v>
      </c>
      <c r="Q270" s="78">
        <f ca="1"/>
        <v>1120</v>
      </c>
    </row>
    <row r="271" spans="2:17" x14ac:dyDescent="0.25">
      <c r="B271" s="88" t="str">
        <f ca="1"/>
        <v>Sony</v>
      </c>
      <c r="C271" s="87">
        <f ca="1"/>
        <v>46303</v>
      </c>
      <c r="D271" s="67">
        <f ca="1"/>
        <v>10092.080000000002</v>
      </c>
      <c r="E271" s="67">
        <f ca="1"/>
        <v>-15576.619999999999</v>
      </c>
      <c r="F271" s="67">
        <f ca="1"/>
        <v>37088.86</v>
      </c>
      <c r="G271" s="67">
        <f ca="1"/>
        <v>32724.32</v>
      </c>
      <c r="H271" s="67">
        <f ca="1"/>
        <v>670.90000000000248</v>
      </c>
      <c r="I271" s="67">
        <f ca="1"/>
        <v>9421.1799999999985</v>
      </c>
      <c r="J271" s="67">
        <f ca="1"/>
        <v>24912.39</v>
      </c>
      <c r="K271" s="67">
        <f ca="1"/>
        <v>114.43</v>
      </c>
      <c r="L271" s="67">
        <f ca="1"/>
        <v>12062.04</v>
      </c>
      <c r="M271" s="67">
        <f ca="1"/>
        <v>-3823.05</v>
      </c>
      <c r="N271" s="67">
        <f ca="1"/>
        <v>-7481.82</v>
      </c>
      <c r="O271" s="67">
        <f ca="1"/>
        <v>-4271.75</v>
      </c>
      <c r="P271" s="67">
        <f ca="1"/>
        <v>0</v>
      </c>
      <c r="Q271" s="67">
        <f ca="1"/>
        <v>1120</v>
      </c>
    </row>
    <row r="272" spans="2:17" x14ac:dyDescent="0.25">
      <c r="B272" s="88" t="str">
        <f ca="1"/>
        <v>Phone Insurance</v>
      </c>
      <c r="C272" s="87">
        <f ca="1"/>
        <v>46303</v>
      </c>
      <c r="D272" s="78">
        <f ca="1"/>
        <v>10084.080000000002</v>
      </c>
      <c r="E272" s="78">
        <f ca="1"/>
        <v>-15576.619999999999</v>
      </c>
      <c r="F272" s="78">
        <f ca="1"/>
        <v>37088.86</v>
      </c>
      <c r="G272" s="78">
        <f ca="1"/>
        <v>32716.32</v>
      </c>
      <c r="H272" s="78">
        <f ca="1"/>
        <v>662.90000000000248</v>
      </c>
      <c r="I272" s="78">
        <f ca="1"/>
        <v>9421.1799999999985</v>
      </c>
      <c r="J272" s="78">
        <f ca="1"/>
        <v>24912.39</v>
      </c>
      <c r="K272" s="78">
        <f ca="1"/>
        <v>114.43</v>
      </c>
      <c r="L272" s="78">
        <f ca="1"/>
        <v>12062.04</v>
      </c>
      <c r="M272" s="78">
        <f ca="1"/>
        <v>-3823.05</v>
      </c>
      <c r="N272" s="78">
        <f ca="1"/>
        <v>-7481.82</v>
      </c>
      <c r="O272" s="78">
        <f ca="1"/>
        <v>-4271.75</v>
      </c>
      <c r="P272" s="78">
        <f ca="1"/>
        <v>0</v>
      </c>
      <c r="Q272" s="78">
        <f ca="1"/>
        <v>1120</v>
      </c>
    </row>
    <row r="273" spans="2:17" x14ac:dyDescent="0.25">
      <c r="B273" s="88" t="str">
        <f ca="1"/>
        <v>Paycheck</v>
      </c>
      <c r="C273" s="87">
        <f ca="1"/>
        <v>46304</v>
      </c>
      <c r="D273" s="67">
        <f ca="1"/>
        <v>11684.080000000002</v>
      </c>
      <c r="E273" s="67">
        <f ca="1"/>
        <v>-15576.619999999999</v>
      </c>
      <c r="F273" s="67">
        <f ca="1"/>
        <v>37088.86</v>
      </c>
      <c r="G273" s="67">
        <f ca="1"/>
        <v>34316.32</v>
      </c>
      <c r="H273" s="67">
        <f ca="1"/>
        <v>1802.9000000000024</v>
      </c>
      <c r="I273" s="67">
        <f ca="1"/>
        <v>9881.1799999999985</v>
      </c>
      <c r="J273" s="67">
        <f ca="1"/>
        <v>24912.39</v>
      </c>
      <c r="K273" s="67">
        <f ca="1"/>
        <v>114.43</v>
      </c>
      <c r="L273" s="67">
        <f ca="1"/>
        <v>12062.04</v>
      </c>
      <c r="M273" s="67">
        <f ca="1"/>
        <v>-3823.05</v>
      </c>
      <c r="N273" s="67">
        <f ca="1"/>
        <v>-7481.82</v>
      </c>
      <c r="O273" s="67">
        <f ca="1"/>
        <v>-4271.75</v>
      </c>
      <c r="P273" s="67">
        <f ca="1"/>
        <v>0</v>
      </c>
      <c r="Q273" s="67">
        <f ca="1"/>
        <v>1120</v>
      </c>
    </row>
    <row r="274" spans="2:17" x14ac:dyDescent="0.25">
      <c r="B274" s="88" t="str">
        <f ca="1"/>
        <v>Ameritas</v>
      </c>
      <c r="C274" s="87">
        <f ca="1"/>
        <v>46304</v>
      </c>
      <c r="D274" s="78">
        <f ca="1"/>
        <v>11684.080000000002</v>
      </c>
      <c r="E274" s="78">
        <f ca="1"/>
        <v>-15576.619999999999</v>
      </c>
      <c r="F274" s="78">
        <f ca="1"/>
        <v>37200.86</v>
      </c>
      <c r="G274" s="78">
        <f ca="1"/>
        <v>34428.32</v>
      </c>
      <c r="H274" s="78">
        <f ca="1"/>
        <v>1802.9000000000024</v>
      </c>
      <c r="I274" s="78">
        <f ca="1"/>
        <v>9881.1799999999985</v>
      </c>
      <c r="J274" s="78">
        <f ca="1"/>
        <v>25024.39</v>
      </c>
      <c r="K274" s="78">
        <f ca="1"/>
        <v>114.43</v>
      </c>
      <c r="L274" s="78">
        <f ca="1"/>
        <v>12062.04</v>
      </c>
      <c r="M274" s="78">
        <f ca="1"/>
        <v>-3823.05</v>
      </c>
      <c r="N274" s="78">
        <f ca="1"/>
        <v>-7481.82</v>
      </c>
      <c r="O274" s="78">
        <f ca="1"/>
        <v>-4271.75</v>
      </c>
      <c r="P274" s="78">
        <f ca="1"/>
        <v>0</v>
      </c>
      <c r="Q274" s="78">
        <f ca="1"/>
        <v>1120</v>
      </c>
    </row>
    <row r="275" spans="2:17" x14ac:dyDescent="0.25">
      <c r="B275" s="88" t="str">
        <f ca="1"/>
        <v>Amazon</v>
      </c>
      <c r="C275" s="87">
        <f ca="1"/>
        <v>46304</v>
      </c>
      <c r="D275" s="67">
        <f ca="1"/>
        <v>11667.93</v>
      </c>
      <c r="E275" s="67">
        <f ca="1"/>
        <v>-15576.619999999999</v>
      </c>
      <c r="F275" s="67">
        <f ca="1"/>
        <v>37200.86</v>
      </c>
      <c r="G275" s="67">
        <f ca="1"/>
        <v>34412.17</v>
      </c>
      <c r="H275" s="67">
        <f ca="1"/>
        <v>1786.7500000000023</v>
      </c>
      <c r="I275" s="67">
        <f ca="1"/>
        <v>9881.1799999999985</v>
      </c>
      <c r="J275" s="67">
        <f ca="1"/>
        <v>25024.39</v>
      </c>
      <c r="K275" s="67">
        <f ca="1"/>
        <v>114.43</v>
      </c>
      <c r="L275" s="67">
        <f ca="1"/>
        <v>12062.04</v>
      </c>
      <c r="M275" s="67">
        <f ca="1"/>
        <v>-3823.05</v>
      </c>
      <c r="N275" s="67">
        <f ca="1"/>
        <v>-7481.82</v>
      </c>
      <c r="O275" s="67">
        <f ca="1"/>
        <v>-4271.75</v>
      </c>
      <c r="P275" s="67">
        <f ca="1"/>
        <v>0</v>
      </c>
      <c r="Q275" s="67">
        <f ca="1"/>
        <v>1120</v>
      </c>
    </row>
    <row r="276" spans="2:17" x14ac:dyDescent="0.25">
      <c r="B276" s="88" t="str">
        <f ca="1"/>
        <v>Groceries</v>
      </c>
      <c r="C276" s="87">
        <f ca="1"/>
        <v>46305</v>
      </c>
      <c r="D276" s="78">
        <f ca="1"/>
        <v>11467.93</v>
      </c>
      <c r="E276" s="78">
        <f ca="1"/>
        <v>-15576.619999999999</v>
      </c>
      <c r="F276" s="78">
        <f ca="1"/>
        <v>37200.86</v>
      </c>
      <c r="G276" s="78">
        <f ca="1"/>
        <v>34212.17</v>
      </c>
      <c r="H276" s="78">
        <f ca="1"/>
        <v>1786.7500000000023</v>
      </c>
      <c r="I276" s="78">
        <f ca="1"/>
        <v>9681.1799999999985</v>
      </c>
      <c r="J276" s="78">
        <f ca="1"/>
        <v>25024.39</v>
      </c>
      <c r="K276" s="78">
        <f ca="1"/>
        <v>114.43</v>
      </c>
      <c r="L276" s="78">
        <f ca="1"/>
        <v>12062.04</v>
      </c>
      <c r="M276" s="78">
        <f ca="1"/>
        <v>-3823.05</v>
      </c>
      <c r="N276" s="78">
        <f ca="1"/>
        <v>-7481.82</v>
      </c>
      <c r="O276" s="78">
        <f ca="1"/>
        <v>-4271.75</v>
      </c>
      <c r="P276" s="78">
        <f ca="1"/>
        <v>0</v>
      </c>
      <c r="Q276" s="78">
        <f ca="1"/>
        <v>1120</v>
      </c>
    </row>
    <row r="277" spans="2:17" x14ac:dyDescent="0.25">
      <c r="B277" s="88" t="str">
        <f ca="1"/>
        <v>Food &amp; Drinks</v>
      </c>
      <c r="C277" s="87">
        <f ca="1"/>
        <v>46305</v>
      </c>
      <c r="D277" s="67">
        <f ca="1"/>
        <v>11267.93</v>
      </c>
      <c r="E277" s="67">
        <f ca="1"/>
        <v>-15576.619999999999</v>
      </c>
      <c r="F277" s="67">
        <f ca="1"/>
        <v>37200.86</v>
      </c>
      <c r="G277" s="67">
        <f ca="1"/>
        <v>34012.17</v>
      </c>
      <c r="H277" s="67">
        <f ca="1"/>
        <v>1786.7500000000023</v>
      </c>
      <c r="I277" s="67">
        <f ca="1"/>
        <v>9481.1799999999985</v>
      </c>
      <c r="J277" s="67">
        <f ca="1"/>
        <v>25024.39</v>
      </c>
      <c r="K277" s="67">
        <f ca="1"/>
        <v>114.43</v>
      </c>
      <c r="L277" s="67">
        <f ca="1"/>
        <v>12062.04</v>
      </c>
      <c r="M277" s="67">
        <f ca="1"/>
        <v>-3823.05</v>
      </c>
      <c r="N277" s="67">
        <f ca="1"/>
        <v>-7481.82</v>
      </c>
      <c r="O277" s="67">
        <f ca="1"/>
        <v>-4271.75</v>
      </c>
      <c r="P277" s="67">
        <f ca="1"/>
        <v>0</v>
      </c>
      <c r="Q277" s="67">
        <f ca="1"/>
        <v>1120</v>
      </c>
    </row>
    <row r="278" spans="2:17" x14ac:dyDescent="0.25">
      <c r="B278" s="88" t="str">
        <f ca="1"/>
        <v>Viso Go</v>
      </c>
      <c r="C278" s="87">
        <f ca="1"/>
        <v>46306</v>
      </c>
      <c r="D278" s="78">
        <f ca="1"/>
        <v>10992.93</v>
      </c>
      <c r="E278" s="78">
        <f ca="1"/>
        <v>-15430.619999999999</v>
      </c>
      <c r="F278" s="78">
        <f ca="1"/>
        <v>37200.86</v>
      </c>
      <c r="G278" s="78">
        <f ca="1"/>
        <v>33883.17</v>
      </c>
      <c r="H278" s="78">
        <f ca="1"/>
        <v>1511.7500000000023</v>
      </c>
      <c r="I278" s="78">
        <f ca="1"/>
        <v>9481.1799999999985</v>
      </c>
      <c r="J278" s="78">
        <f ca="1"/>
        <v>25024.39</v>
      </c>
      <c r="K278" s="78">
        <f ca="1"/>
        <v>114.43</v>
      </c>
      <c r="L278" s="78">
        <f ca="1"/>
        <v>12062.04</v>
      </c>
      <c r="M278" s="78">
        <f ca="1"/>
        <v>-3823.05</v>
      </c>
      <c r="N278" s="78">
        <f ca="1"/>
        <v>-7335.82</v>
      </c>
      <c r="O278" s="78">
        <f ca="1"/>
        <v>-4271.75</v>
      </c>
      <c r="P278" s="78">
        <f ca="1"/>
        <v>0</v>
      </c>
      <c r="Q278" s="78">
        <f ca="1"/>
        <v>1120</v>
      </c>
    </row>
    <row r="279" spans="2:17" x14ac:dyDescent="0.25">
      <c r="B279" s="88" t="str">
        <f ca="1"/>
        <v>Motorcycle</v>
      </c>
      <c r="C279" s="87">
        <f ca="1"/>
        <v>46311</v>
      </c>
      <c r="D279" s="67">
        <f ca="1"/>
        <v>10842.550000000001</v>
      </c>
      <c r="E279" s="67">
        <f ca="1"/>
        <v>-15430.619999999999</v>
      </c>
      <c r="F279" s="67">
        <f ca="1"/>
        <v>37200.86</v>
      </c>
      <c r="G279" s="67">
        <f ca="1"/>
        <v>33732.79</v>
      </c>
      <c r="H279" s="67">
        <f ca="1"/>
        <v>1361.3700000000022</v>
      </c>
      <c r="I279" s="67">
        <f ca="1"/>
        <v>9481.1799999999985</v>
      </c>
      <c r="J279" s="67">
        <f ca="1"/>
        <v>25024.39</v>
      </c>
      <c r="K279" s="67">
        <f ca="1"/>
        <v>114.43</v>
      </c>
      <c r="L279" s="67">
        <f ca="1"/>
        <v>12062.04</v>
      </c>
      <c r="M279" s="67">
        <f ca="1"/>
        <v>-3823.05</v>
      </c>
      <c r="N279" s="67">
        <f ca="1"/>
        <v>-7335.82</v>
      </c>
      <c r="O279" s="67">
        <f ca="1"/>
        <v>-4271.75</v>
      </c>
      <c r="P279" s="67">
        <f ca="1"/>
        <v>0</v>
      </c>
      <c r="Q279" s="67">
        <f ca="1"/>
        <v>1120</v>
      </c>
    </row>
    <row r="280" spans="2:17" x14ac:dyDescent="0.25">
      <c r="B280" s="88" t="str">
        <f ca="1"/>
        <v>Netflix</v>
      </c>
      <c r="C280" s="87">
        <f ca="1"/>
        <v>46315</v>
      </c>
      <c r="D280" s="78">
        <f ca="1"/>
        <v>10817.560000000001</v>
      </c>
      <c r="E280" s="78">
        <f ca="1"/>
        <v>-15430.619999999999</v>
      </c>
      <c r="F280" s="78">
        <f ca="1"/>
        <v>37200.86</v>
      </c>
      <c r="G280" s="78">
        <f ca="1"/>
        <v>33707.799999999996</v>
      </c>
      <c r="H280" s="78">
        <f ca="1"/>
        <v>1336.3800000000022</v>
      </c>
      <c r="I280" s="78">
        <f ca="1"/>
        <v>9481.1799999999985</v>
      </c>
      <c r="J280" s="78">
        <f ca="1"/>
        <v>25024.39</v>
      </c>
      <c r="K280" s="78">
        <f ca="1"/>
        <v>114.43</v>
      </c>
      <c r="L280" s="78">
        <f ca="1"/>
        <v>12062.04</v>
      </c>
      <c r="M280" s="78">
        <f ca="1"/>
        <v>-3823.05</v>
      </c>
      <c r="N280" s="78">
        <f ca="1"/>
        <v>-7335.82</v>
      </c>
      <c r="O280" s="78">
        <f ca="1"/>
        <v>-4271.75</v>
      </c>
      <c r="P280" s="78">
        <f ca="1"/>
        <v>0</v>
      </c>
      <c r="Q280" s="78">
        <f ca="1"/>
        <v>1120</v>
      </c>
    </row>
    <row r="281" spans="2:17" x14ac:dyDescent="0.25">
      <c r="B281" s="88" t="str">
        <f ca="1"/>
        <v>Renters</v>
      </c>
      <c r="C281" s="87">
        <f ca="1"/>
        <v>46316</v>
      </c>
      <c r="D281" s="67">
        <f ca="1"/>
        <v>10806.640000000001</v>
      </c>
      <c r="E281" s="67">
        <f ca="1"/>
        <v>-15430.619999999999</v>
      </c>
      <c r="F281" s="67">
        <f ca="1"/>
        <v>37200.86</v>
      </c>
      <c r="G281" s="67">
        <f ca="1"/>
        <v>33696.879999999997</v>
      </c>
      <c r="H281" s="67">
        <f ca="1"/>
        <v>1325.4600000000021</v>
      </c>
      <c r="I281" s="67">
        <f ca="1"/>
        <v>9481.1799999999985</v>
      </c>
      <c r="J281" s="67">
        <f ca="1"/>
        <v>25024.39</v>
      </c>
      <c r="K281" s="67">
        <f ca="1"/>
        <v>114.43</v>
      </c>
      <c r="L281" s="67">
        <f ca="1"/>
        <v>12062.04</v>
      </c>
      <c r="M281" s="67">
        <f ca="1"/>
        <v>-3823.05</v>
      </c>
      <c r="N281" s="67">
        <f ca="1"/>
        <v>-7335.82</v>
      </c>
      <c r="O281" s="67">
        <f ca="1"/>
        <v>-4271.75</v>
      </c>
      <c r="P281" s="67">
        <f ca="1"/>
        <v>0</v>
      </c>
      <c r="Q281" s="67">
        <f ca="1"/>
        <v>1120</v>
      </c>
    </row>
    <row r="282" spans="2:17" x14ac:dyDescent="0.25">
      <c r="B282" s="88" t="str">
        <f ca="1"/>
        <v>Paycheck</v>
      </c>
      <c r="C282" s="87">
        <f ca="1"/>
        <v>46318</v>
      </c>
      <c r="D282" s="78">
        <f ca="1"/>
        <v>12406.64</v>
      </c>
      <c r="E282" s="78">
        <f ca="1"/>
        <v>-15430.619999999999</v>
      </c>
      <c r="F282" s="78">
        <f ca="1"/>
        <v>37200.86</v>
      </c>
      <c r="G282" s="78">
        <f ca="1"/>
        <v>35296.879999999997</v>
      </c>
      <c r="H282" s="78">
        <f ca="1"/>
        <v>2465.4600000000019</v>
      </c>
      <c r="I282" s="78">
        <f ca="1"/>
        <v>9941.1799999999985</v>
      </c>
      <c r="J282" s="78">
        <f ca="1"/>
        <v>25024.39</v>
      </c>
      <c r="K282" s="78">
        <f ca="1"/>
        <v>114.43</v>
      </c>
      <c r="L282" s="78">
        <f ca="1"/>
        <v>12062.04</v>
      </c>
      <c r="M282" s="78">
        <f ca="1"/>
        <v>-3823.05</v>
      </c>
      <c r="N282" s="78">
        <f ca="1"/>
        <v>-7335.82</v>
      </c>
      <c r="O282" s="78">
        <f ca="1"/>
        <v>-4271.75</v>
      </c>
      <c r="P282" s="78">
        <f ca="1"/>
        <v>0</v>
      </c>
      <c r="Q282" s="78">
        <f ca="1"/>
        <v>1120</v>
      </c>
    </row>
    <row r="283" spans="2:17" x14ac:dyDescent="0.25">
      <c r="B283" s="88" t="str">
        <f ca="1"/>
        <v>Ameritas</v>
      </c>
      <c r="C283" s="87">
        <f ca="1"/>
        <v>46318</v>
      </c>
      <c r="D283" s="67">
        <f ca="1"/>
        <v>12406.64</v>
      </c>
      <c r="E283" s="67">
        <f ca="1"/>
        <v>-15430.619999999999</v>
      </c>
      <c r="F283" s="67">
        <f ca="1"/>
        <v>37312.86</v>
      </c>
      <c r="G283" s="67">
        <f ca="1"/>
        <v>35408.879999999997</v>
      </c>
      <c r="H283" s="67">
        <f ca="1"/>
        <v>2465.4600000000019</v>
      </c>
      <c r="I283" s="67">
        <f ca="1"/>
        <v>9941.1799999999985</v>
      </c>
      <c r="J283" s="67">
        <f ca="1"/>
        <v>25136.39</v>
      </c>
      <c r="K283" s="67">
        <f ca="1"/>
        <v>114.43</v>
      </c>
      <c r="L283" s="67">
        <f ca="1"/>
        <v>12062.04</v>
      </c>
      <c r="M283" s="67">
        <f ca="1"/>
        <v>-3823.05</v>
      </c>
      <c r="N283" s="67">
        <f ca="1"/>
        <v>-7335.82</v>
      </c>
      <c r="O283" s="67">
        <f ca="1"/>
        <v>-4271.75</v>
      </c>
      <c r="P283" s="67">
        <f ca="1"/>
        <v>0</v>
      </c>
      <c r="Q283" s="67">
        <f ca="1"/>
        <v>1120</v>
      </c>
    </row>
    <row r="284" spans="2:17" x14ac:dyDescent="0.25">
      <c r="B284" s="88" t="str">
        <f ca="1"/>
        <v>Groceries</v>
      </c>
      <c r="C284" s="87">
        <f ca="1"/>
        <v>46319</v>
      </c>
      <c r="D284" s="78">
        <f ca="1"/>
        <v>12206.64</v>
      </c>
      <c r="E284" s="78">
        <f ca="1"/>
        <v>-15430.619999999999</v>
      </c>
      <c r="F284" s="78">
        <f ca="1"/>
        <v>37312.86</v>
      </c>
      <c r="G284" s="78">
        <f ca="1"/>
        <v>35208.879999999997</v>
      </c>
      <c r="H284" s="78">
        <f ca="1"/>
        <v>2465.4600000000019</v>
      </c>
      <c r="I284" s="78">
        <f ca="1"/>
        <v>9741.1799999999985</v>
      </c>
      <c r="J284" s="78">
        <f ca="1"/>
        <v>25136.39</v>
      </c>
      <c r="K284" s="78">
        <f ca="1"/>
        <v>114.43</v>
      </c>
      <c r="L284" s="78">
        <f ca="1"/>
        <v>12062.04</v>
      </c>
      <c r="M284" s="78">
        <f ca="1"/>
        <v>-3823.05</v>
      </c>
      <c r="N284" s="78">
        <f ca="1"/>
        <v>-7335.82</v>
      </c>
      <c r="O284" s="78">
        <f ca="1"/>
        <v>-4271.75</v>
      </c>
      <c r="P284" s="78">
        <f ca="1"/>
        <v>0</v>
      </c>
      <c r="Q284" s="78">
        <f ca="1"/>
        <v>1120</v>
      </c>
    </row>
    <row r="285" spans="2:17" x14ac:dyDescent="0.25">
      <c r="B285" s="88" t="str">
        <f ca="1"/>
        <v>Food &amp; Drinks</v>
      </c>
      <c r="C285" s="87">
        <f ca="1"/>
        <v>46319</v>
      </c>
      <c r="D285" s="67">
        <f ca="1"/>
        <v>12006.64</v>
      </c>
      <c r="E285" s="67">
        <f ca="1"/>
        <v>-15430.619999999999</v>
      </c>
      <c r="F285" s="67">
        <f ca="1"/>
        <v>37312.86</v>
      </c>
      <c r="G285" s="67">
        <f ca="1"/>
        <v>35008.879999999997</v>
      </c>
      <c r="H285" s="67">
        <f ca="1"/>
        <v>2465.4600000000019</v>
      </c>
      <c r="I285" s="67">
        <f ca="1"/>
        <v>9541.1799999999985</v>
      </c>
      <c r="J285" s="67">
        <f ca="1"/>
        <v>25136.39</v>
      </c>
      <c r="K285" s="67">
        <f ca="1"/>
        <v>114.43</v>
      </c>
      <c r="L285" s="67">
        <f ca="1"/>
        <v>12062.04</v>
      </c>
      <c r="M285" s="67">
        <f ca="1"/>
        <v>-3823.05</v>
      </c>
      <c r="N285" s="67">
        <f ca="1"/>
        <v>-7335.82</v>
      </c>
      <c r="O285" s="67">
        <f ca="1"/>
        <v>-4271.75</v>
      </c>
      <c r="P285" s="67">
        <f ca="1"/>
        <v>0</v>
      </c>
      <c r="Q285" s="67">
        <f ca="1"/>
        <v>1120</v>
      </c>
    </row>
    <row r="286" spans="2:17" x14ac:dyDescent="0.25">
      <c r="B286" s="88" t="str">
        <f ca="1"/>
        <v>Cese Transfer</v>
      </c>
      <c r="C286" s="87">
        <f ca="1"/>
        <v>46320</v>
      </c>
      <c r="D286" s="78">
        <f ca="1"/>
        <v>12148.64</v>
      </c>
      <c r="E286" s="78">
        <f ca="1"/>
        <v>-15430.619999999999</v>
      </c>
      <c r="F286" s="78">
        <f ca="1"/>
        <v>37312.86</v>
      </c>
      <c r="G286" s="78">
        <f ca="1"/>
        <v>35150.879999999997</v>
      </c>
      <c r="H286" s="78">
        <f ca="1"/>
        <v>2607.4600000000019</v>
      </c>
      <c r="I286" s="78">
        <f ca="1"/>
        <v>9541.1799999999985</v>
      </c>
      <c r="J286" s="78">
        <f ca="1"/>
        <v>25136.39</v>
      </c>
      <c r="K286" s="78">
        <f ca="1"/>
        <v>114.43</v>
      </c>
      <c r="L286" s="78">
        <f ca="1"/>
        <v>12062.04</v>
      </c>
      <c r="M286" s="78">
        <f ca="1"/>
        <v>-3823.05</v>
      </c>
      <c r="N286" s="78">
        <f ca="1"/>
        <v>-7335.82</v>
      </c>
      <c r="O286" s="78">
        <f ca="1"/>
        <v>-4271.75</v>
      </c>
      <c r="P286" s="78">
        <f ca="1"/>
        <v>0</v>
      </c>
      <c r="Q286" s="78">
        <f ca="1"/>
        <v>1120</v>
      </c>
    </row>
    <row r="287" spans="2:17" x14ac:dyDescent="0.25">
      <c r="B287" s="88" t="str">
        <f ca="1"/>
        <v>Internet</v>
      </c>
      <c r="C287" s="87">
        <f ca="1"/>
        <v>46321</v>
      </c>
      <c r="D287" s="67">
        <f ca="1"/>
        <v>12148.64</v>
      </c>
      <c r="E287" s="67">
        <f ca="1"/>
        <v>-15430.619999999999</v>
      </c>
      <c r="F287" s="67">
        <f ca="1"/>
        <v>37312.86</v>
      </c>
      <c r="G287" s="67">
        <f ca="1"/>
        <v>35150.879999999997</v>
      </c>
      <c r="H287" s="67">
        <f ca="1"/>
        <v>2607.4600000000019</v>
      </c>
      <c r="I287" s="67">
        <f ca="1"/>
        <v>9541.1799999999985</v>
      </c>
      <c r="J287" s="67">
        <f ca="1"/>
        <v>25136.39</v>
      </c>
      <c r="K287" s="67">
        <f ca="1"/>
        <v>114.43</v>
      </c>
      <c r="L287" s="67">
        <f ca="1"/>
        <v>12062.04</v>
      </c>
      <c r="M287" s="67">
        <f ca="1"/>
        <v>-3823.05</v>
      </c>
      <c r="N287" s="67">
        <f ca="1"/>
        <v>-7335.82</v>
      </c>
      <c r="O287" s="67">
        <f ca="1"/>
        <v>-4271.75</v>
      </c>
      <c r="P287" s="67">
        <f ca="1"/>
        <v>0</v>
      </c>
      <c r="Q287" s="67">
        <f ca="1"/>
        <v>1120</v>
      </c>
    </row>
    <row r="288" spans="2:17" x14ac:dyDescent="0.25">
      <c r="B288" s="88" t="str">
        <f ca="1"/>
        <v>Windsurf</v>
      </c>
      <c r="C288" s="87">
        <f ca="1"/>
        <v>46321</v>
      </c>
      <c r="D288" s="78">
        <f ca="1"/>
        <v>12133.64</v>
      </c>
      <c r="E288" s="78">
        <f ca="1"/>
        <v>-15430.619999999999</v>
      </c>
      <c r="F288" s="78">
        <f ca="1"/>
        <v>37312.86</v>
      </c>
      <c r="G288" s="78">
        <f ca="1"/>
        <v>35135.879999999997</v>
      </c>
      <c r="H288" s="78">
        <f ca="1"/>
        <v>2592.4600000000019</v>
      </c>
      <c r="I288" s="78">
        <f ca="1"/>
        <v>9541.1799999999985</v>
      </c>
      <c r="J288" s="78">
        <f ca="1"/>
        <v>25136.39</v>
      </c>
      <c r="K288" s="78">
        <f ca="1"/>
        <v>114.43</v>
      </c>
      <c r="L288" s="78">
        <f ca="1"/>
        <v>12062.04</v>
      </c>
      <c r="M288" s="78">
        <f ca="1"/>
        <v>-3823.05</v>
      </c>
      <c r="N288" s="78">
        <f ca="1"/>
        <v>-7335.82</v>
      </c>
      <c r="O288" s="78">
        <f ca="1"/>
        <v>-4271.75</v>
      </c>
      <c r="P288" s="78">
        <f ca="1"/>
        <v>0</v>
      </c>
      <c r="Q288" s="78">
        <f ca="1"/>
        <v>1120</v>
      </c>
    </row>
    <row r="289" spans="2:17" x14ac:dyDescent="0.25">
      <c r="B289" s="88" t="str">
        <f ca="1"/>
        <v>Tidal</v>
      </c>
      <c r="C289" s="87">
        <f ca="1"/>
        <v>46322</v>
      </c>
      <c r="D289" s="67">
        <f ca="1"/>
        <v>12122.650000000001</v>
      </c>
      <c r="E289" s="67">
        <f ca="1"/>
        <v>-15430.619999999999</v>
      </c>
      <c r="F289" s="67">
        <f ca="1"/>
        <v>37312.86</v>
      </c>
      <c r="G289" s="67">
        <f ca="1"/>
        <v>35124.89</v>
      </c>
      <c r="H289" s="67">
        <f ca="1"/>
        <v>2581.4700000000021</v>
      </c>
      <c r="I289" s="67">
        <f ca="1"/>
        <v>9541.1799999999985</v>
      </c>
      <c r="J289" s="67">
        <f ca="1"/>
        <v>25136.39</v>
      </c>
      <c r="K289" s="67">
        <f ca="1"/>
        <v>114.43</v>
      </c>
      <c r="L289" s="67">
        <f ca="1"/>
        <v>12062.04</v>
      </c>
      <c r="M289" s="67">
        <f ca="1"/>
        <v>-3823.05</v>
      </c>
      <c r="N289" s="67">
        <f ca="1"/>
        <v>-7335.82</v>
      </c>
      <c r="O289" s="67">
        <f ca="1"/>
        <v>-4271.75</v>
      </c>
      <c r="P289" s="67">
        <f ca="1"/>
        <v>0</v>
      </c>
      <c r="Q289" s="67">
        <f ca="1"/>
        <v>1120</v>
      </c>
    </row>
    <row r="290" spans="2:17" x14ac:dyDescent="0.25">
      <c r="B290" s="88" t="str">
        <f ca="1"/>
        <v>Costco Citi</v>
      </c>
      <c r="C290" s="87">
        <f ca="1"/>
        <v>46323</v>
      </c>
      <c r="D290" s="78">
        <f ca="1"/>
        <v>11982.650000000001</v>
      </c>
      <c r="E290" s="78">
        <f ca="1"/>
        <v>-15430.619999999999</v>
      </c>
      <c r="F290" s="78">
        <f ca="1"/>
        <v>37312.86</v>
      </c>
      <c r="G290" s="78">
        <f ca="1"/>
        <v>35124.89</v>
      </c>
      <c r="H290" s="78">
        <f ca="1"/>
        <v>2441.4700000000021</v>
      </c>
      <c r="I290" s="78">
        <f ca="1"/>
        <v>9541.1799999999985</v>
      </c>
      <c r="J290" s="78">
        <f ca="1"/>
        <v>25136.39</v>
      </c>
      <c r="K290" s="78">
        <f ca="1"/>
        <v>114.43</v>
      </c>
      <c r="L290" s="78">
        <f ca="1"/>
        <v>12062.04</v>
      </c>
      <c r="M290" s="78">
        <f ca="1"/>
        <v>-3823.05</v>
      </c>
      <c r="N290" s="78">
        <f ca="1"/>
        <v>-7335.82</v>
      </c>
      <c r="O290" s="78">
        <f ca="1"/>
        <v>-4271.75</v>
      </c>
      <c r="P290" s="78">
        <f ca="1"/>
        <v>0</v>
      </c>
      <c r="Q290" s="78">
        <f ca="1"/>
        <v>1260</v>
      </c>
    </row>
    <row r="291" spans="2:17" x14ac:dyDescent="0.25">
      <c r="B291" s="88" t="str">
        <f ca="1"/>
        <v>Kulo Transfer</v>
      </c>
      <c r="C291" s="87">
        <f ca="1"/>
        <v>46323</v>
      </c>
      <c r="D291" s="67">
        <f ca="1"/>
        <v>13032.650000000001</v>
      </c>
      <c r="E291" s="67">
        <f ca="1"/>
        <v>-15430.619999999999</v>
      </c>
      <c r="F291" s="67">
        <f ca="1"/>
        <v>37312.86</v>
      </c>
      <c r="G291" s="67">
        <f ca="1"/>
        <v>36174.89</v>
      </c>
      <c r="H291" s="67">
        <f ca="1"/>
        <v>3491.4700000000021</v>
      </c>
      <c r="I291" s="67">
        <f ca="1"/>
        <v>9541.1799999999985</v>
      </c>
      <c r="J291" s="67">
        <f ca="1"/>
        <v>25136.39</v>
      </c>
      <c r="K291" s="67">
        <f ca="1"/>
        <v>114.43</v>
      </c>
      <c r="L291" s="67">
        <f ca="1"/>
        <v>12062.04</v>
      </c>
      <c r="M291" s="67">
        <f ca="1"/>
        <v>-3823.05</v>
      </c>
      <c r="N291" s="67">
        <f ca="1"/>
        <v>-7335.82</v>
      </c>
      <c r="O291" s="67">
        <f ca="1"/>
        <v>-4271.75</v>
      </c>
      <c r="P291" s="67">
        <f ca="1"/>
        <v>0</v>
      </c>
      <c r="Q291" s="67">
        <f ca="1"/>
        <v>1260</v>
      </c>
    </row>
    <row r="292" spans="2:17" x14ac:dyDescent="0.25">
      <c r="B292" s="88" t="str">
        <f ca="1"/>
        <v>Kulo SDGE</v>
      </c>
      <c r="C292" s="87">
        <f ca="1"/>
        <v>46323</v>
      </c>
      <c r="D292" s="78">
        <f ca="1"/>
        <v>12950.650000000001</v>
      </c>
      <c r="E292" s="78">
        <f ca="1"/>
        <v>-15430.619999999999</v>
      </c>
      <c r="F292" s="78">
        <f ca="1"/>
        <v>37312.86</v>
      </c>
      <c r="G292" s="78">
        <f ca="1"/>
        <v>36092.89</v>
      </c>
      <c r="H292" s="78">
        <f ca="1"/>
        <v>3409.4700000000021</v>
      </c>
      <c r="I292" s="78">
        <f ca="1"/>
        <v>9541.1799999999985</v>
      </c>
      <c r="J292" s="78">
        <f ca="1"/>
        <v>25136.39</v>
      </c>
      <c r="K292" s="78">
        <f ca="1"/>
        <v>114.43</v>
      </c>
      <c r="L292" s="78">
        <f ca="1"/>
        <v>12062.04</v>
      </c>
      <c r="M292" s="78">
        <f ca="1"/>
        <v>-3823.05</v>
      </c>
      <c r="N292" s="78">
        <f ca="1"/>
        <v>-7335.82</v>
      </c>
      <c r="O292" s="78">
        <f ca="1"/>
        <v>-4271.75</v>
      </c>
      <c r="P292" s="78">
        <f ca="1"/>
        <v>0</v>
      </c>
      <c r="Q292" s="78">
        <f ca="1"/>
        <v>1260</v>
      </c>
    </row>
    <row r="293" spans="2:17" x14ac:dyDescent="0.25">
      <c r="B293" s="88" t="str">
        <f ca="1"/>
        <v>SDGE</v>
      </c>
      <c r="C293" s="87">
        <f ca="1"/>
        <v>46323</v>
      </c>
      <c r="D293" s="67">
        <f ca="1"/>
        <v>12866.650000000001</v>
      </c>
      <c r="E293" s="67">
        <f ca="1"/>
        <v>-15430.619999999999</v>
      </c>
      <c r="F293" s="67">
        <f ca="1"/>
        <v>37312.86</v>
      </c>
      <c r="G293" s="67">
        <f ca="1"/>
        <v>36008.89</v>
      </c>
      <c r="H293" s="67">
        <f ca="1"/>
        <v>3325.4700000000021</v>
      </c>
      <c r="I293" s="67">
        <f ca="1"/>
        <v>9541.1799999999985</v>
      </c>
      <c r="J293" s="67">
        <f ca="1"/>
        <v>25136.39</v>
      </c>
      <c r="K293" s="67">
        <f ca="1"/>
        <v>114.43</v>
      </c>
      <c r="L293" s="67">
        <f ca="1"/>
        <v>12062.04</v>
      </c>
      <c r="M293" s="67">
        <f ca="1"/>
        <v>-3823.05</v>
      </c>
      <c r="N293" s="67">
        <f ca="1"/>
        <v>-7335.82</v>
      </c>
      <c r="O293" s="67">
        <f ca="1"/>
        <v>-4271.75</v>
      </c>
      <c r="P293" s="67">
        <f ca="1"/>
        <v>0</v>
      </c>
      <c r="Q293" s="67">
        <f ca="1"/>
        <v>1260</v>
      </c>
    </row>
    <row r="294" spans="2:17" x14ac:dyDescent="0.25">
      <c r="B294" s="88" t="str">
        <f ca="1"/>
        <v>Prime Ad-Free</v>
      </c>
      <c r="C294" s="87">
        <f ca="1"/>
        <v>46323</v>
      </c>
      <c r="D294" s="78">
        <f ca="1"/>
        <v>12863.66</v>
      </c>
      <c r="E294" s="78">
        <f ca="1"/>
        <v>-15430.619999999999</v>
      </c>
      <c r="F294" s="78">
        <f ca="1"/>
        <v>37312.86</v>
      </c>
      <c r="G294" s="78">
        <f ca="1"/>
        <v>36005.9</v>
      </c>
      <c r="H294" s="78">
        <f ca="1"/>
        <v>3322.4800000000023</v>
      </c>
      <c r="I294" s="78">
        <f ca="1"/>
        <v>9541.1799999999985</v>
      </c>
      <c r="J294" s="78">
        <f ca="1"/>
        <v>25136.39</v>
      </c>
      <c r="K294" s="78">
        <f ca="1"/>
        <v>114.43</v>
      </c>
      <c r="L294" s="78">
        <f ca="1"/>
        <v>12062.04</v>
      </c>
      <c r="M294" s="78">
        <f ca="1"/>
        <v>-3823.05</v>
      </c>
      <c r="N294" s="78">
        <f ca="1"/>
        <v>-7335.82</v>
      </c>
      <c r="O294" s="78">
        <f ca="1"/>
        <v>-4271.75</v>
      </c>
      <c r="P294" s="78">
        <f ca="1"/>
        <v>0</v>
      </c>
      <c r="Q294" s="78">
        <f ca="1"/>
        <v>1260</v>
      </c>
    </row>
    <row r="295" spans="2:17" x14ac:dyDescent="0.25">
      <c r="B295" s="88" t="str">
        <f ca="1"/>
        <v>Disability</v>
      </c>
      <c r="C295" s="87">
        <f ca="1"/>
        <v>46327</v>
      </c>
      <c r="D295" s="67">
        <f ca="1"/>
        <v>13220.32</v>
      </c>
      <c r="E295" s="67">
        <f ca="1"/>
        <v>-15430.619999999999</v>
      </c>
      <c r="F295" s="67">
        <f ca="1"/>
        <v>37312.86</v>
      </c>
      <c r="G295" s="67">
        <f ca="1"/>
        <v>36362.559999999998</v>
      </c>
      <c r="H295" s="67">
        <f ca="1"/>
        <v>3322.4800000000023</v>
      </c>
      <c r="I295" s="67">
        <f ca="1"/>
        <v>9897.8399999999983</v>
      </c>
      <c r="J295" s="67">
        <f ca="1"/>
        <v>25136.39</v>
      </c>
      <c r="K295" s="67">
        <f ca="1"/>
        <v>114.43</v>
      </c>
      <c r="L295" s="67">
        <f ca="1"/>
        <v>12062.04</v>
      </c>
      <c r="M295" s="67">
        <f ca="1"/>
        <v>-3823.05</v>
      </c>
      <c r="N295" s="67">
        <f ca="1"/>
        <v>-7335.82</v>
      </c>
      <c r="O295" s="67">
        <f ca="1"/>
        <v>-4271.75</v>
      </c>
      <c r="P295" s="67">
        <f ca="1"/>
        <v>0</v>
      </c>
      <c r="Q295" s="67">
        <f ca="1"/>
        <v>1260</v>
      </c>
    </row>
    <row r="296" spans="2:17" x14ac:dyDescent="0.25">
      <c r="B296" s="88" t="str">
        <f ca="1"/>
        <v>Kulo Rent</v>
      </c>
      <c r="C296" s="87">
        <f ca="1"/>
        <v>46327</v>
      </c>
      <c r="D296" s="78">
        <f ca="1"/>
        <v>12261.32</v>
      </c>
      <c r="E296" s="78">
        <f ca="1"/>
        <v>-15430.619999999999</v>
      </c>
      <c r="F296" s="78">
        <f ca="1"/>
        <v>37312.86</v>
      </c>
      <c r="G296" s="78">
        <f ca="1"/>
        <v>35403.56</v>
      </c>
      <c r="H296" s="78">
        <f ca="1"/>
        <v>2363.4800000000023</v>
      </c>
      <c r="I296" s="78">
        <f ca="1"/>
        <v>9897.8399999999983</v>
      </c>
      <c r="J296" s="78">
        <f ca="1"/>
        <v>25136.39</v>
      </c>
      <c r="K296" s="78">
        <f ca="1"/>
        <v>114.43</v>
      </c>
      <c r="L296" s="78">
        <f ca="1"/>
        <v>12062.04</v>
      </c>
      <c r="M296" s="78">
        <f ca="1"/>
        <v>-3823.05</v>
      </c>
      <c r="N296" s="78">
        <f ca="1"/>
        <v>-7335.82</v>
      </c>
      <c r="O296" s="78">
        <f ca="1"/>
        <v>-4271.75</v>
      </c>
      <c r="P296" s="78">
        <f ca="1"/>
        <v>0</v>
      </c>
      <c r="Q296" s="78">
        <f ca="1"/>
        <v>1260</v>
      </c>
    </row>
    <row r="297" spans="2:17" x14ac:dyDescent="0.25">
      <c r="B297" s="88" t="str">
        <f ca="1"/>
        <v>Rent</v>
      </c>
      <c r="C297" s="87">
        <f ca="1"/>
        <v>46327</v>
      </c>
      <c r="D297" s="67">
        <f ca="1"/>
        <v>10983.35</v>
      </c>
      <c r="E297" s="67">
        <f ca="1"/>
        <v>-15430.619999999999</v>
      </c>
      <c r="F297" s="67">
        <f ca="1"/>
        <v>37312.86</v>
      </c>
      <c r="G297" s="67">
        <f ca="1"/>
        <v>34125.589999999997</v>
      </c>
      <c r="H297" s="67">
        <f ca="1"/>
        <v>1085.5100000000023</v>
      </c>
      <c r="I297" s="67">
        <f ca="1"/>
        <v>9897.8399999999983</v>
      </c>
      <c r="J297" s="67">
        <f ca="1"/>
        <v>25136.39</v>
      </c>
      <c r="K297" s="67">
        <f ca="1"/>
        <v>114.43</v>
      </c>
      <c r="L297" s="67">
        <f ca="1"/>
        <v>12062.04</v>
      </c>
      <c r="M297" s="67">
        <f ca="1"/>
        <v>-3823.05</v>
      </c>
      <c r="N297" s="67">
        <f ca="1"/>
        <v>-7335.82</v>
      </c>
      <c r="O297" s="67">
        <f ca="1"/>
        <v>-4271.75</v>
      </c>
      <c r="P297" s="67">
        <f ca="1"/>
        <v>0</v>
      </c>
      <c r="Q297" s="67">
        <f ca="1"/>
        <v>1260</v>
      </c>
    </row>
    <row r="298" spans="2:17" x14ac:dyDescent="0.25">
      <c r="B298" s="88" t="str">
        <f ca="1"/>
        <v>Visa Platinum</v>
      </c>
      <c r="C298" s="87">
        <f ca="1"/>
        <v>46329</v>
      </c>
      <c r="D298" s="78">
        <f ca="1"/>
        <v>10754.35</v>
      </c>
      <c r="E298" s="78">
        <f ca="1"/>
        <v>-15119.619999999999</v>
      </c>
      <c r="F298" s="78">
        <f ca="1"/>
        <v>37312.86</v>
      </c>
      <c r="G298" s="78">
        <f ca="1"/>
        <v>34207.589999999997</v>
      </c>
      <c r="H298" s="78">
        <f ca="1"/>
        <v>856.51000000000226</v>
      </c>
      <c r="I298" s="78">
        <f ca="1"/>
        <v>9897.8399999999983</v>
      </c>
      <c r="J298" s="78">
        <f ca="1"/>
        <v>25136.39</v>
      </c>
      <c r="K298" s="78">
        <f ca="1"/>
        <v>114.43</v>
      </c>
      <c r="L298" s="78">
        <f ca="1"/>
        <v>12062.04</v>
      </c>
      <c r="M298" s="78">
        <f ca="1"/>
        <v>-3512.05</v>
      </c>
      <c r="N298" s="78">
        <f ca="1"/>
        <v>-7335.82</v>
      </c>
      <c r="O298" s="78">
        <f ca="1"/>
        <v>-4271.75</v>
      </c>
      <c r="P298" s="78">
        <f ca="1"/>
        <v>0</v>
      </c>
      <c r="Q298" s="78">
        <f ca="1"/>
        <v>1260</v>
      </c>
    </row>
    <row r="299" spans="2:17" x14ac:dyDescent="0.25">
      <c r="B299" s="88" t="str">
        <f ca="1"/>
        <v>Kulo Internet</v>
      </c>
      <c r="C299" s="87">
        <f ca="1"/>
        <v>46331</v>
      </c>
      <c r="D299" s="67">
        <f ca="1"/>
        <v>10726.35</v>
      </c>
      <c r="E299" s="67">
        <f ca="1"/>
        <v>-15119.619999999999</v>
      </c>
      <c r="F299" s="67">
        <f ca="1"/>
        <v>37312.86</v>
      </c>
      <c r="G299" s="67">
        <f ca="1"/>
        <v>34179.589999999997</v>
      </c>
      <c r="H299" s="67">
        <f ca="1"/>
        <v>828.51000000000226</v>
      </c>
      <c r="I299" s="67">
        <f ca="1"/>
        <v>9897.8399999999983</v>
      </c>
      <c r="J299" s="67">
        <f ca="1"/>
        <v>25136.39</v>
      </c>
      <c r="K299" s="67">
        <f ca="1"/>
        <v>114.43</v>
      </c>
      <c r="L299" s="67">
        <f ca="1"/>
        <v>12062.04</v>
      </c>
      <c r="M299" s="67">
        <f ca="1"/>
        <v>-3512.05</v>
      </c>
      <c r="N299" s="67">
        <f ca="1"/>
        <v>-7335.82</v>
      </c>
      <c r="O299" s="67">
        <f ca="1"/>
        <v>-4271.75</v>
      </c>
      <c r="P299" s="67">
        <f ca="1"/>
        <v>0</v>
      </c>
      <c r="Q299" s="67">
        <f ca="1"/>
        <v>1260</v>
      </c>
    </row>
    <row r="300" spans="2:17" x14ac:dyDescent="0.25">
      <c r="B300" s="88" t="str">
        <f ca="1"/>
        <v>Cese Phone</v>
      </c>
      <c r="C300" s="87">
        <f ca="1"/>
        <v>46331</v>
      </c>
      <c r="D300" s="78">
        <f ca="1"/>
        <v>10584.35</v>
      </c>
      <c r="E300" s="78">
        <f ca="1"/>
        <v>-15119.619999999999</v>
      </c>
      <c r="F300" s="78">
        <f ca="1"/>
        <v>37312.86</v>
      </c>
      <c r="G300" s="78">
        <f ca="1"/>
        <v>34037.589999999997</v>
      </c>
      <c r="H300" s="78">
        <f ca="1"/>
        <v>686.51000000000226</v>
      </c>
      <c r="I300" s="78">
        <f ca="1"/>
        <v>9897.8399999999983</v>
      </c>
      <c r="J300" s="78">
        <f ca="1"/>
        <v>25136.39</v>
      </c>
      <c r="K300" s="78">
        <f ca="1"/>
        <v>114.43</v>
      </c>
      <c r="L300" s="78">
        <f ca="1"/>
        <v>12062.04</v>
      </c>
      <c r="M300" s="78">
        <f ca="1"/>
        <v>-3512.05</v>
      </c>
      <c r="N300" s="78">
        <f ca="1"/>
        <v>-7335.82</v>
      </c>
      <c r="O300" s="78">
        <f ca="1"/>
        <v>-4271.75</v>
      </c>
      <c r="P300" s="78">
        <f ca="1"/>
        <v>0</v>
      </c>
      <c r="Q300" s="78">
        <f ca="1"/>
        <v>1260</v>
      </c>
    </row>
    <row r="301" spans="2:17" x14ac:dyDescent="0.25">
      <c r="B301" s="88" t="str">
        <f ca="1"/>
        <v>Phone</v>
      </c>
      <c r="C301" s="87">
        <f ca="1"/>
        <v>46331</v>
      </c>
      <c r="D301" s="67">
        <f ca="1"/>
        <v>10433.68</v>
      </c>
      <c r="E301" s="67">
        <f ca="1"/>
        <v>-15119.619999999999</v>
      </c>
      <c r="F301" s="67">
        <f ca="1"/>
        <v>37312.86</v>
      </c>
      <c r="G301" s="67">
        <f ca="1"/>
        <v>33886.92</v>
      </c>
      <c r="H301" s="67">
        <f ca="1"/>
        <v>535.84000000000231</v>
      </c>
      <c r="I301" s="67">
        <f ca="1"/>
        <v>9897.8399999999983</v>
      </c>
      <c r="J301" s="67">
        <f ca="1"/>
        <v>25136.39</v>
      </c>
      <c r="K301" s="67">
        <f ca="1"/>
        <v>114.43</v>
      </c>
      <c r="L301" s="67">
        <f ca="1"/>
        <v>12062.04</v>
      </c>
      <c r="M301" s="67">
        <f ca="1"/>
        <v>-3512.05</v>
      </c>
      <c r="N301" s="67">
        <f ca="1"/>
        <v>-7335.82</v>
      </c>
      <c r="O301" s="67">
        <f ca="1"/>
        <v>-4271.75</v>
      </c>
      <c r="P301" s="67">
        <f ca="1"/>
        <v>0</v>
      </c>
      <c r="Q301" s="67">
        <f ca="1"/>
        <v>1260</v>
      </c>
    </row>
    <row r="302" spans="2:17" x14ac:dyDescent="0.25">
      <c r="B302" s="88" t="str">
        <f ca="1"/>
        <v>Paycheck</v>
      </c>
      <c r="C302" s="87">
        <f ca="1"/>
        <v>46332</v>
      </c>
      <c r="D302" s="78">
        <f ca="1"/>
        <v>12033.68</v>
      </c>
      <c r="E302" s="78">
        <f ca="1"/>
        <v>-15119.619999999999</v>
      </c>
      <c r="F302" s="78">
        <f ca="1"/>
        <v>37312.86</v>
      </c>
      <c r="G302" s="78">
        <f ca="1"/>
        <v>35486.92</v>
      </c>
      <c r="H302" s="78">
        <f ca="1"/>
        <v>1675.8400000000024</v>
      </c>
      <c r="I302" s="78">
        <f ca="1"/>
        <v>10357.839999999998</v>
      </c>
      <c r="J302" s="78">
        <f ca="1"/>
        <v>25136.39</v>
      </c>
      <c r="K302" s="78">
        <f ca="1"/>
        <v>114.43</v>
      </c>
      <c r="L302" s="78">
        <f ca="1"/>
        <v>12062.04</v>
      </c>
      <c r="M302" s="78">
        <f ca="1"/>
        <v>-3512.05</v>
      </c>
      <c r="N302" s="78">
        <f ca="1"/>
        <v>-7335.82</v>
      </c>
      <c r="O302" s="78">
        <f ca="1"/>
        <v>-4271.75</v>
      </c>
      <c r="P302" s="78">
        <f ca="1"/>
        <v>0</v>
      </c>
      <c r="Q302" s="78">
        <f ca="1"/>
        <v>1260</v>
      </c>
    </row>
    <row r="303" spans="2:17" x14ac:dyDescent="0.25">
      <c r="B303" s="88" t="str">
        <f ca="1"/>
        <v>Ameritas</v>
      </c>
      <c r="C303" s="87">
        <f ca="1"/>
        <v>46332</v>
      </c>
      <c r="D303" s="67">
        <f ca="1"/>
        <v>12033.68</v>
      </c>
      <c r="E303" s="67">
        <f ca="1"/>
        <v>-15119.619999999999</v>
      </c>
      <c r="F303" s="67">
        <f ca="1"/>
        <v>37424.86</v>
      </c>
      <c r="G303" s="67">
        <f ca="1"/>
        <v>35598.92</v>
      </c>
      <c r="H303" s="67">
        <f ca="1"/>
        <v>1675.8400000000024</v>
      </c>
      <c r="I303" s="67">
        <f ca="1"/>
        <v>10357.839999999998</v>
      </c>
      <c r="J303" s="67">
        <f ca="1"/>
        <v>25248.39</v>
      </c>
      <c r="K303" s="67">
        <f ca="1"/>
        <v>114.43</v>
      </c>
      <c r="L303" s="67">
        <f ca="1"/>
        <v>12062.04</v>
      </c>
      <c r="M303" s="67">
        <f ca="1"/>
        <v>-3512.05</v>
      </c>
      <c r="N303" s="67">
        <f ca="1"/>
        <v>-7335.82</v>
      </c>
      <c r="O303" s="67">
        <f ca="1"/>
        <v>-4271.75</v>
      </c>
      <c r="P303" s="67">
        <f ca="1"/>
        <v>0</v>
      </c>
      <c r="Q303" s="67">
        <f ca="1"/>
        <v>1260</v>
      </c>
    </row>
    <row r="304" spans="2:17" x14ac:dyDescent="0.25">
      <c r="B304" s="88" t="str">
        <f ca="1"/>
        <v>Groceries</v>
      </c>
      <c r="C304" s="87">
        <f ca="1"/>
        <v>46333</v>
      </c>
      <c r="D304" s="78">
        <f ca="1"/>
        <v>11833.68</v>
      </c>
      <c r="E304" s="78">
        <f ca="1"/>
        <v>-15119.619999999999</v>
      </c>
      <c r="F304" s="78">
        <f ca="1"/>
        <v>37424.86</v>
      </c>
      <c r="G304" s="78">
        <f ca="1"/>
        <v>35398.92</v>
      </c>
      <c r="H304" s="78">
        <f ca="1"/>
        <v>1675.8400000000024</v>
      </c>
      <c r="I304" s="78">
        <f ca="1"/>
        <v>10157.839999999998</v>
      </c>
      <c r="J304" s="78">
        <f ca="1"/>
        <v>25248.39</v>
      </c>
      <c r="K304" s="78">
        <f ca="1"/>
        <v>114.43</v>
      </c>
      <c r="L304" s="78">
        <f ca="1"/>
        <v>12062.04</v>
      </c>
      <c r="M304" s="78">
        <f ca="1"/>
        <v>-3512.05</v>
      </c>
      <c r="N304" s="78">
        <f ca="1"/>
        <v>-7335.82</v>
      </c>
      <c r="O304" s="78">
        <f ca="1"/>
        <v>-4271.75</v>
      </c>
      <c r="P304" s="78">
        <f ca="1"/>
        <v>0</v>
      </c>
      <c r="Q304" s="78">
        <f ca="1"/>
        <v>1260</v>
      </c>
    </row>
    <row r="305" spans="2:17" x14ac:dyDescent="0.25">
      <c r="B305" s="88" t="str">
        <f ca="1"/>
        <v>Food &amp; Drinks</v>
      </c>
      <c r="C305" s="87">
        <f ca="1"/>
        <v>46333</v>
      </c>
      <c r="D305" s="67">
        <f ca="1"/>
        <v>11633.68</v>
      </c>
      <c r="E305" s="67">
        <f ca="1"/>
        <v>-15119.619999999999</v>
      </c>
      <c r="F305" s="67">
        <f ca="1"/>
        <v>37424.86</v>
      </c>
      <c r="G305" s="67">
        <f ca="1"/>
        <v>35198.92</v>
      </c>
      <c r="H305" s="67">
        <f ca="1"/>
        <v>1675.8400000000024</v>
      </c>
      <c r="I305" s="67">
        <f ca="1"/>
        <v>9957.8399999999983</v>
      </c>
      <c r="J305" s="67">
        <f ca="1"/>
        <v>25248.39</v>
      </c>
      <c r="K305" s="67">
        <f ca="1"/>
        <v>114.43</v>
      </c>
      <c r="L305" s="67">
        <f ca="1"/>
        <v>12062.04</v>
      </c>
      <c r="M305" s="67">
        <f ca="1"/>
        <v>-3512.05</v>
      </c>
      <c r="N305" s="67">
        <f ca="1"/>
        <v>-7335.82</v>
      </c>
      <c r="O305" s="67">
        <f ca="1"/>
        <v>-4271.75</v>
      </c>
      <c r="P305" s="67">
        <f ca="1"/>
        <v>0</v>
      </c>
      <c r="Q305" s="67">
        <f ca="1"/>
        <v>1260</v>
      </c>
    </row>
    <row r="306" spans="2:17" x14ac:dyDescent="0.25">
      <c r="B306" s="88" t="str">
        <f ca="1"/>
        <v>Sony</v>
      </c>
      <c r="C306" s="87">
        <f ca="1"/>
        <v>46334</v>
      </c>
      <c r="D306" s="78">
        <f ca="1"/>
        <v>11615.69</v>
      </c>
      <c r="E306" s="78">
        <f ca="1"/>
        <v>-15119.619999999999</v>
      </c>
      <c r="F306" s="78">
        <f ca="1"/>
        <v>37424.86</v>
      </c>
      <c r="G306" s="78">
        <f ca="1"/>
        <v>35180.93</v>
      </c>
      <c r="H306" s="78">
        <f ca="1"/>
        <v>1657.8500000000024</v>
      </c>
      <c r="I306" s="78">
        <f ca="1"/>
        <v>9957.8399999999983</v>
      </c>
      <c r="J306" s="78">
        <f ca="1"/>
        <v>25248.39</v>
      </c>
      <c r="K306" s="78">
        <f ca="1"/>
        <v>114.43</v>
      </c>
      <c r="L306" s="78">
        <f ca="1"/>
        <v>12062.04</v>
      </c>
      <c r="M306" s="78">
        <f ca="1"/>
        <v>-3512.05</v>
      </c>
      <c r="N306" s="78">
        <f ca="1"/>
        <v>-7335.82</v>
      </c>
      <c r="O306" s="78">
        <f ca="1"/>
        <v>-4271.75</v>
      </c>
      <c r="P306" s="78">
        <f ca="1"/>
        <v>0</v>
      </c>
      <c r="Q306" s="78">
        <f ca="1"/>
        <v>1260</v>
      </c>
    </row>
    <row r="307" spans="2:17" x14ac:dyDescent="0.25">
      <c r="B307" s="88" t="str">
        <f ca="1"/>
        <v>Bike Insurance</v>
      </c>
      <c r="C307" s="87">
        <f ca="1"/>
        <v>46334</v>
      </c>
      <c r="D307" s="67">
        <f ca="1"/>
        <v>11291.640000000001</v>
      </c>
      <c r="E307" s="67">
        <f ca="1"/>
        <v>-15119.619999999999</v>
      </c>
      <c r="F307" s="67">
        <f ca="1"/>
        <v>37424.86</v>
      </c>
      <c r="G307" s="67">
        <f ca="1"/>
        <v>34856.879999999997</v>
      </c>
      <c r="H307" s="67">
        <f ca="1"/>
        <v>1333.8000000000025</v>
      </c>
      <c r="I307" s="67">
        <f ca="1"/>
        <v>9957.8399999999983</v>
      </c>
      <c r="J307" s="67">
        <f ca="1"/>
        <v>25248.39</v>
      </c>
      <c r="K307" s="67">
        <f ca="1"/>
        <v>114.43</v>
      </c>
      <c r="L307" s="67">
        <f ca="1"/>
        <v>12062.04</v>
      </c>
      <c r="M307" s="67">
        <f ca="1"/>
        <v>-3512.05</v>
      </c>
      <c r="N307" s="67">
        <f ca="1"/>
        <v>-7335.82</v>
      </c>
      <c r="O307" s="67">
        <f ca="1"/>
        <v>-4271.75</v>
      </c>
      <c r="P307" s="67">
        <f ca="1"/>
        <v>0</v>
      </c>
      <c r="Q307" s="67">
        <f ca="1"/>
        <v>1260</v>
      </c>
    </row>
    <row r="308" spans="2:17" x14ac:dyDescent="0.25">
      <c r="B308" s="88" t="str">
        <f ca="1"/>
        <v>Phone Insurance</v>
      </c>
      <c r="C308" s="87">
        <f ca="1"/>
        <v>46334</v>
      </c>
      <c r="D308" s="78">
        <f ca="1"/>
        <v>11283.640000000001</v>
      </c>
      <c r="E308" s="78">
        <f ca="1"/>
        <v>-15119.619999999999</v>
      </c>
      <c r="F308" s="78">
        <f ca="1"/>
        <v>37424.86</v>
      </c>
      <c r="G308" s="78">
        <f ca="1"/>
        <v>34848.879999999997</v>
      </c>
      <c r="H308" s="78">
        <f ca="1"/>
        <v>1325.8000000000025</v>
      </c>
      <c r="I308" s="78">
        <f ca="1"/>
        <v>9957.8399999999983</v>
      </c>
      <c r="J308" s="78">
        <f ca="1"/>
        <v>25248.39</v>
      </c>
      <c r="K308" s="78">
        <f ca="1"/>
        <v>114.43</v>
      </c>
      <c r="L308" s="78">
        <f ca="1"/>
        <v>12062.04</v>
      </c>
      <c r="M308" s="78">
        <f ca="1"/>
        <v>-3512.05</v>
      </c>
      <c r="N308" s="78">
        <f ca="1"/>
        <v>-7335.82</v>
      </c>
      <c r="O308" s="78">
        <f ca="1"/>
        <v>-4271.75</v>
      </c>
      <c r="P308" s="78">
        <f ca="1"/>
        <v>0</v>
      </c>
      <c r="Q308" s="78">
        <f ca="1"/>
        <v>1260</v>
      </c>
    </row>
    <row r="309" spans="2:17" x14ac:dyDescent="0.25">
      <c r="B309" s="88" t="str">
        <f ca="1"/>
        <v>Amazon</v>
      </c>
      <c r="C309" s="87">
        <f ca="1"/>
        <v>46335</v>
      </c>
      <c r="D309" s="67">
        <f ca="1"/>
        <v>11267.490000000002</v>
      </c>
      <c r="E309" s="67">
        <f ca="1"/>
        <v>-15119.619999999999</v>
      </c>
      <c r="F309" s="67">
        <f ca="1"/>
        <v>37424.86</v>
      </c>
      <c r="G309" s="67">
        <f ca="1"/>
        <v>34832.730000000003</v>
      </c>
      <c r="H309" s="67">
        <f ca="1"/>
        <v>1309.6500000000024</v>
      </c>
      <c r="I309" s="67">
        <f ca="1"/>
        <v>9957.8399999999983</v>
      </c>
      <c r="J309" s="67">
        <f ca="1"/>
        <v>25248.39</v>
      </c>
      <c r="K309" s="67">
        <f ca="1"/>
        <v>114.43</v>
      </c>
      <c r="L309" s="67">
        <f ca="1"/>
        <v>12062.04</v>
      </c>
      <c r="M309" s="67">
        <f ca="1"/>
        <v>-3512.05</v>
      </c>
      <c r="N309" s="67">
        <f ca="1"/>
        <v>-7335.82</v>
      </c>
      <c r="O309" s="67">
        <f ca="1"/>
        <v>-4271.75</v>
      </c>
      <c r="P309" s="67">
        <f ca="1"/>
        <v>0</v>
      </c>
      <c r="Q309" s="67">
        <f ca="1"/>
        <v>1260</v>
      </c>
    </row>
    <row r="310" spans="2:17" x14ac:dyDescent="0.25">
      <c r="B310" s="88" t="str">
        <f ca="1"/>
        <v>Viso Go</v>
      </c>
      <c r="C310" s="87">
        <f ca="1"/>
        <v>46337</v>
      </c>
      <c r="D310" s="78">
        <f ca="1"/>
        <v>10992.490000000002</v>
      </c>
      <c r="E310" s="78">
        <f ca="1"/>
        <v>-14973.619999999999</v>
      </c>
      <c r="F310" s="78">
        <f ca="1"/>
        <v>37424.86</v>
      </c>
      <c r="G310" s="78">
        <f ca="1"/>
        <v>34703.730000000003</v>
      </c>
      <c r="H310" s="78">
        <f ca="1"/>
        <v>1034.6500000000024</v>
      </c>
      <c r="I310" s="78">
        <f ca="1"/>
        <v>9957.8399999999983</v>
      </c>
      <c r="J310" s="78">
        <f ca="1"/>
        <v>25248.39</v>
      </c>
      <c r="K310" s="78">
        <f ca="1"/>
        <v>114.43</v>
      </c>
      <c r="L310" s="78">
        <f ca="1"/>
        <v>12062.04</v>
      </c>
      <c r="M310" s="78">
        <f ca="1"/>
        <v>-3512.05</v>
      </c>
      <c r="N310" s="78">
        <f ca="1"/>
        <v>-7189.82</v>
      </c>
      <c r="O310" s="78">
        <f ca="1"/>
        <v>-4271.75</v>
      </c>
      <c r="P310" s="78">
        <f ca="1"/>
        <v>0</v>
      </c>
      <c r="Q310" s="78">
        <f ca="1"/>
        <v>1260</v>
      </c>
    </row>
    <row r="311" spans="2:17" x14ac:dyDescent="0.25">
      <c r="B311" s="88" t="str">
        <f ca="1"/>
        <v>Motorcycle</v>
      </c>
      <c r="C311" s="87">
        <f ca="1"/>
        <v>46342</v>
      </c>
      <c r="D311" s="67">
        <f ca="1"/>
        <v>10842.11</v>
      </c>
      <c r="E311" s="67">
        <f ca="1"/>
        <v>-14973.619999999999</v>
      </c>
      <c r="F311" s="67">
        <f ca="1"/>
        <v>37424.86</v>
      </c>
      <c r="G311" s="67">
        <f ca="1"/>
        <v>34553.35</v>
      </c>
      <c r="H311" s="67">
        <f ca="1"/>
        <v>884.27000000000237</v>
      </c>
      <c r="I311" s="67">
        <f ca="1"/>
        <v>9957.8399999999983</v>
      </c>
      <c r="J311" s="67">
        <f ca="1"/>
        <v>25248.39</v>
      </c>
      <c r="K311" s="67">
        <f ca="1"/>
        <v>114.43</v>
      </c>
      <c r="L311" s="67">
        <f ca="1"/>
        <v>12062.04</v>
      </c>
      <c r="M311" s="67">
        <f ca="1"/>
        <v>-3512.05</v>
      </c>
      <c r="N311" s="67">
        <f ca="1"/>
        <v>-7189.82</v>
      </c>
      <c r="O311" s="67">
        <f ca="1"/>
        <v>-4271.75</v>
      </c>
      <c r="P311" s="67">
        <f ca="1"/>
        <v>0</v>
      </c>
      <c r="Q311" s="67">
        <f ca="1"/>
        <v>1260</v>
      </c>
    </row>
    <row r="312" spans="2:17" x14ac:dyDescent="0.25">
      <c r="B312" s="88" t="str">
        <f ca="1"/>
        <v>Paycheck</v>
      </c>
      <c r="C312" s="87">
        <f ca="1"/>
        <v>46346</v>
      </c>
      <c r="D312" s="78">
        <f ca="1"/>
        <v>12442.11</v>
      </c>
      <c r="E312" s="78">
        <f ca="1"/>
        <v>-14973.619999999999</v>
      </c>
      <c r="F312" s="78">
        <f ca="1"/>
        <v>37424.86</v>
      </c>
      <c r="G312" s="78">
        <f ca="1"/>
        <v>36153.35</v>
      </c>
      <c r="H312" s="78">
        <f ca="1"/>
        <v>2024.2700000000023</v>
      </c>
      <c r="I312" s="78">
        <f ca="1"/>
        <v>10417.839999999998</v>
      </c>
      <c r="J312" s="78">
        <f ca="1"/>
        <v>25248.39</v>
      </c>
      <c r="K312" s="78">
        <f ca="1"/>
        <v>114.43</v>
      </c>
      <c r="L312" s="78">
        <f ca="1"/>
        <v>12062.04</v>
      </c>
      <c r="M312" s="78">
        <f ca="1"/>
        <v>-3512.05</v>
      </c>
      <c r="N312" s="78">
        <f ca="1"/>
        <v>-7189.82</v>
      </c>
      <c r="O312" s="78">
        <f ca="1"/>
        <v>-4271.75</v>
      </c>
      <c r="P312" s="78">
        <f ca="1"/>
        <v>0</v>
      </c>
      <c r="Q312" s="78">
        <f ca="1"/>
        <v>1260</v>
      </c>
    </row>
    <row r="313" spans="2:17" x14ac:dyDescent="0.25">
      <c r="B313" s="88" t="str">
        <f ca="1"/>
        <v>Ameritas</v>
      </c>
      <c r="C313" s="87">
        <f ca="1"/>
        <v>46346</v>
      </c>
      <c r="D313" s="67">
        <f ca="1"/>
        <v>12442.11</v>
      </c>
      <c r="E313" s="67">
        <f ca="1"/>
        <v>-14973.619999999999</v>
      </c>
      <c r="F313" s="67">
        <f ca="1"/>
        <v>37536.86</v>
      </c>
      <c r="G313" s="67">
        <f ca="1"/>
        <v>36265.35</v>
      </c>
      <c r="H313" s="67">
        <f ca="1"/>
        <v>2024.2700000000023</v>
      </c>
      <c r="I313" s="67">
        <f ca="1"/>
        <v>10417.839999999998</v>
      </c>
      <c r="J313" s="67">
        <f ca="1"/>
        <v>25360.39</v>
      </c>
      <c r="K313" s="67">
        <f ca="1"/>
        <v>114.43</v>
      </c>
      <c r="L313" s="67">
        <f ca="1"/>
        <v>12062.04</v>
      </c>
      <c r="M313" s="67">
        <f ca="1"/>
        <v>-3512.05</v>
      </c>
      <c r="N313" s="67">
        <f ca="1"/>
        <v>-7189.82</v>
      </c>
      <c r="O313" s="67">
        <f ca="1"/>
        <v>-4271.75</v>
      </c>
      <c r="P313" s="67">
        <f ca="1"/>
        <v>0</v>
      </c>
      <c r="Q313" s="67">
        <f ca="1"/>
        <v>1260</v>
      </c>
    </row>
    <row r="314" spans="2:17" x14ac:dyDescent="0.25">
      <c r="B314" s="88" t="str">
        <f ca="1"/>
        <v>Netflix</v>
      </c>
      <c r="C314" s="87">
        <f ca="1"/>
        <v>46346</v>
      </c>
      <c r="D314" s="78">
        <f ca="1"/>
        <v>12417.12</v>
      </c>
      <c r="E314" s="78">
        <f ca="1"/>
        <v>-14973.619999999999</v>
      </c>
      <c r="F314" s="78">
        <f ca="1"/>
        <v>37536.86</v>
      </c>
      <c r="G314" s="78">
        <f ca="1"/>
        <v>36240.36</v>
      </c>
      <c r="H314" s="78">
        <f ca="1"/>
        <v>1999.2800000000022</v>
      </c>
      <c r="I314" s="78">
        <f ca="1"/>
        <v>10417.839999999998</v>
      </c>
      <c r="J314" s="78">
        <f ca="1"/>
        <v>25360.39</v>
      </c>
      <c r="K314" s="78">
        <f ca="1"/>
        <v>114.43</v>
      </c>
      <c r="L314" s="78">
        <f ca="1"/>
        <v>12062.04</v>
      </c>
      <c r="M314" s="78">
        <f ca="1"/>
        <v>-3512.05</v>
      </c>
      <c r="N314" s="78">
        <f ca="1"/>
        <v>-7189.82</v>
      </c>
      <c r="O314" s="78">
        <f ca="1"/>
        <v>-4271.75</v>
      </c>
      <c r="P314" s="78">
        <f ca="1"/>
        <v>0</v>
      </c>
      <c r="Q314" s="78">
        <f ca="1"/>
        <v>1260</v>
      </c>
    </row>
    <row r="315" spans="2:17" x14ac:dyDescent="0.25">
      <c r="B315" s="88" t="str">
        <f ca="1"/>
        <v>Groceries</v>
      </c>
      <c r="C315" s="87">
        <f ca="1"/>
        <v>46347</v>
      </c>
      <c r="D315" s="67">
        <f ca="1"/>
        <v>12217.12</v>
      </c>
      <c r="E315" s="67">
        <f ca="1"/>
        <v>-14973.619999999999</v>
      </c>
      <c r="F315" s="67">
        <f ca="1"/>
        <v>37536.86</v>
      </c>
      <c r="G315" s="67">
        <f ca="1"/>
        <v>36040.36</v>
      </c>
      <c r="H315" s="67">
        <f ca="1"/>
        <v>1999.2800000000022</v>
      </c>
      <c r="I315" s="67">
        <f ca="1"/>
        <v>10217.839999999998</v>
      </c>
      <c r="J315" s="67">
        <f ca="1"/>
        <v>25360.39</v>
      </c>
      <c r="K315" s="67">
        <f ca="1"/>
        <v>114.43</v>
      </c>
      <c r="L315" s="67">
        <f ca="1"/>
        <v>12062.04</v>
      </c>
      <c r="M315" s="67">
        <f ca="1"/>
        <v>-3512.05</v>
      </c>
      <c r="N315" s="67">
        <f ca="1"/>
        <v>-7189.82</v>
      </c>
      <c r="O315" s="67">
        <f ca="1"/>
        <v>-4271.75</v>
      </c>
      <c r="P315" s="67">
        <f ca="1"/>
        <v>0</v>
      </c>
      <c r="Q315" s="67">
        <f ca="1"/>
        <v>1260</v>
      </c>
    </row>
    <row r="316" spans="2:17" x14ac:dyDescent="0.25">
      <c r="B316" s="88" t="str">
        <f ca="1"/>
        <v>Food &amp; Drinks</v>
      </c>
      <c r="C316" s="87">
        <f ca="1"/>
        <v>46347</v>
      </c>
      <c r="D316" s="78">
        <f ca="1"/>
        <v>12017.12</v>
      </c>
      <c r="E316" s="78">
        <f ca="1"/>
        <v>-14973.619999999999</v>
      </c>
      <c r="F316" s="78">
        <f ca="1"/>
        <v>37536.86</v>
      </c>
      <c r="G316" s="78">
        <f ca="1"/>
        <v>35840.36</v>
      </c>
      <c r="H316" s="78">
        <f ca="1"/>
        <v>1999.2800000000022</v>
      </c>
      <c r="I316" s="78">
        <f ca="1"/>
        <v>10017.839999999998</v>
      </c>
      <c r="J316" s="78">
        <f ca="1"/>
        <v>25360.39</v>
      </c>
      <c r="K316" s="78">
        <f ca="1"/>
        <v>114.43</v>
      </c>
      <c r="L316" s="78">
        <f ca="1"/>
        <v>12062.04</v>
      </c>
      <c r="M316" s="78">
        <f ca="1"/>
        <v>-3512.05</v>
      </c>
      <c r="N316" s="78">
        <f ca="1"/>
        <v>-7189.82</v>
      </c>
      <c r="O316" s="78">
        <f ca="1"/>
        <v>-4271.75</v>
      </c>
      <c r="P316" s="78">
        <f ca="1"/>
        <v>0</v>
      </c>
      <c r="Q316" s="78">
        <f ca="1"/>
        <v>1260</v>
      </c>
    </row>
    <row r="317" spans="2:17" x14ac:dyDescent="0.25">
      <c r="B317" s="88" t="str">
        <f ca="1"/>
        <v>Renters</v>
      </c>
      <c r="C317" s="87">
        <f ca="1"/>
        <v>46347</v>
      </c>
      <c r="D317" s="67">
        <f ca="1"/>
        <v>12006.2</v>
      </c>
      <c r="E317" s="67">
        <f ca="1"/>
        <v>-14973.619999999999</v>
      </c>
      <c r="F317" s="67">
        <f ca="1"/>
        <v>37536.86</v>
      </c>
      <c r="G317" s="67">
        <f ca="1"/>
        <v>35829.439999999995</v>
      </c>
      <c r="H317" s="67">
        <f ca="1"/>
        <v>1988.3600000000022</v>
      </c>
      <c r="I317" s="67">
        <f ca="1"/>
        <v>10017.839999999998</v>
      </c>
      <c r="J317" s="67">
        <f ca="1"/>
        <v>25360.39</v>
      </c>
      <c r="K317" s="67">
        <f ca="1"/>
        <v>114.43</v>
      </c>
      <c r="L317" s="67">
        <f ca="1"/>
        <v>12062.04</v>
      </c>
      <c r="M317" s="67">
        <f ca="1"/>
        <v>-3512.05</v>
      </c>
      <c r="N317" s="67">
        <f ca="1"/>
        <v>-7189.82</v>
      </c>
      <c r="O317" s="67">
        <f ca="1"/>
        <v>-4271.75</v>
      </c>
      <c r="P317" s="67">
        <f ca="1"/>
        <v>0</v>
      </c>
      <c r="Q317" s="67">
        <f ca="1"/>
        <v>1260</v>
      </c>
    </row>
    <row r="318" spans="2:17" x14ac:dyDescent="0.25">
      <c r="B318" s="88" t="str">
        <f ca="1"/>
        <v>Cese Transfer</v>
      </c>
      <c r="C318" s="87">
        <f ca="1"/>
        <v>46351</v>
      </c>
      <c r="D318" s="78">
        <f ca="1"/>
        <v>12148.2</v>
      </c>
      <c r="E318" s="78">
        <f ca="1"/>
        <v>-14973.619999999999</v>
      </c>
      <c r="F318" s="78">
        <f ca="1"/>
        <v>37536.86</v>
      </c>
      <c r="G318" s="78">
        <f ca="1"/>
        <v>35971.439999999995</v>
      </c>
      <c r="H318" s="78">
        <f ca="1"/>
        <v>2130.3600000000024</v>
      </c>
      <c r="I318" s="78">
        <f ca="1"/>
        <v>10017.839999999998</v>
      </c>
      <c r="J318" s="78">
        <f ca="1"/>
        <v>25360.39</v>
      </c>
      <c r="K318" s="78">
        <f ca="1"/>
        <v>114.43</v>
      </c>
      <c r="L318" s="78">
        <f ca="1"/>
        <v>12062.04</v>
      </c>
      <c r="M318" s="78">
        <f ca="1"/>
        <v>-3512.05</v>
      </c>
      <c r="N318" s="78">
        <f ca="1"/>
        <v>-7189.82</v>
      </c>
      <c r="O318" s="78">
        <f ca="1"/>
        <v>-4271.75</v>
      </c>
      <c r="P318" s="78">
        <f ca="1"/>
        <v>0</v>
      </c>
      <c r="Q318" s="78">
        <f ca="1"/>
        <v>1260</v>
      </c>
    </row>
    <row r="319" spans="2:17" x14ac:dyDescent="0.25">
      <c r="B319" s="88" t="str">
        <f ca="1"/>
        <v>Internet</v>
      </c>
      <c r="C319" s="87">
        <f ca="1"/>
        <v>46352</v>
      </c>
      <c r="D319" s="67">
        <f ca="1"/>
        <v>12148.2</v>
      </c>
      <c r="E319" s="67">
        <f ca="1"/>
        <v>-14973.619999999999</v>
      </c>
      <c r="F319" s="67">
        <f ca="1"/>
        <v>37536.86</v>
      </c>
      <c r="G319" s="67">
        <f ca="1"/>
        <v>35971.439999999995</v>
      </c>
      <c r="H319" s="67">
        <f ca="1"/>
        <v>2130.3600000000024</v>
      </c>
      <c r="I319" s="67">
        <f ca="1"/>
        <v>10017.839999999998</v>
      </c>
      <c r="J319" s="67">
        <f ca="1"/>
        <v>25360.39</v>
      </c>
      <c r="K319" s="67">
        <f ca="1"/>
        <v>114.43</v>
      </c>
      <c r="L319" s="67">
        <f ca="1"/>
        <v>12062.04</v>
      </c>
      <c r="M319" s="67">
        <f ca="1"/>
        <v>-3512.05</v>
      </c>
      <c r="N319" s="67">
        <f ca="1"/>
        <v>-7189.82</v>
      </c>
      <c r="O319" s="67">
        <f ca="1"/>
        <v>-4271.75</v>
      </c>
      <c r="P319" s="67">
        <f ca="1"/>
        <v>0</v>
      </c>
      <c r="Q319" s="67">
        <f ca="1"/>
        <v>1260</v>
      </c>
    </row>
    <row r="320" spans="2:17" x14ac:dyDescent="0.25">
      <c r="B320" s="88" t="str">
        <f ca="1"/>
        <v>Windsurf</v>
      </c>
      <c r="C320" s="87">
        <f ca="1"/>
        <v>46352</v>
      </c>
      <c r="D320" s="78">
        <f ca="1"/>
        <v>12133.2</v>
      </c>
      <c r="E320" s="78">
        <f ca="1"/>
        <v>-14973.619999999999</v>
      </c>
      <c r="F320" s="78">
        <f ca="1"/>
        <v>37536.86</v>
      </c>
      <c r="G320" s="78">
        <f ca="1"/>
        <v>35956.439999999995</v>
      </c>
      <c r="H320" s="78">
        <f ca="1"/>
        <v>2115.3600000000024</v>
      </c>
      <c r="I320" s="78">
        <f ca="1"/>
        <v>10017.839999999998</v>
      </c>
      <c r="J320" s="78">
        <f ca="1"/>
        <v>25360.39</v>
      </c>
      <c r="K320" s="78">
        <f ca="1"/>
        <v>114.43</v>
      </c>
      <c r="L320" s="78">
        <f ca="1"/>
        <v>12062.04</v>
      </c>
      <c r="M320" s="78">
        <f ca="1"/>
        <v>-3512.05</v>
      </c>
      <c r="N320" s="78">
        <f ca="1"/>
        <v>-7189.82</v>
      </c>
      <c r="O320" s="78">
        <f ca="1"/>
        <v>-4271.75</v>
      </c>
      <c r="P320" s="78">
        <f ca="1"/>
        <v>0</v>
      </c>
      <c r="Q320" s="78">
        <f ca="1"/>
        <v>1260</v>
      </c>
    </row>
    <row r="321" spans="2:17" x14ac:dyDescent="0.25">
      <c r="B321" s="88" t="str">
        <f ca="1"/>
        <v>Tidal</v>
      </c>
      <c r="C321" s="87">
        <f ca="1"/>
        <v>46353</v>
      </c>
      <c r="D321" s="67">
        <f ca="1"/>
        <v>12122.210000000001</v>
      </c>
      <c r="E321" s="67">
        <f ca="1"/>
        <v>-14973.619999999999</v>
      </c>
      <c r="F321" s="67">
        <f ca="1"/>
        <v>37536.86</v>
      </c>
      <c r="G321" s="67">
        <f ca="1"/>
        <v>35945.449999999997</v>
      </c>
      <c r="H321" s="67">
        <f ca="1"/>
        <v>2104.3700000000026</v>
      </c>
      <c r="I321" s="67">
        <f ca="1"/>
        <v>10017.839999999998</v>
      </c>
      <c r="J321" s="67">
        <f ca="1"/>
        <v>25360.39</v>
      </c>
      <c r="K321" s="67">
        <f ca="1"/>
        <v>114.43</v>
      </c>
      <c r="L321" s="67">
        <f ca="1"/>
        <v>12062.04</v>
      </c>
      <c r="M321" s="67">
        <f ca="1"/>
        <v>-3512.05</v>
      </c>
      <c r="N321" s="67">
        <f ca="1"/>
        <v>-7189.82</v>
      </c>
      <c r="O321" s="67">
        <f ca="1"/>
        <v>-4271.75</v>
      </c>
      <c r="P321" s="67">
        <f ca="1"/>
        <v>0</v>
      </c>
      <c r="Q321" s="67">
        <f ca="1"/>
        <v>1260</v>
      </c>
    </row>
    <row r="322" spans="2:17" x14ac:dyDescent="0.25">
      <c r="B322" s="88" t="str">
        <f ca="1"/>
        <v>Costco Citi</v>
      </c>
      <c r="C322" s="87">
        <f ca="1"/>
        <v>46354</v>
      </c>
      <c r="D322" s="78">
        <f ca="1"/>
        <v>11982.210000000001</v>
      </c>
      <c r="E322" s="78">
        <f ca="1"/>
        <v>-14973.619999999999</v>
      </c>
      <c r="F322" s="78">
        <f ca="1"/>
        <v>37536.86</v>
      </c>
      <c r="G322" s="78">
        <f ca="1"/>
        <v>35945.449999999997</v>
      </c>
      <c r="H322" s="78">
        <f ca="1"/>
        <v>1964.3700000000026</v>
      </c>
      <c r="I322" s="78">
        <f ca="1"/>
        <v>10017.839999999998</v>
      </c>
      <c r="J322" s="78">
        <f ca="1"/>
        <v>25360.39</v>
      </c>
      <c r="K322" s="78">
        <f ca="1"/>
        <v>114.43</v>
      </c>
      <c r="L322" s="78">
        <f ca="1"/>
        <v>12062.04</v>
      </c>
      <c r="M322" s="78">
        <f ca="1"/>
        <v>-3512.05</v>
      </c>
      <c r="N322" s="78">
        <f ca="1"/>
        <v>-7189.82</v>
      </c>
      <c r="O322" s="78">
        <f ca="1"/>
        <v>-4271.75</v>
      </c>
      <c r="P322" s="78">
        <f ca="1"/>
        <v>0</v>
      </c>
      <c r="Q322" s="78">
        <f ca="1"/>
        <v>1400</v>
      </c>
    </row>
    <row r="323" spans="2:17" x14ac:dyDescent="0.25">
      <c r="B323" s="88" t="str">
        <f ca="1"/>
        <v>Kulo Transfer</v>
      </c>
      <c r="C323" s="87">
        <f ca="1"/>
        <v>46354</v>
      </c>
      <c r="D323" s="67">
        <f ca="1"/>
        <v>13032.210000000001</v>
      </c>
      <c r="E323" s="67">
        <f ca="1"/>
        <v>-14973.619999999999</v>
      </c>
      <c r="F323" s="67">
        <f ca="1"/>
        <v>37536.86</v>
      </c>
      <c r="G323" s="67">
        <f ca="1"/>
        <v>36995.449999999997</v>
      </c>
      <c r="H323" s="67">
        <f ca="1"/>
        <v>3014.3700000000026</v>
      </c>
      <c r="I323" s="67">
        <f ca="1"/>
        <v>10017.839999999998</v>
      </c>
      <c r="J323" s="67">
        <f ca="1"/>
        <v>25360.39</v>
      </c>
      <c r="K323" s="67">
        <f ca="1"/>
        <v>114.43</v>
      </c>
      <c r="L323" s="67">
        <f ca="1"/>
        <v>12062.04</v>
      </c>
      <c r="M323" s="67">
        <f ca="1"/>
        <v>-3512.05</v>
      </c>
      <c r="N323" s="67">
        <f ca="1"/>
        <v>-7189.82</v>
      </c>
      <c r="O323" s="67">
        <f ca="1"/>
        <v>-4271.75</v>
      </c>
      <c r="P323" s="67">
        <f ca="1"/>
        <v>0</v>
      </c>
      <c r="Q323" s="67">
        <f ca="1"/>
        <v>1400</v>
      </c>
    </row>
    <row r="324" spans="2:17" x14ac:dyDescent="0.25">
      <c r="B324" s="88" t="str">
        <f ca="1"/>
        <v>Kulo SDGE</v>
      </c>
      <c r="C324" s="87">
        <f ca="1"/>
        <v>46354</v>
      </c>
      <c r="D324" s="78">
        <f ca="1"/>
        <v>12950.210000000001</v>
      </c>
      <c r="E324" s="78">
        <f ca="1"/>
        <v>-14973.619999999999</v>
      </c>
      <c r="F324" s="78">
        <f ca="1"/>
        <v>37536.86</v>
      </c>
      <c r="G324" s="78">
        <f ca="1"/>
        <v>36913.449999999997</v>
      </c>
      <c r="H324" s="78">
        <f ca="1"/>
        <v>2932.3700000000026</v>
      </c>
      <c r="I324" s="78">
        <f ca="1"/>
        <v>10017.839999999998</v>
      </c>
      <c r="J324" s="78">
        <f ca="1"/>
        <v>25360.39</v>
      </c>
      <c r="K324" s="78">
        <f ca="1"/>
        <v>114.43</v>
      </c>
      <c r="L324" s="78">
        <f ca="1"/>
        <v>12062.04</v>
      </c>
      <c r="M324" s="78">
        <f ca="1"/>
        <v>-3512.05</v>
      </c>
      <c r="N324" s="78">
        <f ca="1"/>
        <v>-7189.82</v>
      </c>
      <c r="O324" s="78">
        <f ca="1"/>
        <v>-4271.75</v>
      </c>
      <c r="P324" s="78">
        <f ca="1"/>
        <v>0</v>
      </c>
      <c r="Q324" s="78">
        <f ca="1"/>
        <v>1400</v>
      </c>
    </row>
    <row r="325" spans="2:17" x14ac:dyDescent="0.25">
      <c r="B325" s="88" t="str">
        <f ca="1"/>
        <v>SDGE</v>
      </c>
      <c r="C325" s="87">
        <f ca="1"/>
        <v>46354</v>
      </c>
      <c r="D325" s="67">
        <f ca="1"/>
        <v>12866.210000000001</v>
      </c>
      <c r="E325" s="67">
        <f ca="1"/>
        <v>-14973.619999999999</v>
      </c>
      <c r="F325" s="67">
        <f ca="1"/>
        <v>37536.86</v>
      </c>
      <c r="G325" s="67">
        <f ca="1"/>
        <v>36829.449999999997</v>
      </c>
      <c r="H325" s="67">
        <f ca="1"/>
        <v>2848.3700000000026</v>
      </c>
      <c r="I325" s="67">
        <f ca="1"/>
        <v>10017.839999999998</v>
      </c>
      <c r="J325" s="67">
        <f ca="1"/>
        <v>25360.39</v>
      </c>
      <c r="K325" s="67">
        <f ca="1"/>
        <v>114.43</v>
      </c>
      <c r="L325" s="67">
        <f ca="1"/>
        <v>12062.04</v>
      </c>
      <c r="M325" s="67">
        <f ca="1"/>
        <v>-3512.05</v>
      </c>
      <c r="N325" s="67">
        <f ca="1"/>
        <v>-7189.82</v>
      </c>
      <c r="O325" s="67">
        <f ca="1"/>
        <v>-4271.75</v>
      </c>
      <c r="P325" s="67">
        <f ca="1"/>
        <v>0</v>
      </c>
      <c r="Q325" s="67">
        <f ca="1"/>
        <v>1400</v>
      </c>
    </row>
    <row r="326" spans="2:17" x14ac:dyDescent="0.25">
      <c r="B326" s="88" t="str">
        <f ca="1"/>
        <v>Prime Ad-Free</v>
      </c>
      <c r="C326" s="87">
        <f ca="1"/>
        <v>46354</v>
      </c>
      <c r="D326" s="78">
        <f ca="1"/>
        <v>12863.220000000001</v>
      </c>
      <c r="E326" s="78">
        <f ca="1"/>
        <v>-14973.619999999999</v>
      </c>
      <c r="F326" s="78">
        <f ca="1"/>
        <v>37536.86</v>
      </c>
      <c r="G326" s="78">
        <f ca="1"/>
        <v>36826.46</v>
      </c>
      <c r="H326" s="78">
        <f ca="1"/>
        <v>2845.3800000000028</v>
      </c>
      <c r="I326" s="78">
        <f ca="1"/>
        <v>10017.839999999998</v>
      </c>
      <c r="J326" s="78">
        <f ca="1"/>
        <v>25360.39</v>
      </c>
      <c r="K326" s="78">
        <f ca="1"/>
        <v>114.43</v>
      </c>
      <c r="L326" s="78">
        <f ca="1"/>
        <v>12062.04</v>
      </c>
      <c r="M326" s="78">
        <f ca="1"/>
        <v>-3512.05</v>
      </c>
      <c r="N326" s="78">
        <f ca="1"/>
        <v>-7189.82</v>
      </c>
      <c r="O326" s="78">
        <f ca="1"/>
        <v>-4271.75</v>
      </c>
      <c r="P326" s="78">
        <f ca="1"/>
        <v>0</v>
      </c>
      <c r="Q326" s="78">
        <f ca="1"/>
        <v>1400</v>
      </c>
    </row>
    <row r="327" spans="2:17" x14ac:dyDescent="0.25">
      <c r="B327" s="88" t="str">
        <f ca="1"/>
        <v>Disability</v>
      </c>
      <c r="C327" s="87">
        <f ca="1"/>
        <v>46357</v>
      </c>
      <c r="D327" s="67">
        <f ca="1"/>
        <v>13219.880000000001</v>
      </c>
      <c r="E327" s="67">
        <f ca="1"/>
        <v>-14973.619999999999</v>
      </c>
      <c r="F327" s="67">
        <f ca="1"/>
        <v>37536.86</v>
      </c>
      <c r="G327" s="67">
        <f ca="1"/>
        <v>37183.120000000003</v>
      </c>
      <c r="H327" s="67">
        <f ca="1"/>
        <v>2845.3800000000028</v>
      </c>
      <c r="I327" s="67">
        <f ca="1"/>
        <v>10374.499999999998</v>
      </c>
      <c r="J327" s="67">
        <f ca="1"/>
        <v>25360.39</v>
      </c>
      <c r="K327" s="67">
        <f ca="1"/>
        <v>114.43</v>
      </c>
      <c r="L327" s="67">
        <f ca="1"/>
        <v>12062.04</v>
      </c>
      <c r="M327" s="67">
        <f ca="1"/>
        <v>-3512.05</v>
      </c>
      <c r="N327" s="67">
        <f ca="1"/>
        <v>-7189.82</v>
      </c>
      <c r="O327" s="67">
        <f ca="1"/>
        <v>-4271.75</v>
      </c>
      <c r="P327" s="67">
        <f ca="1"/>
        <v>0</v>
      </c>
      <c r="Q327" s="67">
        <f ca="1"/>
        <v>1400</v>
      </c>
    </row>
    <row r="328" spans="2:17" x14ac:dyDescent="0.25">
      <c r="B328" s="88" t="str">
        <f ca="1"/>
        <v>Kulo Rent</v>
      </c>
      <c r="C328" s="87">
        <f ca="1"/>
        <v>46357</v>
      </c>
      <c r="D328" s="78">
        <f ca="1"/>
        <v>12260.880000000001</v>
      </c>
      <c r="E328" s="78">
        <f ca="1"/>
        <v>-14973.619999999999</v>
      </c>
      <c r="F328" s="78">
        <f ca="1"/>
        <v>37536.86</v>
      </c>
      <c r="G328" s="78">
        <f ca="1"/>
        <v>36224.120000000003</v>
      </c>
      <c r="H328" s="78">
        <f ca="1"/>
        <v>1886.3800000000028</v>
      </c>
      <c r="I328" s="78">
        <f ca="1"/>
        <v>10374.499999999998</v>
      </c>
      <c r="J328" s="78">
        <f ca="1"/>
        <v>25360.39</v>
      </c>
      <c r="K328" s="78">
        <f ca="1"/>
        <v>114.43</v>
      </c>
      <c r="L328" s="78">
        <f ca="1"/>
        <v>12062.04</v>
      </c>
      <c r="M328" s="78">
        <f ca="1"/>
        <v>-3512.05</v>
      </c>
      <c r="N328" s="78">
        <f ca="1"/>
        <v>-7189.82</v>
      </c>
      <c r="O328" s="78">
        <f ca="1"/>
        <v>-4271.75</v>
      </c>
      <c r="P328" s="78">
        <f ca="1"/>
        <v>0</v>
      </c>
      <c r="Q328" s="78">
        <f ca="1"/>
        <v>1400</v>
      </c>
    </row>
    <row r="329" spans="2:17" x14ac:dyDescent="0.25">
      <c r="B329" s="88" t="str">
        <f ca="1"/>
        <v>Rent</v>
      </c>
      <c r="C329" s="87">
        <f ca="1"/>
        <v>46357</v>
      </c>
      <c r="D329" s="67">
        <f ca="1"/>
        <v>10982.910000000002</v>
      </c>
      <c r="E329" s="67">
        <f ca="1"/>
        <v>-14973.619999999999</v>
      </c>
      <c r="F329" s="67">
        <f ca="1"/>
        <v>37536.86</v>
      </c>
      <c r="G329" s="67">
        <f ca="1"/>
        <v>34946.15</v>
      </c>
      <c r="H329" s="67">
        <f ca="1"/>
        <v>608.41000000000281</v>
      </c>
      <c r="I329" s="67">
        <f ca="1"/>
        <v>10374.499999999998</v>
      </c>
      <c r="J329" s="67">
        <f ca="1"/>
        <v>25360.39</v>
      </c>
      <c r="K329" s="67">
        <f ca="1"/>
        <v>114.43</v>
      </c>
      <c r="L329" s="67">
        <f ca="1"/>
        <v>12062.04</v>
      </c>
      <c r="M329" s="67">
        <f ca="1"/>
        <v>-3512.05</v>
      </c>
      <c r="N329" s="67">
        <f ca="1"/>
        <v>-7189.82</v>
      </c>
      <c r="O329" s="67">
        <f ca="1"/>
        <v>-4271.75</v>
      </c>
      <c r="P329" s="67">
        <f ca="1"/>
        <v>0</v>
      </c>
      <c r="Q329" s="67">
        <f ca="1"/>
        <v>1400</v>
      </c>
    </row>
    <row r="330" spans="2:17" x14ac:dyDescent="0.25">
      <c r="B330" s="88" t="str">
        <f ca="1"/>
        <v>Visa Platinum</v>
      </c>
      <c r="C330" s="87">
        <f ca="1"/>
        <v>46359</v>
      </c>
      <c r="D330" s="78">
        <f ca="1"/>
        <v>10753.910000000002</v>
      </c>
      <c r="E330" s="78">
        <f ca="1"/>
        <v>-14662.619999999999</v>
      </c>
      <c r="F330" s="78">
        <f ca="1"/>
        <v>37536.86</v>
      </c>
      <c r="G330" s="78">
        <f ca="1"/>
        <v>35028.15</v>
      </c>
      <c r="H330" s="78">
        <f ca="1"/>
        <v>379.41000000000281</v>
      </c>
      <c r="I330" s="78">
        <f ca="1"/>
        <v>10374.499999999998</v>
      </c>
      <c r="J330" s="78">
        <f ca="1"/>
        <v>25360.39</v>
      </c>
      <c r="K330" s="78">
        <f ca="1"/>
        <v>114.43</v>
      </c>
      <c r="L330" s="78">
        <f ca="1"/>
        <v>12062.04</v>
      </c>
      <c r="M330" s="78">
        <f ca="1"/>
        <v>-3201.05</v>
      </c>
      <c r="N330" s="78">
        <f ca="1"/>
        <v>-7189.82</v>
      </c>
      <c r="O330" s="78">
        <f ca="1"/>
        <v>-4271.75</v>
      </c>
      <c r="P330" s="78">
        <f ca="1"/>
        <v>0</v>
      </c>
      <c r="Q330" s="78">
        <f ca="1"/>
        <v>1400</v>
      </c>
    </row>
    <row r="331" spans="2:17" x14ac:dyDescent="0.25">
      <c r="B331" s="88" t="str">
        <f ca="1"/>
        <v>Paycheck</v>
      </c>
      <c r="C331" s="87">
        <f ca="1"/>
        <v>46360</v>
      </c>
      <c r="D331" s="67">
        <f ca="1"/>
        <v>12353.910000000002</v>
      </c>
      <c r="E331" s="67">
        <f ca="1"/>
        <v>-14662.619999999999</v>
      </c>
      <c r="F331" s="67">
        <f ca="1"/>
        <v>37536.86</v>
      </c>
      <c r="G331" s="67">
        <f ca="1"/>
        <v>36628.15</v>
      </c>
      <c r="H331" s="67">
        <f ca="1"/>
        <v>1519.4100000000028</v>
      </c>
      <c r="I331" s="67">
        <f ca="1"/>
        <v>10834.499999999998</v>
      </c>
      <c r="J331" s="67">
        <f ca="1"/>
        <v>25360.39</v>
      </c>
      <c r="K331" s="67">
        <f ca="1"/>
        <v>114.43</v>
      </c>
      <c r="L331" s="67">
        <f ca="1"/>
        <v>12062.04</v>
      </c>
      <c r="M331" s="67">
        <f ca="1"/>
        <v>-3201.05</v>
      </c>
      <c r="N331" s="67">
        <f ca="1"/>
        <v>-7189.82</v>
      </c>
      <c r="O331" s="67">
        <f ca="1"/>
        <v>-4271.75</v>
      </c>
      <c r="P331" s="67">
        <f ca="1"/>
        <v>0</v>
      </c>
      <c r="Q331" s="67">
        <f ca="1"/>
        <v>1400</v>
      </c>
    </row>
    <row r="332" spans="2:17" x14ac:dyDescent="0.25">
      <c r="B332" s="88" t="str">
        <f ca="1"/>
        <v>Ameritas</v>
      </c>
      <c r="C332" s="87">
        <f ca="1"/>
        <v>46360</v>
      </c>
      <c r="D332" s="78">
        <f ca="1"/>
        <v>12353.910000000002</v>
      </c>
      <c r="E332" s="78">
        <f ca="1"/>
        <v>-14662.619999999999</v>
      </c>
      <c r="F332" s="78">
        <f ca="1"/>
        <v>37648.86</v>
      </c>
      <c r="G332" s="78">
        <f ca="1"/>
        <v>36740.15</v>
      </c>
      <c r="H332" s="78">
        <f ca="1"/>
        <v>1519.4100000000028</v>
      </c>
      <c r="I332" s="78">
        <f ca="1"/>
        <v>10834.499999999998</v>
      </c>
      <c r="J332" s="78">
        <f ca="1"/>
        <v>25472.39</v>
      </c>
      <c r="K332" s="78">
        <f ca="1"/>
        <v>114.43</v>
      </c>
      <c r="L332" s="78">
        <f ca="1"/>
        <v>12062.04</v>
      </c>
      <c r="M332" s="78">
        <f ca="1"/>
        <v>-3201.05</v>
      </c>
      <c r="N332" s="78">
        <f ca="1"/>
        <v>-7189.82</v>
      </c>
      <c r="O332" s="78">
        <f ca="1"/>
        <v>-4271.75</v>
      </c>
      <c r="P332" s="78">
        <f ca="1"/>
        <v>0</v>
      </c>
      <c r="Q332" s="78">
        <f ca="1"/>
        <v>1400</v>
      </c>
    </row>
    <row r="333" spans="2:17" x14ac:dyDescent="0.25">
      <c r="B333" s="88" t="str">
        <f ca="1"/>
        <v>Kulo Internet</v>
      </c>
      <c r="C333" s="87">
        <f ca="1"/>
        <v>46361</v>
      </c>
      <c r="D333" s="67">
        <f ca="1"/>
        <v>12325.910000000002</v>
      </c>
      <c r="E333" s="67">
        <f ca="1"/>
        <v>-14662.619999999999</v>
      </c>
      <c r="F333" s="67">
        <f ca="1"/>
        <v>37648.86</v>
      </c>
      <c r="G333" s="67">
        <f ca="1"/>
        <v>36712.15</v>
      </c>
      <c r="H333" s="67">
        <f ca="1"/>
        <v>1491.4100000000028</v>
      </c>
      <c r="I333" s="67">
        <f ca="1"/>
        <v>10834.499999999998</v>
      </c>
      <c r="J333" s="67">
        <f ca="1"/>
        <v>25472.39</v>
      </c>
      <c r="K333" s="67">
        <f ca="1"/>
        <v>114.43</v>
      </c>
      <c r="L333" s="67">
        <f ca="1"/>
        <v>12062.04</v>
      </c>
      <c r="M333" s="67">
        <f ca="1"/>
        <v>-3201.05</v>
      </c>
      <c r="N333" s="67">
        <f ca="1"/>
        <v>-7189.82</v>
      </c>
      <c r="O333" s="67">
        <f ca="1"/>
        <v>-4271.75</v>
      </c>
      <c r="P333" s="67">
        <f ca="1"/>
        <v>0</v>
      </c>
      <c r="Q333" s="67">
        <f ca="1"/>
        <v>1400</v>
      </c>
    </row>
    <row r="334" spans="2:17" x14ac:dyDescent="0.25">
      <c r="B334" s="88" t="str">
        <f ca="1"/>
        <v>Cese Phone</v>
      </c>
      <c r="C334" s="87">
        <f ca="1"/>
        <v>46361</v>
      </c>
      <c r="D334" s="78">
        <f ca="1"/>
        <v>12183.910000000002</v>
      </c>
      <c r="E334" s="78">
        <f ca="1"/>
        <v>-14662.619999999999</v>
      </c>
      <c r="F334" s="78">
        <f ca="1"/>
        <v>37648.86</v>
      </c>
      <c r="G334" s="78">
        <f ca="1"/>
        <v>36570.15</v>
      </c>
      <c r="H334" s="78">
        <f ca="1"/>
        <v>1349.4100000000028</v>
      </c>
      <c r="I334" s="78">
        <f ca="1"/>
        <v>10834.499999999998</v>
      </c>
      <c r="J334" s="78">
        <f ca="1"/>
        <v>25472.39</v>
      </c>
      <c r="K334" s="78">
        <f ca="1"/>
        <v>114.43</v>
      </c>
      <c r="L334" s="78">
        <f ca="1"/>
        <v>12062.04</v>
      </c>
      <c r="M334" s="78">
        <f ca="1"/>
        <v>-3201.05</v>
      </c>
      <c r="N334" s="78">
        <f ca="1"/>
        <v>-7189.82</v>
      </c>
      <c r="O334" s="78">
        <f ca="1"/>
        <v>-4271.75</v>
      </c>
      <c r="P334" s="78">
        <f ca="1"/>
        <v>0</v>
      </c>
      <c r="Q334" s="78">
        <f ca="1"/>
        <v>1400</v>
      </c>
    </row>
    <row r="335" spans="2:17" x14ac:dyDescent="0.25">
      <c r="B335" s="88" t="str">
        <f ca="1"/>
        <v>Groceries</v>
      </c>
      <c r="C335" s="87">
        <f ca="1"/>
        <v>46361</v>
      </c>
      <c r="D335" s="67">
        <f ca="1"/>
        <v>11983.910000000002</v>
      </c>
      <c r="E335" s="67">
        <f ca="1"/>
        <v>-14662.619999999999</v>
      </c>
      <c r="F335" s="67">
        <f ca="1"/>
        <v>37648.86</v>
      </c>
      <c r="G335" s="67">
        <f ca="1"/>
        <v>36370.15</v>
      </c>
      <c r="H335" s="67">
        <f ca="1"/>
        <v>1349.4100000000028</v>
      </c>
      <c r="I335" s="67">
        <f ca="1"/>
        <v>10634.499999999998</v>
      </c>
      <c r="J335" s="67">
        <f ca="1"/>
        <v>25472.39</v>
      </c>
      <c r="K335" s="67">
        <f ca="1"/>
        <v>114.43</v>
      </c>
      <c r="L335" s="67">
        <f ca="1"/>
        <v>12062.04</v>
      </c>
      <c r="M335" s="67">
        <f ca="1"/>
        <v>-3201.05</v>
      </c>
      <c r="N335" s="67">
        <f ca="1"/>
        <v>-7189.82</v>
      </c>
      <c r="O335" s="67">
        <f ca="1"/>
        <v>-4271.75</v>
      </c>
      <c r="P335" s="67">
        <f ca="1"/>
        <v>0</v>
      </c>
      <c r="Q335" s="67">
        <f ca="1"/>
        <v>1400</v>
      </c>
    </row>
    <row r="336" spans="2:17" x14ac:dyDescent="0.25">
      <c r="B336" s="88" t="str">
        <f ca="1"/>
        <v>Food &amp; Drinks</v>
      </c>
      <c r="C336" s="87">
        <f ca="1"/>
        <v>46361</v>
      </c>
      <c r="D336" s="78">
        <f ca="1"/>
        <v>11783.910000000002</v>
      </c>
      <c r="E336" s="78">
        <f ca="1"/>
        <v>-14662.619999999999</v>
      </c>
      <c r="F336" s="78">
        <f ca="1"/>
        <v>37648.86</v>
      </c>
      <c r="G336" s="78">
        <f ca="1"/>
        <v>36170.15</v>
      </c>
      <c r="H336" s="78">
        <f ca="1"/>
        <v>1349.4100000000028</v>
      </c>
      <c r="I336" s="78">
        <f ca="1"/>
        <v>10434.499999999998</v>
      </c>
      <c r="J336" s="78">
        <f ca="1"/>
        <v>25472.39</v>
      </c>
      <c r="K336" s="78">
        <f ca="1"/>
        <v>114.43</v>
      </c>
      <c r="L336" s="78">
        <f ca="1"/>
        <v>12062.04</v>
      </c>
      <c r="M336" s="78">
        <f ca="1"/>
        <v>-3201.05</v>
      </c>
      <c r="N336" s="78">
        <f ca="1"/>
        <v>-7189.82</v>
      </c>
      <c r="O336" s="78">
        <f ca="1"/>
        <v>-4271.75</v>
      </c>
      <c r="P336" s="78">
        <f ca="1"/>
        <v>0</v>
      </c>
      <c r="Q336" s="78">
        <f ca="1"/>
        <v>1400</v>
      </c>
    </row>
    <row r="337" spans="2:17" x14ac:dyDescent="0.25">
      <c r="B337" s="88" t="str">
        <f ca="1"/>
        <v>Phone</v>
      </c>
      <c r="C337" s="87">
        <f ca="1"/>
        <v>46361</v>
      </c>
      <c r="D337" s="67">
        <f ca="1"/>
        <v>11633.240000000002</v>
      </c>
      <c r="E337" s="67">
        <f ca="1"/>
        <v>-14662.619999999999</v>
      </c>
      <c r="F337" s="67">
        <f ca="1"/>
        <v>37648.86</v>
      </c>
      <c r="G337" s="67">
        <f ca="1"/>
        <v>36019.480000000003</v>
      </c>
      <c r="H337" s="67">
        <f ca="1"/>
        <v>1198.7400000000027</v>
      </c>
      <c r="I337" s="67">
        <f ca="1"/>
        <v>10434.499999999998</v>
      </c>
      <c r="J337" s="67">
        <f ca="1"/>
        <v>25472.39</v>
      </c>
      <c r="K337" s="67">
        <f ca="1"/>
        <v>114.43</v>
      </c>
      <c r="L337" s="67">
        <f ca="1"/>
        <v>12062.04</v>
      </c>
      <c r="M337" s="67">
        <f ca="1"/>
        <v>-3201.05</v>
      </c>
      <c r="N337" s="67">
        <f ca="1"/>
        <v>-7189.82</v>
      </c>
      <c r="O337" s="67">
        <f ca="1"/>
        <v>-4271.75</v>
      </c>
      <c r="P337" s="67">
        <f ca="1"/>
        <v>0</v>
      </c>
      <c r="Q337" s="67">
        <f ca="1"/>
        <v>1400</v>
      </c>
    </row>
    <row r="338" spans="2:17" x14ac:dyDescent="0.25">
      <c r="B338" s="88" t="str">
        <f ca="1"/>
        <v>Sony</v>
      </c>
      <c r="C338" s="87">
        <f ca="1"/>
        <v>46364</v>
      </c>
      <c r="D338" s="78">
        <f ca="1"/>
        <v>11615.25</v>
      </c>
      <c r="E338" s="78">
        <f ca="1"/>
        <v>-14662.619999999999</v>
      </c>
      <c r="F338" s="78">
        <f ca="1"/>
        <v>37648.86</v>
      </c>
      <c r="G338" s="78">
        <f ca="1"/>
        <v>36001.49</v>
      </c>
      <c r="H338" s="78">
        <f ca="1"/>
        <v>1180.7500000000027</v>
      </c>
      <c r="I338" s="78">
        <f ca="1"/>
        <v>10434.499999999998</v>
      </c>
      <c r="J338" s="78">
        <f ca="1"/>
        <v>25472.39</v>
      </c>
      <c r="K338" s="78">
        <f ca="1"/>
        <v>114.43</v>
      </c>
      <c r="L338" s="78">
        <f ca="1"/>
        <v>12062.04</v>
      </c>
      <c r="M338" s="78">
        <f ca="1"/>
        <v>-3201.05</v>
      </c>
      <c r="N338" s="78">
        <f ca="1"/>
        <v>-7189.82</v>
      </c>
      <c r="O338" s="78">
        <f ca="1"/>
        <v>-4271.75</v>
      </c>
      <c r="P338" s="78">
        <f ca="1"/>
        <v>0</v>
      </c>
      <c r="Q338" s="78">
        <f ca="1"/>
        <v>1400</v>
      </c>
    </row>
    <row r="339" spans="2:17" x14ac:dyDescent="0.25">
      <c r="B339" s="88" t="str">
        <f ca="1"/>
        <v>Phone Insurance</v>
      </c>
      <c r="C339" s="87">
        <f ca="1"/>
        <v>46364</v>
      </c>
      <c r="D339" s="67">
        <f ca="1"/>
        <v>11607.25</v>
      </c>
      <c r="E339" s="67">
        <f ca="1"/>
        <v>-14662.619999999999</v>
      </c>
      <c r="F339" s="67">
        <f ca="1"/>
        <v>37648.86</v>
      </c>
      <c r="G339" s="67">
        <f ca="1"/>
        <v>35993.49</v>
      </c>
      <c r="H339" s="67">
        <f ca="1"/>
        <v>1172.7500000000027</v>
      </c>
      <c r="I339" s="67">
        <f ca="1"/>
        <v>10434.499999999998</v>
      </c>
      <c r="J339" s="67">
        <f ca="1"/>
        <v>25472.39</v>
      </c>
      <c r="K339" s="67">
        <f ca="1"/>
        <v>114.43</v>
      </c>
      <c r="L339" s="67">
        <f ca="1"/>
        <v>12062.04</v>
      </c>
      <c r="M339" s="67">
        <f ca="1"/>
        <v>-3201.05</v>
      </c>
      <c r="N339" s="67">
        <f ca="1"/>
        <v>-7189.82</v>
      </c>
      <c r="O339" s="67">
        <f ca="1"/>
        <v>-4271.75</v>
      </c>
      <c r="P339" s="67">
        <f ca="1"/>
        <v>0</v>
      </c>
      <c r="Q339" s="67">
        <f ca="1"/>
        <v>1400</v>
      </c>
    </row>
    <row r="340" spans="2:17" x14ac:dyDescent="0.25">
      <c r="B340" s="88" t="str">
        <f ca="1"/>
        <v>Amazon</v>
      </c>
      <c r="C340" s="87">
        <f ca="1"/>
        <v>46365</v>
      </c>
      <c r="D340" s="78">
        <f ca="1"/>
        <v>11591.1</v>
      </c>
      <c r="E340" s="78">
        <f ca="1"/>
        <v>-14662.619999999999</v>
      </c>
      <c r="F340" s="78">
        <f ca="1"/>
        <v>37648.86</v>
      </c>
      <c r="G340" s="78">
        <f ca="1"/>
        <v>35977.339999999997</v>
      </c>
      <c r="H340" s="78">
        <f ca="1"/>
        <v>1156.6000000000026</v>
      </c>
      <c r="I340" s="78">
        <f ca="1"/>
        <v>10434.499999999998</v>
      </c>
      <c r="J340" s="78">
        <f ca="1"/>
        <v>25472.39</v>
      </c>
      <c r="K340" s="78">
        <f ca="1"/>
        <v>114.43</v>
      </c>
      <c r="L340" s="78">
        <f ca="1"/>
        <v>12062.04</v>
      </c>
      <c r="M340" s="78">
        <f ca="1"/>
        <v>-3201.05</v>
      </c>
      <c r="N340" s="78">
        <f ca="1"/>
        <v>-7189.82</v>
      </c>
      <c r="O340" s="78">
        <f ca="1"/>
        <v>-4271.75</v>
      </c>
      <c r="P340" s="78">
        <f ca="1"/>
        <v>0</v>
      </c>
      <c r="Q340" s="78">
        <f ca="1"/>
        <v>1400</v>
      </c>
    </row>
    <row r="341" spans="2:17" x14ac:dyDescent="0.25">
      <c r="B341" s="88" t="str">
        <f ca="1"/>
        <v>Viso Go</v>
      </c>
      <c r="C341" s="87">
        <f ca="1"/>
        <v>46367</v>
      </c>
      <c r="D341" s="67">
        <f ca="1"/>
        <v>11316.1</v>
      </c>
      <c r="E341" s="67">
        <f ca="1"/>
        <v>-14516.619999999999</v>
      </c>
      <c r="F341" s="67">
        <f ca="1"/>
        <v>37648.86</v>
      </c>
      <c r="G341" s="67">
        <f ca="1"/>
        <v>35848.339999999997</v>
      </c>
      <c r="H341" s="67">
        <f ca="1"/>
        <v>881.60000000000264</v>
      </c>
      <c r="I341" s="67">
        <f ca="1"/>
        <v>10434.499999999998</v>
      </c>
      <c r="J341" s="67">
        <f ca="1"/>
        <v>25472.39</v>
      </c>
      <c r="K341" s="67">
        <f ca="1"/>
        <v>114.43</v>
      </c>
      <c r="L341" s="67">
        <f ca="1"/>
        <v>12062.04</v>
      </c>
      <c r="M341" s="67">
        <f ca="1"/>
        <v>-3201.05</v>
      </c>
      <c r="N341" s="67">
        <f ca="1"/>
        <v>-7043.82</v>
      </c>
      <c r="O341" s="67">
        <f ca="1"/>
        <v>-4271.75</v>
      </c>
      <c r="P341" s="67">
        <f ca="1"/>
        <v>0</v>
      </c>
      <c r="Q341" s="67">
        <f ca="1"/>
        <v>1400</v>
      </c>
    </row>
    <row r="342" spans="2:17" x14ac:dyDescent="0.25">
      <c r="B342" s="88" t="str">
        <f ca="1"/>
        <v>Motorcycle</v>
      </c>
      <c r="C342" s="87">
        <f ca="1"/>
        <v>46372</v>
      </c>
      <c r="D342" s="78">
        <f ca="1"/>
        <v>11165.720000000001</v>
      </c>
      <c r="E342" s="78">
        <f ca="1"/>
        <v>-14516.619999999999</v>
      </c>
      <c r="F342" s="78">
        <f ca="1"/>
        <v>37648.86</v>
      </c>
      <c r="G342" s="78">
        <f ca="1"/>
        <v>35697.96</v>
      </c>
      <c r="H342" s="78">
        <f ca="1"/>
        <v>731.22000000000264</v>
      </c>
      <c r="I342" s="78">
        <f ca="1"/>
        <v>10434.499999999998</v>
      </c>
      <c r="J342" s="78">
        <f ca="1"/>
        <v>25472.39</v>
      </c>
      <c r="K342" s="78">
        <f ca="1"/>
        <v>114.43</v>
      </c>
      <c r="L342" s="78">
        <f ca="1"/>
        <v>12062.04</v>
      </c>
      <c r="M342" s="78">
        <f ca="1"/>
        <v>-3201.05</v>
      </c>
      <c r="N342" s="78">
        <f ca="1"/>
        <v>-7043.82</v>
      </c>
      <c r="O342" s="78">
        <f ca="1"/>
        <v>-4271.75</v>
      </c>
      <c r="P342" s="78">
        <f ca="1"/>
        <v>0</v>
      </c>
      <c r="Q342" s="78">
        <f ca="1"/>
        <v>1400</v>
      </c>
    </row>
    <row r="343" spans="2:17" x14ac:dyDescent="0.25">
      <c r="B343" s="88" t="str">
        <f ca="1"/>
        <v>Paycheck</v>
      </c>
      <c r="C343" s="87">
        <f ca="1"/>
        <v>46374</v>
      </c>
      <c r="D343" s="67">
        <f ca="1"/>
        <v>12765.720000000001</v>
      </c>
      <c r="E343" s="67">
        <f ca="1"/>
        <v>-14516.619999999999</v>
      </c>
      <c r="F343" s="67">
        <f ca="1"/>
        <v>37648.86</v>
      </c>
      <c r="G343" s="67">
        <f ca="1"/>
        <v>37297.96</v>
      </c>
      <c r="H343" s="67">
        <f ca="1"/>
        <v>1871.2200000000025</v>
      </c>
      <c r="I343" s="67">
        <f ca="1"/>
        <v>10894.499999999998</v>
      </c>
      <c r="J343" s="67">
        <f ca="1"/>
        <v>25472.39</v>
      </c>
      <c r="K343" s="67">
        <f ca="1"/>
        <v>114.43</v>
      </c>
      <c r="L343" s="67">
        <f ca="1"/>
        <v>12062.04</v>
      </c>
      <c r="M343" s="67">
        <f ca="1"/>
        <v>-3201.05</v>
      </c>
      <c r="N343" s="67">
        <f ca="1"/>
        <v>-7043.82</v>
      </c>
      <c r="O343" s="67">
        <f ca="1"/>
        <v>-4271.75</v>
      </c>
      <c r="P343" s="67">
        <f ca="1"/>
        <v>0</v>
      </c>
      <c r="Q343" s="67">
        <f ca="1"/>
        <v>1400</v>
      </c>
    </row>
    <row r="344" spans="2:17" x14ac:dyDescent="0.25">
      <c r="B344" s="88" t="str">
        <f ca="1"/>
        <v>Ameritas</v>
      </c>
      <c r="C344" s="87">
        <f ca="1"/>
        <v>46374</v>
      </c>
      <c r="D344" s="78">
        <f ca="1"/>
        <v>12765.720000000001</v>
      </c>
      <c r="E344" s="78">
        <f ca="1"/>
        <v>-14516.619999999999</v>
      </c>
      <c r="F344" s="78">
        <f ca="1"/>
        <v>37760.86</v>
      </c>
      <c r="G344" s="78">
        <f ca="1"/>
        <v>37409.96</v>
      </c>
      <c r="H344" s="78">
        <f ca="1"/>
        <v>1871.2200000000025</v>
      </c>
      <c r="I344" s="78">
        <f ca="1"/>
        <v>10894.499999999998</v>
      </c>
      <c r="J344" s="78">
        <f ca="1"/>
        <v>25584.39</v>
      </c>
      <c r="K344" s="78">
        <f ca="1"/>
        <v>114.43</v>
      </c>
      <c r="L344" s="78">
        <f ca="1"/>
        <v>12062.04</v>
      </c>
      <c r="M344" s="78">
        <f ca="1"/>
        <v>-3201.05</v>
      </c>
      <c r="N344" s="78">
        <f ca="1"/>
        <v>-7043.82</v>
      </c>
      <c r="O344" s="78">
        <f ca="1"/>
        <v>-4271.75</v>
      </c>
      <c r="P344" s="78">
        <f ca="1"/>
        <v>0</v>
      </c>
      <c r="Q344" s="78">
        <f ca="1"/>
        <v>1400</v>
      </c>
    </row>
    <row r="345" spans="2:17" x14ac:dyDescent="0.25">
      <c r="B345" s="88" t="str">
        <f ca="1"/>
        <v>Groceries</v>
      </c>
      <c r="C345" s="87">
        <f ca="1"/>
        <v>46375</v>
      </c>
      <c r="D345" s="67">
        <f ca="1"/>
        <v>12565.720000000001</v>
      </c>
      <c r="E345" s="67">
        <f ca="1"/>
        <v>-14516.619999999999</v>
      </c>
      <c r="F345" s="67">
        <f ca="1"/>
        <v>37760.86</v>
      </c>
      <c r="G345" s="67">
        <f ca="1"/>
        <v>37209.96</v>
      </c>
      <c r="H345" s="67">
        <f ca="1"/>
        <v>1871.2200000000025</v>
      </c>
      <c r="I345" s="67">
        <f ca="1"/>
        <v>10694.499999999998</v>
      </c>
      <c r="J345" s="67">
        <f ca="1"/>
        <v>25584.39</v>
      </c>
      <c r="K345" s="67">
        <f ca="1"/>
        <v>114.43</v>
      </c>
      <c r="L345" s="67">
        <f ca="1"/>
        <v>12062.04</v>
      </c>
      <c r="M345" s="67">
        <f ca="1"/>
        <v>-3201.05</v>
      </c>
      <c r="N345" s="67">
        <f ca="1"/>
        <v>-7043.82</v>
      </c>
      <c r="O345" s="67">
        <f ca="1"/>
        <v>-4271.75</v>
      </c>
      <c r="P345" s="67">
        <f ca="1"/>
        <v>0</v>
      </c>
      <c r="Q345" s="67">
        <f ca="1"/>
        <v>1400</v>
      </c>
    </row>
    <row r="346" spans="2:17" x14ac:dyDescent="0.25">
      <c r="B346" s="88" t="str">
        <f ca="1"/>
        <v>Food &amp; Drinks</v>
      </c>
      <c r="C346" s="87">
        <f ca="1"/>
        <v>46375</v>
      </c>
      <c r="D346" s="78">
        <f ca="1"/>
        <v>12365.720000000001</v>
      </c>
      <c r="E346" s="78">
        <f ca="1"/>
        <v>-14516.619999999999</v>
      </c>
      <c r="F346" s="78">
        <f ca="1"/>
        <v>37760.86</v>
      </c>
      <c r="G346" s="78">
        <f ca="1"/>
        <v>37009.96</v>
      </c>
      <c r="H346" s="78">
        <f ca="1"/>
        <v>1871.2200000000025</v>
      </c>
      <c r="I346" s="78">
        <f ca="1"/>
        <v>10494.499999999998</v>
      </c>
      <c r="J346" s="78">
        <f ca="1"/>
        <v>25584.39</v>
      </c>
      <c r="K346" s="78">
        <f ca="1"/>
        <v>114.43</v>
      </c>
      <c r="L346" s="78">
        <f ca="1"/>
        <v>12062.04</v>
      </c>
      <c r="M346" s="78">
        <f ca="1"/>
        <v>-3201.05</v>
      </c>
      <c r="N346" s="78">
        <f ca="1"/>
        <v>-7043.82</v>
      </c>
      <c r="O346" s="78">
        <f ca="1"/>
        <v>-4271.75</v>
      </c>
      <c r="P346" s="78">
        <f ca="1"/>
        <v>0</v>
      </c>
      <c r="Q346" s="78">
        <f ca="1"/>
        <v>1400</v>
      </c>
    </row>
    <row r="347" spans="2:17" x14ac:dyDescent="0.25">
      <c r="B347" s="88" t="str">
        <f ca="1"/>
        <v>Netflix</v>
      </c>
      <c r="C347" s="87">
        <f ca="1"/>
        <v>46376</v>
      </c>
      <c r="D347" s="67">
        <f ca="1"/>
        <v>12340.730000000001</v>
      </c>
      <c r="E347" s="67">
        <f ca="1"/>
        <v>-14516.619999999999</v>
      </c>
      <c r="F347" s="67">
        <f ca="1"/>
        <v>37760.86</v>
      </c>
      <c r="G347" s="67">
        <f ca="1"/>
        <v>36984.97</v>
      </c>
      <c r="H347" s="67">
        <f ca="1"/>
        <v>1846.2300000000025</v>
      </c>
      <c r="I347" s="67">
        <f ca="1"/>
        <v>10494.499999999998</v>
      </c>
      <c r="J347" s="67">
        <f ca="1"/>
        <v>25584.39</v>
      </c>
      <c r="K347" s="67">
        <f ca="1"/>
        <v>114.43</v>
      </c>
      <c r="L347" s="67">
        <f ca="1"/>
        <v>12062.04</v>
      </c>
      <c r="M347" s="67">
        <f ca="1"/>
        <v>-3201.05</v>
      </c>
      <c r="N347" s="67">
        <f ca="1"/>
        <v>-7043.82</v>
      </c>
      <c r="O347" s="67">
        <f ca="1"/>
        <v>-4271.75</v>
      </c>
      <c r="P347" s="67">
        <f ca="1"/>
        <v>0</v>
      </c>
      <c r="Q347" s="67">
        <f ca="1"/>
        <v>1400</v>
      </c>
    </row>
    <row r="348" spans="2:17" x14ac:dyDescent="0.25">
      <c r="B348" s="88" t="str">
        <f ca="1"/>
        <v>Renters</v>
      </c>
      <c r="C348" s="87">
        <f ca="1"/>
        <v>46377</v>
      </c>
      <c r="D348" s="78">
        <f ca="1"/>
        <v>12329.810000000001</v>
      </c>
      <c r="E348" s="78">
        <f ca="1"/>
        <v>-14516.619999999999</v>
      </c>
      <c r="F348" s="78">
        <f ca="1"/>
        <v>37760.86</v>
      </c>
      <c r="G348" s="78">
        <f ca="1"/>
        <v>36974.049999999996</v>
      </c>
      <c r="H348" s="78">
        <f ca="1"/>
        <v>1835.3100000000024</v>
      </c>
      <c r="I348" s="78">
        <f ca="1"/>
        <v>10494.499999999998</v>
      </c>
      <c r="J348" s="78">
        <f ca="1"/>
        <v>25584.39</v>
      </c>
      <c r="K348" s="78">
        <f ca="1"/>
        <v>114.43</v>
      </c>
      <c r="L348" s="78">
        <f ca="1"/>
        <v>12062.04</v>
      </c>
      <c r="M348" s="78">
        <f ca="1"/>
        <v>-3201.05</v>
      </c>
      <c r="N348" s="78">
        <f ca="1"/>
        <v>-7043.82</v>
      </c>
      <c r="O348" s="78">
        <f ca="1"/>
        <v>-4271.75</v>
      </c>
      <c r="P348" s="78">
        <f ca="1"/>
        <v>0</v>
      </c>
      <c r="Q348" s="78">
        <f ca="1"/>
        <v>1400</v>
      </c>
    </row>
    <row r="349" spans="2:17" x14ac:dyDescent="0.25">
      <c r="B349" s="88" t="str">
        <f ca="1"/>
        <v>Sniffies</v>
      </c>
      <c r="C349" s="87">
        <f ca="1"/>
        <v>46377</v>
      </c>
      <c r="D349" s="67">
        <f ca="1"/>
        <v>12269.87</v>
      </c>
      <c r="E349" s="67">
        <f ca="1"/>
        <v>-14516.619999999999</v>
      </c>
      <c r="F349" s="67">
        <f ca="1"/>
        <v>37760.86</v>
      </c>
      <c r="G349" s="67">
        <f ca="1"/>
        <v>36914.11</v>
      </c>
      <c r="H349" s="67">
        <f ca="1"/>
        <v>1775.3700000000024</v>
      </c>
      <c r="I349" s="67">
        <f ca="1"/>
        <v>10494.499999999998</v>
      </c>
      <c r="J349" s="67">
        <f ca="1"/>
        <v>25584.39</v>
      </c>
      <c r="K349" s="67">
        <f ca="1"/>
        <v>114.43</v>
      </c>
      <c r="L349" s="67">
        <f ca="1"/>
        <v>12062.04</v>
      </c>
      <c r="M349" s="67">
        <f ca="1"/>
        <v>-3201.05</v>
      </c>
      <c r="N349" s="67">
        <f ca="1"/>
        <v>-7043.82</v>
      </c>
      <c r="O349" s="67">
        <f ca="1"/>
        <v>-4271.75</v>
      </c>
      <c r="P349" s="67">
        <f ca="1"/>
        <v>0</v>
      </c>
      <c r="Q349" s="67">
        <f ca="1"/>
        <v>1400</v>
      </c>
    </row>
    <row r="350" spans="2:17" x14ac:dyDescent="0.25">
      <c r="B350" s="88" t="str">
        <f ca="1"/>
        <v>Cese Transfer</v>
      </c>
      <c r="C350" s="87">
        <f ca="1"/>
        <v>46381</v>
      </c>
      <c r="D350" s="78">
        <f ca="1"/>
        <v>12411.87</v>
      </c>
      <c r="E350" s="78">
        <f ca="1"/>
        <v>-14516.619999999999</v>
      </c>
      <c r="F350" s="78">
        <f ca="1"/>
        <v>37760.86</v>
      </c>
      <c r="G350" s="78">
        <f ca="1"/>
        <v>37056.11</v>
      </c>
      <c r="H350" s="78">
        <f ca="1"/>
        <v>1917.3700000000024</v>
      </c>
      <c r="I350" s="78">
        <f ca="1"/>
        <v>10494.499999999998</v>
      </c>
      <c r="J350" s="78">
        <f ca="1"/>
        <v>25584.39</v>
      </c>
      <c r="K350" s="78">
        <f ca="1"/>
        <v>114.43</v>
      </c>
      <c r="L350" s="78">
        <f ca="1"/>
        <v>12062.04</v>
      </c>
      <c r="M350" s="78">
        <f ca="1"/>
        <v>-3201.05</v>
      </c>
      <c r="N350" s="78">
        <f ca="1"/>
        <v>-7043.82</v>
      </c>
      <c r="O350" s="78">
        <f ca="1"/>
        <v>-4271.75</v>
      </c>
      <c r="P350" s="78">
        <f ca="1"/>
        <v>0</v>
      </c>
      <c r="Q350" s="78">
        <f ca="1"/>
        <v>1400</v>
      </c>
    </row>
    <row r="351" spans="2:17" x14ac:dyDescent="0.25">
      <c r="B351" s="88" t="str">
        <f ca="1"/>
        <v>Internet</v>
      </c>
      <c r="C351" s="87">
        <f ca="1"/>
        <v>46382</v>
      </c>
      <c r="D351" s="67">
        <f ca="1"/>
        <v>12411.87</v>
      </c>
      <c r="E351" s="67">
        <f ca="1"/>
        <v>-14516.619999999999</v>
      </c>
      <c r="F351" s="67">
        <f ca="1"/>
        <v>37760.86</v>
      </c>
      <c r="G351" s="67">
        <f ca="1"/>
        <v>37056.11</v>
      </c>
      <c r="H351" s="67">
        <f ca="1"/>
        <v>1917.3700000000024</v>
      </c>
      <c r="I351" s="67">
        <f ca="1"/>
        <v>10494.499999999998</v>
      </c>
      <c r="J351" s="67">
        <f ca="1"/>
        <v>25584.39</v>
      </c>
      <c r="K351" s="67">
        <f ca="1"/>
        <v>114.43</v>
      </c>
      <c r="L351" s="67">
        <f ca="1"/>
        <v>12062.04</v>
      </c>
      <c r="M351" s="67">
        <f ca="1"/>
        <v>-3201.05</v>
      </c>
      <c r="N351" s="67">
        <f ca="1"/>
        <v>-7043.82</v>
      </c>
      <c r="O351" s="67">
        <f ca="1"/>
        <v>-4271.75</v>
      </c>
      <c r="P351" s="67">
        <f ca="1"/>
        <v>0</v>
      </c>
      <c r="Q351" s="67">
        <f ca="1"/>
        <v>1400</v>
      </c>
    </row>
    <row r="352" spans="2:17" x14ac:dyDescent="0.25">
      <c r="B352" s="88" t="str">
        <f ca="1"/>
        <v>Windsurf</v>
      </c>
      <c r="C352" s="87">
        <f ca="1"/>
        <v>46382</v>
      </c>
      <c r="D352" s="78">
        <f ca="1"/>
        <v>12396.87</v>
      </c>
      <c r="E352" s="78">
        <f ca="1"/>
        <v>-14516.619999999999</v>
      </c>
      <c r="F352" s="78">
        <f ca="1"/>
        <v>37760.86</v>
      </c>
      <c r="G352" s="78">
        <f ca="1"/>
        <v>37041.11</v>
      </c>
      <c r="H352" s="78">
        <f ca="1"/>
        <v>1902.3700000000024</v>
      </c>
      <c r="I352" s="78">
        <f ca="1"/>
        <v>10494.499999999998</v>
      </c>
      <c r="J352" s="78">
        <f ca="1"/>
        <v>25584.39</v>
      </c>
      <c r="K352" s="78">
        <f ca="1"/>
        <v>114.43</v>
      </c>
      <c r="L352" s="78">
        <f ca="1"/>
        <v>12062.04</v>
      </c>
      <c r="M352" s="78">
        <f ca="1"/>
        <v>-3201.05</v>
      </c>
      <c r="N352" s="78">
        <f ca="1"/>
        <v>-7043.82</v>
      </c>
      <c r="O352" s="78">
        <f ca="1"/>
        <v>-4271.75</v>
      </c>
      <c r="P352" s="78">
        <f ca="1"/>
        <v>0</v>
      </c>
      <c r="Q352" s="78">
        <f ca="1"/>
        <v>1400</v>
      </c>
    </row>
    <row r="353" spans="2:17" x14ac:dyDescent="0.25">
      <c r="B353" s="88" t="str">
        <f ca="1"/>
        <v>Tidal</v>
      </c>
      <c r="C353" s="87">
        <f ca="1"/>
        <v>46383</v>
      </c>
      <c r="D353" s="67">
        <f ca="1"/>
        <v>12385.880000000001</v>
      </c>
      <c r="E353" s="67">
        <f ca="1"/>
        <v>-14516.619999999999</v>
      </c>
      <c r="F353" s="67">
        <f ca="1"/>
        <v>37760.86</v>
      </c>
      <c r="G353" s="67">
        <f ca="1"/>
        <v>37030.120000000003</v>
      </c>
      <c r="H353" s="67">
        <f ca="1"/>
        <v>1891.3800000000024</v>
      </c>
      <c r="I353" s="67">
        <f ca="1"/>
        <v>10494.499999999998</v>
      </c>
      <c r="J353" s="67">
        <f ca="1"/>
        <v>25584.39</v>
      </c>
      <c r="K353" s="67">
        <f ca="1"/>
        <v>114.43</v>
      </c>
      <c r="L353" s="67">
        <f ca="1"/>
        <v>12062.04</v>
      </c>
      <c r="M353" s="67">
        <f ca="1"/>
        <v>-3201.05</v>
      </c>
      <c r="N353" s="67">
        <f ca="1"/>
        <v>-7043.82</v>
      </c>
      <c r="O353" s="67">
        <f ca="1"/>
        <v>-4271.75</v>
      </c>
      <c r="P353" s="67">
        <f ca="1"/>
        <v>0</v>
      </c>
      <c r="Q353" s="67">
        <f ca="1"/>
        <v>1400</v>
      </c>
    </row>
    <row r="354" spans="2:17" x14ac:dyDescent="0.25">
      <c r="B354" s="88" t="str">
        <f ca="1"/>
        <v>Costco Citi</v>
      </c>
      <c r="C354" s="87">
        <f ca="1"/>
        <v>46384</v>
      </c>
      <c r="D354" s="78">
        <f ca="1"/>
        <v>12245.880000000001</v>
      </c>
      <c r="E354" s="78">
        <f ca="1"/>
        <v>-14516.619999999999</v>
      </c>
      <c r="F354" s="78">
        <f ca="1"/>
        <v>37760.86</v>
      </c>
      <c r="G354" s="78">
        <f ca="1"/>
        <v>37030.120000000003</v>
      </c>
      <c r="H354" s="78">
        <f ca="1"/>
        <v>1751.3800000000024</v>
      </c>
      <c r="I354" s="78">
        <f ca="1"/>
        <v>10494.499999999998</v>
      </c>
      <c r="J354" s="78">
        <f ca="1"/>
        <v>25584.39</v>
      </c>
      <c r="K354" s="78">
        <f ca="1"/>
        <v>114.43</v>
      </c>
      <c r="L354" s="78">
        <f ca="1"/>
        <v>12062.04</v>
      </c>
      <c r="M354" s="78">
        <f ca="1"/>
        <v>-3201.05</v>
      </c>
      <c r="N354" s="78">
        <f ca="1"/>
        <v>-7043.82</v>
      </c>
      <c r="O354" s="78">
        <f ca="1"/>
        <v>-4271.75</v>
      </c>
      <c r="P354" s="78">
        <f ca="1"/>
        <v>0</v>
      </c>
      <c r="Q354" s="78">
        <f ca="1"/>
        <v>1540</v>
      </c>
    </row>
    <row r="355" spans="2:17" x14ac:dyDescent="0.25">
      <c r="B355" s="88" t="str">
        <f ca="1"/>
        <v>Kulo Transfer</v>
      </c>
      <c r="C355" s="87">
        <f ca="1"/>
        <v>46384</v>
      </c>
      <c r="D355" s="67">
        <f ca="1"/>
        <v>13295.880000000001</v>
      </c>
      <c r="E355" s="67">
        <f ca="1"/>
        <v>-14516.619999999999</v>
      </c>
      <c r="F355" s="67">
        <f ca="1"/>
        <v>37760.86</v>
      </c>
      <c r="G355" s="67">
        <f ca="1"/>
        <v>38080.120000000003</v>
      </c>
      <c r="H355" s="67">
        <f ca="1"/>
        <v>2801.3800000000024</v>
      </c>
      <c r="I355" s="67">
        <f ca="1"/>
        <v>10494.499999999998</v>
      </c>
      <c r="J355" s="67">
        <f ca="1"/>
        <v>25584.39</v>
      </c>
      <c r="K355" s="67">
        <f ca="1"/>
        <v>114.43</v>
      </c>
      <c r="L355" s="67">
        <f ca="1"/>
        <v>12062.04</v>
      </c>
      <c r="M355" s="67">
        <f ca="1"/>
        <v>-3201.05</v>
      </c>
      <c r="N355" s="67">
        <f ca="1"/>
        <v>-7043.82</v>
      </c>
      <c r="O355" s="67">
        <f ca="1"/>
        <v>-4271.75</v>
      </c>
      <c r="P355" s="67">
        <f ca="1"/>
        <v>0</v>
      </c>
      <c r="Q355" s="67">
        <f ca="1"/>
        <v>1540</v>
      </c>
    </row>
    <row r="356" spans="2:17" x14ac:dyDescent="0.25">
      <c r="B356" s="88" t="str">
        <f ca="1"/>
        <v>Kulo SDGE</v>
      </c>
      <c r="C356" s="87">
        <f ca="1"/>
        <v>46384</v>
      </c>
      <c r="D356" s="78">
        <f ca="1"/>
        <v>13213.880000000001</v>
      </c>
      <c r="E356" s="78">
        <f ca="1"/>
        <v>-14516.619999999999</v>
      </c>
      <c r="F356" s="78">
        <f ca="1"/>
        <v>37760.86</v>
      </c>
      <c r="G356" s="78">
        <f ca="1"/>
        <v>37998.120000000003</v>
      </c>
      <c r="H356" s="78">
        <f ca="1"/>
        <v>2719.3800000000024</v>
      </c>
      <c r="I356" s="78">
        <f ca="1"/>
        <v>10494.499999999998</v>
      </c>
      <c r="J356" s="78">
        <f ca="1"/>
        <v>25584.39</v>
      </c>
      <c r="K356" s="78">
        <f ca="1"/>
        <v>114.43</v>
      </c>
      <c r="L356" s="78">
        <f ca="1"/>
        <v>12062.04</v>
      </c>
      <c r="M356" s="78">
        <f ca="1"/>
        <v>-3201.05</v>
      </c>
      <c r="N356" s="78">
        <f ca="1"/>
        <v>-7043.82</v>
      </c>
      <c r="O356" s="78">
        <f ca="1"/>
        <v>-4271.75</v>
      </c>
      <c r="P356" s="78">
        <f ca="1"/>
        <v>0</v>
      </c>
      <c r="Q356" s="78">
        <f ca="1"/>
        <v>1540</v>
      </c>
    </row>
    <row r="357" spans="2:17" x14ac:dyDescent="0.25">
      <c r="B357" s="88" t="str">
        <f ca="1"/>
        <v>SDGE</v>
      </c>
      <c r="C357" s="87">
        <f ca="1"/>
        <v>46384</v>
      </c>
      <c r="D357" s="67">
        <f ca="1"/>
        <v>13129.880000000001</v>
      </c>
      <c r="E357" s="67">
        <f ca="1"/>
        <v>-14516.619999999999</v>
      </c>
      <c r="F357" s="67">
        <f ca="1"/>
        <v>37760.86</v>
      </c>
      <c r="G357" s="67">
        <f ca="1"/>
        <v>37914.120000000003</v>
      </c>
      <c r="H357" s="67">
        <f ca="1"/>
        <v>2635.3800000000024</v>
      </c>
      <c r="I357" s="67">
        <f ca="1"/>
        <v>10494.499999999998</v>
      </c>
      <c r="J357" s="67">
        <f ca="1"/>
        <v>25584.39</v>
      </c>
      <c r="K357" s="67">
        <f ca="1"/>
        <v>114.43</v>
      </c>
      <c r="L357" s="67">
        <f ca="1"/>
        <v>12062.04</v>
      </c>
      <c r="M357" s="67">
        <f ca="1"/>
        <v>-3201.05</v>
      </c>
      <c r="N357" s="67">
        <f ca="1"/>
        <v>-7043.82</v>
      </c>
      <c r="O357" s="67">
        <f ca="1"/>
        <v>-4271.75</v>
      </c>
      <c r="P357" s="67">
        <f ca="1"/>
        <v>0</v>
      </c>
      <c r="Q357" s="67">
        <f ca="1"/>
        <v>1540</v>
      </c>
    </row>
    <row r="358" spans="2:17" x14ac:dyDescent="0.25">
      <c r="B358" s="88" t="str">
        <f ca="1"/>
        <v>Prime Ad-Free</v>
      </c>
      <c r="C358" s="87">
        <f ca="1"/>
        <v>46384</v>
      </c>
      <c r="D358" s="78">
        <f ca="1"/>
        <v>13126.890000000001</v>
      </c>
      <c r="E358" s="78">
        <f ca="1"/>
        <v>-14516.619999999999</v>
      </c>
      <c r="F358" s="78">
        <f ca="1"/>
        <v>37760.86</v>
      </c>
      <c r="G358" s="78">
        <f ca="1"/>
        <v>37911.129999999997</v>
      </c>
      <c r="H358" s="78">
        <f ca="1"/>
        <v>2632.3900000000026</v>
      </c>
      <c r="I358" s="78">
        <f ca="1"/>
        <v>10494.499999999998</v>
      </c>
      <c r="J358" s="78">
        <f ca="1"/>
        <v>25584.39</v>
      </c>
      <c r="K358" s="78">
        <f ca="1"/>
        <v>114.43</v>
      </c>
      <c r="L358" s="78">
        <f ca="1"/>
        <v>12062.04</v>
      </c>
      <c r="M358" s="78">
        <f ca="1"/>
        <v>-3201.05</v>
      </c>
      <c r="N358" s="78">
        <f ca="1"/>
        <v>-7043.82</v>
      </c>
      <c r="O358" s="78">
        <f ca="1"/>
        <v>-4271.75</v>
      </c>
      <c r="P358" s="78">
        <f ca="1"/>
        <v>0</v>
      </c>
      <c r="Q358" s="78">
        <f ca="1"/>
        <v>1540</v>
      </c>
    </row>
    <row r="359" spans="2:17" x14ac:dyDescent="0.25">
      <c r="B359" s="88" t="str">
        <f ca="1"/>
        <v>Paycheck</v>
      </c>
      <c r="C359" s="87">
        <f ca="1"/>
        <v>46388</v>
      </c>
      <c r="D359" s="67">
        <f ca="1"/>
        <v>14726.890000000001</v>
      </c>
      <c r="E359" s="67">
        <f ca="1"/>
        <v>-14516.619999999999</v>
      </c>
      <c r="F359" s="67">
        <f ca="1"/>
        <v>37760.86</v>
      </c>
      <c r="G359" s="67">
        <f ca="1"/>
        <v>39511.129999999997</v>
      </c>
      <c r="H359" s="67">
        <f ca="1"/>
        <v>3772.3900000000026</v>
      </c>
      <c r="I359" s="67">
        <f ca="1"/>
        <v>10954.499999999998</v>
      </c>
      <c r="J359" s="67">
        <f ca="1"/>
        <v>25584.39</v>
      </c>
      <c r="K359" s="67">
        <f ca="1"/>
        <v>114.43</v>
      </c>
      <c r="L359" s="67">
        <f ca="1"/>
        <v>12062.04</v>
      </c>
      <c r="M359" s="67">
        <f ca="1"/>
        <v>-3201.05</v>
      </c>
      <c r="N359" s="67">
        <f ca="1"/>
        <v>-7043.82</v>
      </c>
      <c r="O359" s="67">
        <f ca="1"/>
        <v>-4271.75</v>
      </c>
      <c r="P359" s="67">
        <f ca="1"/>
        <v>0</v>
      </c>
      <c r="Q359" s="67">
        <f ca="1"/>
        <v>1540</v>
      </c>
    </row>
    <row r="360" spans="2:17" x14ac:dyDescent="0.25">
      <c r="B360" s="88" t="str">
        <f ca="1"/>
        <v>Disability</v>
      </c>
      <c r="C360" s="87">
        <f ca="1"/>
        <v>46388</v>
      </c>
      <c r="D360" s="78">
        <f ca="1"/>
        <v>15083.550000000001</v>
      </c>
      <c r="E360" s="78">
        <f ca="1"/>
        <v>-14516.619999999999</v>
      </c>
      <c r="F360" s="78">
        <f ca="1"/>
        <v>37760.86</v>
      </c>
      <c r="G360" s="78">
        <f ca="1"/>
        <v>39867.79</v>
      </c>
      <c r="H360" s="78">
        <f ca="1"/>
        <v>3772.3900000000026</v>
      </c>
      <c r="I360" s="78">
        <f ca="1"/>
        <v>11311.159999999998</v>
      </c>
      <c r="J360" s="78">
        <f ca="1"/>
        <v>25584.39</v>
      </c>
      <c r="K360" s="78">
        <f ca="1"/>
        <v>114.43</v>
      </c>
      <c r="L360" s="78">
        <f ca="1"/>
        <v>12062.04</v>
      </c>
      <c r="M360" s="78">
        <f ca="1"/>
        <v>-3201.05</v>
      </c>
      <c r="N360" s="78">
        <f ca="1"/>
        <v>-7043.82</v>
      </c>
      <c r="O360" s="78">
        <f ca="1"/>
        <v>-4271.75</v>
      </c>
      <c r="P360" s="78">
        <f ca="1"/>
        <v>0</v>
      </c>
      <c r="Q360" s="78">
        <f ca="1"/>
        <v>1540</v>
      </c>
    </row>
    <row r="361" spans="2:17" x14ac:dyDescent="0.25">
      <c r="B361" s="88" t="str">
        <f ca="1"/>
        <v>Ameritas</v>
      </c>
      <c r="C361" s="87">
        <f ca="1"/>
        <v>46388</v>
      </c>
      <c r="D361" s="67">
        <f ca="1"/>
        <v>15083.550000000001</v>
      </c>
      <c r="E361" s="67">
        <f ca="1"/>
        <v>-14516.619999999999</v>
      </c>
      <c r="F361" s="67">
        <f ca="1"/>
        <v>37872.86</v>
      </c>
      <c r="G361" s="67">
        <f ca="1"/>
        <v>39979.79</v>
      </c>
      <c r="H361" s="67">
        <f ca="1"/>
        <v>3772.3900000000026</v>
      </c>
      <c r="I361" s="67">
        <f ca="1"/>
        <v>11311.159999999998</v>
      </c>
      <c r="J361" s="67">
        <f ca="1"/>
        <v>25696.39</v>
      </c>
      <c r="K361" s="67">
        <f ca="1"/>
        <v>114.43</v>
      </c>
      <c r="L361" s="67">
        <f ca="1"/>
        <v>12062.04</v>
      </c>
      <c r="M361" s="67">
        <f ca="1"/>
        <v>-3201.05</v>
      </c>
      <c r="N361" s="67">
        <f ca="1"/>
        <v>-7043.82</v>
      </c>
      <c r="O361" s="67">
        <f ca="1"/>
        <v>-4271.75</v>
      </c>
      <c r="P361" s="67">
        <f ca="1"/>
        <v>0</v>
      </c>
      <c r="Q361" s="67">
        <f ca="1"/>
        <v>1540</v>
      </c>
    </row>
    <row r="362" spans="2:17" x14ac:dyDescent="0.25">
      <c r="B362" s="88" t="str">
        <f ca="1"/>
        <v>Kulo Rent</v>
      </c>
      <c r="C362" s="87">
        <f ca="1"/>
        <v>46388</v>
      </c>
      <c r="D362" s="78">
        <f ca="1"/>
        <v>14124.550000000001</v>
      </c>
      <c r="E362" s="78">
        <f ca="1"/>
        <v>-14516.619999999999</v>
      </c>
      <c r="F362" s="78">
        <f ca="1"/>
        <v>37872.86</v>
      </c>
      <c r="G362" s="78">
        <f ca="1"/>
        <v>39020.79</v>
      </c>
      <c r="H362" s="78">
        <f ca="1"/>
        <v>2813.3900000000026</v>
      </c>
      <c r="I362" s="78">
        <f ca="1"/>
        <v>11311.159999999998</v>
      </c>
      <c r="J362" s="78">
        <f ca="1"/>
        <v>25696.39</v>
      </c>
      <c r="K362" s="78">
        <f ca="1"/>
        <v>114.43</v>
      </c>
      <c r="L362" s="78">
        <f ca="1"/>
        <v>12062.04</v>
      </c>
      <c r="M362" s="78">
        <f ca="1"/>
        <v>-3201.05</v>
      </c>
      <c r="N362" s="78">
        <f ca="1"/>
        <v>-7043.82</v>
      </c>
      <c r="O362" s="78">
        <f ca="1"/>
        <v>-4271.75</v>
      </c>
      <c r="P362" s="78">
        <f ca="1"/>
        <v>0</v>
      </c>
      <c r="Q362" s="78">
        <f ca="1"/>
        <v>1540</v>
      </c>
    </row>
    <row r="363" spans="2:17" x14ac:dyDescent="0.25">
      <c r="B363" s="88" t="str">
        <f ca="1"/>
        <v>Rent</v>
      </c>
      <c r="C363" s="87">
        <f ca="1"/>
        <v>46388</v>
      </c>
      <c r="D363" s="67">
        <f ca="1"/>
        <v>12846.58</v>
      </c>
      <c r="E363" s="67">
        <f ca="1"/>
        <v>-14516.619999999999</v>
      </c>
      <c r="F363" s="67">
        <f ca="1"/>
        <v>37872.86</v>
      </c>
      <c r="G363" s="67">
        <f ca="1"/>
        <v>37742.82</v>
      </c>
      <c r="H363" s="67">
        <f ca="1"/>
        <v>1535.4200000000026</v>
      </c>
      <c r="I363" s="67">
        <f ca="1"/>
        <v>11311.159999999998</v>
      </c>
      <c r="J363" s="67">
        <f ca="1"/>
        <v>25696.39</v>
      </c>
      <c r="K363" s="67">
        <f ca="1"/>
        <v>114.43</v>
      </c>
      <c r="L363" s="67">
        <f ca="1"/>
        <v>12062.04</v>
      </c>
      <c r="M363" s="67">
        <f ca="1"/>
        <v>-3201.05</v>
      </c>
      <c r="N363" s="67">
        <f ca="1"/>
        <v>-7043.82</v>
      </c>
      <c r="O363" s="67">
        <f ca="1"/>
        <v>-4271.75</v>
      </c>
      <c r="P363" s="67">
        <f ca="1"/>
        <v>0</v>
      </c>
      <c r="Q363" s="67">
        <f ca="1"/>
        <v>1540</v>
      </c>
    </row>
    <row r="364" spans="2:17" x14ac:dyDescent="0.25">
      <c r="B364" s="88" t="str">
        <f ca="1"/>
        <v>Groceries</v>
      </c>
      <c r="C364" s="87">
        <f ca="1"/>
        <v>46389</v>
      </c>
      <c r="D364" s="78">
        <f ca="1"/>
        <v>12646.58</v>
      </c>
      <c r="E364" s="78">
        <f ca="1"/>
        <v>-14516.619999999999</v>
      </c>
      <c r="F364" s="78">
        <f ca="1"/>
        <v>37872.86</v>
      </c>
      <c r="G364" s="78">
        <f ca="1"/>
        <v>37542.82</v>
      </c>
      <c r="H364" s="78">
        <f ca="1"/>
        <v>1535.4200000000026</v>
      </c>
      <c r="I364" s="78">
        <f ca="1"/>
        <v>11111.159999999998</v>
      </c>
      <c r="J364" s="78">
        <f ca="1"/>
        <v>25696.39</v>
      </c>
      <c r="K364" s="78">
        <f ca="1"/>
        <v>114.43</v>
      </c>
      <c r="L364" s="78">
        <f ca="1"/>
        <v>12062.04</v>
      </c>
      <c r="M364" s="78">
        <f ca="1"/>
        <v>-3201.05</v>
      </c>
      <c r="N364" s="78">
        <f ca="1"/>
        <v>-7043.82</v>
      </c>
      <c r="O364" s="78">
        <f ca="1"/>
        <v>-4271.75</v>
      </c>
      <c r="P364" s="78">
        <f ca="1"/>
        <v>0</v>
      </c>
      <c r="Q364" s="78">
        <f ca="1"/>
        <v>1540</v>
      </c>
    </row>
    <row r="365" spans="2:17" x14ac:dyDescent="0.25">
      <c r="B365" s="88" t="str">
        <f ca="1"/>
        <v>Food &amp; Drinks</v>
      </c>
      <c r="C365" s="87">
        <f ca="1"/>
        <v>46389</v>
      </c>
      <c r="D365" s="67">
        <f ca="1"/>
        <v>12446.58</v>
      </c>
      <c r="E365" s="67">
        <f ca="1"/>
        <v>-14516.619999999999</v>
      </c>
      <c r="F365" s="67">
        <f ca="1"/>
        <v>37872.86</v>
      </c>
      <c r="G365" s="67">
        <f ca="1"/>
        <v>37342.82</v>
      </c>
      <c r="H365" s="67">
        <f ca="1"/>
        <v>1535.4200000000026</v>
      </c>
      <c r="I365" s="67">
        <f ca="1"/>
        <v>10911.159999999998</v>
      </c>
      <c r="J365" s="67">
        <f ca="1"/>
        <v>25696.39</v>
      </c>
      <c r="K365" s="67">
        <f ca="1"/>
        <v>114.43</v>
      </c>
      <c r="L365" s="67">
        <f ca="1"/>
        <v>12062.04</v>
      </c>
      <c r="M365" s="67">
        <f ca="1"/>
        <v>-3201.05</v>
      </c>
      <c r="N365" s="67">
        <f ca="1"/>
        <v>-7043.82</v>
      </c>
      <c r="O365" s="67">
        <f ca="1"/>
        <v>-4271.75</v>
      </c>
      <c r="P365" s="67">
        <f ca="1"/>
        <v>0</v>
      </c>
      <c r="Q365" s="67">
        <f ca="1"/>
        <v>1540</v>
      </c>
    </row>
    <row r="366" spans="2:17" x14ac:dyDescent="0.25">
      <c r="B366" s="88" t="str">
        <f ca="1"/>
        <v>Visa Platinum</v>
      </c>
      <c r="C366" s="87">
        <f ca="1"/>
        <v>46390</v>
      </c>
      <c r="D366" s="78">
        <f ca="1"/>
        <v>12217.58</v>
      </c>
      <c r="E366" s="78">
        <f ca="1"/>
        <v>-14205.619999999999</v>
      </c>
      <c r="F366" s="78">
        <f ca="1"/>
        <v>37872.86</v>
      </c>
      <c r="G366" s="78">
        <f ca="1"/>
        <v>37424.82</v>
      </c>
      <c r="H366" s="78">
        <f ca="1"/>
        <v>1306.4200000000026</v>
      </c>
      <c r="I366" s="78">
        <f ca="1"/>
        <v>10911.159999999998</v>
      </c>
      <c r="J366" s="78">
        <f ca="1"/>
        <v>25696.39</v>
      </c>
      <c r="K366" s="78">
        <f ca="1"/>
        <v>114.43</v>
      </c>
      <c r="L366" s="78">
        <f ca="1"/>
        <v>12062.04</v>
      </c>
      <c r="M366" s="78">
        <f ca="1"/>
        <v>-2890.05</v>
      </c>
      <c r="N366" s="78">
        <f ca="1"/>
        <v>-7043.82</v>
      </c>
      <c r="O366" s="78">
        <f ca="1"/>
        <v>-4271.75</v>
      </c>
      <c r="P366" s="78">
        <f ca="1"/>
        <v>0</v>
      </c>
      <c r="Q366" s="78">
        <f ca="1"/>
        <v>1540</v>
      </c>
    </row>
    <row r="367" spans="2:17" x14ac:dyDescent="0.25">
      <c r="B367" s="88" t="str">
        <f ca="1"/>
        <v>Kulo Internet</v>
      </c>
      <c r="C367" s="87">
        <f ca="1"/>
        <v>46392</v>
      </c>
      <c r="D367" s="67">
        <f ca="1"/>
        <v>12189.58</v>
      </c>
      <c r="E367" s="67">
        <f ca="1"/>
        <v>-14205.619999999999</v>
      </c>
      <c r="F367" s="67">
        <f ca="1"/>
        <v>37872.86</v>
      </c>
      <c r="G367" s="67">
        <f ca="1"/>
        <v>37396.82</v>
      </c>
      <c r="H367" s="67">
        <f ca="1"/>
        <v>1278.4200000000026</v>
      </c>
      <c r="I367" s="67">
        <f ca="1"/>
        <v>10911.159999999998</v>
      </c>
      <c r="J367" s="67">
        <f ca="1"/>
        <v>25696.39</v>
      </c>
      <c r="K367" s="67">
        <f ca="1"/>
        <v>114.43</v>
      </c>
      <c r="L367" s="67">
        <f ca="1"/>
        <v>12062.04</v>
      </c>
      <c r="M367" s="67">
        <f ca="1"/>
        <v>-2890.05</v>
      </c>
      <c r="N367" s="67">
        <f ca="1"/>
        <v>-7043.82</v>
      </c>
      <c r="O367" s="67">
        <f ca="1"/>
        <v>-4271.75</v>
      </c>
      <c r="P367" s="67">
        <f ca="1"/>
        <v>0</v>
      </c>
      <c r="Q367" s="67">
        <f ca="1"/>
        <v>1540</v>
      </c>
    </row>
    <row r="368" spans="2:17" x14ac:dyDescent="0.25">
      <c r="B368" s="88" t="str">
        <f ca="1"/>
        <v>Cese Phone</v>
      </c>
      <c r="C368" s="87">
        <f ca="1"/>
        <v>46392</v>
      </c>
      <c r="D368" s="78">
        <f ca="1"/>
        <v>12047.58</v>
      </c>
      <c r="E368" s="78">
        <f ca="1"/>
        <v>-14205.619999999999</v>
      </c>
      <c r="F368" s="78">
        <f ca="1"/>
        <v>37872.86</v>
      </c>
      <c r="G368" s="78">
        <f ca="1"/>
        <v>37254.82</v>
      </c>
      <c r="H368" s="78">
        <f ca="1"/>
        <v>1136.4200000000026</v>
      </c>
      <c r="I368" s="78">
        <f ca="1"/>
        <v>10911.159999999998</v>
      </c>
      <c r="J368" s="78">
        <f ca="1"/>
        <v>25696.39</v>
      </c>
      <c r="K368" s="78">
        <f ca="1"/>
        <v>114.43</v>
      </c>
      <c r="L368" s="78">
        <f ca="1"/>
        <v>12062.04</v>
      </c>
      <c r="M368" s="78">
        <f ca="1"/>
        <v>-2890.05</v>
      </c>
      <c r="N368" s="78">
        <f ca="1"/>
        <v>-7043.82</v>
      </c>
      <c r="O368" s="78">
        <f ca="1"/>
        <v>-4271.75</v>
      </c>
      <c r="P368" s="78">
        <f ca="1"/>
        <v>0</v>
      </c>
      <c r="Q368" s="78">
        <f ca="1"/>
        <v>1540</v>
      </c>
    </row>
    <row r="369" spans="2:17" x14ac:dyDescent="0.25">
      <c r="B369" s="88" t="str">
        <f ca="1"/>
        <v>Phone</v>
      </c>
      <c r="C369" s="87">
        <f ca="1"/>
        <v>46392</v>
      </c>
      <c r="D369" s="67">
        <f ca="1"/>
        <v>11896.91</v>
      </c>
      <c r="E369" s="67">
        <f ca="1"/>
        <v>-14205.619999999999</v>
      </c>
      <c r="F369" s="67">
        <f ca="1"/>
        <v>37872.86</v>
      </c>
      <c r="G369" s="67">
        <f ca="1"/>
        <v>37104.15</v>
      </c>
      <c r="H369" s="67">
        <f ca="1"/>
        <v>985.75000000000261</v>
      </c>
      <c r="I369" s="67">
        <f ca="1"/>
        <v>10911.159999999998</v>
      </c>
      <c r="J369" s="67">
        <f ca="1"/>
        <v>25696.39</v>
      </c>
      <c r="K369" s="67">
        <f ca="1"/>
        <v>114.43</v>
      </c>
      <c r="L369" s="67">
        <f ca="1"/>
        <v>12062.04</v>
      </c>
      <c r="M369" s="67">
        <f ca="1"/>
        <v>-2890.05</v>
      </c>
      <c r="N369" s="67">
        <f ca="1"/>
        <v>-7043.82</v>
      </c>
      <c r="O369" s="67">
        <f ca="1"/>
        <v>-4271.75</v>
      </c>
      <c r="P369" s="67">
        <f ca="1"/>
        <v>0</v>
      </c>
      <c r="Q369" s="67">
        <f ca="1"/>
        <v>1540</v>
      </c>
    </row>
    <row r="370" spans="2:17" x14ac:dyDescent="0.25">
      <c r="B370" s="88" t="str">
        <f ca="1"/>
        <v>Sony</v>
      </c>
      <c r="C370" s="87">
        <f ca="1"/>
        <v>46395</v>
      </c>
      <c r="D370" s="78">
        <f ca="1"/>
        <v>11878.92</v>
      </c>
      <c r="E370" s="78">
        <f ca="1"/>
        <v>-14205.619999999999</v>
      </c>
      <c r="F370" s="78">
        <f ca="1"/>
        <v>37872.86</v>
      </c>
      <c r="G370" s="78">
        <f ca="1"/>
        <v>37086.159999999996</v>
      </c>
      <c r="H370" s="78">
        <f ca="1"/>
        <v>967.76000000000261</v>
      </c>
      <c r="I370" s="78">
        <f ca="1"/>
        <v>10911.159999999998</v>
      </c>
      <c r="J370" s="78">
        <f ca="1"/>
        <v>25696.39</v>
      </c>
      <c r="K370" s="78">
        <f ca="1"/>
        <v>114.43</v>
      </c>
      <c r="L370" s="78">
        <f ca="1"/>
        <v>12062.04</v>
      </c>
      <c r="M370" s="78">
        <f ca="1"/>
        <v>-2890.05</v>
      </c>
      <c r="N370" s="78">
        <f ca="1"/>
        <v>-7043.82</v>
      </c>
      <c r="O370" s="78">
        <f ca="1"/>
        <v>-4271.75</v>
      </c>
      <c r="P370" s="78">
        <f ca="1"/>
        <v>0</v>
      </c>
      <c r="Q370" s="78">
        <f ca="1"/>
        <v>1540</v>
      </c>
    </row>
    <row r="371" spans="2:17" x14ac:dyDescent="0.25">
      <c r="B371" s="88" t="str">
        <f ca="1"/>
        <v>Phone Insurance</v>
      </c>
      <c r="C371" s="87">
        <f ca="1"/>
        <v>46395</v>
      </c>
      <c r="D371" s="67">
        <f ca="1"/>
        <v>11870.92</v>
      </c>
      <c r="E371" s="67">
        <f ca="1"/>
        <v>-14205.619999999999</v>
      </c>
      <c r="F371" s="67">
        <f ca="1"/>
        <v>37872.86</v>
      </c>
      <c r="G371" s="67">
        <f ca="1"/>
        <v>37078.159999999996</v>
      </c>
      <c r="H371" s="67">
        <f ca="1"/>
        <v>959.76000000000261</v>
      </c>
      <c r="I371" s="67">
        <f ca="1"/>
        <v>10911.159999999998</v>
      </c>
      <c r="J371" s="67">
        <f ca="1"/>
        <v>25696.39</v>
      </c>
      <c r="K371" s="67">
        <f ca="1"/>
        <v>114.43</v>
      </c>
      <c r="L371" s="67">
        <f ca="1"/>
        <v>12062.04</v>
      </c>
      <c r="M371" s="67">
        <f ca="1"/>
        <v>-2890.05</v>
      </c>
      <c r="N371" s="67">
        <f ca="1"/>
        <v>-7043.82</v>
      </c>
      <c r="O371" s="67">
        <f ca="1"/>
        <v>-4271.75</v>
      </c>
      <c r="P371" s="67">
        <f ca="1"/>
        <v>0</v>
      </c>
      <c r="Q371" s="67">
        <f ca="1"/>
        <v>1540</v>
      </c>
    </row>
    <row r="372" spans="2:17" x14ac:dyDescent="0.25">
      <c r="B372" s="88" t="str">
        <f ca="1"/>
        <v>Amazon</v>
      </c>
      <c r="C372" s="87">
        <f ca="1"/>
        <v>46396</v>
      </c>
      <c r="D372" s="78">
        <f ca="1"/>
        <v>11854.77</v>
      </c>
      <c r="E372" s="78">
        <f ca="1"/>
        <v>-14205.619999999999</v>
      </c>
      <c r="F372" s="78">
        <f ca="1"/>
        <v>37872.86</v>
      </c>
      <c r="G372" s="78">
        <f ca="1"/>
        <v>37062.01</v>
      </c>
      <c r="H372" s="78">
        <f ca="1"/>
        <v>943.61000000000263</v>
      </c>
      <c r="I372" s="78">
        <f ca="1"/>
        <v>10911.159999999998</v>
      </c>
      <c r="J372" s="78">
        <f ca="1"/>
        <v>25696.39</v>
      </c>
      <c r="K372" s="78">
        <f ca="1"/>
        <v>114.43</v>
      </c>
      <c r="L372" s="78">
        <f ca="1"/>
        <v>12062.04</v>
      </c>
      <c r="M372" s="78">
        <f ca="1"/>
        <v>-2890.05</v>
      </c>
      <c r="N372" s="78">
        <f ca="1"/>
        <v>-7043.82</v>
      </c>
      <c r="O372" s="78">
        <f ca="1"/>
        <v>-4271.75</v>
      </c>
      <c r="P372" s="78">
        <f ca="1"/>
        <v>0</v>
      </c>
      <c r="Q372" s="78">
        <f ca="1"/>
        <v>1540</v>
      </c>
    </row>
    <row r="373" spans="2:17" x14ac:dyDescent="0.25">
      <c r="B373" s="88" t="str">
        <f ca="1"/>
        <v>Viso Go</v>
      </c>
      <c r="C373" s="87">
        <f ca="1"/>
        <v>46398</v>
      </c>
      <c r="D373" s="67">
        <f ca="1"/>
        <v>11579.77</v>
      </c>
      <c r="E373" s="67">
        <f ca="1"/>
        <v>-14059.619999999999</v>
      </c>
      <c r="F373" s="67">
        <f ca="1"/>
        <v>37872.86</v>
      </c>
      <c r="G373" s="67">
        <f ca="1"/>
        <v>36933.01</v>
      </c>
      <c r="H373" s="67">
        <f ca="1"/>
        <v>668.61000000000263</v>
      </c>
      <c r="I373" s="67">
        <f ca="1"/>
        <v>10911.159999999998</v>
      </c>
      <c r="J373" s="67">
        <f ca="1"/>
        <v>25696.39</v>
      </c>
      <c r="K373" s="67">
        <f ca="1"/>
        <v>114.43</v>
      </c>
      <c r="L373" s="67">
        <f ca="1"/>
        <v>12062.04</v>
      </c>
      <c r="M373" s="67">
        <f ca="1"/>
        <v>-2890.05</v>
      </c>
      <c r="N373" s="67">
        <f ca="1"/>
        <v>-6897.82</v>
      </c>
      <c r="O373" s="67">
        <f ca="1"/>
        <v>-4271.75</v>
      </c>
      <c r="P373" s="67">
        <f ca="1"/>
        <v>0</v>
      </c>
      <c r="Q373" s="67">
        <f ca="1"/>
        <v>1540</v>
      </c>
    </row>
    <row r="374" spans="2:17" x14ac:dyDescent="0.25">
      <c r="B374" s="88" t="str">
        <f ca="1"/>
        <v>Paycheck</v>
      </c>
      <c r="C374" s="87">
        <f ca="1"/>
        <v>46402</v>
      </c>
      <c r="D374" s="78">
        <f ca="1"/>
        <v>13179.77</v>
      </c>
      <c r="E374" s="78">
        <f ca="1"/>
        <v>-14059.619999999999</v>
      </c>
      <c r="F374" s="78">
        <f ca="1"/>
        <v>37872.86</v>
      </c>
      <c r="G374" s="78">
        <f ca="1"/>
        <v>38533.01</v>
      </c>
      <c r="H374" s="78">
        <f ca="1"/>
        <v>1808.6100000000026</v>
      </c>
      <c r="I374" s="78">
        <f ca="1"/>
        <v>11371.159999999998</v>
      </c>
      <c r="J374" s="78">
        <f ca="1"/>
        <v>25696.39</v>
      </c>
      <c r="K374" s="78">
        <f ca="1"/>
        <v>114.43</v>
      </c>
      <c r="L374" s="78">
        <f ca="1"/>
        <v>12062.04</v>
      </c>
      <c r="M374" s="78">
        <f ca="1"/>
        <v>-2890.05</v>
      </c>
      <c r="N374" s="78">
        <f ca="1"/>
        <v>-6897.82</v>
      </c>
      <c r="O374" s="78">
        <f ca="1"/>
        <v>-4271.75</v>
      </c>
      <c r="P374" s="78">
        <f ca="1"/>
        <v>0</v>
      </c>
      <c r="Q374" s="78">
        <f ca="1"/>
        <v>1540</v>
      </c>
    </row>
    <row r="375" spans="2:17" x14ac:dyDescent="0.25">
      <c r="B375" s="88" t="str">
        <f ca="1"/>
        <v>Ameritas</v>
      </c>
      <c r="C375" s="87">
        <f ca="1"/>
        <v>46402</v>
      </c>
      <c r="D375" s="67">
        <f ca="1"/>
        <v>13179.77</v>
      </c>
      <c r="E375" s="67">
        <f ca="1"/>
        <v>-14059.619999999999</v>
      </c>
      <c r="F375" s="67">
        <f ca="1"/>
        <v>37984.86</v>
      </c>
      <c r="G375" s="67">
        <f ca="1"/>
        <v>38645.01</v>
      </c>
      <c r="H375" s="67">
        <f ca="1"/>
        <v>1808.6100000000026</v>
      </c>
      <c r="I375" s="67">
        <f ca="1"/>
        <v>11371.159999999998</v>
      </c>
      <c r="J375" s="67">
        <f ca="1"/>
        <v>25808.39</v>
      </c>
      <c r="K375" s="67">
        <f ca="1"/>
        <v>114.43</v>
      </c>
      <c r="L375" s="67">
        <f ca="1"/>
        <v>12062.04</v>
      </c>
      <c r="M375" s="67">
        <f ca="1"/>
        <v>-2890.05</v>
      </c>
      <c r="N375" s="67">
        <f ca="1"/>
        <v>-6897.82</v>
      </c>
      <c r="O375" s="67">
        <f ca="1"/>
        <v>-4271.75</v>
      </c>
      <c r="P375" s="67">
        <f ca="1"/>
        <v>0</v>
      </c>
      <c r="Q375" s="67">
        <f ca="1"/>
        <v>1540</v>
      </c>
    </row>
    <row r="376" spans="2:17" x14ac:dyDescent="0.25">
      <c r="B376" s="88" t="str">
        <f ca="1"/>
        <v>Groceries</v>
      </c>
      <c r="C376" s="87">
        <f ca="1"/>
        <v>46403</v>
      </c>
      <c r="D376" s="78">
        <f ca="1"/>
        <v>12979.77</v>
      </c>
      <c r="E376" s="78">
        <f ca="1"/>
        <v>-14059.619999999999</v>
      </c>
      <c r="F376" s="78">
        <f ca="1"/>
        <v>37984.86</v>
      </c>
      <c r="G376" s="78">
        <f ca="1"/>
        <v>38445.01</v>
      </c>
      <c r="H376" s="78">
        <f ca="1"/>
        <v>1808.6100000000026</v>
      </c>
      <c r="I376" s="78">
        <f ca="1"/>
        <v>11171.159999999998</v>
      </c>
      <c r="J376" s="78">
        <f ca="1"/>
        <v>25808.39</v>
      </c>
      <c r="K376" s="78">
        <f ca="1"/>
        <v>114.43</v>
      </c>
      <c r="L376" s="78">
        <f ca="1"/>
        <v>12062.04</v>
      </c>
      <c r="M376" s="78">
        <f ca="1"/>
        <v>-2890.05</v>
      </c>
      <c r="N376" s="78">
        <f ca="1"/>
        <v>-6897.82</v>
      </c>
      <c r="O376" s="78">
        <f ca="1"/>
        <v>-4271.75</v>
      </c>
      <c r="P376" s="78">
        <f ca="1"/>
        <v>0</v>
      </c>
      <c r="Q376" s="78">
        <f ca="1"/>
        <v>1540</v>
      </c>
    </row>
    <row r="377" spans="2:17" x14ac:dyDescent="0.25">
      <c r="B377" s="88" t="str">
        <f ca="1"/>
        <v>Food &amp; Drinks</v>
      </c>
      <c r="C377" s="87">
        <f ca="1"/>
        <v>46403</v>
      </c>
      <c r="D377" s="67">
        <f ca="1"/>
        <v>12779.77</v>
      </c>
      <c r="E377" s="67">
        <f ca="1"/>
        <v>-14059.619999999999</v>
      </c>
      <c r="F377" s="67">
        <f ca="1"/>
        <v>37984.86</v>
      </c>
      <c r="G377" s="67">
        <f ca="1"/>
        <v>38245.01</v>
      </c>
      <c r="H377" s="67">
        <f ca="1"/>
        <v>1808.6100000000026</v>
      </c>
      <c r="I377" s="67">
        <f ca="1"/>
        <v>10971.159999999998</v>
      </c>
      <c r="J377" s="67">
        <f ca="1"/>
        <v>25808.39</v>
      </c>
      <c r="K377" s="67">
        <f ca="1"/>
        <v>114.43</v>
      </c>
      <c r="L377" s="67">
        <f ca="1"/>
        <v>12062.04</v>
      </c>
      <c r="M377" s="67">
        <f ca="1"/>
        <v>-2890.05</v>
      </c>
      <c r="N377" s="67">
        <f ca="1"/>
        <v>-6897.82</v>
      </c>
      <c r="O377" s="67">
        <f ca="1"/>
        <v>-4271.75</v>
      </c>
      <c r="P377" s="67">
        <f ca="1"/>
        <v>0</v>
      </c>
      <c r="Q377" s="67">
        <f ca="1"/>
        <v>1540</v>
      </c>
    </row>
    <row r="378" spans="2:17" x14ac:dyDescent="0.25">
      <c r="B378" s="88" t="str">
        <f ca="1"/>
        <v>Motorcycle</v>
      </c>
      <c r="C378" s="87">
        <f ca="1"/>
        <v>46403</v>
      </c>
      <c r="D378" s="78">
        <f ca="1"/>
        <v>12629.390000000001</v>
      </c>
      <c r="E378" s="78">
        <f ca="1"/>
        <v>-14059.619999999999</v>
      </c>
      <c r="F378" s="78">
        <f ca="1"/>
        <v>37984.86</v>
      </c>
      <c r="G378" s="78">
        <f ca="1"/>
        <v>38094.629999999997</v>
      </c>
      <c r="H378" s="78">
        <f ca="1"/>
        <v>1658.2300000000027</v>
      </c>
      <c r="I378" s="78">
        <f ca="1"/>
        <v>10971.159999999998</v>
      </c>
      <c r="J378" s="78">
        <f ca="1"/>
        <v>25808.39</v>
      </c>
      <c r="K378" s="78">
        <f ca="1"/>
        <v>114.43</v>
      </c>
      <c r="L378" s="78">
        <f ca="1"/>
        <v>12062.04</v>
      </c>
      <c r="M378" s="78">
        <f ca="1"/>
        <v>-2890.05</v>
      </c>
      <c r="N378" s="78">
        <f ca="1"/>
        <v>-6897.82</v>
      </c>
      <c r="O378" s="78">
        <f ca="1"/>
        <v>-4271.75</v>
      </c>
      <c r="P378" s="78">
        <f ca="1"/>
        <v>0</v>
      </c>
      <c r="Q378" s="78">
        <f ca="1"/>
        <v>1540</v>
      </c>
    </row>
    <row r="379" spans="2:17" x14ac:dyDescent="0.25">
      <c r="B379" s="88" t="str">
        <f ca="1"/>
        <v>Netflix</v>
      </c>
      <c r="C379" s="87">
        <f ca="1"/>
        <v>46407</v>
      </c>
      <c r="D379" s="67">
        <f ca="1"/>
        <v>12604.400000000001</v>
      </c>
      <c r="E379" s="67">
        <f ca="1"/>
        <v>-14059.619999999999</v>
      </c>
      <c r="F379" s="67">
        <f ca="1"/>
        <v>37984.86</v>
      </c>
      <c r="G379" s="67">
        <f ca="1"/>
        <v>38069.64</v>
      </c>
      <c r="H379" s="67">
        <f ca="1"/>
        <v>1633.2400000000027</v>
      </c>
      <c r="I379" s="67">
        <f ca="1"/>
        <v>10971.159999999998</v>
      </c>
      <c r="J379" s="67">
        <f ca="1"/>
        <v>25808.39</v>
      </c>
      <c r="K379" s="67">
        <f ca="1"/>
        <v>114.43</v>
      </c>
      <c r="L379" s="67">
        <f ca="1"/>
        <v>12062.04</v>
      </c>
      <c r="M379" s="67">
        <f ca="1"/>
        <v>-2890.05</v>
      </c>
      <c r="N379" s="67">
        <f ca="1"/>
        <v>-6897.82</v>
      </c>
      <c r="O379" s="67">
        <f ca="1"/>
        <v>-4271.75</v>
      </c>
      <c r="P379" s="67">
        <f ca="1"/>
        <v>0</v>
      </c>
      <c r="Q379" s="67">
        <f ca="1"/>
        <v>1540</v>
      </c>
    </row>
    <row r="380" spans="2:17" x14ac:dyDescent="0.25">
      <c r="B380" s="88" t="str">
        <f ca="1"/>
        <v>Renters</v>
      </c>
      <c r="C380" s="87">
        <f ca="1"/>
        <v>46408</v>
      </c>
      <c r="D380" s="78">
        <f ca="1"/>
        <v>12593.480000000001</v>
      </c>
      <c r="E380" s="78">
        <f ca="1"/>
        <v>-14059.619999999999</v>
      </c>
      <c r="F380" s="78">
        <f ca="1"/>
        <v>37984.86</v>
      </c>
      <c r="G380" s="78">
        <f ca="1"/>
        <v>38058.720000000001</v>
      </c>
      <c r="H380" s="78">
        <f ca="1"/>
        <v>1622.3200000000027</v>
      </c>
      <c r="I380" s="78">
        <f ca="1"/>
        <v>10971.159999999998</v>
      </c>
      <c r="J380" s="78">
        <f ca="1"/>
        <v>25808.39</v>
      </c>
      <c r="K380" s="78">
        <f ca="1"/>
        <v>114.43</v>
      </c>
      <c r="L380" s="78">
        <f ca="1"/>
        <v>12062.04</v>
      </c>
      <c r="M380" s="78">
        <f ca="1"/>
        <v>-2890.05</v>
      </c>
      <c r="N380" s="78">
        <f ca="1"/>
        <v>-6897.82</v>
      </c>
      <c r="O380" s="78">
        <f ca="1"/>
        <v>-4271.75</v>
      </c>
      <c r="P380" s="78">
        <f ca="1"/>
        <v>0</v>
      </c>
      <c r="Q380" s="78">
        <f ca="1"/>
        <v>1540</v>
      </c>
    </row>
    <row r="381" spans="2:17" x14ac:dyDescent="0.25">
      <c r="B381" s="88" t="str">
        <f ca="1"/>
        <v>Cese Transfer</v>
      </c>
      <c r="C381" s="87">
        <f ca="1"/>
        <v>46412</v>
      </c>
      <c r="D381" s="67">
        <f ca="1"/>
        <v>12735.480000000001</v>
      </c>
      <c r="E381" s="67">
        <f ca="1"/>
        <v>-14059.619999999999</v>
      </c>
      <c r="F381" s="67">
        <f ca="1"/>
        <v>37984.86</v>
      </c>
      <c r="G381" s="67">
        <f ca="1"/>
        <v>38200.720000000001</v>
      </c>
      <c r="H381" s="67">
        <f ca="1"/>
        <v>1764.3200000000027</v>
      </c>
      <c r="I381" s="67">
        <f ca="1"/>
        <v>10971.159999999998</v>
      </c>
      <c r="J381" s="67">
        <f ca="1"/>
        <v>25808.39</v>
      </c>
      <c r="K381" s="67">
        <f ca="1"/>
        <v>114.43</v>
      </c>
      <c r="L381" s="67">
        <f ca="1"/>
        <v>12062.04</v>
      </c>
      <c r="M381" s="67">
        <f ca="1"/>
        <v>-2890.05</v>
      </c>
      <c r="N381" s="67">
        <f ca="1"/>
        <v>-6897.82</v>
      </c>
      <c r="O381" s="67">
        <f ca="1"/>
        <v>-4271.75</v>
      </c>
      <c r="P381" s="67">
        <f ca="1"/>
        <v>0</v>
      </c>
      <c r="Q381" s="67">
        <f ca="1"/>
        <v>1540</v>
      </c>
    </row>
    <row r="382" spans="2:17" x14ac:dyDescent="0.25">
      <c r="B382" s="88" t="str">
        <f ca="1"/>
        <v>Internet</v>
      </c>
      <c r="C382" s="87">
        <f ca="1"/>
        <v>46413</v>
      </c>
      <c r="D382" s="78">
        <f ca="1"/>
        <v>12735.480000000001</v>
      </c>
      <c r="E382" s="78">
        <f ca="1"/>
        <v>-14059.619999999999</v>
      </c>
      <c r="F382" s="78">
        <f ca="1"/>
        <v>37984.86</v>
      </c>
      <c r="G382" s="78">
        <f ca="1"/>
        <v>38200.720000000001</v>
      </c>
      <c r="H382" s="78">
        <f ca="1"/>
        <v>1764.3200000000027</v>
      </c>
      <c r="I382" s="78">
        <f ca="1"/>
        <v>10971.159999999998</v>
      </c>
      <c r="J382" s="78">
        <f ca="1"/>
        <v>25808.39</v>
      </c>
      <c r="K382" s="78">
        <f ca="1"/>
        <v>114.43</v>
      </c>
      <c r="L382" s="78">
        <f ca="1"/>
        <v>12062.04</v>
      </c>
      <c r="M382" s="78">
        <f ca="1"/>
        <v>-2890.05</v>
      </c>
      <c r="N382" s="78">
        <f ca="1"/>
        <v>-6897.82</v>
      </c>
      <c r="O382" s="78">
        <f ca="1"/>
        <v>-4271.75</v>
      </c>
      <c r="P382" s="78">
        <f ca="1"/>
        <v>0</v>
      </c>
      <c r="Q382" s="78">
        <f ca="1"/>
        <v>1540</v>
      </c>
    </row>
    <row r="383" spans="2:17" x14ac:dyDescent="0.25">
      <c r="B383" s="88" t="str">
        <f ca="1"/>
        <v>Windsurf</v>
      </c>
      <c r="C383" s="87">
        <f ca="1"/>
        <v>46413</v>
      </c>
      <c r="D383" s="67">
        <f ca="1"/>
        <v>12720.480000000001</v>
      </c>
      <c r="E383" s="67">
        <f ca="1"/>
        <v>-14059.619999999999</v>
      </c>
      <c r="F383" s="67">
        <f ca="1"/>
        <v>37984.86</v>
      </c>
      <c r="G383" s="67">
        <f ca="1"/>
        <v>38185.72</v>
      </c>
      <c r="H383" s="67">
        <f ca="1"/>
        <v>1749.3200000000027</v>
      </c>
      <c r="I383" s="67">
        <f ca="1"/>
        <v>10971.159999999998</v>
      </c>
      <c r="J383" s="67">
        <f ca="1"/>
        <v>25808.39</v>
      </c>
      <c r="K383" s="67">
        <f ca="1"/>
        <v>114.43</v>
      </c>
      <c r="L383" s="67">
        <f ca="1"/>
        <v>12062.04</v>
      </c>
      <c r="M383" s="67">
        <f ca="1"/>
        <v>-2890.05</v>
      </c>
      <c r="N383" s="67">
        <f ca="1"/>
        <v>-6897.82</v>
      </c>
      <c r="O383" s="67">
        <f ca="1"/>
        <v>-4271.75</v>
      </c>
      <c r="P383" s="67">
        <f ca="1"/>
        <v>0</v>
      </c>
      <c r="Q383" s="67">
        <f ca="1"/>
        <v>1540</v>
      </c>
    </row>
    <row r="384" spans="2:17" x14ac:dyDescent="0.25">
      <c r="B384" s="88" t="str">
        <f ca="1"/>
        <v>Tidal</v>
      </c>
      <c r="C384" s="87">
        <f ca="1"/>
        <v>46414</v>
      </c>
      <c r="D384" s="78">
        <f ca="1"/>
        <v>12709.490000000002</v>
      </c>
      <c r="E384" s="78">
        <f ca="1"/>
        <v>-14059.619999999999</v>
      </c>
      <c r="F384" s="78">
        <f ca="1"/>
        <v>37984.86</v>
      </c>
      <c r="G384" s="78">
        <f ca="1"/>
        <v>38174.730000000003</v>
      </c>
      <c r="H384" s="78">
        <f ca="1"/>
        <v>1738.3300000000027</v>
      </c>
      <c r="I384" s="78">
        <f ca="1"/>
        <v>10971.159999999998</v>
      </c>
      <c r="J384" s="78">
        <f ca="1"/>
        <v>25808.39</v>
      </c>
      <c r="K384" s="78">
        <f ca="1"/>
        <v>114.43</v>
      </c>
      <c r="L384" s="78">
        <f ca="1"/>
        <v>12062.04</v>
      </c>
      <c r="M384" s="78">
        <f ca="1"/>
        <v>-2890.05</v>
      </c>
      <c r="N384" s="78">
        <f ca="1"/>
        <v>-6897.82</v>
      </c>
      <c r="O384" s="78">
        <f ca="1"/>
        <v>-4271.75</v>
      </c>
      <c r="P384" s="78">
        <f ca="1"/>
        <v>0</v>
      </c>
      <c r="Q384" s="78">
        <f ca="1"/>
        <v>1540</v>
      </c>
    </row>
    <row r="385" spans="2:17" x14ac:dyDescent="0.25">
      <c r="B385" s="88" t="str">
        <f ca="1"/>
        <v>Costco Citi</v>
      </c>
      <c r="C385" s="87">
        <f ca="1"/>
        <v>46415</v>
      </c>
      <c r="D385" s="67">
        <f ca="1"/>
        <v>12569.490000000002</v>
      </c>
      <c r="E385" s="67">
        <f ca="1"/>
        <v>-14059.619999999999</v>
      </c>
      <c r="F385" s="67">
        <f ca="1"/>
        <v>37984.86</v>
      </c>
      <c r="G385" s="67">
        <f ca="1"/>
        <v>38174.730000000003</v>
      </c>
      <c r="H385" s="67">
        <f ca="1"/>
        <v>1598.3300000000027</v>
      </c>
      <c r="I385" s="67">
        <f ca="1"/>
        <v>10971.159999999998</v>
      </c>
      <c r="J385" s="67">
        <f ca="1"/>
        <v>25808.39</v>
      </c>
      <c r="K385" s="67">
        <f ca="1"/>
        <v>114.43</v>
      </c>
      <c r="L385" s="67">
        <f ca="1"/>
        <v>12062.04</v>
      </c>
      <c r="M385" s="67">
        <f ca="1"/>
        <v>-2890.05</v>
      </c>
      <c r="N385" s="67">
        <f ca="1"/>
        <v>-6897.82</v>
      </c>
      <c r="O385" s="67">
        <f ca="1"/>
        <v>-4271.75</v>
      </c>
      <c r="P385" s="67">
        <f ca="1"/>
        <v>0</v>
      </c>
      <c r="Q385" s="67">
        <f ca="1"/>
        <v>1680</v>
      </c>
    </row>
    <row r="386" spans="2:17" x14ac:dyDescent="0.25">
      <c r="B386" s="88" t="str">
        <f ca="1"/>
        <v>Kulo Transfer</v>
      </c>
      <c r="C386" s="87">
        <f ca="1"/>
        <v>46415</v>
      </c>
      <c r="D386" s="78">
        <f ca="1"/>
        <v>13619.490000000002</v>
      </c>
      <c r="E386" s="78">
        <f ca="1"/>
        <v>-14059.619999999999</v>
      </c>
      <c r="F386" s="78">
        <f ca="1"/>
        <v>37984.86</v>
      </c>
      <c r="G386" s="78">
        <f ca="1"/>
        <v>39224.730000000003</v>
      </c>
      <c r="H386" s="78">
        <f ca="1"/>
        <v>2648.3300000000027</v>
      </c>
      <c r="I386" s="78">
        <f ca="1"/>
        <v>10971.159999999998</v>
      </c>
      <c r="J386" s="78">
        <f ca="1"/>
        <v>25808.39</v>
      </c>
      <c r="K386" s="78">
        <f ca="1"/>
        <v>114.43</v>
      </c>
      <c r="L386" s="78">
        <f ca="1"/>
        <v>12062.04</v>
      </c>
      <c r="M386" s="78">
        <f ca="1"/>
        <v>-2890.05</v>
      </c>
      <c r="N386" s="78">
        <f ca="1"/>
        <v>-6897.82</v>
      </c>
      <c r="O386" s="78">
        <f ca="1"/>
        <v>-4271.75</v>
      </c>
      <c r="P386" s="78">
        <f ca="1"/>
        <v>0</v>
      </c>
      <c r="Q386" s="78">
        <f ca="1"/>
        <v>1680</v>
      </c>
    </row>
    <row r="387" spans="2:17" x14ac:dyDescent="0.25">
      <c r="B387" s="88" t="str">
        <f ca="1"/>
        <v>Kulo SDGE</v>
      </c>
      <c r="C387" s="87">
        <f ca="1"/>
        <v>46415</v>
      </c>
      <c r="D387" s="67">
        <f ca="1"/>
        <v>13537.490000000002</v>
      </c>
      <c r="E387" s="67">
        <f ca="1"/>
        <v>-14059.619999999999</v>
      </c>
      <c r="F387" s="67">
        <f ca="1"/>
        <v>37984.86</v>
      </c>
      <c r="G387" s="67">
        <f ca="1"/>
        <v>39142.730000000003</v>
      </c>
      <c r="H387" s="67">
        <f ca="1"/>
        <v>2566.3300000000027</v>
      </c>
      <c r="I387" s="67">
        <f ca="1"/>
        <v>10971.159999999998</v>
      </c>
      <c r="J387" s="67">
        <f ca="1"/>
        <v>25808.39</v>
      </c>
      <c r="K387" s="67">
        <f ca="1"/>
        <v>114.43</v>
      </c>
      <c r="L387" s="67">
        <f ca="1"/>
        <v>12062.04</v>
      </c>
      <c r="M387" s="67">
        <f ca="1"/>
        <v>-2890.05</v>
      </c>
      <c r="N387" s="67">
        <f ca="1"/>
        <v>-6897.82</v>
      </c>
      <c r="O387" s="67">
        <f ca="1"/>
        <v>-4271.75</v>
      </c>
      <c r="P387" s="67">
        <f ca="1"/>
        <v>0</v>
      </c>
      <c r="Q387" s="67">
        <f ca="1"/>
        <v>1680</v>
      </c>
    </row>
    <row r="388" spans="2:17" x14ac:dyDescent="0.25">
      <c r="B388" s="88" t="str">
        <f ca="1"/>
        <v>SDGE</v>
      </c>
      <c r="C388" s="87">
        <f ca="1"/>
        <v>46415</v>
      </c>
      <c r="D388" s="78">
        <f ca="1"/>
        <v>13453.490000000002</v>
      </c>
      <c r="E388" s="78">
        <f ca="1"/>
        <v>-14059.619999999999</v>
      </c>
      <c r="F388" s="78">
        <f ca="1"/>
        <v>37984.86</v>
      </c>
      <c r="G388" s="78">
        <f ca="1"/>
        <v>39058.730000000003</v>
      </c>
      <c r="H388" s="78">
        <f ca="1"/>
        <v>2482.3300000000027</v>
      </c>
      <c r="I388" s="78">
        <f ca="1"/>
        <v>10971.159999999998</v>
      </c>
      <c r="J388" s="78">
        <f ca="1"/>
        <v>25808.39</v>
      </c>
      <c r="K388" s="78">
        <f ca="1"/>
        <v>114.43</v>
      </c>
      <c r="L388" s="78">
        <f ca="1"/>
        <v>12062.04</v>
      </c>
      <c r="M388" s="78">
        <f ca="1"/>
        <v>-2890.05</v>
      </c>
      <c r="N388" s="78">
        <f ca="1"/>
        <v>-6897.82</v>
      </c>
      <c r="O388" s="78">
        <f ca="1"/>
        <v>-4271.75</v>
      </c>
      <c r="P388" s="78">
        <f ca="1"/>
        <v>0</v>
      </c>
      <c r="Q388" s="78">
        <f ca="1"/>
        <v>1680</v>
      </c>
    </row>
    <row r="389" spans="2:17" x14ac:dyDescent="0.25">
      <c r="B389" s="88" t="str">
        <f ca="1"/>
        <v>Prime Ad-Free</v>
      </c>
      <c r="C389" s="87">
        <f ca="1"/>
        <v>46415</v>
      </c>
      <c r="D389" s="67">
        <f ca="1"/>
        <v>13450.5</v>
      </c>
      <c r="E389" s="67">
        <f ca="1"/>
        <v>-14059.619999999999</v>
      </c>
      <c r="F389" s="67">
        <f ca="1"/>
        <v>37984.86</v>
      </c>
      <c r="G389" s="67">
        <f ca="1"/>
        <v>39055.74</v>
      </c>
      <c r="H389" s="67">
        <f ca="1"/>
        <v>2479.3400000000029</v>
      </c>
      <c r="I389" s="67">
        <f ca="1"/>
        <v>10971.159999999998</v>
      </c>
      <c r="J389" s="67">
        <f ca="1"/>
        <v>25808.39</v>
      </c>
      <c r="K389" s="67">
        <f ca="1"/>
        <v>114.43</v>
      </c>
      <c r="L389" s="67">
        <f ca="1"/>
        <v>12062.04</v>
      </c>
      <c r="M389" s="67">
        <f ca="1"/>
        <v>-2890.05</v>
      </c>
      <c r="N389" s="67">
        <f ca="1"/>
        <v>-6897.82</v>
      </c>
      <c r="O389" s="67">
        <f ca="1"/>
        <v>-4271.75</v>
      </c>
      <c r="P389" s="67">
        <f ca="1"/>
        <v>0</v>
      </c>
      <c r="Q389" s="67">
        <f ca="1"/>
        <v>1680</v>
      </c>
    </row>
    <row r="390" spans="2:17" x14ac:dyDescent="0.25">
      <c r="B390" s="88" t="str">
        <f ca="1"/>
        <v>Paycheck</v>
      </c>
      <c r="C390" s="87">
        <f ca="1"/>
        <v>46416</v>
      </c>
      <c r="D390" s="78">
        <f ca="1"/>
        <v>15050.5</v>
      </c>
      <c r="E390" s="78">
        <f ca="1"/>
        <v>-14059.619999999999</v>
      </c>
      <c r="F390" s="78">
        <f ca="1"/>
        <v>37984.86</v>
      </c>
      <c r="G390" s="78">
        <f ca="1"/>
        <v>40655.74</v>
      </c>
      <c r="H390" s="78">
        <f ca="1"/>
        <v>3619.3400000000029</v>
      </c>
      <c r="I390" s="78">
        <f ca="1"/>
        <v>11431.159999999998</v>
      </c>
      <c r="J390" s="78">
        <f ca="1"/>
        <v>25808.39</v>
      </c>
      <c r="K390" s="78">
        <f ca="1"/>
        <v>114.43</v>
      </c>
      <c r="L390" s="78">
        <f ca="1"/>
        <v>12062.04</v>
      </c>
      <c r="M390" s="78">
        <f ca="1"/>
        <v>-2890.05</v>
      </c>
      <c r="N390" s="78">
        <f ca="1"/>
        <v>-6897.82</v>
      </c>
      <c r="O390" s="78">
        <f ca="1"/>
        <v>-4271.75</v>
      </c>
      <c r="P390" s="78">
        <f ca="1"/>
        <v>0</v>
      </c>
      <c r="Q390" s="78">
        <f ca="1"/>
        <v>1680</v>
      </c>
    </row>
    <row r="391" spans="2:17" x14ac:dyDescent="0.25">
      <c r="B391" s="88" t="str">
        <f ca="1"/>
        <v>Ameritas</v>
      </c>
      <c r="C391" s="87">
        <f ca="1"/>
        <v>46416</v>
      </c>
      <c r="D391" s="67">
        <f ca="1"/>
        <v>15050.5</v>
      </c>
      <c r="E391" s="67">
        <f ca="1"/>
        <v>-14059.619999999999</v>
      </c>
      <c r="F391" s="67">
        <f ca="1"/>
        <v>38096.86</v>
      </c>
      <c r="G391" s="67">
        <f ca="1"/>
        <v>40767.74</v>
      </c>
      <c r="H391" s="67">
        <f ca="1"/>
        <v>3619.3400000000029</v>
      </c>
      <c r="I391" s="67">
        <f ca="1"/>
        <v>11431.159999999998</v>
      </c>
      <c r="J391" s="67">
        <f ca="1"/>
        <v>25920.39</v>
      </c>
      <c r="K391" s="67">
        <f ca="1"/>
        <v>114.43</v>
      </c>
      <c r="L391" s="67">
        <f ca="1"/>
        <v>12062.04</v>
      </c>
      <c r="M391" s="67">
        <f ca="1"/>
        <v>-2890.05</v>
      </c>
      <c r="N391" s="67">
        <f ca="1"/>
        <v>-6897.82</v>
      </c>
      <c r="O391" s="67">
        <f ca="1"/>
        <v>-4271.75</v>
      </c>
      <c r="P391" s="67">
        <f ca="1"/>
        <v>0</v>
      </c>
      <c r="Q391" s="67">
        <f ca="1"/>
        <v>1680</v>
      </c>
    </row>
    <row r="392" spans="2:17" x14ac:dyDescent="0.25">
      <c r="B392" s="88" t="str">
        <f ca="1"/>
        <v>Groceries</v>
      </c>
      <c r="C392" s="87">
        <f ca="1"/>
        <v>46417</v>
      </c>
      <c r="D392" s="78">
        <f ca="1"/>
        <v>14850.5</v>
      </c>
      <c r="E392" s="78">
        <f ca="1"/>
        <v>-14059.619999999999</v>
      </c>
      <c r="F392" s="78">
        <f ca="1"/>
        <v>38096.86</v>
      </c>
      <c r="G392" s="78">
        <f ca="1"/>
        <v>40567.74</v>
      </c>
      <c r="H392" s="78">
        <f ca="1"/>
        <v>3619.3400000000029</v>
      </c>
      <c r="I392" s="78">
        <f ca="1"/>
        <v>11231.159999999998</v>
      </c>
      <c r="J392" s="78">
        <f ca="1"/>
        <v>25920.39</v>
      </c>
      <c r="K392" s="78">
        <f ca="1"/>
        <v>114.43</v>
      </c>
      <c r="L392" s="78">
        <f ca="1"/>
        <v>12062.04</v>
      </c>
      <c r="M392" s="78">
        <f ca="1"/>
        <v>-2890.05</v>
      </c>
      <c r="N392" s="78">
        <f ca="1"/>
        <v>-6897.82</v>
      </c>
      <c r="O392" s="78">
        <f ca="1"/>
        <v>-4271.75</v>
      </c>
      <c r="P392" s="78">
        <f ca="1"/>
        <v>0</v>
      </c>
      <c r="Q392" s="78">
        <f ca="1"/>
        <v>1680</v>
      </c>
    </row>
    <row r="393" spans="2:17" x14ac:dyDescent="0.25">
      <c r="B393" s="88" t="str">
        <f ca="1"/>
        <v>Food &amp; Drinks</v>
      </c>
      <c r="C393" s="87">
        <f ca="1"/>
        <v>46417</v>
      </c>
      <c r="D393" s="67">
        <f ca="1"/>
        <v>14650.5</v>
      </c>
      <c r="E393" s="67">
        <f ca="1"/>
        <v>-14059.619999999999</v>
      </c>
      <c r="F393" s="67">
        <f ca="1"/>
        <v>38096.86</v>
      </c>
      <c r="G393" s="67">
        <f ca="1"/>
        <v>40367.74</v>
      </c>
      <c r="H393" s="67">
        <f ca="1"/>
        <v>3619.3400000000029</v>
      </c>
      <c r="I393" s="67">
        <f ca="1"/>
        <v>11031.159999999998</v>
      </c>
      <c r="J393" s="67">
        <f ca="1"/>
        <v>25920.39</v>
      </c>
      <c r="K393" s="67">
        <f ca="1"/>
        <v>114.43</v>
      </c>
      <c r="L393" s="67">
        <f ca="1"/>
        <v>12062.04</v>
      </c>
      <c r="M393" s="67">
        <f ca="1"/>
        <v>-2890.05</v>
      </c>
      <c r="N393" s="67">
        <f ca="1"/>
        <v>-6897.82</v>
      </c>
      <c r="O393" s="67">
        <f ca="1"/>
        <v>-4271.75</v>
      </c>
      <c r="P393" s="67">
        <f ca="1"/>
        <v>0</v>
      </c>
      <c r="Q393" s="67">
        <f ca="1"/>
        <v>1680</v>
      </c>
    </row>
    <row r="394" spans="2:17" x14ac:dyDescent="0.25">
      <c r="B394" s="88" t="str">
        <f ca="1"/>
        <v>Disability</v>
      </c>
      <c r="C394" s="87">
        <f ca="1"/>
        <v>46419</v>
      </c>
      <c r="D394" s="78">
        <f ca="1"/>
        <v>15007.16</v>
      </c>
      <c r="E394" s="78">
        <f ca="1"/>
        <v>-14059.619999999999</v>
      </c>
      <c r="F394" s="78">
        <f ca="1"/>
        <v>38096.86</v>
      </c>
      <c r="G394" s="78">
        <f ca="1"/>
        <v>40724.400000000001</v>
      </c>
      <c r="H394" s="78">
        <f ca="1"/>
        <v>3619.3400000000029</v>
      </c>
      <c r="I394" s="78">
        <f ca="1"/>
        <v>11387.819999999998</v>
      </c>
      <c r="J394" s="78">
        <f ca="1"/>
        <v>25920.39</v>
      </c>
      <c r="K394" s="78">
        <f ca="1"/>
        <v>114.43</v>
      </c>
      <c r="L394" s="78">
        <f ca="1"/>
        <v>12062.04</v>
      </c>
      <c r="M394" s="78">
        <f ca="1"/>
        <v>-2890.05</v>
      </c>
      <c r="N394" s="78">
        <f ca="1"/>
        <v>-6897.82</v>
      </c>
      <c r="O394" s="78">
        <f ca="1"/>
        <v>-4271.75</v>
      </c>
      <c r="P394" s="78">
        <f ca="1"/>
        <v>0</v>
      </c>
      <c r="Q394" s="78">
        <f ca="1"/>
        <v>1680</v>
      </c>
    </row>
    <row r="395" spans="2:17" x14ac:dyDescent="0.25">
      <c r="B395" s="88" t="str">
        <f ca="1"/>
        <v>Kulo Rent</v>
      </c>
      <c r="C395" s="87">
        <f ca="1"/>
        <v>46419</v>
      </c>
      <c r="D395" s="67">
        <f ca="1"/>
        <v>14048.16</v>
      </c>
      <c r="E395" s="67">
        <f ca="1"/>
        <v>-14059.619999999999</v>
      </c>
      <c r="F395" s="67">
        <f ca="1"/>
        <v>38096.86</v>
      </c>
      <c r="G395" s="67">
        <f ca="1"/>
        <v>39765.4</v>
      </c>
      <c r="H395" s="67">
        <f ca="1"/>
        <v>2660.3400000000029</v>
      </c>
      <c r="I395" s="67">
        <f ca="1"/>
        <v>11387.819999999998</v>
      </c>
      <c r="J395" s="67">
        <f ca="1"/>
        <v>25920.39</v>
      </c>
      <c r="K395" s="67">
        <f ca="1"/>
        <v>114.43</v>
      </c>
      <c r="L395" s="67">
        <f ca="1"/>
        <v>12062.04</v>
      </c>
      <c r="M395" s="67">
        <f ca="1"/>
        <v>-2890.05</v>
      </c>
      <c r="N395" s="67">
        <f ca="1"/>
        <v>-6897.82</v>
      </c>
      <c r="O395" s="67">
        <f ca="1"/>
        <v>-4271.75</v>
      </c>
      <c r="P395" s="67">
        <f ca="1"/>
        <v>0</v>
      </c>
      <c r="Q395" s="67">
        <f ca="1"/>
        <v>1680</v>
      </c>
    </row>
    <row r="396" spans="2:17" x14ac:dyDescent="0.25">
      <c r="B396" s="88" t="str">
        <f ca="1"/>
        <v>Rent</v>
      </c>
      <c r="C396" s="87">
        <f ca="1"/>
        <v>46419</v>
      </c>
      <c r="D396" s="78">
        <f ca="1"/>
        <v>12770.19</v>
      </c>
      <c r="E396" s="78">
        <f ca="1"/>
        <v>-14059.619999999999</v>
      </c>
      <c r="F396" s="78">
        <f ca="1"/>
        <v>38096.86</v>
      </c>
      <c r="G396" s="78">
        <f ca="1"/>
        <v>38487.43</v>
      </c>
      <c r="H396" s="78">
        <f ca="1"/>
        <v>1382.3700000000028</v>
      </c>
      <c r="I396" s="78">
        <f ca="1"/>
        <v>11387.819999999998</v>
      </c>
      <c r="J396" s="78">
        <f ca="1"/>
        <v>25920.39</v>
      </c>
      <c r="K396" s="78">
        <f ca="1"/>
        <v>114.43</v>
      </c>
      <c r="L396" s="78">
        <f ca="1"/>
        <v>12062.04</v>
      </c>
      <c r="M396" s="78">
        <f ca="1"/>
        <v>-2890.05</v>
      </c>
      <c r="N396" s="78">
        <f ca="1"/>
        <v>-6897.82</v>
      </c>
      <c r="O396" s="78">
        <f ca="1"/>
        <v>-4271.75</v>
      </c>
      <c r="P396" s="78">
        <f ca="1"/>
        <v>0</v>
      </c>
      <c r="Q396" s="78">
        <f ca="1"/>
        <v>1680</v>
      </c>
    </row>
    <row r="397" spans="2:17" x14ac:dyDescent="0.25">
      <c r="B397" s="88" t="str">
        <f ca="1"/>
        <v>Down Dog</v>
      </c>
      <c r="C397" s="87">
        <f ca="1"/>
        <v>46420</v>
      </c>
      <c r="D397" s="67">
        <f ca="1"/>
        <v>12770.19</v>
      </c>
      <c r="E397" s="67">
        <f ca="1"/>
        <v>-14074.61</v>
      </c>
      <c r="F397" s="67">
        <f ca="1"/>
        <v>38096.86</v>
      </c>
      <c r="G397" s="67">
        <f ca="1"/>
        <v>38472.44</v>
      </c>
      <c r="H397" s="67">
        <f ca="1"/>
        <v>1382.3700000000028</v>
      </c>
      <c r="I397" s="67">
        <f ca="1"/>
        <v>11387.819999999998</v>
      </c>
      <c r="J397" s="67">
        <f ca="1"/>
        <v>25920.39</v>
      </c>
      <c r="K397" s="67">
        <f ca="1"/>
        <v>114.43</v>
      </c>
      <c r="L397" s="67">
        <f ca="1"/>
        <v>12062.04</v>
      </c>
      <c r="M397" s="67">
        <f ca="1"/>
        <v>-2905.04</v>
      </c>
      <c r="N397" s="67">
        <f ca="1"/>
        <v>-6897.82</v>
      </c>
      <c r="O397" s="67">
        <f ca="1"/>
        <v>-4271.75</v>
      </c>
      <c r="P397" s="67">
        <f ca="1"/>
        <v>0</v>
      </c>
      <c r="Q397" s="67">
        <f ca="1"/>
        <v>1680</v>
      </c>
    </row>
    <row r="398" spans="2:17" x14ac:dyDescent="0.25">
      <c r="B398" s="88" t="str">
        <f ca="1"/>
        <v>Visa Platinum</v>
      </c>
      <c r="C398" s="87">
        <f ca="1"/>
        <v>46421</v>
      </c>
      <c r="D398" s="78">
        <f ca="1"/>
        <v>12541.19</v>
      </c>
      <c r="E398" s="78">
        <f ca="1"/>
        <v>-13763.61</v>
      </c>
      <c r="F398" s="78">
        <f ca="1"/>
        <v>38096.86</v>
      </c>
      <c r="G398" s="78">
        <f ca="1"/>
        <v>38554.44</v>
      </c>
      <c r="H398" s="78">
        <f ca="1"/>
        <v>1153.3700000000028</v>
      </c>
      <c r="I398" s="78">
        <f ca="1"/>
        <v>11387.819999999998</v>
      </c>
      <c r="J398" s="78">
        <f ca="1"/>
        <v>25920.39</v>
      </c>
      <c r="K398" s="78">
        <f ca="1"/>
        <v>114.43</v>
      </c>
      <c r="L398" s="78">
        <f ca="1"/>
        <v>12062.04</v>
      </c>
      <c r="M398" s="78">
        <f ca="1"/>
        <v>-2594.04</v>
      </c>
      <c r="N398" s="78">
        <f ca="1"/>
        <v>-6897.82</v>
      </c>
      <c r="O398" s="78">
        <f ca="1"/>
        <v>-4271.75</v>
      </c>
      <c r="P398" s="78">
        <f ca="1"/>
        <v>0</v>
      </c>
      <c r="Q398" s="78">
        <f ca="1"/>
        <v>1680</v>
      </c>
    </row>
    <row r="399" spans="2:17" x14ac:dyDescent="0.25">
      <c r="B399" s="88" t="str">
        <f ca="1"/>
        <v>Kulo Internet</v>
      </c>
      <c r="C399" s="87">
        <f ca="1"/>
        <v>46423</v>
      </c>
      <c r="D399" s="67">
        <f ca="1"/>
        <v>12513.19</v>
      </c>
      <c r="E399" s="67">
        <f ca="1"/>
        <v>-13763.61</v>
      </c>
      <c r="F399" s="67">
        <f ca="1"/>
        <v>38096.86</v>
      </c>
      <c r="G399" s="67">
        <f ca="1"/>
        <v>38526.44</v>
      </c>
      <c r="H399" s="67">
        <f ca="1"/>
        <v>1125.3700000000028</v>
      </c>
      <c r="I399" s="67">
        <f ca="1"/>
        <v>11387.819999999998</v>
      </c>
      <c r="J399" s="67">
        <f ca="1"/>
        <v>25920.39</v>
      </c>
      <c r="K399" s="67">
        <f ca="1"/>
        <v>114.43</v>
      </c>
      <c r="L399" s="67">
        <f ca="1"/>
        <v>12062.04</v>
      </c>
      <c r="M399" s="67">
        <f ca="1"/>
        <v>-2594.04</v>
      </c>
      <c r="N399" s="67">
        <f ca="1"/>
        <v>-6897.82</v>
      </c>
      <c r="O399" s="67">
        <f ca="1"/>
        <v>-4271.75</v>
      </c>
      <c r="P399" s="67">
        <f ca="1"/>
        <v>0</v>
      </c>
      <c r="Q399" s="67">
        <f ca="1"/>
        <v>1680</v>
      </c>
    </row>
    <row r="400" spans="2:17" x14ac:dyDescent="0.25">
      <c r="B400" s="88" t="str">
        <f ca="1"/>
        <v>Cese Phone</v>
      </c>
      <c r="C400" s="87">
        <f ca="1"/>
        <v>46423</v>
      </c>
      <c r="D400" s="78">
        <f ca="1"/>
        <v>12371.19</v>
      </c>
      <c r="E400" s="78">
        <f ca="1"/>
        <v>-13763.61</v>
      </c>
      <c r="F400" s="78">
        <f ca="1"/>
        <v>38096.86</v>
      </c>
      <c r="G400" s="78">
        <f ca="1"/>
        <v>38384.44</v>
      </c>
      <c r="H400" s="78">
        <f ca="1"/>
        <v>983.37000000000285</v>
      </c>
      <c r="I400" s="78">
        <f ca="1"/>
        <v>11387.819999999998</v>
      </c>
      <c r="J400" s="78">
        <f ca="1"/>
        <v>25920.39</v>
      </c>
      <c r="K400" s="78">
        <f ca="1"/>
        <v>114.43</v>
      </c>
      <c r="L400" s="78">
        <f ca="1"/>
        <v>12062.04</v>
      </c>
      <c r="M400" s="78">
        <f ca="1"/>
        <v>-2594.04</v>
      </c>
      <c r="N400" s="78">
        <f ca="1"/>
        <v>-6897.82</v>
      </c>
      <c r="O400" s="78">
        <f ca="1"/>
        <v>-4271.75</v>
      </c>
      <c r="P400" s="78">
        <f ca="1"/>
        <v>0</v>
      </c>
      <c r="Q400" s="78">
        <f ca="1"/>
        <v>1680</v>
      </c>
    </row>
    <row r="401" spans="2:17" x14ac:dyDescent="0.25">
      <c r="B401" s="88" t="str">
        <f ca="1"/>
        <v>Phone</v>
      </c>
      <c r="C401" s="87">
        <f ca="1"/>
        <v>46423</v>
      </c>
      <c r="D401" s="67">
        <f ca="1"/>
        <v>12220.52</v>
      </c>
      <c r="E401" s="67">
        <f ca="1"/>
        <v>-13763.61</v>
      </c>
      <c r="F401" s="67">
        <f ca="1"/>
        <v>38096.86</v>
      </c>
      <c r="G401" s="67">
        <f ca="1"/>
        <v>38233.770000000004</v>
      </c>
      <c r="H401" s="67">
        <f ca="1"/>
        <v>832.70000000000289</v>
      </c>
      <c r="I401" s="67">
        <f ca="1"/>
        <v>11387.819999999998</v>
      </c>
      <c r="J401" s="67">
        <f ca="1"/>
        <v>25920.39</v>
      </c>
      <c r="K401" s="67">
        <f ca="1"/>
        <v>114.43</v>
      </c>
      <c r="L401" s="67">
        <f ca="1"/>
        <v>12062.04</v>
      </c>
      <c r="M401" s="67">
        <f ca="1"/>
        <v>-2594.04</v>
      </c>
      <c r="N401" s="67">
        <f ca="1"/>
        <v>-6897.82</v>
      </c>
      <c r="O401" s="67">
        <f ca="1"/>
        <v>-4271.75</v>
      </c>
      <c r="P401" s="67">
        <f ca="1"/>
        <v>0</v>
      </c>
      <c r="Q401" s="67">
        <f ca="1"/>
        <v>1680</v>
      </c>
    </row>
    <row r="402" spans="2:17" x14ac:dyDescent="0.25">
      <c r="B402" s="88" t="str">
        <f ca="1"/>
        <v>Sony</v>
      </c>
      <c r="C402" s="87">
        <f ca="1"/>
        <v>46426</v>
      </c>
      <c r="D402" s="78">
        <f ca="1"/>
        <v>12202.53</v>
      </c>
      <c r="E402" s="78">
        <f ca="1"/>
        <v>-13763.61</v>
      </c>
      <c r="F402" s="78">
        <f ca="1"/>
        <v>38096.86</v>
      </c>
      <c r="G402" s="78">
        <f ca="1"/>
        <v>38215.78</v>
      </c>
      <c r="H402" s="78">
        <f ca="1"/>
        <v>814.71000000000288</v>
      </c>
      <c r="I402" s="78">
        <f ca="1"/>
        <v>11387.819999999998</v>
      </c>
      <c r="J402" s="78">
        <f ca="1"/>
        <v>25920.39</v>
      </c>
      <c r="K402" s="78">
        <f ca="1"/>
        <v>114.43</v>
      </c>
      <c r="L402" s="78">
        <f ca="1"/>
        <v>12062.04</v>
      </c>
      <c r="M402" s="78">
        <f ca="1"/>
        <v>-2594.04</v>
      </c>
      <c r="N402" s="78">
        <f ca="1"/>
        <v>-6897.82</v>
      </c>
      <c r="O402" s="78">
        <f ca="1"/>
        <v>-4271.75</v>
      </c>
      <c r="P402" s="78">
        <f ca="1"/>
        <v>0</v>
      </c>
      <c r="Q402" s="78">
        <f ca="1"/>
        <v>1680</v>
      </c>
    </row>
    <row r="403" spans="2:17" x14ac:dyDescent="0.25">
      <c r="B403" s="88" t="str">
        <f ca="1"/>
        <v>Phone Insurance</v>
      </c>
      <c r="C403" s="87">
        <f ca="1"/>
        <v>46426</v>
      </c>
      <c r="D403" s="67">
        <f ca="1"/>
        <v>12194.53</v>
      </c>
      <c r="E403" s="67">
        <f ca="1"/>
        <v>-13763.61</v>
      </c>
      <c r="F403" s="67">
        <f ca="1"/>
        <v>38096.86</v>
      </c>
      <c r="G403" s="67">
        <f ca="1"/>
        <v>38207.78</v>
      </c>
      <c r="H403" s="67">
        <f ca="1"/>
        <v>806.71000000000288</v>
      </c>
      <c r="I403" s="67">
        <f ca="1"/>
        <v>11387.819999999998</v>
      </c>
      <c r="J403" s="67">
        <f ca="1"/>
        <v>25920.39</v>
      </c>
      <c r="K403" s="67">
        <f ca="1"/>
        <v>114.43</v>
      </c>
      <c r="L403" s="67">
        <f ca="1"/>
        <v>12062.04</v>
      </c>
      <c r="M403" s="67">
        <f ca="1"/>
        <v>-2594.04</v>
      </c>
      <c r="N403" s="67">
        <f ca="1"/>
        <v>-6897.82</v>
      </c>
      <c r="O403" s="67">
        <f ca="1"/>
        <v>-4271.75</v>
      </c>
      <c r="P403" s="67">
        <f ca="1"/>
        <v>0</v>
      </c>
      <c r="Q403" s="67">
        <f ca="1"/>
        <v>1680</v>
      </c>
    </row>
    <row r="404" spans="2:17" x14ac:dyDescent="0.25">
      <c r="B404" s="88" t="str">
        <f ca="1"/>
        <v>Amazon</v>
      </c>
      <c r="C404" s="87">
        <f ca="1"/>
        <v>46427</v>
      </c>
      <c r="D404" s="78">
        <f ca="1"/>
        <v>12178.380000000001</v>
      </c>
      <c r="E404" s="78">
        <f ca="1"/>
        <v>-13763.61</v>
      </c>
      <c r="F404" s="78">
        <f ca="1"/>
        <v>38096.86</v>
      </c>
      <c r="G404" s="78">
        <f ca="1"/>
        <v>38191.630000000005</v>
      </c>
      <c r="H404" s="78">
        <f ca="1"/>
        <v>790.5600000000029</v>
      </c>
      <c r="I404" s="78">
        <f ca="1"/>
        <v>11387.819999999998</v>
      </c>
      <c r="J404" s="78">
        <f ca="1"/>
        <v>25920.39</v>
      </c>
      <c r="K404" s="78">
        <f ca="1"/>
        <v>114.43</v>
      </c>
      <c r="L404" s="78">
        <f ca="1"/>
        <v>12062.04</v>
      </c>
      <c r="M404" s="78">
        <f ca="1"/>
        <v>-2594.04</v>
      </c>
      <c r="N404" s="78">
        <f ca="1"/>
        <v>-6897.82</v>
      </c>
      <c r="O404" s="78">
        <f ca="1"/>
        <v>-4271.75</v>
      </c>
      <c r="P404" s="78">
        <f ca="1"/>
        <v>0</v>
      </c>
      <c r="Q404" s="78">
        <f ca="1"/>
        <v>1680</v>
      </c>
    </row>
    <row r="405" spans="2:17" x14ac:dyDescent="0.25">
      <c r="B405" s="88" t="str">
        <f ca="1"/>
        <v>Viso Go</v>
      </c>
      <c r="C405" s="87">
        <f ca="1"/>
        <v>46429</v>
      </c>
      <c r="D405" s="67">
        <f ca="1"/>
        <v>11903.380000000001</v>
      </c>
      <c r="E405" s="67">
        <f ca="1"/>
        <v>-13617.61</v>
      </c>
      <c r="F405" s="67">
        <f ca="1"/>
        <v>38096.86</v>
      </c>
      <c r="G405" s="67">
        <f ca="1"/>
        <v>38062.630000000005</v>
      </c>
      <c r="H405" s="67">
        <f ca="1"/>
        <v>515.5600000000029</v>
      </c>
      <c r="I405" s="67">
        <f ca="1"/>
        <v>11387.819999999998</v>
      </c>
      <c r="J405" s="67">
        <f ca="1"/>
        <v>25920.39</v>
      </c>
      <c r="K405" s="67">
        <f ca="1"/>
        <v>114.43</v>
      </c>
      <c r="L405" s="67">
        <f ca="1"/>
        <v>12062.04</v>
      </c>
      <c r="M405" s="67">
        <f ca="1"/>
        <v>-2594.04</v>
      </c>
      <c r="N405" s="67">
        <f ca="1"/>
        <v>-6751.82</v>
      </c>
      <c r="O405" s="67">
        <f ca="1"/>
        <v>-4271.75</v>
      </c>
      <c r="P405" s="67">
        <f ca="1"/>
        <v>0</v>
      </c>
      <c r="Q405" s="67">
        <f ca="1"/>
        <v>1680</v>
      </c>
    </row>
    <row r="406" spans="2:17" x14ac:dyDescent="0.25">
      <c r="B406" s="88" t="str">
        <f ca="1"/>
        <v>Paycheck</v>
      </c>
      <c r="C406" s="87">
        <f ca="1"/>
        <v>46430</v>
      </c>
      <c r="D406" s="78">
        <f ca="1"/>
        <v>13503.380000000001</v>
      </c>
      <c r="E406" s="78">
        <f ca="1"/>
        <v>-13617.61</v>
      </c>
      <c r="F406" s="78">
        <f ca="1"/>
        <v>38096.86</v>
      </c>
      <c r="G406" s="78">
        <f ca="1"/>
        <v>39662.630000000005</v>
      </c>
      <c r="H406" s="78">
        <f ca="1"/>
        <v>1655.5600000000029</v>
      </c>
      <c r="I406" s="78">
        <f ca="1"/>
        <v>11847.819999999998</v>
      </c>
      <c r="J406" s="78">
        <f ca="1"/>
        <v>25920.39</v>
      </c>
      <c r="K406" s="78">
        <f ca="1"/>
        <v>114.43</v>
      </c>
      <c r="L406" s="78">
        <f ca="1"/>
        <v>12062.04</v>
      </c>
      <c r="M406" s="78">
        <f ca="1"/>
        <v>-2594.04</v>
      </c>
      <c r="N406" s="78">
        <f ca="1"/>
        <v>-6751.82</v>
      </c>
      <c r="O406" s="78">
        <f ca="1"/>
        <v>-4271.75</v>
      </c>
      <c r="P406" s="78">
        <f ca="1"/>
        <v>0</v>
      </c>
      <c r="Q406" s="78">
        <f ca="1"/>
        <v>1680</v>
      </c>
    </row>
    <row r="407" spans="2:17" x14ac:dyDescent="0.25">
      <c r="B407" s="88" t="str">
        <f ca="1"/>
        <v>Ameritas</v>
      </c>
      <c r="C407" s="87">
        <f ca="1"/>
        <v>46430</v>
      </c>
      <c r="D407" s="67">
        <f ca="1"/>
        <v>13503.380000000001</v>
      </c>
      <c r="E407" s="67">
        <f ca="1"/>
        <v>-13617.61</v>
      </c>
      <c r="F407" s="67">
        <f ca="1"/>
        <v>38208.86</v>
      </c>
      <c r="G407" s="67">
        <f ca="1"/>
        <v>39774.630000000005</v>
      </c>
      <c r="H407" s="67">
        <f ca="1"/>
        <v>1655.5600000000029</v>
      </c>
      <c r="I407" s="67">
        <f ca="1"/>
        <v>11847.819999999998</v>
      </c>
      <c r="J407" s="67">
        <f ca="1"/>
        <v>26032.39</v>
      </c>
      <c r="K407" s="67">
        <f ca="1"/>
        <v>114.43</v>
      </c>
      <c r="L407" s="67">
        <f ca="1"/>
        <v>12062.04</v>
      </c>
      <c r="M407" s="67">
        <f ca="1"/>
        <v>-2594.04</v>
      </c>
      <c r="N407" s="67">
        <f ca="1"/>
        <v>-6751.82</v>
      </c>
      <c r="O407" s="67">
        <f ca="1"/>
        <v>-4271.75</v>
      </c>
      <c r="P407" s="67">
        <f ca="1"/>
        <v>0</v>
      </c>
      <c r="Q407" s="67">
        <f ca="1"/>
        <v>1680</v>
      </c>
    </row>
    <row r="408" spans="2:17" x14ac:dyDescent="0.25">
      <c r="B408" s="88" t="str">
        <f ca="1"/>
        <v>Groceries</v>
      </c>
      <c r="C408" s="87">
        <f ca="1"/>
        <v>46431</v>
      </c>
      <c r="D408" s="78">
        <f ca="1"/>
        <v>13303.380000000001</v>
      </c>
      <c r="E408" s="78">
        <f ca="1"/>
        <v>-13617.61</v>
      </c>
      <c r="F408" s="78">
        <f ca="1"/>
        <v>38208.86</v>
      </c>
      <c r="G408" s="78">
        <f ca="1"/>
        <v>39574.630000000005</v>
      </c>
      <c r="H408" s="78">
        <f ca="1"/>
        <v>1655.5600000000029</v>
      </c>
      <c r="I408" s="78">
        <f ca="1"/>
        <v>11647.819999999998</v>
      </c>
      <c r="J408" s="78">
        <f ca="1"/>
        <v>26032.39</v>
      </c>
      <c r="K408" s="78">
        <f ca="1"/>
        <v>114.43</v>
      </c>
      <c r="L408" s="78">
        <f ca="1"/>
        <v>12062.04</v>
      </c>
      <c r="M408" s="78">
        <f ca="1"/>
        <v>-2594.04</v>
      </c>
      <c r="N408" s="78">
        <f ca="1"/>
        <v>-6751.82</v>
      </c>
      <c r="O408" s="78">
        <f ca="1"/>
        <v>-4271.75</v>
      </c>
      <c r="P408" s="78">
        <f ca="1"/>
        <v>0</v>
      </c>
      <c r="Q408" s="78">
        <f ca="1"/>
        <v>1680</v>
      </c>
    </row>
    <row r="409" spans="2:17" x14ac:dyDescent="0.25">
      <c r="B409" s="88" t="str">
        <f ca="1"/>
        <v>Food &amp; Drinks</v>
      </c>
      <c r="C409" s="87">
        <f ca="1"/>
        <v>46431</v>
      </c>
      <c r="D409" s="67">
        <f ca="1"/>
        <v>13103.380000000001</v>
      </c>
      <c r="E409" s="67">
        <f ca="1"/>
        <v>-13617.61</v>
      </c>
      <c r="F409" s="67">
        <f ca="1"/>
        <v>38208.86</v>
      </c>
      <c r="G409" s="67">
        <f ca="1"/>
        <v>39374.630000000005</v>
      </c>
      <c r="H409" s="67">
        <f ca="1"/>
        <v>1655.5600000000029</v>
      </c>
      <c r="I409" s="67">
        <f ca="1"/>
        <v>11447.819999999998</v>
      </c>
      <c r="J409" s="67">
        <f ca="1"/>
        <v>26032.39</v>
      </c>
      <c r="K409" s="67">
        <f ca="1"/>
        <v>114.43</v>
      </c>
      <c r="L409" s="67">
        <f ca="1"/>
        <v>12062.04</v>
      </c>
      <c r="M409" s="67">
        <f ca="1"/>
        <v>-2594.04</v>
      </c>
      <c r="N409" s="67">
        <f ca="1"/>
        <v>-6751.82</v>
      </c>
      <c r="O409" s="67">
        <f ca="1"/>
        <v>-4271.75</v>
      </c>
      <c r="P409" s="67">
        <f ca="1"/>
        <v>0</v>
      </c>
      <c r="Q409" s="67">
        <f ca="1"/>
        <v>1680</v>
      </c>
    </row>
    <row r="410" spans="2:17" x14ac:dyDescent="0.25">
      <c r="B410" s="88" t="str">
        <f ca="1"/>
        <v>Motorcycle</v>
      </c>
      <c r="C410" s="87">
        <f ca="1"/>
        <v>46434</v>
      </c>
      <c r="D410" s="78">
        <f ca="1"/>
        <v>12953</v>
      </c>
      <c r="E410" s="78">
        <f ca="1"/>
        <v>-13617.61</v>
      </c>
      <c r="F410" s="78">
        <f ca="1"/>
        <v>38208.86</v>
      </c>
      <c r="G410" s="78">
        <f ca="1"/>
        <v>39224.25</v>
      </c>
      <c r="H410" s="78">
        <f ca="1"/>
        <v>1505.180000000003</v>
      </c>
      <c r="I410" s="78">
        <f ca="1"/>
        <v>11447.819999999998</v>
      </c>
      <c r="J410" s="78">
        <f ca="1"/>
        <v>26032.39</v>
      </c>
      <c r="K410" s="78">
        <f ca="1"/>
        <v>114.43</v>
      </c>
      <c r="L410" s="78">
        <f ca="1"/>
        <v>12062.04</v>
      </c>
      <c r="M410" s="78">
        <f ca="1"/>
        <v>-2594.04</v>
      </c>
      <c r="N410" s="78">
        <f ca="1"/>
        <v>-6751.82</v>
      </c>
      <c r="O410" s="78">
        <f ca="1"/>
        <v>-4271.75</v>
      </c>
      <c r="P410" s="78">
        <f ca="1"/>
        <v>0</v>
      </c>
      <c r="Q410" s="78">
        <f ca="1"/>
        <v>1680</v>
      </c>
    </row>
    <row r="411" spans="2:17" x14ac:dyDescent="0.25">
      <c r="B411" s="88" t="str">
        <f ca="1"/>
        <v>Netflix</v>
      </c>
      <c r="C411" s="87">
        <f ca="1"/>
        <v>46438</v>
      </c>
      <c r="D411" s="67">
        <f ca="1"/>
        <v>12928.01</v>
      </c>
      <c r="E411" s="67">
        <f ca="1"/>
        <v>-13617.61</v>
      </c>
      <c r="F411" s="67">
        <f ca="1"/>
        <v>38208.86</v>
      </c>
      <c r="G411" s="67">
        <f ca="1"/>
        <v>39199.26</v>
      </c>
      <c r="H411" s="67">
        <f ca="1"/>
        <v>1480.190000000003</v>
      </c>
      <c r="I411" s="67">
        <f ca="1"/>
        <v>11447.819999999998</v>
      </c>
      <c r="J411" s="67">
        <f ca="1"/>
        <v>26032.39</v>
      </c>
      <c r="K411" s="67">
        <f ca="1"/>
        <v>114.43</v>
      </c>
      <c r="L411" s="67">
        <f ca="1"/>
        <v>12062.04</v>
      </c>
      <c r="M411" s="67">
        <f ca="1"/>
        <v>-2594.04</v>
      </c>
      <c r="N411" s="67">
        <f ca="1"/>
        <v>-6751.82</v>
      </c>
      <c r="O411" s="67">
        <f ca="1"/>
        <v>-4271.75</v>
      </c>
      <c r="P411" s="67">
        <f ca="1"/>
        <v>0</v>
      </c>
      <c r="Q411" s="67">
        <f ca="1"/>
        <v>1680</v>
      </c>
    </row>
    <row r="412" spans="2:17" x14ac:dyDescent="0.25">
      <c r="B412" s="88" t="str">
        <f ca="1"/>
        <v>Renters</v>
      </c>
      <c r="C412" s="87">
        <f ca="1"/>
        <v>46439</v>
      </c>
      <c r="D412" s="78">
        <f ca="1"/>
        <v>12917.09</v>
      </c>
      <c r="E412" s="78">
        <f ca="1"/>
        <v>-13617.61</v>
      </c>
      <c r="F412" s="78">
        <f ca="1"/>
        <v>38208.86</v>
      </c>
      <c r="G412" s="78">
        <f ca="1"/>
        <v>39188.339999999997</v>
      </c>
      <c r="H412" s="78">
        <f ca="1"/>
        <v>1469.2700000000029</v>
      </c>
      <c r="I412" s="78">
        <f ca="1"/>
        <v>11447.819999999998</v>
      </c>
      <c r="J412" s="78">
        <f ca="1"/>
        <v>26032.39</v>
      </c>
      <c r="K412" s="78">
        <f ca="1"/>
        <v>114.43</v>
      </c>
      <c r="L412" s="78">
        <f ca="1"/>
        <v>12062.04</v>
      </c>
      <c r="M412" s="78">
        <f ca="1"/>
        <v>-2594.04</v>
      </c>
      <c r="N412" s="78">
        <f ca="1"/>
        <v>-6751.82</v>
      </c>
      <c r="O412" s="78">
        <f ca="1"/>
        <v>-4271.75</v>
      </c>
      <c r="P412" s="78">
        <f ca="1"/>
        <v>0</v>
      </c>
      <c r="Q412" s="78">
        <f ca="1"/>
        <v>1680</v>
      </c>
    </row>
    <row r="413" spans="2:17" x14ac:dyDescent="0.25">
      <c r="B413" s="88" t="str">
        <f ca="1"/>
        <v>Cese Transfer</v>
      </c>
      <c r="C413" s="87">
        <f ca="1"/>
        <v>46443</v>
      </c>
      <c r="D413" s="67">
        <f ca="1"/>
        <v>13059.09</v>
      </c>
      <c r="E413" s="67">
        <f ca="1"/>
        <v>-13617.61</v>
      </c>
      <c r="F413" s="67">
        <f ca="1"/>
        <v>38208.86</v>
      </c>
      <c r="G413" s="67">
        <f ca="1"/>
        <v>39330.339999999997</v>
      </c>
      <c r="H413" s="67">
        <f ca="1"/>
        <v>1611.2700000000029</v>
      </c>
      <c r="I413" s="67">
        <f ca="1"/>
        <v>11447.819999999998</v>
      </c>
      <c r="J413" s="67">
        <f ca="1"/>
        <v>26032.39</v>
      </c>
      <c r="K413" s="67">
        <f ca="1"/>
        <v>114.43</v>
      </c>
      <c r="L413" s="67">
        <f ca="1"/>
        <v>12062.04</v>
      </c>
      <c r="M413" s="67">
        <f ca="1"/>
        <v>-2594.04</v>
      </c>
      <c r="N413" s="67">
        <f ca="1"/>
        <v>-6751.82</v>
      </c>
      <c r="O413" s="67">
        <f ca="1"/>
        <v>-4271.75</v>
      </c>
      <c r="P413" s="67">
        <f ca="1"/>
        <v>0</v>
      </c>
      <c r="Q413" s="67">
        <f ca="1"/>
        <v>1680</v>
      </c>
    </row>
    <row r="414" spans="2:17" x14ac:dyDescent="0.25">
      <c r="B414" s="88" t="str">
        <f ca="1"/>
        <v>Paycheck</v>
      </c>
      <c r="C414" s="87">
        <f ca="1"/>
        <v>46444</v>
      </c>
      <c r="D414" s="78">
        <f ca="1"/>
        <v>14659.09</v>
      </c>
      <c r="E414" s="78">
        <f ca="1"/>
        <v>-13617.61</v>
      </c>
      <c r="F414" s="78">
        <f ca="1"/>
        <v>38208.86</v>
      </c>
      <c r="G414" s="78">
        <f ca="1"/>
        <v>40930.339999999997</v>
      </c>
      <c r="H414" s="78">
        <f ca="1"/>
        <v>2751.2700000000032</v>
      </c>
      <c r="I414" s="78">
        <f ca="1"/>
        <v>11907.819999999998</v>
      </c>
      <c r="J414" s="78">
        <f ca="1"/>
        <v>26032.39</v>
      </c>
      <c r="K414" s="78">
        <f ca="1"/>
        <v>114.43</v>
      </c>
      <c r="L414" s="78">
        <f ca="1"/>
        <v>12062.04</v>
      </c>
      <c r="M414" s="78">
        <f ca="1"/>
        <v>-2594.04</v>
      </c>
      <c r="N414" s="78">
        <f ca="1"/>
        <v>-6751.82</v>
      </c>
      <c r="O414" s="78">
        <f ca="1"/>
        <v>-4271.75</v>
      </c>
      <c r="P414" s="78">
        <f ca="1"/>
        <v>0</v>
      </c>
      <c r="Q414" s="78">
        <f ca="1"/>
        <v>1680</v>
      </c>
    </row>
    <row r="415" spans="2:17" x14ac:dyDescent="0.25">
      <c r="B415" s="88" t="str">
        <f ca="1"/>
        <v>Ameritas</v>
      </c>
      <c r="C415" s="87">
        <f ca="1"/>
        <v>46444</v>
      </c>
      <c r="D415" s="67">
        <f ca="1"/>
        <v>14659.09</v>
      </c>
      <c r="E415" s="67">
        <f ca="1"/>
        <v>-13617.61</v>
      </c>
      <c r="F415" s="67">
        <f ca="1"/>
        <v>38320.86</v>
      </c>
      <c r="G415" s="67">
        <f ca="1"/>
        <v>41042.339999999997</v>
      </c>
      <c r="H415" s="67">
        <f ca="1"/>
        <v>2751.2700000000032</v>
      </c>
      <c r="I415" s="67">
        <f ca="1"/>
        <v>11907.819999999998</v>
      </c>
      <c r="J415" s="67">
        <f ca="1"/>
        <v>26144.39</v>
      </c>
      <c r="K415" s="67">
        <f ca="1"/>
        <v>114.43</v>
      </c>
      <c r="L415" s="67">
        <f ca="1"/>
        <v>12062.04</v>
      </c>
      <c r="M415" s="67">
        <f ca="1"/>
        <v>-2594.04</v>
      </c>
      <c r="N415" s="67">
        <f ca="1"/>
        <v>-6751.82</v>
      </c>
      <c r="O415" s="67">
        <f ca="1"/>
        <v>-4271.75</v>
      </c>
      <c r="P415" s="67">
        <f ca="1"/>
        <v>0</v>
      </c>
      <c r="Q415" s="67">
        <f ca="1"/>
        <v>1680</v>
      </c>
    </row>
    <row r="416" spans="2:17" x14ac:dyDescent="0.25">
      <c r="B416" s="88" t="str">
        <f ca="1"/>
        <v>Internet</v>
      </c>
      <c r="C416" s="87">
        <f ca="1"/>
        <v>46444</v>
      </c>
      <c r="D416" s="78">
        <f ca="1"/>
        <v>14659.09</v>
      </c>
      <c r="E416" s="78">
        <f ca="1"/>
        <v>-13617.61</v>
      </c>
      <c r="F416" s="78">
        <f ca="1"/>
        <v>38320.86</v>
      </c>
      <c r="G416" s="78">
        <f ca="1"/>
        <v>41042.339999999997</v>
      </c>
      <c r="H416" s="78">
        <f ca="1"/>
        <v>2751.2700000000032</v>
      </c>
      <c r="I416" s="78">
        <f ca="1"/>
        <v>11907.819999999998</v>
      </c>
      <c r="J416" s="78">
        <f ca="1"/>
        <v>26144.39</v>
      </c>
      <c r="K416" s="78">
        <f ca="1"/>
        <v>114.43</v>
      </c>
      <c r="L416" s="78">
        <f ca="1"/>
        <v>12062.04</v>
      </c>
      <c r="M416" s="78">
        <f ca="1"/>
        <v>-2594.04</v>
      </c>
      <c r="N416" s="78">
        <f ca="1"/>
        <v>-6751.82</v>
      </c>
      <c r="O416" s="78">
        <f ca="1"/>
        <v>-4271.75</v>
      </c>
      <c r="P416" s="78">
        <f ca="1"/>
        <v>0</v>
      </c>
      <c r="Q416" s="78">
        <f ca="1"/>
        <v>1680</v>
      </c>
    </row>
    <row r="417" spans="2:17" x14ac:dyDescent="0.25">
      <c r="B417" s="88" t="str">
        <f ca="1"/>
        <v>Windsurf</v>
      </c>
      <c r="C417" s="87">
        <f ca="1"/>
        <v>46444</v>
      </c>
      <c r="D417" s="67">
        <f ca="1"/>
        <v>14644.09</v>
      </c>
      <c r="E417" s="67">
        <f ca="1"/>
        <v>-13617.61</v>
      </c>
      <c r="F417" s="67">
        <f ca="1"/>
        <v>38320.86</v>
      </c>
      <c r="G417" s="67">
        <f ca="1"/>
        <v>41027.339999999997</v>
      </c>
      <c r="H417" s="67">
        <f ca="1"/>
        <v>2736.2700000000032</v>
      </c>
      <c r="I417" s="67">
        <f ca="1"/>
        <v>11907.819999999998</v>
      </c>
      <c r="J417" s="67">
        <f ca="1"/>
        <v>26144.39</v>
      </c>
      <c r="K417" s="67">
        <f ca="1"/>
        <v>114.43</v>
      </c>
      <c r="L417" s="67">
        <f ca="1"/>
        <v>12062.04</v>
      </c>
      <c r="M417" s="67">
        <f ca="1"/>
        <v>-2594.04</v>
      </c>
      <c r="N417" s="67">
        <f ca="1"/>
        <v>-6751.82</v>
      </c>
      <c r="O417" s="67">
        <f ca="1"/>
        <v>-4271.75</v>
      </c>
      <c r="P417" s="67">
        <f ca="1"/>
        <v>0</v>
      </c>
      <c r="Q417" s="67">
        <f ca="1"/>
        <v>1680</v>
      </c>
    </row>
    <row r="418" spans="2:17" x14ac:dyDescent="0.25">
      <c r="B418" s="88" t="str">
        <f ca="1"/>
        <v>Groceries</v>
      </c>
      <c r="C418" s="87">
        <f ca="1"/>
        <v>46445</v>
      </c>
      <c r="D418" s="78">
        <f ca="1"/>
        <v>14444.09</v>
      </c>
      <c r="E418" s="78">
        <f ca="1"/>
        <v>-13617.61</v>
      </c>
      <c r="F418" s="78">
        <f ca="1"/>
        <v>38320.86</v>
      </c>
      <c r="G418" s="78">
        <f ca="1"/>
        <v>40827.339999999997</v>
      </c>
      <c r="H418" s="78">
        <f ca="1"/>
        <v>2736.2700000000032</v>
      </c>
      <c r="I418" s="78">
        <f ca="1"/>
        <v>11707.819999999998</v>
      </c>
      <c r="J418" s="78">
        <f ca="1"/>
        <v>26144.39</v>
      </c>
      <c r="K418" s="78">
        <f ca="1"/>
        <v>114.43</v>
      </c>
      <c r="L418" s="78">
        <f ca="1"/>
        <v>12062.04</v>
      </c>
      <c r="M418" s="78">
        <f ca="1"/>
        <v>-2594.04</v>
      </c>
      <c r="N418" s="78">
        <f ca="1"/>
        <v>-6751.82</v>
      </c>
      <c r="O418" s="78">
        <f ca="1"/>
        <v>-4271.75</v>
      </c>
      <c r="P418" s="78">
        <f ca="1"/>
        <v>0</v>
      </c>
      <c r="Q418" s="78">
        <f ca="1"/>
        <v>1680</v>
      </c>
    </row>
    <row r="419" spans="2:17" x14ac:dyDescent="0.25">
      <c r="B419" s="88" t="str">
        <f ca="1"/>
        <v>Food &amp; Drinks</v>
      </c>
      <c r="C419" s="87">
        <f ca="1"/>
        <v>46445</v>
      </c>
      <c r="D419" s="67">
        <f ca="1"/>
        <v>14244.09</v>
      </c>
      <c r="E419" s="67">
        <f ca="1"/>
        <v>-13617.61</v>
      </c>
      <c r="F419" s="67">
        <f ca="1"/>
        <v>38320.86</v>
      </c>
      <c r="G419" s="67">
        <f ca="1"/>
        <v>40627.339999999997</v>
      </c>
      <c r="H419" s="67">
        <f ca="1"/>
        <v>2736.2700000000032</v>
      </c>
      <c r="I419" s="67">
        <f ca="1"/>
        <v>11507.819999999998</v>
      </c>
      <c r="J419" s="67">
        <f ca="1"/>
        <v>26144.39</v>
      </c>
      <c r="K419" s="67">
        <f ca="1"/>
        <v>114.43</v>
      </c>
      <c r="L419" s="67">
        <f ca="1"/>
        <v>12062.04</v>
      </c>
      <c r="M419" s="67">
        <f ca="1"/>
        <v>-2594.04</v>
      </c>
      <c r="N419" s="67">
        <f ca="1"/>
        <v>-6751.82</v>
      </c>
      <c r="O419" s="67">
        <f ca="1"/>
        <v>-4271.75</v>
      </c>
      <c r="P419" s="67">
        <f ca="1"/>
        <v>0</v>
      </c>
      <c r="Q419" s="67">
        <f ca="1"/>
        <v>1680</v>
      </c>
    </row>
    <row r="420" spans="2:17" x14ac:dyDescent="0.25">
      <c r="B420" s="88" t="str">
        <f ca="1"/>
        <v>Google+</v>
      </c>
      <c r="C420" s="87">
        <f ca="1"/>
        <v>46445</v>
      </c>
      <c r="D420" s="78">
        <f ca="1"/>
        <v>14214.100000000002</v>
      </c>
      <c r="E420" s="78">
        <f ca="1"/>
        <v>-13617.61</v>
      </c>
      <c r="F420" s="78">
        <f ca="1"/>
        <v>38320.86</v>
      </c>
      <c r="G420" s="78">
        <f ca="1"/>
        <v>40597.350000000006</v>
      </c>
      <c r="H420" s="78">
        <f ca="1"/>
        <v>2706.2800000000034</v>
      </c>
      <c r="I420" s="78">
        <f ca="1"/>
        <v>11507.819999999998</v>
      </c>
      <c r="J420" s="78">
        <f ca="1"/>
        <v>26144.39</v>
      </c>
      <c r="K420" s="78">
        <f ca="1"/>
        <v>114.43</v>
      </c>
      <c r="L420" s="78">
        <f ca="1"/>
        <v>12062.04</v>
      </c>
      <c r="M420" s="78">
        <f ca="1"/>
        <v>-2594.04</v>
      </c>
      <c r="N420" s="78">
        <f ca="1"/>
        <v>-6751.82</v>
      </c>
      <c r="O420" s="78">
        <f ca="1"/>
        <v>-4271.75</v>
      </c>
      <c r="P420" s="78">
        <f ca="1"/>
        <v>0</v>
      </c>
      <c r="Q420" s="78">
        <f ca="1"/>
        <v>1680</v>
      </c>
    </row>
    <row r="421" spans="2:17" x14ac:dyDescent="0.25">
      <c r="B421" s="88" t="str">
        <f ca="1"/>
        <v>Tidal</v>
      </c>
      <c r="C421" s="87">
        <f ca="1"/>
        <v>46445</v>
      </c>
      <c r="D421" s="67">
        <f ca="1"/>
        <v>14203.11</v>
      </c>
      <c r="E421" s="67">
        <f ca="1"/>
        <v>-13617.61</v>
      </c>
      <c r="F421" s="67">
        <f ca="1"/>
        <v>38320.86</v>
      </c>
      <c r="G421" s="67">
        <f ca="1"/>
        <v>40586.36</v>
      </c>
      <c r="H421" s="67">
        <f ca="1"/>
        <v>2695.2900000000036</v>
      </c>
      <c r="I421" s="67">
        <f ca="1"/>
        <v>11507.819999999998</v>
      </c>
      <c r="J421" s="67">
        <f ca="1"/>
        <v>26144.39</v>
      </c>
      <c r="K421" s="67">
        <f ca="1"/>
        <v>114.43</v>
      </c>
      <c r="L421" s="67">
        <f ca="1"/>
        <v>12062.04</v>
      </c>
      <c r="M421" s="67">
        <f ca="1"/>
        <v>-2594.04</v>
      </c>
      <c r="N421" s="67">
        <f ca="1"/>
        <v>-6751.82</v>
      </c>
      <c r="O421" s="67">
        <f ca="1"/>
        <v>-4271.75</v>
      </c>
      <c r="P421" s="67">
        <f ca="1"/>
        <v>0</v>
      </c>
      <c r="Q421" s="67">
        <f ca="1"/>
        <v>1680</v>
      </c>
    </row>
    <row r="422" spans="2:17" x14ac:dyDescent="0.25">
      <c r="B422" s="88" t="str">
        <f ca="1"/>
        <v>Costco Citi</v>
      </c>
      <c r="C422" s="87">
        <f ca="1"/>
        <v>46446</v>
      </c>
      <c r="D422" s="78">
        <f ca="1"/>
        <v>14063.11</v>
      </c>
      <c r="E422" s="78">
        <f ca="1"/>
        <v>-13617.61</v>
      </c>
      <c r="F422" s="78">
        <f ca="1"/>
        <v>38320.86</v>
      </c>
      <c r="G422" s="78">
        <f ca="1"/>
        <v>40586.36</v>
      </c>
      <c r="H422" s="78">
        <f ca="1"/>
        <v>2555.2900000000036</v>
      </c>
      <c r="I422" s="78">
        <f ca="1"/>
        <v>11507.819999999998</v>
      </c>
      <c r="J422" s="78">
        <f ca="1"/>
        <v>26144.39</v>
      </c>
      <c r="K422" s="78">
        <f ca="1"/>
        <v>114.43</v>
      </c>
      <c r="L422" s="78">
        <f ca="1"/>
        <v>12062.04</v>
      </c>
      <c r="M422" s="78">
        <f ca="1"/>
        <v>-2594.04</v>
      </c>
      <c r="N422" s="78">
        <f ca="1"/>
        <v>-6751.82</v>
      </c>
      <c r="O422" s="78">
        <f ca="1"/>
        <v>-4271.75</v>
      </c>
      <c r="P422" s="78">
        <f ca="1"/>
        <v>0</v>
      </c>
      <c r="Q422" s="78">
        <f ca="1"/>
        <v>1820</v>
      </c>
    </row>
    <row r="423" spans="2:17" x14ac:dyDescent="0.25">
      <c r="B423" s="88" t="str">
        <f ca="1"/>
        <v>Kulo Transfer</v>
      </c>
      <c r="C423" s="87">
        <f ca="1"/>
        <v>46446</v>
      </c>
      <c r="D423" s="67">
        <f ca="1"/>
        <v>15113.11</v>
      </c>
      <c r="E423" s="67">
        <f ca="1"/>
        <v>-13617.61</v>
      </c>
      <c r="F423" s="67">
        <f ca="1"/>
        <v>38320.86</v>
      </c>
      <c r="G423" s="67">
        <f ca="1"/>
        <v>41636.36</v>
      </c>
      <c r="H423" s="67">
        <f ca="1"/>
        <v>3605.2900000000036</v>
      </c>
      <c r="I423" s="67">
        <f ca="1"/>
        <v>11507.819999999998</v>
      </c>
      <c r="J423" s="67">
        <f ca="1"/>
        <v>26144.39</v>
      </c>
      <c r="K423" s="67">
        <f ca="1"/>
        <v>114.43</v>
      </c>
      <c r="L423" s="67">
        <f ca="1"/>
        <v>12062.04</v>
      </c>
      <c r="M423" s="67">
        <f ca="1"/>
        <v>-2594.04</v>
      </c>
      <c r="N423" s="67">
        <f ca="1"/>
        <v>-6751.82</v>
      </c>
      <c r="O423" s="67">
        <f ca="1"/>
        <v>-4271.75</v>
      </c>
      <c r="P423" s="67">
        <f ca="1"/>
        <v>0</v>
      </c>
      <c r="Q423" s="67">
        <f ca="1"/>
        <v>1820</v>
      </c>
    </row>
    <row r="424" spans="2:17" x14ac:dyDescent="0.25">
      <c r="B424" s="88" t="str">
        <f ca="1"/>
        <v>Kulo SDGE</v>
      </c>
      <c r="C424" s="87">
        <f ca="1"/>
        <v>46446</v>
      </c>
      <c r="D424" s="78">
        <f ca="1"/>
        <v>15031.11</v>
      </c>
      <c r="E424" s="78">
        <f ca="1"/>
        <v>-13617.61</v>
      </c>
      <c r="F424" s="78">
        <f ca="1"/>
        <v>38320.86</v>
      </c>
      <c r="G424" s="78">
        <f ca="1"/>
        <v>41554.36</v>
      </c>
      <c r="H424" s="78">
        <f ca="1"/>
        <v>3523.2900000000036</v>
      </c>
      <c r="I424" s="78">
        <f ca="1"/>
        <v>11507.819999999998</v>
      </c>
      <c r="J424" s="78">
        <f ca="1"/>
        <v>26144.39</v>
      </c>
      <c r="K424" s="78">
        <f ca="1"/>
        <v>114.43</v>
      </c>
      <c r="L424" s="78">
        <f ca="1"/>
        <v>12062.04</v>
      </c>
      <c r="M424" s="78">
        <f ca="1"/>
        <v>-2594.04</v>
      </c>
      <c r="N424" s="78">
        <f ca="1"/>
        <v>-6751.82</v>
      </c>
      <c r="O424" s="78">
        <f ca="1"/>
        <v>-4271.75</v>
      </c>
      <c r="P424" s="78">
        <f ca="1"/>
        <v>0</v>
      </c>
      <c r="Q424" s="78">
        <f ca="1"/>
        <v>1820</v>
      </c>
    </row>
    <row r="425" spans="2:17" x14ac:dyDescent="0.25">
      <c r="B425" s="88" t="str">
        <f ca="1"/>
        <v>SDGE</v>
      </c>
      <c r="C425" s="87">
        <f ca="1"/>
        <v>46446</v>
      </c>
      <c r="D425" s="67">
        <f ca="1"/>
        <v>14947.11</v>
      </c>
      <c r="E425" s="67">
        <f ca="1"/>
        <v>-13617.61</v>
      </c>
      <c r="F425" s="67">
        <f ca="1"/>
        <v>38320.86</v>
      </c>
      <c r="G425" s="67">
        <f ca="1"/>
        <v>41470.36</v>
      </c>
      <c r="H425" s="67">
        <f ca="1"/>
        <v>3439.2900000000036</v>
      </c>
      <c r="I425" s="67">
        <f ca="1"/>
        <v>11507.819999999998</v>
      </c>
      <c r="J425" s="67">
        <f ca="1"/>
        <v>26144.39</v>
      </c>
      <c r="K425" s="67">
        <f ca="1"/>
        <v>114.43</v>
      </c>
      <c r="L425" s="67">
        <f ca="1"/>
        <v>12062.04</v>
      </c>
      <c r="M425" s="67">
        <f ca="1"/>
        <v>-2594.04</v>
      </c>
      <c r="N425" s="67">
        <f ca="1"/>
        <v>-6751.82</v>
      </c>
      <c r="O425" s="67">
        <f ca="1"/>
        <v>-4271.75</v>
      </c>
      <c r="P425" s="67">
        <f ca="1"/>
        <v>0</v>
      </c>
      <c r="Q425" s="67">
        <f ca="1"/>
        <v>1820</v>
      </c>
    </row>
    <row r="426" spans="2:17" x14ac:dyDescent="0.25">
      <c r="B426" s="88" t="str">
        <f ca="1"/>
        <v>Prime Ad-Free</v>
      </c>
      <c r="C426" s="87">
        <f ca="1"/>
        <v>46446</v>
      </c>
      <c r="D426" s="78">
        <f ca="1"/>
        <v>14944.120000000003</v>
      </c>
      <c r="E426" s="78">
        <f ca="1"/>
        <v>-13617.61</v>
      </c>
      <c r="F426" s="78">
        <f ca="1"/>
        <v>38320.86</v>
      </c>
      <c r="G426" s="78">
        <f ca="1"/>
        <v>41467.370000000003</v>
      </c>
      <c r="H426" s="78">
        <f ca="1"/>
        <v>3436.3000000000038</v>
      </c>
      <c r="I426" s="78">
        <f ca="1"/>
        <v>11507.819999999998</v>
      </c>
      <c r="J426" s="78">
        <f ca="1"/>
        <v>26144.39</v>
      </c>
      <c r="K426" s="78">
        <f ca="1"/>
        <v>114.43</v>
      </c>
      <c r="L426" s="78">
        <f ca="1"/>
        <v>12062.04</v>
      </c>
      <c r="M426" s="78">
        <f ca="1"/>
        <v>-2594.04</v>
      </c>
      <c r="N426" s="78">
        <f ca="1"/>
        <v>-6751.82</v>
      </c>
      <c r="O426" s="78">
        <f ca="1"/>
        <v>-4271.75</v>
      </c>
      <c r="P426" s="78">
        <f ca="1"/>
        <v>0</v>
      </c>
      <c r="Q426" s="78">
        <f ca="1"/>
        <v>1820</v>
      </c>
    </row>
    <row r="427" spans="2:17" x14ac:dyDescent="0.25">
      <c r="B427" s="88" t="str">
        <f ca="1"/>
        <v>Disability</v>
      </c>
      <c r="C427" s="87">
        <f ca="1"/>
        <v>46447</v>
      </c>
      <c r="D427" s="67">
        <f ca="1"/>
        <v>15300.780000000002</v>
      </c>
      <c r="E427" s="67">
        <f ca="1"/>
        <v>-13617.61</v>
      </c>
      <c r="F427" s="67">
        <f ca="1"/>
        <v>38320.86</v>
      </c>
      <c r="G427" s="67">
        <f ca="1"/>
        <v>41824.03</v>
      </c>
      <c r="H427" s="67">
        <f ca="1"/>
        <v>3436.3000000000038</v>
      </c>
      <c r="I427" s="67">
        <f ca="1"/>
        <v>11864.479999999998</v>
      </c>
      <c r="J427" s="67">
        <f ca="1"/>
        <v>26144.39</v>
      </c>
      <c r="K427" s="67">
        <f ca="1"/>
        <v>114.43</v>
      </c>
      <c r="L427" s="67">
        <f ca="1"/>
        <v>12062.04</v>
      </c>
      <c r="M427" s="67">
        <f ca="1"/>
        <v>-2594.04</v>
      </c>
      <c r="N427" s="67">
        <f ca="1"/>
        <v>-6751.82</v>
      </c>
      <c r="O427" s="67">
        <f ca="1"/>
        <v>-4271.75</v>
      </c>
      <c r="P427" s="67">
        <f ca="1"/>
        <v>0</v>
      </c>
      <c r="Q427" s="67">
        <f ca="1"/>
        <v>1820</v>
      </c>
    </row>
    <row r="428" spans="2:17" x14ac:dyDescent="0.25">
      <c r="B428" s="88" t="str">
        <f ca="1"/>
        <v>Kulo Rent</v>
      </c>
      <c r="C428" s="87">
        <f ca="1"/>
        <v>46447</v>
      </c>
      <c r="D428" s="78">
        <f ca="1"/>
        <v>14341.780000000002</v>
      </c>
      <c r="E428" s="78">
        <f ca="1"/>
        <v>-13617.61</v>
      </c>
      <c r="F428" s="78">
        <f ca="1"/>
        <v>38320.86</v>
      </c>
      <c r="G428" s="78">
        <f ca="1"/>
        <v>40865.03</v>
      </c>
      <c r="H428" s="78">
        <f ca="1"/>
        <v>2477.3000000000038</v>
      </c>
      <c r="I428" s="78">
        <f ca="1"/>
        <v>11864.479999999998</v>
      </c>
      <c r="J428" s="78">
        <f ca="1"/>
        <v>26144.39</v>
      </c>
      <c r="K428" s="78">
        <f ca="1"/>
        <v>114.43</v>
      </c>
      <c r="L428" s="78">
        <f ca="1"/>
        <v>12062.04</v>
      </c>
      <c r="M428" s="78">
        <f ca="1"/>
        <v>-2594.04</v>
      </c>
      <c r="N428" s="78">
        <f ca="1"/>
        <v>-6751.82</v>
      </c>
      <c r="O428" s="78">
        <f ca="1"/>
        <v>-4271.75</v>
      </c>
      <c r="P428" s="78">
        <f ca="1"/>
        <v>0</v>
      </c>
      <c r="Q428" s="78">
        <f ca="1"/>
        <v>1820</v>
      </c>
    </row>
    <row r="429" spans="2:17" x14ac:dyDescent="0.25">
      <c r="B429" s="88" t="str">
        <f ca="1"/>
        <v>Rent</v>
      </c>
      <c r="C429" s="87">
        <f ca="1"/>
        <v>46447</v>
      </c>
      <c r="D429" s="67">
        <f ca="1"/>
        <v>13063.810000000001</v>
      </c>
      <c r="E429" s="67">
        <f ca="1"/>
        <v>-13617.61</v>
      </c>
      <c r="F429" s="67">
        <f ca="1"/>
        <v>38320.86</v>
      </c>
      <c r="G429" s="67">
        <f ca="1"/>
        <v>39587.06</v>
      </c>
      <c r="H429" s="67">
        <f ca="1"/>
        <v>1199.3300000000038</v>
      </c>
      <c r="I429" s="67">
        <f ca="1"/>
        <v>11864.479999999998</v>
      </c>
      <c r="J429" s="67">
        <f ca="1"/>
        <v>26144.39</v>
      </c>
      <c r="K429" s="67">
        <f ca="1"/>
        <v>114.43</v>
      </c>
      <c r="L429" s="67">
        <f ca="1"/>
        <v>12062.04</v>
      </c>
      <c r="M429" s="67">
        <f ca="1"/>
        <v>-2594.04</v>
      </c>
      <c r="N429" s="67">
        <f ca="1"/>
        <v>-6751.82</v>
      </c>
      <c r="O429" s="67">
        <f ca="1"/>
        <v>-4271.75</v>
      </c>
      <c r="P429" s="67">
        <f ca="1"/>
        <v>0</v>
      </c>
      <c r="Q429" s="67">
        <f ca="1"/>
        <v>1820</v>
      </c>
    </row>
    <row r="430" spans="2:17" x14ac:dyDescent="0.25">
      <c r="B430" s="88" t="str">
        <f ca="1"/>
        <v>Visa Platinum</v>
      </c>
      <c r="C430" s="87">
        <f ca="1"/>
        <v>46449</v>
      </c>
      <c r="D430" s="78">
        <f ca="1"/>
        <v>12834.810000000001</v>
      </c>
      <c r="E430" s="78">
        <f ca="1"/>
        <v>-13306.61</v>
      </c>
      <c r="F430" s="78">
        <f ca="1"/>
        <v>38320.86</v>
      </c>
      <c r="G430" s="78">
        <f ca="1"/>
        <v>39669.06</v>
      </c>
      <c r="H430" s="78">
        <f ca="1"/>
        <v>970.33000000000379</v>
      </c>
      <c r="I430" s="78">
        <f ca="1"/>
        <v>11864.479999999998</v>
      </c>
      <c r="J430" s="78">
        <f ca="1"/>
        <v>26144.39</v>
      </c>
      <c r="K430" s="78">
        <f ca="1"/>
        <v>114.43</v>
      </c>
      <c r="L430" s="78">
        <f ca="1"/>
        <v>12062.04</v>
      </c>
      <c r="M430" s="78">
        <f ca="1"/>
        <v>-2283.04</v>
      </c>
      <c r="N430" s="78">
        <f ca="1"/>
        <v>-6751.82</v>
      </c>
      <c r="O430" s="78">
        <f ca="1"/>
        <v>-4271.75</v>
      </c>
      <c r="P430" s="78">
        <f ca="1"/>
        <v>0</v>
      </c>
      <c r="Q430" s="78">
        <f ca="1"/>
        <v>1820</v>
      </c>
    </row>
    <row r="431" spans="2:17" x14ac:dyDescent="0.25">
      <c r="B431" s="88" t="str">
        <f ca="1"/>
        <v>Kulo Internet</v>
      </c>
      <c r="C431" s="87">
        <f ca="1"/>
        <v>46451</v>
      </c>
      <c r="D431" s="67">
        <f ca="1"/>
        <v>12806.810000000001</v>
      </c>
      <c r="E431" s="67">
        <f ca="1"/>
        <v>-13306.61</v>
      </c>
      <c r="F431" s="67">
        <f ca="1"/>
        <v>38320.86</v>
      </c>
      <c r="G431" s="67">
        <f ca="1"/>
        <v>39641.06</v>
      </c>
      <c r="H431" s="67">
        <f ca="1"/>
        <v>942.33000000000379</v>
      </c>
      <c r="I431" s="67">
        <f ca="1"/>
        <v>11864.479999999998</v>
      </c>
      <c r="J431" s="67">
        <f ca="1"/>
        <v>26144.39</v>
      </c>
      <c r="K431" s="67">
        <f ca="1"/>
        <v>114.43</v>
      </c>
      <c r="L431" s="67">
        <f ca="1"/>
        <v>12062.04</v>
      </c>
      <c r="M431" s="67">
        <f ca="1"/>
        <v>-2283.04</v>
      </c>
      <c r="N431" s="67">
        <f ca="1"/>
        <v>-6751.82</v>
      </c>
      <c r="O431" s="67">
        <f ca="1"/>
        <v>-4271.75</v>
      </c>
      <c r="P431" s="67">
        <f ca="1"/>
        <v>0</v>
      </c>
      <c r="Q431" s="67">
        <f ca="1"/>
        <v>1820</v>
      </c>
    </row>
    <row r="432" spans="2:17" x14ac:dyDescent="0.25">
      <c r="B432" s="88" t="str">
        <f ca="1"/>
        <v>Cese Phone</v>
      </c>
      <c r="C432" s="87">
        <f ca="1"/>
        <v>46451</v>
      </c>
      <c r="D432" s="78">
        <f ca="1"/>
        <v>12664.810000000001</v>
      </c>
      <c r="E432" s="78">
        <f ca="1"/>
        <v>-13306.61</v>
      </c>
      <c r="F432" s="78">
        <f ca="1"/>
        <v>38320.86</v>
      </c>
      <c r="G432" s="78">
        <f ca="1"/>
        <v>39499.06</v>
      </c>
      <c r="H432" s="78">
        <f ca="1"/>
        <v>800.33000000000379</v>
      </c>
      <c r="I432" s="78">
        <f ca="1"/>
        <v>11864.479999999998</v>
      </c>
      <c r="J432" s="78">
        <f ca="1"/>
        <v>26144.39</v>
      </c>
      <c r="K432" s="78">
        <f ca="1"/>
        <v>114.43</v>
      </c>
      <c r="L432" s="78">
        <f ca="1"/>
        <v>12062.04</v>
      </c>
      <c r="M432" s="78">
        <f ca="1"/>
        <v>-2283.04</v>
      </c>
      <c r="N432" s="78">
        <f ca="1"/>
        <v>-6751.82</v>
      </c>
      <c r="O432" s="78">
        <f ca="1"/>
        <v>-4271.75</v>
      </c>
      <c r="P432" s="78">
        <f ca="1"/>
        <v>0</v>
      </c>
      <c r="Q432" s="78">
        <f ca="1"/>
        <v>1820</v>
      </c>
    </row>
    <row r="433" spans="2:17" x14ac:dyDescent="0.25">
      <c r="B433" s="88" t="str">
        <f ca="1"/>
        <v>Phone</v>
      </c>
      <c r="C433" s="87">
        <f ca="1"/>
        <v>46451</v>
      </c>
      <c r="D433" s="67">
        <f ca="1"/>
        <v>12514.140000000001</v>
      </c>
      <c r="E433" s="67">
        <f ca="1"/>
        <v>-13306.61</v>
      </c>
      <c r="F433" s="67">
        <f ca="1"/>
        <v>38320.86</v>
      </c>
      <c r="G433" s="67">
        <f ca="1"/>
        <v>39348.39</v>
      </c>
      <c r="H433" s="67">
        <f ca="1"/>
        <v>649.66000000000383</v>
      </c>
      <c r="I433" s="67">
        <f ca="1"/>
        <v>11864.479999999998</v>
      </c>
      <c r="J433" s="67">
        <f ca="1"/>
        <v>26144.39</v>
      </c>
      <c r="K433" s="67">
        <f ca="1"/>
        <v>114.43</v>
      </c>
      <c r="L433" s="67">
        <f ca="1"/>
        <v>12062.04</v>
      </c>
      <c r="M433" s="67">
        <f ca="1"/>
        <v>-2283.04</v>
      </c>
      <c r="N433" s="67">
        <f ca="1"/>
        <v>-6751.82</v>
      </c>
      <c r="O433" s="67">
        <f ca="1"/>
        <v>-4271.75</v>
      </c>
      <c r="P433" s="67">
        <f ca="1"/>
        <v>0</v>
      </c>
      <c r="Q433" s="67">
        <f ca="1"/>
        <v>1820</v>
      </c>
    </row>
    <row r="434" spans="2:17" x14ac:dyDescent="0.25">
      <c r="B434" s="88" t="str">
        <f ca="1"/>
        <v>Sony</v>
      </c>
      <c r="C434" s="87">
        <f ca="1"/>
        <v>46454</v>
      </c>
      <c r="D434" s="78">
        <f ca="1"/>
        <v>12496.150000000001</v>
      </c>
      <c r="E434" s="78">
        <f ca="1"/>
        <v>-13306.61</v>
      </c>
      <c r="F434" s="78">
        <f ca="1"/>
        <v>38320.86</v>
      </c>
      <c r="G434" s="78">
        <f ca="1"/>
        <v>39330.400000000001</v>
      </c>
      <c r="H434" s="78">
        <f ca="1"/>
        <v>631.67000000000382</v>
      </c>
      <c r="I434" s="78">
        <f ca="1"/>
        <v>11864.479999999998</v>
      </c>
      <c r="J434" s="78">
        <f ca="1"/>
        <v>26144.39</v>
      </c>
      <c r="K434" s="78">
        <f ca="1"/>
        <v>114.43</v>
      </c>
      <c r="L434" s="78">
        <f ca="1"/>
        <v>12062.04</v>
      </c>
      <c r="M434" s="78">
        <f ca="1"/>
        <v>-2283.04</v>
      </c>
      <c r="N434" s="78">
        <f ca="1"/>
        <v>-6751.82</v>
      </c>
      <c r="O434" s="78">
        <f ca="1"/>
        <v>-4271.75</v>
      </c>
      <c r="P434" s="78">
        <f ca="1"/>
        <v>0</v>
      </c>
      <c r="Q434" s="78">
        <f ca="1"/>
        <v>1820</v>
      </c>
    </row>
    <row r="435" spans="2:17" x14ac:dyDescent="0.25">
      <c r="B435" s="88" t="str">
        <f ca="1"/>
        <v>Phone Insurance</v>
      </c>
      <c r="C435" s="87">
        <f ca="1"/>
        <v>46454</v>
      </c>
      <c r="D435" s="67">
        <f ca="1"/>
        <v>12488.150000000001</v>
      </c>
      <c r="E435" s="67">
        <f ca="1"/>
        <v>-13306.61</v>
      </c>
      <c r="F435" s="67">
        <f ca="1"/>
        <v>38320.86</v>
      </c>
      <c r="G435" s="67">
        <f ca="1"/>
        <v>39322.400000000001</v>
      </c>
      <c r="H435" s="67">
        <f ca="1"/>
        <v>623.67000000000382</v>
      </c>
      <c r="I435" s="67">
        <f ca="1"/>
        <v>11864.479999999998</v>
      </c>
      <c r="J435" s="67">
        <f ca="1"/>
        <v>26144.39</v>
      </c>
      <c r="K435" s="67">
        <f ca="1"/>
        <v>114.43</v>
      </c>
      <c r="L435" s="67">
        <f ca="1"/>
        <v>12062.04</v>
      </c>
      <c r="M435" s="67">
        <f ca="1"/>
        <v>-2283.04</v>
      </c>
      <c r="N435" s="67">
        <f ca="1"/>
        <v>-6751.82</v>
      </c>
      <c r="O435" s="67">
        <f ca="1"/>
        <v>-4271.75</v>
      </c>
      <c r="P435" s="67">
        <f ca="1"/>
        <v>0</v>
      </c>
      <c r="Q435" s="67">
        <f ca="1"/>
        <v>1820</v>
      </c>
    </row>
    <row r="436" spans="2:17" x14ac:dyDescent="0.25">
      <c r="B436" s="88" t="str">
        <f ca="1"/>
        <v>Amazon</v>
      </c>
      <c r="C436" s="87">
        <f ca="1"/>
        <v>46455</v>
      </c>
      <c r="D436" s="78">
        <f ca="1"/>
        <v>12472.000000000002</v>
      </c>
      <c r="E436" s="78">
        <f ca="1"/>
        <v>-13306.61</v>
      </c>
      <c r="F436" s="78">
        <f ca="1"/>
        <v>38320.86</v>
      </c>
      <c r="G436" s="78">
        <f ca="1"/>
        <v>39306.25</v>
      </c>
      <c r="H436" s="78">
        <f ca="1"/>
        <v>607.52000000000385</v>
      </c>
      <c r="I436" s="78">
        <f ca="1"/>
        <v>11864.479999999998</v>
      </c>
      <c r="J436" s="78">
        <f ca="1"/>
        <v>26144.39</v>
      </c>
      <c r="K436" s="78">
        <f ca="1"/>
        <v>114.43</v>
      </c>
      <c r="L436" s="78">
        <f ca="1"/>
        <v>12062.04</v>
      </c>
      <c r="M436" s="78">
        <f ca="1"/>
        <v>-2283.04</v>
      </c>
      <c r="N436" s="78">
        <f ca="1"/>
        <v>-6751.82</v>
      </c>
      <c r="O436" s="78">
        <f ca="1"/>
        <v>-4271.75</v>
      </c>
      <c r="P436" s="78">
        <f ca="1"/>
        <v>0</v>
      </c>
      <c r="Q436" s="78">
        <f ca="1"/>
        <v>1820</v>
      </c>
    </row>
    <row r="437" spans="2:17" x14ac:dyDescent="0.25">
      <c r="B437" s="88" t="str">
        <f ca="1"/>
        <v>Viso Go</v>
      </c>
      <c r="C437" s="87">
        <f ca="1"/>
        <v>46457</v>
      </c>
      <c r="D437" s="67">
        <f ca="1"/>
        <v>12197.000000000002</v>
      </c>
      <c r="E437" s="67">
        <f ca="1"/>
        <v>-13160.61</v>
      </c>
      <c r="F437" s="67">
        <f ca="1"/>
        <v>38320.86</v>
      </c>
      <c r="G437" s="67">
        <f ca="1"/>
        <v>39177.25</v>
      </c>
      <c r="H437" s="67">
        <f ca="1"/>
        <v>332.52000000000385</v>
      </c>
      <c r="I437" s="67">
        <f ca="1"/>
        <v>11864.479999999998</v>
      </c>
      <c r="J437" s="67">
        <f ca="1"/>
        <v>26144.39</v>
      </c>
      <c r="K437" s="67">
        <f ca="1"/>
        <v>114.43</v>
      </c>
      <c r="L437" s="67">
        <f ca="1"/>
        <v>12062.04</v>
      </c>
      <c r="M437" s="67">
        <f ca="1"/>
        <v>-2283.04</v>
      </c>
      <c r="N437" s="67">
        <f ca="1"/>
        <v>-6605.82</v>
      </c>
      <c r="O437" s="67">
        <f ca="1"/>
        <v>-4271.75</v>
      </c>
      <c r="P437" s="67">
        <f ca="1"/>
        <v>0</v>
      </c>
      <c r="Q437" s="67">
        <f ca="1"/>
        <v>1820</v>
      </c>
    </row>
    <row r="438" spans="2:17" x14ac:dyDescent="0.25">
      <c r="B438" s="88" t="str">
        <f ca="1"/>
        <v>Paycheck</v>
      </c>
      <c r="C438" s="87">
        <f ca="1"/>
        <v>46458</v>
      </c>
      <c r="D438" s="78">
        <f ca="1"/>
        <v>13797.000000000002</v>
      </c>
      <c r="E438" s="78">
        <f ca="1"/>
        <v>-13160.61</v>
      </c>
      <c r="F438" s="78">
        <f ca="1"/>
        <v>38320.86</v>
      </c>
      <c r="G438" s="78">
        <f ca="1"/>
        <v>40777.25</v>
      </c>
      <c r="H438" s="78">
        <f ca="1"/>
        <v>1472.5200000000038</v>
      </c>
      <c r="I438" s="78">
        <f ca="1"/>
        <v>12324.479999999998</v>
      </c>
      <c r="J438" s="78">
        <f ca="1"/>
        <v>26144.39</v>
      </c>
      <c r="K438" s="78">
        <f ca="1"/>
        <v>114.43</v>
      </c>
      <c r="L438" s="78">
        <f ca="1"/>
        <v>12062.04</v>
      </c>
      <c r="M438" s="78">
        <f ca="1"/>
        <v>-2283.04</v>
      </c>
      <c r="N438" s="78">
        <f ca="1"/>
        <v>-6605.82</v>
      </c>
      <c r="O438" s="78">
        <f ca="1"/>
        <v>-4271.75</v>
      </c>
      <c r="P438" s="78">
        <f ca="1"/>
        <v>0</v>
      </c>
      <c r="Q438" s="78">
        <f ca="1"/>
        <v>1820</v>
      </c>
    </row>
    <row r="439" spans="2:17" x14ac:dyDescent="0.25">
      <c r="B439" s="88" t="str">
        <f ca="1"/>
        <v>Ameritas</v>
      </c>
      <c r="C439" s="87">
        <f ca="1"/>
        <v>46458</v>
      </c>
      <c r="D439" s="67">
        <f ca="1"/>
        <v>13797.000000000002</v>
      </c>
      <c r="E439" s="67">
        <f ca="1"/>
        <v>-13160.61</v>
      </c>
      <c r="F439" s="67">
        <f ca="1"/>
        <v>38432.86</v>
      </c>
      <c r="G439" s="67">
        <f ca="1"/>
        <v>40889.25</v>
      </c>
      <c r="H439" s="67">
        <f ca="1"/>
        <v>1472.5200000000038</v>
      </c>
      <c r="I439" s="67">
        <f ca="1"/>
        <v>12324.479999999998</v>
      </c>
      <c r="J439" s="67">
        <f ca="1"/>
        <v>26256.39</v>
      </c>
      <c r="K439" s="67">
        <f ca="1"/>
        <v>114.43</v>
      </c>
      <c r="L439" s="67">
        <f ca="1"/>
        <v>12062.04</v>
      </c>
      <c r="M439" s="67">
        <f ca="1"/>
        <v>-2283.04</v>
      </c>
      <c r="N439" s="67">
        <f ca="1"/>
        <v>-6605.82</v>
      </c>
      <c r="O439" s="67">
        <f ca="1"/>
        <v>-4271.75</v>
      </c>
      <c r="P439" s="67">
        <f ca="1"/>
        <v>0</v>
      </c>
      <c r="Q439" s="67">
        <f ca="1"/>
        <v>1820</v>
      </c>
    </row>
    <row r="440" spans="2:17" x14ac:dyDescent="0.25">
      <c r="B440" s="88" t="str">
        <f ca="1"/>
        <v>Groceries</v>
      </c>
      <c r="C440" s="87">
        <f ca="1"/>
        <v>46459</v>
      </c>
      <c r="D440" s="78">
        <f ca="1"/>
        <v>13597.000000000002</v>
      </c>
      <c r="E440" s="78">
        <f ca="1"/>
        <v>-13160.61</v>
      </c>
      <c r="F440" s="78">
        <f ca="1"/>
        <v>38432.86</v>
      </c>
      <c r="G440" s="78">
        <f ca="1"/>
        <v>40689.25</v>
      </c>
      <c r="H440" s="78">
        <f ca="1"/>
        <v>1472.5200000000038</v>
      </c>
      <c r="I440" s="78">
        <f ca="1"/>
        <v>12124.479999999998</v>
      </c>
      <c r="J440" s="78">
        <f ca="1"/>
        <v>26256.39</v>
      </c>
      <c r="K440" s="78">
        <f ca="1"/>
        <v>114.43</v>
      </c>
      <c r="L440" s="78">
        <f ca="1"/>
        <v>12062.04</v>
      </c>
      <c r="M440" s="78">
        <f ca="1"/>
        <v>-2283.04</v>
      </c>
      <c r="N440" s="78">
        <f ca="1"/>
        <v>-6605.82</v>
      </c>
      <c r="O440" s="78">
        <f ca="1"/>
        <v>-4271.75</v>
      </c>
      <c r="P440" s="78">
        <f ca="1"/>
        <v>0</v>
      </c>
      <c r="Q440" s="78">
        <f ca="1"/>
        <v>1820</v>
      </c>
    </row>
    <row r="441" spans="2:17" x14ac:dyDescent="0.25">
      <c r="B441" s="88" t="str">
        <f ca="1"/>
        <v>Food &amp; Drinks</v>
      </c>
      <c r="C441" s="87">
        <f ca="1"/>
        <v>46459</v>
      </c>
      <c r="D441" s="67">
        <f ca="1"/>
        <v>13397.000000000002</v>
      </c>
      <c r="E441" s="67">
        <f ca="1"/>
        <v>-13160.61</v>
      </c>
      <c r="F441" s="67">
        <f ca="1"/>
        <v>38432.86</v>
      </c>
      <c r="G441" s="67">
        <f ca="1"/>
        <v>40489.25</v>
      </c>
      <c r="H441" s="67">
        <f ca="1"/>
        <v>1472.5200000000038</v>
      </c>
      <c r="I441" s="67">
        <f ca="1"/>
        <v>11924.479999999998</v>
      </c>
      <c r="J441" s="67">
        <f ca="1"/>
        <v>26256.39</v>
      </c>
      <c r="K441" s="67">
        <f ca="1"/>
        <v>114.43</v>
      </c>
      <c r="L441" s="67">
        <f ca="1"/>
        <v>12062.04</v>
      </c>
      <c r="M441" s="67">
        <f ca="1"/>
        <v>-2283.04</v>
      </c>
      <c r="N441" s="67">
        <f ca="1"/>
        <v>-6605.82</v>
      </c>
      <c r="O441" s="67">
        <f ca="1"/>
        <v>-4271.75</v>
      </c>
      <c r="P441" s="67">
        <f ca="1"/>
        <v>0</v>
      </c>
      <c r="Q441" s="67">
        <f ca="1"/>
        <v>1820</v>
      </c>
    </row>
    <row r="442" spans="2:17" x14ac:dyDescent="0.25">
      <c r="B442" s="88" t="str">
        <f ca="1"/>
        <v>Motorcycle</v>
      </c>
      <c r="C442" s="87">
        <f ca="1"/>
        <v>46462</v>
      </c>
      <c r="D442" s="78">
        <f ca="1"/>
        <v>13246.620000000003</v>
      </c>
      <c r="E442" s="78">
        <f ca="1"/>
        <v>-13160.61</v>
      </c>
      <c r="F442" s="78">
        <f ca="1"/>
        <v>38432.86</v>
      </c>
      <c r="G442" s="78">
        <f ca="1"/>
        <v>40338.870000000003</v>
      </c>
      <c r="H442" s="78">
        <f ca="1"/>
        <v>1322.140000000004</v>
      </c>
      <c r="I442" s="78">
        <f ca="1"/>
        <v>11924.479999999998</v>
      </c>
      <c r="J442" s="78">
        <f ca="1"/>
        <v>26256.39</v>
      </c>
      <c r="K442" s="78">
        <f ca="1"/>
        <v>114.43</v>
      </c>
      <c r="L442" s="78">
        <f ca="1"/>
        <v>12062.04</v>
      </c>
      <c r="M442" s="78">
        <f ca="1"/>
        <v>-2283.04</v>
      </c>
      <c r="N442" s="78">
        <f ca="1"/>
        <v>-6605.82</v>
      </c>
      <c r="O442" s="78">
        <f ca="1"/>
        <v>-4271.75</v>
      </c>
      <c r="P442" s="78">
        <f ca="1"/>
        <v>0</v>
      </c>
      <c r="Q442" s="78">
        <f ca="1"/>
        <v>1820</v>
      </c>
    </row>
    <row r="443" spans="2:17" x14ac:dyDescent="0.25">
      <c r="B443" s="88" t="str">
        <f ca="1"/>
        <v>Netflix</v>
      </c>
      <c r="C443" s="87">
        <f ca="1"/>
        <v>46466</v>
      </c>
      <c r="D443" s="67">
        <f ca="1"/>
        <v>13221.630000000001</v>
      </c>
      <c r="E443" s="67">
        <f ca="1"/>
        <v>-13160.61</v>
      </c>
      <c r="F443" s="67">
        <f ca="1"/>
        <v>38432.86</v>
      </c>
      <c r="G443" s="67">
        <f ca="1"/>
        <v>40313.880000000005</v>
      </c>
      <c r="H443" s="67">
        <f ca="1"/>
        <v>1297.150000000004</v>
      </c>
      <c r="I443" s="67">
        <f ca="1"/>
        <v>11924.479999999998</v>
      </c>
      <c r="J443" s="67">
        <f ca="1"/>
        <v>26256.39</v>
      </c>
      <c r="K443" s="67">
        <f ca="1"/>
        <v>114.43</v>
      </c>
      <c r="L443" s="67">
        <f ca="1"/>
        <v>12062.04</v>
      </c>
      <c r="M443" s="67">
        <f ca="1"/>
        <v>-2283.04</v>
      </c>
      <c r="N443" s="67">
        <f ca="1"/>
        <v>-6605.82</v>
      </c>
      <c r="O443" s="67">
        <f ca="1"/>
        <v>-4271.75</v>
      </c>
      <c r="P443" s="67">
        <f ca="1"/>
        <v>0</v>
      </c>
      <c r="Q443" s="67">
        <f ca="1"/>
        <v>1820</v>
      </c>
    </row>
    <row r="444" spans="2:17" x14ac:dyDescent="0.25">
      <c r="B444" s="88" t="str">
        <f ca="1"/>
        <v>Renters</v>
      </c>
      <c r="C444" s="87">
        <f ca="1"/>
        <v>46467</v>
      </c>
      <c r="D444" s="78">
        <f ca="1"/>
        <v>13210.710000000001</v>
      </c>
      <c r="E444" s="78">
        <f ca="1"/>
        <v>-13160.61</v>
      </c>
      <c r="F444" s="78">
        <f ca="1"/>
        <v>38432.86</v>
      </c>
      <c r="G444" s="78">
        <f ca="1"/>
        <v>40302.959999999999</v>
      </c>
      <c r="H444" s="78">
        <f ca="1"/>
        <v>1286.2300000000039</v>
      </c>
      <c r="I444" s="78">
        <f ca="1"/>
        <v>11924.479999999998</v>
      </c>
      <c r="J444" s="78">
        <f ca="1"/>
        <v>26256.39</v>
      </c>
      <c r="K444" s="78">
        <f ca="1"/>
        <v>114.43</v>
      </c>
      <c r="L444" s="78">
        <f ca="1"/>
        <v>12062.04</v>
      </c>
      <c r="M444" s="78">
        <f ca="1"/>
        <v>-2283.04</v>
      </c>
      <c r="N444" s="78">
        <f ca="1"/>
        <v>-6605.82</v>
      </c>
      <c r="O444" s="78">
        <f ca="1"/>
        <v>-4271.75</v>
      </c>
      <c r="P444" s="78">
        <f ca="1"/>
        <v>0</v>
      </c>
      <c r="Q444" s="78">
        <f ca="1"/>
        <v>1820</v>
      </c>
    </row>
    <row r="445" spans="2:17" x14ac:dyDescent="0.25">
      <c r="B445" s="88" t="str">
        <f ca="1"/>
        <v>Cese Transfer</v>
      </c>
      <c r="C445" s="87">
        <f ca="1"/>
        <v>46471</v>
      </c>
      <c r="D445" s="67">
        <f ca="1"/>
        <v>13352.710000000001</v>
      </c>
      <c r="E445" s="67">
        <f ca="1"/>
        <v>-13160.61</v>
      </c>
      <c r="F445" s="67">
        <f ca="1"/>
        <v>38432.86</v>
      </c>
      <c r="G445" s="67">
        <f ca="1"/>
        <v>40444.959999999999</v>
      </c>
      <c r="H445" s="67">
        <f ca="1"/>
        <v>1428.2300000000039</v>
      </c>
      <c r="I445" s="67">
        <f ca="1"/>
        <v>11924.479999999998</v>
      </c>
      <c r="J445" s="67">
        <f ca="1"/>
        <v>26256.39</v>
      </c>
      <c r="K445" s="67">
        <f ca="1"/>
        <v>114.43</v>
      </c>
      <c r="L445" s="67">
        <f ca="1"/>
        <v>12062.04</v>
      </c>
      <c r="M445" s="67">
        <f ca="1"/>
        <v>-2283.04</v>
      </c>
      <c r="N445" s="67">
        <f ca="1"/>
        <v>-6605.82</v>
      </c>
      <c r="O445" s="67">
        <f ca="1"/>
        <v>-4271.75</v>
      </c>
      <c r="P445" s="67">
        <f ca="1"/>
        <v>0</v>
      </c>
      <c r="Q445" s="67">
        <f ca="1"/>
        <v>1820</v>
      </c>
    </row>
    <row r="446" spans="2:17" x14ac:dyDescent="0.25">
      <c r="B446" s="88" t="str">
        <f ca="1"/>
        <v>Paycheck</v>
      </c>
      <c r="C446" s="87">
        <f ca="1"/>
        <v>46472</v>
      </c>
      <c r="D446" s="78">
        <f ca="1"/>
        <v>14952.710000000003</v>
      </c>
      <c r="E446" s="78">
        <f ca="1"/>
        <v>-13160.61</v>
      </c>
      <c r="F446" s="78">
        <f ca="1"/>
        <v>38432.86</v>
      </c>
      <c r="G446" s="78">
        <f ca="1"/>
        <v>42044.960000000006</v>
      </c>
      <c r="H446" s="78">
        <f ca="1"/>
        <v>2568.2300000000041</v>
      </c>
      <c r="I446" s="78">
        <f ca="1"/>
        <v>12384.479999999998</v>
      </c>
      <c r="J446" s="78">
        <f ca="1"/>
        <v>26256.39</v>
      </c>
      <c r="K446" s="78">
        <f ca="1"/>
        <v>114.43</v>
      </c>
      <c r="L446" s="78">
        <f ca="1"/>
        <v>12062.04</v>
      </c>
      <c r="M446" s="78">
        <f ca="1"/>
        <v>-2283.04</v>
      </c>
      <c r="N446" s="78">
        <f ca="1"/>
        <v>-6605.82</v>
      </c>
      <c r="O446" s="78">
        <f ca="1"/>
        <v>-4271.75</v>
      </c>
      <c r="P446" s="78">
        <f ca="1"/>
        <v>0</v>
      </c>
      <c r="Q446" s="78">
        <f ca="1"/>
        <v>1820</v>
      </c>
    </row>
    <row r="447" spans="2:17" x14ac:dyDescent="0.25">
      <c r="B447" s="88" t="str">
        <f ca="1"/>
        <v>Ameritas</v>
      </c>
      <c r="C447" s="87">
        <f ca="1"/>
        <v>46472</v>
      </c>
      <c r="D447" s="67">
        <f ca="1"/>
        <v>14952.710000000003</v>
      </c>
      <c r="E447" s="67">
        <f ca="1"/>
        <v>-13160.61</v>
      </c>
      <c r="F447" s="67">
        <f ca="1"/>
        <v>38544.86</v>
      </c>
      <c r="G447" s="67">
        <f ca="1"/>
        <v>42156.960000000006</v>
      </c>
      <c r="H447" s="67">
        <f ca="1"/>
        <v>2568.2300000000041</v>
      </c>
      <c r="I447" s="67">
        <f ca="1"/>
        <v>12384.479999999998</v>
      </c>
      <c r="J447" s="67">
        <f ca="1"/>
        <v>26368.39</v>
      </c>
      <c r="K447" s="67">
        <f ca="1"/>
        <v>114.43</v>
      </c>
      <c r="L447" s="67">
        <f ca="1"/>
        <v>12062.04</v>
      </c>
      <c r="M447" s="67">
        <f ca="1"/>
        <v>-2283.04</v>
      </c>
      <c r="N447" s="67">
        <f ca="1"/>
        <v>-6605.82</v>
      </c>
      <c r="O447" s="67">
        <f ca="1"/>
        <v>-4271.75</v>
      </c>
      <c r="P447" s="67">
        <f ca="1"/>
        <v>0</v>
      </c>
      <c r="Q447" s="67">
        <f ca="1"/>
        <v>1820</v>
      </c>
    </row>
    <row r="448" spans="2:17" x14ac:dyDescent="0.25">
      <c r="B448" s="88" t="str">
        <f ca="1"/>
        <v>Internet</v>
      </c>
      <c r="C448" s="87">
        <f ca="1"/>
        <v>46472</v>
      </c>
      <c r="D448" s="78">
        <f ca="1"/>
        <v>14952.710000000003</v>
      </c>
      <c r="E448" s="78">
        <f ca="1"/>
        <v>-13160.61</v>
      </c>
      <c r="F448" s="78">
        <f ca="1"/>
        <v>38544.86</v>
      </c>
      <c r="G448" s="78">
        <f ca="1"/>
        <v>42156.960000000006</v>
      </c>
      <c r="H448" s="78">
        <f ca="1"/>
        <v>2568.2300000000041</v>
      </c>
      <c r="I448" s="78">
        <f ca="1"/>
        <v>12384.479999999998</v>
      </c>
      <c r="J448" s="78">
        <f ca="1"/>
        <v>26368.39</v>
      </c>
      <c r="K448" s="78">
        <f ca="1"/>
        <v>114.43</v>
      </c>
      <c r="L448" s="78">
        <f ca="1"/>
        <v>12062.04</v>
      </c>
      <c r="M448" s="78">
        <f ca="1"/>
        <v>-2283.04</v>
      </c>
      <c r="N448" s="78">
        <f ca="1"/>
        <v>-6605.82</v>
      </c>
      <c r="O448" s="78">
        <f ca="1"/>
        <v>-4271.75</v>
      </c>
      <c r="P448" s="78">
        <f ca="1"/>
        <v>0</v>
      </c>
      <c r="Q448" s="78">
        <f ca="1"/>
        <v>1820</v>
      </c>
    </row>
    <row r="449" spans="2:17" x14ac:dyDescent="0.25">
      <c r="B449" s="88" t="str">
        <f ca="1"/>
        <v>Windsurf</v>
      </c>
      <c r="C449" s="87">
        <f ca="1"/>
        <v>46472</v>
      </c>
      <c r="D449" s="67">
        <f ca="1"/>
        <v>14937.710000000003</v>
      </c>
      <c r="E449" s="67">
        <f ca="1"/>
        <v>-13160.61</v>
      </c>
      <c r="F449" s="67">
        <f ca="1"/>
        <v>38544.86</v>
      </c>
      <c r="G449" s="67">
        <f ca="1"/>
        <v>42141.960000000006</v>
      </c>
      <c r="H449" s="67">
        <f ca="1"/>
        <v>2553.2300000000041</v>
      </c>
      <c r="I449" s="67">
        <f ca="1"/>
        <v>12384.479999999998</v>
      </c>
      <c r="J449" s="67">
        <f ca="1"/>
        <v>26368.39</v>
      </c>
      <c r="K449" s="67">
        <f ca="1"/>
        <v>114.43</v>
      </c>
      <c r="L449" s="67">
        <f ca="1"/>
        <v>12062.04</v>
      </c>
      <c r="M449" s="67">
        <f ca="1"/>
        <v>-2283.04</v>
      </c>
      <c r="N449" s="67">
        <f ca="1"/>
        <v>-6605.82</v>
      </c>
      <c r="O449" s="67">
        <f ca="1"/>
        <v>-4271.75</v>
      </c>
      <c r="P449" s="67">
        <f ca="1"/>
        <v>0</v>
      </c>
      <c r="Q449" s="67">
        <f ca="1"/>
        <v>1820</v>
      </c>
    </row>
    <row r="450" spans="2:17" x14ac:dyDescent="0.25">
      <c r="B450" s="88" t="str">
        <f ca="1"/>
        <v>Groceries</v>
      </c>
      <c r="C450" s="87">
        <f ca="1"/>
        <v>46473</v>
      </c>
      <c r="D450" s="78">
        <f ca="1"/>
        <v>14737.710000000003</v>
      </c>
      <c r="E450" s="78">
        <f ca="1"/>
        <v>-13160.61</v>
      </c>
      <c r="F450" s="78">
        <f ca="1"/>
        <v>38544.86</v>
      </c>
      <c r="G450" s="78">
        <f ca="1"/>
        <v>41941.960000000006</v>
      </c>
      <c r="H450" s="78">
        <f ca="1"/>
        <v>2553.2300000000041</v>
      </c>
      <c r="I450" s="78">
        <f ca="1"/>
        <v>12184.479999999998</v>
      </c>
      <c r="J450" s="78">
        <f ca="1"/>
        <v>26368.39</v>
      </c>
      <c r="K450" s="78">
        <f ca="1"/>
        <v>114.43</v>
      </c>
      <c r="L450" s="78">
        <f ca="1"/>
        <v>12062.04</v>
      </c>
      <c r="M450" s="78">
        <f ca="1"/>
        <v>-2283.04</v>
      </c>
      <c r="N450" s="78">
        <f ca="1"/>
        <v>-6605.82</v>
      </c>
      <c r="O450" s="78">
        <f ca="1"/>
        <v>-4271.75</v>
      </c>
      <c r="P450" s="78">
        <f ca="1"/>
        <v>0</v>
      </c>
      <c r="Q450" s="78">
        <f ca="1"/>
        <v>1820</v>
      </c>
    </row>
    <row r="451" spans="2:17" x14ac:dyDescent="0.25">
      <c r="B451" s="88" t="str">
        <f ca="1"/>
        <v>Food &amp; Drinks</v>
      </c>
      <c r="C451" s="87">
        <f ca="1"/>
        <v>46473</v>
      </c>
      <c r="D451" s="67">
        <f ca="1"/>
        <v>14537.710000000003</v>
      </c>
      <c r="E451" s="67">
        <f ca="1"/>
        <v>-13160.61</v>
      </c>
      <c r="F451" s="67">
        <f ca="1"/>
        <v>38544.86</v>
      </c>
      <c r="G451" s="67">
        <f ca="1"/>
        <v>41741.960000000006</v>
      </c>
      <c r="H451" s="67">
        <f ca="1"/>
        <v>2553.2300000000041</v>
      </c>
      <c r="I451" s="67">
        <f ca="1"/>
        <v>11984.479999999998</v>
      </c>
      <c r="J451" s="67">
        <f ca="1"/>
        <v>26368.39</v>
      </c>
      <c r="K451" s="67">
        <f ca="1"/>
        <v>114.43</v>
      </c>
      <c r="L451" s="67">
        <f ca="1"/>
        <v>12062.04</v>
      </c>
      <c r="M451" s="67">
        <f ca="1"/>
        <v>-2283.04</v>
      </c>
      <c r="N451" s="67">
        <f ca="1"/>
        <v>-6605.82</v>
      </c>
      <c r="O451" s="67">
        <f ca="1"/>
        <v>-4271.75</v>
      </c>
      <c r="P451" s="67">
        <f ca="1"/>
        <v>0</v>
      </c>
      <c r="Q451" s="67">
        <f ca="1"/>
        <v>1820</v>
      </c>
    </row>
    <row r="452" spans="2:17" x14ac:dyDescent="0.25">
      <c r="B452" s="88" t="str">
        <f ca="1"/>
        <v>Tidal</v>
      </c>
      <c r="C452" s="87">
        <f ca="1"/>
        <v>46473</v>
      </c>
      <c r="D452" s="78">
        <f ca="1"/>
        <v>14526.720000000001</v>
      </c>
      <c r="E452" s="78">
        <f ca="1"/>
        <v>-13160.61</v>
      </c>
      <c r="F452" s="78">
        <f ca="1"/>
        <v>38544.86</v>
      </c>
      <c r="G452" s="78">
        <f ca="1"/>
        <v>41730.97</v>
      </c>
      <c r="H452" s="78">
        <f ca="1"/>
        <v>2542.2400000000043</v>
      </c>
      <c r="I452" s="78">
        <f ca="1"/>
        <v>11984.479999999998</v>
      </c>
      <c r="J452" s="78">
        <f ca="1"/>
        <v>26368.39</v>
      </c>
      <c r="K452" s="78">
        <f ca="1"/>
        <v>114.43</v>
      </c>
      <c r="L452" s="78">
        <f ca="1"/>
        <v>12062.04</v>
      </c>
      <c r="M452" s="78">
        <f ca="1"/>
        <v>-2283.04</v>
      </c>
      <c r="N452" s="78">
        <f ca="1"/>
        <v>-6605.82</v>
      </c>
      <c r="O452" s="78">
        <f ca="1"/>
        <v>-4271.75</v>
      </c>
      <c r="P452" s="78">
        <f ca="1"/>
        <v>0</v>
      </c>
      <c r="Q452" s="78">
        <f ca="1"/>
        <v>1820</v>
      </c>
    </row>
    <row r="453" spans="2:17" x14ac:dyDescent="0.25">
      <c r="B453" s="88" t="str">
        <f ca="1"/>
        <v>Costco Citi</v>
      </c>
      <c r="C453" s="87">
        <f ca="1"/>
        <v>46474</v>
      </c>
      <c r="D453" s="67">
        <f ca="1"/>
        <v>14386.720000000001</v>
      </c>
      <c r="E453" s="67">
        <f ca="1"/>
        <v>-13160.61</v>
      </c>
      <c r="F453" s="67">
        <f ca="1"/>
        <v>38544.86</v>
      </c>
      <c r="G453" s="67">
        <f ca="1"/>
        <v>41730.97</v>
      </c>
      <c r="H453" s="67">
        <f ca="1"/>
        <v>2402.2400000000043</v>
      </c>
      <c r="I453" s="67">
        <f ca="1"/>
        <v>11984.479999999998</v>
      </c>
      <c r="J453" s="67">
        <f ca="1"/>
        <v>26368.39</v>
      </c>
      <c r="K453" s="67">
        <f ca="1"/>
        <v>114.43</v>
      </c>
      <c r="L453" s="67">
        <f ca="1"/>
        <v>12062.04</v>
      </c>
      <c r="M453" s="67">
        <f ca="1"/>
        <v>-2283.04</v>
      </c>
      <c r="N453" s="67">
        <f ca="1"/>
        <v>-6605.82</v>
      </c>
      <c r="O453" s="67">
        <f ca="1"/>
        <v>-4271.75</v>
      </c>
      <c r="P453" s="67">
        <f ca="1"/>
        <v>0</v>
      </c>
      <c r="Q453" s="67">
        <f ca="1"/>
        <v>1960</v>
      </c>
    </row>
    <row r="454" spans="2:17" x14ac:dyDescent="0.25">
      <c r="B454" s="88" t="str">
        <f ca="1"/>
        <v>Kulo Transfer</v>
      </c>
      <c r="C454" s="87">
        <f ca="1"/>
        <v>46474</v>
      </c>
      <c r="D454" s="78">
        <f ca="1"/>
        <v>15436.720000000001</v>
      </c>
      <c r="E454" s="78">
        <f ca="1"/>
        <v>-13160.61</v>
      </c>
      <c r="F454" s="78">
        <f ca="1"/>
        <v>38544.86</v>
      </c>
      <c r="G454" s="78">
        <f ca="1"/>
        <v>42780.97</v>
      </c>
      <c r="H454" s="78">
        <f ca="1"/>
        <v>3452.2400000000043</v>
      </c>
      <c r="I454" s="78">
        <f ca="1"/>
        <v>11984.479999999998</v>
      </c>
      <c r="J454" s="78">
        <f ca="1"/>
        <v>26368.39</v>
      </c>
      <c r="K454" s="78">
        <f ca="1"/>
        <v>114.43</v>
      </c>
      <c r="L454" s="78">
        <f ca="1"/>
        <v>12062.04</v>
      </c>
      <c r="M454" s="78">
        <f ca="1"/>
        <v>-2283.04</v>
      </c>
      <c r="N454" s="78">
        <f ca="1"/>
        <v>-6605.82</v>
      </c>
      <c r="O454" s="78">
        <f ca="1"/>
        <v>-4271.75</v>
      </c>
      <c r="P454" s="78">
        <f ca="1"/>
        <v>0</v>
      </c>
      <c r="Q454" s="78">
        <f ca="1"/>
        <v>1960</v>
      </c>
    </row>
    <row r="455" spans="2:17" x14ac:dyDescent="0.25">
      <c r="B455" s="88" t="str">
        <f ca="1"/>
        <v>Kulo SDGE</v>
      </c>
      <c r="C455" s="87">
        <f ca="1"/>
        <v>46474</v>
      </c>
      <c r="D455" s="67">
        <f ca="1"/>
        <v>15354.720000000001</v>
      </c>
      <c r="E455" s="67">
        <f ca="1"/>
        <v>-13160.61</v>
      </c>
      <c r="F455" s="67">
        <f ca="1"/>
        <v>38544.86</v>
      </c>
      <c r="G455" s="67">
        <f ca="1"/>
        <v>42698.97</v>
      </c>
      <c r="H455" s="67">
        <f ca="1"/>
        <v>3370.2400000000043</v>
      </c>
      <c r="I455" s="67">
        <f ca="1"/>
        <v>11984.479999999998</v>
      </c>
      <c r="J455" s="67">
        <f ca="1"/>
        <v>26368.39</v>
      </c>
      <c r="K455" s="67">
        <f ca="1"/>
        <v>114.43</v>
      </c>
      <c r="L455" s="67">
        <f ca="1"/>
        <v>12062.04</v>
      </c>
      <c r="M455" s="67">
        <f ca="1"/>
        <v>-2283.04</v>
      </c>
      <c r="N455" s="67">
        <f ca="1"/>
        <v>-6605.82</v>
      </c>
      <c r="O455" s="67">
        <f ca="1"/>
        <v>-4271.75</v>
      </c>
      <c r="P455" s="67">
        <f ca="1"/>
        <v>0</v>
      </c>
      <c r="Q455" s="67">
        <f ca="1"/>
        <v>1960</v>
      </c>
    </row>
    <row r="456" spans="2:17" x14ac:dyDescent="0.25">
      <c r="B456" s="88" t="str">
        <f ca="1"/>
        <v>SDGE</v>
      </c>
      <c r="C456" s="87">
        <f ca="1"/>
        <v>46474</v>
      </c>
      <c r="D456" s="78">
        <f ca="1"/>
        <v>15270.720000000001</v>
      </c>
      <c r="E456" s="78">
        <f ca="1"/>
        <v>-13160.61</v>
      </c>
      <c r="F456" s="78">
        <f ca="1"/>
        <v>38544.86</v>
      </c>
      <c r="G456" s="78">
        <f ca="1"/>
        <v>42614.97</v>
      </c>
      <c r="H456" s="78">
        <f ca="1"/>
        <v>3286.2400000000043</v>
      </c>
      <c r="I456" s="78">
        <f ca="1"/>
        <v>11984.479999999998</v>
      </c>
      <c r="J456" s="78">
        <f ca="1"/>
        <v>26368.39</v>
      </c>
      <c r="K456" s="78">
        <f ca="1"/>
        <v>114.43</v>
      </c>
      <c r="L456" s="78">
        <f ca="1"/>
        <v>12062.04</v>
      </c>
      <c r="M456" s="78">
        <f ca="1"/>
        <v>-2283.04</v>
      </c>
      <c r="N456" s="78">
        <f ca="1"/>
        <v>-6605.82</v>
      </c>
      <c r="O456" s="78">
        <f ca="1"/>
        <v>-4271.75</v>
      </c>
      <c r="P456" s="78">
        <f ca="1"/>
        <v>0</v>
      </c>
      <c r="Q456" s="78">
        <f ca="1"/>
        <v>1960</v>
      </c>
    </row>
    <row r="457" spans="2:17" x14ac:dyDescent="0.25">
      <c r="B457" s="88" t="str">
        <f ca="1"/>
        <v>Prime Ad-Free</v>
      </c>
      <c r="C457" s="87">
        <f ca="1"/>
        <v>46474</v>
      </c>
      <c r="D457" s="67">
        <f ca="1"/>
        <v>15267.730000000003</v>
      </c>
      <c r="E457" s="67">
        <f ca="1"/>
        <v>-13160.61</v>
      </c>
      <c r="F457" s="67">
        <f ca="1"/>
        <v>38544.86</v>
      </c>
      <c r="G457" s="67">
        <f ca="1"/>
        <v>42611.98</v>
      </c>
      <c r="H457" s="67">
        <f ca="1"/>
        <v>3283.2500000000045</v>
      </c>
      <c r="I457" s="67">
        <f ca="1"/>
        <v>11984.479999999998</v>
      </c>
      <c r="J457" s="67">
        <f ca="1"/>
        <v>26368.39</v>
      </c>
      <c r="K457" s="67">
        <f ca="1"/>
        <v>114.43</v>
      </c>
      <c r="L457" s="67">
        <f ca="1"/>
        <v>12062.04</v>
      </c>
      <c r="M457" s="67">
        <f ca="1"/>
        <v>-2283.04</v>
      </c>
      <c r="N457" s="67">
        <f ca="1"/>
        <v>-6605.82</v>
      </c>
      <c r="O457" s="67">
        <f ca="1"/>
        <v>-4271.75</v>
      </c>
      <c r="P457" s="67">
        <f ca="1"/>
        <v>0</v>
      </c>
      <c r="Q457" s="67">
        <f ca="1"/>
        <v>1960</v>
      </c>
    </row>
    <row r="458" spans="2:17" x14ac:dyDescent="0.25">
      <c r="B458" s="88" t="str">
        <f ca="1"/>
        <v>Disability</v>
      </c>
      <c r="C458" s="87">
        <f ca="1"/>
        <v>46478</v>
      </c>
      <c r="D458" s="78">
        <f ca="1"/>
        <v>15624.390000000003</v>
      </c>
      <c r="E458" s="78">
        <f ca="1"/>
        <v>-13160.61</v>
      </c>
      <c r="F458" s="78">
        <f ca="1"/>
        <v>38544.86</v>
      </c>
      <c r="G458" s="78">
        <f ca="1"/>
        <v>42968.639999999999</v>
      </c>
      <c r="H458" s="78">
        <f ca="1"/>
        <v>3283.2500000000045</v>
      </c>
      <c r="I458" s="78">
        <f ca="1"/>
        <v>12341.139999999998</v>
      </c>
      <c r="J458" s="78">
        <f ca="1"/>
        <v>26368.39</v>
      </c>
      <c r="K458" s="78">
        <f ca="1"/>
        <v>114.43</v>
      </c>
      <c r="L458" s="78">
        <f ca="1"/>
        <v>12062.04</v>
      </c>
      <c r="M458" s="78">
        <f ca="1"/>
        <v>-2283.04</v>
      </c>
      <c r="N458" s="78">
        <f ca="1"/>
        <v>-6605.82</v>
      </c>
      <c r="O458" s="78">
        <f ca="1"/>
        <v>-4271.75</v>
      </c>
      <c r="P458" s="78">
        <f ca="1"/>
        <v>0</v>
      </c>
      <c r="Q458" s="78">
        <f ca="1"/>
        <v>1960</v>
      </c>
    </row>
    <row r="459" spans="2:17" x14ac:dyDescent="0.25">
      <c r="B459" s="88" t="str">
        <f ca="1"/>
        <v>Kulo Rent</v>
      </c>
      <c r="C459" s="87">
        <f ca="1"/>
        <v>46478</v>
      </c>
      <c r="D459" s="67">
        <f ca="1"/>
        <v>14665.390000000003</v>
      </c>
      <c r="E459" s="67">
        <f ca="1"/>
        <v>-13160.61</v>
      </c>
      <c r="F459" s="67">
        <f ca="1"/>
        <v>38544.86</v>
      </c>
      <c r="G459" s="67">
        <f ca="1"/>
        <v>42009.64</v>
      </c>
      <c r="H459" s="67">
        <f ca="1"/>
        <v>2324.2500000000045</v>
      </c>
      <c r="I459" s="67">
        <f ca="1"/>
        <v>12341.139999999998</v>
      </c>
      <c r="J459" s="67">
        <f ca="1"/>
        <v>26368.39</v>
      </c>
      <c r="K459" s="67">
        <f ca="1"/>
        <v>114.43</v>
      </c>
      <c r="L459" s="67">
        <f ca="1"/>
        <v>12062.04</v>
      </c>
      <c r="M459" s="67">
        <f ca="1"/>
        <v>-2283.04</v>
      </c>
      <c r="N459" s="67">
        <f ca="1"/>
        <v>-6605.82</v>
      </c>
      <c r="O459" s="67">
        <f ca="1"/>
        <v>-4271.75</v>
      </c>
      <c r="P459" s="67">
        <f ca="1"/>
        <v>0</v>
      </c>
      <c r="Q459" s="67">
        <f ca="1"/>
        <v>1960</v>
      </c>
    </row>
    <row r="460" spans="2:17" x14ac:dyDescent="0.25">
      <c r="B460" s="88" t="str">
        <f ca="1"/>
        <v>Rent</v>
      </c>
      <c r="C460" s="87">
        <f ca="1"/>
        <v>46478</v>
      </c>
      <c r="D460" s="78">
        <f ca="1"/>
        <v>13387.420000000002</v>
      </c>
      <c r="E460" s="78">
        <f ca="1"/>
        <v>-13160.61</v>
      </c>
      <c r="F460" s="78">
        <f ca="1"/>
        <v>38544.86</v>
      </c>
      <c r="G460" s="78">
        <f ca="1"/>
        <v>40731.67</v>
      </c>
      <c r="H460" s="78">
        <f ca="1"/>
        <v>1046.2800000000045</v>
      </c>
      <c r="I460" s="78">
        <f ca="1"/>
        <v>12341.139999999998</v>
      </c>
      <c r="J460" s="78">
        <f ca="1"/>
        <v>26368.39</v>
      </c>
      <c r="K460" s="78">
        <f ca="1"/>
        <v>114.43</v>
      </c>
      <c r="L460" s="78">
        <f ca="1"/>
        <v>12062.04</v>
      </c>
      <c r="M460" s="78">
        <f ca="1"/>
        <v>-2283.04</v>
      </c>
      <c r="N460" s="78">
        <f ca="1"/>
        <v>-6605.82</v>
      </c>
      <c r="O460" s="78">
        <f ca="1"/>
        <v>-4271.75</v>
      </c>
      <c r="P460" s="78">
        <f ca="1"/>
        <v>0</v>
      </c>
      <c r="Q460" s="78">
        <f ca="1"/>
        <v>1960</v>
      </c>
    </row>
    <row r="461" spans="2:17" x14ac:dyDescent="0.25">
      <c r="B461" s="88" t="str">
        <f ca="1"/>
        <v>Visa Platinum</v>
      </c>
      <c r="C461" s="87">
        <f ca="1"/>
        <v>46480</v>
      </c>
      <c r="D461" s="67">
        <f ca="1"/>
        <v>13158.420000000002</v>
      </c>
      <c r="E461" s="67">
        <f ca="1"/>
        <v>-12849.61</v>
      </c>
      <c r="F461" s="67">
        <f ca="1"/>
        <v>38544.86</v>
      </c>
      <c r="G461" s="67">
        <f ca="1"/>
        <v>40813.67</v>
      </c>
      <c r="H461" s="67">
        <f ca="1"/>
        <v>817.28000000000452</v>
      </c>
      <c r="I461" s="67">
        <f ca="1"/>
        <v>12341.139999999998</v>
      </c>
      <c r="J461" s="67">
        <f ca="1"/>
        <v>26368.39</v>
      </c>
      <c r="K461" s="67">
        <f ca="1"/>
        <v>114.43</v>
      </c>
      <c r="L461" s="67">
        <f ca="1"/>
        <v>12062.04</v>
      </c>
      <c r="M461" s="67">
        <f ca="1"/>
        <v>-1972.04</v>
      </c>
      <c r="N461" s="67">
        <f ca="1"/>
        <v>-6605.82</v>
      </c>
      <c r="O461" s="67">
        <f ca="1"/>
        <v>-4271.75</v>
      </c>
      <c r="P461" s="67">
        <f ca="1"/>
        <v>0</v>
      </c>
      <c r="Q461" s="67">
        <f ca="1"/>
        <v>1960</v>
      </c>
    </row>
    <row r="462" spans="2:17" x14ac:dyDescent="0.25">
      <c r="B462" s="88" t="str">
        <f ca="1"/>
        <v>Kulo Internet</v>
      </c>
      <c r="C462" s="87">
        <f ca="1"/>
        <v>46482</v>
      </c>
      <c r="D462" s="78">
        <f ca="1"/>
        <v>13130.420000000002</v>
      </c>
      <c r="E462" s="78">
        <f ca="1"/>
        <v>-12849.61</v>
      </c>
      <c r="F462" s="78">
        <f ca="1"/>
        <v>38544.86</v>
      </c>
      <c r="G462" s="78">
        <f ca="1"/>
        <v>40785.67</v>
      </c>
      <c r="H462" s="78">
        <f ca="1"/>
        <v>789.28000000000452</v>
      </c>
      <c r="I462" s="78">
        <f ca="1"/>
        <v>12341.139999999998</v>
      </c>
      <c r="J462" s="78">
        <f ca="1"/>
        <v>26368.39</v>
      </c>
      <c r="K462" s="78">
        <f ca="1"/>
        <v>114.43</v>
      </c>
      <c r="L462" s="78">
        <f ca="1"/>
        <v>12062.04</v>
      </c>
      <c r="M462" s="78">
        <f ca="1"/>
        <v>-1972.04</v>
      </c>
      <c r="N462" s="78">
        <f ca="1"/>
        <v>-6605.82</v>
      </c>
      <c r="O462" s="78">
        <f ca="1"/>
        <v>-4271.75</v>
      </c>
      <c r="P462" s="78">
        <f ca="1"/>
        <v>0</v>
      </c>
      <c r="Q462" s="78">
        <f ca="1"/>
        <v>1960</v>
      </c>
    </row>
    <row r="463" spans="2:17" x14ac:dyDescent="0.25">
      <c r="B463" s="88" t="str">
        <f ca="1"/>
        <v>Cese Phone</v>
      </c>
      <c r="C463" s="87">
        <f ca="1"/>
        <v>46482</v>
      </c>
      <c r="D463" s="67">
        <f ca="1"/>
        <v>12988.420000000002</v>
      </c>
      <c r="E463" s="67">
        <f ca="1"/>
        <v>-12849.61</v>
      </c>
      <c r="F463" s="67">
        <f ca="1"/>
        <v>38544.86</v>
      </c>
      <c r="G463" s="67">
        <f ca="1"/>
        <v>40643.67</v>
      </c>
      <c r="H463" s="67">
        <f ca="1"/>
        <v>647.28000000000452</v>
      </c>
      <c r="I463" s="67">
        <f ca="1"/>
        <v>12341.139999999998</v>
      </c>
      <c r="J463" s="67">
        <f ca="1"/>
        <v>26368.39</v>
      </c>
      <c r="K463" s="67">
        <f ca="1"/>
        <v>114.43</v>
      </c>
      <c r="L463" s="67">
        <f ca="1"/>
        <v>12062.04</v>
      </c>
      <c r="M463" s="67">
        <f ca="1"/>
        <v>-1972.04</v>
      </c>
      <c r="N463" s="67">
        <f ca="1"/>
        <v>-6605.82</v>
      </c>
      <c r="O463" s="67">
        <f ca="1"/>
        <v>-4271.75</v>
      </c>
      <c r="P463" s="67">
        <f ca="1"/>
        <v>0</v>
      </c>
      <c r="Q463" s="67">
        <f ca="1"/>
        <v>1960</v>
      </c>
    </row>
    <row r="464" spans="2:17" x14ac:dyDescent="0.25">
      <c r="B464" s="88" t="str">
        <f ca="1"/>
        <v>Phone</v>
      </c>
      <c r="C464" s="87">
        <f ca="1"/>
        <v>46482</v>
      </c>
      <c r="D464" s="78">
        <f ca="1"/>
        <v>12837.750000000002</v>
      </c>
      <c r="E464" s="78">
        <f ca="1"/>
        <v>-12849.61</v>
      </c>
      <c r="F464" s="78">
        <f ca="1"/>
        <v>38544.86</v>
      </c>
      <c r="G464" s="78">
        <f ca="1"/>
        <v>40493</v>
      </c>
      <c r="H464" s="78">
        <f ca="1"/>
        <v>496.61000000000456</v>
      </c>
      <c r="I464" s="78">
        <f ca="1"/>
        <v>12341.139999999998</v>
      </c>
      <c r="J464" s="78">
        <f ca="1"/>
        <v>26368.39</v>
      </c>
      <c r="K464" s="78">
        <f ca="1"/>
        <v>114.43</v>
      </c>
      <c r="L464" s="78">
        <f ca="1"/>
        <v>12062.04</v>
      </c>
      <c r="M464" s="78">
        <f ca="1"/>
        <v>-1972.04</v>
      </c>
      <c r="N464" s="78">
        <f ca="1"/>
        <v>-6605.82</v>
      </c>
      <c r="O464" s="78">
        <f ca="1"/>
        <v>-4271.75</v>
      </c>
      <c r="P464" s="78">
        <f ca="1"/>
        <v>0</v>
      </c>
      <c r="Q464" s="78">
        <f ca="1"/>
        <v>1960</v>
      </c>
    </row>
    <row r="465" spans="2:17" x14ac:dyDescent="0.25">
      <c r="B465" s="88" t="str">
        <f ca="1"/>
        <v>Sony</v>
      </c>
      <c r="C465" s="87">
        <f ca="1"/>
        <v>46485</v>
      </c>
      <c r="D465" s="67">
        <f ca="1"/>
        <v>12819.760000000002</v>
      </c>
      <c r="E465" s="67">
        <f ca="1"/>
        <v>-12849.61</v>
      </c>
      <c r="F465" s="67">
        <f ca="1"/>
        <v>38544.86</v>
      </c>
      <c r="G465" s="67">
        <f ca="1"/>
        <v>40475.01</v>
      </c>
      <c r="H465" s="67">
        <f ca="1"/>
        <v>478.62000000000455</v>
      </c>
      <c r="I465" s="67">
        <f ca="1"/>
        <v>12341.139999999998</v>
      </c>
      <c r="J465" s="67">
        <f ca="1"/>
        <v>26368.39</v>
      </c>
      <c r="K465" s="67">
        <f ca="1"/>
        <v>114.43</v>
      </c>
      <c r="L465" s="67">
        <f ca="1"/>
        <v>12062.04</v>
      </c>
      <c r="M465" s="67">
        <f ca="1"/>
        <v>-1972.04</v>
      </c>
      <c r="N465" s="67">
        <f ca="1"/>
        <v>-6605.82</v>
      </c>
      <c r="O465" s="67">
        <f ca="1"/>
        <v>-4271.75</v>
      </c>
      <c r="P465" s="67">
        <f ca="1"/>
        <v>0</v>
      </c>
      <c r="Q465" s="67">
        <f ca="1"/>
        <v>1960</v>
      </c>
    </row>
    <row r="466" spans="2:17" x14ac:dyDescent="0.25">
      <c r="B466" s="88" t="str">
        <f ca="1"/>
        <v>Phone Insurance</v>
      </c>
      <c r="C466" s="87">
        <f ca="1"/>
        <v>46485</v>
      </c>
      <c r="D466" s="78">
        <f ca="1"/>
        <v>12811.760000000002</v>
      </c>
      <c r="E466" s="78">
        <f ca="1"/>
        <v>-12849.61</v>
      </c>
      <c r="F466" s="78">
        <f ca="1"/>
        <v>38544.86</v>
      </c>
      <c r="G466" s="78">
        <f ca="1"/>
        <v>40467.01</v>
      </c>
      <c r="H466" s="78">
        <f ca="1"/>
        <v>470.62000000000455</v>
      </c>
      <c r="I466" s="78">
        <f ca="1"/>
        <v>12341.139999999998</v>
      </c>
      <c r="J466" s="78">
        <f ca="1"/>
        <v>26368.39</v>
      </c>
      <c r="K466" s="78">
        <f ca="1"/>
        <v>114.43</v>
      </c>
      <c r="L466" s="78">
        <f ca="1"/>
        <v>12062.04</v>
      </c>
      <c r="M466" s="78">
        <f ca="1"/>
        <v>-1972.04</v>
      </c>
      <c r="N466" s="78">
        <f ca="1"/>
        <v>-6605.82</v>
      </c>
      <c r="O466" s="78">
        <f ca="1"/>
        <v>-4271.75</v>
      </c>
      <c r="P466" s="78">
        <f ca="1"/>
        <v>0</v>
      </c>
      <c r="Q466" s="78">
        <f ca="1"/>
        <v>1960</v>
      </c>
    </row>
    <row r="467" spans="2:17" x14ac:dyDescent="0.25">
      <c r="B467" s="88" t="str">
        <f ca="1"/>
        <v>Paycheck</v>
      </c>
      <c r="C467" s="87">
        <f ca="1"/>
        <v>46486</v>
      </c>
      <c r="D467" s="67">
        <f ca="1"/>
        <v>14411.760000000002</v>
      </c>
      <c r="E467" s="67">
        <f ca="1"/>
        <v>-12849.61</v>
      </c>
      <c r="F467" s="67">
        <f ca="1"/>
        <v>38544.86</v>
      </c>
      <c r="G467" s="67">
        <f ca="1"/>
        <v>42067.01</v>
      </c>
      <c r="H467" s="67">
        <f ca="1"/>
        <v>1610.6200000000044</v>
      </c>
      <c r="I467" s="67">
        <f ca="1"/>
        <v>12801.139999999998</v>
      </c>
      <c r="J467" s="67">
        <f ca="1"/>
        <v>26368.39</v>
      </c>
      <c r="K467" s="67">
        <f ca="1"/>
        <v>114.43</v>
      </c>
      <c r="L467" s="67">
        <f ca="1"/>
        <v>12062.04</v>
      </c>
      <c r="M467" s="67">
        <f ca="1"/>
        <v>-1972.04</v>
      </c>
      <c r="N467" s="67">
        <f ca="1"/>
        <v>-6605.82</v>
      </c>
      <c r="O467" s="67">
        <f ca="1"/>
        <v>-4271.75</v>
      </c>
      <c r="P467" s="67">
        <f ca="1"/>
        <v>0</v>
      </c>
      <c r="Q467" s="67">
        <f ca="1"/>
        <v>1960</v>
      </c>
    </row>
    <row r="468" spans="2:17" x14ac:dyDescent="0.25">
      <c r="B468" s="88" t="str">
        <f ca="1"/>
        <v>Ameritas</v>
      </c>
      <c r="C468" s="87">
        <f ca="1"/>
        <v>46486</v>
      </c>
      <c r="D468" s="78">
        <f ca="1"/>
        <v>14411.760000000002</v>
      </c>
      <c r="E468" s="78">
        <f ca="1"/>
        <v>-12849.61</v>
      </c>
      <c r="F468" s="78">
        <f ca="1"/>
        <v>38656.86</v>
      </c>
      <c r="G468" s="78">
        <f ca="1"/>
        <v>42179.01</v>
      </c>
      <c r="H468" s="78">
        <f ca="1"/>
        <v>1610.6200000000044</v>
      </c>
      <c r="I468" s="78">
        <f ca="1"/>
        <v>12801.139999999998</v>
      </c>
      <c r="J468" s="78">
        <f ca="1"/>
        <v>26480.39</v>
      </c>
      <c r="K468" s="78">
        <f ca="1"/>
        <v>114.43</v>
      </c>
      <c r="L468" s="78">
        <f ca="1"/>
        <v>12062.04</v>
      </c>
      <c r="M468" s="78">
        <f ca="1"/>
        <v>-1972.04</v>
      </c>
      <c r="N468" s="78">
        <f ca="1"/>
        <v>-6605.82</v>
      </c>
      <c r="O468" s="78">
        <f ca="1"/>
        <v>-4271.75</v>
      </c>
      <c r="P468" s="78">
        <f ca="1"/>
        <v>0</v>
      </c>
      <c r="Q468" s="78">
        <f ca="1"/>
        <v>1960</v>
      </c>
    </row>
    <row r="469" spans="2:17" x14ac:dyDescent="0.25">
      <c r="B469" s="88" t="str">
        <f ca="1"/>
        <v>Amazon</v>
      </c>
      <c r="C469" s="87">
        <f ca="1"/>
        <v>46486</v>
      </c>
      <c r="D469" s="67">
        <f ca="1"/>
        <v>14395.610000000002</v>
      </c>
      <c r="E469" s="67">
        <f ca="1"/>
        <v>-12849.61</v>
      </c>
      <c r="F469" s="67">
        <f ca="1"/>
        <v>38656.86</v>
      </c>
      <c r="G469" s="67">
        <f ca="1"/>
        <v>42162.86</v>
      </c>
      <c r="H469" s="67">
        <f ca="1"/>
        <v>1594.4700000000043</v>
      </c>
      <c r="I469" s="67">
        <f ca="1"/>
        <v>12801.139999999998</v>
      </c>
      <c r="J469" s="67">
        <f ca="1"/>
        <v>26480.39</v>
      </c>
      <c r="K469" s="67">
        <f ca="1"/>
        <v>114.43</v>
      </c>
      <c r="L469" s="67">
        <f ca="1"/>
        <v>12062.04</v>
      </c>
      <c r="M469" s="67">
        <f ca="1"/>
        <v>-1972.04</v>
      </c>
      <c r="N469" s="67">
        <f ca="1"/>
        <v>-6605.82</v>
      </c>
      <c r="O469" s="67">
        <f ca="1"/>
        <v>-4271.75</v>
      </c>
      <c r="P469" s="67">
        <f ca="1"/>
        <v>0</v>
      </c>
      <c r="Q469" s="67">
        <f ca="1"/>
        <v>1960</v>
      </c>
    </row>
    <row r="470" spans="2:17" x14ac:dyDescent="0.25">
      <c r="B470" s="88" t="str">
        <f ca="1"/>
        <v>Groceries</v>
      </c>
      <c r="C470" s="87">
        <f ca="1"/>
        <v>46487</v>
      </c>
      <c r="D470" s="78">
        <f ca="1"/>
        <v>14195.610000000002</v>
      </c>
      <c r="E470" s="78">
        <f ca="1"/>
        <v>-12849.61</v>
      </c>
      <c r="F470" s="78">
        <f ca="1"/>
        <v>38656.86</v>
      </c>
      <c r="G470" s="78">
        <f ca="1"/>
        <v>41962.86</v>
      </c>
      <c r="H470" s="78">
        <f ca="1"/>
        <v>1594.4700000000043</v>
      </c>
      <c r="I470" s="78">
        <f ca="1"/>
        <v>12601.139999999998</v>
      </c>
      <c r="J470" s="78">
        <f ca="1"/>
        <v>26480.39</v>
      </c>
      <c r="K470" s="78">
        <f ca="1"/>
        <v>114.43</v>
      </c>
      <c r="L470" s="78">
        <f ca="1"/>
        <v>12062.04</v>
      </c>
      <c r="M470" s="78">
        <f ca="1"/>
        <v>-1972.04</v>
      </c>
      <c r="N470" s="78">
        <f ca="1"/>
        <v>-6605.82</v>
      </c>
      <c r="O470" s="78">
        <f ca="1"/>
        <v>-4271.75</v>
      </c>
      <c r="P470" s="78">
        <f ca="1"/>
        <v>0</v>
      </c>
      <c r="Q470" s="78">
        <f ca="1"/>
        <v>1960</v>
      </c>
    </row>
    <row r="471" spans="2:17" x14ac:dyDescent="0.25">
      <c r="B471" s="88" t="str">
        <f ca="1"/>
        <v>Food &amp; Drinks</v>
      </c>
      <c r="C471" s="87">
        <f ca="1"/>
        <v>46487</v>
      </c>
      <c r="D471" s="67">
        <f ca="1"/>
        <v>13995.610000000002</v>
      </c>
      <c r="E471" s="67">
        <f ca="1"/>
        <v>-12849.61</v>
      </c>
      <c r="F471" s="67">
        <f ca="1"/>
        <v>38656.86</v>
      </c>
      <c r="G471" s="67">
        <f ca="1"/>
        <v>41762.86</v>
      </c>
      <c r="H471" s="67">
        <f ca="1"/>
        <v>1594.4700000000043</v>
      </c>
      <c r="I471" s="67">
        <f ca="1"/>
        <v>12401.139999999998</v>
      </c>
      <c r="J471" s="67">
        <f ca="1"/>
        <v>26480.39</v>
      </c>
      <c r="K471" s="67">
        <f ca="1"/>
        <v>114.43</v>
      </c>
      <c r="L471" s="67">
        <f ca="1"/>
        <v>12062.04</v>
      </c>
      <c r="M471" s="67">
        <f ca="1"/>
        <v>-1972.04</v>
      </c>
      <c r="N471" s="67">
        <f ca="1"/>
        <v>-6605.82</v>
      </c>
      <c r="O471" s="67">
        <f ca="1"/>
        <v>-4271.75</v>
      </c>
      <c r="P471" s="67">
        <f ca="1"/>
        <v>0</v>
      </c>
      <c r="Q471" s="67">
        <f ca="1"/>
        <v>1960</v>
      </c>
    </row>
    <row r="472" spans="2:17" x14ac:dyDescent="0.25">
      <c r="B472" s="88" t="str">
        <f ca="1"/>
        <v>Viso Go</v>
      </c>
      <c r="C472" s="87">
        <f ca="1"/>
        <v>46488</v>
      </c>
      <c r="D472" s="78">
        <f ca="1"/>
        <v>13720.610000000002</v>
      </c>
      <c r="E472" s="78">
        <f ca="1"/>
        <v>-12703.61</v>
      </c>
      <c r="F472" s="78">
        <f ca="1"/>
        <v>38656.86</v>
      </c>
      <c r="G472" s="78">
        <f ca="1"/>
        <v>41633.86</v>
      </c>
      <c r="H472" s="78">
        <f ca="1"/>
        <v>1319.4700000000043</v>
      </c>
      <c r="I472" s="78">
        <f ca="1"/>
        <v>12401.139999999998</v>
      </c>
      <c r="J472" s="78">
        <f ca="1"/>
        <v>26480.39</v>
      </c>
      <c r="K472" s="78">
        <f ca="1"/>
        <v>114.43</v>
      </c>
      <c r="L472" s="78">
        <f ca="1"/>
        <v>12062.04</v>
      </c>
      <c r="M472" s="78">
        <f ca="1"/>
        <v>-1972.04</v>
      </c>
      <c r="N472" s="78">
        <f ca="1"/>
        <v>-6459.82</v>
      </c>
      <c r="O472" s="78">
        <f ca="1"/>
        <v>-4271.75</v>
      </c>
      <c r="P472" s="78">
        <f ca="1"/>
        <v>0</v>
      </c>
      <c r="Q472" s="78">
        <f ca="1"/>
        <v>1960</v>
      </c>
    </row>
    <row r="473" spans="2:17" x14ac:dyDescent="0.25">
      <c r="B473" s="88" t="str">
        <f ca="1"/>
        <v>Motorcycle</v>
      </c>
      <c r="C473" s="87">
        <f ca="1"/>
        <v>46493</v>
      </c>
      <c r="D473" s="67">
        <f ca="1"/>
        <v>13570.230000000001</v>
      </c>
      <c r="E473" s="67">
        <f ca="1"/>
        <v>-12703.61</v>
      </c>
      <c r="F473" s="67">
        <f ca="1"/>
        <v>38656.86</v>
      </c>
      <c r="G473" s="67">
        <f ca="1"/>
        <v>41483.480000000003</v>
      </c>
      <c r="H473" s="67">
        <f ca="1"/>
        <v>1169.0900000000042</v>
      </c>
      <c r="I473" s="67">
        <f ca="1"/>
        <v>12401.139999999998</v>
      </c>
      <c r="J473" s="67">
        <f ca="1"/>
        <v>26480.39</v>
      </c>
      <c r="K473" s="67">
        <f ca="1"/>
        <v>114.43</v>
      </c>
      <c r="L473" s="67">
        <f ca="1"/>
        <v>12062.04</v>
      </c>
      <c r="M473" s="67">
        <f ca="1"/>
        <v>-1972.04</v>
      </c>
      <c r="N473" s="67">
        <f ca="1"/>
        <v>-6459.82</v>
      </c>
      <c r="O473" s="67">
        <f ca="1"/>
        <v>-4271.75</v>
      </c>
      <c r="P473" s="67">
        <f ca="1"/>
        <v>0</v>
      </c>
      <c r="Q473" s="67">
        <f ca="1"/>
        <v>1960</v>
      </c>
    </row>
    <row r="474" spans="2:17" x14ac:dyDescent="0.25">
      <c r="B474" s="88" t="str">
        <f ca="1"/>
        <v>Netflix</v>
      </c>
      <c r="C474" s="87">
        <f ca="1"/>
        <v>46497</v>
      </c>
      <c r="D474" s="78">
        <f ca="1"/>
        <v>13545.240000000002</v>
      </c>
      <c r="E474" s="78">
        <f ca="1"/>
        <v>-12703.61</v>
      </c>
      <c r="F474" s="78">
        <f ca="1"/>
        <v>38656.86</v>
      </c>
      <c r="G474" s="78">
        <f ca="1"/>
        <v>41458.490000000005</v>
      </c>
      <c r="H474" s="78">
        <f ca="1"/>
        <v>1144.1000000000042</v>
      </c>
      <c r="I474" s="78">
        <f ca="1"/>
        <v>12401.139999999998</v>
      </c>
      <c r="J474" s="78">
        <f ca="1"/>
        <v>26480.39</v>
      </c>
      <c r="K474" s="78">
        <f ca="1"/>
        <v>114.43</v>
      </c>
      <c r="L474" s="78">
        <f ca="1"/>
        <v>12062.04</v>
      </c>
      <c r="M474" s="78">
        <f ca="1"/>
        <v>-1972.04</v>
      </c>
      <c r="N474" s="78">
        <f ca="1"/>
        <v>-6459.82</v>
      </c>
      <c r="O474" s="78">
        <f ca="1"/>
        <v>-4271.75</v>
      </c>
      <c r="P474" s="78">
        <f ca="1"/>
        <v>0</v>
      </c>
      <c r="Q474" s="78">
        <f ca="1"/>
        <v>1960</v>
      </c>
    </row>
    <row r="475" spans="2:17" x14ac:dyDescent="0.25">
      <c r="B475" s="88" t="str">
        <f ca="1"/>
        <v>Renters</v>
      </c>
      <c r="C475" s="87">
        <f ca="1"/>
        <v>46498</v>
      </c>
      <c r="D475" s="67">
        <f ca="1"/>
        <v>13534.320000000002</v>
      </c>
      <c r="E475" s="67">
        <f ca="1"/>
        <v>-12703.61</v>
      </c>
      <c r="F475" s="67">
        <f ca="1"/>
        <v>38656.86</v>
      </c>
      <c r="G475" s="67">
        <f ca="1"/>
        <v>41447.57</v>
      </c>
      <c r="H475" s="67">
        <f ca="1"/>
        <v>1133.1800000000042</v>
      </c>
      <c r="I475" s="67">
        <f ca="1"/>
        <v>12401.139999999998</v>
      </c>
      <c r="J475" s="67">
        <f ca="1"/>
        <v>26480.39</v>
      </c>
      <c r="K475" s="67">
        <f ca="1"/>
        <v>114.43</v>
      </c>
      <c r="L475" s="67">
        <f ca="1"/>
        <v>12062.04</v>
      </c>
      <c r="M475" s="67">
        <f ca="1"/>
        <v>-1972.04</v>
      </c>
      <c r="N475" s="67">
        <f ca="1"/>
        <v>-6459.82</v>
      </c>
      <c r="O475" s="67">
        <f ca="1"/>
        <v>-4271.75</v>
      </c>
      <c r="P475" s="67">
        <f ca="1"/>
        <v>0</v>
      </c>
      <c r="Q475" s="67">
        <f ca="1"/>
        <v>1960</v>
      </c>
    </row>
    <row r="476" spans="2:17" x14ac:dyDescent="0.25">
      <c r="B476" s="88" t="str">
        <f ca="1"/>
        <v>Paycheck</v>
      </c>
      <c r="C476" s="87">
        <f ca="1"/>
        <v>46500</v>
      </c>
      <c r="D476" s="78">
        <f ca="1"/>
        <v>15134.320000000002</v>
      </c>
      <c r="E476" s="78">
        <f ca="1"/>
        <v>-12703.61</v>
      </c>
      <c r="F476" s="78">
        <f ca="1"/>
        <v>38656.86</v>
      </c>
      <c r="G476" s="78">
        <f ca="1"/>
        <v>43047.57</v>
      </c>
      <c r="H476" s="78">
        <f ca="1"/>
        <v>2273.1800000000039</v>
      </c>
      <c r="I476" s="78">
        <f ca="1"/>
        <v>12861.139999999998</v>
      </c>
      <c r="J476" s="78">
        <f ca="1"/>
        <v>26480.39</v>
      </c>
      <c r="K476" s="78">
        <f ca="1"/>
        <v>114.43</v>
      </c>
      <c r="L476" s="78">
        <f ca="1"/>
        <v>12062.04</v>
      </c>
      <c r="M476" s="78">
        <f ca="1"/>
        <v>-1972.04</v>
      </c>
      <c r="N476" s="78">
        <f ca="1"/>
        <v>-6459.82</v>
      </c>
      <c r="O476" s="78">
        <f ca="1"/>
        <v>-4271.75</v>
      </c>
      <c r="P476" s="78">
        <f ca="1"/>
        <v>0</v>
      </c>
      <c r="Q476" s="78">
        <f ca="1"/>
        <v>1960</v>
      </c>
    </row>
    <row r="477" spans="2:17" x14ac:dyDescent="0.25">
      <c r="B477" s="88" t="str">
        <f ca="1"/>
        <v>Ameritas</v>
      </c>
      <c r="C477" s="87">
        <f ca="1"/>
        <v>46500</v>
      </c>
      <c r="D477" s="67">
        <f ca="1"/>
        <v>15134.320000000002</v>
      </c>
      <c r="E477" s="67">
        <f ca="1"/>
        <v>-12703.61</v>
      </c>
      <c r="F477" s="67">
        <f ca="1"/>
        <v>38768.86</v>
      </c>
      <c r="G477" s="67">
        <f ca="1"/>
        <v>43159.57</v>
      </c>
      <c r="H477" s="67">
        <f ca="1"/>
        <v>2273.1800000000039</v>
      </c>
      <c r="I477" s="67">
        <f ca="1"/>
        <v>12861.139999999998</v>
      </c>
      <c r="J477" s="67">
        <f ca="1"/>
        <v>26592.39</v>
      </c>
      <c r="K477" s="67">
        <f ca="1"/>
        <v>114.43</v>
      </c>
      <c r="L477" s="67">
        <f ca="1"/>
        <v>12062.04</v>
      </c>
      <c r="M477" s="67">
        <f ca="1"/>
        <v>-1972.04</v>
      </c>
      <c r="N477" s="67">
        <f ca="1"/>
        <v>-6459.82</v>
      </c>
      <c r="O477" s="67">
        <f ca="1"/>
        <v>-4271.75</v>
      </c>
      <c r="P477" s="67">
        <f ca="1"/>
        <v>0</v>
      </c>
      <c r="Q477" s="67">
        <f ca="1"/>
        <v>1960</v>
      </c>
    </row>
    <row r="478" spans="2:17" x14ac:dyDescent="0.25">
      <c r="B478" s="88" t="str">
        <f ca="1"/>
        <v>Groceries</v>
      </c>
      <c r="C478" s="87">
        <f ca="1"/>
        <v>46501</v>
      </c>
      <c r="D478" s="78">
        <f ca="1"/>
        <v>14934.320000000002</v>
      </c>
      <c r="E478" s="78">
        <f ca="1"/>
        <v>-12703.61</v>
      </c>
      <c r="F478" s="78">
        <f ca="1"/>
        <v>38768.86</v>
      </c>
      <c r="G478" s="78">
        <f ca="1"/>
        <v>42959.57</v>
      </c>
      <c r="H478" s="78">
        <f ca="1"/>
        <v>2273.1800000000039</v>
      </c>
      <c r="I478" s="78">
        <f ca="1"/>
        <v>12661.139999999998</v>
      </c>
      <c r="J478" s="78">
        <f ca="1"/>
        <v>26592.39</v>
      </c>
      <c r="K478" s="78">
        <f ca="1"/>
        <v>114.43</v>
      </c>
      <c r="L478" s="78">
        <f ca="1"/>
        <v>12062.04</v>
      </c>
      <c r="M478" s="78">
        <f ca="1"/>
        <v>-1972.04</v>
      </c>
      <c r="N478" s="78">
        <f ca="1"/>
        <v>-6459.82</v>
      </c>
      <c r="O478" s="78">
        <f ca="1"/>
        <v>-4271.75</v>
      </c>
      <c r="P478" s="78">
        <f ca="1"/>
        <v>0</v>
      </c>
      <c r="Q478" s="78">
        <f ca="1"/>
        <v>1960</v>
      </c>
    </row>
    <row r="479" spans="2:17" x14ac:dyDescent="0.25">
      <c r="B479" s="88" t="str">
        <f ca="1"/>
        <v>Food &amp; Drinks</v>
      </c>
      <c r="C479" s="87">
        <f ca="1"/>
        <v>46501</v>
      </c>
      <c r="D479" s="67">
        <f ca="1"/>
        <v>14734.320000000002</v>
      </c>
      <c r="E479" s="67">
        <f ca="1"/>
        <v>-12703.61</v>
      </c>
      <c r="F479" s="67">
        <f ca="1"/>
        <v>38768.86</v>
      </c>
      <c r="G479" s="67">
        <f ca="1"/>
        <v>42759.57</v>
      </c>
      <c r="H479" s="67">
        <f ca="1"/>
        <v>2273.1800000000039</v>
      </c>
      <c r="I479" s="67">
        <f ca="1"/>
        <v>12461.139999999998</v>
      </c>
      <c r="J479" s="67">
        <f ca="1"/>
        <v>26592.39</v>
      </c>
      <c r="K479" s="67">
        <f ca="1"/>
        <v>114.43</v>
      </c>
      <c r="L479" s="67">
        <f ca="1"/>
        <v>12062.04</v>
      </c>
      <c r="M479" s="67">
        <f ca="1"/>
        <v>-1972.04</v>
      </c>
      <c r="N479" s="67">
        <f ca="1"/>
        <v>-6459.82</v>
      </c>
      <c r="O479" s="67">
        <f ca="1"/>
        <v>-4271.75</v>
      </c>
      <c r="P479" s="67">
        <f ca="1"/>
        <v>0</v>
      </c>
      <c r="Q479" s="67">
        <f ca="1"/>
        <v>1960</v>
      </c>
    </row>
    <row r="480" spans="2:17" x14ac:dyDescent="0.25">
      <c r="B480" s="88" t="str">
        <f ca="1"/>
        <v>Cese Transfer</v>
      </c>
      <c r="C480" s="87">
        <f ca="1"/>
        <v>46502</v>
      </c>
      <c r="D480" s="78">
        <f ca="1"/>
        <v>14876.320000000002</v>
      </c>
      <c r="E480" s="78">
        <f ca="1"/>
        <v>-12703.61</v>
      </c>
      <c r="F480" s="78">
        <f ca="1"/>
        <v>38768.86</v>
      </c>
      <c r="G480" s="78">
        <f ca="1"/>
        <v>42901.57</v>
      </c>
      <c r="H480" s="78">
        <f ca="1"/>
        <v>2415.1800000000039</v>
      </c>
      <c r="I480" s="78">
        <f ca="1"/>
        <v>12461.139999999998</v>
      </c>
      <c r="J480" s="78">
        <f ca="1"/>
        <v>26592.39</v>
      </c>
      <c r="K480" s="78">
        <f ca="1"/>
        <v>114.43</v>
      </c>
      <c r="L480" s="78">
        <f ca="1"/>
        <v>12062.04</v>
      </c>
      <c r="M480" s="78">
        <f ca="1"/>
        <v>-1972.04</v>
      </c>
      <c r="N480" s="78">
        <f ca="1"/>
        <v>-6459.82</v>
      </c>
      <c r="O480" s="78">
        <f ca="1"/>
        <v>-4271.75</v>
      </c>
      <c r="P480" s="78">
        <f ca="1"/>
        <v>0</v>
      </c>
      <c r="Q480" s="78">
        <f ca="1"/>
        <v>1960</v>
      </c>
    </row>
    <row r="481" spans="2:17" x14ac:dyDescent="0.25">
      <c r="B481" s="88" t="str">
        <f ca="1"/>
        <v>Internet</v>
      </c>
      <c r="C481" s="87">
        <f ca="1"/>
        <v>46503</v>
      </c>
      <c r="D481" s="67">
        <f ca="1"/>
        <v>14876.320000000002</v>
      </c>
      <c r="E481" s="67">
        <f ca="1"/>
        <v>-12703.61</v>
      </c>
      <c r="F481" s="67">
        <f ca="1"/>
        <v>38768.86</v>
      </c>
      <c r="G481" s="67">
        <f ca="1"/>
        <v>42901.57</v>
      </c>
      <c r="H481" s="67">
        <f ca="1"/>
        <v>2415.1800000000039</v>
      </c>
      <c r="I481" s="67">
        <f ca="1"/>
        <v>12461.139999999998</v>
      </c>
      <c r="J481" s="67">
        <f ca="1"/>
        <v>26592.39</v>
      </c>
      <c r="K481" s="67">
        <f ca="1"/>
        <v>114.43</v>
      </c>
      <c r="L481" s="67">
        <f ca="1"/>
        <v>12062.04</v>
      </c>
      <c r="M481" s="67">
        <f ca="1"/>
        <v>-1972.04</v>
      </c>
      <c r="N481" s="67">
        <f ca="1"/>
        <v>-6459.82</v>
      </c>
      <c r="O481" s="67">
        <f ca="1"/>
        <v>-4271.75</v>
      </c>
      <c r="P481" s="67">
        <f ca="1"/>
        <v>0</v>
      </c>
      <c r="Q481" s="67">
        <f ca="1"/>
        <v>1960</v>
      </c>
    </row>
    <row r="482" spans="2:17" x14ac:dyDescent="0.25">
      <c r="B482" s="88" t="str">
        <f ca="1"/>
        <v>Windsurf</v>
      </c>
      <c r="C482" s="87">
        <f ca="1"/>
        <v>46503</v>
      </c>
      <c r="D482" s="78">
        <f ca="1"/>
        <v>14861.320000000002</v>
      </c>
      <c r="E482" s="78">
        <f ca="1"/>
        <v>-12703.61</v>
      </c>
      <c r="F482" s="78">
        <f ca="1"/>
        <v>38768.86</v>
      </c>
      <c r="G482" s="78">
        <f ca="1"/>
        <v>42886.57</v>
      </c>
      <c r="H482" s="78">
        <f ca="1"/>
        <v>2400.1800000000039</v>
      </c>
      <c r="I482" s="78">
        <f ca="1"/>
        <v>12461.139999999998</v>
      </c>
      <c r="J482" s="78">
        <f ca="1"/>
        <v>26592.39</v>
      </c>
      <c r="K482" s="78">
        <f ca="1"/>
        <v>114.43</v>
      </c>
      <c r="L482" s="78">
        <f ca="1"/>
        <v>12062.04</v>
      </c>
      <c r="M482" s="78">
        <f ca="1"/>
        <v>-1972.04</v>
      </c>
      <c r="N482" s="78">
        <f ca="1"/>
        <v>-6459.82</v>
      </c>
      <c r="O482" s="78">
        <f ca="1"/>
        <v>-4271.75</v>
      </c>
      <c r="P482" s="78">
        <f ca="1"/>
        <v>0</v>
      </c>
      <c r="Q482" s="78">
        <f ca="1"/>
        <v>1960</v>
      </c>
    </row>
    <row r="483" spans="2:17" x14ac:dyDescent="0.25">
      <c r="B483" s="88" t="str">
        <f ca="1"/>
        <v>Tidal</v>
      </c>
      <c r="C483" s="87">
        <f ca="1"/>
        <v>46504</v>
      </c>
      <c r="D483" s="67">
        <f ca="1"/>
        <v>14850.330000000002</v>
      </c>
      <c r="E483" s="67">
        <f ca="1"/>
        <v>-12703.61</v>
      </c>
      <c r="F483" s="67">
        <f ca="1"/>
        <v>38768.86</v>
      </c>
      <c r="G483" s="67">
        <f ca="1"/>
        <v>42875.58</v>
      </c>
      <c r="H483" s="67">
        <f ca="1"/>
        <v>2389.1900000000041</v>
      </c>
      <c r="I483" s="67">
        <f ca="1"/>
        <v>12461.139999999998</v>
      </c>
      <c r="J483" s="67">
        <f ca="1"/>
        <v>26592.39</v>
      </c>
      <c r="K483" s="67">
        <f ca="1"/>
        <v>114.43</v>
      </c>
      <c r="L483" s="67">
        <f ca="1"/>
        <v>12062.04</v>
      </c>
      <c r="M483" s="67">
        <f ca="1"/>
        <v>-1972.04</v>
      </c>
      <c r="N483" s="67">
        <f ca="1"/>
        <v>-6459.82</v>
      </c>
      <c r="O483" s="67">
        <f ca="1"/>
        <v>-4271.75</v>
      </c>
      <c r="P483" s="67">
        <f ca="1"/>
        <v>0</v>
      </c>
      <c r="Q483" s="67">
        <f ca="1"/>
        <v>1960</v>
      </c>
    </row>
    <row r="484" spans="2:17" x14ac:dyDescent="0.25">
      <c r="B484" s="88" t="str">
        <f ca="1"/>
        <v>Costco Citi</v>
      </c>
      <c r="C484" s="87">
        <f ca="1"/>
        <v>46505</v>
      </c>
      <c r="D484" s="78">
        <f ca="1"/>
        <v>14710.330000000002</v>
      </c>
      <c r="E484" s="78">
        <f ca="1"/>
        <v>-12703.61</v>
      </c>
      <c r="F484" s="78">
        <f ca="1"/>
        <v>38768.86</v>
      </c>
      <c r="G484" s="78">
        <f ca="1"/>
        <v>42875.58</v>
      </c>
      <c r="H484" s="78">
        <f ca="1"/>
        <v>2249.1900000000041</v>
      </c>
      <c r="I484" s="78">
        <f ca="1"/>
        <v>12461.139999999998</v>
      </c>
      <c r="J484" s="78">
        <f ca="1"/>
        <v>26592.39</v>
      </c>
      <c r="K484" s="78">
        <f ca="1"/>
        <v>114.43</v>
      </c>
      <c r="L484" s="78">
        <f ca="1"/>
        <v>12062.04</v>
      </c>
      <c r="M484" s="78">
        <f ca="1"/>
        <v>-1972.04</v>
      </c>
      <c r="N484" s="78">
        <f ca="1"/>
        <v>-6459.82</v>
      </c>
      <c r="O484" s="78">
        <f ca="1"/>
        <v>-4271.75</v>
      </c>
      <c r="P484" s="78">
        <f ca="1"/>
        <v>0</v>
      </c>
      <c r="Q484" s="78">
        <f ca="1"/>
        <v>2100</v>
      </c>
    </row>
    <row r="485" spans="2:17" x14ac:dyDescent="0.25">
      <c r="B485" s="88" t="str">
        <f ca="1"/>
        <v>Kulo Transfer</v>
      </c>
      <c r="C485" s="87">
        <f ca="1"/>
        <v>46505</v>
      </c>
      <c r="D485" s="67">
        <f ca="1"/>
        <v>15760.330000000002</v>
      </c>
      <c r="E485" s="67">
        <f ca="1"/>
        <v>-12703.61</v>
      </c>
      <c r="F485" s="67">
        <f ca="1"/>
        <v>38768.86</v>
      </c>
      <c r="G485" s="67">
        <f ca="1"/>
        <v>43925.58</v>
      </c>
      <c r="H485" s="67">
        <f ca="1"/>
        <v>3299.1900000000041</v>
      </c>
      <c r="I485" s="67">
        <f ca="1"/>
        <v>12461.139999999998</v>
      </c>
      <c r="J485" s="67">
        <f ca="1"/>
        <v>26592.39</v>
      </c>
      <c r="K485" s="67">
        <f ca="1"/>
        <v>114.43</v>
      </c>
      <c r="L485" s="67">
        <f ca="1"/>
        <v>12062.04</v>
      </c>
      <c r="M485" s="67">
        <f ca="1"/>
        <v>-1972.04</v>
      </c>
      <c r="N485" s="67">
        <f ca="1"/>
        <v>-6459.82</v>
      </c>
      <c r="O485" s="67">
        <f ca="1"/>
        <v>-4271.75</v>
      </c>
      <c r="P485" s="67">
        <f ca="1"/>
        <v>0</v>
      </c>
      <c r="Q485" s="67">
        <f ca="1"/>
        <v>2100</v>
      </c>
    </row>
    <row r="486" spans="2:17" x14ac:dyDescent="0.25">
      <c r="B486" s="88" t="str">
        <f ca="1"/>
        <v>Kulo SDGE</v>
      </c>
      <c r="C486" s="87">
        <f ca="1"/>
        <v>46505</v>
      </c>
      <c r="D486" s="78">
        <f ca="1"/>
        <v>15678.330000000002</v>
      </c>
      <c r="E486" s="78">
        <f ca="1"/>
        <v>-12703.61</v>
      </c>
      <c r="F486" s="78">
        <f ca="1"/>
        <v>38768.86</v>
      </c>
      <c r="G486" s="78">
        <f ca="1"/>
        <v>43843.58</v>
      </c>
      <c r="H486" s="78">
        <f ca="1"/>
        <v>3217.1900000000041</v>
      </c>
      <c r="I486" s="78">
        <f ca="1"/>
        <v>12461.139999999998</v>
      </c>
      <c r="J486" s="78">
        <f ca="1"/>
        <v>26592.39</v>
      </c>
      <c r="K486" s="78">
        <f ca="1"/>
        <v>114.43</v>
      </c>
      <c r="L486" s="78">
        <f ca="1"/>
        <v>12062.04</v>
      </c>
      <c r="M486" s="78">
        <f ca="1"/>
        <v>-1972.04</v>
      </c>
      <c r="N486" s="78">
        <f ca="1"/>
        <v>-6459.82</v>
      </c>
      <c r="O486" s="78">
        <f ca="1"/>
        <v>-4271.75</v>
      </c>
      <c r="P486" s="78">
        <f ca="1"/>
        <v>0</v>
      </c>
      <c r="Q486" s="78">
        <f ca="1"/>
        <v>2100</v>
      </c>
    </row>
    <row r="487" spans="2:17" x14ac:dyDescent="0.25">
      <c r="B487" s="88" t="str">
        <f ca="1"/>
        <v>SDGE</v>
      </c>
      <c r="C487" s="87">
        <f ca="1"/>
        <v>46505</v>
      </c>
      <c r="D487" s="67">
        <f ca="1"/>
        <v>15594.330000000002</v>
      </c>
      <c r="E487" s="67">
        <f ca="1"/>
        <v>-12703.61</v>
      </c>
      <c r="F487" s="67">
        <f ca="1"/>
        <v>38768.86</v>
      </c>
      <c r="G487" s="67">
        <f ca="1"/>
        <v>43759.58</v>
      </c>
      <c r="H487" s="67">
        <f ca="1"/>
        <v>3133.1900000000041</v>
      </c>
      <c r="I487" s="67">
        <f ca="1"/>
        <v>12461.139999999998</v>
      </c>
      <c r="J487" s="67">
        <f ca="1"/>
        <v>26592.39</v>
      </c>
      <c r="K487" s="67">
        <f ca="1"/>
        <v>114.43</v>
      </c>
      <c r="L487" s="67">
        <f ca="1"/>
        <v>12062.04</v>
      </c>
      <c r="M487" s="67">
        <f ca="1"/>
        <v>-1972.04</v>
      </c>
      <c r="N487" s="67">
        <f ca="1"/>
        <v>-6459.82</v>
      </c>
      <c r="O487" s="67">
        <f ca="1"/>
        <v>-4271.75</v>
      </c>
      <c r="P487" s="67">
        <f ca="1"/>
        <v>0</v>
      </c>
      <c r="Q487" s="67">
        <f ca="1"/>
        <v>2100</v>
      </c>
    </row>
    <row r="488" spans="2:17" x14ac:dyDescent="0.25">
      <c r="B488" s="88" t="str">
        <f ca="1"/>
        <v>Prime Ad-Free</v>
      </c>
      <c r="C488" s="87">
        <f ca="1"/>
        <v>46505</v>
      </c>
      <c r="D488" s="78">
        <f ca="1"/>
        <v>15591.340000000002</v>
      </c>
      <c r="E488" s="78">
        <f ca="1"/>
        <v>-12703.61</v>
      </c>
      <c r="F488" s="78">
        <f ca="1"/>
        <v>38768.86</v>
      </c>
      <c r="G488" s="78">
        <f ca="1"/>
        <v>43756.590000000004</v>
      </c>
      <c r="H488" s="78">
        <f ca="1"/>
        <v>3130.2000000000044</v>
      </c>
      <c r="I488" s="78">
        <f ca="1"/>
        <v>12461.139999999998</v>
      </c>
      <c r="J488" s="78">
        <f ca="1"/>
        <v>26592.39</v>
      </c>
      <c r="K488" s="78">
        <f ca="1"/>
        <v>114.43</v>
      </c>
      <c r="L488" s="78">
        <f ca="1"/>
        <v>12062.04</v>
      </c>
      <c r="M488" s="78">
        <f ca="1"/>
        <v>-1972.04</v>
      </c>
      <c r="N488" s="78">
        <f ca="1"/>
        <v>-6459.82</v>
      </c>
      <c r="O488" s="78">
        <f ca="1"/>
        <v>-4271.75</v>
      </c>
      <c r="P488" s="78">
        <f ca="1"/>
        <v>0</v>
      </c>
      <c r="Q488" s="78">
        <f ca="1"/>
        <v>2100</v>
      </c>
    </row>
    <row r="489" spans="2:17" x14ac:dyDescent="0.25">
      <c r="B489" s="88" t="str">
        <f ca="1"/>
        <v>Disability</v>
      </c>
      <c r="C489" s="87">
        <f ca="1"/>
        <v>46508</v>
      </c>
      <c r="D489" s="67">
        <f ca="1"/>
        <v>15948.000000000002</v>
      </c>
      <c r="E489" s="67">
        <f ca="1"/>
        <v>-12703.61</v>
      </c>
      <c r="F489" s="67">
        <f ca="1"/>
        <v>38768.86</v>
      </c>
      <c r="G489" s="67">
        <f ca="1"/>
        <v>44113.25</v>
      </c>
      <c r="H489" s="67">
        <f ca="1"/>
        <v>3130.2000000000044</v>
      </c>
      <c r="I489" s="67">
        <f ca="1"/>
        <v>12817.799999999997</v>
      </c>
      <c r="J489" s="67">
        <f ca="1"/>
        <v>26592.39</v>
      </c>
      <c r="K489" s="67">
        <f ca="1"/>
        <v>114.43</v>
      </c>
      <c r="L489" s="67">
        <f ca="1"/>
        <v>12062.04</v>
      </c>
      <c r="M489" s="67">
        <f ca="1"/>
        <v>-1972.04</v>
      </c>
      <c r="N489" s="67">
        <f ca="1"/>
        <v>-6459.82</v>
      </c>
      <c r="O489" s="67">
        <f ca="1"/>
        <v>-4271.75</v>
      </c>
      <c r="P489" s="67">
        <f ca="1"/>
        <v>0</v>
      </c>
      <c r="Q489" s="67">
        <f ca="1"/>
        <v>2100</v>
      </c>
    </row>
    <row r="490" spans="2:17" x14ac:dyDescent="0.25">
      <c r="B490" s="88" t="str">
        <f ca="1"/>
        <v>Kulo Rent</v>
      </c>
      <c r="C490" s="87">
        <f ca="1"/>
        <v>46508</v>
      </c>
      <c r="D490" s="78">
        <f ca="1"/>
        <v>14989.000000000002</v>
      </c>
      <c r="E490" s="78">
        <f ca="1"/>
        <v>-12703.61</v>
      </c>
      <c r="F490" s="78">
        <f ca="1"/>
        <v>38768.86</v>
      </c>
      <c r="G490" s="78">
        <f ca="1"/>
        <v>43154.25</v>
      </c>
      <c r="H490" s="78">
        <f ca="1"/>
        <v>2171.2000000000044</v>
      </c>
      <c r="I490" s="78">
        <f ca="1"/>
        <v>12817.799999999997</v>
      </c>
      <c r="J490" s="78">
        <f ca="1"/>
        <v>26592.39</v>
      </c>
      <c r="K490" s="78">
        <f ca="1"/>
        <v>114.43</v>
      </c>
      <c r="L490" s="78">
        <f ca="1"/>
        <v>12062.04</v>
      </c>
      <c r="M490" s="78">
        <f ca="1"/>
        <v>-1972.04</v>
      </c>
      <c r="N490" s="78">
        <f ca="1"/>
        <v>-6459.82</v>
      </c>
      <c r="O490" s="78">
        <f ca="1"/>
        <v>-4271.75</v>
      </c>
      <c r="P490" s="78">
        <f ca="1"/>
        <v>0</v>
      </c>
      <c r="Q490" s="78">
        <f ca="1"/>
        <v>2100</v>
      </c>
    </row>
    <row r="491" spans="2:17" x14ac:dyDescent="0.25">
      <c r="B491" s="88" t="str">
        <f ca="1"/>
        <v>Rent</v>
      </c>
      <c r="C491" s="87">
        <f ca="1"/>
        <v>46508</v>
      </c>
      <c r="D491" s="67">
        <f ca="1"/>
        <v>13711.030000000002</v>
      </c>
      <c r="E491" s="67">
        <f ca="1"/>
        <v>-12703.61</v>
      </c>
      <c r="F491" s="67">
        <f ca="1"/>
        <v>38768.86</v>
      </c>
      <c r="G491" s="67">
        <f ca="1"/>
        <v>41876.28</v>
      </c>
      <c r="H491" s="67">
        <f ca="1"/>
        <v>893.23000000000434</v>
      </c>
      <c r="I491" s="67">
        <f ca="1"/>
        <v>12817.799999999997</v>
      </c>
      <c r="J491" s="67">
        <f ca="1"/>
        <v>26592.39</v>
      </c>
      <c r="K491" s="67">
        <f ca="1"/>
        <v>114.43</v>
      </c>
      <c r="L491" s="67">
        <f ca="1"/>
        <v>12062.04</v>
      </c>
      <c r="M491" s="67">
        <f ca="1"/>
        <v>-1972.04</v>
      </c>
      <c r="N491" s="67">
        <f ca="1"/>
        <v>-6459.82</v>
      </c>
      <c r="O491" s="67">
        <f ca="1"/>
        <v>-4271.75</v>
      </c>
      <c r="P491" s="67">
        <f ca="1"/>
        <v>0</v>
      </c>
      <c r="Q491" s="67">
        <f ca="1"/>
        <v>2100</v>
      </c>
    </row>
    <row r="492" spans="2:17" x14ac:dyDescent="0.25">
      <c r="B492" s="88" t="str">
        <f ca="1"/>
        <v>Visa Platinum</v>
      </c>
      <c r="C492" s="87">
        <f ca="1"/>
        <v>46510</v>
      </c>
      <c r="D492" s="78">
        <f ca="1"/>
        <v>13482.030000000002</v>
      </c>
      <c r="E492" s="78">
        <f ca="1"/>
        <v>-12392.61</v>
      </c>
      <c r="F492" s="78">
        <f ca="1"/>
        <v>38768.86</v>
      </c>
      <c r="G492" s="78">
        <f ca="1"/>
        <v>41958.28</v>
      </c>
      <c r="H492" s="78">
        <f ca="1"/>
        <v>664.23000000000434</v>
      </c>
      <c r="I492" s="78">
        <f ca="1"/>
        <v>12817.799999999997</v>
      </c>
      <c r="J492" s="78">
        <f ca="1"/>
        <v>26592.39</v>
      </c>
      <c r="K492" s="78">
        <f ca="1"/>
        <v>114.43</v>
      </c>
      <c r="L492" s="78">
        <f ca="1"/>
        <v>12062.04</v>
      </c>
      <c r="M492" s="78">
        <f ca="1"/>
        <v>-1661.04</v>
      </c>
      <c r="N492" s="78">
        <f ca="1"/>
        <v>-6459.82</v>
      </c>
      <c r="O492" s="78">
        <f ca="1"/>
        <v>-4271.75</v>
      </c>
      <c r="P492" s="78">
        <f ca="1"/>
        <v>0</v>
      </c>
      <c r="Q492" s="78">
        <f ca="1"/>
        <v>2100</v>
      </c>
    </row>
    <row r="493" spans="2:17" x14ac:dyDescent="0.25">
      <c r="B493" s="88" t="str">
        <f ca="1"/>
        <v>Kulo Internet</v>
      </c>
      <c r="C493" s="87">
        <f ca="1"/>
        <v>46512</v>
      </c>
      <c r="D493" s="67">
        <f ca="1"/>
        <v>13454.030000000002</v>
      </c>
      <c r="E493" s="67">
        <f ca="1"/>
        <v>-12392.61</v>
      </c>
      <c r="F493" s="67">
        <f ca="1"/>
        <v>38768.86</v>
      </c>
      <c r="G493" s="67">
        <f ca="1"/>
        <v>41930.28</v>
      </c>
      <c r="H493" s="67">
        <f ca="1"/>
        <v>636.23000000000434</v>
      </c>
      <c r="I493" s="67">
        <f ca="1"/>
        <v>12817.799999999997</v>
      </c>
      <c r="J493" s="67">
        <f ca="1"/>
        <v>26592.39</v>
      </c>
      <c r="K493" s="67">
        <f ca="1"/>
        <v>114.43</v>
      </c>
      <c r="L493" s="67">
        <f ca="1"/>
        <v>12062.04</v>
      </c>
      <c r="M493" s="67">
        <f ca="1"/>
        <v>-1661.04</v>
      </c>
      <c r="N493" s="67">
        <f ca="1"/>
        <v>-6459.82</v>
      </c>
      <c r="O493" s="67">
        <f ca="1"/>
        <v>-4271.75</v>
      </c>
      <c r="P493" s="67">
        <f ca="1"/>
        <v>0</v>
      </c>
      <c r="Q493" s="67">
        <f ca="1"/>
        <v>2100</v>
      </c>
    </row>
    <row r="494" spans="2:17" x14ac:dyDescent="0.25">
      <c r="B494" s="88" t="str">
        <f ca="1"/>
        <v>Cese Phone</v>
      </c>
      <c r="C494" s="87">
        <f ca="1"/>
        <v>46512</v>
      </c>
      <c r="D494" s="78">
        <f ca="1"/>
        <v>13312.030000000002</v>
      </c>
      <c r="E494" s="78">
        <f ca="1"/>
        <v>-12392.61</v>
      </c>
      <c r="F494" s="78">
        <f ca="1"/>
        <v>38768.86</v>
      </c>
      <c r="G494" s="78">
        <f ca="1"/>
        <v>41788.28</v>
      </c>
      <c r="H494" s="78">
        <f ca="1"/>
        <v>494.23000000000434</v>
      </c>
      <c r="I494" s="78">
        <f ca="1"/>
        <v>12817.799999999997</v>
      </c>
      <c r="J494" s="78">
        <f ca="1"/>
        <v>26592.39</v>
      </c>
      <c r="K494" s="78">
        <f ca="1"/>
        <v>114.43</v>
      </c>
      <c r="L494" s="78">
        <f ca="1"/>
        <v>12062.04</v>
      </c>
      <c r="M494" s="78">
        <f ca="1"/>
        <v>-1661.04</v>
      </c>
      <c r="N494" s="78">
        <f ca="1"/>
        <v>-6459.82</v>
      </c>
      <c r="O494" s="78">
        <f ca="1"/>
        <v>-4271.75</v>
      </c>
      <c r="P494" s="78">
        <f ca="1"/>
        <v>0</v>
      </c>
      <c r="Q494" s="78">
        <f ca="1"/>
        <v>2100</v>
      </c>
    </row>
    <row r="495" spans="2:17" x14ac:dyDescent="0.25">
      <c r="B495" s="88" t="str">
        <f ca="1"/>
        <v>Phone</v>
      </c>
      <c r="C495" s="87">
        <f ca="1"/>
        <v>46512</v>
      </c>
      <c r="D495" s="67">
        <f ca="1"/>
        <v>13161.360000000002</v>
      </c>
      <c r="E495" s="67">
        <f ca="1"/>
        <v>-12392.61</v>
      </c>
      <c r="F495" s="67">
        <f ca="1"/>
        <v>38768.86</v>
      </c>
      <c r="G495" s="67">
        <f ca="1"/>
        <v>41637.61</v>
      </c>
      <c r="H495" s="67">
        <f ca="1"/>
        <v>343.56000000000438</v>
      </c>
      <c r="I495" s="67">
        <f ca="1"/>
        <v>12817.799999999997</v>
      </c>
      <c r="J495" s="67">
        <f ca="1"/>
        <v>26592.39</v>
      </c>
      <c r="K495" s="67">
        <f ca="1"/>
        <v>114.43</v>
      </c>
      <c r="L495" s="67">
        <f ca="1"/>
        <v>12062.04</v>
      </c>
      <c r="M495" s="67">
        <f ca="1"/>
        <v>-1661.04</v>
      </c>
      <c r="N495" s="67">
        <f ca="1"/>
        <v>-6459.82</v>
      </c>
      <c r="O495" s="67">
        <f ca="1"/>
        <v>-4271.75</v>
      </c>
      <c r="P495" s="67">
        <f ca="1"/>
        <v>0</v>
      </c>
      <c r="Q495" s="67">
        <f ca="1"/>
        <v>2100</v>
      </c>
    </row>
    <row r="496" spans="2:17" x14ac:dyDescent="0.25">
      <c r="B496" s="88" t="str">
        <f ca="1"/>
        <v>Paycheck</v>
      </c>
      <c r="C496" s="87">
        <f ca="1"/>
        <v>46514</v>
      </c>
      <c r="D496" s="78">
        <f ca="1"/>
        <v>14761.360000000002</v>
      </c>
      <c r="E496" s="78">
        <f ca="1"/>
        <v>-12392.61</v>
      </c>
      <c r="F496" s="78">
        <f ca="1"/>
        <v>38768.86</v>
      </c>
      <c r="G496" s="78">
        <f ca="1"/>
        <v>43237.61</v>
      </c>
      <c r="H496" s="78">
        <f ca="1"/>
        <v>1483.5600000000045</v>
      </c>
      <c r="I496" s="78">
        <f ca="1"/>
        <v>13277.799999999997</v>
      </c>
      <c r="J496" s="78">
        <f ca="1"/>
        <v>26592.39</v>
      </c>
      <c r="K496" s="78">
        <f ca="1"/>
        <v>114.43</v>
      </c>
      <c r="L496" s="78">
        <f ca="1"/>
        <v>12062.04</v>
      </c>
      <c r="M496" s="78">
        <f ca="1"/>
        <v>-1661.04</v>
      </c>
      <c r="N496" s="78">
        <f ca="1"/>
        <v>-6459.82</v>
      </c>
      <c r="O496" s="78">
        <f ca="1"/>
        <v>-4271.75</v>
      </c>
      <c r="P496" s="78">
        <f ca="1"/>
        <v>0</v>
      </c>
      <c r="Q496" s="78">
        <f ca="1"/>
        <v>2100</v>
      </c>
    </row>
    <row r="497" spans="2:17" x14ac:dyDescent="0.25">
      <c r="B497" s="88" t="str">
        <f ca="1"/>
        <v>Ameritas</v>
      </c>
      <c r="C497" s="87">
        <f ca="1"/>
        <v>46514</v>
      </c>
      <c r="D497" s="67">
        <f ca="1"/>
        <v>14761.360000000002</v>
      </c>
      <c r="E497" s="67">
        <f ca="1"/>
        <v>-12392.61</v>
      </c>
      <c r="F497" s="67">
        <f ca="1"/>
        <v>38880.86</v>
      </c>
      <c r="G497" s="67">
        <f ca="1"/>
        <v>43349.61</v>
      </c>
      <c r="H497" s="67">
        <f ca="1"/>
        <v>1483.5600000000045</v>
      </c>
      <c r="I497" s="67">
        <f ca="1"/>
        <v>13277.799999999997</v>
      </c>
      <c r="J497" s="67">
        <f ca="1"/>
        <v>26704.39</v>
      </c>
      <c r="K497" s="67">
        <f ca="1"/>
        <v>114.43</v>
      </c>
      <c r="L497" s="67">
        <f ca="1"/>
        <v>12062.04</v>
      </c>
      <c r="M497" s="67">
        <f ca="1"/>
        <v>-1661.04</v>
      </c>
      <c r="N497" s="67">
        <f ca="1"/>
        <v>-6459.82</v>
      </c>
      <c r="O497" s="67">
        <f ca="1"/>
        <v>-4271.75</v>
      </c>
      <c r="P497" s="67">
        <f ca="1"/>
        <v>0</v>
      </c>
      <c r="Q497" s="67">
        <f ca="1"/>
        <v>2100</v>
      </c>
    </row>
    <row r="498" spans="2:17" x14ac:dyDescent="0.25">
      <c r="B498" s="88" t="str">
        <f ca="1"/>
        <v>Groceries</v>
      </c>
      <c r="C498" s="87">
        <f ca="1"/>
        <v>46515</v>
      </c>
      <c r="D498" s="78">
        <f ca="1"/>
        <v>14561.360000000002</v>
      </c>
      <c r="E498" s="78">
        <f ca="1"/>
        <v>-12392.61</v>
      </c>
      <c r="F498" s="78">
        <f ca="1"/>
        <v>38880.86</v>
      </c>
      <c r="G498" s="78">
        <f ca="1"/>
        <v>43149.61</v>
      </c>
      <c r="H498" s="78">
        <f ca="1"/>
        <v>1483.5600000000045</v>
      </c>
      <c r="I498" s="78">
        <f ca="1"/>
        <v>13077.799999999997</v>
      </c>
      <c r="J498" s="78">
        <f ca="1"/>
        <v>26704.39</v>
      </c>
      <c r="K498" s="78">
        <f ca="1"/>
        <v>114.43</v>
      </c>
      <c r="L498" s="78">
        <f ca="1"/>
        <v>12062.04</v>
      </c>
      <c r="M498" s="78">
        <f ca="1"/>
        <v>-1661.04</v>
      </c>
      <c r="N498" s="78">
        <f ca="1"/>
        <v>-6459.82</v>
      </c>
      <c r="O498" s="78">
        <f ca="1"/>
        <v>-4271.75</v>
      </c>
      <c r="P498" s="78">
        <f ca="1"/>
        <v>0</v>
      </c>
      <c r="Q498" s="78">
        <f ca="1"/>
        <v>2100</v>
      </c>
    </row>
    <row r="499" spans="2:17" x14ac:dyDescent="0.25">
      <c r="B499" s="88" t="str">
        <f ca="1"/>
        <v>Food &amp; Drinks</v>
      </c>
      <c r="C499" s="87">
        <f ca="1"/>
        <v>46515</v>
      </c>
      <c r="D499" s="67">
        <f ca="1"/>
        <v>14361.360000000002</v>
      </c>
      <c r="E499" s="67">
        <f ca="1"/>
        <v>-12392.61</v>
      </c>
      <c r="F499" s="67">
        <f ca="1"/>
        <v>38880.86</v>
      </c>
      <c r="G499" s="67">
        <f ca="1"/>
        <v>42949.61</v>
      </c>
      <c r="H499" s="67">
        <f ca="1"/>
        <v>1483.5600000000045</v>
      </c>
      <c r="I499" s="67">
        <f ca="1"/>
        <v>12877.799999999997</v>
      </c>
      <c r="J499" s="67">
        <f ca="1"/>
        <v>26704.39</v>
      </c>
      <c r="K499" s="67">
        <f ca="1"/>
        <v>114.43</v>
      </c>
      <c r="L499" s="67">
        <f ca="1"/>
        <v>12062.04</v>
      </c>
      <c r="M499" s="67">
        <f ca="1"/>
        <v>-1661.04</v>
      </c>
      <c r="N499" s="67">
        <f ca="1"/>
        <v>-6459.82</v>
      </c>
      <c r="O499" s="67">
        <f ca="1"/>
        <v>-4271.75</v>
      </c>
      <c r="P499" s="67">
        <f ca="1"/>
        <v>0</v>
      </c>
      <c r="Q499" s="67">
        <f ca="1"/>
        <v>2100</v>
      </c>
    </row>
    <row r="500" spans="2:17" x14ac:dyDescent="0.25">
      <c r="B500" s="88" t="str">
        <f ca="1"/>
        <v>Sony</v>
      </c>
      <c r="C500" s="87">
        <f ca="1"/>
        <v>46515</v>
      </c>
      <c r="D500" s="78">
        <f ca="1"/>
        <v>14343.370000000003</v>
      </c>
      <c r="E500" s="78">
        <f ca="1"/>
        <v>-12392.61</v>
      </c>
      <c r="F500" s="78">
        <f ca="1"/>
        <v>38880.86</v>
      </c>
      <c r="G500" s="78">
        <f ca="1"/>
        <v>42931.62</v>
      </c>
      <c r="H500" s="78">
        <f ca="1"/>
        <v>1465.5700000000045</v>
      </c>
      <c r="I500" s="78">
        <f ca="1"/>
        <v>12877.799999999997</v>
      </c>
      <c r="J500" s="78">
        <f ca="1"/>
        <v>26704.39</v>
      </c>
      <c r="K500" s="78">
        <f ca="1"/>
        <v>114.43</v>
      </c>
      <c r="L500" s="78">
        <f ca="1"/>
        <v>12062.04</v>
      </c>
      <c r="M500" s="78">
        <f ca="1"/>
        <v>-1661.04</v>
      </c>
      <c r="N500" s="78">
        <f ca="1"/>
        <v>-6459.82</v>
      </c>
      <c r="O500" s="78">
        <f ca="1"/>
        <v>-4271.75</v>
      </c>
      <c r="P500" s="78">
        <f ca="1"/>
        <v>0</v>
      </c>
      <c r="Q500" s="78">
        <f ca="1"/>
        <v>2100</v>
      </c>
    </row>
    <row r="501" spans="2:17" x14ac:dyDescent="0.25">
      <c r="B501" s="88" t="str">
        <f ca="1"/>
        <v>Phone Insurance</v>
      </c>
      <c r="C501" s="87">
        <f ca="1"/>
        <v>46515</v>
      </c>
      <c r="D501" s="67">
        <f ca="1"/>
        <v>14335.370000000003</v>
      </c>
      <c r="E501" s="67">
        <f ca="1"/>
        <v>-12392.61</v>
      </c>
      <c r="F501" s="67">
        <f ca="1"/>
        <v>38880.86</v>
      </c>
      <c r="G501" s="67">
        <f ca="1"/>
        <v>42923.62</v>
      </c>
      <c r="H501" s="67">
        <f ca="1"/>
        <v>1457.5700000000045</v>
      </c>
      <c r="I501" s="67">
        <f ca="1"/>
        <v>12877.799999999997</v>
      </c>
      <c r="J501" s="67">
        <f ca="1"/>
        <v>26704.39</v>
      </c>
      <c r="K501" s="67">
        <f ca="1"/>
        <v>114.43</v>
      </c>
      <c r="L501" s="67">
        <f ca="1"/>
        <v>12062.04</v>
      </c>
      <c r="M501" s="67">
        <f ca="1"/>
        <v>-1661.04</v>
      </c>
      <c r="N501" s="67">
        <f ca="1"/>
        <v>-6459.82</v>
      </c>
      <c r="O501" s="67">
        <f ca="1"/>
        <v>-4271.75</v>
      </c>
      <c r="P501" s="67">
        <f ca="1"/>
        <v>0</v>
      </c>
      <c r="Q501" s="67">
        <f ca="1"/>
        <v>2100</v>
      </c>
    </row>
    <row r="502" spans="2:17" x14ac:dyDescent="0.25">
      <c r="B502" s="88" t="str">
        <f ca="1"/>
        <v>Amazon</v>
      </c>
      <c r="C502" s="87">
        <f ca="1"/>
        <v>46516</v>
      </c>
      <c r="D502" s="78">
        <f ca="1"/>
        <v>14319.220000000001</v>
      </c>
      <c r="E502" s="78">
        <f ca="1"/>
        <v>-12392.61</v>
      </c>
      <c r="F502" s="78">
        <f ca="1"/>
        <v>38880.86</v>
      </c>
      <c r="G502" s="78">
        <f ca="1"/>
        <v>42907.47</v>
      </c>
      <c r="H502" s="78">
        <f ca="1"/>
        <v>1441.4200000000044</v>
      </c>
      <c r="I502" s="78">
        <f ca="1"/>
        <v>12877.799999999997</v>
      </c>
      <c r="J502" s="78">
        <f ca="1"/>
        <v>26704.39</v>
      </c>
      <c r="K502" s="78">
        <f ca="1"/>
        <v>114.43</v>
      </c>
      <c r="L502" s="78">
        <f ca="1"/>
        <v>12062.04</v>
      </c>
      <c r="M502" s="78">
        <f ca="1"/>
        <v>-1661.04</v>
      </c>
      <c r="N502" s="78">
        <f ca="1"/>
        <v>-6459.82</v>
      </c>
      <c r="O502" s="78">
        <f ca="1"/>
        <v>-4271.75</v>
      </c>
      <c r="P502" s="78">
        <f ca="1"/>
        <v>0</v>
      </c>
      <c r="Q502" s="78">
        <f ca="1"/>
        <v>2100</v>
      </c>
    </row>
    <row r="503" spans="2:17" x14ac:dyDescent="0.25">
      <c r="B503" s="88" t="str">
        <f ca="1"/>
        <v>Viso Go</v>
      </c>
      <c r="C503" s="87">
        <f ca="1"/>
        <v>46518</v>
      </c>
      <c r="D503" s="67">
        <f ca="1"/>
        <v>14044.220000000001</v>
      </c>
      <c r="E503" s="67">
        <f ca="1"/>
        <v>-12246.61</v>
      </c>
      <c r="F503" s="67">
        <f ca="1"/>
        <v>38880.86</v>
      </c>
      <c r="G503" s="67">
        <f ca="1"/>
        <v>42778.47</v>
      </c>
      <c r="H503" s="67">
        <f ca="1"/>
        <v>1166.4200000000044</v>
      </c>
      <c r="I503" s="67">
        <f ca="1"/>
        <v>12877.799999999997</v>
      </c>
      <c r="J503" s="67">
        <f ca="1"/>
        <v>26704.39</v>
      </c>
      <c r="K503" s="67">
        <f ca="1"/>
        <v>114.43</v>
      </c>
      <c r="L503" s="67">
        <f ca="1"/>
        <v>12062.04</v>
      </c>
      <c r="M503" s="67">
        <f ca="1"/>
        <v>-1661.04</v>
      </c>
      <c r="N503" s="67">
        <f ca="1"/>
        <v>-6313.82</v>
      </c>
      <c r="O503" s="67">
        <f ca="1"/>
        <v>-4271.75</v>
      </c>
      <c r="P503" s="67">
        <f ca="1"/>
        <v>0</v>
      </c>
      <c r="Q503" s="67">
        <f ca="1"/>
        <v>2100</v>
      </c>
    </row>
    <row r="504" spans="2:17" x14ac:dyDescent="0.25">
      <c r="B504" s="88" t="str">
        <f ca="1"/>
        <v>Motorcycle</v>
      </c>
      <c r="C504" s="87">
        <f ca="1"/>
        <v>46523</v>
      </c>
      <c r="D504" s="78">
        <f ca="1"/>
        <v>13893.840000000002</v>
      </c>
      <c r="E504" s="78">
        <f ca="1"/>
        <v>-12246.61</v>
      </c>
      <c r="F504" s="78">
        <f ca="1"/>
        <v>38880.86</v>
      </c>
      <c r="G504" s="78">
        <f ca="1"/>
        <v>42628.090000000004</v>
      </c>
      <c r="H504" s="78">
        <f ca="1"/>
        <v>1016.0400000000044</v>
      </c>
      <c r="I504" s="78">
        <f ca="1"/>
        <v>12877.799999999997</v>
      </c>
      <c r="J504" s="78">
        <f ca="1"/>
        <v>26704.39</v>
      </c>
      <c r="K504" s="78">
        <f ca="1"/>
        <v>114.43</v>
      </c>
      <c r="L504" s="78">
        <f ca="1"/>
        <v>12062.04</v>
      </c>
      <c r="M504" s="78">
        <f ca="1"/>
        <v>-1661.04</v>
      </c>
      <c r="N504" s="78">
        <f ca="1"/>
        <v>-6313.82</v>
      </c>
      <c r="O504" s="78">
        <f ca="1"/>
        <v>-4271.75</v>
      </c>
      <c r="P504" s="78">
        <f ca="1"/>
        <v>0</v>
      </c>
      <c r="Q504" s="78">
        <f ca="1"/>
        <v>2100</v>
      </c>
    </row>
    <row r="505" spans="2:17" x14ac:dyDescent="0.25">
      <c r="B505" s="88" t="str">
        <f ca="1"/>
        <v>Netflix</v>
      </c>
      <c r="C505" s="87">
        <f ca="1"/>
        <v>46527</v>
      </c>
      <c r="D505" s="67">
        <f ca="1"/>
        <v>13868.850000000002</v>
      </c>
      <c r="E505" s="67">
        <f ca="1"/>
        <v>-12246.61</v>
      </c>
      <c r="F505" s="67">
        <f ca="1"/>
        <v>38880.86</v>
      </c>
      <c r="G505" s="67">
        <f ca="1"/>
        <v>42603.100000000006</v>
      </c>
      <c r="H505" s="67">
        <f ca="1"/>
        <v>991.05000000000439</v>
      </c>
      <c r="I505" s="67">
        <f ca="1"/>
        <v>12877.799999999997</v>
      </c>
      <c r="J505" s="67">
        <f ca="1"/>
        <v>26704.39</v>
      </c>
      <c r="K505" s="67">
        <f ca="1"/>
        <v>114.43</v>
      </c>
      <c r="L505" s="67">
        <f ca="1"/>
        <v>12062.04</v>
      </c>
      <c r="M505" s="67">
        <f ca="1"/>
        <v>-1661.04</v>
      </c>
      <c r="N505" s="67">
        <f ca="1"/>
        <v>-6313.82</v>
      </c>
      <c r="O505" s="67">
        <f ca="1"/>
        <v>-4271.75</v>
      </c>
      <c r="P505" s="67">
        <f ca="1"/>
        <v>0</v>
      </c>
      <c r="Q505" s="67">
        <f ca="1"/>
        <v>2100</v>
      </c>
    </row>
    <row r="506" spans="2:17" x14ac:dyDescent="0.25">
      <c r="B506" s="88" t="str">
        <f ca="1"/>
        <v>Paycheck</v>
      </c>
      <c r="C506" s="87">
        <f ca="1"/>
        <v>46528</v>
      </c>
      <c r="D506" s="78">
        <f ca="1"/>
        <v>15468.850000000002</v>
      </c>
      <c r="E506" s="78">
        <f ca="1"/>
        <v>-12246.61</v>
      </c>
      <c r="F506" s="78">
        <f ca="1"/>
        <v>38880.86</v>
      </c>
      <c r="G506" s="78">
        <f ca="1"/>
        <v>44203.100000000006</v>
      </c>
      <c r="H506" s="78">
        <f ca="1"/>
        <v>2131.0500000000043</v>
      </c>
      <c r="I506" s="78">
        <f ca="1"/>
        <v>13337.799999999997</v>
      </c>
      <c r="J506" s="78">
        <f ca="1"/>
        <v>26704.39</v>
      </c>
      <c r="K506" s="78">
        <f ca="1"/>
        <v>114.43</v>
      </c>
      <c r="L506" s="78">
        <f ca="1"/>
        <v>12062.04</v>
      </c>
      <c r="M506" s="78">
        <f ca="1"/>
        <v>-1661.04</v>
      </c>
      <c r="N506" s="78">
        <f ca="1"/>
        <v>-6313.82</v>
      </c>
      <c r="O506" s="78">
        <f ca="1"/>
        <v>-4271.75</v>
      </c>
      <c r="P506" s="78">
        <f ca="1"/>
        <v>0</v>
      </c>
      <c r="Q506" s="78">
        <f ca="1"/>
        <v>2100</v>
      </c>
    </row>
    <row r="507" spans="2:17" x14ac:dyDescent="0.25">
      <c r="B507" s="88" t="str">
        <f ca="1"/>
        <v>Ameritas</v>
      </c>
      <c r="C507" s="87">
        <f ca="1"/>
        <v>46528</v>
      </c>
      <c r="D507" s="67">
        <f ca="1"/>
        <v>15468.850000000002</v>
      </c>
      <c r="E507" s="67">
        <f ca="1"/>
        <v>-12246.61</v>
      </c>
      <c r="F507" s="67">
        <f ca="1"/>
        <v>38992.86</v>
      </c>
      <c r="G507" s="67">
        <f ca="1"/>
        <v>44315.100000000006</v>
      </c>
      <c r="H507" s="67">
        <f ca="1"/>
        <v>2131.0500000000043</v>
      </c>
      <c r="I507" s="67">
        <f ca="1"/>
        <v>13337.799999999997</v>
      </c>
      <c r="J507" s="67">
        <f ca="1"/>
        <v>26816.39</v>
      </c>
      <c r="K507" s="67">
        <f ca="1"/>
        <v>114.43</v>
      </c>
      <c r="L507" s="67">
        <f ca="1"/>
        <v>12062.04</v>
      </c>
      <c r="M507" s="67">
        <f ca="1"/>
        <v>-1661.04</v>
      </c>
      <c r="N507" s="67">
        <f ca="1"/>
        <v>-6313.82</v>
      </c>
      <c r="O507" s="67">
        <f ca="1"/>
        <v>-4271.75</v>
      </c>
      <c r="P507" s="67">
        <f ca="1"/>
        <v>0</v>
      </c>
      <c r="Q507" s="67">
        <f ca="1"/>
        <v>2100</v>
      </c>
    </row>
    <row r="508" spans="2:17" x14ac:dyDescent="0.25">
      <c r="B508" s="88" t="str">
        <f ca="1"/>
        <v>Renters</v>
      </c>
      <c r="C508" s="87">
        <f ca="1"/>
        <v>46528</v>
      </c>
      <c r="D508" s="78">
        <f ca="1"/>
        <v>15457.930000000002</v>
      </c>
      <c r="E508" s="78">
        <f ca="1"/>
        <v>-12246.61</v>
      </c>
      <c r="F508" s="78">
        <f ca="1"/>
        <v>38992.86</v>
      </c>
      <c r="G508" s="78">
        <f ca="1"/>
        <v>44304.18</v>
      </c>
      <c r="H508" s="78">
        <f ca="1"/>
        <v>2120.1300000000042</v>
      </c>
      <c r="I508" s="78">
        <f ca="1"/>
        <v>13337.799999999997</v>
      </c>
      <c r="J508" s="78">
        <f ca="1"/>
        <v>26816.39</v>
      </c>
      <c r="K508" s="78">
        <f ca="1"/>
        <v>114.43</v>
      </c>
      <c r="L508" s="78">
        <f ca="1"/>
        <v>12062.04</v>
      </c>
      <c r="M508" s="78">
        <f ca="1"/>
        <v>-1661.04</v>
      </c>
      <c r="N508" s="78">
        <f ca="1"/>
        <v>-6313.82</v>
      </c>
      <c r="O508" s="78">
        <f ca="1"/>
        <v>-4271.75</v>
      </c>
      <c r="P508" s="78">
        <f ca="1"/>
        <v>0</v>
      </c>
      <c r="Q508" s="78">
        <f ca="1"/>
        <v>2100</v>
      </c>
    </row>
    <row r="509" spans="2:17" x14ac:dyDescent="0.25">
      <c r="B509" s="88" t="str">
        <f ca="1"/>
        <v>Groceries</v>
      </c>
      <c r="C509" s="87">
        <f ca="1"/>
        <v>46529</v>
      </c>
      <c r="D509" s="67">
        <f ca="1"/>
        <v>15257.930000000002</v>
      </c>
      <c r="E509" s="67">
        <f ca="1"/>
        <v>-12246.61</v>
      </c>
      <c r="F509" s="67">
        <f ca="1"/>
        <v>38992.86</v>
      </c>
      <c r="G509" s="67">
        <f ca="1"/>
        <v>44104.18</v>
      </c>
      <c r="H509" s="67">
        <f ca="1"/>
        <v>2120.1300000000042</v>
      </c>
      <c r="I509" s="67">
        <f ca="1"/>
        <v>13137.799999999997</v>
      </c>
      <c r="J509" s="67">
        <f ca="1"/>
        <v>26816.39</v>
      </c>
      <c r="K509" s="67">
        <f ca="1"/>
        <v>114.43</v>
      </c>
      <c r="L509" s="67">
        <f ca="1"/>
        <v>12062.04</v>
      </c>
      <c r="M509" s="67">
        <f ca="1"/>
        <v>-1661.04</v>
      </c>
      <c r="N509" s="67">
        <f ca="1"/>
        <v>-6313.82</v>
      </c>
      <c r="O509" s="67">
        <f ca="1"/>
        <v>-4271.75</v>
      </c>
      <c r="P509" s="67">
        <f ca="1"/>
        <v>0</v>
      </c>
      <c r="Q509" s="67">
        <f ca="1"/>
        <v>2100</v>
      </c>
    </row>
    <row r="510" spans="2:17" x14ac:dyDescent="0.25">
      <c r="B510" s="88" t="str">
        <f ca="1"/>
        <v>Food &amp; Drinks</v>
      </c>
      <c r="C510" s="87">
        <f ca="1"/>
        <v>46529</v>
      </c>
      <c r="D510" s="78">
        <f ca="1"/>
        <v>15057.930000000002</v>
      </c>
      <c r="E510" s="78">
        <f ca="1"/>
        <v>-12246.61</v>
      </c>
      <c r="F510" s="78">
        <f ca="1"/>
        <v>38992.86</v>
      </c>
      <c r="G510" s="78">
        <f ca="1"/>
        <v>43904.18</v>
      </c>
      <c r="H510" s="78">
        <f ca="1"/>
        <v>2120.1300000000042</v>
      </c>
      <c r="I510" s="78">
        <f ca="1"/>
        <v>12937.799999999997</v>
      </c>
      <c r="J510" s="78">
        <f ca="1"/>
        <v>26816.39</v>
      </c>
      <c r="K510" s="78">
        <f ca="1"/>
        <v>114.43</v>
      </c>
      <c r="L510" s="78">
        <f ca="1"/>
        <v>12062.04</v>
      </c>
      <c r="M510" s="78">
        <f ca="1"/>
        <v>-1661.04</v>
      </c>
      <c r="N510" s="78">
        <f ca="1"/>
        <v>-6313.82</v>
      </c>
      <c r="O510" s="78">
        <f ca="1"/>
        <v>-4271.75</v>
      </c>
      <c r="P510" s="78">
        <f ca="1"/>
        <v>0</v>
      </c>
      <c r="Q510" s="78">
        <f ca="1"/>
        <v>2100</v>
      </c>
    </row>
    <row r="511" spans="2:17" x14ac:dyDescent="0.25">
      <c r="B511" s="88" t="str">
        <f ca="1"/>
        <v>Cese Transfer</v>
      </c>
      <c r="C511" s="87">
        <f ca="1"/>
        <v>46532</v>
      </c>
      <c r="D511" s="67">
        <f ca="1"/>
        <v>15199.930000000002</v>
      </c>
      <c r="E511" s="67">
        <f ca="1"/>
        <v>-12246.61</v>
      </c>
      <c r="F511" s="67">
        <f ca="1"/>
        <v>38992.86</v>
      </c>
      <c r="G511" s="67">
        <f ca="1"/>
        <v>44046.18</v>
      </c>
      <c r="H511" s="67">
        <f ca="1"/>
        <v>2262.1300000000042</v>
      </c>
      <c r="I511" s="67">
        <f ca="1"/>
        <v>12937.799999999997</v>
      </c>
      <c r="J511" s="67">
        <f ca="1"/>
        <v>26816.39</v>
      </c>
      <c r="K511" s="67">
        <f ca="1"/>
        <v>114.43</v>
      </c>
      <c r="L511" s="67">
        <f ca="1"/>
        <v>12062.04</v>
      </c>
      <c r="M511" s="67">
        <f ca="1"/>
        <v>-1661.04</v>
      </c>
      <c r="N511" s="67">
        <f ca="1"/>
        <v>-6313.82</v>
      </c>
      <c r="O511" s="67">
        <f ca="1"/>
        <v>-4271.75</v>
      </c>
      <c r="P511" s="67">
        <f ca="1"/>
        <v>0</v>
      </c>
      <c r="Q511" s="67">
        <f ca="1"/>
        <v>2100</v>
      </c>
    </row>
    <row r="512" spans="2:17" x14ac:dyDescent="0.25">
      <c r="B512" s="88" t="str">
        <f ca="1"/>
        <v>Internet</v>
      </c>
      <c r="C512" s="87">
        <f ca="1"/>
        <v>46533</v>
      </c>
      <c r="D512" s="78">
        <f ca="1"/>
        <v>15199.930000000002</v>
      </c>
      <c r="E512" s="78">
        <f ca="1"/>
        <v>-12246.61</v>
      </c>
      <c r="F512" s="78">
        <f ca="1"/>
        <v>38992.86</v>
      </c>
      <c r="G512" s="78">
        <f ca="1"/>
        <v>44046.18</v>
      </c>
      <c r="H512" s="78">
        <f ca="1"/>
        <v>2262.1300000000042</v>
      </c>
      <c r="I512" s="78">
        <f ca="1"/>
        <v>12937.799999999997</v>
      </c>
      <c r="J512" s="78">
        <f ca="1"/>
        <v>26816.39</v>
      </c>
      <c r="K512" s="78">
        <f ca="1"/>
        <v>114.43</v>
      </c>
      <c r="L512" s="78">
        <f ca="1"/>
        <v>12062.04</v>
      </c>
      <c r="M512" s="78">
        <f ca="1"/>
        <v>-1661.04</v>
      </c>
      <c r="N512" s="78">
        <f ca="1"/>
        <v>-6313.82</v>
      </c>
      <c r="O512" s="78">
        <f ca="1"/>
        <v>-4271.75</v>
      </c>
      <c r="P512" s="78">
        <f ca="1"/>
        <v>0</v>
      </c>
      <c r="Q512" s="78">
        <f ca="1"/>
        <v>2100</v>
      </c>
    </row>
    <row r="513" spans="2:17" x14ac:dyDescent="0.25">
      <c r="B513" s="88" t="str">
        <f ca="1"/>
        <v>Windsurf</v>
      </c>
      <c r="C513" s="87">
        <f ca="1"/>
        <v>46533</v>
      </c>
      <c r="D513" s="67">
        <f ca="1"/>
        <v>15184.930000000002</v>
      </c>
      <c r="E513" s="67">
        <f ca="1"/>
        <v>-12246.61</v>
      </c>
      <c r="F513" s="67">
        <f ca="1"/>
        <v>38992.86</v>
      </c>
      <c r="G513" s="67">
        <f ca="1"/>
        <v>44031.18</v>
      </c>
      <c r="H513" s="67">
        <f ca="1"/>
        <v>2247.1300000000042</v>
      </c>
      <c r="I513" s="67">
        <f ca="1"/>
        <v>12937.799999999997</v>
      </c>
      <c r="J513" s="67">
        <f ca="1"/>
        <v>26816.39</v>
      </c>
      <c r="K513" s="67">
        <f ca="1"/>
        <v>114.43</v>
      </c>
      <c r="L513" s="67">
        <f ca="1"/>
        <v>12062.04</v>
      </c>
      <c r="M513" s="67">
        <f ca="1"/>
        <v>-1661.04</v>
      </c>
      <c r="N513" s="67">
        <f ca="1"/>
        <v>-6313.82</v>
      </c>
      <c r="O513" s="67">
        <f ca="1"/>
        <v>-4271.75</v>
      </c>
      <c r="P513" s="67">
        <f ca="1"/>
        <v>0</v>
      </c>
      <c r="Q513" s="67">
        <f ca="1"/>
        <v>2100</v>
      </c>
    </row>
    <row r="514" spans="2:17" x14ac:dyDescent="0.25">
      <c r="B514" s="88" t="str">
        <f ca="1"/>
        <v>Tidal</v>
      </c>
      <c r="C514" s="87">
        <f ca="1"/>
        <v>46534</v>
      </c>
      <c r="D514" s="78">
        <f ca="1"/>
        <v>15173.940000000002</v>
      </c>
      <c r="E514" s="78">
        <f ca="1"/>
        <v>-12246.61</v>
      </c>
      <c r="F514" s="78">
        <f ca="1"/>
        <v>38992.86</v>
      </c>
      <c r="G514" s="78">
        <f ca="1"/>
        <v>44020.19</v>
      </c>
      <c r="H514" s="78">
        <f ca="1"/>
        <v>2236.1400000000044</v>
      </c>
      <c r="I514" s="78">
        <f ca="1"/>
        <v>12937.799999999997</v>
      </c>
      <c r="J514" s="78">
        <f ca="1"/>
        <v>26816.39</v>
      </c>
      <c r="K514" s="78">
        <f ca="1"/>
        <v>114.43</v>
      </c>
      <c r="L514" s="78">
        <f ca="1"/>
        <v>12062.04</v>
      </c>
      <c r="M514" s="78">
        <f ca="1"/>
        <v>-1661.04</v>
      </c>
      <c r="N514" s="78">
        <f ca="1"/>
        <v>-6313.82</v>
      </c>
      <c r="O514" s="78">
        <f ca="1"/>
        <v>-4271.75</v>
      </c>
      <c r="P514" s="78">
        <f ca="1"/>
        <v>0</v>
      </c>
      <c r="Q514" s="78">
        <f ca="1"/>
        <v>2100</v>
      </c>
    </row>
    <row r="515" spans="2:17" x14ac:dyDescent="0.25">
      <c r="B515" s="88" t="str">
        <f ca="1"/>
        <v>Costco Citi</v>
      </c>
      <c r="C515" s="87">
        <f ca="1"/>
        <v>46535</v>
      </c>
      <c r="D515" s="67">
        <f ca="1"/>
        <v>15033.940000000002</v>
      </c>
      <c r="E515" s="67">
        <f ca="1"/>
        <v>-12246.61</v>
      </c>
      <c r="F515" s="67">
        <f ca="1"/>
        <v>38992.86</v>
      </c>
      <c r="G515" s="67">
        <f ca="1"/>
        <v>44020.19</v>
      </c>
      <c r="H515" s="67">
        <f ca="1"/>
        <v>2096.1400000000044</v>
      </c>
      <c r="I515" s="67">
        <f ca="1"/>
        <v>12937.799999999997</v>
      </c>
      <c r="J515" s="67">
        <f ca="1"/>
        <v>26816.39</v>
      </c>
      <c r="K515" s="67">
        <f ca="1"/>
        <v>114.43</v>
      </c>
      <c r="L515" s="67">
        <f ca="1"/>
        <v>12062.04</v>
      </c>
      <c r="M515" s="67">
        <f ca="1"/>
        <v>-1661.04</v>
      </c>
      <c r="N515" s="67">
        <f ca="1"/>
        <v>-6313.82</v>
      </c>
      <c r="O515" s="67">
        <f ca="1"/>
        <v>-4271.75</v>
      </c>
      <c r="P515" s="67">
        <f ca="1"/>
        <v>0</v>
      </c>
      <c r="Q515" s="67">
        <f ca="1"/>
        <v>2240</v>
      </c>
    </row>
    <row r="516" spans="2:17" x14ac:dyDescent="0.25">
      <c r="B516" s="88" t="str">
        <f ca="1"/>
        <v>Kulo Transfer</v>
      </c>
      <c r="C516" s="87">
        <f ca="1"/>
        <v>46535</v>
      </c>
      <c r="D516" s="78">
        <f ca="1"/>
        <v>16083.940000000002</v>
      </c>
      <c r="E516" s="78">
        <f ca="1"/>
        <v>-12246.61</v>
      </c>
      <c r="F516" s="78">
        <f ca="1"/>
        <v>38992.86</v>
      </c>
      <c r="G516" s="78">
        <f ca="1"/>
        <v>45070.19</v>
      </c>
      <c r="H516" s="78">
        <f ca="1"/>
        <v>3146.1400000000044</v>
      </c>
      <c r="I516" s="78">
        <f ca="1"/>
        <v>12937.799999999997</v>
      </c>
      <c r="J516" s="78">
        <f ca="1"/>
        <v>26816.39</v>
      </c>
      <c r="K516" s="78">
        <f ca="1"/>
        <v>114.43</v>
      </c>
      <c r="L516" s="78">
        <f ca="1"/>
        <v>12062.04</v>
      </c>
      <c r="M516" s="78">
        <f ca="1"/>
        <v>-1661.04</v>
      </c>
      <c r="N516" s="78">
        <f ca="1"/>
        <v>-6313.82</v>
      </c>
      <c r="O516" s="78">
        <f ca="1"/>
        <v>-4271.75</v>
      </c>
      <c r="P516" s="78">
        <f ca="1"/>
        <v>0</v>
      </c>
      <c r="Q516" s="78">
        <f ca="1"/>
        <v>2240</v>
      </c>
    </row>
    <row r="517" spans="2:17" x14ac:dyDescent="0.25">
      <c r="B517" s="88" t="str">
        <f ca="1"/>
        <v>Kulo SDGE</v>
      </c>
      <c r="C517" s="87">
        <f ca="1"/>
        <v>46535</v>
      </c>
      <c r="D517" s="67">
        <f ca="1"/>
        <v>16001.940000000002</v>
      </c>
      <c r="E517" s="67">
        <f ca="1"/>
        <v>-12246.61</v>
      </c>
      <c r="F517" s="67">
        <f ca="1"/>
        <v>38992.86</v>
      </c>
      <c r="G517" s="67">
        <f ca="1"/>
        <v>44988.19</v>
      </c>
      <c r="H517" s="67">
        <f ca="1"/>
        <v>3064.1400000000044</v>
      </c>
      <c r="I517" s="67">
        <f ca="1"/>
        <v>12937.799999999997</v>
      </c>
      <c r="J517" s="67">
        <f ca="1"/>
        <v>26816.39</v>
      </c>
      <c r="K517" s="67">
        <f ca="1"/>
        <v>114.43</v>
      </c>
      <c r="L517" s="67">
        <f ca="1"/>
        <v>12062.04</v>
      </c>
      <c r="M517" s="67">
        <f ca="1"/>
        <v>-1661.04</v>
      </c>
      <c r="N517" s="67">
        <f ca="1"/>
        <v>-6313.82</v>
      </c>
      <c r="O517" s="67">
        <f ca="1"/>
        <v>-4271.75</v>
      </c>
      <c r="P517" s="67">
        <f ca="1"/>
        <v>0</v>
      </c>
      <c r="Q517" s="67">
        <f ca="1"/>
        <v>2240</v>
      </c>
    </row>
    <row r="518" spans="2:17" x14ac:dyDescent="0.25">
      <c r="B518" s="88" t="str">
        <f ca="1"/>
        <v>SDGE</v>
      </c>
      <c r="C518" s="87">
        <f ca="1"/>
        <v>46535</v>
      </c>
      <c r="D518" s="78">
        <f ca="1"/>
        <v>15917.940000000002</v>
      </c>
      <c r="E518" s="78">
        <f ca="1"/>
        <v>-12246.61</v>
      </c>
      <c r="F518" s="78">
        <f ca="1"/>
        <v>38992.86</v>
      </c>
      <c r="G518" s="78">
        <f ca="1"/>
        <v>44904.19</v>
      </c>
      <c r="H518" s="78">
        <f ca="1"/>
        <v>2980.1400000000044</v>
      </c>
      <c r="I518" s="78">
        <f ca="1"/>
        <v>12937.799999999997</v>
      </c>
      <c r="J518" s="78">
        <f ca="1"/>
        <v>26816.39</v>
      </c>
      <c r="K518" s="78">
        <f ca="1"/>
        <v>114.43</v>
      </c>
      <c r="L518" s="78">
        <f ca="1"/>
        <v>12062.04</v>
      </c>
      <c r="M518" s="78">
        <f ca="1"/>
        <v>-1661.04</v>
      </c>
      <c r="N518" s="78">
        <f ca="1"/>
        <v>-6313.82</v>
      </c>
      <c r="O518" s="78">
        <f ca="1"/>
        <v>-4271.75</v>
      </c>
      <c r="P518" s="78">
        <f ca="1"/>
        <v>0</v>
      </c>
      <c r="Q518" s="78">
        <f ca="1"/>
        <v>2240</v>
      </c>
    </row>
    <row r="519" spans="2:17" x14ac:dyDescent="0.25">
      <c r="B519" s="88" t="str">
        <f ca="1"/>
        <v>Prime Ad-Free</v>
      </c>
      <c r="C519" s="87">
        <f ca="1"/>
        <v>46535</v>
      </c>
      <c r="D519" s="67">
        <f ca="1"/>
        <v>15914.950000000003</v>
      </c>
      <c r="E519" s="67">
        <f ca="1"/>
        <v>-12246.61</v>
      </c>
      <c r="F519" s="67">
        <f ca="1"/>
        <v>38992.86</v>
      </c>
      <c r="G519" s="67">
        <f ca="1"/>
        <v>44901.200000000004</v>
      </c>
      <c r="H519" s="67">
        <f ca="1"/>
        <v>2977.1500000000046</v>
      </c>
      <c r="I519" s="67">
        <f ca="1"/>
        <v>12937.799999999997</v>
      </c>
      <c r="J519" s="67">
        <f ca="1"/>
        <v>26816.39</v>
      </c>
      <c r="K519" s="67">
        <f ca="1"/>
        <v>114.43</v>
      </c>
      <c r="L519" s="67">
        <f ca="1"/>
        <v>12062.04</v>
      </c>
      <c r="M519" s="67">
        <f ca="1"/>
        <v>-1661.04</v>
      </c>
      <c r="N519" s="67">
        <f ca="1"/>
        <v>-6313.82</v>
      </c>
      <c r="O519" s="67">
        <f ca="1"/>
        <v>-4271.75</v>
      </c>
      <c r="P519" s="67">
        <f ca="1"/>
        <v>0</v>
      </c>
      <c r="Q519" s="67">
        <f ca="1"/>
        <v>2240</v>
      </c>
    </row>
    <row r="520" spans="2:17" x14ac:dyDescent="0.25">
      <c r="B520" s="88" t="str">
        <f ca="1"/>
        <v>Disability</v>
      </c>
      <c r="C520" s="87">
        <f ca="1"/>
        <v>46539</v>
      </c>
      <c r="D520" s="78">
        <f ca="1"/>
        <v>16271.610000000002</v>
      </c>
      <c r="E520" s="78">
        <f ca="1"/>
        <v>-12246.61</v>
      </c>
      <c r="F520" s="78">
        <f ca="1"/>
        <v>38992.86</v>
      </c>
      <c r="G520" s="78">
        <f ca="1"/>
        <v>45257.86</v>
      </c>
      <c r="H520" s="78">
        <f ca="1"/>
        <v>2977.1500000000046</v>
      </c>
      <c r="I520" s="78">
        <f ca="1"/>
        <v>13294.459999999997</v>
      </c>
      <c r="J520" s="78">
        <f ca="1"/>
        <v>26816.39</v>
      </c>
      <c r="K520" s="78">
        <f ca="1"/>
        <v>114.43</v>
      </c>
      <c r="L520" s="78">
        <f ca="1"/>
        <v>12062.04</v>
      </c>
      <c r="M520" s="78">
        <f ca="1"/>
        <v>-1661.04</v>
      </c>
      <c r="N520" s="78">
        <f ca="1"/>
        <v>-6313.82</v>
      </c>
      <c r="O520" s="78">
        <f ca="1"/>
        <v>-4271.75</v>
      </c>
      <c r="P520" s="78">
        <f ca="1"/>
        <v>0</v>
      </c>
      <c r="Q520" s="78">
        <f ca="1"/>
        <v>2240</v>
      </c>
    </row>
    <row r="521" spans="2:17" x14ac:dyDescent="0.25">
      <c r="B521" s="88" t="str">
        <f ca="1"/>
        <v>Kulo Rent</v>
      </c>
      <c r="C521" s="87">
        <f ca="1"/>
        <v>46539</v>
      </c>
      <c r="D521" s="67">
        <f ca="1"/>
        <v>15312.610000000002</v>
      </c>
      <c r="E521" s="67">
        <f ca="1"/>
        <v>-12246.61</v>
      </c>
      <c r="F521" s="67">
        <f ca="1"/>
        <v>38992.86</v>
      </c>
      <c r="G521" s="67">
        <f ca="1"/>
        <v>44298.86</v>
      </c>
      <c r="H521" s="67">
        <f ca="1"/>
        <v>2018.1500000000046</v>
      </c>
      <c r="I521" s="67">
        <f ca="1"/>
        <v>13294.459999999997</v>
      </c>
      <c r="J521" s="67">
        <f ca="1"/>
        <v>26816.39</v>
      </c>
      <c r="K521" s="67">
        <f ca="1"/>
        <v>114.43</v>
      </c>
      <c r="L521" s="67">
        <f ca="1"/>
        <v>12062.04</v>
      </c>
      <c r="M521" s="67">
        <f ca="1"/>
        <v>-1661.04</v>
      </c>
      <c r="N521" s="67">
        <f ca="1"/>
        <v>-6313.82</v>
      </c>
      <c r="O521" s="67">
        <f ca="1"/>
        <v>-4271.75</v>
      </c>
      <c r="P521" s="67">
        <f ca="1"/>
        <v>0</v>
      </c>
      <c r="Q521" s="67">
        <f ca="1"/>
        <v>2240</v>
      </c>
    </row>
    <row r="522" spans="2:17" x14ac:dyDescent="0.25">
      <c r="B522" s="88" t="str">
        <f ca="1"/>
        <v>Rent</v>
      </c>
      <c r="C522" s="87">
        <f ca="1"/>
        <v>46539</v>
      </c>
      <c r="D522" s="78">
        <f ca="1"/>
        <v>14034.640000000001</v>
      </c>
      <c r="E522" s="78">
        <f ca="1"/>
        <v>-12246.61</v>
      </c>
      <c r="F522" s="78">
        <f ca="1"/>
        <v>38992.86</v>
      </c>
      <c r="G522" s="78">
        <f ca="1"/>
        <v>43020.89</v>
      </c>
      <c r="H522" s="78">
        <f ca="1"/>
        <v>740.18000000000461</v>
      </c>
      <c r="I522" s="78">
        <f ca="1"/>
        <v>13294.459999999997</v>
      </c>
      <c r="J522" s="78">
        <f ca="1"/>
        <v>26816.39</v>
      </c>
      <c r="K522" s="78">
        <f ca="1"/>
        <v>114.43</v>
      </c>
      <c r="L522" s="78">
        <f ca="1"/>
        <v>12062.04</v>
      </c>
      <c r="M522" s="78">
        <f ca="1"/>
        <v>-1661.04</v>
      </c>
      <c r="N522" s="78">
        <f ca="1"/>
        <v>-6313.82</v>
      </c>
      <c r="O522" s="78">
        <f ca="1"/>
        <v>-4271.75</v>
      </c>
      <c r="P522" s="78">
        <f ca="1"/>
        <v>0</v>
      </c>
      <c r="Q522" s="78">
        <f ca="1"/>
        <v>2240</v>
      </c>
    </row>
    <row r="523" spans="2:17" x14ac:dyDescent="0.25">
      <c r="B523" s="88" t="str">
        <f ca="1"/>
        <v>Visa Platinum</v>
      </c>
      <c r="C523" s="87">
        <f ca="1"/>
        <v>46541</v>
      </c>
      <c r="D523" s="67">
        <f ca="1"/>
        <v>13805.640000000001</v>
      </c>
      <c r="E523" s="67">
        <f ca="1"/>
        <v>-11935.61</v>
      </c>
      <c r="F523" s="67">
        <f ca="1"/>
        <v>38992.86</v>
      </c>
      <c r="G523" s="67">
        <f ca="1"/>
        <v>43102.89</v>
      </c>
      <c r="H523" s="67">
        <f ca="1"/>
        <v>511.18000000000461</v>
      </c>
      <c r="I523" s="67">
        <f ca="1"/>
        <v>13294.459999999997</v>
      </c>
      <c r="J523" s="67">
        <f ca="1"/>
        <v>26816.39</v>
      </c>
      <c r="K523" s="67">
        <f ca="1"/>
        <v>114.43</v>
      </c>
      <c r="L523" s="67">
        <f ca="1"/>
        <v>12062.04</v>
      </c>
      <c r="M523" s="67">
        <f ca="1"/>
        <v>-1350.04</v>
      </c>
      <c r="N523" s="67">
        <f ca="1"/>
        <v>-6313.82</v>
      </c>
      <c r="O523" s="67">
        <f ca="1"/>
        <v>-4271.75</v>
      </c>
      <c r="P523" s="67">
        <f ca="1"/>
        <v>0</v>
      </c>
      <c r="Q523" s="67">
        <f ca="1"/>
        <v>2240</v>
      </c>
    </row>
    <row r="524" spans="2:17" x14ac:dyDescent="0.25">
      <c r="B524" s="88" t="str">
        <f ca="1"/>
        <v>Paycheck</v>
      </c>
      <c r="C524" s="87">
        <f ca="1"/>
        <v>46542</v>
      </c>
      <c r="D524" s="78">
        <f ca="1"/>
        <v>15405.640000000001</v>
      </c>
      <c r="E524" s="78">
        <f ca="1"/>
        <v>-11935.61</v>
      </c>
      <c r="F524" s="78">
        <f ca="1"/>
        <v>38992.86</v>
      </c>
      <c r="G524" s="78">
        <f ca="1"/>
        <v>44702.89</v>
      </c>
      <c r="H524" s="78">
        <f ca="1"/>
        <v>1651.1800000000046</v>
      </c>
      <c r="I524" s="78">
        <f ca="1"/>
        <v>13754.459999999997</v>
      </c>
      <c r="J524" s="78">
        <f ca="1"/>
        <v>26816.39</v>
      </c>
      <c r="K524" s="78">
        <f ca="1"/>
        <v>114.43</v>
      </c>
      <c r="L524" s="78">
        <f ca="1"/>
        <v>12062.04</v>
      </c>
      <c r="M524" s="78">
        <f ca="1"/>
        <v>-1350.04</v>
      </c>
      <c r="N524" s="78">
        <f ca="1"/>
        <v>-6313.82</v>
      </c>
      <c r="O524" s="78">
        <f ca="1"/>
        <v>-4271.75</v>
      </c>
      <c r="P524" s="78">
        <f ca="1"/>
        <v>0</v>
      </c>
      <c r="Q524" s="78">
        <f ca="1"/>
        <v>2240</v>
      </c>
    </row>
    <row r="525" spans="2:17" x14ac:dyDescent="0.25">
      <c r="B525" s="88" t="str">
        <f ca="1"/>
        <v>Ameritas</v>
      </c>
      <c r="C525" s="87">
        <f ca="1"/>
        <v>46542</v>
      </c>
      <c r="D525" s="67">
        <f ca="1"/>
        <v>15405.640000000001</v>
      </c>
      <c r="E525" s="67">
        <f ca="1"/>
        <v>-11935.61</v>
      </c>
      <c r="F525" s="67">
        <f ca="1"/>
        <v>39104.86</v>
      </c>
      <c r="G525" s="67">
        <f ca="1"/>
        <v>44814.89</v>
      </c>
      <c r="H525" s="67">
        <f ca="1"/>
        <v>1651.1800000000046</v>
      </c>
      <c r="I525" s="67">
        <f ca="1"/>
        <v>13754.459999999997</v>
      </c>
      <c r="J525" s="67">
        <f ca="1"/>
        <v>26928.39</v>
      </c>
      <c r="K525" s="67">
        <f ca="1"/>
        <v>114.43</v>
      </c>
      <c r="L525" s="67">
        <f ca="1"/>
        <v>12062.04</v>
      </c>
      <c r="M525" s="67">
        <f ca="1"/>
        <v>-1350.04</v>
      </c>
      <c r="N525" s="67">
        <f ca="1"/>
        <v>-6313.82</v>
      </c>
      <c r="O525" s="67">
        <f ca="1"/>
        <v>-4271.75</v>
      </c>
      <c r="P525" s="67">
        <f ca="1"/>
        <v>0</v>
      </c>
      <c r="Q525" s="67">
        <f ca="1"/>
        <v>2240</v>
      </c>
    </row>
    <row r="526" spans="2:17" x14ac:dyDescent="0.25">
      <c r="B526" s="88" t="str">
        <f ca="1"/>
        <v>Kulo Internet</v>
      </c>
      <c r="C526" s="87">
        <f ca="1"/>
        <v>46543</v>
      </c>
      <c r="D526" s="78">
        <f ca="1"/>
        <v>15377.640000000001</v>
      </c>
      <c r="E526" s="78">
        <f ca="1"/>
        <v>-11935.61</v>
      </c>
      <c r="F526" s="78">
        <f ca="1"/>
        <v>39104.86</v>
      </c>
      <c r="G526" s="78">
        <f ca="1"/>
        <v>44786.89</v>
      </c>
      <c r="H526" s="78">
        <f ca="1"/>
        <v>1623.1800000000046</v>
      </c>
      <c r="I526" s="78">
        <f ca="1"/>
        <v>13754.459999999997</v>
      </c>
      <c r="J526" s="78">
        <f ca="1"/>
        <v>26928.39</v>
      </c>
      <c r="K526" s="78">
        <f ca="1"/>
        <v>114.43</v>
      </c>
      <c r="L526" s="78">
        <f ca="1"/>
        <v>12062.04</v>
      </c>
      <c r="M526" s="78">
        <f ca="1"/>
        <v>-1350.04</v>
      </c>
      <c r="N526" s="78">
        <f ca="1"/>
        <v>-6313.82</v>
      </c>
      <c r="O526" s="78">
        <f ca="1"/>
        <v>-4271.75</v>
      </c>
      <c r="P526" s="78">
        <f ca="1"/>
        <v>0</v>
      </c>
      <c r="Q526" s="78">
        <f ca="1"/>
        <v>2240</v>
      </c>
    </row>
    <row r="527" spans="2:17" x14ac:dyDescent="0.25">
      <c r="B527" s="88" t="str">
        <f ca="1"/>
        <v>Cese Phone</v>
      </c>
      <c r="C527" s="87">
        <f ca="1"/>
        <v>46543</v>
      </c>
      <c r="D527" s="67">
        <f ca="1"/>
        <v>15235.640000000001</v>
      </c>
      <c r="E527" s="67">
        <f ca="1"/>
        <v>-11935.61</v>
      </c>
      <c r="F527" s="67">
        <f ca="1"/>
        <v>39104.86</v>
      </c>
      <c r="G527" s="67">
        <f ca="1"/>
        <v>44644.89</v>
      </c>
      <c r="H527" s="67">
        <f ca="1"/>
        <v>1481.1800000000046</v>
      </c>
      <c r="I527" s="67">
        <f ca="1"/>
        <v>13754.459999999997</v>
      </c>
      <c r="J527" s="67">
        <f ca="1"/>
        <v>26928.39</v>
      </c>
      <c r="K527" s="67">
        <f ca="1"/>
        <v>114.43</v>
      </c>
      <c r="L527" s="67">
        <f ca="1"/>
        <v>12062.04</v>
      </c>
      <c r="M527" s="67">
        <f ca="1"/>
        <v>-1350.04</v>
      </c>
      <c r="N527" s="67">
        <f ca="1"/>
        <v>-6313.82</v>
      </c>
      <c r="O527" s="67">
        <f ca="1"/>
        <v>-4271.75</v>
      </c>
      <c r="P527" s="67">
        <f ca="1"/>
        <v>0</v>
      </c>
      <c r="Q527" s="67">
        <f ca="1"/>
        <v>2240</v>
      </c>
    </row>
    <row r="528" spans="2:17" x14ac:dyDescent="0.25">
      <c r="B528" s="88" t="str">
        <f ca="1"/>
        <v>Groceries</v>
      </c>
      <c r="C528" s="87">
        <f ca="1"/>
        <v>46543</v>
      </c>
      <c r="D528" s="78">
        <f ca="1"/>
        <v>15035.640000000001</v>
      </c>
      <c r="E528" s="78">
        <f ca="1"/>
        <v>-11935.61</v>
      </c>
      <c r="F528" s="78">
        <f ca="1"/>
        <v>39104.86</v>
      </c>
      <c r="G528" s="78">
        <f ca="1"/>
        <v>44444.89</v>
      </c>
      <c r="H528" s="78">
        <f ca="1"/>
        <v>1481.1800000000046</v>
      </c>
      <c r="I528" s="78">
        <f ca="1"/>
        <v>13554.459999999997</v>
      </c>
      <c r="J528" s="78">
        <f ca="1"/>
        <v>26928.39</v>
      </c>
      <c r="K528" s="78">
        <f ca="1"/>
        <v>114.43</v>
      </c>
      <c r="L528" s="78">
        <f ca="1"/>
        <v>12062.04</v>
      </c>
      <c r="M528" s="78">
        <f ca="1"/>
        <v>-1350.04</v>
      </c>
      <c r="N528" s="78">
        <f ca="1"/>
        <v>-6313.82</v>
      </c>
      <c r="O528" s="78">
        <f ca="1"/>
        <v>-4271.75</v>
      </c>
      <c r="P528" s="78">
        <f ca="1"/>
        <v>0</v>
      </c>
      <c r="Q528" s="78">
        <f ca="1"/>
        <v>2240</v>
      </c>
    </row>
    <row r="529" spans="2:17" x14ac:dyDescent="0.25">
      <c r="B529" s="88" t="str">
        <f ca="1"/>
        <v>Food &amp; Drinks</v>
      </c>
      <c r="C529" s="87">
        <f ca="1"/>
        <v>46543</v>
      </c>
      <c r="D529" s="67">
        <f ca="1"/>
        <v>14835.640000000001</v>
      </c>
      <c r="E529" s="67">
        <f ca="1"/>
        <v>-11935.61</v>
      </c>
      <c r="F529" s="67">
        <f ca="1"/>
        <v>39104.86</v>
      </c>
      <c r="G529" s="67">
        <f ca="1"/>
        <v>44244.89</v>
      </c>
      <c r="H529" s="67">
        <f ca="1"/>
        <v>1481.1800000000046</v>
      </c>
      <c r="I529" s="67">
        <f ca="1"/>
        <v>13354.459999999997</v>
      </c>
      <c r="J529" s="67">
        <f ca="1"/>
        <v>26928.39</v>
      </c>
      <c r="K529" s="67">
        <f ca="1"/>
        <v>114.43</v>
      </c>
      <c r="L529" s="67">
        <f ca="1"/>
        <v>12062.04</v>
      </c>
      <c r="M529" s="67">
        <f ca="1"/>
        <v>-1350.04</v>
      </c>
      <c r="N529" s="67">
        <f ca="1"/>
        <v>-6313.82</v>
      </c>
      <c r="O529" s="67">
        <f ca="1"/>
        <v>-4271.75</v>
      </c>
      <c r="P529" s="67">
        <f ca="1"/>
        <v>0</v>
      </c>
      <c r="Q529" s="67">
        <f ca="1"/>
        <v>2240</v>
      </c>
    </row>
    <row r="530" spans="2:17" x14ac:dyDescent="0.25">
      <c r="B530" s="88" t="str">
        <f ca="1"/>
        <v>Phone</v>
      </c>
      <c r="C530" s="87">
        <f ca="1"/>
        <v>46543</v>
      </c>
      <c r="D530" s="78">
        <f ca="1"/>
        <v>14684.970000000001</v>
      </c>
      <c r="E530" s="78">
        <f ca="1"/>
        <v>-11935.61</v>
      </c>
      <c r="F530" s="78">
        <f ca="1"/>
        <v>39104.86</v>
      </c>
      <c r="G530" s="78">
        <f ca="1"/>
        <v>44094.22</v>
      </c>
      <c r="H530" s="78">
        <f ca="1"/>
        <v>1330.5100000000045</v>
      </c>
      <c r="I530" s="78">
        <f ca="1"/>
        <v>13354.459999999997</v>
      </c>
      <c r="J530" s="78">
        <f ca="1"/>
        <v>26928.39</v>
      </c>
      <c r="K530" s="78">
        <f ca="1"/>
        <v>114.43</v>
      </c>
      <c r="L530" s="78">
        <f ca="1"/>
        <v>12062.04</v>
      </c>
      <c r="M530" s="78">
        <f ca="1"/>
        <v>-1350.04</v>
      </c>
      <c r="N530" s="78">
        <f ca="1"/>
        <v>-6313.82</v>
      </c>
      <c r="O530" s="78">
        <f ca="1"/>
        <v>-4271.75</v>
      </c>
      <c r="P530" s="78">
        <f ca="1"/>
        <v>0</v>
      </c>
      <c r="Q530" s="78">
        <f ca="1"/>
        <v>2240</v>
      </c>
    </row>
    <row r="531" spans="2:17" x14ac:dyDescent="0.25">
      <c r="B531" s="88" t="str">
        <f ca="1"/>
        <v>Sony</v>
      </c>
      <c r="C531" s="87">
        <f ca="1"/>
        <v>46546</v>
      </c>
      <c r="D531" s="67">
        <f ca="1"/>
        <v>14666.980000000001</v>
      </c>
      <c r="E531" s="67">
        <f ca="1"/>
        <v>-11935.61</v>
      </c>
      <c r="F531" s="67">
        <f ca="1"/>
        <v>39104.86</v>
      </c>
      <c r="G531" s="67">
        <f ca="1"/>
        <v>44076.23</v>
      </c>
      <c r="H531" s="67">
        <f ca="1"/>
        <v>1312.5200000000045</v>
      </c>
      <c r="I531" s="67">
        <f ca="1"/>
        <v>13354.459999999997</v>
      </c>
      <c r="J531" s="67">
        <f ca="1"/>
        <v>26928.39</v>
      </c>
      <c r="K531" s="67">
        <f ca="1"/>
        <v>114.43</v>
      </c>
      <c r="L531" s="67">
        <f ca="1"/>
        <v>12062.04</v>
      </c>
      <c r="M531" s="67">
        <f ca="1"/>
        <v>-1350.04</v>
      </c>
      <c r="N531" s="67">
        <f ca="1"/>
        <v>-6313.82</v>
      </c>
      <c r="O531" s="67">
        <f ca="1"/>
        <v>-4271.75</v>
      </c>
      <c r="P531" s="67">
        <f ca="1"/>
        <v>0</v>
      </c>
      <c r="Q531" s="67">
        <f ca="1"/>
        <v>2240</v>
      </c>
    </row>
    <row r="532" spans="2:17" x14ac:dyDescent="0.25">
      <c r="B532" s="88" t="str">
        <f ca="1"/>
        <v>Phone Insurance</v>
      </c>
      <c r="C532" s="87">
        <f ca="1"/>
        <v>46546</v>
      </c>
      <c r="D532" s="78">
        <f ca="1"/>
        <v>14658.980000000001</v>
      </c>
      <c r="E532" s="78">
        <f ca="1"/>
        <v>-11935.61</v>
      </c>
      <c r="F532" s="78">
        <f ca="1"/>
        <v>39104.86</v>
      </c>
      <c r="G532" s="78">
        <f ca="1"/>
        <v>44068.23</v>
      </c>
      <c r="H532" s="78">
        <f ca="1"/>
        <v>1304.5200000000045</v>
      </c>
      <c r="I532" s="78">
        <f ca="1"/>
        <v>13354.459999999997</v>
      </c>
      <c r="J532" s="78">
        <f ca="1"/>
        <v>26928.39</v>
      </c>
      <c r="K532" s="78">
        <f ca="1"/>
        <v>114.43</v>
      </c>
      <c r="L532" s="78">
        <f ca="1"/>
        <v>12062.04</v>
      </c>
      <c r="M532" s="78">
        <f ca="1"/>
        <v>-1350.04</v>
      </c>
      <c r="N532" s="78">
        <f ca="1"/>
        <v>-6313.82</v>
      </c>
      <c r="O532" s="78">
        <f ca="1"/>
        <v>-4271.75</v>
      </c>
      <c r="P532" s="78">
        <f ca="1"/>
        <v>0</v>
      </c>
      <c r="Q532" s="78">
        <f ca="1"/>
        <v>2240</v>
      </c>
    </row>
    <row r="533" spans="2:17" x14ac:dyDescent="0.25">
      <c r="B533" s="88" t="str">
        <f ca="1"/>
        <v>Amazon</v>
      </c>
      <c r="C533" s="87">
        <f ca="1"/>
        <v>46547</v>
      </c>
      <c r="D533" s="67">
        <f ca="1"/>
        <v>14642.830000000002</v>
      </c>
      <c r="E533" s="67">
        <f ca="1"/>
        <v>-11935.61</v>
      </c>
      <c r="F533" s="67">
        <f ca="1"/>
        <v>39104.86</v>
      </c>
      <c r="G533" s="67">
        <f ca="1"/>
        <v>44052.08</v>
      </c>
      <c r="H533" s="67">
        <f ca="1"/>
        <v>1288.3700000000044</v>
      </c>
      <c r="I533" s="67">
        <f ca="1"/>
        <v>13354.459999999997</v>
      </c>
      <c r="J533" s="67">
        <f ca="1"/>
        <v>26928.39</v>
      </c>
      <c r="K533" s="67">
        <f ca="1"/>
        <v>114.43</v>
      </c>
      <c r="L533" s="67">
        <f ca="1"/>
        <v>12062.04</v>
      </c>
      <c r="M533" s="67">
        <f ca="1"/>
        <v>-1350.04</v>
      </c>
      <c r="N533" s="67">
        <f ca="1"/>
        <v>-6313.82</v>
      </c>
      <c r="O533" s="67">
        <f ca="1"/>
        <v>-4271.75</v>
      </c>
      <c r="P533" s="67">
        <f ca="1"/>
        <v>0</v>
      </c>
      <c r="Q533" s="67">
        <f ca="1"/>
        <v>2240</v>
      </c>
    </row>
    <row r="534" spans="2:17" x14ac:dyDescent="0.25">
      <c r="B534" s="88" t="str">
        <f ca="1"/>
        <v>Viso Go</v>
      </c>
      <c r="C534" s="87">
        <f ca="1"/>
        <v>46549</v>
      </c>
      <c r="D534" s="78">
        <f ca="1"/>
        <v>14367.830000000002</v>
      </c>
      <c r="E534" s="78">
        <f ca="1"/>
        <v>-11789.61</v>
      </c>
      <c r="F534" s="78">
        <f ca="1"/>
        <v>39104.86</v>
      </c>
      <c r="G534" s="78">
        <f ca="1"/>
        <v>43923.08</v>
      </c>
      <c r="H534" s="78">
        <f ca="1"/>
        <v>1013.3700000000044</v>
      </c>
      <c r="I534" s="78">
        <f ca="1"/>
        <v>13354.459999999997</v>
      </c>
      <c r="J534" s="78">
        <f ca="1"/>
        <v>26928.39</v>
      </c>
      <c r="K534" s="78">
        <f ca="1"/>
        <v>114.43</v>
      </c>
      <c r="L534" s="78">
        <f ca="1"/>
        <v>12062.04</v>
      </c>
      <c r="M534" s="78">
        <f ca="1"/>
        <v>-1350.04</v>
      </c>
      <c r="N534" s="78">
        <f ca="1"/>
        <v>-6167.82</v>
      </c>
      <c r="O534" s="78">
        <f ca="1"/>
        <v>-4271.75</v>
      </c>
      <c r="P534" s="78">
        <f ca="1"/>
        <v>0</v>
      </c>
      <c r="Q534" s="78">
        <f ca="1"/>
        <v>2240</v>
      </c>
    </row>
    <row r="535" spans="2:17" x14ac:dyDescent="0.25">
      <c r="B535" s="88" t="str">
        <f ca="1"/>
        <v>Motorcycle</v>
      </c>
      <c r="C535" s="87">
        <f ca="1"/>
        <v>46554</v>
      </c>
      <c r="D535" s="67">
        <f ca="1"/>
        <v>14217.450000000003</v>
      </c>
      <c r="E535" s="67">
        <f ca="1"/>
        <v>-11789.61</v>
      </c>
      <c r="F535" s="67">
        <f ca="1"/>
        <v>39104.86</v>
      </c>
      <c r="G535" s="67">
        <f ca="1"/>
        <v>43772.700000000004</v>
      </c>
      <c r="H535" s="67">
        <f ca="1"/>
        <v>862.99000000000444</v>
      </c>
      <c r="I535" s="67">
        <f ca="1"/>
        <v>13354.459999999997</v>
      </c>
      <c r="J535" s="67">
        <f ca="1"/>
        <v>26928.39</v>
      </c>
      <c r="K535" s="67">
        <f ca="1"/>
        <v>114.43</v>
      </c>
      <c r="L535" s="67">
        <f ca="1"/>
        <v>12062.04</v>
      </c>
      <c r="M535" s="67">
        <f ca="1"/>
        <v>-1350.04</v>
      </c>
      <c r="N535" s="67">
        <f ca="1"/>
        <v>-6167.82</v>
      </c>
      <c r="O535" s="67">
        <f ca="1"/>
        <v>-4271.75</v>
      </c>
      <c r="P535" s="67">
        <f ca="1"/>
        <v>0</v>
      </c>
      <c r="Q535" s="67">
        <f ca="1"/>
        <v>2240</v>
      </c>
    </row>
    <row r="536" spans="2:17" x14ac:dyDescent="0.25">
      <c r="B536" s="88" t="str">
        <f ca="1"/>
        <v>Paycheck</v>
      </c>
      <c r="C536" s="87">
        <f ca="1"/>
        <v>46556</v>
      </c>
      <c r="D536" s="78">
        <f ca="1"/>
        <v>15817.45</v>
      </c>
      <c r="E536" s="78">
        <f ca="1"/>
        <v>-11789.61</v>
      </c>
      <c r="F536" s="78">
        <f ca="1"/>
        <v>39104.86</v>
      </c>
      <c r="G536" s="78">
        <f ca="1"/>
        <v>45372.7</v>
      </c>
      <c r="H536" s="78">
        <f ca="1"/>
        <v>2002.9900000000043</v>
      </c>
      <c r="I536" s="78">
        <f ca="1"/>
        <v>13814.459999999997</v>
      </c>
      <c r="J536" s="78">
        <f ca="1"/>
        <v>26928.39</v>
      </c>
      <c r="K536" s="78">
        <f ca="1"/>
        <v>114.43</v>
      </c>
      <c r="L536" s="78">
        <f ca="1"/>
        <v>12062.04</v>
      </c>
      <c r="M536" s="78">
        <f ca="1"/>
        <v>-1350.04</v>
      </c>
      <c r="N536" s="78">
        <f ca="1"/>
        <v>-6167.82</v>
      </c>
      <c r="O536" s="78">
        <f ca="1"/>
        <v>-4271.75</v>
      </c>
      <c r="P536" s="78">
        <f ca="1"/>
        <v>0</v>
      </c>
      <c r="Q536" s="78">
        <f ca="1"/>
        <v>2240</v>
      </c>
    </row>
    <row r="537" spans="2:17" x14ac:dyDescent="0.25">
      <c r="B537" s="88" t="str">
        <f ca="1"/>
        <v>Ameritas</v>
      </c>
      <c r="C537" s="87">
        <f ca="1"/>
        <v>46556</v>
      </c>
      <c r="D537" s="67">
        <f ca="1"/>
        <v>15817.45</v>
      </c>
      <c r="E537" s="67">
        <f ca="1"/>
        <v>-11789.61</v>
      </c>
      <c r="F537" s="67">
        <f ca="1"/>
        <v>39216.86</v>
      </c>
      <c r="G537" s="67">
        <f ca="1"/>
        <v>45484.7</v>
      </c>
      <c r="H537" s="67">
        <f ca="1"/>
        <v>2002.9900000000043</v>
      </c>
      <c r="I537" s="67">
        <f ca="1"/>
        <v>13814.459999999997</v>
      </c>
      <c r="J537" s="67">
        <f ca="1"/>
        <v>27040.39</v>
      </c>
      <c r="K537" s="67">
        <f ca="1"/>
        <v>114.43</v>
      </c>
      <c r="L537" s="67">
        <f ca="1"/>
        <v>12062.04</v>
      </c>
      <c r="M537" s="67">
        <f ca="1"/>
        <v>-1350.04</v>
      </c>
      <c r="N537" s="67">
        <f ca="1"/>
        <v>-6167.82</v>
      </c>
      <c r="O537" s="67">
        <f ca="1"/>
        <v>-4271.75</v>
      </c>
      <c r="P537" s="67">
        <f ca="1"/>
        <v>0</v>
      </c>
      <c r="Q537" s="67">
        <f ca="1"/>
        <v>2240</v>
      </c>
    </row>
    <row r="538" spans="2:17" x14ac:dyDescent="0.25">
      <c r="B538" s="88" t="str">
        <f ca="1"/>
        <v>Groceries</v>
      </c>
      <c r="C538" s="87">
        <f ca="1"/>
        <v>46557</v>
      </c>
      <c r="D538" s="78">
        <f ca="1"/>
        <v>15617.45</v>
      </c>
      <c r="E538" s="78">
        <f ca="1"/>
        <v>-11789.61</v>
      </c>
      <c r="F538" s="78">
        <f ca="1"/>
        <v>39216.86</v>
      </c>
      <c r="G538" s="78">
        <f ca="1"/>
        <v>45284.7</v>
      </c>
      <c r="H538" s="78">
        <f ca="1"/>
        <v>2002.9900000000043</v>
      </c>
      <c r="I538" s="78">
        <f ca="1"/>
        <v>13614.459999999997</v>
      </c>
      <c r="J538" s="78">
        <f ca="1"/>
        <v>27040.39</v>
      </c>
      <c r="K538" s="78">
        <f ca="1"/>
        <v>114.43</v>
      </c>
      <c r="L538" s="78">
        <f ca="1"/>
        <v>12062.04</v>
      </c>
      <c r="M538" s="78">
        <f ca="1"/>
        <v>-1350.04</v>
      </c>
      <c r="N538" s="78">
        <f ca="1"/>
        <v>-6167.82</v>
      </c>
      <c r="O538" s="78">
        <f ca="1"/>
        <v>-4271.75</v>
      </c>
      <c r="P538" s="78">
        <f ca="1"/>
        <v>0</v>
      </c>
      <c r="Q538" s="78">
        <f ca="1"/>
        <v>2240</v>
      </c>
    </row>
    <row r="539" spans="2:17" x14ac:dyDescent="0.25">
      <c r="B539" s="88" t="str">
        <f ca="1"/>
        <v>Food &amp; Drinks</v>
      </c>
      <c r="C539" s="87">
        <f ca="1"/>
        <v>46557</v>
      </c>
      <c r="D539" s="67">
        <f ca="1"/>
        <v>15417.45</v>
      </c>
      <c r="E539" s="67">
        <f ca="1"/>
        <v>-11789.61</v>
      </c>
      <c r="F539" s="67">
        <f ca="1"/>
        <v>39216.86</v>
      </c>
      <c r="G539" s="67">
        <f ca="1"/>
        <v>45084.7</v>
      </c>
      <c r="H539" s="67">
        <f ca="1"/>
        <v>2002.9900000000043</v>
      </c>
      <c r="I539" s="67">
        <f ca="1"/>
        <v>13414.459999999997</v>
      </c>
      <c r="J539" s="67">
        <f ca="1"/>
        <v>27040.39</v>
      </c>
      <c r="K539" s="67">
        <f ca="1"/>
        <v>114.43</v>
      </c>
      <c r="L539" s="67">
        <f ca="1"/>
        <v>12062.04</v>
      </c>
      <c r="M539" s="67">
        <f ca="1"/>
        <v>-1350.04</v>
      </c>
      <c r="N539" s="67">
        <f ca="1"/>
        <v>-6167.82</v>
      </c>
      <c r="O539" s="67">
        <f ca="1"/>
        <v>-4271.75</v>
      </c>
      <c r="P539" s="67">
        <f ca="1"/>
        <v>0</v>
      </c>
      <c r="Q539" s="67">
        <f ca="1"/>
        <v>2240</v>
      </c>
    </row>
    <row r="540" spans="2:17" x14ac:dyDescent="0.25">
      <c r="B540" s="88" t="str">
        <f ca="1"/>
        <v>Netflix</v>
      </c>
      <c r="C540" s="87">
        <f ca="1"/>
        <v>46558</v>
      </c>
      <c r="D540" s="78">
        <f ca="1"/>
        <v>15392.460000000001</v>
      </c>
      <c r="E540" s="78">
        <f ca="1"/>
        <v>-11789.61</v>
      </c>
      <c r="F540" s="78">
        <f ca="1"/>
        <v>39216.86</v>
      </c>
      <c r="G540" s="78">
        <f ca="1"/>
        <v>45059.71</v>
      </c>
      <c r="H540" s="78">
        <f ca="1"/>
        <v>1978.0000000000043</v>
      </c>
      <c r="I540" s="78">
        <f ca="1"/>
        <v>13414.459999999997</v>
      </c>
      <c r="J540" s="78">
        <f ca="1"/>
        <v>27040.39</v>
      </c>
      <c r="K540" s="78">
        <f ca="1"/>
        <v>114.43</v>
      </c>
      <c r="L540" s="78">
        <f ca="1"/>
        <v>12062.04</v>
      </c>
      <c r="M540" s="78">
        <f ca="1"/>
        <v>-1350.04</v>
      </c>
      <c r="N540" s="78">
        <f ca="1"/>
        <v>-6167.82</v>
      </c>
      <c r="O540" s="78">
        <f ca="1"/>
        <v>-4271.75</v>
      </c>
      <c r="P540" s="78">
        <f ca="1"/>
        <v>0</v>
      </c>
      <c r="Q540" s="78">
        <f ca="1"/>
        <v>2240</v>
      </c>
    </row>
    <row r="541" spans="2:17" x14ac:dyDescent="0.25">
      <c r="B541" s="88" t="str">
        <f ca="1"/>
        <v>Renters</v>
      </c>
      <c r="C541" s="87">
        <f ca="1"/>
        <v>46559</v>
      </c>
      <c r="D541" s="67">
        <f ca="1"/>
        <v>15381.54</v>
      </c>
      <c r="E541" s="67">
        <f ca="1"/>
        <v>-11789.61</v>
      </c>
      <c r="F541" s="67">
        <f ca="1"/>
        <v>39216.86</v>
      </c>
      <c r="G541" s="67">
        <f ca="1"/>
        <v>45048.79</v>
      </c>
      <c r="H541" s="67">
        <f ca="1"/>
        <v>1967.0800000000042</v>
      </c>
      <c r="I541" s="67">
        <f ca="1"/>
        <v>13414.459999999997</v>
      </c>
      <c r="J541" s="67">
        <f ca="1"/>
        <v>27040.39</v>
      </c>
      <c r="K541" s="67">
        <f ca="1"/>
        <v>114.43</v>
      </c>
      <c r="L541" s="67">
        <f ca="1"/>
        <v>12062.04</v>
      </c>
      <c r="M541" s="67">
        <f ca="1"/>
        <v>-1350.04</v>
      </c>
      <c r="N541" s="67">
        <f ca="1"/>
        <v>-6167.82</v>
      </c>
      <c r="O541" s="67">
        <f ca="1"/>
        <v>-4271.75</v>
      </c>
      <c r="P541" s="67">
        <f ca="1"/>
        <v>0</v>
      </c>
      <c r="Q541" s="67">
        <f ca="1"/>
        <v>2240</v>
      </c>
    </row>
    <row r="542" spans="2:17" x14ac:dyDescent="0.25">
      <c r="B542" s="88" t="str">
        <f ca="1"/>
        <v>Sniffies</v>
      </c>
      <c r="C542" s="87">
        <f ca="1"/>
        <v>46559</v>
      </c>
      <c r="D542" s="78">
        <f ca="1"/>
        <v>15321.600000000002</v>
      </c>
      <c r="E542" s="78">
        <f ca="1"/>
        <v>-11789.61</v>
      </c>
      <c r="F542" s="78">
        <f ca="1"/>
        <v>39216.86</v>
      </c>
      <c r="G542" s="78">
        <f ca="1"/>
        <v>44988.850000000006</v>
      </c>
      <c r="H542" s="78">
        <f ca="1"/>
        <v>1907.1400000000042</v>
      </c>
      <c r="I542" s="78">
        <f ca="1"/>
        <v>13414.459999999997</v>
      </c>
      <c r="J542" s="78">
        <f ca="1"/>
        <v>27040.39</v>
      </c>
      <c r="K542" s="78">
        <f ca="1"/>
        <v>114.43</v>
      </c>
      <c r="L542" s="78">
        <f ca="1"/>
        <v>12062.04</v>
      </c>
      <c r="M542" s="78">
        <f ca="1"/>
        <v>-1350.04</v>
      </c>
      <c r="N542" s="78">
        <f ca="1"/>
        <v>-6167.82</v>
      </c>
      <c r="O542" s="78">
        <f ca="1"/>
        <v>-4271.75</v>
      </c>
      <c r="P542" s="78">
        <f ca="1"/>
        <v>0</v>
      </c>
      <c r="Q542" s="78">
        <f ca="1"/>
        <v>2240</v>
      </c>
    </row>
    <row r="543" spans="2:17" x14ac:dyDescent="0.25">
      <c r="B543" s="88" t="str">
        <f ca="1"/>
        <v>Cese Transfer</v>
      </c>
      <c r="C543" s="87">
        <f ca="1"/>
        <v>46563</v>
      </c>
      <c r="D543" s="67">
        <f ca="1"/>
        <v>15463.600000000002</v>
      </c>
      <c r="E543" s="67">
        <f ca="1"/>
        <v>-11789.61</v>
      </c>
      <c r="F543" s="67">
        <f ca="1"/>
        <v>39216.86</v>
      </c>
      <c r="G543" s="67">
        <f ca="1"/>
        <v>45130.850000000006</v>
      </c>
      <c r="H543" s="67">
        <f ca="1"/>
        <v>2049.140000000004</v>
      </c>
      <c r="I543" s="67">
        <f ca="1"/>
        <v>13414.459999999997</v>
      </c>
      <c r="J543" s="67">
        <f ca="1"/>
        <v>27040.39</v>
      </c>
      <c r="K543" s="67">
        <f ca="1"/>
        <v>114.43</v>
      </c>
      <c r="L543" s="67">
        <f ca="1"/>
        <v>12062.04</v>
      </c>
      <c r="M543" s="67">
        <f ca="1"/>
        <v>-1350.04</v>
      </c>
      <c r="N543" s="67">
        <f ca="1"/>
        <v>-6167.82</v>
      </c>
      <c r="O543" s="67">
        <f ca="1"/>
        <v>-4271.75</v>
      </c>
      <c r="P543" s="67">
        <f ca="1"/>
        <v>0</v>
      </c>
      <c r="Q543" s="67">
        <f ca="1"/>
        <v>2240</v>
      </c>
    </row>
    <row r="544" spans="2:17" x14ac:dyDescent="0.25">
      <c r="B544" s="88" t="str">
        <f ca="1"/>
        <v>Internet</v>
      </c>
      <c r="C544" s="87">
        <f ca="1"/>
        <v>46564</v>
      </c>
      <c r="D544" s="78">
        <f ca="1"/>
        <v>15463.600000000002</v>
      </c>
      <c r="E544" s="78">
        <f ca="1"/>
        <v>-11789.61</v>
      </c>
      <c r="F544" s="78">
        <f ca="1"/>
        <v>39216.86</v>
      </c>
      <c r="G544" s="78">
        <f ca="1"/>
        <v>45130.850000000006</v>
      </c>
      <c r="H544" s="78">
        <f ca="1"/>
        <v>2049.140000000004</v>
      </c>
      <c r="I544" s="78">
        <f ca="1"/>
        <v>13414.459999999997</v>
      </c>
      <c r="J544" s="78">
        <f ca="1"/>
        <v>27040.39</v>
      </c>
      <c r="K544" s="78">
        <f ca="1"/>
        <v>114.43</v>
      </c>
      <c r="L544" s="78">
        <f ca="1"/>
        <v>12062.04</v>
      </c>
      <c r="M544" s="78">
        <f ca="1"/>
        <v>-1350.04</v>
      </c>
      <c r="N544" s="78">
        <f ca="1"/>
        <v>-6167.82</v>
      </c>
      <c r="O544" s="78">
        <f ca="1"/>
        <v>-4271.75</v>
      </c>
      <c r="P544" s="78">
        <f ca="1"/>
        <v>0</v>
      </c>
      <c r="Q544" s="78">
        <f ca="1"/>
        <v>2240</v>
      </c>
    </row>
    <row r="545" spans="2:17" x14ac:dyDescent="0.25">
      <c r="B545" s="88" t="str">
        <f ca="1"/>
        <v>Windsurf</v>
      </c>
      <c r="C545" s="87">
        <f ca="1"/>
        <v>46564</v>
      </c>
      <c r="D545" s="67">
        <f ca="1"/>
        <v>15448.600000000002</v>
      </c>
      <c r="E545" s="67">
        <f ca="1"/>
        <v>-11789.61</v>
      </c>
      <c r="F545" s="67">
        <f ca="1"/>
        <v>39216.86</v>
      </c>
      <c r="G545" s="67">
        <f ca="1"/>
        <v>45115.850000000006</v>
      </c>
      <c r="H545" s="67">
        <f ca="1"/>
        <v>2034.140000000004</v>
      </c>
      <c r="I545" s="67">
        <f ca="1"/>
        <v>13414.459999999997</v>
      </c>
      <c r="J545" s="67">
        <f ca="1"/>
        <v>27040.39</v>
      </c>
      <c r="K545" s="67">
        <f ca="1"/>
        <v>114.43</v>
      </c>
      <c r="L545" s="67">
        <f ca="1"/>
        <v>12062.04</v>
      </c>
      <c r="M545" s="67">
        <f ca="1"/>
        <v>-1350.04</v>
      </c>
      <c r="N545" s="67">
        <f ca="1"/>
        <v>-6167.82</v>
      </c>
      <c r="O545" s="67">
        <f ca="1"/>
        <v>-4271.75</v>
      </c>
      <c r="P545" s="67">
        <f ca="1"/>
        <v>0</v>
      </c>
      <c r="Q545" s="67">
        <f ca="1"/>
        <v>2240</v>
      </c>
    </row>
    <row r="546" spans="2:17" x14ac:dyDescent="0.25">
      <c r="B546" s="88" t="str">
        <f ca="1"/>
        <v>Tidal</v>
      </c>
      <c r="C546" s="87">
        <f ca="1"/>
        <v>46565</v>
      </c>
      <c r="D546" s="78">
        <f ca="1"/>
        <v>15437.61</v>
      </c>
      <c r="E546" s="78">
        <f ca="1"/>
        <v>-11789.61</v>
      </c>
      <c r="F546" s="78">
        <f ca="1"/>
        <v>39216.86</v>
      </c>
      <c r="G546" s="78">
        <f ca="1"/>
        <v>45104.86</v>
      </c>
      <c r="H546" s="78">
        <f ca="1"/>
        <v>2023.150000000004</v>
      </c>
      <c r="I546" s="78">
        <f ca="1"/>
        <v>13414.459999999997</v>
      </c>
      <c r="J546" s="78">
        <f ca="1"/>
        <v>27040.39</v>
      </c>
      <c r="K546" s="78">
        <f ca="1"/>
        <v>114.43</v>
      </c>
      <c r="L546" s="78">
        <f ca="1"/>
        <v>12062.04</v>
      </c>
      <c r="M546" s="78">
        <f ca="1"/>
        <v>-1350.04</v>
      </c>
      <c r="N546" s="78">
        <f ca="1"/>
        <v>-6167.82</v>
      </c>
      <c r="O546" s="78">
        <f ca="1"/>
        <v>-4271.75</v>
      </c>
      <c r="P546" s="78">
        <f ca="1"/>
        <v>0</v>
      </c>
      <c r="Q546" s="78">
        <f ca="1"/>
        <v>2240</v>
      </c>
    </row>
    <row r="547" spans="2:17" x14ac:dyDescent="0.25">
      <c r="B547" s="88" t="str">
        <f ca="1"/>
        <v>Costco Citi</v>
      </c>
      <c r="C547" s="87">
        <f ca="1"/>
        <v>46566</v>
      </c>
      <c r="D547" s="67">
        <f ca="1"/>
        <v>15297.61</v>
      </c>
      <c r="E547" s="67">
        <f ca="1"/>
        <v>-11789.61</v>
      </c>
      <c r="F547" s="67">
        <f ca="1"/>
        <v>39216.86</v>
      </c>
      <c r="G547" s="67">
        <f ca="1"/>
        <v>45104.86</v>
      </c>
      <c r="H547" s="67">
        <f ca="1"/>
        <v>1883.150000000004</v>
      </c>
      <c r="I547" s="67">
        <f ca="1"/>
        <v>13414.459999999997</v>
      </c>
      <c r="J547" s="67">
        <f ca="1"/>
        <v>27040.39</v>
      </c>
      <c r="K547" s="67">
        <f ca="1"/>
        <v>114.43</v>
      </c>
      <c r="L547" s="67">
        <f ca="1"/>
        <v>12062.04</v>
      </c>
      <c r="M547" s="67">
        <f ca="1"/>
        <v>-1350.04</v>
      </c>
      <c r="N547" s="67">
        <f ca="1"/>
        <v>-6167.82</v>
      </c>
      <c r="O547" s="67">
        <f ca="1"/>
        <v>-4271.75</v>
      </c>
      <c r="P547" s="67">
        <f ca="1"/>
        <v>0</v>
      </c>
      <c r="Q547" s="67">
        <f ca="1"/>
        <v>2380</v>
      </c>
    </row>
    <row r="548" spans="2:17" x14ac:dyDescent="0.25">
      <c r="B548" s="88" t="str">
        <f ca="1"/>
        <v>Kulo Transfer</v>
      </c>
      <c r="C548" s="87">
        <f ca="1"/>
        <v>46566</v>
      </c>
      <c r="D548" s="78">
        <f ca="1"/>
        <v>16347.61</v>
      </c>
      <c r="E548" s="78">
        <f ca="1"/>
        <v>-11789.61</v>
      </c>
      <c r="F548" s="78">
        <f ca="1"/>
        <v>39216.86</v>
      </c>
      <c r="G548" s="78">
        <f ca="1"/>
        <v>46154.86</v>
      </c>
      <c r="H548" s="78">
        <f ca="1"/>
        <v>2933.1500000000042</v>
      </c>
      <c r="I548" s="78">
        <f ca="1"/>
        <v>13414.459999999997</v>
      </c>
      <c r="J548" s="78">
        <f ca="1"/>
        <v>27040.39</v>
      </c>
      <c r="K548" s="78">
        <f ca="1"/>
        <v>114.43</v>
      </c>
      <c r="L548" s="78">
        <f ca="1"/>
        <v>12062.04</v>
      </c>
      <c r="M548" s="78">
        <f ca="1"/>
        <v>-1350.04</v>
      </c>
      <c r="N548" s="78">
        <f ca="1"/>
        <v>-6167.82</v>
      </c>
      <c r="O548" s="78">
        <f ca="1"/>
        <v>-4271.75</v>
      </c>
      <c r="P548" s="78">
        <f ca="1"/>
        <v>0</v>
      </c>
      <c r="Q548" s="78">
        <f ca="1"/>
        <v>2380</v>
      </c>
    </row>
    <row r="549" spans="2:17" x14ac:dyDescent="0.25">
      <c r="B549" s="88" t="str">
        <f ca="1"/>
        <v>Kulo SDGE</v>
      </c>
      <c r="C549" s="87">
        <f ca="1"/>
        <v>46566</v>
      </c>
      <c r="D549" s="67">
        <f ca="1"/>
        <v>16265.61</v>
      </c>
      <c r="E549" s="67">
        <f ca="1"/>
        <v>-11789.61</v>
      </c>
      <c r="F549" s="67">
        <f ca="1"/>
        <v>39216.86</v>
      </c>
      <c r="G549" s="67">
        <f ca="1"/>
        <v>46072.86</v>
      </c>
      <c r="H549" s="67">
        <f ca="1"/>
        <v>2851.1500000000042</v>
      </c>
      <c r="I549" s="67">
        <f ca="1"/>
        <v>13414.459999999997</v>
      </c>
      <c r="J549" s="67">
        <f ca="1"/>
        <v>27040.39</v>
      </c>
      <c r="K549" s="67">
        <f ca="1"/>
        <v>114.43</v>
      </c>
      <c r="L549" s="67">
        <f ca="1"/>
        <v>12062.04</v>
      </c>
      <c r="M549" s="67">
        <f ca="1"/>
        <v>-1350.04</v>
      </c>
      <c r="N549" s="67">
        <f ca="1"/>
        <v>-6167.82</v>
      </c>
      <c r="O549" s="67">
        <f ca="1"/>
        <v>-4271.75</v>
      </c>
      <c r="P549" s="67">
        <f ca="1"/>
        <v>0</v>
      </c>
      <c r="Q549" s="67">
        <f ca="1"/>
        <v>2380</v>
      </c>
    </row>
    <row r="550" spans="2:17" x14ac:dyDescent="0.25">
      <c r="B550" s="88" t="str">
        <f ca="1"/>
        <v>SDGE</v>
      </c>
      <c r="C550" s="87">
        <f ca="1"/>
        <v>46566</v>
      </c>
      <c r="D550" s="78">
        <f ca="1"/>
        <v>16181.61</v>
      </c>
      <c r="E550" s="78">
        <f ca="1"/>
        <v>-11789.61</v>
      </c>
      <c r="F550" s="78">
        <f ca="1"/>
        <v>39216.86</v>
      </c>
      <c r="G550" s="78">
        <f ca="1"/>
        <v>45988.86</v>
      </c>
      <c r="H550" s="78">
        <f ca="1"/>
        <v>2767.1500000000042</v>
      </c>
      <c r="I550" s="78">
        <f ca="1"/>
        <v>13414.459999999997</v>
      </c>
      <c r="J550" s="78">
        <f ca="1"/>
        <v>27040.39</v>
      </c>
      <c r="K550" s="78">
        <f ca="1"/>
        <v>114.43</v>
      </c>
      <c r="L550" s="78">
        <f ca="1"/>
        <v>12062.04</v>
      </c>
      <c r="M550" s="78">
        <f ca="1"/>
        <v>-1350.04</v>
      </c>
      <c r="N550" s="78">
        <f ca="1"/>
        <v>-6167.82</v>
      </c>
      <c r="O550" s="78">
        <f ca="1"/>
        <v>-4271.75</v>
      </c>
      <c r="P550" s="78">
        <f ca="1"/>
        <v>0</v>
      </c>
      <c r="Q550" s="78">
        <f ca="1"/>
        <v>2380</v>
      </c>
    </row>
    <row r="551" spans="2:17" x14ac:dyDescent="0.25">
      <c r="B551" s="88" t="str">
        <f ca="1"/>
        <v>Prime Ad-Free</v>
      </c>
      <c r="C551" s="87">
        <f ca="1"/>
        <v>46566</v>
      </c>
      <c r="D551" s="67">
        <f ca="1"/>
        <v>16178.620000000003</v>
      </c>
      <c r="E551" s="67">
        <f ca="1"/>
        <v>-11789.61</v>
      </c>
      <c r="F551" s="67">
        <f ca="1"/>
        <v>39216.86</v>
      </c>
      <c r="G551" s="67">
        <f ca="1"/>
        <v>45985.87</v>
      </c>
      <c r="H551" s="67">
        <f ca="1"/>
        <v>2764.1600000000044</v>
      </c>
      <c r="I551" s="67">
        <f ca="1"/>
        <v>13414.459999999997</v>
      </c>
      <c r="J551" s="67">
        <f ca="1"/>
        <v>27040.39</v>
      </c>
      <c r="K551" s="67">
        <f ca="1"/>
        <v>114.43</v>
      </c>
      <c r="L551" s="67">
        <f ca="1"/>
        <v>12062.04</v>
      </c>
      <c r="M551" s="67">
        <f ca="1"/>
        <v>-1350.04</v>
      </c>
      <c r="N551" s="67">
        <f ca="1"/>
        <v>-6167.82</v>
      </c>
      <c r="O551" s="67">
        <f ca="1"/>
        <v>-4271.75</v>
      </c>
      <c r="P551" s="67">
        <f ca="1"/>
        <v>0</v>
      </c>
      <c r="Q551" s="67">
        <f ca="1"/>
        <v>2380</v>
      </c>
    </row>
    <row r="552" spans="2:17" x14ac:dyDescent="0.25">
      <c r="B552" s="88" t="str">
        <f ca="1"/>
        <v>Disability</v>
      </c>
      <c r="C552" s="87">
        <f ca="1"/>
        <v>46569</v>
      </c>
      <c r="D552" s="78">
        <f ca="1"/>
        <v>16535.280000000002</v>
      </c>
      <c r="E552" s="78">
        <f ca="1"/>
        <v>-11789.61</v>
      </c>
      <c r="F552" s="78">
        <f ca="1"/>
        <v>39216.86</v>
      </c>
      <c r="G552" s="78">
        <f ca="1"/>
        <v>46342.53</v>
      </c>
      <c r="H552" s="78">
        <f ca="1"/>
        <v>2764.1600000000044</v>
      </c>
      <c r="I552" s="78">
        <f ca="1"/>
        <v>13771.119999999997</v>
      </c>
      <c r="J552" s="78">
        <f ca="1"/>
        <v>27040.39</v>
      </c>
      <c r="K552" s="78">
        <f ca="1"/>
        <v>114.43</v>
      </c>
      <c r="L552" s="78">
        <f ca="1"/>
        <v>12062.04</v>
      </c>
      <c r="M552" s="78">
        <f ca="1"/>
        <v>-1350.04</v>
      </c>
      <c r="N552" s="78">
        <f ca="1"/>
        <v>-6167.82</v>
      </c>
      <c r="O552" s="78">
        <f ca="1"/>
        <v>-4271.75</v>
      </c>
      <c r="P552" s="78">
        <f ca="1"/>
        <v>0</v>
      </c>
      <c r="Q552" s="78">
        <f ca="1"/>
        <v>2380</v>
      </c>
    </row>
    <row r="553" spans="2:17" x14ac:dyDescent="0.25">
      <c r="B553" s="88" t="str">
        <f ca="1"/>
        <v>Kulo Rent</v>
      </c>
      <c r="C553" s="87">
        <f ca="1"/>
        <v>46569</v>
      </c>
      <c r="D553" s="67">
        <f ca="1"/>
        <v>15576.280000000002</v>
      </c>
      <c r="E553" s="67">
        <f ca="1"/>
        <v>-11789.61</v>
      </c>
      <c r="F553" s="67">
        <f ca="1"/>
        <v>39216.86</v>
      </c>
      <c r="G553" s="67">
        <f ca="1"/>
        <v>45383.53</v>
      </c>
      <c r="H553" s="67">
        <f ca="1"/>
        <v>1805.1600000000044</v>
      </c>
      <c r="I553" s="67">
        <f ca="1"/>
        <v>13771.119999999997</v>
      </c>
      <c r="J553" s="67">
        <f ca="1"/>
        <v>27040.39</v>
      </c>
      <c r="K553" s="67">
        <f ca="1"/>
        <v>114.43</v>
      </c>
      <c r="L553" s="67">
        <f ca="1"/>
        <v>12062.04</v>
      </c>
      <c r="M553" s="67">
        <f ca="1"/>
        <v>-1350.04</v>
      </c>
      <c r="N553" s="67">
        <f ca="1"/>
        <v>-6167.82</v>
      </c>
      <c r="O553" s="67">
        <f ca="1"/>
        <v>-4271.75</v>
      </c>
      <c r="P553" s="67">
        <f ca="1"/>
        <v>0</v>
      </c>
      <c r="Q553" s="67">
        <f ca="1"/>
        <v>2380</v>
      </c>
    </row>
    <row r="554" spans="2:17" x14ac:dyDescent="0.25">
      <c r="B554" s="88" t="str">
        <f ca="1"/>
        <v>Rent</v>
      </c>
      <c r="C554" s="87">
        <f ca="1"/>
        <v>46569</v>
      </c>
      <c r="D554" s="78">
        <f ca="1"/>
        <v>14298.310000000001</v>
      </c>
      <c r="E554" s="78">
        <f ca="1"/>
        <v>-11789.61</v>
      </c>
      <c r="F554" s="78">
        <f ca="1"/>
        <v>39216.86</v>
      </c>
      <c r="G554" s="78">
        <f ca="1"/>
        <v>44105.56</v>
      </c>
      <c r="H554" s="78">
        <f ca="1"/>
        <v>527.19000000000437</v>
      </c>
      <c r="I554" s="78">
        <f ca="1"/>
        <v>13771.119999999997</v>
      </c>
      <c r="J554" s="78">
        <f ca="1"/>
        <v>27040.39</v>
      </c>
      <c r="K554" s="78">
        <f ca="1"/>
        <v>114.43</v>
      </c>
      <c r="L554" s="78">
        <f ca="1"/>
        <v>12062.04</v>
      </c>
      <c r="M554" s="78">
        <f ca="1"/>
        <v>-1350.04</v>
      </c>
      <c r="N554" s="78">
        <f ca="1"/>
        <v>-6167.82</v>
      </c>
      <c r="O554" s="78">
        <f ca="1"/>
        <v>-4271.75</v>
      </c>
      <c r="P554" s="78">
        <f ca="1"/>
        <v>0</v>
      </c>
      <c r="Q554" s="78">
        <f ca="1"/>
        <v>2380</v>
      </c>
    </row>
    <row r="555" spans="2:17" x14ac:dyDescent="0.25">
      <c r="B555" s="88" t="str">
        <f ca="1"/>
        <v>Paycheck</v>
      </c>
      <c r="C555" s="87">
        <f ca="1"/>
        <v>46570</v>
      </c>
      <c r="D555" s="67">
        <f ca="1"/>
        <v>15898.310000000001</v>
      </c>
      <c r="E555" s="67">
        <f ca="1"/>
        <v>-11789.61</v>
      </c>
      <c r="F555" s="67">
        <f ca="1"/>
        <v>39216.86</v>
      </c>
      <c r="G555" s="67">
        <f ca="1"/>
        <v>45705.56</v>
      </c>
      <c r="H555" s="67">
        <f ca="1"/>
        <v>1667.1900000000044</v>
      </c>
      <c r="I555" s="67">
        <f ca="1"/>
        <v>14231.119999999997</v>
      </c>
      <c r="J555" s="67">
        <f ca="1"/>
        <v>27040.39</v>
      </c>
      <c r="K555" s="67">
        <f ca="1"/>
        <v>114.43</v>
      </c>
      <c r="L555" s="67">
        <f ca="1"/>
        <v>12062.04</v>
      </c>
      <c r="M555" s="67">
        <f ca="1"/>
        <v>-1350.04</v>
      </c>
      <c r="N555" s="67">
        <f ca="1"/>
        <v>-6167.82</v>
      </c>
      <c r="O555" s="67">
        <f ca="1"/>
        <v>-4271.75</v>
      </c>
      <c r="P555" s="67">
        <f ca="1"/>
        <v>0</v>
      </c>
      <c r="Q555" s="67">
        <f ca="1"/>
        <v>2380</v>
      </c>
    </row>
    <row r="556" spans="2:17" x14ac:dyDescent="0.25">
      <c r="B556" s="88" t="str">
        <f ca="1"/>
        <v>Ameritas</v>
      </c>
      <c r="C556" s="87">
        <f ca="1"/>
        <v>46570</v>
      </c>
      <c r="D556" s="78">
        <f ca="1"/>
        <v>15898.310000000001</v>
      </c>
      <c r="E556" s="78">
        <f ca="1"/>
        <v>-11789.61</v>
      </c>
      <c r="F556" s="78">
        <f ca="1"/>
        <v>39328.86</v>
      </c>
      <c r="G556" s="78">
        <f ca="1"/>
        <v>45817.56</v>
      </c>
      <c r="H556" s="78">
        <f ca="1"/>
        <v>1667.1900000000044</v>
      </c>
      <c r="I556" s="78">
        <f ca="1"/>
        <v>14231.119999999997</v>
      </c>
      <c r="J556" s="78">
        <f ca="1"/>
        <v>27152.39</v>
      </c>
      <c r="K556" s="78">
        <f ca="1"/>
        <v>114.43</v>
      </c>
      <c r="L556" s="78">
        <f ca="1"/>
        <v>12062.04</v>
      </c>
      <c r="M556" s="78">
        <f ca="1"/>
        <v>-1350.04</v>
      </c>
      <c r="N556" s="78">
        <f ca="1"/>
        <v>-6167.82</v>
      </c>
      <c r="O556" s="78">
        <f ca="1"/>
        <v>-4271.75</v>
      </c>
      <c r="P556" s="78">
        <f ca="1"/>
        <v>0</v>
      </c>
      <c r="Q556" s="78">
        <f ca="1"/>
        <v>2380</v>
      </c>
    </row>
    <row r="557" spans="2:17" x14ac:dyDescent="0.25">
      <c r="B557" s="88" t="str">
        <f ca="1"/>
        <v>Visa Platinum</v>
      </c>
      <c r="C557" s="87">
        <f ca="1"/>
        <v>46571</v>
      </c>
      <c r="D557" s="67">
        <f ca="1"/>
        <v>15669.310000000001</v>
      </c>
      <c r="E557" s="67">
        <f ca="1"/>
        <v>-11478.61</v>
      </c>
      <c r="F557" s="67">
        <f ca="1"/>
        <v>39328.86</v>
      </c>
      <c r="G557" s="67">
        <f ca="1"/>
        <v>45899.56</v>
      </c>
      <c r="H557" s="67">
        <f ca="1"/>
        <v>1438.1900000000044</v>
      </c>
      <c r="I557" s="67">
        <f ca="1"/>
        <v>14231.119999999997</v>
      </c>
      <c r="J557" s="67">
        <f ca="1"/>
        <v>27152.39</v>
      </c>
      <c r="K557" s="67">
        <f ca="1"/>
        <v>114.43</v>
      </c>
      <c r="L557" s="67">
        <f ca="1"/>
        <v>12062.04</v>
      </c>
      <c r="M557" s="67">
        <f ca="1"/>
        <v>-1039.04</v>
      </c>
      <c r="N557" s="67">
        <f ca="1"/>
        <v>-6167.82</v>
      </c>
      <c r="O557" s="67">
        <f ca="1"/>
        <v>-4271.75</v>
      </c>
      <c r="P557" s="67">
        <f ca="1"/>
        <v>0</v>
      </c>
      <c r="Q557" s="67">
        <f ca="1"/>
        <v>2380</v>
      </c>
    </row>
    <row r="558" spans="2:17" x14ac:dyDescent="0.25">
      <c r="B558" s="88" t="str">
        <f ca="1"/>
        <v>Groceries</v>
      </c>
      <c r="C558" s="87">
        <f ca="1"/>
        <v>46571</v>
      </c>
      <c r="D558" s="78">
        <f ca="1"/>
        <v>15469.310000000001</v>
      </c>
      <c r="E558" s="78">
        <f ca="1"/>
        <v>-11478.61</v>
      </c>
      <c r="F558" s="78">
        <f ca="1"/>
        <v>39328.86</v>
      </c>
      <c r="G558" s="78">
        <f ca="1"/>
        <v>45699.56</v>
      </c>
      <c r="H558" s="78">
        <f ca="1"/>
        <v>1438.1900000000044</v>
      </c>
      <c r="I558" s="78">
        <f ca="1"/>
        <v>14031.119999999997</v>
      </c>
      <c r="J558" s="78">
        <f ca="1"/>
        <v>27152.39</v>
      </c>
      <c r="K558" s="78">
        <f ca="1"/>
        <v>114.43</v>
      </c>
      <c r="L558" s="78">
        <f ca="1"/>
        <v>12062.04</v>
      </c>
      <c r="M558" s="78">
        <f ca="1"/>
        <v>-1039.04</v>
      </c>
      <c r="N558" s="78">
        <f ca="1"/>
        <v>-6167.82</v>
      </c>
      <c r="O558" s="78">
        <f ca="1"/>
        <v>-4271.75</v>
      </c>
      <c r="P558" s="78">
        <f ca="1"/>
        <v>0</v>
      </c>
      <c r="Q558" s="78">
        <f ca="1"/>
        <v>2380</v>
      </c>
    </row>
    <row r="559" spans="2:17" x14ac:dyDescent="0.25">
      <c r="B559" s="88" t="str">
        <f ca="1"/>
        <v>Food &amp; Drinks</v>
      </c>
      <c r="C559" s="87">
        <f ca="1"/>
        <v>46571</v>
      </c>
      <c r="D559" s="67">
        <f ca="1"/>
        <v>15269.310000000001</v>
      </c>
      <c r="E559" s="67">
        <f ca="1"/>
        <v>-11478.61</v>
      </c>
      <c r="F559" s="67">
        <f ca="1"/>
        <v>39328.86</v>
      </c>
      <c r="G559" s="67">
        <f ca="1"/>
        <v>45499.56</v>
      </c>
      <c r="H559" s="67">
        <f ca="1"/>
        <v>1438.1900000000044</v>
      </c>
      <c r="I559" s="67">
        <f ca="1"/>
        <v>13831.119999999997</v>
      </c>
      <c r="J559" s="67">
        <f ca="1"/>
        <v>27152.39</v>
      </c>
      <c r="K559" s="67">
        <f ca="1"/>
        <v>114.43</v>
      </c>
      <c r="L559" s="67">
        <f ca="1"/>
        <v>12062.04</v>
      </c>
      <c r="M559" s="67">
        <f ca="1"/>
        <v>-1039.04</v>
      </c>
      <c r="N559" s="67">
        <f ca="1"/>
        <v>-6167.82</v>
      </c>
      <c r="O559" s="67">
        <f ca="1"/>
        <v>-4271.75</v>
      </c>
      <c r="P559" s="67">
        <f ca="1"/>
        <v>0</v>
      </c>
      <c r="Q559" s="67">
        <f ca="1"/>
        <v>2380</v>
      </c>
    </row>
    <row r="560" spans="2:17" x14ac:dyDescent="0.25">
      <c r="B560" s="88" t="str">
        <f ca="1"/>
        <v>Kulo Internet</v>
      </c>
      <c r="C560" s="87">
        <f ca="1"/>
        <v>46573</v>
      </c>
      <c r="D560" s="78">
        <f ca="1"/>
        <v>15241.310000000001</v>
      </c>
      <c r="E560" s="78">
        <f ca="1"/>
        <v>-11478.61</v>
      </c>
      <c r="F560" s="78">
        <f ca="1"/>
        <v>39328.86</v>
      </c>
      <c r="G560" s="78">
        <f ca="1"/>
        <v>45471.56</v>
      </c>
      <c r="H560" s="78">
        <f ca="1"/>
        <v>1410.1900000000044</v>
      </c>
      <c r="I560" s="78">
        <f ca="1"/>
        <v>13831.119999999997</v>
      </c>
      <c r="J560" s="78">
        <f ca="1"/>
        <v>27152.39</v>
      </c>
      <c r="K560" s="78">
        <f ca="1"/>
        <v>114.43</v>
      </c>
      <c r="L560" s="78">
        <f ca="1"/>
        <v>12062.04</v>
      </c>
      <c r="M560" s="78">
        <f ca="1"/>
        <v>-1039.04</v>
      </c>
      <c r="N560" s="78">
        <f ca="1"/>
        <v>-6167.82</v>
      </c>
      <c r="O560" s="78">
        <f ca="1"/>
        <v>-4271.75</v>
      </c>
      <c r="P560" s="78">
        <f ca="1"/>
        <v>0</v>
      </c>
      <c r="Q560" s="78">
        <f ca="1"/>
        <v>2380</v>
      </c>
    </row>
    <row r="561" spans="2:17" x14ac:dyDescent="0.25">
      <c r="B561" s="88" t="str">
        <f ca="1"/>
        <v>Cese Phone</v>
      </c>
      <c r="C561" s="87">
        <f ca="1"/>
        <v>46573</v>
      </c>
      <c r="D561" s="67">
        <f ca="1"/>
        <v>15099.310000000001</v>
      </c>
      <c r="E561" s="67">
        <f ca="1"/>
        <v>-11478.61</v>
      </c>
      <c r="F561" s="67">
        <f ca="1"/>
        <v>39328.86</v>
      </c>
      <c r="G561" s="67">
        <f ca="1"/>
        <v>45329.56</v>
      </c>
      <c r="H561" s="67">
        <f ca="1"/>
        <v>1268.1900000000044</v>
      </c>
      <c r="I561" s="67">
        <f ca="1"/>
        <v>13831.119999999997</v>
      </c>
      <c r="J561" s="67">
        <f ca="1"/>
        <v>27152.39</v>
      </c>
      <c r="K561" s="67">
        <f ca="1"/>
        <v>114.43</v>
      </c>
      <c r="L561" s="67">
        <f ca="1"/>
        <v>12062.04</v>
      </c>
      <c r="M561" s="67">
        <f ca="1"/>
        <v>-1039.04</v>
      </c>
      <c r="N561" s="67">
        <f ca="1"/>
        <v>-6167.82</v>
      </c>
      <c r="O561" s="67">
        <f ca="1"/>
        <v>-4271.75</v>
      </c>
      <c r="P561" s="67">
        <f ca="1"/>
        <v>0</v>
      </c>
      <c r="Q561" s="67">
        <f ca="1"/>
        <v>2380</v>
      </c>
    </row>
    <row r="562" spans="2:17" x14ac:dyDescent="0.25">
      <c r="B562" s="88" t="str">
        <f ca="1"/>
        <v>Phone</v>
      </c>
      <c r="C562" s="87">
        <f ca="1"/>
        <v>46573</v>
      </c>
      <c r="D562" s="78">
        <f ca="1"/>
        <v>14948.640000000001</v>
      </c>
      <c r="E562" s="78">
        <f ca="1"/>
        <v>-11478.61</v>
      </c>
      <c r="F562" s="78">
        <f ca="1"/>
        <v>39328.86</v>
      </c>
      <c r="G562" s="78">
        <f ca="1"/>
        <v>45178.89</v>
      </c>
      <c r="H562" s="78">
        <f ca="1"/>
        <v>1117.5200000000043</v>
      </c>
      <c r="I562" s="78">
        <f ca="1"/>
        <v>13831.119999999997</v>
      </c>
      <c r="J562" s="78">
        <f ca="1"/>
        <v>27152.39</v>
      </c>
      <c r="K562" s="78">
        <f ca="1"/>
        <v>114.43</v>
      </c>
      <c r="L562" s="78">
        <f ca="1"/>
        <v>12062.04</v>
      </c>
      <c r="M562" s="78">
        <f ca="1"/>
        <v>-1039.04</v>
      </c>
      <c r="N562" s="78">
        <f ca="1"/>
        <v>-6167.82</v>
      </c>
      <c r="O562" s="78">
        <f ca="1"/>
        <v>-4271.75</v>
      </c>
      <c r="P562" s="78">
        <f ca="1"/>
        <v>0</v>
      </c>
      <c r="Q562" s="78">
        <f ca="1"/>
        <v>2380</v>
      </c>
    </row>
    <row r="563" spans="2:17" x14ac:dyDescent="0.25">
      <c r="B563" s="88" t="str">
        <f ca="1"/>
        <v>Sony</v>
      </c>
      <c r="C563" s="87">
        <f ca="1"/>
        <v>46576</v>
      </c>
      <c r="D563" s="67">
        <f ca="1"/>
        <v>14930.650000000001</v>
      </c>
      <c r="E563" s="67">
        <f ca="1"/>
        <v>-11478.61</v>
      </c>
      <c r="F563" s="67">
        <f ca="1"/>
        <v>39328.86</v>
      </c>
      <c r="G563" s="67">
        <f ca="1"/>
        <v>45160.9</v>
      </c>
      <c r="H563" s="67">
        <f ca="1"/>
        <v>1099.5300000000043</v>
      </c>
      <c r="I563" s="67">
        <f ca="1"/>
        <v>13831.119999999997</v>
      </c>
      <c r="J563" s="67">
        <f ca="1"/>
        <v>27152.39</v>
      </c>
      <c r="K563" s="67">
        <f ca="1"/>
        <v>114.43</v>
      </c>
      <c r="L563" s="67">
        <f ca="1"/>
        <v>12062.04</v>
      </c>
      <c r="M563" s="67">
        <f ca="1"/>
        <v>-1039.04</v>
      </c>
      <c r="N563" s="67">
        <f ca="1"/>
        <v>-6167.82</v>
      </c>
      <c r="O563" s="67">
        <f ca="1"/>
        <v>-4271.75</v>
      </c>
      <c r="P563" s="67">
        <f ca="1"/>
        <v>0</v>
      </c>
      <c r="Q563" s="67">
        <f ca="1"/>
        <v>2380</v>
      </c>
    </row>
    <row r="564" spans="2:17" x14ac:dyDescent="0.25">
      <c r="B564" s="88" t="str">
        <f ca="1"/>
        <v>Phone Insurance</v>
      </c>
      <c r="C564" s="87">
        <f ca="1"/>
        <v>46576</v>
      </c>
      <c r="D564" s="78">
        <f ca="1"/>
        <v>14922.650000000001</v>
      </c>
      <c r="E564" s="78">
        <f ca="1"/>
        <v>-11478.61</v>
      </c>
      <c r="F564" s="78">
        <f ca="1"/>
        <v>39328.86</v>
      </c>
      <c r="G564" s="78">
        <f ca="1"/>
        <v>45152.9</v>
      </c>
      <c r="H564" s="78">
        <f ca="1"/>
        <v>1091.5300000000043</v>
      </c>
      <c r="I564" s="78">
        <f ca="1"/>
        <v>13831.119999999997</v>
      </c>
      <c r="J564" s="78">
        <f ca="1"/>
        <v>27152.39</v>
      </c>
      <c r="K564" s="78">
        <f ca="1"/>
        <v>114.43</v>
      </c>
      <c r="L564" s="78">
        <f ca="1"/>
        <v>12062.04</v>
      </c>
      <c r="M564" s="78">
        <f ca="1"/>
        <v>-1039.04</v>
      </c>
      <c r="N564" s="78">
        <f ca="1"/>
        <v>-6167.82</v>
      </c>
      <c r="O564" s="78">
        <f ca="1"/>
        <v>-4271.75</v>
      </c>
      <c r="P564" s="78">
        <f ca="1"/>
        <v>0</v>
      </c>
      <c r="Q564" s="78">
        <f ca="1"/>
        <v>2380</v>
      </c>
    </row>
    <row r="565" spans="2:17" x14ac:dyDescent="0.25">
      <c r="B565" s="88" t="str">
        <f ca="1"/>
        <v>Amazon</v>
      </c>
      <c r="C565" s="87">
        <f ca="1"/>
        <v>46577</v>
      </c>
      <c r="D565" s="67">
        <f ca="1"/>
        <v>14906.500000000002</v>
      </c>
      <c r="E565" s="67">
        <f ca="1"/>
        <v>-11478.61</v>
      </c>
      <c r="F565" s="67">
        <f ca="1"/>
        <v>39328.86</v>
      </c>
      <c r="G565" s="67">
        <f ca="1"/>
        <v>45136.75</v>
      </c>
      <c r="H565" s="67">
        <f ca="1"/>
        <v>1075.3800000000042</v>
      </c>
      <c r="I565" s="67">
        <f ca="1"/>
        <v>13831.119999999997</v>
      </c>
      <c r="J565" s="67">
        <f ca="1"/>
        <v>27152.39</v>
      </c>
      <c r="K565" s="67">
        <f ca="1"/>
        <v>114.43</v>
      </c>
      <c r="L565" s="67">
        <f ca="1"/>
        <v>12062.04</v>
      </c>
      <c r="M565" s="67">
        <f ca="1"/>
        <v>-1039.04</v>
      </c>
      <c r="N565" s="67">
        <f ca="1"/>
        <v>-6167.82</v>
      </c>
      <c r="O565" s="67">
        <f ca="1"/>
        <v>-4271.75</v>
      </c>
      <c r="P565" s="67">
        <f ca="1"/>
        <v>0</v>
      </c>
      <c r="Q565" s="67">
        <f ca="1"/>
        <v>2380</v>
      </c>
    </row>
    <row r="566" spans="2:17" x14ac:dyDescent="0.25">
      <c r="B566" s="88" t="str">
        <f ca="1"/>
        <v>Viso Go</v>
      </c>
      <c r="C566" s="87">
        <f ca="1"/>
        <v>46579</v>
      </c>
      <c r="D566" s="78">
        <f ca="1"/>
        <v>14631.500000000002</v>
      </c>
      <c r="E566" s="78">
        <f ca="1"/>
        <v>-11332.61</v>
      </c>
      <c r="F566" s="78">
        <f ca="1"/>
        <v>39328.86</v>
      </c>
      <c r="G566" s="78">
        <f ca="1"/>
        <v>45007.75</v>
      </c>
      <c r="H566" s="78">
        <f ca="1"/>
        <v>800.3800000000042</v>
      </c>
      <c r="I566" s="78">
        <f ca="1"/>
        <v>13831.119999999997</v>
      </c>
      <c r="J566" s="78">
        <f ca="1"/>
        <v>27152.39</v>
      </c>
      <c r="K566" s="78">
        <f ca="1"/>
        <v>114.43</v>
      </c>
      <c r="L566" s="78">
        <f ca="1"/>
        <v>12062.04</v>
      </c>
      <c r="M566" s="78">
        <f ca="1"/>
        <v>-1039.04</v>
      </c>
      <c r="N566" s="78">
        <f ca="1"/>
        <v>-6021.82</v>
      </c>
      <c r="O566" s="78">
        <f ca="1"/>
        <v>-4271.75</v>
      </c>
      <c r="P566" s="78">
        <f ca="1"/>
        <v>0</v>
      </c>
      <c r="Q566" s="78">
        <f ca="1"/>
        <v>2380</v>
      </c>
    </row>
    <row r="567" spans="2:17" x14ac:dyDescent="0.25">
      <c r="B567" s="88" t="str">
        <f ca="1"/>
        <v>Paycheck</v>
      </c>
      <c r="C567" s="87">
        <f ca="1"/>
        <v>46584</v>
      </c>
      <c r="D567" s="67">
        <f ca="1"/>
        <v>16231.500000000002</v>
      </c>
      <c r="E567" s="67">
        <f ca="1"/>
        <v>-11332.61</v>
      </c>
      <c r="F567" s="67">
        <f ca="1"/>
        <v>39328.86</v>
      </c>
      <c r="G567" s="67">
        <f ca="1"/>
        <v>46607.75</v>
      </c>
      <c r="H567" s="67">
        <f ca="1"/>
        <v>1940.3800000000042</v>
      </c>
      <c r="I567" s="67">
        <f ca="1"/>
        <v>14291.119999999997</v>
      </c>
      <c r="J567" s="67">
        <f ca="1"/>
        <v>27152.39</v>
      </c>
      <c r="K567" s="67">
        <f ca="1"/>
        <v>114.43</v>
      </c>
      <c r="L567" s="67">
        <f ca="1"/>
        <v>12062.04</v>
      </c>
      <c r="M567" s="67">
        <f ca="1"/>
        <v>-1039.04</v>
      </c>
      <c r="N567" s="67">
        <f ca="1"/>
        <v>-6021.82</v>
      </c>
      <c r="O567" s="67">
        <f ca="1"/>
        <v>-4271.75</v>
      </c>
      <c r="P567" s="67">
        <f ca="1"/>
        <v>0</v>
      </c>
      <c r="Q567" s="67">
        <f ca="1"/>
        <v>2380</v>
      </c>
    </row>
    <row r="568" spans="2:17" x14ac:dyDescent="0.25">
      <c r="B568" s="88" t="str">
        <f ca="1"/>
        <v>Ameritas</v>
      </c>
      <c r="C568" s="87">
        <f ca="1"/>
        <v>46584</v>
      </c>
      <c r="D568" s="78">
        <f ca="1"/>
        <v>16231.500000000002</v>
      </c>
      <c r="E568" s="78">
        <f ca="1"/>
        <v>-11332.61</v>
      </c>
      <c r="F568" s="78">
        <f ca="1"/>
        <v>39440.86</v>
      </c>
      <c r="G568" s="78">
        <f ca="1"/>
        <v>46719.75</v>
      </c>
      <c r="H568" s="78">
        <f ca="1"/>
        <v>1940.3800000000042</v>
      </c>
      <c r="I568" s="78">
        <f ca="1"/>
        <v>14291.119999999997</v>
      </c>
      <c r="J568" s="78">
        <f ca="1"/>
        <v>27264.39</v>
      </c>
      <c r="K568" s="78">
        <f ca="1"/>
        <v>114.43</v>
      </c>
      <c r="L568" s="78">
        <f ca="1"/>
        <v>12062.04</v>
      </c>
      <c r="M568" s="78">
        <f ca="1"/>
        <v>-1039.04</v>
      </c>
      <c r="N568" s="78">
        <f ca="1"/>
        <v>-6021.82</v>
      </c>
      <c r="O568" s="78">
        <f ca="1"/>
        <v>-4271.75</v>
      </c>
      <c r="P568" s="78">
        <f ca="1"/>
        <v>0</v>
      </c>
      <c r="Q568" s="78">
        <f ca="1"/>
        <v>2380</v>
      </c>
    </row>
    <row r="569" spans="2:17" x14ac:dyDescent="0.25">
      <c r="B569" s="88" t="str">
        <f ca="1"/>
        <v>Motorcycle</v>
      </c>
      <c r="C569" s="87">
        <f ca="1"/>
        <v>46584</v>
      </c>
      <c r="D569" s="67">
        <f ca="1"/>
        <v>16081.12</v>
      </c>
      <c r="E569" s="67">
        <f ca="1"/>
        <v>-11332.61</v>
      </c>
      <c r="F569" s="67">
        <f ca="1"/>
        <v>39440.86</v>
      </c>
      <c r="G569" s="67">
        <f ca="1"/>
        <v>46569.37</v>
      </c>
      <c r="H569" s="67">
        <f ca="1"/>
        <v>1790.0000000000041</v>
      </c>
      <c r="I569" s="67">
        <f ca="1"/>
        <v>14291.119999999997</v>
      </c>
      <c r="J569" s="67">
        <f ca="1"/>
        <v>27264.39</v>
      </c>
      <c r="K569" s="67">
        <f ca="1"/>
        <v>114.43</v>
      </c>
      <c r="L569" s="67">
        <f ca="1"/>
        <v>12062.04</v>
      </c>
      <c r="M569" s="67">
        <f ca="1"/>
        <v>-1039.04</v>
      </c>
      <c r="N569" s="67">
        <f ca="1"/>
        <v>-6021.82</v>
      </c>
      <c r="O569" s="67">
        <f ca="1"/>
        <v>-4271.75</v>
      </c>
      <c r="P569" s="67">
        <f ca="1"/>
        <v>0</v>
      </c>
      <c r="Q569" s="67">
        <f ca="1"/>
        <v>2380</v>
      </c>
    </row>
    <row r="570" spans="2:17" x14ac:dyDescent="0.25">
      <c r="B570" s="88" t="str">
        <f ca="1"/>
        <v>Groceries</v>
      </c>
      <c r="C570" s="87">
        <f ca="1"/>
        <v>46585</v>
      </c>
      <c r="D570" s="78">
        <f ca="1"/>
        <v>15881.12</v>
      </c>
      <c r="E570" s="78">
        <f ca="1"/>
        <v>-11332.61</v>
      </c>
      <c r="F570" s="78">
        <f ca="1"/>
        <v>39440.86</v>
      </c>
      <c r="G570" s="78">
        <f ca="1"/>
        <v>46369.37</v>
      </c>
      <c r="H570" s="78">
        <f ca="1"/>
        <v>1790.0000000000041</v>
      </c>
      <c r="I570" s="78">
        <f ca="1"/>
        <v>14091.119999999997</v>
      </c>
      <c r="J570" s="78">
        <f ca="1"/>
        <v>27264.39</v>
      </c>
      <c r="K570" s="78">
        <f ca="1"/>
        <v>114.43</v>
      </c>
      <c r="L570" s="78">
        <f ca="1"/>
        <v>12062.04</v>
      </c>
      <c r="M570" s="78">
        <f ca="1"/>
        <v>-1039.04</v>
      </c>
      <c r="N570" s="78">
        <f ca="1"/>
        <v>-6021.82</v>
      </c>
      <c r="O570" s="78">
        <f ca="1"/>
        <v>-4271.75</v>
      </c>
      <c r="P570" s="78">
        <f ca="1"/>
        <v>0</v>
      </c>
      <c r="Q570" s="78">
        <f ca="1"/>
        <v>2380</v>
      </c>
    </row>
    <row r="571" spans="2:17" x14ac:dyDescent="0.25">
      <c r="B571" s="88" t="str">
        <f ca="1"/>
        <v>Food &amp; Drinks</v>
      </c>
      <c r="C571" s="87">
        <f ca="1"/>
        <v>46585</v>
      </c>
      <c r="D571" s="67">
        <f ca="1"/>
        <v>15681.12</v>
      </c>
      <c r="E571" s="67">
        <f ca="1"/>
        <v>-11332.61</v>
      </c>
      <c r="F571" s="67">
        <f ca="1"/>
        <v>39440.86</v>
      </c>
      <c r="G571" s="67">
        <f ca="1"/>
        <v>46169.37</v>
      </c>
      <c r="H571" s="67">
        <f ca="1"/>
        <v>1790.0000000000041</v>
      </c>
      <c r="I571" s="67">
        <f ca="1"/>
        <v>13891.119999999997</v>
      </c>
      <c r="J571" s="67">
        <f ca="1"/>
        <v>27264.39</v>
      </c>
      <c r="K571" s="67">
        <f ca="1"/>
        <v>114.43</v>
      </c>
      <c r="L571" s="67">
        <f ca="1"/>
        <v>12062.04</v>
      </c>
      <c r="M571" s="67">
        <f ca="1"/>
        <v>-1039.04</v>
      </c>
      <c r="N571" s="67">
        <f ca="1"/>
        <v>-6021.82</v>
      </c>
      <c r="O571" s="67">
        <f ca="1"/>
        <v>-4271.75</v>
      </c>
      <c r="P571" s="67">
        <f ca="1"/>
        <v>0</v>
      </c>
      <c r="Q571" s="67">
        <f ca="1"/>
        <v>2380</v>
      </c>
    </row>
    <row r="572" spans="2:17" x14ac:dyDescent="0.25">
      <c r="B572" s="88" t="str">
        <f ca="1"/>
        <v>Netflix</v>
      </c>
      <c r="C572" s="87">
        <f ca="1"/>
        <v>46588</v>
      </c>
      <c r="D572" s="78">
        <f ca="1"/>
        <v>15656.130000000001</v>
      </c>
      <c r="E572" s="78">
        <f ca="1"/>
        <v>-11332.61</v>
      </c>
      <c r="F572" s="78">
        <f ca="1"/>
        <v>39440.86</v>
      </c>
      <c r="G572" s="78">
        <f ca="1"/>
        <v>46144.380000000005</v>
      </c>
      <c r="H572" s="78">
        <f ca="1"/>
        <v>1765.0100000000041</v>
      </c>
      <c r="I572" s="78">
        <f ca="1"/>
        <v>13891.119999999997</v>
      </c>
      <c r="J572" s="78">
        <f ca="1"/>
        <v>27264.39</v>
      </c>
      <c r="K572" s="78">
        <f ca="1"/>
        <v>114.43</v>
      </c>
      <c r="L572" s="78">
        <f ca="1"/>
        <v>12062.04</v>
      </c>
      <c r="M572" s="78">
        <f ca="1"/>
        <v>-1039.04</v>
      </c>
      <c r="N572" s="78">
        <f ca="1"/>
        <v>-6021.82</v>
      </c>
      <c r="O572" s="78">
        <f ca="1"/>
        <v>-4271.75</v>
      </c>
      <c r="P572" s="78">
        <f ca="1"/>
        <v>0</v>
      </c>
      <c r="Q572" s="78">
        <f ca="1"/>
        <v>2380</v>
      </c>
    </row>
    <row r="573" spans="2:17" x14ac:dyDescent="0.25">
      <c r="B573" s="88" t="str">
        <f ca="1"/>
        <v>Renters</v>
      </c>
      <c r="C573" s="87">
        <f ca="1"/>
        <v>46589</v>
      </c>
      <c r="D573" s="67">
        <f ca="1"/>
        <v>15645.210000000001</v>
      </c>
      <c r="E573" s="67">
        <f ca="1"/>
        <v>-11332.61</v>
      </c>
      <c r="F573" s="67">
        <f ca="1"/>
        <v>39440.86</v>
      </c>
      <c r="G573" s="67">
        <f ca="1"/>
        <v>46133.46</v>
      </c>
      <c r="H573" s="67">
        <f ca="1"/>
        <v>1754.090000000004</v>
      </c>
      <c r="I573" s="67">
        <f ca="1"/>
        <v>13891.119999999997</v>
      </c>
      <c r="J573" s="67">
        <f ca="1"/>
        <v>27264.39</v>
      </c>
      <c r="K573" s="67">
        <f ca="1"/>
        <v>114.43</v>
      </c>
      <c r="L573" s="67">
        <f ca="1"/>
        <v>12062.04</v>
      </c>
      <c r="M573" s="67">
        <f ca="1"/>
        <v>-1039.04</v>
      </c>
      <c r="N573" s="67">
        <f ca="1"/>
        <v>-6021.82</v>
      </c>
      <c r="O573" s="67">
        <f ca="1"/>
        <v>-4271.75</v>
      </c>
      <c r="P573" s="67">
        <f ca="1"/>
        <v>0</v>
      </c>
      <c r="Q573" s="67">
        <f ca="1"/>
        <v>2380</v>
      </c>
    </row>
    <row r="574" spans="2:17" x14ac:dyDescent="0.25">
      <c r="B574" s="88" t="str">
        <f ca="1"/>
        <v>Cese Transfer</v>
      </c>
      <c r="C574" s="87">
        <f ca="1"/>
        <v>46593</v>
      </c>
      <c r="D574" s="78">
        <f ca="1"/>
        <v>15787.210000000001</v>
      </c>
      <c r="E574" s="78">
        <f ca="1"/>
        <v>-11332.61</v>
      </c>
      <c r="F574" s="78">
        <f ca="1"/>
        <v>39440.86</v>
      </c>
      <c r="G574" s="78">
        <f ca="1"/>
        <v>46275.46</v>
      </c>
      <c r="H574" s="78">
        <f ca="1"/>
        <v>1896.090000000004</v>
      </c>
      <c r="I574" s="78">
        <f ca="1"/>
        <v>13891.119999999997</v>
      </c>
      <c r="J574" s="78">
        <f ca="1"/>
        <v>27264.39</v>
      </c>
      <c r="K574" s="78">
        <f ca="1"/>
        <v>114.43</v>
      </c>
      <c r="L574" s="78">
        <f ca="1"/>
        <v>12062.04</v>
      </c>
      <c r="M574" s="78">
        <f ca="1"/>
        <v>-1039.04</v>
      </c>
      <c r="N574" s="78">
        <f ca="1"/>
        <v>-6021.82</v>
      </c>
      <c r="O574" s="78">
        <f ca="1"/>
        <v>-4271.75</v>
      </c>
      <c r="P574" s="78">
        <f ca="1"/>
        <v>0</v>
      </c>
      <c r="Q574" s="78">
        <f ca="1"/>
        <v>2380</v>
      </c>
    </row>
    <row r="575" spans="2:17" x14ac:dyDescent="0.25">
      <c r="B575" s="88" t="str">
        <f ca="1"/>
        <v>Internet</v>
      </c>
      <c r="C575" s="87">
        <f ca="1"/>
        <v>46594</v>
      </c>
      <c r="D575" s="67">
        <f ca="1"/>
        <v>15787.210000000001</v>
      </c>
      <c r="E575" s="67">
        <f ca="1"/>
        <v>-11332.61</v>
      </c>
      <c r="F575" s="67">
        <f ca="1"/>
        <v>39440.86</v>
      </c>
      <c r="G575" s="67">
        <f ca="1"/>
        <v>46275.46</v>
      </c>
      <c r="H575" s="67">
        <f ca="1"/>
        <v>1896.090000000004</v>
      </c>
      <c r="I575" s="67">
        <f ca="1"/>
        <v>13891.119999999997</v>
      </c>
      <c r="J575" s="67">
        <f ca="1"/>
        <v>27264.39</v>
      </c>
      <c r="K575" s="67">
        <f ca="1"/>
        <v>114.43</v>
      </c>
      <c r="L575" s="67">
        <f ca="1"/>
        <v>12062.04</v>
      </c>
      <c r="M575" s="67">
        <f ca="1"/>
        <v>-1039.04</v>
      </c>
      <c r="N575" s="67">
        <f ca="1"/>
        <v>-6021.82</v>
      </c>
      <c r="O575" s="67">
        <f ca="1"/>
        <v>-4271.75</v>
      </c>
      <c r="P575" s="67">
        <f ca="1"/>
        <v>0</v>
      </c>
      <c r="Q575" s="67">
        <f ca="1"/>
        <v>2380</v>
      </c>
    </row>
    <row r="576" spans="2:17" x14ac:dyDescent="0.25">
      <c r="B576" s="88" t="str">
        <f ca="1"/>
        <v>Windsurf</v>
      </c>
      <c r="C576" s="87">
        <f ca="1"/>
        <v>46594</v>
      </c>
      <c r="D576" s="78">
        <f ca="1"/>
        <v>15772.210000000001</v>
      </c>
      <c r="E576" s="78">
        <f ca="1"/>
        <v>-11332.61</v>
      </c>
      <c r="F576" s="78">
        <f ca="1"/>
        <v>39440.86</v>
      </c>
      <c r="G576" s="78">
        <f ca="1"/>
        <v>46260.46</v>
      </c>
      <c r="H576" s="78">
        <f ca="1"/>
        <v>1881.090000000004</v>
      </c>
      <c r="I576" s="78">
        <f ca="1"/>
        <v>13891.119999999997</v>
      </c>
      <c r="J576" s="78">
        <f ca="1"/>
        <v>27264.39</v>
      </c>
      <c r="K576" s="78">
        <f ca="1"/>
        <v>114.43</v>
      </c>
      <c r="L576" s="78">
        <f ca="1"/>
        <v>12062.04</v>
      </c>
      <c r="M576" s="78">
        <f ca="1"/>
        <v>-1039.04</v>
      </c>
      <c r="N576" s="78">
        <f ca="1"/>
        <v>-6021.82</v>
      </c>
      <c r="O576" s="78">
        <f ca="1"/>
        <v>-4271.75</v>
      </c>
      <c r="P576" s="78">
        <f ca="1"/>
        <v>0</v>
      </c>
      <c r="Q576" s="78">
        <f ca="1"/>
        <v>2380</v>
      </c>
    </row>
    <row r="577" spans="2:17" x14ac:dyDescent="0.25">
      <c r="B577" s="88" t="str">
        <f ca="1"/>
        <v>Tidal</v>
      </c>
      <c r="C577" s="87">
        <f ca="1"/>
        <v>46595</v>
      </c>
      <c r="D577" s="67">
        <f ca="1"/>
        <v>15761.220000000001</v>
      </c>
      <c r="E577" s="67">
        <f ca="1"/>
        <v>-11332.61</v>
      </c>
      <c r="F577" s="67">
        <f ca="1"/>
        <v>39440.86</v>
      </c>
      <c r="G577" s="67">
        <f ca="1"/>
        <v>46249.47</v>
      </c>
      <c r="H577" s="67">
        <f ca="1"/>
        <v>1870.100000000004</v>
      </c>
      <c r="I577" s="67">
        <f ca="1"/>
        <v>13891.119999999997</v>
      </c>
      <c r="J577" s="67">
        <f ca="1"/>
        <v>27264.39</v>
      </c>
      <c r="K577" s="67">
        <f ca="1"/>
        <v>114.43</v>
      </c>
      <c r="L577" s="67">
        <f ca="1"/>
        <v>12062.04</v>
      </c>
      <c r="M577" s="67">
        <f ca="1"/>
        <v>-1039.04</v>
      </c>
      <c r="N577" s="67">
        <f ca="1"/>
        <v>-6021.82</v>
      </c>
      <c r="O577" s="67">
        <f ca="1"/>
        <v>-4271.75</v>
      </c>
      <c r="P577" s="67">
        <f ca="1"/>
        <v>0</v>
      </c>
      <c r="Q577" s="67">
        <f ca="1"/>
        <v>2380</v>
      </c>
    </row>
    <row r="578" spans="2:17" x14ac:dyDescent="0.25">
      <c r="B578" s="88" t="str">
        <f ca="1"/>
        <v>Costco Citi</v>
      </c>
      <c r="C578" s="87">
        <f ca="1"/>
        <v>46596</v>
      </c>
      <c r="D578" s="78">
        <f ca="1"/>
        <v>15621.220000000001</v>
      </c>
      <c r="E578" s="78">
        <f ca="1"/>
        <v>-11332.61</v>
      </c>
      <c r="F578" s="78">
        <f ca="1"/>
        <v>39440.86</v>
      </c>
      <c r="G578" s="78">
        <f ca="1"/>
        <v>46249.47</v>
      </c>
      <c r="H578" s="78">
        <f ca="1"/>
        <v>1730.100000000004</v>
      </c>
      <c r="I578" s="78">
        <f ca="1"/>
        <v>13891.119999999997</v>
      </c>
      <c r="J578" s="78">
        <f ca="1"/>
        <v>27264.39</v>
      </c>
      <c r="K578" s="78">
        <f ca="1"/>
        <v>114.43</v>
      </c>
      <c r="L578" s="78">
        <f ca="1"/>
        <v>12062.04</v>
      </c>
      <c r="M578" s="78">
        <f ca="1"/>
        <v>-1039.04</v>
      </c>
      <c r="N578" s="78">
        <f ca="1"/>
        <v>-6021.82</v>
      </c>
      <c r="O578" s="78">
        <f ca="1"/>
        <v>-4271.75</v>
      </c>
      <c r="P578" s="78">
        <f ca="1"/>
        <v>0</v>
      </c>
      <c r="Q578" s="78">
        <f ca="1"/>
        <v>2520</v>
      </c>
    </row>
    <row r="579" spans="2:17" x14ac:dyDescent="0.25">
      <c r="B579" s="88" t="str">
        <f ca="1"/>
        <v>Kulo Transfer</v>
      </c>
      <c r="C579" s="87">
        <f ca="1"/>
        <v>46596</v>
      </c>
      <c r="D579" s="67">
        <f ca="1"/>
        <v>16671.22</v>
      </c>
      <c r="E579" s="67">
        <f ca="1"/>
        <v>-11332.61</v>
      </c>
      <c r="F579" s="67">
        <f ca="1"/>
        <v>39440.86</v>
      </c>
      <c r="G579" s="67">
        <f ca="1"/>
        <v>47299.47</v>
      </c>
      <c r="H579" s="67">
        <f ca="1"/>
        <v>2780.100000000004</v>
      </c>
      <c r="I579" s="67">
        <f ca="1"/>
        <v>13891.119999999997</v>
      </c>
      <c r="J579" s="67">
        <f ca="1"/>
        <v>27264.39</v>
      </c>
      <c r="K579" s="67">
        <f ca="1"/>
        <v>114.43</v>
      </c>
      <c r="L579" s="67">
        <f ca="1"/>
        <v>12062.04</v>
      </c>
      <c r="M579" s="67">
        <f ca="1"/>
        <v>-1039.04</v>
      </c>
      <c r="N579" s="67">
        <f ca="1"/>
        <v>-6021.82</v>
      </c>
      <c r="O579" s="67">
        <f ca="1"/>
        <v>-4271.75</v>
      </c>
      <c r="P579" s="67">
        <f ca="1"/>
        <v>0</v>
      </c>
      <c r="Q579" s="67">
        <f ca="1"/>
        <v>2520</v>
      </c>
    </row>
    <row r="580" spans="2:17" x14ac:dyDescent="0.25">
      <c r="B580" s="88" t="str">
        <f ca="1"/>
        <v>Kulo SDGE</v>
      </c>
      <c r="C580" s="87">
        <f ca="1"/>
        <v>46596</v>
      </c>
      <c r="D580" s="78">
        <f ca="1"/>
        <v>16589.22</v>
      </c>
      <c r="E580" s="78">
        <f ca="1"/>
        <v>-11332.61</v>
      </c>
      <c r="F580" s="78">
        <f ca="1"/>
        <v>39440.86</v>
      </c>
      <c r="G580" s="78">
        <f ca="1"/>
        <v>47217.47</v>
      </c>
      <c r="H580" s="78">
        <f ca="1"/>
        <v>2698.100000000004</v>
      </c>
      <c r="I580" s="78">
        <f ca="1"/>
        <v>13891.119999999997</v>
      </c>
      <c r="J580" s="78">
        <f ca="1"/>
        <v>27264.39</v>
      </c>
      <c r="K580" s="78">
        <f ca="1"/>
        <v>114.43</v>
      </c>
      <c r="L580" s="78">
        <f ca="1"/>
        <v>12062.04</v>
      </c>
      <c r="M580" s="78">
        <f ca="1"/>
        <v>-1039.04</v>
      </c>
      <c r="N580" s="78">
        <f ca="1"/>
        <v>-6021.82</v>
      </c>
      <c r="O580" s="78">
        <f ca="1"/>
        <v>-4271.75</v>
      </c>
      <c r="P580" s="78">
        <f ca="1"/>
        <v>0</v>
      </c>
      <c r="Q580" s="78">
        <f ca="1"/>
        <v>2520</v>
      </c>
    </row>
    <row r="581" spans="2:17" x14ac:dyDescent="0.25">
      <c r="B581" s="88" t="str">
        <f ca="1"/>
        <v>SDGE</v>
      </c>
      <c r="C581" s="87">
        <f ca="1"/>
        <v>46596</v>
      </c>
      <c r="D581" s="67">
        <f ca="1"/>
        <v>16505.22</v>
      </c>
      <c r="E581" s="67">
        <f ca="1"/>
        <v>-11332.61</v>
      </c>
      <c r="F581" s="67">
        <f ca="1"/>
        <v>39440.86</v>
      </c>
      <c r="G581" s="67">
        <f ca="1"/>
        <v>47133.47</v>
      </c>
      <c r="H581" s="67">
        <f ca="1"/>
        <v>2614.100000000004</v>
      </c>
      <c r="I581" s="67">
        <f ca="1"/>
        <v>13891.119999999997</v>
      </c>
      <c r="J581" s="67">
        <f ca="1"/>
        <v>27264.39</v>
      </c>
      <c r="K581" s="67">
        <f ca="1"/>
        <v>114.43</v>
      </c>
      <c r="L581" s="67">
        <f ca="1"/>
        <v>12062.04</v>
      </c>
      <c r="M581" s="67">
        <f ca="1"/>
        <v>-1039.04</v>
      </c>
      <c r="N581" s="67">
        <f ca="1"/>
        <v>-6021.82</v>
      </c>
      <c r="O581" s="67">
        <f ca="1"/>
        <v>-4271.75</v>
      </c>
      <c r="P581" s="67">
        <f ca="1"/>
        <v>0</v>
      </c>
      <c r="Q581" s="67">
        <f ca="1"/>
        <v>2520</v>
      </c>
    </row>
    <row r="582" spans="2:17" x14ac:dyDescent="0.25">
      <c r="B582" s="88" t="str">
        <f ca="1"/>
        <v>Prime Ad-Free</v>
      </c>
      <c r="C582" s="87">
        <f ca="1"/>
        <v>46596</v>
      </c>
      <c r="D582" s="78">
        <f ca="1"/>
        <v>16502.230000000003</v>
      </c>
      <c r="E582" s="78">
        <f ca="1"/>
        <v>-11332.61</v>
      </c>
      <c r="F582" s="78">
        <f ca="1"/>
        <v>39440.86</v>
      </c>
      <c r="G582" s="78">
        <f ca="1"/>
        <v>47130.48</v>
      </c>
      <c r="H582" s="78">
        <f ca="1"/>
        <v>2611.1100000000042</v>
      </c>
      <c r="I582" s="78">
        <f ca="1"/>
        <v>13891.119999999997</v>
      </c>
      <c r="J582" s="78">
        <f ca="1"/>
        <v>27264.39</v>
      </c>
      <c r="K582" s="78">
        <f ca="1"/>
        <v>114.43</v>
      </c>
      <c r="L582" s="78">
        <f ca="1"/>
        <v>12062.04</v>
      </c>
      <c r="M582" s="78">
        <f ca="1"/>
        <v>-1039.04</v>
      </c>
      <c r="N582" s="78">
        <f ca="1"/>
        <v>-6021.82</v>
      </c>
      <c r="O582" s="78">
        <f ca="1"/>
        <v>-4271.75</v>
      </c>
      <c r="P582" s="78">
        <f ca="1"/>
        <v>0</v>
      </c>
      <c r="Q582" s="78">
        <f ca="1"/>
        <v>2520</v>
      </c>
    </row>
    <row r="583" spans="2:17" x14ac:dyDescent="0.25">
      <c r="B583" s="88" t="str">
        <f ca="1"/>
        <v>Paycheck</v>
      </c>
      <c r="C583" s="87">
        <f ca="1"/>
        <v>46598</v>
      </c>
      <c r="D583" s="67">
        <f ca="1"/>
        <v>18102.230000000003</v>
      </c>
      <c r="E583" s="67">
        <f ca="1"/>
        <v>-11332.61</v>
      </c>
      <c r="F583" s="67">
        <f ca="1"/>
        <v>39440.86</v>
      </c>
      <c r="G583" s="67">
        <f ca="1"/>
        <v>48730.48</v>
      </c>
      <c r="H583" s="67">
        <f ca="1"/>
        <v>3751.1100000000042</v>
      </c>
      <c r="I583" s="67">
        <f ca="1"/>
        <v>14351.119999999997</v>
      </c>
      <c r="J583" s="67">
        <f ca="1"/>
        <v>27264.39</v>
      </c>
      <c r="K583" s="67">
        <f ca="1"/>
        <v>114.43</v>
      </c>
      <c r="L583" s="67">
        <f ca="1"/>
        <v>12062.04</v>
      </c>
      <c r="M583" s="67">
        <f ca="1"/>
        <v>-1039.04</v>
      </c>
      <c r="N583" s="67">
        <f ca="1"/>
        <v>-6021.82</v>
      </c>
      <c r="O583" s="67">
        <f ca="1"/>
        <v>-4271.75</v>
      </c>
      <c r="P583" s="67">
        <f ca="1"/>
        <v>0</v>
      </c>
      <c r="Q583" s="67">
        <f ca="1"/>
        <v>2520</v>
      </c>
    </row>
    <row r="584" spans="2:17" x14ac:dyDescent="0.25">
      <c r="B584" s="88" t="str">
        <f ca="1"/>
        <v>Ameritas</v>
      </c>
      <c r="C584" s="87">
        <f ca="1"/>
        <v>46598</v>
      </c>
      <c r="D584" s="78">
        <f ca="1"/>
        <v>18102.230000000003</v>
      </c>
      <c r="E584" s="78">
        <f ca="1"/>
        <v>-11332.61</v>
      </c>
      <c r="F584" s="78">
        <f ca="1"/>
        <v>39552.86</v>
      </c>
      <c r="G584" s="78">
        <f ca="1"/>
        <v>48842.48</v>
      </c>
      <c r="H584" s="78">
        <f ca="1"/>
        <v>3751.1100000000042</v>
      </c>
      <c r="I584" s="78">
        <f ca="1"/>
        <v>14351.119999999997</v>
      </c>
      <c r="J584" s="78">
        <f ca="1"/>
        <v>27376.39</v>
      </c>
      <c r="K584" s="78">
        <f ca="1"/>
        <v>114.43</v>
      </c>
      <c r="L584" s="78">
        <f ca="1"/>
        <v>12062.04</v>
      </c>
      <c r="M584" s="78">
        <f ca="1"/>
        <v>-1039.04</v>
      </c>
      <c r="N584" s="78">
        <f ca="1"/>
        <v>-6021.82</v>
      </c>
      <c r="O584" s="78">
        <f ca="1"/>
        <v>-4271.75</v>
      </c>
      <c r="P584" s="78">
        <f ca="1"/>
        <v>0</v>
      </c>
      <c r="Q584" s="78">
        <f ca="1"/>
        <v>2520</v>
      </c>
    </row>
    <row r="585" spans="2:17" x14ac:dyDescent="0.25">
      <c r="B585" s="88" t="str">
        <f ca="1"/>
        <v>Groceries</v>
      </c>
      <c r="C585" s="87">
        <f ca="1"/>
        <v>46599</v>
      </c>
      <c r="D585" s="67">
        <f ca="1"/>
        <v>17902.230000000003</v>
      </c>
      <c r="E585" s="67">
        <f ca="1"/>
        <v>-11332.61</v>
      </c>
      <c r="F585" s="67">
        <f ca="1"/>
        <v>39552.86</v>
      </c>
      <c r="G585" s="67">
        <f ca="1"/>
        <v>48642.48</v>
      </c>
      <c r="H585" s="67">
        <f ca="1"/>
        <v>3751.1100000000042</v>
      </c>
      <c r="I585" s="67">
        <f ca="1"/>
        <v>14151.119999999997</v>
      </c>
      <c r="J585" s="67">
        <f ca="1"/>
        <v>27376.39</v>
      </c>
      <c r="K585" s="67">
        <f ca="1"/>
        <v>114.43</v>
      </c>
      <c r="L585" s="67">
        <f ca="1"/>
        <v>12062.04</v>
      </c>
      <c r="M585" s="67">
        <f ca="1"/>
        <v>-1039.04</v>
      </c>
      <c r="N585" s="67">
        <f ca="1"/>
        <v>-6021.82</v>
      </c>
      <c r="O585" s="67">
        <f ca="1"/>
        <v>-4271.75</v>
      </c>
      <c r="P585" s="67">
        <f ca="1"/>
        <v>0</v>
      </c>
      <c r="Q585" s="67">
        <f ca="1"/>
        <v>2520</v>
      </c>
    </row>
    <row r="586" spans="2:17" x14ac:dyDescent="0.25">
      <c r="B586" s="88" t="str">
        <f ca="1"/>
        <v>Food &amp; Drinks</v>
      </c>
      <c r="C586" s="87">
        <f ca="1"/>
        <v>46599</v>
      </c>
      <c r="D586" s="78">
        <f ca="1"/>
        <v>17702.230000000003</v>
      </c>
      <c r="E586" s="78">
        <f ca="1"/>
        <v>-11332.61</v>
      </c>
      <c r="F586" s="78">
        <f ca="1"/>
        <v>39552.86</v>
      </c>
      <c r="G586" s="78">
        <f ca="1"/>
        <v>48442.48</v>
      </c>
      <c r="H586" s="78">
        <f ca="1"/>
        <v>3751.1100000000042</v>
      </c>
      <c r="I586" s="78">
        <f ca="1"/>
        <v>13951.119999999997</v>
      </c>
      <c r="J586" s="78">
        <f ca="1"/>
        <v>27376.39</v>
      </c>
      <c r="K586" s="78">
        <f ca="1"/>
        <v>114.43</v>
      </c>
      <c r="L586" s="78">
        <f ca="1"/>
        <v>12062.04</v>
      </c>
      <c r="M586" s="78">
        <f ca="1"/>
        <v>-1039.04</v>
      </c>
      <c r="N586" s="78">
        <f ca="1"/>
        <v>-6021.82</v>
      </c>
      <c r="O586" s="78">
        <f ca="1"/>
        <v>-4271.75</v>
      </c>
      <c r="P586" s="78">
        <f ca="1"/>
        <v>0</v>
      </c>
      <c r="Q586" s="78">
        <f ca="1"/>
        <v>2520</v>
      </c>
    </row>
    <row r="587" spans="2:17" x14ac:dyDescent="0.25">
      <c r="B587" s="88" t="str">
        <f ca="1"/>
        <v>Disability</v>
      </c>
      <c r="C587" s="87">
        <f ca="1"/>
        <v>46600</v>
      </c>
      <c r="D587" s="67">
        <f ca="1"/>
        <v>18058.89</v>
      </c>
      <c r="E587" s="67">
        <f ca="1"/>
        <v>-11332.61</v>
      </c>
      <c r="F587" s="67">
        <f ca="1"/>
        <v>39552.86</v>
      </c>
      <c r="G587" s="67">
        <f ca="1"/>
        <v>48799.14</v>
      </c>
      <c r="H587" s="67">
        <f ca="1"/>
        <v>3751.1100000000042</v>
      </c>
      <c r="I587" s="67">
        <f ca="1"/>
        <v>14307.779999999997</v>
      </c>
      <c r="J587" s="67">
        <f ca="1"/>
        <v>27376.39</v>
      </c>
      <c r="K587" s="67">
        <f ca="1"/>
        <v>114.43</v>
      </c>
      <c r="L587" s="67">
        <f ca="1"/>
        <v>12062.04</v>
      </c>
      <c r="M587" s="67">
        <f ca="1"/>
        <v>-1039.04</v>
      </c>
      <c r="N587" s="67">
        <f ca="1"/>
        <v>-6021.82</v>
      </c>
      <c r="O587" s="67">
        <f ca="1"/>
        <v>-4271.75</v>
      </c>
      <c r="P587" s="67">
        <f ca="1"/>
        <v>0</v>
      </c>
      <c r="Q587" s="67">
        <f ca="1"/>
        <v>2520</v>
      </c>
    </row>
    <row r="588" spans="2:17" x14ac:dyDescent="0.25">
      <c r="B588" s="88" t="str">
        <f ca="1"/>
        <v>Kulo Rent</v>
      </c>
      <c r="C588" s="87">
        <f ca="1"/>
        <v>46600</v>
      </c>
      <c r="D588" s="78">
        <f ca="1"/>
        <v>17099.89</v>
      </c>
      <c r="E588" s="78">
        <f ca="1"/>
        <v>-11332.61</v>
      </c>
      <c r="F588" s="78">
        <f ca="1"/>
        <v>39552.86</v>
      </c>
      <c r="G588" s="78">
        <f ca="1"/>
        <v>47840.14</v>
      </c>
      <c r="H588" s="78">
        <f ca="1"/>
        <v>2792.1100000000042</v>
      </c>
      <c r="I588" s="78">
        <f ca="1"/>
        <v>14307.779999999997</v>
      </c>
      <c r="J588" s="78">
        <f ca="1"/>
        <v>27376.39</v>
      </c>
      <c r="K588" s="78">
        <f ca="1"/>
        <v>114.43</v>
      </c>
      <c r="L588" s="78">
        <f ca="1"/>
        <v>12062.04</v>
      </c>
      <c r="M588" s="78">
        <f ca="1"/>
        <v>-1039.04</v>
      </c>
      <c r="N588" s="78">
        <f ca="1"/>
        <v>-6021.82</v>
      </c>
      <c r="O588" s="78">
        <f ca="1"/>
        <v>-4271.75</v>
      </c>
      <c r="P588" s="78">
        <f ca="1"/>
        <v>0</v>
      </c>
      <c r="Q588" s="78">
        <f ca="1"/>
        <v>2520</v>
      </c>
    </row>
    <row r="589" spans="2:17" x14ac:dyDescent="0.25">
      <c r="B589" s="88" t="str">
        <f ca="1"/>
        <v>Rent</v>
      </c>
      <c r="C589" s="87">
        <f ca="1"/>
        <v>46600</v>
      </c>
      <c r="D589" s="67">
        <f ca="1"/>
        <v>15821.920000000002</v>
      </c>
      <c r="E589" s="67">
        <f ca="1"/>
        <v>-11332.61</v>
      </c>
      <c r="F589" s="67">
        <f ca="1"/>
        <v>39552.86</v>
      </c>
      <c r="G589" s="67">
        <f ca="1"/>
        <v>46562.17</v>
      </c>
      <c r="H589" s="67">
        <f ca="1"/>
        <v>1514.1400000000042</v>
      </c>
      <c r="I589" s="67">
        <f ca="1"/>
        <v>14307.779999999997</v>
      </c>
      <c r="J589" s="67">
        <f ca="1"/>
        <v>27376.39</v>
      </c>
      <c r="K589" s="67">
        <f ca="1"/>
        <v>114.43</v>
      </c>
      <c r="L589" s="67">
        <f ca="1"/>
        <v>12062.04</v>
      </c>
      <c r="M589" s="67">
        <f ca="1"/>
        <v>-1039.04</v>
      </c>
      <c r="N589" s="67">
        <f ca="1"/>
        <v>-6021.82</v>
      </c>
      <c r="O589" s="67">
        <f ca="1"/>
        <v>-4271.75</v>
      </c>
      <c r="P589" s="67">
        <f ca="1"/>
        <v>0</v>
      </c>
      <c r="Q589" s="67">
        <f ca="1"/>
        <v>2520</v>
      </c>
    </row>
    <row r="590" spans="2:17" x14ac:dyDescent="0.25">
      <c r="B590" s="88" t="str">
        <f ca="1"/>
        <v>Visa Platinum</v>
      </c>
      <c r="C590" s="87">
        <f ca="1"/>
        <v>46602</v>
      </c>
      <c r="D590" s="78">
        <f ca="1"/>
        <v>15592.920000000002</v>
      </c>
      <c r="E590" s="78">
        <f ca="1"/>
        <v>-11021.61</v>
      </c>
      <c r="F590" s="78">
        <f ca="1"/>
        <v>39552.86</v>
      </c>
      <c r="G590" s="78">
        <f ca="1"/>
        <v>46644.17</v>
      </c>
      <c r="H590" s="78">
        <f ca="1"/>
        <v>1285.1400000000042</v>
      </c>
      <c r="I590" s="78">
        <f ca="1"/>
        <v>14307.779999999997</v>
      </c>
      <c r="J590" s="78">
        <f ca="1"/>
        <v>27376.39</v>
      </c>
      <c r="K590" s="78">
        <f ca="1"/>
        <v>114.43</v>
      </c>
      <c r="L590" s="78">
        <f ca="1"/>
        <v>12062.04</v>
      </c>
      <c r="M590" s="78">
        <f ca="1"/>
        <v>-728.04</v>
      </c>
      <c r="N590" s="78">
        <f ca="1"/>
        <v>-6021.82</v>
      </c>
      <c r="O590" s="78">
        <f ca="1"/>
        <v>-4271.75</v>
      </c>
      <c r="P590" s="78">
        <f ca="1"/>
        <v>0</v>
      </c>
      <c r="Q590" s="78">
        <f ca="1"/>
        <v>2520</v>
      </c>
    </row>
    <row r="591" spans="2:17" x14ac:dyDescent="0.25">
      <c r="B591" s="88" t="str">
        <f ca="1"/>
        <v>Kulo Internet</v>
      </c>
      <c r="C591" s="87">
        <f ca="1"/>
        <v>46604</v>
      </c>
      <c r="D591" s="67">
        <f ca="1"/>
        <v>15564.920000000002</v>
      </c>
      <c r="E591" s="67">
        <f ca="1"/>
        <v>-11021.61</v>
      </c>
      <c r="F591" s="67">
        <f ca="1"/>
        <v>39552.86</v>
      </c>
      <c r="G591" s="67">
        <f ca="1"/>
        <v>46616.17</v>
      </c>
      <c r="H591" s="67">
        <f ca="1"/>
        <v>1257.1400000000042</v>
      </c>
      <c r="I591" s="67">
        <f ca="1"/>
        <v>14307.779999999997</v>
      </c>
      <c r="J591" s="67">
        <f ca="1"/>
        <v>27376.39</v>
      </c>
      <c r="K591" s="67">
        <f ca="1"/>
        <v>114.43</v>
      </c>
      <c r="L591" s="67">
        <f ca="1"/>
        <v>12062.04</v>
      </c>
      <c r="M591" s="67">
        <f ca="1"/>
        <v>-728.04</v>
      </c>
      <c r="N591" s="67">
        <f ca="1"/>
        <v>-6021.82</v>
      </c>
      <c r="O591" s="67">
        <f ca="1"/>
        <v>-4271.75</v>
      </c>
      <c r="P591" s="67">
        <f ca="1"/>
        <v>0</v>
      </c>
      <c r="Q591" s="67">
        <f ca="1"/>
        <v>2520</v>
      </c>
    </row>
    <row r="592" spans="2:17" x14ac:dyDescent="0.25">
      <c r="B592" s="88" t="str">
        <f ca="1"/>
        <v>Cese Phone</v>
      </c>
      <c r="C592" s="87">
        <f ca="1"/>
        <v>46604</v>
      </c>
      <c r="D592" s="78">
        <f ca="1"/>
        <v>15422.920000000002</v>
      </c>
      <c r="E592" s="78">
        <f ca="1"/>
        <v>-11021.61</v>
      </c>
      <c r="F592" s="78">
        <f ca="1"/>
        <v>39552.86</v>
      </c>
      <c r="G592" s="78">
        <f ca="1"/>
        <v>46474.17</v>
      </c>
      <c r="H592" s="78">
        <f ca="1"/>
        <v>1115.1400000000042</v>
      </c>
      <c r="I592" s="78">
        <f ca="1"/>
        <v>14307.779999999997</v>
      </c>
      <c r="J592" s="78">
        <f ca="1"/>
        <v>27376.39</v>
      </c>
      <c r="K592" s="78">
        <f ca="1"/>
        <v>114.43</v>
      </c>
      <c r="L592" s="78">
        <f ca="1"/>
        <v>12062.04</v>
      </c>
      <c r="M592" s="78">
        <f ca="1"/>
        <v>-728.04</v>
      </c>
      <c r="N592" s="78">
        <f ca="1"/>
        <v>-6021.82</v>
      </c>
      <c r="O592" s="78">
        <f ca="1"/>
        <v>-4271.75</v>
      </c>
      <c r="P592" s="78">
        <f ca="1"/>
        <v>0</v>
      </c>
      <c r="Q592" s="78">
        <f ca="1"/>
        <v>2520</v>
      </c>
    </row>
    <row r="593" spans="2:17" x14ac:dyDescent="0.25">
      <c r="B593" s="88" t="str">
        <f ca="1"/>
        <v>Phone</v>
      </c>
      <c r="C593" s="87">
        <f ca="1"/>
        <v>46604</v>
      </c>
      <c r="D593" s="67">
        <f ca="1"/>
        <v>15272.250000000002</v>
      </c>
      <c r="E593" s="67">
        <f ca="1"/>
        <v>-11021.61</v>
      </c>
      <c r="F593" s="67">
        <f ca="1"/>
        <v>39552.86</v>
      </c>
      <c r="G593" s="67">
        <f ca="1"/>
        <v>46323.5</v>
      </c>
      <c r="H593" s="67">
        <f ca="1"/>
        <v>964.47000000000423</v>
      </c>
      <c r="I593" s="67">
        <f ca="1"/>
        <v>14307.779999999997</v>
      </c>
      <c r="J593" s="67">
        <f ca="1"/>
        <v>27376.39</v>
      </c>
      <c r="K593" s="67">
        <f ca="1"/>
        <v>114.43</v>
      </c>
      <c r="L593" s="67">
        <f ca="1"/>
        <v>12062.04</v>
      </c>
      <c r="M593" s="67">
        <f ca="1"/>
        <v>-728.04</v>
      </c>
      <c r="N593" s="67">
        <f ca="1"/>
        <v>-6021.82</v>
      </c>
      <c r="O593" s="67">
        <f ca="1"/>
        <v>-4271.75</v>
      </c>
      <c r="P593" s="67">
        <f ca="1"/>
        <v>0</v>
      </c>
      <c r="Q593" s="67">
        <f ca="1"/>
        <v>2520</v>
      </c>
    </row>
    <row r="594" spans="2:17" x14ac:dyDescent="0.25">
      <c r="B594" s="88" t="str">
        <f ca="1"/>
        <v>Sony</v>
      </c>
      <c r="C594" s="87">
        <f ca="1"/>
        <v>46607</v>
      </c>
      <c r="D594" s="78">
        <f ca="1"/>
        <v>15254.260000000002</v>
      </c>
      <c r="E594" s="78">
        <f ca="1"/>
        <v>-11021.61</v>
      </c>
      <c r="F594" s="78">
        <f ca="1"/>
        <v>39552.86</v>
      </c>
      <c r="G594" s="78">
        <f ca="1"/>
        <v>46305.51</v>
      </c>
      <c r="H594" s="78">
        <f ca="1"/>
        <v>946.48000000000422</v>
      </c>
      <c r="I594" s="78">
        <f ca="1"/>
        <v>14307.779999999997</v>
      </c>
      <c r="J594" s="78">
        <f ca="1"/>
        <v>27376.39</v>
      </c>
      <c r="K594" s="78">
        <f ca="1"/>
        <v>114.43</v>
      </c>
      <c r="L594" s="78">
        <f ca="1"/>
        <v>12062.04</v>
      </c>
      <c r="M594" s="78">
        <f ca="1"/>
        <v>-728.04</v>
      </c>
      <c r="N594" s="78">
        <f ca="1"/>
        <v>-6021.82</v>
      </c>
      <c r="O594" s="78">
        <f ca="1"/>
        <v>-4271.75</v>
      </c>
      <c r="P594" s="78">
        <f ca="1"/>
        <v>0</v>
      </c>
      <c r="Q594" s="78">
        <f ca="1"/>
        <v>2520</v>
      </c>
    </row>
    <row r="595" spans="2:17" x14ac:dyDescent="0.25">
      <c r="B595" s="88" t="str">
        <f ca="1"/>
        <v>Phone Insurance</v>
      </c>
      <c r="C595" s="87">
        <f ca="1"/>
        <v>46607</v>
      </c>
      <c r="D595" s="67">
        <f ca="1"/>
        <v>15246.260000000002</v>
      </c>
      <c r="E595" s="67">
        <f ca="1"/>
        <v>-11021.61</v>
      </c>
      <c r="F595" s="67">
        <f ca="1"/>
        <v>39552.86</v>
      </c>
      <c r="G595" s="67">
        <f ca="1"/>
        <v>46297.51</v>
      </c>
      <c r="H595" s="67">
        <f ca="1"/>
        <v>938.48000000000422</v>
      </c>
      <c r="I595" s="67">
        <f ca="1"/>
        <v>14307.779999999997</v>
      </c>
      <c r="J595" s="67">
        <f ca="1"/>
        <v>27376.39</v>
      </c>
      <c r="K595" s="67">
        <f ca="1"/>
        <v>114.43</v>
      </c>
      <c r="L595" s="67">
        <f ca="1"/>
        <v>12062.04</v>
      </c>
      <c r="M595" s="67">
        <f ca="1"/>
        <v>-728.04</v>
      </c>
      <c r="N595" s="67">
        <f ca="1"/>
        <v>-6021.82</v>
      </c>
      <c r="O595" s="67">
        <f ca="1"/>
        <v>-4271.75</v>
      </c>
      <c r="P595" s="67">
        <f ca="1"/>
        <v>0</v>
      </c>
      <c r="Q595" s="67">
        <f ca="1"/>
        <v>2520</v>
      </c>
    </row>
    <row r="596" spans="2:17" x14ac:dyDescent="0.25">
      <c r="B596" s="88" t="str">
        <f ca="1"/>
        <v>Amazon</v>
      </c>
      <c r="C596" s="87">
        <f ca="1"/>
        <v>46608</v>
      </c>
      <c r="D596" s="78">
        <f ca="1"/>
        <v>15230.11</v>
      </c>
      <c r="E596" s="78">
        <f ca="1"/>
        <v>-11021.61</v>
      </c>
      <c r="F596" s="78">
        <f ca="1"/>
        <v>39552.86</v>
      </c>
      <c r="G596" s="78">
        <f ca="1"/>
        <v>46281.36</v>
      </c>
      <c r="H596" s="78">
        <f ca="1"/>
        <v>922.33000000000425</v>
      </c>
      <c r="I596" s="78">
        <f ca="1"/>
        <v>14307.779999999997</v>
      </c>
      <c r="J596" s="78">
        <f ca="1"/>
        <v>27376.39</v>
      </c>
      <c r="K596" s="78">
        <f ca="1"/>
        <v>114.43</v>
      </c>
      <c r="L596" s="78">
        <f ca="1"/>
        <v>12062.04</v>
      </c>
      <c r="M596" s="78">
        <f ca="1"/>
        <v>-728.04</v>
      </c>
      <c r="N596" s="78">
        <f ca="1"/>
        <v>-6021.82</v>
      </c>
      <c r="O596" s="78">
        <f ca="1"/>
        <v>-4271.75</v>
      </c>
      <c r="P596" s="78">
        <f ca="1"/>
        <v>0</v>
      </c>
      <c r="Q596" s="78">
        <f ca="1"/>
        <v>2520</v>
      </c>
    </row>
    <row r="597" spans="2:17" x14ac:dyDescent="0.25">
      <c r="B597" s="88" t="str">
        <f ca="1"/>
        <v>Viso Go</v>
      </c>
      <c r="C597" s="87">
        <f ca="1"/>
        <v>46610</v>
      </c>
      <c r="D597" s="67">
        <f ca="1"/>
        <v>14955.11</v>
      </c>
      <c r="E597" s="67">
        <f ca="1"/>
        <v>-10875.61</v>
      </c>
      <c r="F597" s="67">
        <f ca="1"/>
        <v>39552.86</v>
      </c>
      <c r="G597" s="67">
        <f ca="1"/>
        <v>46152.36</v>
      </c>
      <c r="H597" s="67">
        <f ca="1"/>
        <v>647.33000000000425</v>
      </c>
      <c r="I597" s="67">
        <f ca="1"/>
        <v>14307.779999999997</v>
      </c>
      <c r="J597" s="67">
        <f ca="1"/>
        <v>27376.39</v>
      </c>
      <c r="K597" s="67">
        <f ca="1"/>
        <v>114.43</v>
      </c>
      <c r="L597" s="67">
        <f ca="1"/>
        <v>12062.04</v>
      </c>
      <c r="M597" s="67">
        <f ca="1"/>
        <v>-728.04</v>
      </c>
      <c r="N597" s="67">
        <f ca="1"/>
        <v>-5875.82</v>
      </c>
      <c r="O597" s="67">
        <f ca="1"/>
        <v>-4271.75</v>
      </c>
      <c r="P597" s="67">
        <f ca="1"/>
        <v>0</v>
      </c>
      <c r="Q597" s="67">
        <f ca="1"/>
        <v>2520</v>
      </c>
    </row>
    <row r="598" spans="2:17" x14ac:dyDescent="0.25">
      <c r="B598" s="88" t="str">
        <f ca="1"/>
        <v>Paycheck</v>
      </c>
      <c r="C598" s="87">
        <f ca="1"/>
        <v>46612</v>
      </c>
      <c r="D598" s="78">
        <f ca="1"/>
        <v>16555.11</v>
      </c>
      <c r="E598" s="78">
        <f ca="1"/>
        <v>-10875.61</v>
      </c>
      <c r="F598" s="78">
        <f ca="1"/>
        <v>39552.86</v>
      </c>
      <c r="G598" s="78">
        <f ca="1"/>
        <v>47752.36</v>
      </c>
      <c r="H598" s="78">
        <f ca="1"/>
        <v>1787.3300000000042</v>
      </c>
      <c r="I598" s="78">
        <f ca="1"/>
        <v>14767.779999999997</v>
      </c>
      <c r="J598" s="78">
        <f ca="1"/>
        <v>27376.39</v>
      </c>
      <c r="K598" s="78">
        <f ca="1"/>
        <v>114.43</v>
      </c>
      <c r="L598" s="78">
        <f ca="1"/>
        <v>12062.04</v>
      </c>
      <c r="M598" s="78">
        <f ca="1"/>
        <v>-728.04</v>
      </c>
      <c r="N598" s="78">
        <f ca="1"/>
        <v>-5875.82</v>
      </c>
      <c r="O598" s="78">
        <f ca="1"/>
        <v>-4271.75</v>
      </c>
      <c r="P598" s="78">
        <f ca="1"/>
        <v>0</v>
      </c>
      <c r="Q598" s="78">
        <f ca="1"/>
        <v>2520</v>
      </c>
    </row>
    <row r="599" spans="2:17" x14ac:dyDescent="0.25">
      <c r="B599" s="88" t="str">
        <f ca="1"/>
        <v>Ameritas</v>
      </c>
      <c r="C599" s="87">
        <f ca="1"/>
        <v>46612</v>
      </c>
      <c r="D599" s="67">
        <f ca="1"/>
        <v>16555.11</v>
      </c>
      <c r="E599" s="67">
        <f ca="1"/>
        <v>-10875.61</v>
      </c>
      <c r="F599" s="67">
        <f ca="1"/>
        <v>39664.86</v>
      </c>
      <c r="G599" s="67">
        <f ca="1"/>
        <v>47864.36</v>
      </c>
      <c r="H599" s="67">
        <f ca="1"/>
        <v>1787.3300000000042</v>
      </c>
      <c r="I599" s="67">
        <f ca="1"/>
        <v>14767.779999999997</v>
      </c>
      <c r="J599" s="67">
        <f ca="1"/>
        <v>27488.39</v>
      </c>
      <c r="K599" s="67">
        <f ca="1"/>
        <v>114.43</v>
      </c>
      <c r="L599" s="67">
        <f ca="1"/>
        <v>12062.04</v>
      </c>
      <c r="M599" s="67">
        <f ca="1"/>
        <v>-728.04</v>
      </c>
      <c r="N599" s="67">
        <f ca="1"/>
        <v>-5875.82</v>
      </c>
      <c r="O599" s="67">
        <f ca="1"/>
        <v>-4271.75</v>
      </c>
      <c r="P599" s="67">
        <f ca="1"/>
        <v>0</v>
      </c>
      <c r="Q599" s="67">
        <f ca="1"/>
        <v>2520</v>
      </c>
    </row>
    <row r="600" spans="2:17" x14ac:dyDescent="0.25">
      <c r="B600" s="88" t="str">
        <f ca="1"/>
        <v>Groceries</v>
      </c>
      <c r="C600" s="87">
        <f ca="1"/>
        <v>46613</v>
      </c>
      <c r="D600" s="78">
        <f ca="1"/>
        <v>16355.11</v>
      </c>
      <c r="E600" s="78">
        <f ca="1"/>
        <v>-10875.61</v>
      </c>
      <c r="F600" s="78">
        <f ca="1"/>
        <v>39664.86</v>
      </c>
      <c r="G600" s="78">
        <f ca="1"/>
        <v>47664.36</v>
      </c>
      <c r="H600" s="78">
        <f ca="1"/>
        <v>1787.3300000000042</v>
      </c>
      <c r="I600" s="78">
        <f ca="1"/>
        <v>14567.779999999997</v>
      </c>
      <c r="J600" s="78">
        <f ca="1"/>
        <v>27488.39</v>
      </c>
      <c r="K600" s="78">
        <f ca="1"/>
        <v>114.43</v>
      </c>
      <c r="L600" s="78">
        <f ca="1"/>
        <v>12062.04</v>
      </c>
      <c r="M600" s="78">
        <f ca="1"/>
        <v>-728.04</v>
      </c>
      <c r="N600" s="78">
        <f ca="1"/>
        <v>-5875.82</v>
      </c>
      <c r="O600" s="78">
        <f ca="1"/>
        <v>-4271.75</v>
      </c>
      <c r="P600" s="78">
        <f ca="1"/>
        <v>0</v>
      </c>
      <c r="Q600" s="78">
        <f ca="1"/>
        <v>2520</v>
      </c>
    </row>
    <row r="601" spans="2:17" x14ac:dyDescent="0.25">
      <c r="B601" s="88" t="str">
        <f ca="1"/>
        <v>Food &amp; Drinks</v>
      </c>
      <c r="C601" s="87">
        <f ca="1"/>
        <v>46613</v>
      </c>
      <c r="D601" s="67">
        <f ca="1"/>
        <v>16155.11</v>
      </c>
      <c r="E601" s="67">
        <f ca="1"/>
        <v>-10875.61</v>
      </c>
      <c r="F601" s="67">
        <f ca="1"/>
        <v>39664.86</v>
      </c>
      <c r="G601" s="67">
        <f ca="1"/>
        <v>47464.36</v>
      </c>
      <c r="H601" s="67">
        <f ca="1"/>
        <v>1787.3300000000042</v>
      </c>
      <c r="I601" s="67">
        <f ca="1"/>
        <v>14367.779999999997</v>
      </c>
      <c r="J601" s="67">
        <f ca="1"/>
        <v>27488.39</v>
      </c>
      <c r="K601" s="67">
        <f ca="1"/>
        <v>114.43</v>
      </c>
      <c r="L601" s="67">
        <f ca="1"/>
        <v>12062.04</v>
      </c>
      <c r="M601" s="67">
        <f ca="1"/>
        <v>-728.04</v>
      </c>
      <c r="N601" s="67">
        <f ca="1"/>
        <v>-5875.82</v>
      </c>
      <c r="O601" s="67">
        <f ca="1"/>
        <v>-4271.75</v>
      </c>
      <c r="P601" s="67">
        <f ca="1"/>
        <v>0</v>
      </c>
      <c r="Q601" s="67">
        <f ca="1"/>
        <v>2520</v>
      </c>
    </row>
    <row r="602" spans="2:17" x14ac:dyDescent="0.25">
      <c r="B602" s="88" t="str">
        <f ca="1"/>
        <v>Motorcycle</v>
      </c>
      <c r="C602" s="87">
        <f ca="1"/>
        <v>46615</v>
      </c>
      <c r="D602" s="78">
        <f ca="1"/>
        <v>16004.730000000001</v>
      </c>
      <c r="E602" s="78">
        <f ca="1"/>
        <v>-10875.61</v>
      </c>
      <c r="F602" s="78">
        <f ca="1"/>
        <v>39664.86</v>
      </c>
      <c r="G602" s="78">
        <f ca="1"/>
        <v>47313.98</v>
      </c>
      <c r="H602" s="78">
        <f ca="1"/>
        <v>1636.9500000000044</v>
      </c>
      <c r="I602" s="78">
        <f ca="1"/>
        <v>14367.779999999997</v>
      </c>
      <c r="J602" s="78">
        <f ca="1"/>
        <v>27488.39</v>
      </c>
      <c r="K602" s="78">
        <f ca="1"/>
        <v>114.43</v>
      </c>
      <c r="L602" s="78">
        <f ca="1"/>
        <v>12062.04</v>
      </c>
      <c r="M602" s="78">
        <f ca="1"/>
        <v>-728.04</v>
      </c>
      <c r="N602" s="78">
        <f ca="1"/>
        <v>-5875.82</v>
      </c>
      <c r="O602" s="78">
        <f ca="1"/>
        <v>-4271.75</v>
      </c>
      <c r="P602" s="78">
        <f ca="1"/>
        <v>0</v>
      </c>
      <c r="Q602" s="78">
        <f ca="1"/>
        <v>2520</v>
      </c>
    </row>
    <row r="603" spans="2:17" x14ac:dyDescent="0.25">
      <c r="B603" s="88" t="str">
        <f ca="1"/>
        <v>Netflix</v>
      </c>
      <c r="C603" s="87">
        <f ca="1"/>
        <v>46619</v>
      </c>
      <c r="D603" s="67">
        <f ca="1"/>
        <v>15979.740000000002</v>
      </c>
      <c r="E603" s="67">
        <f ca="1"/>
        <v>-10875.61</v>
      </c>
      <c r="F603" s="67">
        <f ca="1"/>
        <v>39664.86</v>
      </c>
      <c r="G603" s="67">
        <f ca="1"/>
        <v>47288.990000000005</v>
      </c>
      <c r="H603" s="67">
        <f ca="1"/>
        <v>1611.9600000000044</v>
      </c>
      <c r="I603" s="67">
        <f ca="1"/>
        <v>14367.779999999997</v>
      </c>
      <c r="J603" s="67">
        <f ca="1"/>
        <v>27488.39</v>
      </c>
      <c r="K603" s="67">
        <f ca="1"/>
        <v>114.43</v>
      </c>
      <c r="L603" s="67">
        <f ca="1"/>
        <v>12062.04</v>
      </c>
      <c r="M603" s="67">
        <f ca="1"/>
        <v>-728.04</v>
      </c>
      <c r="N603" s="67">
        <f ca="1"/>
        <v>-5875.82</v>
      </c>
      <c r="O603" s="67">
        <f ca="1"/>
        <v>-4271.75</v>
      </c>
      <c r="P603" s="67">
        <f ca="1"/>
        <v>0</v>
      </c>
      <c r="Q603" s="67">
        <f ca="1"/>
        <v>2520</v>
      </c>
    </row>
    <row r="604" spans="2:17" x14ac:dyDescent="0.25">
      <c r="B604" s="88" t="str">
        <f ca="1"/>
        <v>Renters</v>
      </c>
      <c r="C604" s="87">
        <f ca="1"/>
        <v>46620</v>
      </c>
      <c r="D604" s="78">
        <f ca="1"/>
        <v>15968.820000000002</v>
      </c>
      <c r="E604" s="78">
        <f ca="1"/>
        <v>-10875.61</v>
      </c>
      <c r="F604" s="78">
        <f ca="1"/>
        <v>39664.86</v>
      </c>
      <c r="G604" s="78">
        <f ca="1"/>
        <v>47278.07</v>
      </c>
      <c r="H604" s="78">
        <f ca="1"/>
        <v>1601.0400000000043</v>
      </c>
      <c r="I604" s="78">
        <f ca="1"/>
        <v>14367.779999999997</v>
      </c>
      <c r="J604" s="78">
        <f ca="1"/>
        <v>27488.39</v>
      </c>
      <c r="K604" s="78">
        <f ca="1"/>
        <v>114.43</v>
      </c>
      <c r="L604" s="78">
        <f ca="1"/>
        <v>12062.04</v>
      </c>
      <c r="M604" s="78">
        <f ca="1"/>
        <v>-728.04</v>
      </c>
      <c r="N604" s="78">
        <f ca="1"/>
        <v>-5875.82</v>
      </c>
      <c r="O604" s="78">
        <f ca="1"/>
        <v>-4271.75</v>
      </c>
      <c r="P604" s="78">
        <f ca="1"/>
        <v>0</v>
      </c>
      <c r="Q604" s="78">
        <f ca="1"/>
        <v>2520</v>
      </c>
    </row>
    <row r="605" spans="2:17" x14ac:dyDescent="0.25">
      <c r="B605" s="88" t="str">
        <f ca="1"/>
        <v>Cese Transfer</v>
      </c>
      <c r="C605" s="87">
        <f ca="1"/>
        <v>46624</v>
      </c>
      <c r="D605" s="67">
        <f ca="1"/>
        <v>16110.820000000002</v>
      </c>
      <c r="E605" s="67">
        <f ca="1"/>
        <v>-10875.61</v>
      </c>
      <c r="F605" s="67">
        <f ca="1"/>
        <v>39664.86</v>
      </c>
      <c r="G605" s="67">
        <f ca="1"/>
        <v>47420.07</v>
      </c>
      <c r="H605" s="67">
        <f ca="1"/>
        <v>1743.0400000000043</v>
      </c>
      <c r="I605" s="67">
        <f ca="1"/>
        <v>14367.779999999997</v>
      </c>
      <c r="J605" s="67">
        <f ca="1"/>
        <v>27488.39</v>
      </c>
      <c r="K605" s="67">
        <f ca="1"/>
        <v>114.43</v>
      </c>
      <c r="L605" s="67">
        <f ca="1"/>
        <v>12062.04</v>
      </c>
      <c r="M605" s="67">
        <f ca="1"/>
        <v>-728.04</v>
      </c>
      <c r="N605" s="67">
        <f ca="1"/>
        <v>-5875.82</v>
      </c>
      <c r="O605" s="67">
        <f ca="1"/>
        <v>-4271.75</v>
      </c>
      <c r="P605" s="67">
        <f ca="1"/>
        <v>0</v>
      </c>
      <c r="Q605" s="67">
        <f ca="1"/>
        <v>2520</v>
      </c>
    </row>
    <row r="606" spans="2:17" x14ac:dyDescent="0.25">
      <c r="B606" s="88" t="str">
        <f ca="1"/>
        <v>Internet</v>
      </c>
      <c r="C606" s="87">
        <f ca="1"/>
        <v>46625</v>
      </c>
      <c r="D606" s="78">
        <f ca="1"/>
        <v>16110.820000000002</v>
      </c>
      <c r="E606" s="78">
        <f ca="1"/>
        <v>-10875.61</v>
      </c>
      <c r="F606" s="78">
        <f ca="1"/>
        <v>39664.86</v>
      </c>
      <c r="G606" s="78">
        <f ca="1"/>
        <v>47420.07</v>
      </c>
      <c r="H606" s="78">
        <f ca="1"/>
        <v>1743.0400000000043</v>
      </c>
      <c r="I606" s="78">
        <f ca="1"/>
        <v>14367.779999999997</v>
      </c>
      <c r="J606" s="78">
        <f ca="1"/>
        <v>27488.39</v>
      </c>
      <c r="K606" s="78">
        <f ca="1"/>
        <v>114.43</v>
      </c>
      <c r="L606" s="78">
        <f ca="1"/>
        <v>12062.04</v>
      </c>
      <c r="M606" s="78">
        <f ca="1"/>
        <v>-728.04</v>
      </c>
      <c r="N606" s="78">
        <f ca="1"/>
        <v>-5875.82</v>
      </c>
      <c r="O606" s="78">
        <f ca="1"/>
        <v>-4271.75</v>
      </c>
      <c r="P606" s="78">
        <f ca="1"/>
        <v>0</v>
      </c>
      <c r="Q606" s="78">
        <f ca="1"/>
        <v>2520</v>
      </c>
    </row>
    <row r="607" spans="2:17" x14ac:dyDescent="0.25">
      <c r="B607" s="88" t="str">
        <f ca="1"/>
        <v>Windsurf</v>
      </c>
      <c r="C607" s="87">
        <f ca="1"/>
        <v>46625</v>
      </c>
      <c r="D607" s="67">
        <f ca="1"/>
        <v>16095.820000000002</v>
      </c>
      <c r="E607" s="67">
        <f ca="1"/>
        <v>-10875.61</v>
      </c>
      <c r="F607" s="67">
        <f ca="1"/>
        <v>39664.86</v>
      </c>
      <c r="G607" s="67">
        <f ca="1"/>
        <v>47405.07</v>
      </c>
      <c r="H607" s="67">
        <f ca="1"/>
        <v>1728.0400000000043</v>
      </c>
      <c r="I607" s="67">
        <f ca="1"/>
        <v>14367.779999999997</v>
      </c>
      <c r="J607" s="67">
        <f ca="1"/>
        <v>27488.39</v>
      </c>
      <c r="K607" s="67">
        <f ca="1"/>
        <v>114.43</v>
      </c>
      <c r="L607" s="67">
        <f ca="1"/>
        <v>12062.04</v>
      </c>
      <c r="M607" s="67">
        <f ca="1"/>
        <v>-728.04</v>
      </c>
      <c r="N607" s="67">
        <f ca="1"/>
        <v>-5875.82</v>
      </c>
      <c r="O607" s="67">
        <f ca="1"/>
        <v>-4271.75</v>
      </c>
      <c r="P607" s="67">
        <f ca="1"/>
        <v>0</v>
      </c>
      <c r="Q607" s="67">
        <f ca="1"/>
        <v>2520</v>
      </c>
    </row>
    <row r="608" spans="2:17" x14ac:dyDescent="0.25">
      <c r="B608" s="88" t="str">
        <f ca="1"/>
        <v>Paycheck</v>
      </c>
      <c r="C608" s="87">
        <f ca="1"/>
        <v>46626</v>
      </c>
      <c r="D608" s="78">
        <f ca="1"/>
        <v>17695.82</v>
      </c>
      <c r="E608" s="78">
        <f ca="1"/>
        <v>-10875.61</v>
      </c>
      <c r="F608" s="78">
        <f ca="1"/>
        <v>39664.86</v>
      </c>
      <c r="G608" s="78">
        <f ca="1"/>
        <v>49005.07</v>
      </c>
      <c r="H608" s="78">
        <f ca="1"/>
        <v>2868.0400000000045</v>
      </c>
      <c r="I608" s="78">
        <f ca="1"/>
        <v>14827.779999999997</v>
      </c>
      <c r="J608" s="78">
        <f ca="1"/>
        <v>27488.39</v>
      </c>
      <c r="K608" s="78">
        <f ca="1"/>
        <v>114.43</v>
      </c>
      <c r="L608" s="78">
        <f ca="1"/>
        <v>12062.04</v>
      </c>
      <c r="M608" s="78">
        <f ca="1"/>
        <v>-728.04</v>
      </c>
      <c r="N608" s="78">
        <f ca="1"/>
        <v>-5875.82</v>
      </c>
      <c r="O608" s="78">
        <f ca="1"/>
        <v>-4271.75</v>
      </c>
      <c r="P608" s="78">
        <f ca="1"/>
        <v>0</v>
      </c>
      <c r="Q608" s="78">
        <f ca="1"/>
        <v>2520</v>
      </c>
    </row>
    <row r="609" spans="2:17" x14ac:dyDescent="0.25">
      <c r="B609" s="88" t="str">
        <f ca="1"/>
        <v>Ameritas</v>
      </c>
      <c r="C609" s="87">
        <f ca="1"/>
        <v>46626</v>
      </c>
      <c r="D609" s="67">
        <f ca="1"/>
        <v>17695.82</v>
      </c>
      <c r="E609" s="67">
        <f ca="1"/>
        <v>-10875.61</v>
      </c>
      <c r="F609" s="67">
        <f ca="1"/>
        <v>39776.86</v>
      </c>
      <c r="G609" s="67">
        <f ca="1"/>
        <v>49117.07</v>
      </c>
      <c r="H609" s="67">
        <f ca="1"/>
        <v>2868.0400000000045</v>
      </c>
      <c r="I609" s="67">
        <f ca="1"/>
        <v>14827.779999999997</v>
      </c>
      <c r="J609" s="67">
        <f ca="1"/>
        <v>27600.39</v>
      </c>
      <c r="K609" s="67">
        <f ca="1"/>
        <v>114.43</v>
      </c>
      <c r="L609" s="67">
        <f ca="1"/>
        <v>12062.04</v>
      </c>
      <c r="M609" s="67">
        <f ca="1"/>
        <v>-728.04</v>
      </c>
      <c r="N609" s="67">
        <f ca="1"/>
        <v>-5875.82</v>
      </c>
      <c r="O609" s="67">
        <f ca="1"/>
        <v>-4271.75</v>
      </c>
      <c r="P609" s="67">
        <f ca="1"/>
        <v>0</v>
      </c>
      <c r="Q609" s="67">
        <f ca="1"/>
        <v>2520</v>
      </c>
    </row>
    <row r="610" spans="2:17" x14ac:dyDescent="0.25">
      <c r="B610" s="88" t="str">
        <f ca="1"/>
        <v>Tidal</v>
      </c>
      <c r="C610" s="87">
        <f ca="1"/>
        <v>46626</v>
      </c>
      <c r="D610" s="78">
        <f ca="1"/>
        <v>17684.830000000002</v>
      </c>
      <c r="E610" s="78">
        <f ca="1"/>
        <v>-10875.61</v>
      </c>
      <c r="F610" s="78">
        <f ca="1"/>
        <v>39776.86</v>
      </c>
      <c r="G610" s="78">
        <f ca="1"/>
        <v>49106.080000000002</v>
      </c>
      <c r="H610" s="78">
        <f ca="1"/>
        <v>2857.0500000000047</v>
      </c>
      <c r="I610" s="78">
        <f ca="1"/>
        <v>14827.779999999997</v>
      </c>
      <c r="J610" s="78">
        <f ca="1"/>
        <v>27600.39</v>
      </c>
      <c r="K610" s="78">
        <f ca="1"/>
        <v>114.43</v>
      </c>
      <c r="L610" s="78">
        <f ca="1"/>
        <v>12062.04</v>
      </c>
      <c r="M610" s="78">
        <f ca="1"/>
        <v>-728.04</v>
      </c>
      <c r="N610" s="78">
        <f ca="1"/>
        <v>-5875.82</v>
      </c>
      <c r="O610" s="78">
        <f ca="1"/>
        <v>-4271.75</v>
      </c>
      <c r="P610" s="78">
        <f ca="1"/>
        <v>0</v>
      </c>
      <c r="Q610" s="78">
        <f ca="1"/>
        <v>2520</v>
      </c>
    </row>
    <row r="611" spans="2:17" x14ac:dyDescent="0.25">
      <c r="B611" s="88" t="str">
        <f ca="1"/>
        <v>Costco Citi</v>
      </c>
      <c r="C611" s="87">
        <f ca="1"/>
        <v>46627</v>
      </c>
      <c r="D611" s="67">
        <f ca="1"/>
        <v>17544.830000000002</v>
      </c>
      <c r="E611" s="67">
        <f ca="1"/>
        <v>-10875.61</v>
      </c>
      <c r="F611" s="67">
        <f ca="1"/>
        <v>39776.86</v>
      </c>
      <c r="G611" s="67">
        <f ca="1"/>
        <v>49106.080000000002</v>
      </c>
      <c r="H611" s="67">
        <f ca="1"/>
        <v>2717.0500000000047</v>
      </c>
      <c r="I611" s="67">
        <f ca="1"/>
        <v>14827.779999999997</v>
      </c>
      <c r="J611" s="67">
        <f ca="1"/>
        <v>27600.39</v>
      </c>
      <c r="K611" s="67">
        <f ca="1"/>
        <v>114.43</v>
      </c>
      <c r="L611" s="67">
        <f ca="1"/>
        <v>12062.04</v>
      </c>
      <c r="M611" s="67">
        <f ca="1"/>
        <v>-728.04</v>
      </c>
      <c r="N611" s="67">
        <f ca="1"/>
        <v>-5875.82</v>
      </c>
      <c r="O611" s="67">
        <f ca="1"/>
        <v>-4271.75</v>
      </c>
      <c r="P611" s="67">
        <f ca="1"/>
        <v>0</v>
      </c>
      <c r="Q611" s="67">
        <f ca="1"/>
        <v>2660</v>
      </c>
    </row>
    <row r="612" spans="2:17" x14ac:dyDescent="0.25">
      <c r="B612" s="88" t="str">
        <f ca="1"/>
        <v>Kulo Transfer</v>
      </c>
      <c r="C612" s="87">
        <f ca="1"/>
        <v>46627</v>
      </c>
      <c r="D612" s="78">
        <f ca="1"/>
        <v>18594.830000000002</v>
      </c>
      <c r="E612" s="78">
        <f ca="1"/>
        <v>-10875.61</v>
      </c>
      <c r="F612" s="78">
        <f ca="1"/>
        <v>39776.86</v>
      </c>
      <c r="G612" s="78">
        <f ca="1"/>
        <v>50156.08</v>
      </c>
      <c r="H612" s="78">
        <f ca="1"/>
        <v>3767.0500000000047</v>
      </c>
      <c r="I612" s="78">
        <f ca="1"/>
        <v>14827.779999999997</v>
      </c>
      <c r="J612" s="78">
        <f ca="1"/>
        <v>27600.39</v>
      </c>
      <c r="K612" s="78">
        <f ca="1"/>
        <v>114.43</v>
      </c>
      <c r="L612" s="78">
        <f ca="1"/>
        <v>12062.04</v>
      </c>
      <c r="M612" s="78">
        <f ca="1"/>
        <v>-728.04</v>
      </c>
      <c r="N612" s="78">
        <f ca="1"/>
        <v>-5875.82</v>
      </c>
      <c r="O612" s="78">
        <f ca="1"/>
        <v>-4271.75</v>
      </c>
      <c r="P612" s="78">
        <f ca="1"/>
        <v>0</v>
      </c>
      <c r="Q612" s="78">
        <f ca="1"/>
        <v>2660</v>
      </c>
    </row>
    <row r="613" spans="2:17" x14ac:dyDescent="0.25">
      <c r="B613" s="88" t="str">
        <f ca="1"/>
        <v>Kulo SDGE</v>
      </c>
      <c r="C613" s="87">
        <f ca="1"/>
        <v>46627</v>
      </c>
      <c r="D613" s="67">
        <f ca="1"/>
        <v>18512.830000000002</v>
      </c>
      <c r="E613" s="67">
        <f ca="1"/>
        <v>-10875.61</v>
      </c>
      <c r="F613" s="67">
        <f ca="1"/>
        <v>39776.86</v>
      </c>
      <c r="G613" s="67">
        <f ca="1"/>
        <v>50074.080000000002</v>
      </c>
      <c r="H613" s="67">
        <f ca="1"/>
        <v>3685.0500000000047</v>
      </c>
      <c r="I613" s="67">
        <f ca="1"/>
        <v>14827.779999999997</v>
      </c>
      <c r="J613" s="67">
        <f ca="1"/>
        <v>27600.39</v>
      </c>
      <c r="K613" s="67">
        <f ca="1"/>
        <v>114.43</v>
      </c>
      <c r="L613" s="67">
        <f ca="1"/>
        <v>12062.04</v>
      </c>
      <c r="M613" s="67">
        <f ca="1"/>
        <v>-728.04</v>
      </c>
      <c r="N613" s="67">
        <f ca="1"/>
        <v>-5875.82</v>
      </c>
      <c r="O613" s="67">
        <f ca="1"/>
        <v>-4271.75</v>
      </c>
      <c r="P613" s="67">
        <f ca="1"/>
        <v>0</v>
      </c>
      <c r="Q613" s="67">
        <f ca="1"/>
        <v>2660</v>
      </c>
    </row>
    <row r="614" spans="2:17" x14ac:dyDescent="0.25">
      <c r="B614" s="88" t="str">
        <f ca="1"/>
        <v>Groceries</v>
      </c>
      <c r="C614" s="87">
        <f ca="1"/>
        <v>46627</v>
      </c>
      <c r="D614" s="78">
        <f ca="1"/>
        <v>18312.830000000002</v>
      </c>
      <c r="E614" s="78">
        <f ca="1"/>
        <v>-10875.61</v>
      </c>
      <c r="F614" s="78">
        <f ca="1"/>
        <v>39776.86</v>
      </c>
      <c r="G614" s="78">
        <f ca="1"/>
        <v>49874.080000000002</v>
      </c>
      <c r="H614" s="78">
        <f ca="1"/>
        <v>3685.0500000000047</v>
      </c>
      <c r="I614" s="78">
        <f ca="1"/>
        <v>14627.779999999997</v>
      </c>
      <c r="J614" s="78">
        <f ca="1"/>
        <v>27600.39</v>
      </c>
      <c r="K614" s="78">
        <f ca="1"/>
        <v>114.43</v>
      </c>
      <c r="L614" s="78">
        <f ca="1"/>
        <v>12062.04</v>
      </c>
      <c r="M614" s="78">
        <f ca="1"/>
        <v>-728.04</v>
      </c>
      <c r="N614" s="78">
        <f ca="1"/>
        <v>-5875.82</v>
      </c>
      <c r="O614" s="78">
        <f ca="1"/>
        <v>-4271.75</v>
      </c>
      <c r="P614" s="78">
        <f ca="1"/>
        <v>0</v>
      </c>
      <c r="Q614" s="78">
        <f ca="1"/>
        <v>2660</v>
      </c>
    </row>
    <row r="615" spans="2:17" x14ac:dyDescent="0.25">
      <c r="B615" s="88" t="str">
        <f ca="1"/>
        <v>Food &amp; Drinks</v>
      </c>
      <c r="C615" s="87">
        <f ca="1"/>
        <v>46627</v>
      </c>
      <c r="D615" s="67">
        <f ca="1"/>
        <v>18112.830000000002</v>
      </c>
      <c r="E615" s="67">
        <f ca="1"/>
        <v>-10875.61</v>
      </c>
      <c r="F615" s="67">
        <f ca="1"/>
        <v>39776.86</v>
      </c>
      <c r="G615" s="67">
        <f ca="1"/>
        <v>49674.080000000002</v>
      </c>
      <c r="H615" s="67">
        <f ca="1"/>
        <v>3685.0500000000047</v>
      </c>
      <c r="I615" s="67">
        <f ca="1"/>
        <v>14427.779999999997</v>
      </c>
      <c r="J615" s="67">
        <f ca="1"/>
        <v>27600.39</v>
      </c>
      <c r="K615" s="67">
        <f ca="1"/>
        <v>114.43</v>
      </c>
      <c r="L615" s="67">
        <f ca="1"/>
        <v>12062.04</v>
      </c>
      <c r="M615" s="67">
        <f ca="1"/>
        <v>-728.04</v>
      </c>
      <c r="N615" s="67">
        <f ca="1"/>
        <v>-5875.82</v>
      </c>
      <c r="O615" s="67">
        <f ca="1"/>
        <v>-4271.75</v>
      </c>
      <c r="P615" s="67">
        <f ca="1"/>
        <v>0</v>
      </c>
      <c r="Q615" s="67">
        <f ca="1"/>
        <v>2660</v>
      </c>
    </row>
    <row r="616" spans="2:17" x14ac:dyDescent="0.25">
      <c r="B616" s="88" t="str">
        <f ca="1"/>
        <v>SDGE</v>
      </c>
      <c r="C616" s="87">
        <f ca="1"/>
        <v>46627</v>
      </c>
      <c r="D616" s="78">
        <f ca="1"/>
        <v>18028.830000000002</v>
      </c>
      <c r="E616" s="78">
        <f ca="1"/>
        <v>-10875.61</v>
      </c>
      <c r="F616" s="78">
        <f ca="1"/>
        <v>39776.86</v>
      </c>
      <c r="G616" s="78">
        <f ca="1"/>
        <v>49590.080000000002</v>
      </c>
      <c r="H616" s="78">
        <f ca="1"/>
        <v>3601.0500000000047</v>
      </c>
      <c r="I616" s="78">
        <f ca="1"/>
        <v>14427.779999999997</v>
      </c>
      <c r="J616" s="78">
        <f ca="1"/>
        <v>27600.39</v>
      </c>
      <c r="K616" s="78">
        <f ca="1"/>
        <v>114.43</v>
      </c>
      <c r="L616" s="78">
        <f ca="1"/>
        <v>12062.04</v>
      </c>
      <c r="M616" s="78">
        <f ca="1"/>
        <v>-728.04</v>
      </c>
      <c r="N616" s="78">
        <f ca="1"/>
        <v>-5875.82</v>
      </c>
      <c r="O616" s="78">
        <f ca="1"/>
        <v>-4271.75</v>
      </c>
      <c r="P616" s="78">
        <f ca="1"/>
        <v>0</v>
      </c>
      <c r="Q616" s="78">
        <f ca="1"/>
        <v>2660</v>
      </c>
    </row>
    <row r="617" spans="2:17" x14ac:dyDescent="0.25">
      <c r="B617" s="88" t="str">
        <f ca="1"/>
        <v>Prime Ad-Free</v>
      </c>
      <c r="C617" s="87">
        <f ca="1"/>
        <v>46627</v>
      </c>
      <c r="D617" s="67">
        <f ca="1"/>
        <v>18025.840000000004</v>
      </c>
      <c r="E617" s="67">
        <f ca="1"/>
        <v>-10875.61</v>
      </c>
      <c r="F617" s="67">
        <f ca="1"/>
        <v>39776.86</v>
      </c>
      <c r="G617" s="67">
        <f ca="1"/>
        <v>49587.090000000004</v>
      </c>
      <c r="H617" s="67">
        <f ca="1"/>
        <v>3598.0600000000049</v>
      </c>
      <c r="I617" s="67">
        <f ca="1"/>
        <v>14427.779999999997</v>
      </c>
      <c r="J617" s="67">
        <f ca="1"/>
        <v>27600.39</v>
      </c>
      <c r="K617" s="67">
        <f ca="1"/>
        <v>114.43</v>
      </c>
      <c r="L617" s="67">
        <f ca="1"/>
        <v>12062.04</v>
      </c>
      <c r="M617" s="67">
        <f ca="1"/>
        <v>-728.04</v>
      </c>
      <c r="N617" s="67">
        <f ca="1"/>
        <v>-5875.82</v>
      </c>
      <c r="O617" s="67">
        <f ca="1"/>
        <v>-4271.75</v>
      </c>
      <c r="P617" s="67">
        <f ca="1"/>
        <v>0</v>
      </c>
      <c r="Q617" s="67">
        <f ca="1"/>
        <v>2660</v>
      </c>
    </row>
    <row r="618" spans="2:17" x14ac:dyDescent="0.25">
      <c r="B618" s="88" t="str">
        <f ca="1"/>
        <v>Disability</v>
      </c>
      <c r="C618" s="87">
        <f ca="1"/>
        <v>46631</v>
      </c>
      <c r="D618" s="78">
        <f ca="1"/>
        <v>18382.5</v>
      </c>
      <c r="E618" s="78">
        <f ca="1"/>
        <v>-10875.61</v>
      </c>
      <c r="F618" s="78">
        <f ca="1"/>
        <v>39776.86</v>
      </c>
      <c r="G618" s="78">
        <f ca="1"/>
        <v>49943.75</v>
      </c>
      <c r="H618" s="78">
        <f ca="1"/>
        <v>3598.0600000000049</v>
      </c>
      <c r="I618" s="78">
        <f ca="1"/>
        <v>14784.439999999997</v>
      </c>
      <c r="J618" s="78">
        <f ca="1"/>
        <v>27600.39</v>
      </c>
      <c r="K618" s="78">
        <f ca="1"/>
        <v>114.43</v>
      </c>
      <c r="L618" s="78">
        <f ca="1"/>
        <v>12062.04</v>
      </c>
      <c r="M618" s="78">
        <f ca="1"/>
        <v>-728.04</v>
      </c>
      <c r="N618" s="78">
        <f ca="1"/>
        <v>-5875.82</v>
      </c>
      <c r="O618" s="78">
        <f ca="1"/>
        <v>-4271.75</v>
      </c>
      <c r="P618" s="78">
        <f ca="1"/>
        <v>0</v>
      </c>
      <c r="Q618" s="78">
        <f ca="1"/>
        <v>2660</v>
      </c>
    </row>
    <row r="619" spans="2:17" x14ac:dyDescent="0.25">
      <c r="B619" s="88" t="str">
        <f ca="1"/>
        <v>Kulo Rent</v>
      </c>
      <c r="C619" s="87">
        <f ca="1"/>
        <v>46631</v>
      </c>
      <c r="D619" s="67">
        <f ca="1"/>
        <v>17423.5</v>
      </c>
      <c r="E619" s="67">
        <f ca="1"/>
        <v>-10875.61</v>
      </c>
      <c r="F619" s="67">
        <f ca="1"/>
        <v>39776.86</v>
      </c>
      <c r="G619" s="67">
        <f ca="1"/>
        <v>48984.75</v>
      </c>
      <c r="H619" s="67">
        <f ca="1"/>
        <v>2639.0600000000049</v>
      </c>
      <c r="I619" s="67">
        <f ca="1"/>
        <v>14784.439999999997</v>
      </c>
      <c r="J619" s="67">
        <f ca="1"/>
        <v>27600.39</v>
      </c>
      <c r="K619" s="67">
        <f ca="1"/>
        <v>114.43</v>
      </c>
      <c r="L619" s="67">
        <f ca="1"/>
        <v>12062.04</v>
      </c>
      <c r="M619" s="67">
        <f ca="1"/>
        <v>-728.04</v>
      </c>
      <c r="N619" s="67">
        <f ca="1"/>
        <v>-5875.82</v>
      </c>
      <c r="O619" s="67">
        <f ca="1"/>
        <v>-4271.75</v>
      </c>
      <c r="P619" s="67">
        <f ca="1"/>
        <v>0</v>
      </c>
      <c r="Q619" s="67">
        <f ca="1"/>
        <v>2660</v>
      </c>
    </row>
    <row r="620" spans="2:17" x14ac:dyDescent="0.25">
      <c r="B620" s="88" t="str">
        <f ca="1"/>
        <v>Rent</v>
      </c>
      <c r="C620" s="87">
        <f ca="1"/>
        <v>46631</v>
      </c>
      <c r="D620" s="78">
        <f ca="1"/>
        <v>16145.530000000002</v>
      </c>
      <c r="E620" s="78">
        <f ca="1"/>
        <v>-10875.61</v>
      </c>
      <c r="F620" s="78">
        <f ca="1"/>
        <v>39776.86</v>
      </c>
      <c r="G620" s="78">
        <f ca="1"/>
        <v>47706.78</v>
      </c>
      <c r="H620" s="78">
        <f ca="1"/>
        <v>1361.0900000000049</v>
      </c>
      <c r="I620" s="78">
        <f ca="1"/>
        <v>14784.439999999997</v>
      </c>
      <c r="J620" s="78">
        <f ca="1"/>
        <v>27600.39</v>
      </c>
      <c r="K620" s="78">
        <f ca="1"/>
        <v>114.43</v>
      </c>
      <c r="L620" s="78">
        <f ca="1"/>
        <v>12062.04</v>
      </c>
      <c r="M620" s="78">
        <f ca="1"/>
        <v>-728.04</v>
      </c>
      <c r="N620" s="78">
        <f ca="1"/>
        <v>-5875.82</v>
      </c>
      <c r="O620" s="78">
        <f ca="1"/>
        <v>-4271.75</v>
      </c>
      <c r="P620" s="78">
        <f ca="1"/>
        <v>0</v>
      </c>
      <c r="Q620" s="78">
        <f ca="1"/>
        <v>2660</v>
      </c>
    </row>
    <row r="621" spans="2:17" x14ac:dyDescent="0.25">
      <c r="B621" s="88" t="str">
        <f ca="1"/>
        <v>Visa Platinum</v>
      </c>
      <c r="C621" s="87">
        <f ca="1"/>
        <v>46633</v>
      </c>
      <c r="D621" s="67">
        <f ca="1"/>
        <v>15916.530000000002</v>
      </c>
      <c r="E621" s="67">
        <f ca="1"/>
        <v>-10564.61</v>
      </c>
      <c r="F621" s="67">
        <f ca="1"/>
        <v>39776.86</v>
      </c>
      <c r="G621" s="67">
        <f ca="1"/>
        <v>47788.78</v>
      </c>
      <c r="H621" s="67">
        <f ca="1"/>
        <v>1132.0900000000049</v>
      </c>
      <c r="I621" s="67">
        <f ca="1"/>
        <v>14784.439999999997</v>
      </c>
      <c r="J621" s="67">
        <f ca="1"/>
        <v>27600.39</v>
      </c>
      <c r="K621" s="67">
        <f ca="1"/>
        <v>114.43</v>
      </c>
      <c r="L621" s="67">
        <f ca="1"/>
        <v>12062.04</v>
      </c>
      <c r="M621" s="67">
        <f ca="1"/>
        <v>-417.03999999999996</v>
      </c>
      <c r="N621" s="67">
        <f ca="1"/>
        <v>-5875.82</v>
      </c>
      <c r="O621" s="67">
        <f ca="1"/>
        <v>-4271.75</v>
      </c>
      <c r="P621" s="67">
        <f ca="1"/>
        <v>0</v>
      </c>
      <c r="Q621" s="67">
        <f ca="1"/>
        <v>2660</v>
      </c>
    </row>
    <row r="622" spans="2:17" x14ac:dyDescent="0.25">
      <c r="B622" s="88" t="str">
        <f ca="1"/>
        <v>Kulo Internet</v>
      </c>
      <c r="C622" s="87">
        <f ca="1"/>
        <v>46635</v>
      </c>
      <c r="D622" s="78">
        <f ca="1"/>
        <v>15888.530000000002</v>
      </c>
      <c r="E622" s="78">
        <f ca="1"/>
        <v>-10564.61</v>
      </c>
      <c r="F622" s="78">
        <f ca="1"/>
        <v>39776.86</v>
      </c>
      <c r="G622" s="78">
        <f ca="1"/>
        <v>47760.78</v>
      </c>
      <c r="H622" s="78">
        <f ca="1"/>
        <v>1104.0900000000049</v>
      </c>
      <c r="I622" s="78">
        <f ca="1"/>
        <v>14784.439999999997</v>
      </c>
      <c r="J622" s="78">
        <f ca="1"/>
        <v>27600.39</v>
      </c>
      <c r="K622" s="78">
        <f ca="1"/>
        <v>114.43</v>
      </c>
      <c r="L622" s="78">
        <f ca="1"/>
        <v>12062.04</v>
      </c>
      <c r="M622" s="78">
        <f ca="1"/>
        <v>-417.03999999999996</v>
      </c>
      <c r="N622" s="78">
        <f ca="1"/>
        <v>-5875.82</v>
      </c>
      <c r="O622" s="78">
        <f ca="1"/>
        <v>-4271.75</v>
      </c>
      <c r="P622" s="78">
        <f ca="1"/>
        <v>0</v>
      </c>
      <c r="Q622" s="78">
        <f ca="1"/>
        <v>2660</v>
      </c>
    </row>
    <row r="623" spans="2:17" x14ac:dyDescent="0.25">
      <c r="B623" s="88" t="str">
        <f ca="1"/>
        <v>Cese Phone</v>
      </c>
      <c r="C623" s="87">
        <f ca="1"/>
        <v>46635</v>
      </c>
      <c r="D623" s="67">
        <f ca="1"/>
        <v>15746.530000000002</v>
      </c>
      <c r="E623" s="67">
        <f ca="1"/>
        <v>-10564.61</v>
      </c>
      <c r="F623" s="67">
        <f ca="1"/>
        <v>39776.86</v>
      </c>
      <c r="G623" s="67">
        <f ca="1"/>
        <v>47618.78</v>
      </c>
      <c r="H623" s="67">
        <f ca="1"/>
        <v>962.09000000000492</v>
      </c>
      <c r="I623" s="67">
        <f ca="1"/>
        <v>14784.439999999997</v>
      </c>
      <c r="J623" s="67">
        <f ca="1"/>
        <v>27600.39</v>
      </c>
      <c r="K623" s="67">
        <f ca="1"/>
        <v>114.43</v>
      </c>
      <c r="L623" s="67">
        <f ca="1"/>
        <v>12062.04</v>
      </c>
      <c r="M623" s="67">
        <f ca="1"/>
        <v>-417.03999999999996</v>
      </c>
      <c r="N623" s="67">
        <f ca="1"/>
        <v>-5875.82</v>
      </c>
      <c r="O623" s="67">
        <f ca="1"/>
        <v>-4271.75</v>
      </c>
      <c r="P623" s="67">
        <f ca="1"/>
        <v>0</v>
      </c>
      <c r="Q623" s="67">
        <f ca="1"/>
        <v>2660</v>
      </c>
    </row>
    <row r="624" spans="2:17" x14ac:dyDescent="0.25">
      <c r="B624" s="88" t="str">
        <f ca="1"/>
        <v>Phone</v>
      </c>
      <c r="C624" s="87">
        <f ca="1"/>
        <v>46635</v>
      </c>
      <c r="D624" s="78">
        <f ca="1"/>
        <v>15595.860000000002</v>
      </c>
      <c r="E624" s="78">
        <f ca="1"/>
        <v>-10564.61</v>
      </c>
      <c r="F624" s="78">
        <f ca="1"/>
        <v>39776.86</v>
      </c>
      <c r="G624" s="78">
        <f ca="1"/>
        <v>47468.11</v>
      </c>
      <c r="H624" s="78">
        <f ca="1"/>
        <v>811.42000000000496</v>
      </c>
      <c r="I624" s="78">
        <f ca="1"/>
        <v>14784.439999999997</v>
      </c>
      <c r="J624" s="78">
        <f ca="1"/>
        <v>27600.39</v>
      </c>
      <c r="K624" s="78">
        <f ca="1"/>
        <v>114.43</v>
      </c>
      <c r="L624" s="78">
        <f ca="1"/>
        <v>12062.04</v>
      </c>
      <c r="M624" s="78">
        <f ca="1"/>
        <v>-417.03999999999996</v>
      </c>
      <c r="N624" s="78">
        <f ca="1"/>
        <v>-5875.82</v>
      </c>
      <c r="O624" s="78">
        <f ca="1"/>
        <v>-4271.75</v>
      </c>
      <c r="P624" s="78">
        <f ca="1"/>
        <v>0</v>
      </c>
      <c r="Q624" s="78">
        <f ca="1"/>
        <v>2660</v>
      </c>
    </row>
    <row r="625" spans="2:17" x14ac:dyDescent="0.25">
      <c r="B625" s="88" t="str">
        <f ca="1"/>
        <v>Sony</v>
      </c>
      <c r="C625" s="87">
        <f ca="1"/>
        <v>46638</v>
      </c>
      <c r="D625" s="67">
        <f ca="1"/>
        <v>15577.870000000003</v>
      </c>
      <c r="E625" s="67">
        <f ca="1"/>
        <v>-10564.61</v>
      </c>
      <c r="F625" s="67">
        <f ca="1"/>
        <v>39776.86</v>
      </c>
      <c r="G625" s="67">
        <f ca="1"/>
        <v>47450.12</v>
      </c>
      <c r="H625" s="67">
        <f ca="1"/>
        <v>793.43000000000495</v>
      </c>
      <c r="I625" s="67">
        <f ca="1"/>
        <v>14784.439999999997</v>
      </c>
      <c r="J625" s="67">
        <f ca="1"/>
        <v>27600.39</v>
      </c>
      <c r="K625" s="67">
        <f ca="1"/>
        <v>114.43</v>
      </c>
      <c r="L625" s="67">
        <f ca="1"/>
        <v>12062.04</v>
      </c>
      <c r="M625" s="67">
        <f ca="1"/>
        <v>-417.03999999999996</v>
      </c>
      <c r="N625" s="67">
        <f ca="1"/>
        <v>-5875.82</v>
      </c>
      <c r="O625" s="67">
        <f ca="1"/>
        <v>-4271.75</v>
      </c>
      <c r="P625" s="67">
        <f ca="1"/>
        <v>0</v>
      </c>
      <c r="Q625" s="67">
        <f ca="1"/>
        <v>2660</v>
      </c>
    </row>
    <row r="626" spans="2:17" x14ac:dyDescent="0.25">
      <c r="B626" s="88" t="str">
        <f ca="1"/>
        <v>Phone Insurance</v>
      </c>
      <c r="C626" s="87">
        <f ca="1"/>
        <v>46638</v>
      </c>
      <c r="D626" s="78">
        <f ca="1"/>
        <v>15569.870000000003</v>
      </c>
      <c r="E626" s="78">
        <f ca="1"/>
        <v>-10564.61</v>
      </c>
      <c r="F626" s="78">
        <f ca="1"/>
        <v>39776.86</v>
      </c>
      <c r="G626" s="78">
        <f ca="1"/>
        <v>47442.12</v>
      </c>
      <c r="H626" s="78">
        <f ca="1"/>
        <v>785.43000000000495</v>
      </c>
      <c r="I626" s="78">
        <f ca="1"/>
        <v>14784.439999999997</v>
      </c>
      <c r="J626" s="78">
        <f ca="1"/>
        <v>27600.39</v>
      </c>
      <c r="K626" s="78">
        <f ca="1"/>
        <v>114.43</v>
      </c>
      <c r="L626" s="78">
        <f ca="1"/>
        <v>12062.04</v>
      </c>
      <c r="M626" s="78">
        <f ca="1"/>
        <v>-417.03999999999996</v>
      </c>
      <c r="N626" s="78">
        <f ca="1"/>
        <v>-5875.82</v>
      </c>
      <c r="O626" s="78">
        <f ca="1"/>
        <v>-4271.75</v>
      </c>
      <c r="P626" s="78">
        <f ca="1"/>
        <v>0</v>
      </c>
      <c r="Q626" s="78">
        <f ca="1"/>
        <v>2660</v>
      </c>
    </row>
    <row r="627" spans="2:17" x14ac:dyDescent="0.25">
      <c r="B627" s="88" t="str">
        <f ca="1"/>
        <v>Amazon</v>
      </c>
      <c r="C627" s="87">
        <f ca="1"/>
        <v>46639</v>
      </c>
      <c r="D627" s="67">
        <f ca="1"/>
        <v>15553.720000000001</v>
      </c>
      <c r="E627" s="67">
        <f ca="1"/>
        <v>-10564.61</v>
      </c>
      <c r="F627" s="67">
        <f ca="1"/>
        <v>39776.86</v>
      </c>
      <c r="G627" s="67">
        <f ca="1"/>
        <v>47425.97</v>
      </c>
      <c r="H627" s="67">
        <f ca="1"/>
        <v>769.28000000000497</v>
      </c>
      <c r="I627" s="67">
        <f ca="1"/>
        <v>14784.439999999997</v>
      </c>
      <c r="J627" s="67">
        <f ca="1"/>
        <v>27600.39</v>
      </c>
      <c r="K627" s="67">
        <f ca="1"/>
        <v>114.43</v>
      </c>
      <c r="L627" s="67">
        <f ca="1"/>
        <v>12062.04</v>
      </c>
      <c r="M627" s="67">
        <f ca="1"/>
        <v>-417.03999999999996</v>
      </c>
      <c r="N627" s="67">
        <f ca="1"/>
        <v>-5875.82</v>
      </c>
      <c r="O627" s="67">
        <f ca="1"/>
        <v>-4271.75</v>
      </c>
      <c r="P627" s="67">
        <f ca="1"/>
        <v>0</v>
      </c>
      <c r="Q627" s="67">
        <f ca="1"/>
        <v>2660</v>
      </c>
    </row>
    <row r="628" spans="2:17" x14ac:dyDescent="0.25">
      <c r="B628" s="88" t="str">
        <f ca="1"/>
        <v>Paycheck</v>
      </c>
      <c r="C628" s="87">
        <f ca="1"/>
        <v>46640</v>
      </c>
      <c r="D628" s="78">
        <f ca="1"/>
        <v>17153.72</v>
      </c>
      <c r="E628" s="78">
        <f ca="1"/>
        <v>-10564.61</v>
      </c>
      <c r="F628" s="78">
        <f ca="1"/>
        <v>39776.86</v>
      </c>
      <c r="G628" s="78">
        <f ca="1"/>
        <v>49025.97</v>
      </c>
      <c r="H628" s="78">
        <f ca="1"/>
        <v>1909.280000000005</v>
      </c>
      <c r="I628" s="78">
        <f ca="1"/>
        <v>15244.439999999997</v>
      </c>
      <c r="J628" s="78">
        <f ca="1"/>
        <v>27600.39</v>
      </c>
      <c r="K628" s="78">
        <f ca="1"/>
        <v>114.43</v>
      </c>
      <c r="L628" s="78">
        <f ca="1"/>
        <v>12062.04</v>
      </c>
      <c r="M628" s="78">
        <f ca="1"/>
        <v>-417.03999999999996</v>
      </c>
      <c r="N628" s="78">
        <f ca="1"/>
        <v>-5875.82</v>
      </c>
      <c r="O628" s="78">
        <f ca="1"/>
        <v>-4271.75</v>
      </c>
      <c r="P628" s="78">
        <f ca="1"/>
        <v>0</v>
      </c>
      <c r="Q628" s="78">
        <f ca="1"/>
        <v>2660</v>
      </c>
    </row>
    <row r="629" spans="2:17" x14ac:dyDescent="0.25">
      <c r="B629" s="88" t="str">
        <f ca="1"/>
        <v>Ameritas</v>
      </c>
      <c r="C629" s="87">
        <f ca="1"/>
        <v>46640</v>
      </c>
      <c r="D629" s="67">
        <f ca="1"/>
        <v>17153.72</v>
      </c>
      <c r="E629" s="67">
        <f ca="1"/>
        <v>-10564.61</v>
      </c>
      <c r="F629" s="67">
        <f ca="1"/>
        <v>39888.86</v>
      </c>
      <c r="G629" s="67">
        <f ca="1"/>
        <v>49137.97</v>
      </c>
      <c r="H629" s="67">
        <f ca="1"/>
        <v>1909.280000000005</v>
      </c>
      <c r="I629" s="67">
        <f ca="1"/>
        <v>15244.439999999997</v>
      </c>
      <c r="J629" s="67">
        <f ca="1"/>
        <v>27712.39</v>
      </c>
      <c r="K629" s="67">
        <f ca="1"/>
        <v>114.43</v>
      </c>
      <c r="L629" s="67">
        <f ca="1"/>
        <v>12062.04</v>
      </c>
      <c r="M629" s="67">
        <f ca="1"/>
        <v>-417.03999999999996</v>
      </c>
      <c r="N629" s="67">
        <f ca="1"/>
        <v>-5875.82</v>
      </c>
      <c r="O629" s="67">
        <f ca="1"/>
        <v>-4271.75</v>
      </c>
      <c r="P629" s="67">
        <f ca="1"/>
        <v>0</v>
      </c>
      <c r="Q629" s="67">
        <f ca="1"/>
        <v>2660</v>
      </c>
    </row>
    <row r="630" spans="2:17" x14ac:dyDescent="0.25">
      <c r="B630" s="88" t="str">
        <f ca="1"/>
        <v>Viso Go</v>
      </c>
      <c r="C630" s="87">
        <f ca="1"/>
        <v>46641</v>
      </c>
      <c r="D630" s="78">
        <f ca="1"/>
        <v>16878.72</v>
      </c>
      <c r="E630" s="78">
        <f ca="1"/>
        <v>-10418.61</v>
      </c>
      <c r="F630" s="78">
        <f ca="1"/>
        <v>39888.86</v>
      </c>
      <c r="G630" s="78">
        <f ca="1"/>
        <v>49008.97</v>
      </c>
      <c r="H630" s="78">
        <f ca="1"/>
        <v>1634.280000000005</v>
      </c>
      <c r="I630" s="78">
        <f ca="1"/>
        <v>15244.439999999997</v>
      </c>
      <c r="J630" s="78">
        <f ca="1"/>
        <v>27712.39</v>
      </c>
      <c r="K630" s="78">
        <f ca="1"/>
        <v>114.43</v>
      </c>
      <c r="L630" s="78">
        <f ca="1"/>
        <v>12062.04</v>
      </c>
      <c r="M630" s="78">
        <f ca="1"/>
        <v>-417.03999999999996</v>
      </c>
      <c r="N630" s="78">
        <f ca="1"/>
        <v>-5729.82</v>
      </c>
      <c r="O630" s="78">
        <f ca="1"/>
        <v>-4271.75</v>
      </c>
      <c r="P630" s="78">
        <f ca="1"/>
        <v>0</v>
      </c>
      <c r="Q630" s="78">
        <f ca="1"/>
        <v>2660</v>
      </c>
    </row>
    <row r="631" spans="2:17" x14ac:dyDescent="0.25">
      <c r="B631" s="88" t="str">
        <f ca="1"/>
        <v>Groceries</v>
      </c>
      <c r="C631" s="87">
        <f ca="1"/>
        <v>46641</v>
      </c>
      <c r="D631" s="67">
        <f ca="1"/>
        <v>16678.72</v>
      </c>
      <c r="E631" s="67">
        <f ca="1"/>
        <v>-10418.61</v>
      </c>
      <c r="F631" s="67">
        <f ca="1"/>
        <v>39888.86</v>
      </c>
      <c r="G631" s="67">
        <f ca="1"/>
        <v>48808.97</v>
      </c>
      <c r="H631" s="67">
        <f ca="1"/>
        <v>1634.280000000005</v>
      </c>
      <c r="I631" s="67">
        <f ca="1"/>
        <v>15044.439999999997</v>
      </c>
      <c r="J631" s="67">
        <f ca="1"/>
        <v>27712.39</v>
      </c>
      <c r="K631" s="67">
        <f ca="1"/>
        <v>114.43</v>
      </c>
      <c r="L631" s="67">
        <f ca="1"/>
        <v>12062.04</v>
      </c>
      <c r="M631" s="67">
        <f ca="1"/>
        <v>-417.03999999999996</v>
      </c>
      <c r="N631" s="67">
        <f ca="1"/>
        <v>-5729.82</v>
      </c>
      <c r="O631" s="67">
        <f ca="1"/>
        <v>-4271.75</v>
      </c>
      <c r="P631" s="67">
        <f ca="1"/>
        <v>0</v>
      </c>
      <c r="Q631" s="67">
        <f ca="1"/>
        <v>2660</v>
      </c>
    </row>
    <row r="632" spans="2:17" x14ac:dyDescent="0.25">
      <c r="B632" s="88" t="str">
        <f ca="1"/>
        <v>Food &amp; Drinks</v>
      </c>
      <c r="C632" s="87">
        <f ca="1"/>
        <v>46641</v>
      </c>
      <c r="D632" s="78">
        <f ca="1"/>
        <v>16478.72</v>
      </c>
      <c r="E632" s="78">
        <f ca="1"/>
        <v>-10418.61</v>
      </c>
      <c r="F632" s="78">
        <f ca="1"/>
        <v>39888.86</v>
      </c>
      <c r="G632" s="78">
        <f ca="1"/>
        <v>48608.97</v>
      </c>
      <c r="H632" s="78">
        <f ca="1"/>
        <v>1634.280000000005</v>
      </c>
      <c r="I632" s="78">
        <f ca="1"/>
        <v>14844.439999999997</v>
      </c>
      <c r="J632" s="78">
        <f ca="1"/>
        <v>27712.39</v>
      </c>
      <c r="K632" s="78">
        <f ca="1"/>
        <v>114.43</v>
      </c>
      <c r="L632" s="78">
        <f ca="1"/>
        <v>12062.04</v>
      </c>
      <c r="M632" s="78">
        <f ca="1"/>
        <v>-417.03999999999996</v>
      </c>
      <c r="N632" s="78">
        <f ca="1"/>
        <v>-5729.82</v>
      </c>
      <c r="O632" s="78">
        <f ca="1"/>
        <v>-4271.75</v>
      </c>
      <c r="P632" s="78">
        <f ca="1"/>
        <v>0</v>
      </c>
      <c r="Q632" s="78">
        <f ca="1"/>
        <v>2660</v>
      </c>
    </row>
    <row r="633" spans="2:17" x14ac:dyDescent="0.25">
      <c r="B633" s="88" t="str">
        <f ca="1"/>
        <v>Motorcycle</v>
      </c>
      <c r="C633" s="87">
        <f ca="1"/>
        <v>46646</v>
      </c>
      <c r="D633" s="67">
        <f ca="1"/>
        <v>16328.340000000002</v>
      </c>
      <c r="E633" s="67">
        <f ca="1"/>
        <v>-10418.61</v>
      </c>
      <c r="F633" s="67">
        <f ca="1"/>
        <v>39888.86</v>
      </c>
      <c r="G633" s="67">
        <f ca="1"/>
        <v>48458.590000000004</v>
      </c>
      <c r="H633" s="67">
        <f ca="1"/>
        <v>1483.9000000000051</v>
      </c>
      <c r="I633" s="67">
        <f ca="1"/>
        <v>14844.439999999997</v>
      </c>
      <c r="J633" s="67">
        <f ca="1"/>
        <v>27712.39</v>
      </c>
      <c r="K633" s="67">
        <f ca="1"/>
        <v>114.43</v>
      </c>
      <c r="L633" s="67">
        <f ca="1"/>
        <v>12062.04</v>
      </c>
      <c r="M633" s="67">
        <f ca="1"/>
        <v>-417.03999999999996</v>
      </c>
      <c r="N633" s="67">
        <f ca="1"/>
        <v>-5729.82</v>
      </c>
      <c r="O633" s="67">
        <f ca="1"/>
        <v>-4271.75</v>
      </c>
      <c r="P633" s="67">
        <f ca="1"/>
        <v>0</v>
      </c>
      <c r="Q633" s="67">
        <f ca="1"/>
        <v>2660</v>
      </c>
    </row>
    <row r="634" spans="2:17" x14ac:dyDescent="0.25">
      <c r="B634" s="88" t="str">
        <f ca="1"/>
        <v>Netflix</v>
      </c>
      <c r="C634" s="87">
        <f ca="1"/>
        <v>46650</v>
      </c>
      <c r="D634" s="78">
        <f ca="1"/>
        <v>16303.350000000002</v>
      </c>
      <c r="E634" s="78">
        <f ca="1"/>
        <v>-10418.61</v>
      </c>
      <c r="F634" s="78">
        <f ca="1"/>
        <v>39888.86</v>
      </c>
      <c r="G634" s="78">
        <f ca="1"/>
        <v>48433.600000000006</v>
      </c>
      <c r="H634" s="78">
        <f ca="1"/>
        <v>1458.9100000000051</v>
      </c>
      <c r="I634" s="78">
        <f ca="1"/>
        <v>14844.439999999997</v>
      </c>
      <c r="J634" s="78">
        <f ca="1"/>
        <v>27712.39</v>
      </c>
      <c r="K634" s="78">
        <f ca="1"/>
        <v>114.43</v>
      </c>
      <c r="L634" s="78">
        <f ca="1"/>
        <v>12062.04</v>
      </c>
      <c r="M634" s="78">
        <f ca="1"/>
        <v>-417.03999999999996</v>
      </c>
      <c r="N634" s="78">
        <f ca="1"/>
        <v>-5729.82</v>
      </c>
      <c r="O634" s="78">
        <f ca="1"/>
        <v>-4271.75</v>
      </c>
      <c r="P634" s="78">
        <f ca="1"/>
        <v>0</v>
      </c>
      <c r="Q634" s="78">
        <f ca="1"/>
        <v>2660</v>
      </c>
    </row>
    <row r="635" spans="2:17" x14ac:dyDescent="0.25">
      <c r="B635" s="88" t="str">
        <f ca="1"/>
        <v>Renters</v>
      </c>
      <c r="C635" s="87">
        <f ca="1"/>
        <v>46651</v>
      </c>
      <c r="D635" s="67">
        <f ca="1"/>
        <v>16292.430000000002</v>
      </c>
      <c r="E635" s="67">
        <f ca="1"/>
        <v>-10418.61</v>
      </c>
      <c r="F635" s="67">
        <f ca="1"/>
        <v>39888.86</v>
      </c>
      <c r="G635" s="67">
        <f ca="1"/>
        <v>48422.68</v>
      </c>
      <c r="H635" s="67">
        <f ca="1"/>
        <v>1447.990000000005</v>
      </c>
      <c r="I635" s="67">
        <f ca="1"/>
        <v>14844.439999999997</v>
      </c>
      <c r="J635" s="67">
        <f ca="1"/>
        <v>27712.39</v>
      </c>
      <c r="K635" s="67">
        <f ca="1"/>
        <v>114.43</v>
      </c>
      <c r="L635" s="67">
        <f ca="1"/>
        <v>12062.04</v>
      </c>
      <c r="M635" s="67">
        <f ca="1"/>
        <v>-417.03999999999996</v>
      </c>
      <c r="N635" s="67">
        <f ca="1"/>
        <v>-5729.82</v>
      </c>
      <c r="O635" s="67">
        <f ca="1"/>
        <v>-4271.75</v>
      </c>
      <c r="P635" s="67">
        <f ca="1"/>
        <v>0</v>
      </c>
      <c r="Q635" s="67">
        <f ca="1"/>
        <v>2660</v>
      </c>
    </row>
    <row r="636" spans="2:17" x14ac:dyDescent="0.25">
      <c r="B636" s="88" t="str">
        <f ca="1"/>
        <v>Paycheck</v>
      </c>
      <c r="C636" s="87">
        <f ca="1"/>
        <v>46654</v>
      </c>
      <c r="D636" s="78">
        <f ca="1"/>
        <v>17892.43</v>
      </c>
      <c r="E636" s="78">
        <f ca="1"/>
        <v>-10418.61</v>
      </c>
      <c r="F636" s="78">
        <f ca="1"/>
        <v>39888.86</v>
      </c>
      <c r="G636" s="78">
        <f ca="1"/>
        <v>50022.68</v>
      </c>
      <c r="H636" s="78">
        <f ca="1"/>
        <v>2587.9900000000052</v>
      </c>
      <c r="I636" s="78">
        <f ca="1"/>
        <v>15304.439999999997</v>
      </c>
      <c r="J636" s="78">
        <f ca="1"/>
        <v>27712.39</v>
      </c>
      <c r="K636" s="78">
        <f ca="1"/>
        <v>114.43</v>
      </c>
      <c r="L636" s="78">
        <f ca="1"/>
        <v>12062.04</v>
      </c>
      <c r="M636" s="78">
        <f ca="1"/>
        <v>-417.03999999999996</v>
      </c>
      <c r="N636" s="78">
        <f ca="1"/>
        <v>-5729.82</v>
      </c>
      <c r="O636" s="78">
        <f ca="1"/>
        <v>-4271.75</v>
      </c>
      <c r="P636" s="78">
        <f ca="1"/>
        <v>0</v>
      </c>
      <c r="Q636" s="78">
        <f ca="1"/>
        <v>2660</v>
      </c>
    </row>
    <row r="637" spans="2:17" x14ac:dyDescent="0.25">
      <c r="B637" s="88" t="str">
        <f ca="1"/>
        <v>Ameritas</v>
      </c>
      <c r="C637" s="87">
        <f ca="1"/>
        <v>46654</v>
      </c>
      <c r="D637" s="67">
        <f ca="1"/>
        <v>17892.43</v>
      </c>
      <c r="E637" s="67">
        <f ca="1"/>
        <v>-10418.61</v>
      </c>
      <c r="F637" s="67">
        <f ca="1"/>
        <v>40000.86</v>
      </c>
      <c r="G637" s="67">
        <f ca="1"/>
        <v>50134.68</v>
      </c>
      <c r="H637" s="67">
        <f ca="1"/>
        <v>2587.9900000000052</v>
      </c>
      <c r="I637" s="67">
        <f ca="1"/>
        <v>15304.439999999997</v>
      </c>
      <c r="J637" s="67">
        <f ca="1"/>
        <v>27824.39</v>
      </c>
      <c r="K637" s="67">
        <f ca="1"/>
        <v>114.43</v>
      </c>
      <c r="L637" s="67">
        <f ca="1"/>
        <v>12062.04</v>
      </c>
      <c r="M637" s="67">
        <f ca="1"/>
        <v>-417.03999999999996</v>
      </c>
      <c r="N637" s="67">
        <f ca="1"/>
        <v>-5729.82</v>
      </c>
      <c r="O637" s="67">
        <f ca="1"/>
        <v>-4271.75</v>
      </c>
      <c r="P637" s="67">
        <f ca="1"/>
        <v>0</v>
      </c>
      <c r="Q637" s="67">
        <f ca="1"/>
        <v>2660</v>
      </c>
    </row>
    <row r="638" spans="2:17" x14ac:dyDescent="0.25">
      <c r="B638" s="88" t="str">
        <f ca="1"/>
        <v>Cese Transfer</v>
      </c>
      <c r="C638" s="87">
        <f ca="1"/>
        <v>46655</v>
      </c>
      <c r="D638" s="78">
        <f ca="1"/>
        <v>18034.43</v>
      </c>
      <c r="E638" s="78">
        <f ca="1"/>
        <v>-10418.61</v>
      </c>
      <c r="F638" s="78">
        <f ca="1"/>
        <v>40000.86</v>
      </c>
      <c r="G638" s="78">
        <f ca="1"/>
        <v>50276.68</v>
      </c>
      <c r="H638" s="78">
        <f ca="1"/>
        <v>2729.9900000000052</v>
      </c>
      <c r="I638" s="78">
        <f ca="1"/>
        <v>15304.439999999997</v>
      </c>
      <c r="J638" s="78">
        <f ca="1"/>
        <v>27824.39</v>
      </c>
      <c r="K638" s="78">
        <f ca="1"/>
        <v>114.43</v>
      </c>
      <c r="L638" s="78">
        <f ca="1"/>
        <v>12062.04</v>
      </c>
      <c r="M638" s="78">
        <f ca="1"/>
        <v>-417.03999999999996</v>
      </c>
      <c r="N638" s="78">
        <f ca="1"/>
        <v>-5729.82</v>
      </c>
      <c r="O638" s="78">
        <f ca="1"/>
        <v>-4271.75</v>
      </c>
      <c r="P638" s="78">
        <f ca="1"/>
        <v>0</v>
      </c>
      <c r="Q638" s="78">
        <f ca="1"/>
        <v>2660</v>
      </c>
    </row>
    <row r="639" spans="2:17" x14ac:dyDescent="0.25">
      <c r="B639" s="88" t="str">
        <f ca="1"/>
        <v>Groceries</v>
      </c>
      <c r="C639" s="87">
        <f ca="1"/>
        <v>46655</v>
      </c>
      <c r="D639" s="67">
        <f ca="1"/>
        <v>17834.43</v>
      </c>
      <c r="E639" s="67">
        <f ca="1"/>
        <v>-10418.61</v>
      </c>
      <c r="F639" s="67">
        <f ca="1"/>
        <v>40000.86</v>
      </c>
      <c r="G639" s="67">
        <f ca="1"/>
        <v>50076.68</v>
      </c>
      <c r="H639" s="67">
        <f ca="1"/>
        <v>2729.9900000000052</v>
      </c>
      <c r="I639" s="67">
        <f ca="1"/>
        <v>15104.439999999997</v>
      </c>
      <c r="J639" s="67">
        <f ca="1"/>
        <v>27824.39</v>
      </c>
      <c r="K639" s="67">
        <f ca="1"/>
        <v>114.43</v>
      </c>
      <c r="L639" s="67">
        <f ca="1"/>
        <v>12062.04</v>
      </c>
      <c r="M639" s="67">
        <f ca="1"/>
        <v>-417.03999999999996</v>
      </c>
      <c r="N639" s="67">
        <f ca="1"/>
        <v>-5729.82</v>
      </c>
      <c r="O639" s="67">
        <f ca="1"/>
        <v>-4271.75</v>
      </c>
      <c r="P639" s="67">
        <f ca="1"/>
        <v>0</v>
      </c>
      <c r="Q639" s="67">
        <f ca="1"/>
        <v>2660</v>
      </c>
    </row>
    <row r="640" spans="2:17" x14ac:dyDescent="0.25">
      <c r="B640" s="88" t="str">
        <f ca="1"/>
        <v>Food &amp; Drinks</v>
      </c>
      <c r="C640" s="87">
        <f ca="1"/>
        <v>46655</v>
      </c>
      <c r="D640" s="78">
        <f ca="1"/>
        <v>17634.43</v>
      </c>
      <c r="E640" s="78">
        <f ca="1"/>
        <v>-10418.61</v>
      </c>
      <c r="F640" s="78">
        <f ca="1"/>
        <v>40000.86</v>
      </c>
      <c r="G640" s="78">
        <f ca="1"/>
        <v>49876.68</v>
      </c>
      <c r="H640" s="78">
        <f ca="1"/>
        <v>2729.9900000000052</v>
      </c>
      <c r="I640" s="78">
        <f ca="1"/>
        <v>14904.439999999997</v>
      </c>
      <c r="J640" s="78">
        <f ca="1"/>
        <v>27824.39</v>
      </c>
      <c r="K640" s="78">
        <f ca="1"/>
        <v>114.43</v>
      </c>
      <c r="L640" s="78">
        <f ca="1"/>
        <v>12062.04</v>
      </c>
      <c r="M640" s="78">
        <f ca="1"/>
        <v>-417.03999999999996</v>
      </c>
      <c r="N640" s="78">
        <f ca="1"/>
        <v>-5729.82</v>
      </c>
      <c r="O640" s="78">
        <f ca="1"/>
        <v>-4271.75</v>
      </c>
      <c r="P640" s="78">
        <f ca="1"/>
        <v>0</v>
      </c>
      <c r="Q640" s="78">
        <f ca="1"/>
        <v>2660</v>
      </c>
    </row>
    <row r="641" spans="2:17" x14ac:dyDescent="0.25">
      <c r="B641" s="88" t="str">
        <f ca="1"/>
        <v>Internet</v>
      </c>
      <c r="C641" s="87">
        <f ca="1"/>
        <v>46656</v>
      </c>
      <c r="D641" s="67">
        <f ca="1"/>
        <v>17634.43</v>
      </c>
      <c r="E641" s="67">
        <f ca="1"/>
        <v>-10418.61</v>
      </c>
      <c r="F641" s="67">
        <f ca="1"/>
        <v>40000.86</v>
      </c>
      <c r="G641" s="67">
        <f ca="1"/>
        <v>49876.68</v>
      </c>
      <c r="H641" s="67">
        <f ca="1"/>
        <v>2729.9900000000052</v>
      </c>
      <c r="I641" s="67">
        <f ca="1"/>
        <v>14904.439999999997</v>
      </c>
      <c r="J641" s="67">
        <f ca="1"/>
        <v>27824.39</v>
      </c>
      <c r="K641" s="67">
        <f ca="1"/>
        <v>114.43</v>
      </c>
      <c r="L641" s="67">
        <f ca="1"/>
        <v>12062.04</v>
      </c>
      <c r="M641" s="67">
        <f ca="1"/>
        <v>-417.03999999999996</v>
      </c>
      <c r="N641" s="67">
        <f ca="1"/>
        <v>-5729.82</v>
      </c>
      <c r="O641" s="67">
        <f ca="1"/>
        <v>-4271.75</v>
      </c>
      <c r="P641" s="67">
        <f ca="1"/>
        <v>0</v>
      </c>
      <c r="Q641" s="67">
        <f ca="1"/>
        <v>2660</v>
      </c>
    </row>
    <row r="642" spans="2:17" x14ac:dyDescent="0.25">
      <c r="B642" s="88" t="str">
        <f ca="1"/>
        <v>Windsurf</v>
      </c>
      <c r="C642" s="87">
        <f ca="1"/>
        <v>46656</v>
      </c>
      <c r="D642" s="78">
        <f ca="1"/>
        <v>17619.43</v>
      </c>
      <c r="E642" s="78">
        <f ca="1"/>
        <v>-10418.61</v>
      </c>
      <c r="F642" s="78">
        <f ca="1"/>
        <v>40000.86</v>
      </c>
      <c r="G642" s="78">
        <f ca="1"/>
        <v>49861.68</v>
      </c>
      <c r="H642" s="78">
        <f ca="1"/>
        <v>2714.9900000000052</v>
      </c>
      <c r="I642" s="78">
        <f ca="1"/>
        <v>14904.439999999997</v>
      </c>
      <c r="J642" s="78">
        <f ca="1"/>
        <v>27824.39</v>
      </c>
      <c r="K642" s="78">
        <f ca="1"/>
        <v>114.43</v>
      </c>
      <c r="L642" s="78">
        <f ca="1"/>
        <v>12062.04</v>
      </c>
      <c r="M642" s="78">
        <f ca="1"/>
        <v>-417.03999999999996</v>
      </c>
      <c r="N642" s="78">
        <f ca="1"/>
        <v>-5729.82</v>
      </c>
      <c r="O642" s="78">
        <f ca="1"/>
        <v>-4271.75</v>
      </c>
      <c r="P642" s="78">
        <f ca="1"/>
        <v>0</v>
      </c>
      <c r="Q642" s="78">
        <f ca="1"/>
        <v>2660</v>
      </c>
    </row>
    <row r="643" spans="2:17" x14ac:dyDescent="0.25">
      <c r="B643" s="88" t="str">
        <f ca="1"/>
        <v>Tidal</v>
      </c>
      <c r="C643" s="87">
        <f ca="1"/>
        <v>46657</v>
      </c>
      <c r="D643" s="67">
        <f ca="1"/>
        <v>17608.440000000002</v>
      </c>
      <c r="E643" s="67">
        <f ca="1"/>
        <v>-10418.61</v>
      </c>
      <c r="F643" s="67">
        <f ca="1"/>
        <v>40000.86</v>
      </c>
      <c r="G643" s="67">
        <f ca="1"/>
        <v>49850.69</v>
      </c>
      <c r="H643" s="67">
        <f ca="1"/>
        <v>2704.0000000000055</v>
      </c>
      <c r="I643" s="67">
        <f ca="1"/>
        <v>14904.439999999997</v>
      </c>
      <c r="J643" s="67">
        <f ca="1"/>
        <v>27824.39</v>
      </c>
      <c r="K643" s="67">
        <f ca="1"/>
        <v>114.43</v>
      </c>
      <c r="L643" s="67">
        <f ca="1"/>
        <v>12062.04</v>
      </c>
      <c r="M643" s="67">
        <f ca="1"/>
        <v>-417.03999999999996</v>
      </c>
      <c r="N643" s="67">
        <f ca="1"/>
        <v>-5729.82</v>
      </c>
      <c r="O643" s="67">
        <f ca="1"/>
        <v>-4271.75</v>
      </c>
      <c r="P643" s="67">
        <f ca="1"/>
        <v>0</v>
      </c>
      <c r="Q643" s="67">
        <f ca="1"/>
        <v>2660</v>
      </c>
    </row>
    <row r="644" spans="2:17" x14ac:dyDescent="0.25">
      <c r="B644" s="88" t="str">
        <f ca="1"/>
        <v>Costco Citi</v>
      </c>
      <c r="C644" s="87">
        <f ca="1"/>
        <v>46658</v>
      </c>
      <c r="D644" s="78">
        <f ca="1"/>
        <v>17468.440000000002</v>
      </c>
      <c r="E644" s="78">
        <f ca="1"/>
        <v>-10418.61</v>
      </c>
      <c r="F644" s="78">
        <f ca="1"/>
        <v>40000.86</v>
      </c>
      <c r="G644" s="78">
        <f ca="1"/>
        <v>49850.69</v>
      </c>
      <c r="H644" s="78">
        <f ca="1"/>
        <v>2564.0000000000055</v>
      </c>
      <c r="I644" s="78">
        <f ca="1"/>
        <v>14904.439999999997</v>
      </c>
      <c r="J644" s="78">
        <f ca="1"/>
        <v>27824.39</v>
      </c>
      <c r="K644" s="78">
        <f ca="1"/>
        <v>114.43</v>
      </c>
      <c r="L644" s="78">
        <f ca="1"/>
        <v>12062.04</v>
      </c>
      <c r="M644" s="78">
        <f ca="1"/>
        <v>-417.03999999999996</v>
      </c>
      <c r="N644" s="78">
        <f ca="1"/>
        <v>-5729.82</v>
      </c>
      <c r="O644" s="78">
        <f ca="1"/>
        <v>-4271.75</v>
      </c>
      <c r="P644" s="78">
        <f ca="1"/>
        <v>0</v>
      </c>
      <c r="Q644" s="78">
        <f ca="1"/>
        <v>2800</v>
      </c>
    </row>
    <row r="645" spans="2:17" x14ac:dyDescent="0.25">
      <c r="B645" s="88" t="str">
        <f ca="1"/>
        <v>Kulo Transfer</v>
      </c>
      <c r="C645" s="87">
        <f ca="1"/>
        <v>46658</v>
      </c>
      <c r="D645" s="67">
        <f ca="1"/>
        <v>18518.440000000002</v>
      </c>
      <c r="E645" s="67">
        <f ca="1"/>
        <v>-10418.61</v>
      </c>
      <c r="F645" s="67">
        <f ca="1"/>
        <v>40000.86</v>
      </c>
      <c r="G645" s="67">
        <f ca="1"/>
        <v>50900.69</v>
      </c>
      <c r="H645" s="67">
        <f ca="1"/>
        <v>3614.0000000000055</v>
      </c>
      <c r="I645" s="67">
        <f ca="1"/>
        <v>14904.439999999997</v>
      </c>
      <c r="J645" s="67">
        <f ca="1"/>
        <v>27824.39</v>
      </c>
      <c r="K645" s="67">
        <f ca="1"/>
        <v>114.43</v>
      </c>
      <c r="L645" s="67">
        <f ca="1"/>
        <v>12062.04</v>
      </c>
      <c r="M645" s="67">
        <f ca="1"/>
        <v>-417.03999999999996</v>
      </c>
      <c r="N645" s="67">
        <f ca="1"/>
        <v>-5729.82</v>
      </c>
      <c r="O645" s="67">
        <f ca="1"/>
        <v>-4271.75</v>
      </c>
      <c r="P645" s="67">
        <f ca="1"/>
        <v>0</v>
      </c>
      <c r="Q645" s="67">
        <f ca="1"/>
        <v>2800</v>
      </c>
    </row>
    <row r="646" spans="2:17" x14ac:dyDescent="0.25">
      <c r="B646" s="88" t="str">
        <f ca="1"/>
        <v>Kulo SDGE</v>
      </c>
      <c r="C646" s="87">
        <f ca="1"/>
        <v>46658</v>
      </c>
      <c r="D646" s="78">
        <f ca="1"/>
        <v>18436.440000000002</v>
      </c>
      <c r="E646" s="78">
        <f ca="1"/>
        <v>-10418.61</v>
      </c>
      <c r="F646" s="78">
        <f ca="1"/>
        <v>40000.86</v>
      </c>
      <c r="G646" s="78">
        <f ca="1"/>
        <v>50818.69</v>
      </c>
      <c r="H646" s="78">
        <f ca="1"/>
        <v>3532.0000000000055</v>
      </c>
      <c r="I646" s="78">
        <f ca="1"/>
        <v>14904.439999999997</v>
      </c>
      <c r="J646" s="78">
        <f ca="1"/>
        <v>27824.39</v>
      </c>
      <c r="K646" s="78">
        <f ca="1"/>
        <v>114.43</v>
      </c>
      <c r="L646" s="78">
        <f ca="1"/>
        <v>12062.04</v>
      </c>
      <c r="M646" s="78">
        <f ca="1"/>
        <v>-417.03999999999996</v>
      </c>
      <c r="N646" s="78">
        <f ca="1"/>
        <v>-5729.82</v>
      </c>
      <c r="O646" s="78">
        <f ca="1"/>
        <v>-4271.75</v>
      </c>
      <c r="P646" s="78">
        <f ca="1"/>
        <v>0</v>
      </c>
      <c r="Q646" s="78">
        <f ca="1"/>
        <v>2800</v>
      </c>
    </row>
    <row r="647" spans="2:17" x14ac:dyDescent="0.25">
      <c r="B647" s="88" t="str">
        <f ca="1"/>
        <v>SDGE</v>
      </c>
      <c r="C647" s="87">
        <f ca="1"/>
        <v>46658</v>
      </c>
      <c r="D647" s="67">
        <f ca="1"/>
        <v>18352.440000000002</v>
      </c>
      <c r="E647" s="67">
        <f ca="1"/>
        <v>-10418.61</v>
      </c>
      <c r="F647" s="67">
        <f ca="1"/>
        <v>40000.86</v>
      </c>
      <c r="G647" s="67">
        <f ca="1"/>
        <v>50734.69</v>
      </c>
      <c r="H647" s="67">
        <f ca="1"/>
        <v>3448.0000000000055</v>
      </c>
      <c r="I647" s="67">
        <f ca="1"/>
        <v>14904.439999999997</v>
      </c>
      <c r="J647" s="67">
        <f ca="1"/>
        <v>27824.39</v>
      </c>
      <c r="K647" s="67">
        <f ca="1"/>
        <v>114.43</v>
      </c>
      <c r="L647" s="67">
        <f ca="1"/>
        <v>12062.04</v>
      </c>
      <c r="M647" s="67">
        <f ca="1"/>
        <v>-417.03999999999996</v>
      </c>
      <c r="N647" s="67">
        <f ca="1"/>
        <v>-5729.82</v>
      </c>
      <c r="O647" s="67">
        <f ca="1"/>
        <v>-4271.75</v>
      </c>
      <c r="P647" s="67">
        <f ca="1"/>
        <v>0</v>
      </c>
      <c r="Q647" s="67">
        <f ca="1"/>
        <v>2800</v>
      </c>
    </row>
    <row r="648" spans="2:17" x14ac:dyDescent="0.25">
      <c r="B648" s="88" t="str">
        <f ca="1"/>
        <v>Prime Ad-Free</v>
      </c>
      <c r="C648" s="87">
        <f ca="1"/>
        <v>46658</v>
      </c>
      <c r="D648" s="78">
        <f ca="1"/>
        <v>18349.450000000004</v>
      </c>
      <c r="E648" s="78">
        <f ca="1"/>
        <v>-10418.61</v>
      </c>
      <c r="F648" s="78">
        <f ca="1"/>
        <v>40000.86</v>
      </c>
      <c r="G648" s="78">
        <f ca="1"/>
        <v>50731.700000000004</v>
      </c>
      <c r="H648" s="78">
        <f ca="1"/>
        <v>3445.0100000000057</v>
      </c>
      <c r="I648" s="78">
        <f ca="1"/>
        <v>14904.439999999997</v>
      </c>
      <c r="J648" s="78">
        <f ca="1"/>
        <v>27824.39</v>
      </c>
      <c r="K648" s="78">
        <f ca="1"/>
        <v>114.43</v>
      </c>
      <c r="L648" s="78">
        <f ca="1"/>
        <v>12062.04</v>
      </c>
      <c r="M648" s="78">
        <f ca="1"/>
        <v>-417.03999999999996</v>
      </c>
      <c r="N648" s="78">
        <f ca="1"/>
        <v>-5729.82</v>
      </c>
      <c r="O648" s="78">
        <f ca="1"/>
        <v>-4271.75</v>
      </c>
      <c r="P648" s="78">
        <f ca="1"/>
        <v>0</v>
      </c>
      <c r="Q648" s="78">
        <f ca="1"/>
        <v>2800</v>
      </c>
    </row>
    <row r="649" spans="2:17" x14ac:dyDescent="0.25">
      <c r="B649" s="88" t="str">
        <f ca="1"/>
        <v>Disability</v>
      </c>
      <c r="C649" s="87">
        <f ca="1"/>
        <v>46661</v>
      </c>
      <c r="D649" s="67">
        <f ca="1"/>
        <v>18706.11</v>
      </c>
      <c r="E649" s="67">
        <f ca="1"/>
        <v>-10418.61</v>
      </c>
      <c r="F649" s="67">
        <f ca="1"/>
        <v>40000.86</v>
      </c>
      <c r="G649" s="67">
        <f ca="1"/>
        <v>51088.36</v>
      </c>
      <c r="H649" s="67">
        <f ca="1"/>
        <v>3445.0100000000057</v>
      </c>
      <c r="I649" s="67">
        <f ca="1"/>
        <v>15261.099999999997</v>
      </c>
      <c r="J649" s="67">
        <f ca="1"/>
        <v>27824.39</v>
      </c>
      <c r="K649" s="67">
        <f ca="1"/>
        <v>114.43</v>
      </c>
      <c r="L649" s="67">
        <f ca="1"/>
        <v>12062.04</v>
      </c>
      <c r="M649" s="67">
        <f ca="1"/>
        <v>-417.03999999999996</v>
      </c>
      <c r="N649" s="67">
        <f ca="1"/>
        <v>-5729.82</v>
      </c>
      <c r="O649" s="67">
        <f ca="1"/>
        <v>-4271.75</v>
      </c>
      <c r="P649" s="67">
        <f ca="1"/>
        <v>0</v>
      </c>
      <c r="Q649" s="67">
        <f ca="1"/>
        <v>2800</v>
      </c>
    </row>
    <row r="650" spans="2:17" x14ac:dyDescent="0.25">
      <c r="B650" s="88" t="str">
        <f ca="1"/>
        <v>Kulo Rent</v>
      </c>
      <c r="C650" s="87">
        <f ca="1"/>
        <v>46661</v>
      </c>
      <c r="D650" s="78">
        <f ca="1"/>
        <v>17747.11</v>
      </c>
      <c r="E650" s="78">
        <f ca="1"/>
        <v>-10418.61</v>
      </c>
      <c r="F650" s="78">
        <f ca="1"/>
        <v>40000.86</v>
      </c>
      <c r="G650" s="78">
        <f ca="1"/>
        <v>50129.36</v>
      </c>
      <c r="H650" s="78">
        <f ca="1"/>
        <v>2486.0100000000057</v>
      </c>
      <c r="I650" s="78">
        <f ca="1"/>
        <v>15261.099999999997</v>
      </c>
      <c r="J650" s="78">
        <f ca="1"/>
        <v>27824.39</v>
      </c>
      <c r="K650" s="78">
        <f ca="1"/>
        <v>114.43</v>
      </c>
      <c r="L650" s="78">
        <f ca="1"/>
        <v>12062.04</v>
      </c>
      <c r="M650" s="78">
        <f ca="1"/>
        <v>-417.03999999999996</v>
      </c>
      <c r="N650" s="78">
        <f ca="1"/>
        <v>-5729.82</v>
      </c>
      <c r="O650" s="78">
        <f ca="1"/>
        <v>-4271.75</v>
      </c>
      <c r="P650" s="78">
        <f ca="1"/>
        <v>0</v>
      </c>
      <c r="Q650" s="78">
        <f ca="1"/>
        <v>2800</v>
      </c>
    </row>
    <row r="651" spans="2:17" x14ac:dyDescent="0.25">
      <c r="B651" s="88" t="str">
        <f ca="1"/>
        <v>Rent</v>
      </c>
      <c r="C651" s="87">
        <f ca="1"/>
        <v>46661</v>
      </c>
      <c r="D651" s="67">
        <f ca="1"/>
        <v>16469.140000000003</v>
      </c>
      <c r="E651" s="67">
        <f ca="1"/>
        <v>-10418.61</v>
      </c>
      <c r="F651" s="67">
        <f ca="1"/>
        <v>40000.86</v>
      </c>
      <c r="G651" s="67">
        <f ca="1"/>
        <v>48851.39</v>
      </c>
      <c r="H651" s="67">
        <f ca="1"/>
        <v>1208.0400000000056</v>
      </c>
      <c r="I651" s="67">
        <f ca="1"/>
        <v>15261.099999999997</v>
      </c>
      <c r="J651" s="67">
        <f ca="1"/>
        <v>27824.39</v>
      </c>
      <c r="K651" s="67">
        <f ca="1"/>
        <v>114.43</v>
      </c>
      <c r="L651" s="67">
        <f ca="1"/>
        <v>12062.04</v>
      </c>
      <c r="M651" s="67">
        <f ca="1"/>
        <v>-417.03999999999996</v>
      </c>
      <c r="N651" s="67">
        <f ca="1"/>
        <v>-5729.82</v>
      </c>
      <c r="O651" s="67">
        <f ca="1"/>
        <v>-4271.75</v>
      </c>
      <c r="P651" s="67">
        <f ca="1"/>
        <v>0</v>
      </c>
      <c r="Q651" s="67">
        <f ca="1"/>
        <v>2800</v>
      </c>
    </row>
    <row r="652" spans="2:17" x14ac:dyDescent="0.25">
      <c r="B652" s="88" t="str">
        <f ca="1"/>
        <v>Visa Platinum</v>
      </c>
      <c r="C652" s="87">
        <f ca="1"/>
        <v>46663</v>
      </c>
      <c r="D652" s="78">
        <f ca="1"/>
        <v>16240.140000000003</v>
      </c>
      <c r="E652" s="78">
        <f ca="1"/>
        <v>-10107.61</v>
      </c>
      <c r="F652" s="78">
        <f ca="1"/>
        <v>40000.86</v>
      </c>
      <c r="G652" s="78">
        <f ca="1"/>
        <v>48933.39</v>
      </c>
      <c r="H652" s="78">
        <f ca="1"/>
        <v>979.04000000000565</v>
      </c>
      <c r="I652" s="78">
        <f ca="1"/>
        <v>15261.099999999997</v>
      </c>
      <c r="J652" s="78">
        <f ca="1"/>
        <v>27824.39</v>
      </c>
      <c r="K652" s="78">
        <f ca="1"/>
        <v>114.43</v>
      </c>
      <c r="L652" s="78">
        <f ca="1"/>
        <v>12062.04</v>
      </c>
      <c r="M652" s="78">
        <f ca="1"/>
        <v>-106.03999999999996</v>
      </c>
      <c r="N652" s="78">
        <f ca="1"/>
        <v>-5729.82</v>
      </c>
      <c r="O652" s="78">
        <f ca="1"/>
        <v>-4271.75</v>
      </c>
      <c r="P652" s="78">
        <f ca="1"/>
        <v>0</v>
      </c>
      <c r="Q652" s="78">
        <f ca="1"/>
        <v>2800</v>
      </c>
    </row>
    <row r="653" spans="2:17" x14ac:dyDescent="0.25">
      <c r="B653" s="88" t="str">
        <f ca="1"/>
        <v>Kulo Internet</v>
      </c>
      <c r="C653" s="87">
        <f ca="1"/>
        <v>46665</v>
      </c>
      <c r="D653" s="67">
        <f ca="1"/>
        <v>16212.140000000003</v>
      </c>
      <c r="E653" s="67">
        <f ca="1"/>
        <v>-10107.61</v>
      </c>
      <c r="F653" s="67">
        <f ca="1"/>
        <v>40000.86</v>
      </c>
      <c r="G653" s="67">
        <f ca="1"/>
        <v>48905.39</v>
      </c>
      <c r="H653" s="67">
        <f ca="1"/>
        <v>951.04000000000565</v>
      </c>
      <c r="I653" s="67">
        <f ca="1"/>
        <v>15261.099999999997</v>
      </c>
      <c r="J653" s="67">
        <f ca="1"/>
        <v>27824.39</v>
      </c>
      <c r="K653" s="67">
        <f ca="1"/>
        <v>114.43</v>
      </c>
      <c r="L653" s="67">
        <f ca="1"/>
        <v>12062.04</v>
      </c>
      <c r="M653" s="67">
        <f ca="1"/>
        <v>-106.03999999999996</v>
      </c>
      <c r="N653" s="67">
        <f ca="1"/>
        <v>-5729.82</v>
      </c>
      <c r="O653" s="67">
        <f ca="1"/>
        <v>-4271.75</v>
      </c>
      <c r="P653" s="67">
        <f ca="1"/>
        <v>0</v>
      </c>
      <c r="Q653" s="67">
        <f ca="1"/>
        <v>2800</v>
      </c>
    </row>
    <row r="654" spans="2:17" x14ac:dyDescent="0.25">
      <c r="B654" s="88" t="str">
        <f ca="1"/>
        <v>Cese Phone</v>
      </c>
      <c r="C654" s="87">
        <f ca="1"/>
        <v>46665</v>
      </c>
      <c r="D654" s="78">
        <f ca="1"/>
        <v>16070.140000000003</v>
      </c>
      <c r="E654" s="78">
        <f ca="1"/>
        <v>-10107.61</v>
      </c>
      <c r="F654" s="78">
        <f ca="1"/>
        <v>40000.86</v>
      </c>
      <c r="G654" s="78">
        <f ca="1"/>
        <v>48763.39</v>
      </c>
      <c r="H654" s="78">
        <f ca="1"/>
        <v>809.04000000000565</v>
      </c>
      <c r="I654" s="78">
        <f ca="1"/>
        <v>15261.099999999997</v>
      </c>
      <c r="J654" s="78">
        <f ca="1"/>
        <v>27824.39</v>
      </c>
      <c r="K654" s="78">
        <f ca="1"/>
        <v>114.43</v>
      </c>
      <c r="L654" s="78">
        <f ca="1"/>
        <v>12062.04</v>
      </c>
      <c r="M654" s="78">
        <f ca="1"/>
        <v>-106.03999999999996</v>
      </c>
      <c r="N654" s="78">
        <f ca="1"/>
        <v>-5729.82</v>
      </c>
      <c r="O654" s="78">
        <f ca="1"/>
        <v>-4271.75</v>
      </c>
      <c r="P654" s="78">
        <f ca="1"/>
        <v>0</v>
      </c>
      <c r="Q654" s="78">
        <f ca="1"/>
        <v>2800</v>
      </c>
    </row>
    <row r="655" spans="2:17" x14ac:dyDescent="0.25">
      <c r="B655" s="88" t="str">
        <f ca="1"/>
        <v>Phone</v>
      </c>
      <c r="C655" s="87">
        <f ca="1"/>
        <v>46665</v>
      </c>
      <c r="D655" s="67">
        <f ca="1"/>
        <v>15919.470000000003</v>
      </c>
      <c r="E655" s="67">
        <f ca="1"/>
        <v>-10107.61</v>
      </c>
      <c r="F655" s="67">
        <f ca="1"/>
        <v>40000.86</v>
      </c>
      <c r="G655" s="67">
        <f ca="1"/>
        <v>48612.72</v>
      </c>
      <c r="H655" s="67">
        <f ca="1"/>
        <v>658.37000000000569</v>
      </c>
      <c r="I655" s="67">
        <f ca="1"/>
        <v>15261.099999999997</v>
      </c>
      <c r="J655" s="67">
        <f ca="1"/>
        <v>27824.39</v>
      </c>
      <c r="K655" s="67">
        <f ca="1"/>
        <v>114.43</v>
      </c>
      <c r="L655" s="67">
        <f ca="1"/>
        <v>12062.04</v>
      </c>
      <c r="M655" s="67">
        <f ca="1"/>
        <v>-106.03999999999996</v>
      </c>
      <c r="N655" s="67">
        <f ca="1"/>
        <v>-5729.82</v>
      </c>
      <c r="O655" s="67">
        <f ca="1"/>
        <v>-4271.75</v>
      </c>
      <c r="P655" s="67">
        <f ca="1"/>
        <v>0</v>
      </c>
      <c r="Q655" s="67">
        <f ca="1"/>
        <v>2800</v>
      </c>
    </row>
    <row r="656" spans="2:17" x14ac:dyDescent="0.25">
      <c r="B656" s="88" t="str">
        <f ca="1"/>
        <v>Paycheck</v>
      </c>
      <c r="C656" s="87">
        <f ca="1"/>
        <v>46668</v>
      </c>
      <c r="D656" s="78">
        <f ca="1"/>
        <v>17519.47</v>
      </c>
      <c r="E656" s="78">
        <f ca="1"/>
        <v>-10107.61</v>
      </c>
      <c r="F656" s="78">
        <f ca="1"/>
        <v>40000.86</v>
      </c>
      <c r="G656" s="78">
        <f ca="1"/>
        <v>50212.72</v>
      </c>
      <c r="H656" s="78">
        <f ca="1"/>
        <v>1798.3700000000058</v>
      </c>
      <c r="I656" s="78">
        <f ca="1"/>
        <v>15721.099999999997</v>
      </c>
      <c r="J656" s="78">
        <f ca="1"/>
        <v>27824.39</v>
      </c>
      <c r="K656" s="78">
        <f ca="1"/>
        <v>114.43</v>
      </c>
      <c r="L656" s="78">
        <f ca="1"/>
        <v>12062.04</v>
      </c>
      <c r="M656" s="78">
        <f ca="1"/>
        <v>-106.03999999999996</v>
      </c>
      <c r="N656" s="78">
        <f ca="1"/>
        <v>-5729.82</v>
      </c>
      <c r="O656" s="78">
        <f ca="1"/>
        <v>-4271.75</v>
      </c>
      <c r="P656" s="78">
        <f ca="1"/>
        <v>0</v>
      </c>
      <c r="Q656" s="78">
        <f ca="1"/>
        <v>2800</v>
      </c>
    </row>
    <row r="657" spans="2:17" x14ac:dyDescent="0.25">
      <c r="B657" s="88" t="str">
        <f ca="1"/>
        <v>Ameritas</v>
      </c>
      <c r="C657" s="87">
        <f ca="1"/>
        <v>46668</v>
      </c>
      <c r="D657" s="67">
        <f ca="1"/>
        <v>17519.47</v>
      </c>
      <c r="E657" s="67">
        <f ca="1"/>
        <v>-10107.61</v>
      </c>
      <c r="F657" s="67">
        <f ca="1"/>
        <v>40112.86</v>
      </c>
      <c r="G657" s="67">
        <f ca="1"/>
        <v>50324.72</v>
      </c>
      <c r="H657" s="67">
        <f ca="1"/>
        <v>1798.3700000000058</v>
      </c>
      <c r="I657" s="67">
        <f ca="1"/>
        <v>15721.099999999997</v>
      </c>
      <c r="J657" s="67">
        <f ca="1"/>
        <v>27936.39</v>
      </c>
      <c r="K657" s="67">
        <f ca="1"/>
        <v>114.43</v>
      </c>
      <c r="L657" s="67">
        <f ca="1"/>
        <v>12062.04</v>
      </c>
      <c r="M657" s="67">
        <f ca="1"/>
        <v>-106.03999999999996</v>
      </c>
      <c r="N657" s="67">
        <f ca="1"/>
        <v>-5729.82</v>
      </c>
      <c r="O657" s="67">
        <f ca="1"/>
        <v>-4271.75</v>
      </c>
      <c r="P657" s="67">
        <f ca="1"/>
        <v>0</v>
      </c>
      <c r="Q657" s="67">
        <f ca="1"/>
        <v>2800</v>
      </c>
    </row>
    <row r="658" spans="2:17" x14ac:dyDescent="0.25">
      <c r="B658" s="88" t="str">
        <f ca="1"/>
        <v>Sony</v>
      </c>
      <c r="C658" s="87">
        <f ca="1"/>
        <v>46668</v>
      </c>
      <c r="D658" s="78">
        <f ca="1"/>
        <v>17501.480000000003</v>
      </c>
      <c r="E658" s="78">
        <f ca="1"/>
        <v>-10107.61</v>
      </c>
      <c r="F658" s="78">
        <f ca="1"/>
        <v>40112.86</v>
      </c>
      <c r="G658" s="78">
        <f ca="1"/>
        <v>50306.73</v>
      </c>
      <c r="H658" s="78">
        <f ca="1"/>
        <v>1780.3800000000058</v>
      </c>
      <c r="I658" s="78">
        <f ca="1"/>
        <v>15721.099999999997</v>
      </c>
      <c r="J658" s="78">
        <f ca="1"/>
        <v>27936.39</v>
      </c>
      <c r="K658" s="78">
        <f ca="1"/>
        <v>114.43</v>
      </c>
      <c r="L658" s="78">
        <f ca="1"/>
        <v>12062.04</v>
      </c>
      <c r="M658" s="78">
        <f ca="1"/>
        <v>-106.03999999999996</v>
      </c>
      <c r="N658" s="78">
        <f ca="1"/>
        <v>-5729.82</v>
      </c>
      <c r="O658" s="78">
        <f ca="1"/>
        <v>-4271.75</v>
      </c>
      <c r="P658" s="78">
        <f ca="1"/>
        <v>0</v>
      </c>
      <c r="Q658" s="78">
        <f ca="1"/>
        <v>2800</v>
      </c>
    </row>
    <row r="659" spans="2:17" x14ac:dyDescent="0.25">
      <c r="B659" s="88" t="str">
        <f ca="1"/>
        <v>Phone Insurance</v>
      </c>
      <c r="C659" s="87">
        <f ca="1"/>
        <v>46668</v>
      </c>
      <c r="D659" s="67">
        <f ca="1"/>
        <v>17493.480000000003</v>
      </c>
      <c r="E659" s="67">
        <f ca="1"/>
        <v>-10107.61</v>
      </c>
      <c r="F659" s="67">
        <f ca="1"/>
        <v>40112.86</v>
      </c>
      <c r="G659" s="67">
        <f ca="1"/>
        <v>50298.73</v>
      </c>
      <c r="H659" s="67">
        <f ca="1"/>
        <v>1772.3800000000058</v>
      </c>
      <c r="I659" s="67">
        <f ca="1"/>
        <v>15721.099999999997</v>
      </c>
      <c r="J659" s="67">
        <f ca="1"/>
        <v>27936.39</v>
      </c>
      <c r="K659" s="67">
        <f ca="1"/>
        <v>114.43</v>
      </c>
      <c r="L659" s="67">
        <f ca="1"/>
        <v>12062.04</v>
      </c>
      <c r="M659" s="67">
        <f ca="1"/>
        <v>-106.03999999999996</v>
      </c>
      <c r="N659" s="67">
        <f ca="1"/>
        <v>-5729.82</v>
      </c>
      <c r="O659" s="67">
        <f ca="1"/>
        <v>-4271.75</v>
      </c>
      <c r="P659" s="67">
        <f ca="1"/>
        <v>0</v>
      </c>
      <c r="Q659" s="67">
        <f ca="1"/>
        <v>2800</v>
      </c>
    </row>
    <row r="660" spans="2:17" x14ac:dyDescent="0.25">
      <c r="B660" s="88" t="str">
        <f ca="1"/>
        <v>Groceries</v>
      </c>
      <c r="C660" s="87">
        <f ca="1"/>
        <v>46669</v>
      </c>
      <c r="D660" s="78">
        <f ca="1"/>
        <v>17293.480000000003</v>
      </c>
      <c r="E660" s="78">
        <f ca="1"/>
        <v>-10107.61</v>
      </c>
      <c r="F660" s="78">
        <f ca="1"/>
        <v>40112.86</v>
      </c>
      <c r="G660" s="78">
        <f ca="1"/>
        <v>50098.73</v>
      </c>
      <c r="H660" s="78">
        <f ca="1"/>
        <v>1772.3800000000058</v>
      </c>
      <c r="I660" s="78">
        <f ca="1"/>
        <v>15521.099999999997</v>
      </c>
      <c r="J660" s="78">
        <f ca="1"/>
        <v>27936.39</v>
      </c>
      <c r="K660" s="78">
        <f ca="1"/>
        <v>114.43</v>
      </c>
      <c r="L660" s="78">
        <f ca="1"/>
        <v>12062.04</v>
      </c>
      <c r="M660" s="78">
        <f ca="1"/>
        <v>-106.03999999999996</v>
      </c>
      <c r="N660" s="78">
        <f ca="1"/>
        <v>-5729.82</v>
      </c>
      <c r="O660" s="78">
        <f ca="1"/>
        <v>-4271.75</v>
      </c>
      <c r="P660" s="78">
        <f ca="1"/>
        <v>0</v>
      </c>
      <c r="Q660" s="78">
        <f ca="1"/>
        <v>2800</v>
      </c>
    </row>
    <row r="661" spans="2:17" x14ac:dyDescent="0.25">
      <c r="B661" s="88" t="str">
        <f ca="1"/>
        <v>Food &amp; Drinks</v>
      </c>
      <c r="C661" s="87">
        <f ca="1"/>
        <v>46669</v>
      </c>
      <c r="D661" s="67">
        <f ca="1"/>
        <v>17093.480000000003</v>
      </c>
      <c r="E661" s="67">
        <f ca="1"/>
        <v>-10107.61</v>
      </c>
      <c r="F661" s="67">
        <f ca="1"/>
        <v>40112.86</v>
      </c>
      <c r="G661" s="67">
        <f ca="1"/>
        <v>49898.73</v>
      </c>
      <c r="H661" s="67">
        <f ca="1"/>
        <v>1772.3800000000058</v>
      </c>
      <c r="I661" s="67">
        <f ca="1"/>
        <v>15321.099999999997</v>
      </c>
      <c r="J661" s="67">
        <f ca="1"/>
        <v>27936.39</v>
      </c>
      <c r="K661" s="67">
        <f ca="1"/>
        <v>114.43</v>
      </c>
      <c r="L661" s="67">
        <f ca="1"/>
        <v>12062.04</v>
      </c>
      <c r="M661" s="67">
        <f ca="1"/>
        <v>-106.03999999999996</v>
      </c>
      <c r="N661" s="67">
        <f ca="1"/>
        <v>-5729.82</v>
      </c>
      <c r="O661" s="67">
        <f ca="1"/>
        <v>-4271.75</v>
      </c>
      <c r="P661" s="67">
        <f ca="1"/>
        <v>0</v>
      </c>
      <c r="Q661" s="67">
        <f ca="1"/>
        <v>2800</v>
      </c>
    </row>
    <row r="662" spans="2:17" x14ac:dyDescent="0.25">
      <c r="B662" s="88" t="str">
        <f ca="1"/>
        <v>Amazon</v>
      </c>
      <c r="C662" s="87">
        <f ca="1"/>
        <v>46669</v>
      </c>
      <c r="D662" s="78">
        <f ca="1"/>
        <v>17077.330000000002</v>
      </c>
      <c r="E662" s="78">
        <f ca="1"/>
        <v>-10107.61</v>
      </c>
      <c r="F662" s="78">
        <f ca="1"/>
        <v>40112.86</v>
      </c>
      <c r="G662" s="78">
        <f ca="1"/>
        <v>49882.58</v>
      </c>
      <c r="H662" s="78">
        <f ca="1"/>
        <v>1756.2300000000057</v>
      </c>
      <c r="I662" s="78">
        <f ca="1"/>
        <v>15321.099999999997</v>
      </c>
      <c r="J662" s="78">
        <f ca="1"/>
        <v>27936.39</v>
      </c>
      <c r="K662" s="78">
        <f ca="1"/>
        <v>114.43</v>
      </c>
      <c r="L662" s="78">
        <f ca="1"/>
        <v>12062.04</v>
      </c>
      <c r="M662" s="78">
        <f ca="1"/>
        <v>-106.03999999999996</v>
      </c>
      <c r="N662" s="78">
        <f ca="1"/>
        <v>-5729.82</v>
      </c>
      <c r="O662" s="78">
        <f ca="1"/>
        <v>-4271.75</v>
      </c>
      <c r="P662" s="78">
        <f ca="1"/>
        <v>0</v>
      </c>
      <c r="Q662" s="78">
        <f ca="1"/>
        <v>2800</v>
      </c>
    </row>
    <row r="663" spans="2:17" x14ac:dyDescent="0.25">
      <c r="B663" s="88" t="str">
        <f ca="1"/>
        <v>Viso Go</v>
      </c>
      <c r="C663" s="87">
        <f ca="1"/>
        <v>46671</v>
      </c>
      <c r="D663" s="67">
        <f ca="1"/>
        <v>16802.330000000002</v>
      </c>
      <c r="E663" s="67">
        <f ca="1"/>
        <v>-9961.61</v>
      </c>
      <c r="F663" s="67">
        <f ca="1"/>
        <v>40112.86</v>
      </c>
      <c r="G663" s="67">
        <f ca="1"/>
        <v>49753.58</v>
      </c>
      <c r="H663" s="67">
        <f ca="1"/>
        <v>1481.2300000000057</v>
      </c>
      <c r="I663" s="67">
        <f ca="1"/>
        <v>15321.099999999997</v>
      </c>
      <c r="J663" s="67">
        <f ca="1"/>
        <v>27936.39</v>
      </c>
      <c r="K663" s="67">
        <f ca="1"/>
        <v>114.43</v>
      </c>
      <c r="L663" s="67">
        <f ca="1"/>
        <v>12062.04</v>
      </c>
      <c r="M663" s="67">
        <f ca="1"/>
        <v>-106.03999999999996</v>
      </c>
      <c r="N663" s="67">
        <f ca="1"/>
        <v>-5583.82</v>
      </c>
      <c r="O663" s="67">
        <f ca="1"/>
        <v>-4271.75</v>
      </c>
      <c r="P663" s="67">
        <f ca="1"/>
        <v>0</v>
      </c>
      <c r="Q663" s="67">
        <f ca="1"/>
        <v>2800</v>
      </c>
    </row>
    <row r="664" spans="2:17" x14ac:dyDescent="0.25">
      <c r="B664" s="88" t="str">
        <f ca="1"/>
        <v>Motorcycle</v>
      </c>
      <c r="C664" s="87">
        <f ca="1"/>
        <v>46676</v>
      </c>
      <c r="D664" s="78">
        <f ca="1"/>
        <v>16651.950000000004</v>
      </c>
      <c r="E664" s="78">
        <f ca="1"/>
        <v>-9961.61</v>
      </c>
      <c r="F664" s="78">
        <f ca="1"/>
        <v>40112.86</v>
      </c>
      <c r="G664" s="78">
        <f ca="1"/>
        <v>49603.200000000004</v>
      </c>
      <c r="H664" s="78">
        <f ca="1"/>
        <v>1330.8500000000058</v>
      </c>
      <c r="I664" s="78">
        <f ca="1"/>
        <v>15321.099999999997</v>
      </c>
      <c r="J664" s="78">
        <f ca="1"/>
        <v>27936.39</v>
      </c>
      <c r="K664" s="78">
        <f ca="1"/>
        <v>114.43</v>
      </c>
      <c r="L664" s="78">
        <f ca="1"/>
        <v>12062.04</v>
      </c>
      <c r="M664" s="78">
        <f ca="1"/>
        <v>-106.03999999999996</v>
      </c>
      <c r="N664" s="78">
        <f ca="1"/>
        <v>-5583.82</v>
      </c>
      <c r="O664" s="78">
        <f ca="1"/>
        <v>-4271.75</v>
      </c>
      <c r="P664" s="78">
        <f ca="1"/>
        <v>0</v>
      </c>
      <c r="Q664" s="78">
        <f ca="1"/>
        <v>2800</v>
      </c>
    </row>
    <row r="665" spans="2:17" x14ac:dyDescent="0.25">
      <c r="B665" s="88" t="str">
        <f ca="1"/>
        <v>Netflix</v>
      </c>
      <c r="C665" s="87">
        <f ca="1"/>
        <v>46680</v>
      </c>
      <c r="D665" s="67">
        <f ca="1"/>
        <v>16626.960000000003</v>
      </c>
      <c r="E665" s="67">
        <f ca="1"/>
        <v>-9961.61</v>
      </c>
      <c r="F665" s="67">
        <f ca="1"/>
        <v>40112.86</v>
      </c>
      <c r="G665" s="67">
        <f ca="1"/>
        <v>49578.210000000006</v>
      </c>
      <c r="H665" s="67">
        <f ca="1"/>
        <v>1305.8600000000058</v>
      </c>
      <c r="I665" s="67">
        <f ca="1"/>
        <v>15321.099999999997</v>
      </c>
      <c r="J665" s="67">
        <f ca="1"/>
        <v>27936.39</v>
      </c>
      <c r="K665" s="67">
        <f ca="1"/>
        <v>114.43</v>
      </c>
      <c r="L665" s="67">
        <f ca="1"/>
        <v>12062.04</v>
      </c>
      <c r="M665" s="67">
        <f ca="1"/>
        <v>-106.03999999999996</v>
      </c>
      <c r="N665" s="67">
        <f ca="1"/>
        <v>-5583.82</v>
      </c>
      <c r="O665" s="67">
        <f ca="1"/>
        <v>-4271.75</v>
      </c>
      <c r="P665" s="67">
        <f ca="1"/>
        <v>0</v>
      </c>
      <c r="Q665" s="67">
        <f ca="1"/>
        <v>2800</v>
      </c>
    </row>
    <row r="666" spans="2:17" x14ac:dyDescent="0.25">
      <c r="B666" s="88" t="str">
        <f ca="1"/>
        <v>Renters</v>
      </c>
      <c r="C666" s="87">
        <f ca="1"/>
        <v>46681</v>
      </c>
      <c r="D666" s="78">
        <f ca="1"/>
        <v>16616.04</v>
      </c>
      <c r="E666" s="78">
        <f ca="1"/>
        <v>-9961.61</v>
      </c>
      <c r="F666" s="78">
        <f ca="1"/>
        <v>40112.86</v>
      </c>
      <c r="G666" s="78">
        <f ca="1"/>
        <v>49567.29</v>
      </c>
      <c r="H666" s="78">
        <f ca="1"/>
        <v>1294.9400000000057</v>
      </c>
      <c r="I666" s="78">
        <f ca="1"/>
        <v>15321.099999999997</v>
      </c>
      <c r="J666" s="78">
        <f ca="1"/>
        <v>27936.39</v>
      </c>
      <c r="K666" s="78">
        <f ca="1"/>
        <v>114.43</v>
      </c>
      <c r="L666" s="78">
        <f ca="1"/>
        <v>12062.04</v>
      </c>
      <c r="M666" s="78">
        <f ca="1"/>
        <v>-106.03999999999996</v>
      </c>
      <c r="N666" s="78">
        <f ca="1"/>
        <v>-5583.82</v>
      </c>
      <c r="O666" s="78">
        <f ca="1"/>
        <v>-4271.75</v>
      </c>
      <c r="P666" s="78">
        <f ca="1"/>
        <v>0</v>
      </c>
      <c r="Q666" s="78">
        <f ca="1"/>
        <v>2800</v>
      </c>
    </row>
    <row r="667" spans="2:17" x14ac:dyDescent="0.25">
      <c r="B667" s="88" t="str">
        <f ca="1"/>
        <v>Paycheck</v>
      </c>
      <c r="C667" s="87">
        <f ca="1"/>
        <v>46682</v>
      </c>
      <c r="D667" s="67">
        <f ca="1"/>
        <v>18216.04</v>
      </c>
      <c r="E667" s="67">
        <f ca="1"/>
        <v>-9961.61</v>
      </c>
      <c r="F667" s="67">
        <f ca="1"/>
        <v>40112.86</v>
      </c>
      <c r="G667" s="67">
        <f ca="1"/>
        <v>51167.29</v>
      </c>
      <c r="H667" s="67">
        <f ca="1"/>
        <v>2434.940000000006</v>
      </c>
      <c r="I667" s="67">
        <f ca="1"/>
        <v>15781.099999999997</v>
      </c>
      <c r="J667" s="67">
        <f ca="1"/>
        <v>27936.39</v>
      </c>
      <c r="K667" s="67">
        <f ca="1"/>
        <v>114.43</v>
      </c>
      <c r="L667" s="67">
        <f ca="1"/>
        <v>12062.04</v>
      </c>
      <c r="M667" s="67">
        <f ca="1"/>
        <v>-106.03999999999996</v>
      </c>
      <c r="N667" s="67">
        <f ca="1"/>
        <v>-5583.82</v>
      </c>
      <c r="O667" s="67">
        <f ca="1"/>
        <v>-4271.75</v>
      </c>
      <c r="P667" s="67">
        <f ca="1"/>
        <v>0</v>
      </c>
      <c r="Q667" s="67">
        <f ca="1"/>
        <v>2800</v>
      </c>
    </row>
    <row r="668" spans="2:17" x14ac:dyDescent="0.25">
      <c r="B668" s="88" t="str">
        <f ca="1"/>
        <v>Ameritas</v>
      </c>
      <c r="C668" s="87">
        <f ca="1"/>
        <v>46682</v>
      </c>
      <c r="D668" s="78">
        <f ca="1"/>
        <v>18216.04</v>
      </c>
      <c r="E668" s="78">
        <f ca="1"/>
        <v>-9961.61</v>
      </c>
      <c r="F668" s="78">
        <f ca="1"/>
        <v>40224.86</v>
      </c>
      <c r="G668" s="78">
        <f ca="1"/>
        <v>51279.29</v>
      </c>
      <c r="H668" s="78">
        <f ca="1"/>
        <v>2434.940000000006</v>
      </c>
      <c r="I668" s="78">
        <f ca="1"/>
        <v>15781.099999999997</v>
      </c>
      <c r="J668" s="78">
        <f ca="1"/>
        <v>28048.39</v>
      </c>
      <c r="K668" s="78">
        <f ca="1"/>
        <v>114.43</v>
      </c>
      <c r="L668" s="78">
        <f ca="1"/>
        <v>12062.04</v>
      </c>
      <c r="M668" s="78">
        <f ca="1"/>
        <v>-106.03999999999996</v>
      </c>
      <c r="N668" s="78">
        <f ca="1"/>
        <v>-5583.82</v>
      </c>
      <c r="O668" s="78">
        <f ca="1"/>
        <v>-4271.75</v>
      </c>
      <c r="P668" s="78">
        <f ca="1"/>
        <v>0</v>
      </c>
      <c r="Q668" s="78">
        <f ca="1"/>
        <v>2800</v>
      </c>
    </row>
    <row r="669" spans="2:17" x14ac:dyDescent="0.25">
      <c r="B669" s="88" t="str">
        <f ca="1"/>
        <v>Groceries</v>
      </c>
      <c r="C669" s="87">
        <f ca="1"/>
        <v>46683</v>
      </c>
      <c r="D669" s="67">
        <f ca="1"/>
        <v>18016.04</v>
      </c>
      <c r="E669" s="67">
        <f ca="1"/>
        <v>-9961.61</v>
      </c>
      <c r="F669" s="67">
        <f ca="1"/>
        <v>40224.86</v>
      </c>
      <c r="G669" s="67">
        <f ca="1"/>
        <v>51079.29</v>
      </c>
      <c r="H669" s="67">
        <f ca="1"/>
        <v>2434.940000000006</v>
      </c>
      <c r="I669" s="67">
        <f ca="1"/>
        <v>15581.099999999997</v>
      </c>
      <c r="J669" s="67">
        <f ca="1"/>
        <v>28048.39</v>
      </c>
      <c r="K669" s="67">
        <f ca="1"/>
        <v>114.43</v>
      </c>
      <c r="L669" s="67">
        <f ca="1"/>
        <v>12062.04</v>
      </c>
      <c r="M669" s="67">
        <f ca="1"/>
        <v>-106.03999999999996</v>
      </c>
      <c r="N669" s="67">
        <f ca="1"/>
        <v>-5583.82</v>
      </c>
      <c r="O669" s="67">
        <f ca="1"/>
        <v>-4271.75</v>
      </c>
      <c r="P669" s="67">
        <f ca="1"/>
        <v>0</v>
      </c>
      <c r="Q669" s="67">
        <f ca="1"/>
        <v>2800</v>
      </c>
    </row>
    <row r="670" spans="2:17" x14ac:dyDescent="0.25">
      <c r="B670" s="88" t="str">
        <f ca="1"/>
        <v>Food &amp; Drinks</v>
      </c>
      <c r="C670" s="87">
        <f ca="1"/>
        <v>46683</v>
      </c>
      <c r="D670" s="78">
        <f ca="1"/>
        <v>17816.04</v>
      </c>
      <c r="E670" s="78">
        <f ca="1"/>
        <v>-9961.61</v>
      </c>
      <c r="F670" s="78">
        <f ca="1"/>
        <v>40224.86</v>
      </c>
      <c r="G670" s="78">
        <f ca="1"/>
        <v>50879.29</v>
      </c>
      <c r="H670" s="78">
        <f ca="1"/>
        <v>2434.940000000006</v>
      </c>
      <c r="I670" s="78">
        <f ca="1"/>
        <v>15381.099999999997</v>
      </c>
      <c r="J670" s="78">
        <f ca="1"/>
        <v>28048.39</v>
      </c>
      <c r="K670" s="78">
        <f ca="1"/>
        <v>114.43</v>
      </c>
      <c r="L670" s="78">
        <f ca="1"/>
        <v>12062.04</v>
      </c>
      <c r="M670" s="78">
        <f ca="1"/>
        <v>-106.03999999999996</v>
      </c>
      <c r="N670" s="78">
        <f ca="1"/>
        <v>-5583.82</v>
      </c>
      <c r="O670" s="78">
        <f ca="1"/>
        <v>-4271.75</v>
      </c>
      <c r="P670" s="78">
        <f ca="1"/>
        <v>0</v>
      </c>
      <c r="Q670" s="78">
        <f ca="1"/>
        <v>2800</v>
      </c>
    </row>
    <row r="671" spans="2:17" x14ac:dyDescent="0.25">
      <c r="B671" s="88" t="str">
        <f ca="1"/>
        <v>Cese Transfer</v>
      </c>
      <c r="C671" s="87">
        <f ca="1"/>
        <v>46685</v>
      </c>
      <c r="D671" s="67">
        <f ca="1"/>
        <v>17958.04</v>
      </c>
      <c r="E671" s="67">
        <f ca="1"/>
        <v>-9961.61</v>
      </c>
      <c r="F671" s="67">
        <f ca="1"/>
        <v>40224.86</v>
      </c>
      <c r="G671" s="67">
        <f ca="1"/>
        <v>51021.29</v>
      </c>
      <c r="H671" s="67">
        <f ca="1"/>
        <v>2576.940000000006</v>
      </c>
      <c r="I671" s="67">
        <f ca="1"/>
        <v>15381.099999999997</v>
      </c>
      <c r="J671" s="67">
        <f ca="1"/>
        <v>28048.39</v>
      </c>
      <c r="K671" s="67">
        <f ca="1"/>
        <v>114.43</v>
      </c>
      <c r="L671" s="67">
        <f ca="1"/>
        <v>12062.04</v>
      </c>
      <c r="M671" s="67">
        <f ca="1"/>
        <v>-106.03999999999996</v>
      </c>
      <c r="N671" s="67">
        <f ca="1"/>
        <v>-5583.82</v>
      </c>
      <c r="O671" s="67">
        <f ca="1"/>
        <v>-4271.75</v>
      </c>
      <c r="P671" s="67">
        <f ca="1"/>
        <v>0</v>
      </c>
      <c r="Q671" s="67">
        <f ca="1"/>
        <v>2800</v>
      </c>
    </row>
    <row r="672" spans="2:17" x14ac:dyDescent="0.25">
      <c r="B672" s="88" t="str">
        <f ca="1"/>
        <v>Internet</v>
      </c>
      <c r="C672" s="87">
        <f ca="1"/>
        <v>46686</v>
      </c>
      <c r="D672" s="78">
        <f ca="1"/>
        <v>17958.04</v>
      </c>
      <c r="E672" s="78">
        <f ca="1"/>
        <v>-9961.61</v>
      </c>
      <c r="F672" s="78">
        <f ca="1"/>
        <v>40224.86</v>
      </c>
      <c r="G672" s="78">
        <f ca="1"/>
        <v>51021.29</v>
      </c>
      <c r="H672" s="78">
        <f ca="1"/>
        <v>2576.940000000006</v>
      </c>
      <c r="I672" s="78">
        <f ca="1"/>
        <v>15381.099999999997</v>
      </c>
      <c r="J672" s="78">
        <f ca="1"/>
        <v>28048.39</v>
      </c>
      <c r="K672" s="78">
        <f ca="1"/>
        <v>114.43</v>
      </c>
      <c r="L672" s="78">
        <f ca="1"/>
        <v>12062.04</v>
      </c>
      <c r="M672" s="78">
        <f ca="1"/>
        <v>-106.03999999999996</v>
      </c>
      <c r="N672" s="78">
        <f ca="1"/>
        <v>-5583.82</v>
      </c>
      <c r="O672" s="78">
        <f ca="1"/>
        <v>-4271.75</v>
      </c>
      <c r="P672" s="78">
        <f ca="1"/>
        <v>0</v>
      </c>
      <c r="Q672" s="78">
        <f ca="1"/>
        <v>2800</v>
      </c>
    </row>
    <row r="673" spans="2:17" x14ac:dyDescent="0.25">
      <c r="B673" s="88" t="str">
        <f ca="1"/>
        <v>Windsurf</v>
      </c>
      <c r="C673" s="87">
        <f ca="1"/>
        <v>46686</v>
      </c>
      <c r="D673" s="67">
        <f ca="1"/>
        <v>17943.04</v>
      </c>
      <c r="E673" s="67">
        <f ca="1"/>
        <v>-9961.61</v>
      </c>
      <c r="F673" s="67">
        <f ca="1"/>
        <v>40224.86</v>
      </c>
      <c r="G673" s="67">
        <f ca="1"/>
        <v>51006.29</v>
      </c>
      <c r="H673" s="67">
        <f ca="1"/>
        <v>2561.940000000006</v>
      </c>
      <c r="I673" s="67">
        <f ca="1"/>
        <v>15381.099999999997</v>
      </c>
      <c r="J673" s="67">
        <f ca="1"/>
        <v>28048.39</v>
      </c>
      <c r="K673" s="67">
        <f ca="1"/>
        <v>114.43</v>
      </c>
      <c r="L673" s="67">
        <f ca="1"/>
        <v>12062.04</v>
      </c>
      <c r="M673" s="67">
        <f ca="1"/>
        <v>-106.03999999999996</v>
      </c>
      <c r="N673" s="67">
        <f ca="1"/>
        <v>-5583.82</v>
      </c>
      <c r="O673" s="67">
        <f ca="1"/>
        <v>-4271.75</v>
      </c>
      <c r="P673" s="67">
        <f ca="1"/>
        <v>0</v>
      </c>
      <c r="Q673" s="67">
        <f ca="1"/>
        <v>2800</v>
      </c>
    </row>
    <row r="674" spans="2:17" x14ac:dyDescent="0.25">
      <c r="B674" s="88" t="str">
        <f ca="1"/>
        <v>Tidal</v>
      </c>
      <c r="C674" s="87">
        <f ca="1"/>
        <v>46687</v>
      </c>
      <c r="D674" s="78">
        <f ca="1"/>
        <v>17932.050000000003</v>
      </c>
      <c r="E674" s="78">
        <f ca="1"/>
        <v>-9961.61</v>
      </c>
      <c r="F674" s="78">
        <f ca="1"/>
        <v>40224.86</v>
      </c>
      <c r="G674" s="78">
        <f ca="1"/>
        <v>50995.3</v>
      </c>
      <c r="H674" s="78">
        <f ca="1"/>
        <v>2550.9500000000062</v>
      </c>
      <c r="I674" s="78">
        <f ca="1"/>
        <v>15381.099999999997</v>
      </c>
      <c r="J674" s="78">
        <f ca="1"/>
        <v>28048.39</v>
      </c>
      <c r="K674" s="78">
        <f ca="1"/>
        <v>114.43</v>
      </c>
      <c r="L674" s="78">
        <f ca="1"/>
        <v>12062.04</v>
      </c>
      <c r="M674" s="78">
        <f ca="1"/>
        <v>-106.03999999999996</v>
      </c>
      <c r="N674" s="78">
        <f ca="1"/>
        <v>-5583.82</v>
      </c>
      <c r="O674" s="78">
        <f ca="1"/>
        <v>-4271.75</v>
      </c>
      <c r="P674" s="78">
        <f ca="1"/>
        <v>0</v>
      </c>
      <c r="Q674" s="78">
        <f ca="1"/>
        <v>2800</v>
      </c>
    </row>
    <row r="675" spans="2:17" x14ac:dyDescent="0.25">
      <c r="B675" s="88" t="str">
        <f ca="1"/>
        <v>Costco Citi</v>
      </c>
      <c r="C675" s="87">
        <f ca="1"/>
        <v>46688</v>
      </c>
      <c r="D675" s="67">
        <f ca="1"/>
        <v>17792.050000000003</v>
      </c>
      <c r="E675" s="67">
        <f ca="1"/>
        <v>-9961.61</v>
      </c>
      <c r="F675" s="67">
        <f ca="1"/>
        <v>40224.86</v>
      </c>
      <c r="G675" s="67">
        <f ca="1"/>
        <v>50995.3</v>
      </c>
      <c r="H675" s="67">
        <f ca="1"/>
        <v>2410.9500000000062</v>
      </c>
      <c r="I675" s="67">
        <f ca="1"/>
        <v>15381.099999999997</v>
      </c>
      <c r="J675" s="67">
        <f ca="1"/>
        <v>28048.39</v>
      </c>
      <c r="K675" s="67">
        <f ca="1"/>
        <v>114.43</v>
      </c>
      <c r="L675" s="67">
        <f ca="1"/>
        <v>12062.04</v>
      </c>
      <c r="M675" s="67">
        <f ca="1"/>
        <v>-106.03999999999996</v>
      </c>
      <c r="N675" s="67">
        <f ca="1"/>
        <v>-5583.82</v>
      </c>
      <c r="O675" s="67">
        <f ca="1"/>
        <v>-4271.75</v>
      </c>
      <c r="P675" s="67">
        <f ca="1"/>
        <v>0</v>
      </c>
      <c r="Q675" s="67">
        <f ca="1"/>
        <v>2940</v>
      </c>
    </row>
    <row r="676" spans="2:17" x14ac:dyDescent="0.25">
      <c r="B676" s="88" t="str">
        <f ca="1"/>
        <v>Kulo Transfer</v>
      </c>
      <c r="C676" s="87">
        <f ca="1"/>
        <v>46688</v>
      </c>
      <c r="D676" s="78">
        <f ca="1"/>
        <v>18842.050000000003</v>
      </c>
      <c r="E676" s="78">
        <f ca="1"/>
        <v>-9961.61</v>
      </c>
      <c r="F676" s="78">
        <f ca="1"/>
        <v>40224.86</v>
      </c>
      <c r="G676" s="78">
        <f ca="1"/>
        <v>52045.3</v>
      </c>
      <c r="H676" s="78">
        <f ca="1"/>
        <v>3460.9500000000062</v>
      </c>
      <c r="I676" s="78">
        <f ca="1"/>
        <v>15381.099999999997</v>
      </c>
      <c r="J676" s="78">
        <f ca="1"/>
        <v>28048.39</v>
      </c>
      <c r="K676" s="78">
        <f ca="1"/>
        <v>114.43</v>
      </c>
      <c r="L676" s="78">
        <f ca="1"/>
        <v>12062.04</v>
      </c>
      <c r="M676" s="78">
        <f ca="1"/>
        <v>-106.03999999999996</v>
      </c>
      <c r="N676" s="78">
        <f ca="1"/>
        <v>-5583.82</v>
      </c>
      <c r="O676" s="78">
        <f ca="1"/>
        <v>-4271.75</v>
      </c>
      <c r="P676" s="78">
        <f ca="1"/>
        <v>0</v>
      </c>
      <c r="Q676" s="78">
        <f ca="1"/>
        <v>2940</v>
      </c>
    </row>
    <row r="677" spans="2:17" x14ac:dyDescent="0.25">
      <c r="B677" s="88" t="str">
        <f ca="1"/>
        <v>Kulo SDGE</v>
      </c>
      <c r="C677" s="87">
        <f ca="1"/>
        <v>46688</v>
      </c>
      <c r="D677" s="67">
        <f ca="1"/>
        <v>18760.050000000003</v>
      </c>
      <c r="E677" s="67">
        <f ca="1"/>
        <v>-9961.61</v>
      </c>
      <c r="F677" s="67">
        <f ca="1"/>
        <v>40224.86</v>
      </c>
      <c r="G677" s="67">
        <f ca="1"/>
        <v>51963.3</v>
      </c>
      <c r="H677" s="67">
        <f ca="1"/>
        <v>3378.9500000000062</v>
      </c>
      <c r="I677" s="67">
        <f ca="1"/>
        <v>15381.099999999997</v>
      </c>
      <c r="J677" s="67">
        <f ca="1"/>
        <v>28048.39</v>
      </c>
      <c r="K677" s="67">
        <f ca="1"/>
        <v>114.43</v>
      </c>
      <c r="L677" s="67">
        <f ca="1"/>
        <v>12062.04</v>
      </c>
      <c r="M677" s="67">
        <f ca="1"/>
        <v>-106.03999999999996</v>
      </c>
      <c r="N677" s="67">
        <f ca="1"/>
        <v>-5583.82</v>
      </c>
      <c r="O677" s="67">
        <f ca="1"/>
        <v>-4271.75</v>
      </c>
      <c r="P677" s="67">
        <f ca="1"/>
        <v>0</v>
      </c>
      <c r="Q677" s="67">
        <f ca="1"/>
        <v>2940</v>
      </c>
    </row>
    <row r="678" spans="2:17" x14ac:dyDescent="0.25">
      <c r="B678" s="88" t="str">
        <f ca="1"/>
        <v>SDGE</v>
      </c>
      <c r="C678" s="87">
        <f ca="1"/>
        <v>46688</v>
      </c>
      <c r="D678" s="78">
        <f ca="1"/>
        <v>18676.050000000003</v>
      </c>
      <c r="E678" s="78">
        <f ca="1"/>
        <v>-9961.61</v>
      </c>
      <c r="F678" s="78">
        <f ca="1"/>
        <v>40224.86</v>
      </c>
      <c r="G678" s="78">
        <f ca="1"/>
        <v>51879.3</v>
      </c>
      <c r="H678" s="78">
        <f ca="1"/>
        <v>3294.9500000000062</v>
      </c>
      <c r="I678" s="78">
        <f ca="1"/>
        <v>15381.099999999997</v>
      </c>
      <c r="J678" s="78">
        <f ca="1"/>
        <v>28048.39</v>
      </c>
      <c r="K678" s="78">
        <f ca="1"/>
        <v>114.43</v>
      </c>
      <c r="L678" s="78">
        <f ca="1"/>
        <v>12062.04</v>
      </c>
      <c r="M678" s="78">
        <f ca="1"/>
        <v>-106.03999999999996</v>
      </c>
      <c r="N678" s="78">
        <f ca="1"/>
        <v>-5583.82</v>
      </c>
      <c r="O678" s="78">
        <f ca="1"/>
        <v>-4271.75</v>
      </c>
      <c r="P678" s="78">
        <f ca="1"/>
        <v>0</v>
      </c>
      <c r="Q678" s="78">
        <f ca="1"/>
        <v>2940</v>
      </c>
    </row>
    <row r="679" spans="2:17" x14ac:dyDescent="0.25">
      <c r="B679" s="88" t="str">
        <f ca="1"/>
        <v>Prime Ad-Free</v>
      </c>
      <c r="C679" s="87">
        <f ca="1"/>
        <v>46688</v>
      </c>
      <c r="D679" s="67">
        <f ca="1"/>
        <v>18673.060000000005</v>
      </c>
      <c r="E679" s="67">
        <f ca="1"/>
        <v>-9961.61</v>
      </c>
      <c r="F679" s="67">
        <f ca="1"/>
        <v>40224.86</v>
      </c>
      <c r="G679" s="67">
        <f ca="1"/>
        <v>51876.310000000005</v>
      </c>
      <c r="H679" s="67">
        <f ca="1"/>
        <v>3291.9600000000064</v>
      </c>
      <c r="I679" s="67">
        <f ca="1"/>
        <v>15381.099999999997</v>
      </c>
      <c r="J679" s="67">
        <f ca="1"/>
        <v>28048.39</v>
      </c>
      <c r="K679" s="67">
        <f ca="1"/>
        <v>114.43</v>
      </c>
      <c r="L679" s="67">
        <f ca="1"/>
        <v>12062.04</v>
      </c>
      <c r="M679" s="67">
        <f ca="1"/>
        <v>-106.03999999999996</v>
      </c>
      <c r="N679" s="67">
        <f ca="1"/>
        <v>-5583.82</v>
      </c>
      <c r="O679" s="67">
        <f ca="1"/>
        <v>-4271.75</v>
      </c>
      <c r="P679" s="67">
        <f ca="1"/>
        <v>0</v>
      </c>
      <c r="Q679" s="67">
        <f ca="1"/>
        <v>2940</v>
      </c>
    </row>
    <row r="680" spans="2:17" x14ac:dyDescent="0.25">
      <c r="B680" s="88" t="str">
        <f ca="1"/>
        <v>Disability</v>
      </c>
      <c r="C680" s="87">
        <f ca="1"/>
        <v>46692</v>
      </c>
      <c r="D680" s="78">
        <f ca="1"/>
        <v>19029.72</v>
      </c>
      <c r="E680" s="78">
        <f ca="1"/>
        <v>-9961.61</v>
      </c>
      <c r="F680" s="78">
        <f ca="1"/>
        <v>40224.86</v>
      </c>
      <c r="G680" s="78">
        <f ca="1"/>
        <v>52232.97</v>
      </c>
      <c r="H680" s="78">
        <f ca="1"/>
        <v>3291.9600000000064</v>
      </c>
      <c r="I680" s="78">
        <f ca="1"/>
        <v>15737.759999999997</v>
      </c>
      <c r="J680" s="78">
        <f ca="1"/>
        <v>28048.39</v>
      </c>
      <c r="K680" s="78">
        <f ca="1"/>
        <v>114.43</v>
      </c>
      <c r="L680" s="78">
        <f ca="1"/>
        <v>12062.04</v>
      </c>
      <c r="M680" s="78">
        <f ca="1"/>
        <v>-106.03999999999996</v>
      </c>
      <c r="N680" s="78">
        <f ca="1"/>
        <v>-5583.82</v>
      </c>
      <c r="O680" s="78">
        <f ca="1"/>
        <v>-4271.75</v>
      </c>
      <c r="P680" s="78">
        <f ca="1"/>
        <v>0</v>
      </c>
      <c r="Q680" s="78">
        <f ca="1"/>
        <v>2940</v>
      </c>
    </row>
    <row r="681" spans="2:17" x14ac:dyDescent="0.25">
      <c r="B681" s="88" t="str">
        <f ca="1"/>
        <v>Kulo Rent</v>
      </c>
      <c r="C681" s="87">
        <f ca="1"/>
        <v>46692</v>
      </c>
      <c r="D681" s="67">
        <f ca="1"/>
        <v>18070.72</v>
      </c>
      <c r="E681" s="67">
        <f ca="1"/>
        <v>-9961.61</v>
      </c>
      <c r="F681" s="67">
        <f ca="1"/>
        <v>40224.86</v>
      </c>
      <c r="G681" s="67">
        <f ca="1"/>
        <v>51273.97</v>
      </c>
      <c r="H681" s="67">
        <f ca="1"/>
        <v>2332.9600000000064</v>
      </c>
      <c r="I681" s="67">
        <f ca="1"/>
        <v>15737.759999999997</v>
      </c>
      <c r="J681" s="67">
        <f ca="1"/>
        <v>28048.39</v>
      </c>
      <c r="K681" s="67">
        <f ca="1"/>
        <v>114.43</v>
      </c>
      <c r="L681" s="67">
        <f ca="1"/>
        <v>12062.04</v>
      </c>
      <c r="M681" s="67">
        <f ca="1"/>
        <v>-106.03999999999996</v>
      </c>
      <c r="N681" s="67">
        <f ca="1"/>
        <v>-5583.82</v>
      </c>
      <c r="O681" s="67">
        <f ca="1"/>
        <v>-4271.75</v>
      </c>
      <c r="P681" s="67">
        <f ca="1"/>
        <v>0</v>
      </c>
      <c r="Q681" s="67">
        <f ca="1"/>
        <v>2940</v>
      </c>
    </row>
    <row r="682" spans="2:17" x14ac:dyDescent="0.25">
      <c r="B682" s="88" t="str">
        <f ca="1"/>
        <v>Rent</v>
      </c>
      <c r="C682" s="87">
        <f ca="1"/>
        <v>46692</v>
      </c>
      <c r="D682" s="78">
        <f ca="1"/>
        <v>16792.750000000004</v>
      </c>
      <c r="E682" s="78">
        <f ca="1"/>
        <v>-9961.61</v>
      </c>
      <c r="F682" s="78">
        <f ca="1"/>
        <v>40224.86</v>
      </c>
      <c r="G682" s="78">
        <f ca="1"/>
        <v>49996</v>
      </c>
      <c r="H682" s="78">
        <f ca="1"/>
        <v>1054.9900000000064</v>
      </c>
      <c r="I682" s="78">
        <f ca="1"/>
        <v>15737.759999999997</v>
      </c>
      <c r="J682" s="78">
        <f ca="1"/>
        <v>28048.39</v>
      </c>
      <c r="K682" s="78">
        <f ca="1"/>
        <v>114.43</v>
      </c>
      <c r="L682" s="78">
        <f ca="1"/>
        <v>12062.04</v>
      </c>
      <c r="M682" s="78">
        <f ca="1"/>
        <v>-106.03999999999996</v>
      </c>
      <c r="N682" s="78">
        <f ca="1"/>
        <v>-5583.82</v>
      </c>
      <c r="O682" s="78">
        <f ca="1"/>
        <v>-4271.75</v>
      </c>
      <c r="P682" s="78">
        <f ca="1"/>
        <v>0</v>
      </c>
      <c r="Q682" s="78">
        <f ca="1"/>
        <v>2940</v>
      </c>
    </row>
    <row r="683" spans="2:17" x14ac:dyDescent="0.25">
      <c r="B683" s="88" t="str">
        <f ca="1"/>
        <v>Visa Platinum</v>
      </c>
      <c r="C683" s="87">
        <f ca="1"/>
        <v>46694</v>
      </c>
      <c r="D683" s="67">
        <f ca="1"/>
        <v>16563.750000000004</v>
      </c>
      <c r="E683" s="67">
        <f ca="1"/>
        <v>-9650.61</v>
      </c>
      <c r="F683" s="67">
        <f ca="1"/>
        <v>40224.86</v>
      </c>
      <c r="G683" s="67">
        <f ca="1"/>
        <v>50078</v>
      </c>
      <c r="H683" s="67">
        <f ca="1"/>
        <v>825.99000000000638</v>
      </c>
      <c r="I683" s="67">
        <f ca="1"/>
        <v>15737.759999999997</v>
      </c>
      <c r="J683" s="67">
        <f ca="1"/>
        <v>28048.39</v>
      </c>
      <c r="K683" s="67">
        <f ca="1"/>
        <v>114.43</v>
      </c>
      <c r="L683" s="67">
        <f ca="1"/>
        <v>12062.04</v>
      </c>
      <c r="M683" s="67">
        <f ca="1"/>
        <v>204.96000000000004</v>
      </c>
      <c r="N683" s="67">
        <f ca="1"/>
        <v>-5583.82</v>
      </c>
      <c r="O683" s="67">
        <f ca="1"/>
        <v>-4271.75</v>
      </c>
      <c r="P683" s="67">
        <f ca="1"/>
        <v>0</v>
      </c>
      <c r="Q683" s="67">
        <f ca="1"/>
        <v>2940</v>
      </c>
    </row>
    <row r="684" spans="2:17" x14ac:dyDescent="0.25">
      <c r="B684" s="88" t="str">
        <f ca="1"/>
        <v>Paycheck</v>
      </c>
      <c r="C684" s="87">
        <f ca="1"/>
        <v>46696</v>
      </c>
      <c r="D684" s="78">
        <f ca="1"/>
        <v>18163.750000000004</v>
      </c>
      <c r="E684" s="78">
        <f ca="1"/>
        <v>-9650.61</v>
      </c>
      <c r="F684" s="78">
        <f ca="1"/>
        <v>40224.86</v>
      </c>
      <c r="G684" s="78">
        <f ca="1"/>
        <v>51678</v>
      </c>
      <c r="H684" s="78">
        <f ca="1"/>
        <v>1965.9900000000064</v>
      </c>
      <c r="I684" s="78">
        <f ca="1"/>
        <v>16197.759999999997</v>
      </c>
      <c r="J684" s="78">
        <f ca="1"/>
        <v>28048.39</v>
      </c>
      <c r="K684" s="78">
        <f ca="1"/>
        <v>114.43</v>
      </c>
      <c r="L684" s="78">
        <f ca="1"/>
        <v>12062.04</v>
      </c>
      <c r="M684" s="78">
        <f ca="1"/>
        <v>204.96000000000004</v>
      </c>
      <c r="N684" s="78">
        <f ca="1"/>
        <v>-5583.82</v>
      </c>
      <c r="O684" s="78">
        <f ca="1"/>
        <v>-4271.75</v>
      </c>
      <c r="P684" s="78">
        <f ca="1"/>
        <v>0</v>
      </c>
      <c r="Q684" s="78">
        <f ca="1"/>
        <v>2940</v>
      </c>
    </row>
    <row r="685" spans="2:17" x14ac:dyDescent="0.25">
      <c r="B685" s="88" t="str">
        <f ca="1"/>
        <v>Ameritas</v>
      </c>
      <c r="C685" s="87">
        <f ca="1"/>
        <v>46696</v>
      </c>
      <c r="D685" s="67">
        <f ca="1"/>
        <v>18163.750000000004</v>
      </c>
      <c r="E685" s="67">
        <f ca="1"/>
        <v>-9650.61</v>
      </c>
      <c r="F685" s="67">
        <f ca="1"/>
        <v>40336.86</v>
      </c>
      <c r="G685" s="67">
        <f ca="1"/>
        <v>51790</v>
      </c>
      <c r="H685" s="67">
        <f ca="1"/>
        <v>1965.9900000000064</v>
      </c>
      <c r="I685" s="67">
        <f ca="1"/>
        <v>16197.759999999997</v>
      </c>
      <c r="J685" s="67">
        <f ca="1"/>
        <v>28160.39</v>
      </c>
      <c r="K685" s="67">
        <f ca="1"/>
        <v>114.43</v>
      </c>
      <c r="L685" s="67">
        <f ca="1"/>
        <v>12062.04</v>
      </c>
      <c r="M685" s="67">
        <f ca="1"/>
        <v>204.96000000000004</v>
      </c>
      <c r="N685" s="67">
        <f ca="1"/>
        <v>-5583.82</v>
      </c>
      <c r="O685" s="67">
        <f ca="1"/>
        <v>-4271.75</v>
      </c>
      <c r="P685" s="67">
        <f ca="1"/>
        <v>0</v>
      </c>
      <c r="Q685" s="67">
        <f ca="1"/>
        <v>2940</v>
      </c>
    </row>
    <row r="686" spans="2:17" x14ac:dyDescent="0.25">
      <c r="B686" s="88" t="str">
        <f ca="1"/>
        <v>Kulo Internet</v>
      </c>
      <c r="C686" s="87">
        <f ca="1"/>
        <v>46696</v>
      </c>
      <c r="D686" s="78">
        <f ca="1"/>
        <v>18135.750000000004</v>
      </c>
      <c r="E686" s="78">
        <f ca="1"/>
        <v>-9650.61</v>
      </c>
      <c r="F686" s="78">
        <f ca="1"/>
        <v>40336.86</v>
      </c>
      <c r="G686" s="78">
        <f ca="1"/>
        <v>51762</v>
      </c>
      <c r="H686" s="78">
        <f ca="1"/>
        <v>1937.9900000000064</v>
      </c>
      <c r="I686" s="78">
        <f ca="1"/>
        <v>16197.759999999997</v>
      </c>
      <c r="J686" s="78">
        <f ca="1"/>
        <v>28160.39</v>
      </c>
      <c r="K686" s="78">
        <f ca="1"/>
        <v>114.43</v>
      </c>
      <c r="L686" s="78">
        <f ca="1"/>
        <v>12062.04</v>
      </c>
      <c r="M686" s="78">
        <f ca="1"/>
        <v>204.96000000000004</v>
      </c>
      <c r="N686" s="78">
        <f ca="1"/>
        <v>-5583.82</v>
      </c>
      <c r="O686" s="78">
        <f ca="1"/>
        <v>-4271.75</v>
      </c>
      <c r="P686" s="78">
        <f ca="1"/>
        <v>0</v>
      </c>
      <c r="Q686" s="78">
        <f ca="1"/>
        <v>2940</v>
      </c>
    </row>
    <row r="687" spans="2:17" x14ac:dyDescent="0.25">
      <c r="B687" s="88" t="str">
        <f ca="1"/>
        <v>Cese Phone</v>
      </c>
      <c r="C687" s="87">
        <f ca="1"/>
        <v>46696</v>
      </c>
      <c r="D687" s="67">
        <f ca="1"/>
        <v>17993.750000000004</v>
      </c>
      <c r="E687" s="67">
        <f ca="1"/>
        <v>-9650.61</v>
      </c>
      <c r="F687" s="67">
        <f ca="1"/>
        <v>40336.86</v>
      </c>
      <c r="G687" s="67">
        <f ca="1"/>
        <v>51620</v>
      </c>
      <c r="H687" s="67">
        <f ca="1"/>
        <v>1795.9900000000064</v>
      </c>
      <c r="I687" s="67">
        <f ca="1"/>
        <v>16197.759999999997</v>
      </c>
      <c r="J687" s="67">
        <f ca="1"/>
        <v>28160.39</v>
      </c>
      <c r="K687" s="67">
        <f ca="1"/>
        <v>114.43</v>
      </c>
      <c r="L687" s="67">
        <f ca="1"/>
        <v>12062.04</v>
      </c>
      <c r="M687" s="67">
        <f ca="1"/>
        <v>204.96000000000004</v>
      </c>
      <c r="N687" s="67">
        <f ca="1"/>
        <v>-5583.82</v>
      </c>
      <c r="O687" s="67">
        <f ca="1"/>
        <v>-4271.75</v>
      </c>
      <c r="P687" s="67">
        <f ca="1"/>
        <v>0</v>
      </c>
      <c r="Q687" s="67">
        <f ca="1"/>
        <v>2940</v>
      </c>
    </row>
    <row r="688" spans="2:17" x14ac:dyDescent="0.25">
      <c r="B688" s="88" t="str">
        <f ca="1"/>
        <v>Phone</v>
      </c>
      <c r="C688" s="87">
        <f ca="1"/>
        <v>46696</v>
      </c>
      <c r="D688" s="78">
        <f ca="1"/>
        <v>17843.080000000002</v>
      </c>
      <c r="E688" s="78">
        <f ca="1"/>
        <v>-9650.61</v>
      </c>
      <c r="F688" s="78">
        <f ca="1"/>
        <v>40336.86</v>
      </c>
      <c r="G688" s="78">
        <f ca="1"/>
        <v>51469.33</v>
      </c>
      <c r="H688" s="78">
        <f ca="1"/>
        <v>1645.3200000000063</v>
      </c>
      <c r="I688" s="78">
        <f ca="1"/>
        <v>16197.759999999997</v>
      </c>
      <c r="J688" s="78">
        <f ca="1"/>
        <v>28160.39</v>
      </c>
      <c r="K688" s="78">
        <f ca="1"/>
        <v>114.43</v>
      </c>
      <c r="L688" s="78">
        <f ca="1"/>
        <v>12062.04</v>
      </c>
      <c r="M688" s="78">
        <f ca="1"/>
        <v>204.96000000000004</v>
      </c>
      <c r="N688" s="78">
        <f ca="1"/>
        <v>-5583.82</v>
      </c>
      <c r="O688" s="78">
        <f ca="1"/>
        <v>-4271.75</v>
      </c>
      <c r="P688" s="78">
        <f ca="1"/>
        <v>0</v>
      </c>
      <c r="Q688" s="78">
        <f ca="1"/>
        <v>2940</v>
      </c>
    </row>
    <row r="689" spans="2:17" x14ac:dyDescent="0.25">
      <c r="B689" s="88" t="str">
        <f ca="1"/>
        <v>Groceries</v>
      </c>
      <c r="C689" s="87">
        <f ca="1"/>
        <v>46697</v>
      </c>
      <c r="D689" s="67">
        <f ca="1"/>
        <v>17643.080000000002</v>
      </c>
      <c r="E689" s="67">
        <f ca="1"/>
        <v>-9650.61</v>
      </c>
      <c r="F689" s="67">
        <f ca="1"/>
        <v>40336.86</v>
      </c>
      <c r="G689" s="67">
        <f ca="1"/>
        <v>51269.33</v>
      </c>
      <c r="H689" s="67">
        <f ca="1"/>
        <v>1645.3200000000063</v>
      </c>
      <c r="I689" s="67">
        <f ca="1"/>
        <v>15997.759999999997</v>
      </c>
      <c r="J689" s="67">
        <f ca="1"/>
        <v>28160.39</v>
      </c>
      <c r="K689" s="67">
        <f ca="1"/>
        <v>114.43</v>
      </c>
      <c r="L689" s="67">
        <f ca="1"/>
        <v>12062.04</v>
      </c>
      <c r="M689" s="67">
        <f ca="1"/>
        <v>204.96000000000004</v>
      </c>
      <c r="N689" s="67">
        <f ca="1"/>
        <v>-5583.82</v>
      </c>
      <c r="O689" s="67">
        <f ca="1"/>
        <v>-4271.75</v>
      </c>
      <c r="P689" s="67">
        <f ca="1"/>
        <v>0</v>
      </c>
      <c r="Q689" s="67">
        <f ca="1"/>
        <v>2940</v>
      </c>
    </row>
    <row r="690" spans="2:17" x14ac:dyDescent="0.25">
      <c r="B690" s="88" t="str">
        <f ca="1"/>
        <v>Food &amp; Drinks</v>
      </c>
      <c r="C690" s="87">
        <f ca="1"/>
        <v>46697</v>
      </c>
      <c r="D690" s="78">
        <f ca="1"/>
        <v>17443.080000000002</v>
      </c>
      <c r="E690" s="78">
        <f ca="1"/>
        <v>-9650.61</v>
      </c>
      <c r="F690" s="78">
        <f ca="1"/>
        <v>40336.86</v>
      </c>
      <c r="G690" s="78">
        <f ca="1"/>
        <v>51069.33</v>
      </c>
      <c r="H690" s="78">
        <f ca="1"/>
        <v>1645.3200000000063</v>
      </c>
      <c r="I690" s="78">
        <f ca="1"/>
        <v>15797.759999999997</v>
      </c>
      <c r="J690" s="78">
        <f ca="1"/>
        <v>28160.39</v>
      </c>
      <c r="K690" s="78">
        <f ca="1"/>
        <v>114.43</v>
      </c>
      <c r="L690" s="78">
        <f ca="1"/>
        <v>12062.04</v>
      </c>
      <c r="M690" s="78">
        <f ca="1"/>
        <v>204.96000000000004</v>
      </c>
      <c r="N690" s="78">
        <f ca="1"/>
        <v>-5583.82</v>
      </c>
      <c r="O690" s="78">
        <f ca="1"/>
        <v>-4271.75</v>
      </c>
      <c r="P690" s="78">
        <f ca="1"/>
        <v>0</v>
      </c>
      <c r="Q690" s="78">
        <f ca="1"/>
        <v>2940</v>
      </c>
    </row>
    <row r="691" spans="2:17" x14ac:dyDescent="0.25">
      <c r="B691" s="88" t="str">
        <f ca="1"/>
        <v>Sony</v>
      </c>
      <c r="C691" s="87">
        <f ca="1"/>
        <v>46699</v>
      </c>
      <c r="D691" s="67">
        <f ca="1"/>
        <v>17425.090000000004</v>
      </c>
      <c r="E691" s="67">
        <f ca="1"/>
        <v>-9650.61</v>
      </c>
      <c r="F691" s="67">
        <f ca="1"/>
        <v>40336.86</v>
      </c>
      <c r="G691" s="67">
        <f ca="1"/>
        <v>51051.340000000004</v>
      </c>
      <c r="H691" s="67">
        <f ca="1"/>
        <v>1627.3300000000063</v>
      </c>
      <c r="I691" s="67">
        <f ca="1"/>
        <v>15797.759999999997</v>
      </c>
      <c r="J691" s="67">
        <f ca="1"/>
        <v>28160.39</v>
      </c>
      <c r="K691" s="67">
        <f ca="1"/>
        <v>114.43</v>
      </c>
      <c r="L691" s="67">
        <f ca="1"/>
        <v>12062.04</v>
      </c>
      <c r="M691" s="67">
        <f ca="1"/>
        <v>204.96000000000004</v>
      </c>
      <c r="N691" s="67">
        <f ca="1"/>
        <v>-5583.82</v>
      </c>
      <c r="O691" s="67">
        <f ca="1"/>
        <v>-4271.75</v>
      </c>
      <c r="P691" s="67">
        <f ca="1"/>
        <v>0</v>
      </c>
      <c r="Q691" s="67">
        <f ca="1"/>
        <v>2940</v>
      </c>
    </row>
    <row r="692" spans="2:17" x14ac:dyDescent="0.25">
      <c r="B692" s="88" t="str">
        <f ca="1"/>
        <v>Bike Insurance</v>
      </c>
      <c r="C692" s="87">
        <f ca="1"/>
        <v>46699</v>
      </c>
      <c r="D692" s="78">
        <f ca="1"/>
        <v>17101.040000000005</v>
      </c>
      <c r="E692" s="78">
        <f ca="1"/>
        <v>-9650.61</v>
      </c>
      <c r="F692" s="78">
        <f ca="1"/>
        <v>40336.86</v>
      </c>
      <c r="G692" s="78">
        <f ca="1"/>
        <v>50727.290000000008</v>
      </c>
      <c r="H692" s="78">
        <f ca="1"/>
        <v>1303.2800000000063</v>
      </c>
      <c r="I692" s="78">
        <f ca="1"/>
        <v>15797.759999999997</v>
      </c>
      <c r="J692" s="78">
        <f ca="1"/>
        <v>28160.39</v>
      </c>
      <c r="K692" s="78">
        <f ca="1"/>
        <v>114.43</v>
      </c>
      <c r="L692" s="78">
        <f ca="1"/>
        <v>12062.04</v>
      </c>
      <c r="M692" s="78">
        <f ca="1"/>
        <v>204.96000000000004</v>
      </c>
      <c r="N692" s="78">
        <f ca="1"/>
        <v>-5583.82</v>
      </c>
      <c r="O692" s="78">
        <f ca="1"/>
        <v>-4271.75</v>
      </c>
      <c r="P692" s="78">
        <f ca="1"/>
        <v>0</v>
      </c>
      <c r="Q692" s="78">
        <f ca="1"/>
        <v>2940</v>
      </c>
    </row>
    <row r="693" spans="2:17" x14ac:dyDescent="0.25">
      <c r="B693" s="88" t="str">
        <f ca="1"/>
        <v>Phone Insurance</v>
      </c>
      <c r="C693" s="87">
        <f ca="1"/>
        <v>46699</v>
      </c>
      <c r="D693" s="67">
        <f ca="1"/>
        <v>17093.040000000005</v>
      </c>
      <c r="E693" s="67">
        <f ca="1"/>
        <v>-9650.61</v>
      </c>
      <c r="F693" s="67">
        <f ca="1"/>
        <v>40336.86</v>
      </c>
      <c r="G693" s="67">
        <f ca="1"/>
        <v>50719.290000000008</v>
      </c>
      <c r="H693" s="67">
        <f ca="1"/>
        <v>1295.2800000000063</v>
      </c>
      <c r="I693" s="67">
        <f ca="1"/>
        <v>15797.759999999997</v>
      </c>
      <c r="J693" s="67">
        <f ca="1"/>
        <v>28160.39</v>
      </c>
      <c r="K693" s="67">
        <f ca="1"/>
        <v>114.43</v>
      </c>
      <c r="L693" s="67">
        <f ca="1"/>
        <v>12062.04</v>
      </c>
      <c r="M693" s="67">
        <f ca="1"/>
        <v>204.96000000000004</v>
      </c>
      <c r="N693" s="67">
        <f ca="1"/>
        <v>-5583.82</v>
      </c>
      <c r="O693" s="67">
        <f ca="1"/>
        <v>-4271.75</v>
      </c>
      <c r="P693" s="67">
        <f ca="1"/>
        <v>0</v>
      </c>
      <c r="Q693" s="67">
        <f ca="1"/>
        <v>2940</v>
      </c>
    </row>
    <row r="694" spans="2:17" x14ac:dyDescent="0.25">
      <c r="B694" s="88" t="str">
        <f ca="1"/>
        <v>Amazon</v>
      </c>
      <c r="C694" s="87">
        <f ca="1"/>
        <v>46700</v>
      </c>
      <c r="D694" s="78">
        <f ca="1"/>
        <v>17076.890000000003</v>
      </c>
      <c r="E694" s="78">
        <f ca="1"/>
        <v>-9650.61</v>
      </c>
      <c r="F694" s="78">
        <f ca="1"/>
        <v>40336.86</v>
      </c>
      <c r="G694" s="78">
        <f ca="1"/>
        <v>50703.14</v>
      </c>
      <c r="H694" s="78">
        <f ca="1"/>
        <v>1279.1300000000062</v>
      </c>
      <c r="I694" s="78">
        <f ca="1"/>
        <v>15797.759999999997</v>
      </c>
      <c r="J694" s="78">
        <f ca="1"/>
        <v>28160.39</v>
      </c>
      <c r="K694" s="78">
        <f ca="1"/>
        <v>114.43</v>
      </c>
      <c r="L694" s="78">
        <f ca="1"/>
        <v>12062.04</v>
      </c>
      <c r="M694" s="78">
        <f ca="1"/>
        <v>204.96000000000004</v>
      </c>
      <c r="N694" s="78">
        <f ca="1"/>
        <v>-5583.82</v>
      </c>
      <c r="O694" s="78">
        <f ca="1"/>
        <v>-4271.75</v>
      </c>
      <c r="P694" s="78">
        <f ca="1"/>
        <v>0</v>
      </c>
      <c r="Q694" s="78">
        <f ca="1"/>
        <v>2940</v>
      </c>
    </row>
    <row r="695" spans="2:17" x14ac:dyDescent="0.25">
      <c r="B695" s="88" t="str">
        <f ca="1"/>
        <v>Viso Go</v>
      </c>
      <c r="C695" s="87">
        <f ca="1"/>
        <v>46702</v>
      </c>
      <c r="D695" s="67">
        <f ca="1"/>
        <v>16801.890000000003</v>
      </c>
      <c r="E695" s="67">
        <f ca="1"/>
        <v>-9504.61</v>
      </c>
      <c r="F695" s="67">
        <f ca="1"/>
        <v>40336.86</v>
      </c>
      <c r="G695" s="67">
        <f ca="1"/>
        <v>50574.14</v>
      </c>
      <c r="H695" s="67">
        <f ca="1"/>
        <v>1004.1300000000062</v>
      </c>
      <c r="I695" s="67">
        <f ca="1"/>
        <v>15797.759999999997</v>
      </c>
      <c r="J695" s="67">
        <f ca="1"/>
        <v>28160.39</v>
      </c>
      <c r="K695" s="67">
        <f ca="1"/>
        <v>114.43</v>
      </c>
      <c r="L695" s="67">
        <f ca="1"/>
        <v>12062.04</v>
      </c>
      <c r="M695" s="67">
        <f ca="1"/>
        <v>204.96000000000004</v>
      </c>
      <c r="N695" s="67">
        <f ca="1"/>
        <v>-5437.82</v>
      </c>
      <c r="O695" s="67">
        <f ca="1"/>
        <v>-4271.75</v>
      </c>
      <c r="P695" s="67">
        <f ca="1"/>
        <v>0</v>
      </c>
      <c r="Q695" s="67">
        <f ca="1"/>
        <v>2940</v>
      </c>
    </row>
    <row r="696" spans="2:17" x14ac:dyDescent="0.25">
      <c r="B696" s="88" t="str">
        <f ca="1"/>
        <v>Motorcycle</v>
      </c>
      <c r="C696" s="87">
        <f ca="1"/>
        <v>46707</v>
      </c>
      <c r="D696" s="78">
        <f ca="1"/>
        <v>16651.510000000002</v>
      </c>
      <c r="E696" s="78">
        <f ca="1"/>
        <v>-9504.61</v>
      </c>
      <c r="F696" s="78">
        <f ca="1"/>
        <v>40336.86</v>
      </c>
      <c r="G696" s="78">
        <f ca="1"/>
        <v>50423.76</v>
      </c>
      <c r="H696" s="78">
        <f ca="1"/>
        <v>853.75000000000625</v>
      </c>
      <c r="I696" s="78">
        <f ca="1"/>
        <v>15797.759999999997</v>
      </c>
      <c r="J696" s="78">
        <f ca="1"/>
        <v>28160.39</v>
      </c>
      <c r="K696" s="78">
        <f ca="1"/>
        <v>114.43</v>
      </c>
      <c r="L696" s="78">
        <f ca="1"/>
        <v>12062.04</v>
      </c>
      <c r="M696" s="78">
        <f ca="1"/>
        <v>204.96000000000004</v>
      </c>
      <c r="N696" s="78">
        <f ca="1"/>
        <v>-5437.82</v>
      </c>
      <c r="O696" s="78">
        <f ca="1"/>
        <v>-4271.75</v>
      </c>
      <c r="P696" s="78">
        <f ca="1"/>
        <v>0</v>
      </c>
      <c r="Q696" s="78">
        <f ca="1"/>
        <v>2940</v>
      </c>
    </row>
    <row r="697" spans="2:17" x14ac:dyDescent="0.25">
      <c r="B697" s="88" t="str">
        <f ca="1"/>
        <v>Paycheck</v>
      </c>
      <c r="C697" s="87">
        <f ca="1"/>
        <v>46710</v>
      </c>
      <c r="D697" s="67">
        <f ca="1"/>
        <v>18251.510000000002</v>
      </c>
      <c r="E697" s="67">
        <f ca="1"/>
        <v>-9504.61</v>
      </c>
      <c r="F697" s="67">
        <f ca="1"/>
        <v>40336.86</v>
      </c>
      <c r="G697" s="67">
        <f ca="1"/>
        <v>52023.76</v>
      </c>
      <c r="H697" s="67">
        <f ca="1"/>
        <v>1993.7500000000064</v>
      </c>
      <c r="I697" s="67">
        <f ca="1"/>
        <v>16257.759999999997</v>
      </c>
      <c r="J697" s="67">
        <f ca="1"/>
        <v>28160.39</v>
      </c>
      <c r="K697" s="67">
        <f ca="1"/>
        <v>114.43</v>
      </c>
      <c r="L697" s="67">
        <f ca="1"/>
        <v>12062.04</v>
      </c>
      <c r="M697" s="67">
        <f ca="1"/>
        <v>204.96000000000004</v>
      </c>
      <c r="N697" s="67">
        <f ca="1"/>
        <v>-5437.82</v>
      </c>
      <c r="O697" s="67">
        <f ca="1"/>
        <v>-4271.75</v>
      </c>
      <c r="P697" s="67">
        <f ca="1"/>
        <v>0</v>
      </c>
      <c r="Q697" s="67">
        <f ca="1"/>
        <v>2940</v>
      </c>
    </row>
    <row r="698" spans="2:17" x14ac:dyDescent="0.25">
      <c r="B698" s="88" t="str">
        <f ca="1"/>
        <v>Ameritas</v>
      </c>
      <c r="C698" s="87">
        <f ca="1"/>
        <v>46710</v>
      </c>
      <c r="D698" s="78">
        <f ca="1"/>
        <v>18251.510000000002</v>
      </c>
      <c r="E698" s="78">
        <f ca="1"/>
        <v>-9504.61</v>
      </c>
      <c r="F698" s="78">
        <f ca="1"/>
        <v>40448.86</v>
      </c>
      <c r="G698" s="78">
        <f ca="1"/>
        <v>52135.76</v>
      </c>
      <c r="H698" s="78">
        <f ca="1"/>
        <v>1993.7500000000064</v>
      </c>
      <c r="I698" s="78">
        <f ca="1"/>
        <v>16257.759999999997</v>
      </c>
      <c r="J698" s="78">
        <f ca="1"/>
        <v>28272.39</v>
      </c>
      <c r="K698" s="78">
        <f ca="1"/>
        <v>114.43</v>
      </c>
      <c r="L698" s="78">
        <f ca="1"/>
        <v>12062.04</v>
      </c>
      <c r="M698" s="78">
        <f ca="1"/>
        <v>204.96000000000004</v>
      </c>
      <c r="N698" s="78">
        <f ca="1"/>
        <v>-5437.82</v>
      </c>
      <c r="O698" s="78">
        <f ca="1"/>
        <v>-4271.75</v>
      </c>
      <c r="P698" s="78">
        <f ca="1"/>
        <v>0</v>
      </c>
      <c r="Q698" s="78">
        <f ca="1"/>
        <v>2940</v>
      </c>
    </row>
    <row r="699" spans="2:17" x14ac:dyDescent="0.25">
      <c r="B699" s="88" t="str">
        <f ca="1"/>
        <v>Groceries</v>
      </c>
      <c r="C699" s="87">
        <f ca="1"/>
        <v>46711</v>
      </c>
      <c r="D699" s="67">
        <f ca="1"/>
        <v>18051.510000000002</v>
      </c>
      <c r="E699" s="67">
        <f ca="1"/>
        <v>-9504.61</v>
      </c>
      <c r="F699" s="67">
        <f ca="1"/>
        <v>40448.86</v>
      </c>
      <c r="G699" s="67">
        <f ca="1"/>
        <v>51935.76</v>
      </c>
      <c r="H699" s="67">
        <f ca="1"/>
        <v>1993.7500000000064</v>
      </c>
      <c r="I699" s="67">
        <f ca="1"/>
        <v>16057.759999999997</v>
      </c>
      <c r="J699" s="67">
        <f ca="1"/>
        <v>28272.39</v>
      </c>
      <c r="K699" s="67">
        <f ca="1"/>
        <v>114.43</v>
      </c>
      <c r="L699" s="67">
        <f ca="1"/>
        <v>12062.04</v>
      </c>
      <c r="M699" s="67">
        <f ca="1"/>
        <v>204.96000000000004</v>
      </c>
      <c r="N699" s="67">
        <f ca="1"/>
        <v>-5437.82</v>
      </c>
      <c r="O699" s="67">
        <f ca="1"/>
        <v>-4271.75</v>
      </c>
      <c r="P699" s="67">
        <f ca="1"/>
        <v>0</v>
      </c>
      <c r="Q699" s="67">
        <f ca="1"/>
        <v>2940</v>
      </c>
    </row>
    <row r="700" spans="2:17" x14ac:dyDescent="0.25">
      <c r="B700" s="88" t="str">
        <f ca="1"/>
        <v>Food &amp; Drinks</v>
      </c>
      <c r="C700" s="87">
        <f ca="1"/>
        <v>46711</v>
      </c>
      <c r="D700" s="78">
        <f ca="1"/>
        <v>17851.510000000002</v>
      </c>
      <c r="E700" s="78">
        <f ca="1"/>
        <v>-9504.61</v>
      </c>
      <c r="F700" s="78">
        <f ca="1"/>
        <v>40448.86</v>
      </c>
      <c r="G700" s="78">
        <f ca="1"/>
        <v>51735.76</v>
      </c>
      <c r="H700" s="78">
        <f ca="1"/>
        <v>1993.7500000000064</v>
      </c>
      <c r="I700" s="78">
        <f ca="1"/>
        <v>15857.759999999997</v>
      </c>
      <c r="J700" s="78">
        <f ca="1"/>
        <v>28272.39</v>
      </c>
      <c r="K700" s="78">
        <f ca="1"/>
        <v>114.43</v>
      </c>
      <c r="L700" s="78">
        <f ca="1"/>
        <v>12062.04</v>
      </c>
      <c r="M700" s="78">
        <f ca="1"/>
        <v>204.96000000000004</v>
      </c>
      <c r="N700" s="78">
        <f ca="1"/>
        <v>-5437.82</v>
      </c>
      <c r="O700" s="78">
        <f ca="1"/>
        <v>-4271.75</v>
      </c>
      <c r="P700" s="78">
        <f ca="1"/>
        <v>0</v>
      </c>
      <c r="Q700" s="78">
        <f ca="1"/>
        <v>2940</v>
      </c>
    </row>
    <row r="701" spans="2:17" x14ac:dyDescent="0.25">
      <c r="B701" s="88" t="str">
        <f ca="1"/>
        <v>Netflix</v>
      </c>
      <c r="C701" s="87">
        <f ca="1"/>
        <v>46711</v>
      </c>
      <c r="D701" s="67">
        <f ca="1"/>
        <v>17826.520000000004</v>
      </c>
      <c r="E701" s="67">
        <f ca="1"/>
        <v>-9504.61</v>
      </c>
      <c r="F701" s="67">
        <f ca="1"/>
        <v>40448.86</v>
      </c>
      <c r="G701" s="67">
        <f ca="1"/>
        <v>51710.770000000004</v>
      </c>
      <c r="H701" s="67">
        <f ca="1"/>
        <v>1968.7600000000064</v>
      </c>
      <c r="I701" s="67">
        <f ca="1"/>
        <v>15857.759999999997</v>
      </c>
      <c r="J701" s="67">
        <f ca="1"/>
        <v>28272.39</v>
      </c>
      <c r="K701" s="67">
        <f ca="1"/>
        <v>114.43</v>
      </c>
      <c r="L701" s="67">
        <f ca="1"/>
        <v>12062.04</v>
      </c>
      <c r="M701" s="67">
        <f ca="1"/>
        <v>204.96000000000004</v>
      </c>
      <c r="N701" s="67">
        <f ca="1"/>
        <v>-5437.82</v>
      </c>
      <c r="O701" s="67">
        <f ca="1"/>
        <v>-4271.75</v>
      </c>
      <c r="P701" s="67">
        <f ca="1"/>
        <v>0</v>
      </c>
      <c r="Q701" s="67">
        <f ca="1"/>
        <v>2940</v>
      </c>
    </row>
    <row r="702" spans="2:17" x14ac:dyDescent="0.25">
      <c r="B702" s="88" t="str">
        <f ca="1"/>
        <v>Renters</v>
      </c>
      <c r="C702" s="87">
        <f ca="1"/>
        <v>46712</v>
      </c>
      <c r="D702" s="78">
        <f ca="1"/>
        <v>17815.600000000002</v>
      </c>
      <c r="E702" s="78">
        <f ca="1"/>
        <v>-9504.61</v>
      </c>
      <c r="F702" s="78">
        <f ca="1"/>
        <v>40448.86</v>
      </c>
      <c r="G702" s="78">
        <f ca="1"/>
        <v>51699.850000000006</v>
      </c>
      <c r="H702" s="78">
        <f ca="1"/>
        <v>1957.8400000000063</v>
      </c>
      <c r="I702" s="78">
        <f ca="1"/>
        <v>15857.759999999997</v>
      </c>
      <c r="J702" s="78">
        <f ca="1"/>
        <v>28272.39</v>
      </c>
      <c r="K702" s="78">
        <f ca="1"/>
        <v>114.43</v>
      </c>
      <c r="L702" s="78">
        <f ca="1"/>
        <v>12062.04</v>
      </c>
      <c r="M702" s="78">
        <f ca="1"/>
        <v>204.96000000000004</v>
      </c>
      <c r="N702" s="78">
        <f ca="1"/>
        <v>-5437.82</v>
      </c>
      <c r="O702" s="78">
        <f ca="1"/>
        <v>-4271.75</v>
      </c>
      <c r="P702" s="78">
        <f ca="1"/>
        <v>0</v>
      </c>
      <c r="Q702" s="78">
        <f ca="1"/>
        <v>2940</v>
      </c>
    </row>
    <row r="703" spans="2:17" x14ac:dyDescent="0.25">
      <c r="B703" s="88" t="str">
        <f ca="1"/>
        <v>Cese Transfer</v>
      </c>
      <c r="C703" s="87">
        <f ca="1"/>
        <v>46716</v>
      </c>
      <c r="D703" s="67">
        <f ca="1"/>
        <v>17957.600000000002</v>
      </c>
      <c r="E703" s="67">
        <f ca="1"/>
        <v>-9504.61</v>
      </c>
      <c r="F703" s="67">
        <f ca="1"/>
        <v>40448.86</v>
      </c>
      <c r="G703" s="67">
        <f ca="1"/>
        <v>51841.850000000006</v>
      </c>
      <c r="H703" s="67">
        <f ca="1"/>
        <v>2099.8400000000065</v>
      </c>
      <c r="I703" s="67">
        <f ca="1"/>
        <v>15857.759999999997</v>
      </c>
      <c r="J703" s="67">
        <f ca="1"/>
        <v>28272.39</v>
      </c>
      <c r="K703" s="67">
        <f ca="1"/>
        <v>114.43</v>
      </c>
      <c r="L703" s="67">
        <f ca="1"/>
        <v>12062.04</v>
      </c>
      <c r="M703" s="67">
        <f ca="1"/>
        <v>204.96000000000004</v>
      </c>
      <c r="N703" s="67">
        <f ca="1"/>
        <v>-5437.82</v>
      </c>
      <c r="O703" s="67">
        <f ca="1"/>
        <v>-4271.75</v>
      </c>
      <c r="P703" s="67">
        <f ca="1"/>
        <v>0</v>
      </c>
      <c r="Q703" s="67">
        <f ca="1"/>
        <v>2940</v>
      </c>
    </row>
    <row r="704" spans="2:17" x14ac:dyDescent="0.25">
      <c r="B704" s="88" t="str">
        <f ca="1"/>
        <v>Internet</v>
      </c>
      <c r="C704" s="87">
        <f ca="1"/>
        <v>46717</v>
      </c>
      <c r="D704" s="78">
        <f ca="1"/>
        <v>17957.600000000002</v>
      </c>
      <c r="E704" s="78">
        <f ca="1"/>
        <v>-9504.61</v>
      </c>
      <c r="F704" s="78">
        <f ca="1"/>
        <v>40448.86</v>
      </c>
      <c r="G704" s="78">
        <f ca="1"/>
        <v>51841.850000000006</v>
      </c>
      <c r="H704" s="78">
        <f ca="1"/>
        <v>2099.8400000000065</v>
      </c>
      <c r="I704" s="78">
        <f ca="1"/>
        <v>15857.759999999997</v>
      </c>
      <c r="J704" s="78">
        <f ca="1"/>
        <v>28272.39</v>
      </c>
      <c r="K704" s="78">
        <f ca="1"/>
        <v>114.43</v>
      </c>
      <c r="L704" s="78">
        <f ca="1"/>
        <v>12062.04</v>
      </c>
      <c r="M704" s="78">
        <f ca="1"/>
        <v>204.96000000000004</v>
      </c>
      <c r="N704" s="78">
        <f ca="1"/>
        <v>-5437.82</v>
      </c>
      <c r="O704" s="78">
        <f ca="1"/>
        <v>-4271.75</v>
      </c>
      <c r="P704" s="78">
        <f ca="1"/>
        <v>0</v>
      </c>
      <c r="Q704" s="78">
        <f ca="1"/>
        <v>2940</v>
      </c>
    </row>
    <row r="705" spans="2:17" x14ac:dyDescent="0.25">
      <c r="B705" s="88" t="str">
        <f ca="1"/>
        <v>Windsurf</v>
      </c>
      <c r="C705" s="87">
        <f ca="1"/>
        <v>46717</v>
      </c>
      <c r="D705" s="67">
        <f ca="1"/>
        <v>17942.600000000002</v>
      </c>
      <c r="E705" s="67">
        <f ca="1"/>
        <v>-9504.61</v>
      </c>
      <c r="F705" s="67">
        <f ca="1"/>
        <v>40448.86</v>
      </c>
      <c r="G705" s="67">
        <f ca="1"/>
        <v>51826.850000000006</v>
      </c>
      <c r="H705" s="67">
        <f ca="1"/>
        <v>2084.8400000000065</v>
      </c>
      <c r="I705" s="67">
        <f ca="1"/>
        <v>15857.759999999997</v>
      </c>
      <c r="J705" s="67">
        <f ca="1"/>
        <v>28272.39</v>
      </c>
      <c r="K705" s="67">
        <f ca="1"/>
        <v>114.43</v>
      </c>
      <c r="L705" s="67">
        <f ca="1"/>
        <v>12062.04</v>
      </c>
      <c r="M705" s="67">
        <f ca="1"/>
        <v>204.96000000000004</v>
      </c>
      <c r="N705" s="67">
        <f ca="1"/>
        <v>-5437.82</v>
      </c>
      <c r="O705" s="67">
        <f ca="1"/>
        <v>-4271.75</v>
      </c>
      <c r="P705" s="67">
        <f ca="1"/>
        <v>0</v>
      </c>
      <c r="Q705" s="67">
        <f ca="1"/>
        <v>2940</v>
      </c>
    </row>
    <row r="706" spans="2:17" x14ac:dyDescent="0.25">
      <c r="B706" s="88" t="str">
        <f ca="1"/>
        <v>Tidal</v>
      </c>
      <c r="C706" s="87">
        <f ca="1"/>
        <v>46718</v>
      </c>
      <c r="D706" s="78">
        <f ca="1"/>
        <v>17931.610000000004</v>
      </c>
      <c r="E706" s="78">
        <f ca="1"/>
        <v>-9504.61</v>
      </c>
      <c r="F706" s="78">
        <f ca="1"/>
        <v>40448.86</v>
      </c>
      <c r="G706" s="78">
        <f ca="1"/>
        <v>51815.86</v>
      </c>
      <c r="H706" s="78">
        <f ca="1"/>
        <v>2073.8500000000067</v>
      </c>
      <c r="I706" s="78">
        <f ca="1"/>
        <v>15857.759999999997</v>
      </c>
      <c r="J706" s="78">
        <f ca="1"/>
        <v>28272.39</v>
      </c>
      <c r="K706" s="78">
        <f ca="1"/>
        <v>114.43</v>
      </c>
      <c r="L706" s="78">
        <f ca="1"/>
        <v>12062.04</v>
      </c>
      <c r="M706" s="78">
        <f ca="1"/>
        <v>204.96000000000004</v>
      </c>
      <c r="N706" s="78">
        <f ca="1"/>
        <v>-5437.82</v>
      </c>
      <c r="O706" s="78">
        <f ca="1"/>
        <v>-4271.75</v>
      </c>
      <c r="P706" s="78">
        <f ca="1"/>
        <v>0</v>
      </c>
      <c r="Q706" s="78">
        <f ca="1"/>
        <v>2940</v>
      </c>
    </row>
    <row r="707" spans="2:17" x14ac:dyDescent="0.25">
      <c r="B707" s="88" t="str">
        <f ca="1"/>
        <v>Costco Citi</v>
      </c>
      <c r="C707" s="87">
        <f ca="1"/>
        <v>46719</v>
      </c>
      <c r="D707" s="78">
        <f ca="1"/>
        <v>17791.610000000004</v>
      </c>
      <c r="E707" s="78">
        <f ca="1"/>
        <v>-9504.61</v>
      </c>
      <c r="F707" s="78">
        <f ca="1"/>
        <v>40448.86</v>
      </c>
      <c r="G707" s="78">
        <f ca="1"/>
        <v>51815.86</v>
      </c>
      <c r="H707" s="78">
        <f ca="1"/>
        <v>1933.8500000000067</v>
      </c>
      <c r="I707" s="78">
        <f ca="1"/>
        <v>15857.759999999997</v>
      </c>
      <c r="J707" s="78">
        <f ca="1"/>
        <v>28272.39</v>
      </c>
      <c r="K707" s="78">
        <f ca="1"/>
        <v>114.43</v>
      </c>
      <c r="L707" s="78">
        <f ca="1"/>
        <v>12062.04</v>
      </c>
      <c r="M707" s="78">
        <f ca="1"/>
        <v>204.96000000000004</v>
      </c>
      <c r="N707" s="78">
        <f ca="1"/>
        <v>-5437.82</v>
      </c>
      <c r="O707" s="78">
        <f ca="1"/>
        <v>-4271.75</v>
      </c>
      <c r="P707" s="78">
        <f ca="1"/>
        <v>0</v>
      </c>
      <c r="Q707" s="78">
        <f ca="1"/>
        <v>3080</v>
      </c>
    </row>
    <row r="708" spans="2:17" x14ac:dyDescent="0.25">
      <c r="B708" s="88" t="str">
        <f ca="1"/>
        <v>Kulo Transfer</v>
      </c>
      <c r="C708" s="87">
        <f ca="1"/>
        <v>46719</v>
      </c>
      <c r="D708" s="78">
        <f ca="1"/>
        <v>18841.610000000004</v>
      </c>
      <c r="E708" s="78">
        <f ca="1"/>
        <v>-9504.61</v>
      </c>
      <c r="F708" s="78">
        <f ca="1"/>
        <v>40448.86</v>
      </c>
      <c r="G708" s="78">
        <f ca="1"/>
        <v>52865.86</v>
      </c>
      <c r="H708" s="78">
        <f ca="1"/>
        <v>2983.8500000000067</v>
      </c>
      <c r="I708" s="78">
        <f ca="1"/>
        <v>15857.759999999997</v>
      </c>
      <c r="J708" s="78">
        <f ca="1"/>
        <v>28272.39</v>
      </c>
      <c r="K708" s="78">
        <f ca="1"/>
        <v>114.43</v>
      </c>
      <c r="L708" s="78">
        <f ca="1"/>
        <v>12062.04</v>
      </c>
      <c r="M708" s="78">
        <f ca="1"/>
        <v>204.96000000000004</v>
      </c>
      <c r="N708" s="78">
        <f ca="1"/>
        <v>-5437.82</v>
      </c>
      <c r="O708" s="78">
        <f ca="1"/>
        <v>-4271.75</v>
      </c>
      <c r="P708" s="78">
        <f ca="1"/>
        <v>0</v>
      </c>
      <c r="Q708" s="78">
        <f ca="1"/>
        <v>3080</v>
      </c>
    </row>
    <row r="709" spans="2:17" x14ac:dyDescent="0.25">
      <c r="B709" s="88" t="str">
        <f ca="1"/>
        <v>Kulo SDGE</v>
      </c>
      <c r="C709" s="87">
        <f ca="1"/>
        <v>46719</v>
      </c>
      <c r="D709" s="78">
        <f ca="1"/>
        <v>18759.610000000004</v>
      </c>
      <c r="E709" s="78">
        <f ca="1"/>
        <v>-9504.61</v>
      </c>
      <c r="F709" s="78">
        <f ca="1"/>
        <v>40448.86</v>
      </c>
      <c r="G709" s="78">
        <f ca="1"/>
        <v>52783.86</v>
      </c>
      <c r="H709" s="78">
        <f ca="1"/>
        <v>2901.8500000000067</v>
      </c>
      <c r="I709" s="78">
        <f ca="1"/>
        <v>15857.759999999997</v>
      </c>
      <c r="J709" s="78">
        <f ca="1"/>
        <v>28272.39</v>
      </c>
      <c r="K709" s="78">
        <f ca="1"/>
        <v>114.43</v>
      </c>
      <c r="L709" s="78">
        <f ca="1"/>
        <v>12062.04</v>
      </c>
      <c r="M709" s="78">
        <f ca="1"/>
        <v>204.96000000000004</v>
      </c>
      <c r="N709" s="78">
        <f ca="1"/>
        <v>-5437.82</v>
      </c>
      <c r="O709" s="78">
        <f ca="1"/>
        <v>-4271.75</v>
      </c>
      <c r="P709" s="78">
        <f ca="1"/>
        <v>0</v>
      </c>
      <c r="Q709" s="78">
        <f ca="1"/>
        <v>3080</v>
      </c>
    </row>
    <row r="710" spans="2:17" x14ac:dyDescent="0.25">
      <c r="B710" s="88" t="str">
        <f ca="1"/>
        <v>SDGE</v>
      </c>
      <c r="C710" s="87">
        <f ca="1"/>
        <v>46719</v>
      </c>
      <c r="D710" s="78">
        <f ca="1"/>
        <v>18675.610000000004</v>
      </c>
      <c r="E710" s="78">
        <f ca="1"/>
        <v>-9504.61</v>
      </c>
      <c r="F710" s="78">
        <f ca="1"/>
        <v>40448.86</v>
      </c>
      <c r="G710" s="78">
        <f ca="1"/>
        <v>52699.86</v>
      </c>
      <c r="H710" s="78">
        <f ca="1"/>
        <v>2817.8500000000067</v>
      </c>
      <c r="I710" s="78">
        <f ca="1"/>
        <v>15857.759999999997</v>
      </c>
      <c r="J710" s="78">
        <f ca="1"/>
        <v>28272.39</v>
      </c>
      <c r="K710" s="78">
        <f ca="1"/>
        <v>114.43</v>
      </c>
      <c r="L710" s="78">
        <f ca="1"/>
        <v>12062.04</v>
      </c>
      <c r="M710" s="78">
        <f ca="1"/>
        <v>204.96000000000004</v>
      </c>
      <c r="N710" s="78">
        <f ca="1"/>
        <v>-5437.82</v>
      </c>
      <c r="O710" s="78">
        <f ca="1"/>
        <v>-4271.75</v>
      </c>
      <c r="P710" s="78">
        <f ca="1"/>
        <v>0</v>
      </c>
      <c r="Q710" s="78">
        <f ca="1"/>
        <v>3080</v>
      </c>
    </row>
    <row r="711" spans="2:17" x14ac:dyDescent="0.25">
      <c r="B711" s="88" t="str">
        <f ca="1"/>
        <v>Prime Ad-Free</v>
      </c>
      <c r="C711" s="87">
        <f ca="1"/>
        <v>46719</v>
      </c>
      <c r="D711" s="78">
        <f ca="1"/>
        <v>18672.620000000003</v>
      </c>
      <c r="E711" s="78">
        <f ca="1"/>
        <v>-9504.61</v>
      </c>
      <c r="F711" s="78">
        <f ca="1"/>
        <v>40448.86</v>
      </c>
      <c r="G711" s="78">
        <f ca="1"/>
        <v>52696.87</v>
      </c>
      <c r="H711" s="78">
        <f ca="1"/>
        <v>2814.8600000000069</v>
      </c>
      <c r="I711" s="78">
        <f ca="1"/>
        <v>15857.759999999997</v>
      </c>
      <c r="J711" s="78">
        <f ca="1"/>
        <v>28272.39</v>
      </c>
      <c r="K711" s="78">
        <f ca="1"/>
        <v>114.43</v>
      </c>
      <c r="L711" s="78">
        <f ca="1"/>
        <v>12062.04</v>
      </c>
      <c r="M711" s="78">
        <f ca="1"/>
        <v>204.96000000000004</v>
      </c>
      <c r="N711" s="78">
        <f ca="1"/>
        <v>-5437.82</v>
      </c>
      <c r="O711" s="78">
        <f ca="1"/>
        <v>-4271.75</v>
      </c>
      <c r="P711" s="78">
        <f ca="1"/>
        <v>0</v>
      </c>
      <c r="Q711" s="78">
        <f ca="1"/>
        <v>3080</v>
      </c>
    </row>
    <row r="712" spans="2:17" x14ac:dyDescent="0.25">
      <c r="B712" s="88" t="str">
        <f ca="1"/>
        <v>Disability</v>
      </c>
      <c r="C712" s="87">
        <f ca="1"/>
        <v>46722</v>
      </c>
      <c r="D712" s="78">
        <f ca="1"/>
        <v>19029.280000000002</v>
      </c>
      <c r="E712" s="78">
        <f ca="1"/>
        <v>-9504.61</v>
      </c>
      <c r="F712" s="78">
        <f ca="1"/>
        <v>40448.86</v>
      </c>
      <c r="G712" s="78">
        <f ca="1"/>
        <v>53053.53</v>
      </c>
      <c r="H712" s="78">
        <f ca="1"/>
        <v>2814.8600000000069</v>
      </c>
      <c r="I712" s="78">
        <f ca="1"/>
        <v>16214.419999999996</v>
      </c>
      <c r="J712" s="78">
        <f ca="1"/>
        <v>28272.39</v>
      </c>
      <c r="K712" s="78">
        <f ca="1"/>
        <v>114.43</v>
      </c>
      <c r="L712" s="78">
        <f ca="1"/>
        <v>12062.04</v>
      </c>
      <c r="M712" s="78">
        <f ca="1"/>
        <v>204.96000000000004</v>
      </c>
      <c r="N712" s="78">
        <f ca="1"/>
        <v>-5437.82</v>
      </c>
      <c r="O712" s="78">
        <f ca="1"/>
        <v>-4271.75</v>
      </c>
      <c r="P712" s="78">
        <f ca="1"/>
        <v>0</v>
      </c>
      <c r="Q712" s="78">
        <f ca="1"/>
        <v>3080</v>
      </c>
    </row>
    <row r="713" spans="2:17" x14ac:dyDescent="0.25">
      <c r="B713" s="88" t="str">
        <f ca="1"/>
        <v>Kulo Rent</v>
      </c>
      <c r="C713" s="87">
        <f ca="1"/>
        <v>46722</v>
      </c>
      <c r="D713" s="78">
        <f ca="1"/>
        <v>18070.280000000002</v>
      </c>
      <c r="E713" s="78">
        <f ca="1"/>
        <v>-9504.61</v>
      </c>
      <c r="F713" s="78">
        <f ca="1"/>
        <v>40448.86</v>
      </c>
      <c r="G713" s="78">
        <f ca="1"/>
        <v>52094.53</v>
      </c>
      <c r="H713" s="78">
        <f ca="1"/>
        <v>1855.8600000000069</v>
      </c>
      <c r="I713" s="78">
        <f ca="1"/>
        <v>16214.419999999996</v>
      </c>
      <c r="J713" s="78">
        <f ca="1"/>
        <v>28272.39</v>
      </c>
      <c r="K713" s="78">
        <f ca="1"/>
        <v>114.43</v>
      </c>
      <c r="L713" s="78">
        <f ca="1"/>
        <v>12062.04</v>
      </c>
      <c r="M713" s="78">
        <f ca="1"/>
        <v>204.96000000000004</v>
      </c>
      <c r="N713" s="78">
        <f ca="1"/>
        <v>-5437.82</v>
      </c>
      <c r="O713" s="78">
        <f ca="1"/>
        <v>-4271.75</v>
      </c>
      <c r="P713" s="78">
        <f ca="1"/>
        <v>0</v>
      </c>
      <c r="Q713" s="78">
        <f ca="1"/>
        <v>3080</v>
      </c>
    </row>
    <row r="714" spans="2:17" x14ac:dyDescent="0.25">
      <c r="B714" s="88" t="str">
        <f ca="1"/>
        <v>Rent</v>
      </c>
      <c r="C714" s="87">
        <f ca="1"/>
        <v>46722</v>
      </c>
      <c r="D714" s="78">
        <f ca="1"/>
        <v>16792.310000000005</v>
      </c>
      <c r="E714" s="78">
        <f ca="1"/>
        <v>-9504.61</v>
      </c>
      <c r="F714" s="78">
        <f ca="1"/>
        <v>40448.86</v>
      </c>
      <c r="G714" s="78">
        <f ca="1"/>
        <v>50816.560000000005</v>
      </c>
      <c r="H714" s="78">
        <f ca="1"/>
        <v>577.89000000000692</v>
      </c>
      <c r="I714" s="78">
        <f ca="1"/>
        <v>16214.419999999996</v>
      </c>
      <c r="J714" s="78">
        <f ca="1"/>
        <v>28272.39</v>
      </c>
      <c r="K714" s="78">
        <f ca="1"/>
        <v>114.43</v>
      </c>
      <c r="L714" s="78">
        <f ca="1"/>
        <v>12062.04</v>
      </c>
      <c r="M714" s="78">
        <f ca="1"/>
        <v>204.96000000000004</v>
      </c>
      <c r="N714" s="78">
        <f ca="1"/>
        <v>-5437.82</v>
      </c>
      <c r="O714" s="78">
        <f ca="1"/>
        <v>-4271.75</v>
      </c>
      <c r="P714" s="78">
        <f ca="1"/>
        <v>0</v>
      </c>
      <c r="Q714" s="78">
        <f ca="1"/>
        <v>3080</v>
      </c>
    </row>
    <row r="715" spans="2:17" x14ac:dyDescent="0.25">
      <c r="B715" s="88" t="str">
        <f ca="1"/>
        <v>Paycheck</v>
      </c>
      <c r="C715" s="87">
        <f ca="1"/>
        <v>46724</v>
      </c>
      <c r="D715" s="78">
        <f ca="1"/>
        <v>18392.310000000005</v>
      </c>
      <c r="E715" s="78">
        <f ca="1"/>
        <v>-9504.61</v>
      </c>
      <c r="F715" s="78">
        <f ca="1"/>
        <v>40448.86</v>
      </c>
      <c r="G715" s="78">
        <f ca="1"/>
        <v>52416.560000000005</v>
      </c>
      <c r="H715" s="78">
        <f ca="1"/>
        <v>1717.8900000000069</v>
      </c>
      <c r="I715" s="78">
        <f ca="1"/>
        <v>16674.419999999998</v>
      </c>
      <c r="J715" s="78">
        <f ca="1"/>
        <v>28272.39</v>
      </c>
      <c r="K715" s="78">
        <f ca="1"/>
        <v>114.43</v>
      </c>
      <c r="L715" s="78">
        <f ca="1"/>
        <v>12062.04</v>
      </c>
      <c r="M715" s="78">
        <f ca="1"/>
        <v>204.96000000000004</v>
      </c>
      <c r="N715" s="78">
        <f ca="1"/>
        <v>-5437.82</v>
      </c>
      <c r="O715" s="78">
        <f ca="1"/>
        <v>-4271.75</v>
      </c>
      <c r="P715" s="78">
        <f ca="1"/>
        <v>0</v>
      </c>
      <c r="Q715" s="78">
        <f ca="1"/>
        <v>3080</v>
      </c>
    </row>
    <row r="716" spans="2:17" x14ac:dyDescent="0.25">
      <c r="B716" s="88" t="str">
        <f ca="1"/>
        <v>Ameritas</v>
      </c>
      <c r="C716" s="87">
        <f ca="1"/>
        <v>46724</v>
      </c>
      <c r="D716" s="78">
        <f ca="1"/>
        <v>18392.310000000005</v>
      </c>
      <c r="E716" s="78">
        <f ca="1"/>
        <v>-9504.61</v>
      </c>
      <c r="F716" s="78">
        <f ca="1"/>
        <v>40560.86</v>
      </c>
      <c r="G716" s="78">
        <f ca="1"/>
        <v>52528.560000000005</v>
      </c>
      <c r="H716" s="78">
        <f ca="1"/>
        <v>1717.8900000000069</v>
      </c>
      <c r="I716" s="78">
        <f ca="1"/>
        <v>16674.419999999998</v>
      </c>
      <c r="J716" s="78">
        <f ca="1"/>
        <v>28384.39</v>
      </c>
      <c r="K716" s="78">
        <f ca="1"/>
        <v>114.43</v>
      </c>
      <c r="L716" s="78">
        <f ca="1"/>
        <v>12062.04</v>
      </c>
      <c r="M716" s="78">
        <f ca="1"/>
        <v>204.96000000000004</v>
      </c>
      <c r="N716" s="78">
        <f ca="1"/>
        <v>-5437.82</v>
      </c>
      <c r="O716" s="78">
        <f ca="1"/>
        <v>-4271.75</v>
      </c>
      <c r="P716" s="78">
        <f ca="1"/>
        <v>0</v>
      </c>
      <c r="Q716" s="78">
        <f ca="1"/>
        <v>3080</v>
      </c>
    </row>
    <row r="717" spans="2:17" x14ac:dyDescent="0.25">
      <c r="B717" s="88" t="str">
        <f ca="1"/>
        <v>Visa Platinum</v>
      </c>
      <c r="C717" s="87">
        <f ca="1"/>
        <v>46724</v>
      </c>
      <c r="D717" s="78">
        <f ca="1"/>
        <v>18163.310000000005</v>
      </c>
      <c r="E717" s="78">
        <f ca="1"/>
        <v>-9193.61</v>
      </c>
      <c r="F717" s="78">
        <f ca="1"/>
        <v>40560.86</v>
      </c>
      <c r="G717" s="78">
        <f ca="1"/>
        <v>52610.560000000005</v>
      </c>
      <c r="H717" s="78">
        <f ca="1"/>
        <v>1488.8900000000069</v>
      </c>
      <c r="I717" s="78">
        <f ca="1"/>
        <v>16674.419999999998</v>
      </c>
      <c r="J717" s="78">
        <f ca="1"/>
        <v>28384.39</v>
      </c>
      <c r="K717" s="78">
        <f ca="1"/>
        <v>114.43</v>
      </c>
      <c r="L717" s="78">
        <f ca="1"/>
        <v>12062.04</v>
      </c>
      <c r="M717" s="78">
        <f ca="1"/>
        <v>515.96</v>
      </c>
      <c r="N717" s="78">
        <f ca="1"/>
        <v>-5437.82</v>
      </c>
      <c r="O717" s="78">
        <f ca="1"/>
        <v>-4271.75</v>
      </c>
      <c r="P717" s="78">
        <f ca="1"/>
        <v>0</v>
      </c>
      <c r="Q717" s="78">
        <f ca="1"/>
        <v>3080</v>
      </c>
    </row>
    <row r="718" spans="2:17" x14ac:dyDescent="0.25">
      <c r="B718" s="88" t="str">
        <f ca="1"/>
        <v>Groceries</v>
      </c>
      <c r="C718" s="87">
        <f ca="1"/>
        <v>46725</v>
      </c>
      <c r="D718" s="78">
        <f ca="1"/>
        <v>17963.310000000005</v>
      </c>
      <c r="E718" s="78">
        <f ca="1"/>
        <v>-9193.61</v>
      </c>
      <c r="F718" s="78">
        <f ca="1"/>
        <v>40560.86</v>
      </c>
      <c r="G718" s="78">
        <f ca="1"/>
        <v>52410.560000000005</v>
      </c>
      <c r="H718" s="78">
        <f ca="1"/>
        <v>1488.8900000000069</v>
      </c>
      <c r="I718" s="78">
        <f ca="1"/>
        <v>16474.419999999998</v>
      </c>
      <c r="J718" s="78">
        <f ca="1"/>
        <v>28384.39</v>
      </c>
      <c r="K718" s="78">
        <f ca="1"/>
        <v>114.43</v>
      </c>
      <c r="L718" s="78">
        <f ca="1"/>
        <v>12062.04</v>
      </c>
      <c r="M718" s="78">
        <f ca="1"/>
        <v>515.96</v>
      </c>
      <c r="N718" s="78">
        <f ca="1"/>
        <v>-5437.82</v>
      </c>
      <c r="O718" s="78">
        <f ca="1"/>
        <v>-4271.75</v>
      </c>
      <c r="P718" s="78">
        <f ca="1"/>
        <v>0</v>
      </c>
      <c r="Q718" s="78">
        <f ca="1"/>
        <v>3080</v>
      </c>
    </row>
    <row r="719" spans="2:17" x14ac:dyDescent="0.25">
      <c r="B719" s="88" t="str">
        <f ca="1"/>
        <v>Food &amp; Drinks</v>
      </c>
      <c r="C719" s="87">
        <f ca="1"/>
        <v>46725</v>
      </c>
      <c r="D719" s="78">
        <f ca="1"/>
        <v>17763.310000000005</v>
      </c>
      <c r="E719" s="78">
        <f ca="1"/>
        <v>-9193.61</v>
      </c>
      <c r="F719" s="78">
        <f ca="1"/>
        <v>40560.86</v>
      </c>
      <c r="G719" s="78">
        <f ca="1"/>
        <v>52210.560000000005</v>
      </c>
      <c r="H719" s="78">
        <f ca="1"/>
        <v>1488.8900000000069</v>
      </c>
      <c r="I719" s="78">
        <f ca="1"/>
        <v>16274.419999999998</v>
      </c>
      <c r="J719" s="78">
        <f ca="1"/>
        <v>28384.39</v>
      </c>
      <c r="K719" s="78">
        <f ca="1"/>
        <v>114.43</v>
      </c>
      <c r="L719" s="78">
        <f ca="1"/>
        <v>12062.04</v>
      </c>
      <c r="M719" s="78">
        <f ca="1"/>
        <v>515.96</v>
      </c>
      <c r="N719" s="78">
        <f ca="1"/>
        <v>-5437.82</v>
      </c>
      <c r="O719" s="78">
        <f ca="1"/>
        <v>-4271.75</v>
      </c>
      <c r="P719" s="78">
        <f ca="1"/>
        <v>0</v>
      </c>
      <c r="Q719" s="78">
        <f ca="1"/>
        <v>3080</v>
      </c>
    </row>
    <row r="720" spans="2:17" x14ac:dyDescent="0.25">
      <c r="B720" s="88" t="str">
        <f ca="1"/>
        <v>Kulo Internet</v>
      </c>
      <c r="C720" s="87">
        <f ca="1"/>
        <v>46726</v>
      </c>
      <c r="D720" s="78">
        <f ca="1"/>
        <v>17735.310000000005</v>
      </c>
      <c r="E720" s="78">
        <f ca="1"/>
        <v>-9193.61</v>
      </c>
      <c r="F720" s="78">
        <f ca="1"/>
        <v>40560.86</v>
      </c>
      <c r="G720" s="78">
        <f ca="1"/>
        <v>52182.560000000005</v>
      </c>
      <c r="H720" s="78">
        <f ca="1"/>
        <v>1460.8900000000069</v>
      </c>
      <c r="I720" s="78">
        <f ca="1"/>
        <v>16274.419999999998</v>
      </c>
      <c r="J720" s="78">
        <f ca="1"/>
        <v>28384.39</v>
      </c>
      <c r="K720" s="78">
        <f ca="1"/>
        <v>114.43</v>
      </c>
      <c r="L720" s="78">
        <f ca="1"/>
        <v>12062.04</v>
      </c>
      <c r="M720" s="78">
        <f ca="1"/>
        <v>515.96</v>
      </c>
      <c r="N720" s="78">
        <f ca="1"/>
        <v>-5437.82</v>
      </c>
      <c r="O720" s="78">
        <f ca="1"/>
        <v>-4271.75</v>
      </c>
      <c r="P720" s="78">
        <f ca="1"/>
        <v>0</v>
      </c>
      <c r="Q720" s="78">
        <f ca="1"/>
        <v>3080</v>
      </c>
    </row>
    <row r="721" spans="2:17" x14ac:dyDescent="0.25">
      <c r="B721" s="88" t="str">
        <f ca="1"/>
        <v>Cese Phone</v>
      </c>
      <c r="C721" s="87">
        <f ca="1"/>
        <v>46726</v>
      </c>
      <c r="D721" s="78">
        <f ca="1"/>
        <v>17593.310000000005</v>
      </c>
      <c r="E721" s="78">
        <f ca="1"/>
        <v>-9193.61</v>
      </c>
      <c r="F721" s="78">
        <f ca="1"/>
        <v>40560.86</v>
      </c>
      <c r="G721" s="78">
        <f ca="1"/>
        <v>52040.560000000005</v>
      </c>
      <c r="H721" s="78">
        <f ca="1"/>
        <v>1318.8900000000069</v>
      </c>
      <c r="I721" s="78">
        <f ca="1"/>
        <v>16274.419999999998</v>
      </c>
      <c r="J721" s="78">
        <f ca="1"/>
        <v>28384.39</v>
      </c>
      <c r="K721" s="78">
        <f ca="1"/>
        <v>114.43</v>
      </c>
      <c r="L721" s="78">
        <f ca="1"/>
        <v>12062.04</v>
      </c>
      <c r="M721" s="78">
        <f ca="1"/>
        <v>515.96</v>
      </c>
      <c r="N721" s="78">
        <f ca="1"/>
        <v>-5437.82</v>
      </c>
      <c r="O721" s="78">
        <f ca="1"/>
        <v>-4271.75</v>
      </c>
      <c r="P721" s="78">
        <f ca="1"/>
        <v>0</v>
      </c>
      <c r="Q721" s="78">
        <f ca="1"/>
        <v>3080</v>
      </c>
    </row>
    <row r="722" spans="2:17" x14ac:dyDescent="0.25">
      <c r="B722" s="88" t="str">
        <f ca="1"/>
        <v>Phone</v>
      </c>
      <c r="C722" s="87">
        <f ca="1"/>
        <v>46726</v>
      </c>
      <c r="D722" s="78">
        <f ca="1"/>
        <v>17442.640000000007</v>
      </c>
      <c r="E722" s="78">
        <f ca="1"/>
        <v>-9193.61</v>
      </c>
      <c r="F722" s="78">
        <f ca="1"/>
        <v>40560.86</v>
      </c>
      <c r="G722" s="78">
        <f ca="1"/>
        <v>51889.890000000007</v>
      </c>
      <c r="H722" s="78">
        <f ca="1"/>
        <v>1168.2200000000068</v>
      </c>
      <c r="I722" s="78">
        <f ca="1"/>
        <v>16274.419999999998</v>
      </c>
      <c r="J722" s="78">
        <f ca="1"/>
        <v>28384.39</v>
      </c>
      <c r="K722" s="78">
        <f ca="1"/>
        <v>114.43</v>
      </c>
      <c r="L722" s="78">
        <f ca="1"/>
        <v>12062.04</v>
      </c>
      <c r="M722" s="78">
        <f ca="1"/>
        <v>515.96</v>
      </c>
      <c r="N722" s="78">
        <f ca="1"/>
        <v>-5437.82</v>
      </c>
      <c r="O722" s="78">
        <f ca="1"/>
        <v>-4271.75</v>
      </c>
      <c r="P722" s="78">
        <f ca="1"/>
        <v>0</v>
      </c>
      <c r="Q722" s="78">
        <f ca="1"/>
        <v>3080</v>
      </c>
    </row>
    <row r="723" spans="2:17" x14ac:dyDescent="0.25">
      <c r="B723" s="88" t="str">
        <f ca="1"/>
        <v>Sony</v>
      </c>
      <c r="C723" s="87">
        <f ca="1"/>
        <v>46729</v>
      </c>
      <c r="D723" s="78">
        <f ca="1"/>
        <v>17424.650000000005</v>
      </c>
      <c r="E723" s="78">
        <f ca="1"/>
        <v>-9193.61</v>
      </c>
      <c r="F723" s="78">
        <f ca="1"/>
        <v>40560.86</v>
      </c>
      <c r="G723" s="78">
        <f ca="1"/>
        <v>51871.900000000009</v>
      </c>
      <c r="H723" s="78">
        <f ca="1"/>
        <v>1150.2300000000068</v>
      </c>
      <c r="I723" s="78">
        <f ca="1"/>
        <v>16274.419999999998</v>
      </c>
      <c r="J723" s="78">
        <f ca="1"/>
        <v>28384.39</v>
      </c>
      <c r="K723" s="78">
        <f ca="1"/>
        <v>114.43</v>
      </c>
      <c r="L723" s="78">
        <f ca="1"/>
        <v>12062.04</v>
      </c>
      <c r="M723" s="78">
        <f ca="1"/>
        <v>515.96</v>
      </c>
      <c r="N723" s="78">
        <f ca="1"/>
        <v>-5437.82</v>
      </c>
      <c r="O723" s="78">
        <f ca="1"/>
        <v>-4271.75</v>
      </c>
      <c r="P723" s="78">
        <f ca="1"/>
        <v>0</v>
      </c>
      <c r="Q723" s="78">
        <f ca="1"/>
        <v>3080</v>
      </c>
    </row>
    <row r="724" spans="2:17" x14ac:dyDescent="0.25">
      <c r="B724" s="88" t="str">
        <f ca="1"/>
        <v>Phone Insurance</v>
      </c>
      <c r="C724" s="87">
        <f ca="1"/>
        <v>46729</v>
      </c>
      <c r="D724" s="78">
        <f ca="1"/>
        <v>17416.650000000005</v>
      </c>
      <c r="E724" s="78">
        <f ca="1"/>
        <v>-9193.61</v>
      </c>
      <c r="F724" s="78">
        <f ca="1"/>
        <v>40560.86</v>
      </c>
      <c r="G724" s="78">
        <f ca="1"/>
        <v>51863.900000000009</v>
      </c>
      <c r="H724" s="78">
        <f ca="1"/>
        <v>1142.2300000000068</v>
      </c>
      <c r="I724" s="78">
        <f ca="1"/>
        <v>16274.419999999998</v>
      </c>
      <c r="J724" s="78">
        <f ca="1"/>
        <v>28384.39</v>
      </c>
      <c r="K724" s="78">
        <f ca="1"/>
        <v>114.43</v>
      </c>
      <c r="L724" s="78">
        <f ca="1"/>
        <v>12062.04</v>
      </c>
      <c r="M724" s="78">
        <f ca="1"/>
        <v>515.96</v>
      </c>
      <c r="N724" s="78">
        <f ca="1"/>
        <v>-5437.82</v>
      </c>
      <c r="O724" s="78">
        <f ca="1"/>
        <v>-4271.75</v>
      </c>
      <c r="P724" s="78">
        <f ca="1"/>
        <v>0</v>
      </c>
      <c r="Q724" s="78">
        <f ca="1"/>
        <v>3080</v>
      </c>
    </row>
    <row r="725" spans="2:17" x14ac:dyDescent="0.25">
      <c r="B725" s="88" t="str">
        <f ca="1"/>
        <v>Amazon</v>
      </c>
      <c r="C725" s="87">
        <f ca="1"/>
        <v>46730</v>
      </c>
      <c r="D725" s="78">
        <f ca="1"/>
        <v>17400.500000000004</v>
      </c>
      <c r="E725" s="78">
        <f ca="1"/>
        <v>-9193.61</v>
      </c>
      <c r="F725" s="78">
        <f ca="1"/>
        <v>40560.86</v>
      </c>
      <c r="G725" s="78">
        <f ca="1"/>
        <v>51847.75</v>
      </c>
      <c r="H725" s="78">
        <f ca="1"/>
        <v>1126.0800000000067</v>
      </c>
      <c r="I725" s="78">
        <f ca="1"/>
        <v>16274.419999999998</v>
      </c>
      <c r="J725" s="78">
        <f ca="1"/>
        <v>28384.39</v>
      </c>
      <c r="K725" s="78">
        <f ca="1"/>
        <v>114.43</v>
      </c>
      <c r="L725" s="78">
        <f ca="1"/>
        <v>12062.04</v>
      </c>
      <c r="M725" s="78">
        <f ca="1"/>
        <v>515.96</v>
      </c>
      <c r="N725" s="78">
        <f ca="1"/>
        <v>-5437.82</v>
      </c>
      <c r="O725" s="78">
        <f ca="1"/>
        <v>-4271.75</v>
      </c>
      <c r="P725" s="78">
        <f ca="1"/>
        <v>0</v>
      </c>
      <c r="Q725" s="78">
        <f ca="1"/>
        <v>3080</v>
      </c>
    </row>
    <row r="726" spans="2:17" x14ac:dyDescent="0.25">
      <c r="B726" s="88" t="str">
        <f ca="1"/>
        <v>Viso Go</v>
      </c>
      <c r="C726" s="87">
        <f ca="1"/>
        <v>46732</v>
      </c>
      <c r="D726" s="78">
        <f ca="1"/>
        <v>17125.500000000004</v>
      </c>
      <c r="E726" s="78">
        <f ca="1"/>
        <v>-9047.61</v>
      </c>
      <c r="F726" s="78">
        <f ca="1"/>
        <v>40560.86</v>
      </c>
      <c r="G726" s="78">
        <f ca="1"/>
        <v>51718.75</v>
      </c>
      <c r="H726" s="78">
        <f ca="1"/>
        <v>851.08000000000675</v>
      </c>
      <c r="I726" s="78">
        <f ca="1"/>
        <v>16274.419999999998</v>
      </c>
      <c r="J726" s="78">
        <f ca="1"/>
        <v>28384.39</v>
      </c>
      <c r="K726" s="78">
        <f ca="1"/>
        <v>114.43</v>
      </c>
      <c r="L726" s="78">
        <f ca="1"/>
        <v>12062.04</v>
      </c>
      <c r="M726" s="78">
        <f ca="1"/>
        <v>515.96</v>
      </c>
      <c r="N726" s="78">
        <f ca="1"/>
        <v>-5291.82</v>
      </c>
      <c r="O726" s="78">
        <f ca="1"/>
        <v>-4271.75</v>
      </c>
      <c r="P726" s="78">
        <f ca="1"/>
        <v>0</v>
      </c>
      <c r="Q726" s="78">
        <f ca="1"/>
        <v>3080</v>
      </c>
    </row>
    <row r="727" spans="2:17" x14ac:dyDescent="0.25">
      <c r="B727" s="88" t="str">
        <f ca="1"/>
        <v>Motorcycle</v>
      </c>
      <c r="C727" s="87">
        <f ca="1"/>
        <v>46737</v>
      </c>
      <c r="D727" s="78">
        <f ca="1"/>
        <v>16975.120000000006</v>
      </c>
      <c r="E727" s="78">
        <f ca="1"/>
        <v>-9047.61</v>
      </c>
      <c r="F727" s="78">
        <f ca="1"/>
        <v>40560.86</v>
      </c>
      <c r="G727" s="78">
        <f ca="1"/>
        <v>51568.37000000001</v>
      </c>
      <c r="H727" s="78">
        <f ca="1"/>
        <v>700.70000000000675</v>
      </c>
      <c r="I727" s="78">
        <f ca="1"/>
        <v>16274.419999999998</v>
      </c>
      <c r="J727" s="78">
        <f ca="1"/>
        <v>28384.39</v>
      </c>
      <c r="K727" s="78">
        <f ca="1"/>
        <v>114.43</v>
      </c>
      <c r="L727" s="78">
        <f ca="1"/>
        <v>12062.04</v>
      </c>
      <c r="M727" s="78">
        <f ca="1"/>
        <v>515.96</v>
      </c>
      <c r="N727" s="78">
        <f ca="1"/>
        <v>-5291.82</v>
      </c>
      <c r="O727" s="78">
        <f ca="1"/>
        <v>-4271.75</v>
      </c>
      <c r="P727" s="78">
        <f ca="1"/>
        <v>0</v>
      </c>
      <c r="Q727" s="78">
        <f ca="1"/>
        <v>3080</v>
      </c>
    </row>
    <row r="728" spans="2:17" x14ac:dyDescent="0.25">
      <c r="B728" s="88" t="str">
        <f ca="1"/>
        <v>Paycheck</v>
      </c>
      <c r="C728" s="87">
        <f ca="1"/>
        <v>46738</v>
      </c>
      <c r="D728" s="78">
        <f ca="1"/>
        <v>18575.120000000006</v>
      </c>
      <c r="E728" s="78">
        <f ca="1"/>
        <v>-9047.61</v>
      </c>
      <c r="F728" s="78">
        <f ca="1"/>
        <v>40560.86</v>
      </c>
      <c r="G728" s="78">
        <f ca="1"/>
        <v>53168.37000000001</v>
      </c>
      <c r="H728" s="78">
        <f ca="1"/>
        <v>1840.7000000000066</v>
      </c>
      <c r="I728" s="78">
        <f ca="1"/>
        <v>16734.419999999998</v>
      </c>
      <c r="J728" s="78">
        <f ca="1"/>
        <v>28384.39</v>
      </c>
      <c r="K728" s="78">
        <f ca="1"/>
        <v>114.43</v>
      </c>
      <c r="L728" s="78">
        <f ca="1"/>
        <v>12062.04</v>
      </c>
      <c r="M728" s="78">
        <f ca="1"/>
        <v>515.96</v>
      </c>
      <c r="N728" s="78">
        <f ca="1"/>
        <v>-5291.82</v>
      </c>
      <c r="O728" s="78">
        <f ca="1"/>
        <v>-4271.75</v>
      </c>
      <c r="P728" s="78">
        <f ca="1"/>
        <v>0</v>
      </c>
      <c r="Q728" s="78">
        <f ca="1"/>
        <v>3080</v>
      </c>
    </row>
    <row r="729" spans="2:17" x14ac:dyDescent="0.25">
      <c r="B729" s="88" t="str">
        <f ca="1"/>
        <v>Ameritas</v>
      </c>
      <c r="C729" s="87">
        <f ca="1"/>
        <v>46738</v>
      </c>
      <c r="D729" s="78">
        <f ca="1"/>
        <v>18575.120000000006</v>
      </c>
      <c r="E729" s="78">
        <f ca="1"/>
        <v>-9047.61</v>
      </c>
      <c r="F729" s="78">
        <f ca="1"/>
        <v>40672.86</v>
      </c>
      <c r="G729" s="78">
        <f ca="1"/>
        <v>53280.37000000001</v>
      </c>
      <c r="H729" s="78">
        <f ca="1"/>
        <v>1840.7000000000066</v>
      </c>
      <c r="I729" s="78">
        <f ca="1"/>
        <v>16734.419999999998</v>
      </c>
      <c r="J729" s="78">
        <f ca="1"/>
        <v>28496.39</v>
      </c>
      <c r="K729" s="78">
        <f ca="1"/>
        <v>114.43</v>
      </c>
      <c r="L729" s="78">
        <f ca="1"/>
        <v>12062.04</v>
      </c>
      <c r="M729" s="78">
        <f ca="1"/>
        <v>515.96</v>
      </c>
      <c r="N729" s="78">
        <f ca="1"/>
        <v>-5291.82</v>
      </c>
      <c r="O729" s="78">
        <f ca="1"/>
        <v>-4271.75</v>
      </c>
      <c r="P729" s="78">
        <f ca="1"/>
        <v>0</v>
      </c>
      <c r="Q729" s="78">
        <f ca="1"/>
        <v>3080</v>
      </c>
    </row>
    <row r="730" spans="2:17" x14ac:dyDescent="0.25">
      <c r="B730" s="88" t="str">
        <f ca="1"/>
        <v>Groceries</v>
      </c>
      <c r="C730" s="87">
        <f ca="1"/>
        <v>46739</v>
      </c>
      <c r="D730" s="78">
        <f ca="1"/>
        <v>18375.120000000006</v>
      </c>
      <c r="E730" s="78">
        <f ca="1"/>
        <v>-9047.61</v>
      </c>
      <c r="F730" s="78">
        <f ca="1"/>
        <v>40672.86</v>
      </c>
      <c r="G730" s="78">
        <f ca="1"/>
        <v>53080.37000000001</v>
      </c>
      <c r="H730" s="78">
        <f ca="1"/>
        <v>1840.7000000000066</v>
      </c>
      <c r="I730" s="78">
        <f ca="1"/>
        <v>16534.419999999998</v>
      </c>
      <c r="J730" s="78">
        <f ca="1"/>
        <v>28496.39</v>
      </c>
      <c r="K730" s="78">
        <f ca="1"/>
        <v>114.43</v>
      </c>
      <c r="L730" s="78">
        <f ca="1"/>
        <v>12062.04</v>
      </c>
      <c r="M730" s="78">
        <f ca="1"/>
        <v>515.96</v>
      </c>
      <c r="N730" s="78">
        <f ca="1"/>
        <v>-5291.82</v>
      </c>
      <c r="O730" s="78">
        <f ca="1"/>
        <v>-4271.75</v>
      </c>
      <c r="P730" s="78">
        <f ca="1"/>
        <v>0</v>
      </c>
      <c r="Q730" s="78">
        <f ca="1"/>
        <v>3080</v>
      </c>
    </row>
    <row r="731" spans="2:17" x14ac:dyDescent="0.25">
      <c r="B731" s="88" t="str">
        <f ca="1"/>
        <v>Food &amp; Drinks</v>
      </c>
      <c r="C731" s="87">
        <f ca="1"/>
        <v>46739</v>
      </c>
      <c r="D731" s="78">
        <f ca="1"/>
        <v>18175.120000000006</v>
      </c>
      <c r="E731" s="78">
        <f ca="1"/>
        <v>-9047.61</v>
      </c>
      <c r="F731" s="78">
        <f ca="1"/>
        <v>40672.86</v>
      </c>
      <c r="G731" s="78">
        <f ca="1"/>
        <v>52880.37000000001</v>
      </c>
      <c r="H731" s="78">
        <f ca="1"/>
        <v>1840.7000000000066</v>
      </c>
      <c r="I731" s="78">
        <f ca="1"/>
        <v>16334.419999999998</v>
      </c>
      <c r="J731" s="78">
        <f ca="1"/>
        <v>28496.39</v>
      </c>
      <c r="K731" s="78">
        <f ca="1"/>
        <v>114.43</v>
      </c>
      <c r="L731" s="78">
        <f ca="1"/>
        <v>12062.04</v>
      </c>
      <c r="M731" s="78">
        <f ca="1"/>
        <v>515.96</v>
      </c>
      <c r="N731" s="78">
        <f ca="1"/>
        <v>-5291.82</v>
      </c>
      <c r="O731" s="78">
        <f ca="1"/>
        <v>-4271.75</v>
      </c>
      <c r="P731" s="78">
        <f ca="1"/>
        <v>0</v>
      </c>
      <c r="Q731" s="78">
        <f ca="1"/>
        <v>3080</v>
      </c>
    </row>
    <row r="732" spans="2:17" x14ac:dyDescent="0.25">
      <c r="B732" s="88" t="str">
        <f ca="1"/>
        <v>Netflix</v>
      </c>
      <c r="C732" s="87">
        <f ca="1"/>
        <v>46741</v>
      </c>
      <c r="D732" s="78">
        <f ca="1"/>
        <v>18150.130000000005</v>
      </c>
      <c r="E732" s="78">
        <f ca="1"/>
        <v>-9047.61</v>
      </c>
      <c r="F732" s="78">
        <f ca="1"/>
        <v>40672.86</v>
      </c>
      <c r="G732" s="78">
        <f ca="1"/>
        <v>52855.380000000005</v>
      </c>
      <c r="H732" s="78">
        <f ca="1"/>
        <v>1815.7100000000066</v>
      </c>
      <c r="I732" s="78">
        <f ca="1"/>
        <v>16334.419999999998</v>
      </c>
      <c r="J732" s="78">
        <f ca="1"/>
        <v>28496.39</v>
      </c>
      <c r="K732" s="78">
        <f ca="1"/>
        <v>114.43</v>
      </c>
      <c r="L732" s="78">
        <f ca="1"/>
        <v>12062.04</v>
      </c>
      <c r="M732" s="78">
        <f ca="1"/>
        <v>515.96</v>
      </c>
      <c r="N732" s="78">
        <f ca="1"/>
        <v>-5291.82</v>
      </c>
      <c r="O732" s="78">
        <f ca="1"/>
        <v>-4271.75</v>
      </c>
      <c r="P732" s="78">
        <f ca="1"/>
        <v>0</v>
      </c>
      <c r="Q732" s="78">
        <f ca="1"/>
        <v>3080</v>
      </c>
    </row>
    <row r="733" spans="2:17" x14ac:dyDescent="0.25">
      <c r="B733" s="88" t="str">
        <f ca="1"/>
        <v>Renters</v>
      </c>
      <c r="C733" s="87">
        <f ca="1"/>
        <v>46742</v>
      </c>
      <c r="D733" s="78">
        <f ca="1"/>
        <v>18139.210000000006</v>
      </c>
      <c r="E733" s="78">
        <f ca="1"/>
        <v>-9047.61</v>
      </c>
      <c r="F733" s="78">
        <f ca="1"/>
        <v>40672.86</v>
      </c>
      <c r="G733" s="78">
        <f ca="1"/>
        <v>52844.460000000006</v>
      </c>
      <c r="H733" s="78">
        <f ca="1"/>
        <v>1804.7900000000066</v>
      </c>
      <c r="I733" s="78">
        <f ca="1"/>
        <v>16334.419999999998</v>
      </c>
      <c r="J733" s="78">
        <f ca="1"/>
        <v>28496.39</v>
      </c>
      <c r="K733" s="78">
        <f ca="1"/>
        <v>114.43</v>
      </c>
      <c r="L733" s="78">
        <f ca="1"/>
        <v>12062.04</v>
      </c>
      <c r="M733" s="78">
        <f ca="1"/>
        <v>515.96</v>
      </c>
      <c r="N733" s="78">
        <f ca="1"/>
        <v>-5291.82</v>
      </c>
      <c r="O733" s="78">
        <f ca="1"/>
        <v>-4271.75</v>
      </c>
      <c r="P733" s="78">
        <f ca="1"/>
        <v>0</v>
      </c>
      <c r="Q733" s="78">
        <f ca="1"/>
        <v>3080</v>
      </c>
    </row>
    <row r="734" spans="2:17" x14ac:dyDescent="0.25">
      <c r="B734" s="88" t="str">
        <f ca="1"/>
        <v>Sniffies</v>
      </c>
      <c r="C734" s="87">
        <f ca="1"/>
        <v>46742</v>
      </c>
      <c r="D734" s="78">
        <f ca="1"/>
        <v>18079.270000000004</v>
      </c>
      <c r="E734" s="78">
        <f ca="1"/>
        <v>-9047.61</v>
      </c>
      <c r="F734" s="78">
        <f ca="1"/>
        <v>40672.86</v>
      </c>
      <c r="G734" s="78">
        <f ca="1"/>
        <v>52784.520000000004</v>
      </c>
      <c r="H734" s="78">
        <f ca="1"/>
        <v>1744.8500000000065</v>
      </c>
      <c r="I734" s="78">
        <f ca="1"/>
        <v>16334.419999999998</v>
      </c>
      <c r="J734" s="78">
        <f ca="1"/>
        <v>28496.39</v>
      </c>
      <c r="K734" s="78">
        <f ca="1"/>
        <v>114.43</v>
      </c>
      <c r="L734" s="78">
        <f ca="1"/>
        <v>12062.04</v>
      </c>
      <c r="M734" s="78">
        <f ca="1"/>
        <v>515.96</v>
      </c>
      <c r="N734" s="78">
        <f ca="1"/>
        <v>-5291.82</v>
      </c>
      <c r="O734" s="78">
        <f ca="1"/>
        <v>-4271.75</v>
      </c>
      <c r="P734" s="78">
        <f ca="1"/>
        <v>0</v>
      </c>
      <c r="Q734" s="78">
        <f ca="1"/>
        <v>3080</v>
      </c>
    </row>
    <row r="735" spans="2:17" x14ac:dyDescent="0.25">
      <c r="B735" s="88" t="str">
        <f ca="1"/>
        <v>Cese Transfer</v>
      </c>
      <c r="C735" s="87">
        <f ca="1"/>
        <v>46746</v>
      </c>
      <c r="D735" s="78">
        <f ca="1"/>
        <v>18221.270000000004</v>
      </c>
      <c r="E735" s="78">
        <f ca="1"/>
        <v>-9047.61</v>
      </c>
      <c r="F735" s="78">
        <f ca="1"/>
        <v>40672.86</v>
      </c>
      <c r="G735" s="78">
        <f ca="1"/>
        <v>52926.520000000004</v>
      </c>
      <c r="H735" s="78">
        <f ca="1"/>
        <v>1886.8500000000065</v>
      </c>
      <c r="I735" s="78">
        <f ca="1"/>
        <v>16334.419999999998</v>
      </c>
      <c r="J735" s="78">
        <f ca="1"/>
        <v>28496.39</v>
      </c>
      <c r="K735" s="78">
        <f ca="1"/>
        <v>114.43</v>
      </c>
      <c r="L735" s="78">
        <f ca="1"/>
        <v>12062.04</v>
      </c>
      <c r="M735" s="78">
        <f ca="1"/>
        <v>515.96</v>
      </c>
      <c r="N735" s="78">
        <f ca="1"/>
        <v>-5291.82</v>
      </c>
      <c r="O735" s="78">
        <f ca="1"/>
        <v>-4271.75</v>
      </c>
      <c r="P735" s="78">
        <f ca="1"/>
        <v>0</v>
      </c>
      <c r="Q735" s="78">
        <f ca="1"/>
        <v>3080</v>
      </c>
    </row>
    <row r="736" spans="2:17" x14ac:dyDescent="0.25">
      <c r="B736" s="88" t="str">
        <f ca="1"/>
        <v>Internet</v>
      </c>
      <c r="C736" s="87">
        <f ca="1"/>
        <v>46747</v>
      </c>
      <c r="D736" s="78">
        <f ca="1"/>
        <v>18221.270000000004</v>
      </c>
      <c r="E736" s="78">
        <f ca="1"/>
        <v>-9047.61</v>
      </c>
      <c r="F736" s="78">
        <f ca="1"/>
        <v>40672.86</v>
      </c>
      <c r="G736" s="78">
        <f ca="1"/>
        <v>52926.520000000004</v>
      </c>
      <c r="H736" s="78">
        <f ca="1"/>
        <v>1886.8500000000065</v>
      </c>
      <c r="I736" s="78">
        <f ca="1"/>
        <v>16334.419999999998</v>
      </c>
      <c r="J736" s="78">
        <f ca="1"/>
        <v>28496.39</v>
      </c>
      <c r="K736" s="78">
        <f ca="1"/>
        <v>114.43</v>
      </c>
      <c r="L736" s="78">
        <f ca="1"/>
        <v>12062.04</v>
      </c>
      <c r="M736" s="78">
        <f ca="1"/>
        <v>515.96</v>
      </c>
      <c r="N736" s="78">
        <f ca="1"/>
        <v>-5291.82</v>
      </c>
      <c r="O736" s="78">
        <f ca="1"/>
        <v>-4271.75</v>
      </c>
      <c r="P736" s="78">
        <f ca="1"/>
        <v>0</v>
      </c>
      <c r="Q736" s="78">
        <f ca="1"/>
        <v>3080</v>
      </c>
    </row>
    <row r="737" spans="2:17" x14ac:dyDescent="0.25">
      <c r="B737" s="88" t="str">
        <f ca="1"/>
        <v>Windsurf</v>
      </c>
      <c r="C737" s="87">
        <f ca="1"/>
        <v>46747</v>
      </c>
      <c r="D737" s="78">
        <f ca="1"/>
        <v>18206.270000000004</v>
      </c>
      <c r="E737" s="78">
        <f ca="1"/>
        <v>-9047.61</v>
      </c>
      <c r="F737" s="78">
        <f ca="1"/>
        <v>40672.86</v>
      </c>
      <c r="G737" s="78">
        <f ca="1"/>
        <v>52911.520000000004</v>
      </c>
      <c r="H737" s="78">
        <f ca="1"/>
        <v>1871.8500000000065</v>
      </c>
      <c r="I737" s="78">
        <f ca="1"/>
        <v>16334.419999999998</v>
      </c>
      <c r="J737" s="78">
        <f ca="1"/>
        <v>28496.39</v>
      </c>
      <c r="K737" s="78">
        <f ca="1"/>
        <v>114.43</v>
      </c>
      <c r="L737" s="78">
        <f ca="1"/>
        <v>12062.04</v>
      </c>
      <c r="M737" s="78">
        <f ca="1"/>
        <v>515.96</v>
      </c>
      <c r="N737" s="78">
        <f ca="1"/>
        <v>-5291.82</v>
      </c>
      <c r="O737" s="78">
        <f ca="1"/>
        <v>-4271.75</v>
      </c>
      <c r="P737" s="78">
        <f ca="1"/>
        <v>0</v>
      </c>
      <c r="Q737" s="78">
        <f ca="1"/>
        <v>3080</v>
      </c>
    </row>
    <row r="738" spans="2:17" x14ac:dyDescent="0.25">
      <c r="B738" s="88" t="str">
        <f ca="1"/>
        <v>Tidal</v>
      </c>
      <c r="C738" s="87">
        <f ca="1"/>
        <v>46748</v>
      </c>
      <c r="D738" s="78">
        <f ca="1"/>
        <v>18195.280000000006</v>
      </c>
      <c r="E738" s="78">
        <f ca="1"/>
        <v>-9047.61</v>
      </c>
      <c r="F738" s="78">
        <f ca="1"/>
        <v>40672.86</v>
      </c>
      <c r="G738" s="78">
        <f ca="1"/>
        <v>52900.530000000006</v>
      </c>
      <c r="H738" s="78">
        <f ca="1"/>
        <v>1860.8600000000065</v>
      </c>
      <c r="I738" s="78">
        <f ca="1"/>
        <v>16334.419999999998</v>
      </c>
      <c r="J738" s="78">
        <f ca="1"/>
        <v>28496.39</v>
      </c>
      <c r="K738" s="78">
        <f ca="1"/>
        <v>114.43</v>
      </c>
      <c r="L738" s="78">
        <f ca="1"/>
        <v>12062.04</v>
      </c>
      <c r="M738" s="78">
        <f ca="1"/>
        <v>515.96</v>
      </c>
      <c r="N738" s="78">
        <f ca="1"/>
        <v>-5291.82</v>
      </c>
      <c r="O738" s="78">
        <f ca="1"/>
        <v>-4271.75</v>
      </c>
      <c r="P738" s="78">
        <f ca="1"/>
        <v>0</v>
      </c>
      <c r="Q738" s="78">
        <f ca="1"/>
        <v>3080</v>
      </c>
    </row>
    <row r="739" spans="2:17" x14ac:dyDescent="0.25">
      <c r="B739" s="88" t="str">
        <f ca="1"/>
        <v>Costco Citi</v>
      </c>
      <c r="C739" s="87">
        <f ca="1"/>
        <v>46749</v>
      </c>
      <c r="D739" s="78">
        <f ca="1"/>
        <v>18055.280000000006</v>
      </c>
      <c r="E739" s="78">
        <f ca="1"/>
        <v>-9047.61</v>
      </c>
      <c r="F739" s="78">
        <f ca="1"/>
        <v>40672.86</v>
      </c>
      <c r="G739" s="78">
        <f ca="1"/>
        <v>52900.530000000006</v>
      </c>
      <c r="H739" s="78">
        <f ca="1"/>
        <v>1720.8600000000065</v>
      </c>
      <c r="I739" s="78">
        <f ca="1"/>
        <v>16334.419999999998</v>
      </c>
      <c r="J739" s="78">
        <f ca="1"/>
        <v>28496.39</v>
      </c>
      <c r="K739" s="78">
        <f ca="1"/>
        <v>114.43</v>
      </c>
      <c r="L739" s="78">
        <f ca="1"/>
        <v>12062.04</v>
      </c>
      <c r="M739" s="78">
        <f ca="1"/>
        <v>515.96</v>
      </c>
      <c r="N739" s="78">
        <f ca="1"/>
        <v>-5291.82</v>
      </c>
      <c r="O739" s="78">
        <f ca="1"/>
        <v>-4271.75</v>
      </c>
      <c r="P739" s="78">
        <f ca="1"/>
        <v>0</v>
      </c>
      <c r="Q739" s="78">
        <f ca="1"/>
        <v>3220</v>
      </c>
    </row>
    <row r="740" spans="2:17" x14ac:dyDescent="0.25">
      <c r="B740" s="88" t="str">
        <f ca="1"/>
        <v>Kulo Transfer</v>
      </c>
      <c r="C740" s="87">
        <f ca="1"/>
        <v>46749</v>
      </c>
      <c r="D740" s="78">
        <f ca="1"/>
        <v>19105.280000000006</v>
      </c>
      <c r="E740" s="78">
        <f ca="1"/>
        <v>-9047.61</v>
      </c>
      <c r="F740" s="78">
        <f ca="1"/>
        <v>40672.86</v>
      </c>
      <c r="G740" s="78">
        <f ca="1"/>
        <v>53950.530000000006</v>
      </c>
      <c r="H740" s="78">
        <f ca="1"/>
        <v>2770.8600000000065</v>
      </c>
      <c r="I740" s="78">
        <f ca="1"/>
        <v>16334.419999999998</v>
      </c>
      <c r="J740" s="78">
        <f ca="1"/>
        <v>28496.39</v>
      </c>
      <c r="K740" s="78">
        <f ca="1"/>
        <v>114.43</v>
      </c>
      <c r="L740" s="78">
        <f ca="1"/>
        <v>12062.04</v>
      </c>
      <c r="M740" s="78">
        <f ca="1"/>
        <v>515.96</v>
      </c>
      <c r="N740" s="78">
        <f ca="1"/>
        <v>-5291.82</v>
      </c>
      <c r="O740" s="78">
        <f ca="1"/>
        <v>-4271.75</v>
      </c>
      <c r="P740" s="78">
        <f ca="1"/>
        <v>0</v>
      </c>
      <c r="Q740" s="78">
        <f ca="1"/>
        <v>3220</v>
      </c>
    </row>
    <row r="741" spans="2:17" x14ac:dyDescent="0.25">
      <c r="B741" s="88" t="str">
        <f ca="1"/>
        <v>Kulo SDGE</v>
      </c>
      <c r="C741" s="87">
        <f ca="1"/>
        <v>46749</v>
      </c>
      <c r="D741" s="78">
        <f ca="1"/>
        <v>19023.280000000006</v>
      </c>
      <c r="E741" s="78">
        <f ca="1"/>
        <v>-9047.61</v>
      </c>
      <c r="F741" s="78">
        <f ca="1"/>
        <v>40672.86</v>
      </c>
      <c r="G741" s="78">
        <f ca="1"/>
        <v>53868.530000000006</v>
      </c>
      <c r="H741" s="78">
        <f ca="1"/>
        <v>2688.8600000000065</v>
      </c>
      <c r="I741" s="78">
        <f ca="1"/>
        <v>16334.419999999998</v>
      </c>
      <c r="J741" s="78">
        <f ca="1"/>
        <v>28496.39</v>
      </c>
      <c r="K741" s="78">
        <f ca="1"/>
        <v>114.43</v>
      </c>
      <c r="L741" s="78">
        <f ca="1"/>
        <v>12062.04</v>
      </c>
      <c r="M741" s="78">
        <f ca="1"/>
        <v>515.96</v>
      </c>
      <c r="N741" s="78">
        <f ca="1"/>
        <v>-5291.82</v>
      </c>
      <c r="O741" s="78">
        <f ca="1"/>
        <v>-4271.75</v>
      </c>
      <c r="P741" s="78">
        <f ca="1"/>
        <v>0</v>
      </c>
      <c r="Q741" s="78">
        <f ca="1"/>
        <v>3220</v>
      </c>
    </row>
    <row r="742" spans="2:17" x14ac:dyDescent="0.25">
      <c r="B742" s="88" t="str">
        <f ca="1"/>
        <v>SDGE</v>
      </c>
      <c r="C742" s="87">
        <f ca="1"/>
        <v>46749</v>
      </c>
      <c r="D742" s="78">
        <f ca="1"/>
        <v>18939.280000000006</v>
      </c>
      <c r="E742" s="78">
        <f ca="1"/>
        <v>-9047.61</v>
      </c>
      <c r="F742" s="78">
        <f ca="1"/>
        <v>40672.86</v>
      </c>
      <c r="G742" s="78">
        <f ca="1"/>
        <v>53784.530000000006</v>
      </c>
      <c r="H742" s="78">
        <f ca="1"/>
        <v>2604.8600000000065</v>
      </c>
      <c r="I742" s="78">
        <f ca="1"/>
        <v>16334.419999999998</v>
      </c>
      <c r="J742" s="78">
        <f ca="1"/>
        <v>28496.39</v>
      </c>
      <c r="K742" s="78">
        <f ca="1"/>
        <v>114.43</v>
      </c>
      <c r="L742" s="78">
        <f ca="1"/>
        <v>12062.04</v>
      </c>
      <c r="M742" s="78">
        <f ca="1"/>
        <v>515.96</v>
      </c>
      <c r="N742" s="78">
        <f ca="1"/>
        <v>-5291.82</v>
      </c>
      <c r="O742" s="78">
        <f ca="1"/>
        <v>-4271.75</v>
      </c>
      <c r="P742" s="78">
        <f ca="1"/>
        <v>0</v>
      </c>
      <c r="Q742" s="78">
        <f ca="1"/>
        <v>3220</v>
      </c>
    </row>
    <row r="743" spans="2:17" x14ac:dyDescent="0.25">
      <c r="B743" s="88" t="str">
        <f ca="1"/>
        <v>Prime Ad-Free</v>
      </c>
      <c r="C743" s="87">
        <f ca="1"/>
        <v>46749</v>
      </c>
      <c r="D743" s="78">
        <f ca="1"/>
        <v>18936.290000000005</v>
      </c>
      <c r="E743" s="78">
        <f ca="1"/>
        <v>-9047.61</v>
      </c>
      <c r="F743" s="78">
        <f ca="1"/>
        <v>40672.86</v>
      </c>
      <c r="G743" s="78">
        <f ca="1"/>
        <v>53781.540000000008</v>
      </c>
      <c r="H743" s="78">
        <f ca="1"/>
        <v>2601.8700000000067</v>
      </c>
      <c r="I743" s="78">
        <f ca="1"/>
        <v>16334.419999999998</v>
      </c>
      <c r="J743" s="78">
        <f ca="1"/>
        <v>28496.39</v>
      </c>
      <c r="K743" s="78">
        <f ca="1"/>
        <v>114.43</v>
      </c>
      <c r="L743" s="78">
        <f ca="1"/>
        <v>12062.04</v>
      </c>
      <c r="M743" s="78">
        <f ca="1"/>
        <v>515.96</v>
      </c>
      <c r="N743" s="78">
        <f ca="1"/>
        <v>-5291.82</v>
      </c>
      <c r="O743" s="78">
        <f ca="1"/>
        <v>-4271.75</v>
      </c>
      <c r="P743" s="78">
        <f ca="1"/>
        <v>0</v>
      </c>
      <c r="Q743" s="78">
        <f ca="1"/>
        <v>3220</v>
      </c>
    </row>
    <row r="744" spans="2:17" x14ac:dyDescent="0.25">
      <c r="B744" s="88" t="str">
        <f ca="1"/>
        <v>Paycheck</v>
      </c>
      <c r="C744" s="87">
        <f ca="1"/>
        <v>46752</v>
      </c>
      <c r="D744" s="78">
        <f ca="1"/>
        <v>20536.290000000005</v>
      </c>
      <c r="E744" s="78">
        <f ca="1"/>
        <v>-9047.61</v>
      </c>
      <c r="F744" s="78">
        <f ca="1"/>
        <v>40672.86</v>
      </c>
      <c r="G744" s="78">
        <f ca="1"/>
        <v>55381.540000000008</v>
      </c>
      <c r="H744" s="78">
        <f ca="1"/>
        <v>3741.8700000000067</v>
      </c>
      <c r="I744" s="78">
        <f ca="1"/>
        <v>16794.419999999998</v>
      </c>
      <c r="J744" s="78">
        <f ca="1"/>
        <v>28496.39</v>
      </c>
      <c r="K744" s="78">
        <f ca="1"/>
        <v>114.43</v>
      </c>
      <c r="L744" s="78">
        <f ca="1"/>
        <v>12062.04</v>
      </c>
      <c r="M744" s="78">
        <f ca="1"/>
        <v>515.96</v>
      </c>
      <c r="N744" s="78">
        <f ca="1"/>
        <v>-5291.82</v>
      </c>
      <c r="O744" s="78">
        <f ca="1"/>
        <v>-4271.75</v>
      </c>
      <c r="P744" s="78">
        <f ca="1"/>
        <v>0</v>
      </c>
      <c r="Q744" s="78">
        <f ca="1"/>
        <v>3220</v>
      </c>
    </row>
    <row r="745" spans="2:17" x14ac:dyDescent="0.25">
      <c r="B745" s="88" t="str">
        <f ca="1"/>
        <v>Ameritas</v>
      </c>
      <c r="C745" s="87">
        <f ca="1"/>
        <v>46752</v>
      </c>
      <c r="D745" s="78">
        <f ca="1"/>
        <v>20536.290000000005</v>
      </c>
      <c r="E745" s="78">
        <f ca="1"/>
        <v>-9047.61</v>
      </c>
      <c r="F745" s="78">
        <f ca="1"/>
        <v>40784.86</v>
      </c>
      <c r="G745" s="78">
        <f ca="1"/>
        <v>55493.540000000008</v>
      </c>
      <c r="H745" s="78">
        <f ca="1"/>
        <v>3741.8700000000067</v>
      </c>
      <c r="I745" s="78">
        <f ca="1"/>
        <v>16794.419999999998</v>
      </c>
      <c r="J745" s="78">
        <f ca="1"/>
        <v>28608.39</v>
      </c>
      <c r="K745" s="78">
        <f ca="1"/>
        <v>114.43</v>
      </c>
      <c r="L745" s="78">
        <f ca="1"/>
        <v>12062.04</v>
      </c>
      <c r="M745" s="78">
        <f ca="1"/>
        <v>515.96</v>
      </c>
      <c r="N745" s="78">
        <f ca="1"/>
        <v>-5291.82</v>
      </c>
      <c r="O745" s="78">
        <f ca="1"/>
        <v>-4271.75</v>
      </c>
      <c r="P745" s="78">
        <f ca="1"/>
        <v>0</v>
      </c>
      <c r="Q745" s="78">
        <f ca="1"/>
        <v>3220</v>
      </c>
    </row>
    <row r="746" spans="2:17" x14ac:dyDescent="0.25">
      <c r="B746" s="88" t="str">
        <f ca="1"/>
        <v>Disability</v>
      </c>
      <c r="C746" s="87">
        <f ca="1"/>
        <v>46753</v>
      </c>
      <c r="D746" s="78">
        <f ca="1"/>
        <v>20892.950000000004</v>
      </c>
      <c r="E746" s="78">
        <f ca="1"/>
        <v>-9047.61</v>
      </c>
      <c r="F746" s="78">
        <f ca="1"/>
        <v>40784.86</v>
      </c>
      <c r="G746" s="78">
        <f ca="1"/>
        <v>55850.200000000004</v>
      </c>
      <c r="H746" s="78">
        <f ca="1"/>
        <v>3741.8700000000067</v>
      </c>
      <c r="I746" s="78">
        <f ca="1"/>
        <v>17151.079999999998</v>
      </c>
      <c r="J746" s="78">
        <f ca="1"/>
        <v>28608.39</v>
      </c>
      <c r="K746" s="78">
        <f ca="1"/>
        <v>114.43</v>
      </c>
      <c r="L746" s="78">
        <f ca="1"/>
        <v>12062.04</v>
      </c>
      <c r="M746" s="78">
        <f ca="1"/>
        <v>515.96</v>
      </c>
      <c r="N746" s="78">
        <f ca="1"/>
        <v>-5291.82</v>
      </c>
      <c r="O746" s="78">
        <f ca="1"/>
        <v>-4271.75</v>
      </c>
      <c r="P746" s="78">
        <f ca="1"/>
        <v>0</v>
      </c>
      <c r="Q746" s="78">
        <f ca="1"/>
        <v>3220</v>
      </c>
    </row>
    <row r="747" spans="2:17" x14ac:dyDescent="0.25">
      <c r="B747" s="88" t="str">
        <f ca="1"/>
        <v>Kulo Rent</v>
      </c>
      <c r="C747" s="87">
        <f ca="1"/>
        <v>46753</v>
      </c>
      <c r="D747" s="78">
        <f ca="1"/>
        <v>19933.950000000004</v>
      </c>
      <c r="E747" s="78">
        <f ca="1"/>
        <v>-9047.61</v>
      </c>
      <c r="F747" s="78">
        <f ca="1"/>
        <v>40784.86</v>
      </c>
      <c r="G747" s="78">
        <f ca="1"/>
        <v>54891.200000000004</v>
      </c>
      <c r="H747" s="78">
        <f ca="1"/>
        <v>2782.8700000000067</v>
      </c>
      <c r="I747" s="78">
        <f ca="1"/>
        <v>17151.079999999998</v>
      </c>
      <c r="J747" s="78">
        <f ca="1"/>
        <v>28608.39</v>
      </c>
      <c r="K747" s="78">
        <f ca="1"/>
        <v>114.43</v>
      </c>
      <c r="L747" s="78">
        <f ca="1"/>
        <v>12062.04</v>
      </c>
      <c r="M747" s="78">
        <f ca="1"/>
        <v>515.96</v>
      </c>
      <c r="N747" s="78">
        <f ca="1"/>
        <v>-5291.82</v>
      </c>
      <c r="O747" s="78">
        <f ca="1"/>
        <v>-4271.75</v>
      </c>
      <c r="P747" s="78">
        <f ca="1"/>
        <v>0</v>
      </c>
      <c r="Q747" s="78">
        <f ca="1"/>
        <v>3220</v>
      </c>
    </row>
    <row r="748" spans="2:17" x14ac:dyDescent="0.25">
      <c r="B748" s="88" t="str">
        <f ca="1"/>
        <v>Rent</v>
      </c>
      <c r="C748" s="87">
        <f ca="1"/>
        <v>46753</v>
      </c>
      <c r="D748" s="78">
        <f ca="1"/>
        <v>18655.980000000003</v>
      </c>
      <c r="E748" s="78">
        <f ca="1"/>
        <v>-9047.61</v>
      </c>
      <c r="F748" s="78">
        <f ca="1"/>
        <v>40784.86</v>
      </c>
      <c r="G748" s="78">
        <f ca="1"/>
        <v>53613.23</v>
      </c>
      <c r="H748" s="78">
        <f ca="1"/>
        <v>1504.9000000000067</v>
      </c>
      <c r="I748" s="78">
        <f ca="1"/>
        <v>17151.079999999998</v>
      </c>
      <c r="J748" s="78">
        <f ca="1"/>
        <v>28608.39</v>
      </c>
      <c r="K748" s="78">
        <f ca="1"/>
        <v>114.43</v>
      </c>
      <c r="L748" s="78">
        <f ca="1"/>
        <v>12062.04</v>
      </c>
      <c r="M748" s="78">
        <f ca="1"/>
        <v>515.96</v>
      </c>
      <c r="N748" s="78">
        <f ca="1"/>
        <v>-5291.82</v>
      </c>
      <c r="O748" s="78">
        <f ca="1"/>
        <v>-4271.75</v>
      </c>
      <c r="P748" s="78">
        <f ca="1"/>
        <v>0</v>
      </c>
      <c r="Q748" s="78">
        <f ca="1"/>
        <v>3220</v>
      </c>
    </row>
    <row r="749" spans="2:17" x14ac:dyDescent="0.25">
      <c r="B749" s="88" t="str">
        <f ca="1"/>
        <v>Groceries</v>
      </c>
      <c r="C749" s="87">
        <f ca="1"/>
        <v>46753</v>
      </c>
      <c r="D749" s="78">
        <f ca="1"/>
        <v>18455.980000000003</v>
      </c>
      <c r="E749" s="78">
        <f ca="1"/>
        <v>-9047.61</v>
      </c>
      <c r="F749" s="78">
        <f ca="1"/>
        <v>40784.86</v>
      </c>
      <c r="G749" s="78">
        <f ca="1"/>
        <v>53413.23</v>
      </c>
      <c r="H749" s="78">
        <f ca="1"/>
        <v>1504.9000000000067</v>
      </c>
      <c r="I749" s="78">
        <f ca="1"/>
        <v>16951.079999999998</v>
      </c>
      <c r="J749" s="78">
        <f ca="1"/>
        <v>28608.39</v>
      </c>
      <c r="K749" s="78">
        <f ca="1"/>
        <v>114.43</v>
      </c>
      <c r="L749" s="78">
        <f ca="1"/>
        <v>12062.04</v>
      </c>
      <c r="M749" s="78">
        <f ca="1"/>
        <v>515.96</v>
      </c>
      <c r="N749" s="78">
        <f ca="1"/>
        <v>-5291.82</v>
      </c>
      <c r="O749" s="78">
        <f ca="1"/>
        <v>-4271.75</v>
      </c>
      <c r="P749" s="78">
        <f ca="1"/>
        <v>0</v>
      </c>
      <c r="Q749" s="78">
        <f ca="1"/>
        <v>3220</v>
      </c>
    </row>
    <row r="750" spans="2:17" x14ac:dyDescent="0.25">
      <c r="B750" s="88" t="str">
        <f ca="1"/>
        <v>Food &amp; Drinks</v>
      </c>
      <c r="C750" s="87">
        <f ca="1"/>
        <v>46753</v>
      </c>
      <c r="D750" s="78">
        <f ca="1"/>
        <v>18255.980000000003</v>
      </c>
      <c r="E750" s="78">
        <f ca="1"/>
        <v>-9047.61</v>
      </c>
      <c r="F750" s="78">
        <f ca="1"/>
        <v>40784.86</v>
      </c>
      <c r="G750" s="78">
        <f ca="1"/>
        <v>53213.23</v>
      </c>
      <c r="H750" s="78">
        <f ca="1"/>
        <v>1504.9000000000067</v>
      </c>
      <c r="I750" s="78">
        <f ca="1"/>
        <v>16751.079999999998</v>
      </c>
      <c r="J750" s="78">
        <f ca="1"/>
        <v>28608.39</v>
      </c>
      <c r="K750" s="78">
        <f ca="1"/>
        <v>114.43</v>
      </c>
      <c r="L750" s="78">
        <f ca="1"/>
        <v>12062.04</v>
      </c>
      <c r="M750" s="78">
        <f ca="1"/>
        <v>515.96</v>
      </c>
      <c r="N750" s="78">
        <f ca="1"/>
        <v>-5291.82</v>
      </c>
      <c r="O750" s="78">
        <f ca="1"/>
        <v>-4271.75</v>
      </c>
      <c r="P750" s="78">
        <f ca="1"/>
        <v>0</v>
      </c>
      <c r="Q750" s="78">
        <f ca="1"/>
        <v>3220</v>
      </c>
    </row>
    <row r="751" spans="2:17" x14ac:dyDescent="0.25">
      <c r="B751" s="88" t="str">
        <f ca="1"/>
        <v>Visa Platinum</v>
      </c>
      <c r="C751" s="87">
        <f ca="1"/>
        <v>46755</v>
      </c>
      <c r="D751" s="78">
        <f ca="1"/>
        <v>18026.980000000003</v>
      </c>
      <c r="E751" s="78">
        <f ca="1"/>
        <v>-8736.61</v>
      </c>
      <c r="F751" s="78">
        <f ca="1"/>
        <v>40784.86</v>
      </c>
      <c r="G751" s="78">
        <f ca="1"/>
        <v>53295.23</v>
      </c>
      <c r="H751" s="78">
        <f ca="1"/>
        <v>1275.9000000000067</v>
      </c>
      <c r="I751" s="78">
        <f ca="1"/>
        <v>16751.079999999998</v>
      </c>
      <c r="J751" s="78">
        <f ca="1"/>
        <v>28608.39</v>
      </c>
      <c r="K751" s="78">
        <f ca="1"/>
        <v>114.43</v>
      </c>
      <c r="L751" s="78">
        <f ca="1"/>
        <v>12062.04</v>
      </c>
      <c r="M751" s="78">
        <f ca="1"/>
        <v>826.96</v>
      </c>
      <c r="N751" s="78">
        <f ca="1"/>
        <v>-5291.82</v>
      </c>
      <c r="O751" s="78">
        <f ca="1"/>
        <v>-4271.75</v>
      </c>
      <c r="P751" s="78">
        <f ca="1"/>
        <v>0</v>
      </c>
      <c r="Q751" s="78">
        <f ca="1"/>
        <v>3220</v>
      </c>
    </row>
    <row r="752" spans="2:17" x14ac:dyDescent="0.25">
      <c r="B752" s="88" t="str">
        <f ca="1"/>
        <v>Kulo Internet</v>
      </c>
      <c r="C752" s="87">
        <f ca="1"/>
        <v>46757</v>
      </c>
      <c r="D752" s="78">
        <f ca="1"/>
        <v>17998.980000000003</v>
      </c>
      <c r="E752" s="78">
        <f ca="1"/>
        <v>-8736.61</v>
      </c>
      <c r="F752" s="78">
        <f ca="1"/>
        <v>40784.86</v>
      </c>
      <c r="G752" s="78">
        <f ca="1"/>
        <v>53267.23</v>
      </c>
      <c r="H752" s="78">
        <f ca="1"/>
        <v>1247.9000000000067</v>
      </c>
      <c r="I752" s="78">
        <f ca="1"/>
        <v>16751.079999999998</v>
      </c>
      <c r="J752" s="78">
        <f ca="1"/>
        <v>28608.39</v>
      </c>
      <c r="K752" s="78">
        <f ca="1"/>
        <v>114.43</v>
      </c>
      <c r="L752" s="78">
        <f ca="1"/>
        <v>12062.04</v>
      </c>
      <c r="M752" s="78">
        <f ca="1"/>
        <v>826.96</v>
      </c>
      <c r="N752" s="78">
        <f ca="1"/>
        <v>-5291.82</v>
      </c>
      <c r="O752" s="78">
        <f ca="1"/>
        <v>-4271.75</v>
      </c>
      <c r="P752" s="78">
        <f ca="1"/>
        <v>0</v>
      </c>
      <c r="Q752" s="78">
        <f ca="1"/>
        <v>3220</v>
      </c>
    </row>
    <row r="753" spans="2:17" x14ac:dyDescent="0.25">
      <c r="B753" s="88" t="str">
        <f ca="1"/>
        <v>Cese Phone</v>
      </c>
      <c r="C753" s="87">
        <f ca="1"/>
        <v>46757</v>
      </c>
      <c r="D753" s="78">
        <f ca="1"/>
        <v>17856.980000000003</v>
      </c>
      <c r="E753" s="78">
        <f ca="1"/>
        <v>-8736.61</v>
      </c>
      <c r="F753" s="78">
        <f ca="1"/>
        <v>40784.86</v>
      </c>
      <c r="G753" s="78">
        <f ca="1"/>
        <v>53125.23</v>
      </c>
      <c r="H753" s="78">
        <f ca="1"/>
        <v>1105.9000000000067</v>
      </c>
      <c r="I753" s="78">
        <f ca="1"/>
        <v>16751.079999999998</v>
      </c>
      <c r="J753" s="78">
        <f ca="1"/>
        <v>28608.39</v>
      </c>
      <c r="K753" s="78">
        <f ca="1"/>
        <v>114.43</v>
      </c>
      <c r="L753" s="78">
        <f ca="1"/>
        <v>12062.04</v>
      </c>
      <c r="M753" s="78">
        <f ca="1"/>
        <v>826.96</v>
      </c>
      <c r="N753" s="78">
        <f ca="1"/>
        <v>-5291.82</v>
      </c>
      <c r="O753" s="78">
        <f ca="1"/>
        <v>-4271.75</v>
      </c>
      <c r="P753" s="78">
        <f ca="1"/>
        <v>0</v>
      </c>
      <c r="Q753" s="78">
        <f ca="1"/>
        <v>3220</v>
      </c>
    </row>
    <row r="754" spans="2:17" x14ac:dyDescent="0.25">
      <c r="B754" s="88" t="str">
        <f ca="1"/>
        <v>Phone</v>
      </c>
      <c r="C754" s="87">
        <f ca="1"/>
        <v>46757</v>
      </c>
      <c r="D754" s="78">
        <f ca="1"/>
        <v>17706.310000000005</v>
      </c>
      <c r="E754" s="78">
        <f ca="1"/>
        <v>-8736.61</v>
      </c>
      <c r="F754" s="78">
        <f ca="1"/>
        <v>40784.86</v>
      </c>
      <c r="G754" s="78">
        <f ca="1"/>
        <v>52974.560000000005</v>
      </c>
      <c r="H754" s="78">
        <f ca="1"/>
        <v>955.23000000000673</v>
      </c>
      <c r="I754" s="78">
        <f ca="1"/>
        <v>16751.079999999998</v>
      </c>
      <c r="J754" s="78">
        <f ca="1"/>
        <v>28608.39</v>
      </c>
      <c r="K754" s="78">
        <f ca="1"/>
        <v>114.43</v>
      </c>
      <c r="L754" s="78">
        <f ca="1"/>
        <v>12062.04</v>
      </c>
      <c r="M754" s="78">
        <f ca="1"/>
        <v>826.96</v>
      </c>
      <c r="N754" s="78">
        <f ca="1"/>
        <v>-5291.82</v>
      </c>
      <c r="O754" s="78">
        <f ca="1"/>
        <v>-4271.75</v>
      </c>
      <c r="P754" s="78">
        <f ca="1"/>
        <v>0</v>
      </c>
      <c r="Q754" s="78">
        <f ca="1"/>
        <v>3220</v>
      </c>
    </row>
    <row r="755" spans="2:17" x14ac:dyDescent="0.25">
      <c r="B755" s="88" t="str">
        <f ca="1"/>
        <v>Sony</v>
      </c>
      <c r="C755" s="87">
        <f ca="1"/>
        <v>46760</v>
      </c>
      <c r="D755" s="78">
        <f ca="1"/>
        <v>17688.320000000003</v>
      </c>
      <c r="E755" s="78">
        <f ca="1"/>
        <v>-8736.61</v>
      </c>
      <c r="F755" s="78">
        <f ca="1"/>
        <v>40784.86</v>
      </c>
      <c r="G755" s="78">
        <f ca="1"/>
        <v>52956.570000000007</v>
      </c>
      <c r="H755" s="78">
        <f ca="1"/>
        <v>937.24000000000672</v>
      </c>
      <c r="I755" s="78">
        <f ca="1"/>
        <v>16751.079999999998</v>
      </c>
      <c r="J755" s="78">
        <f ca="1"/>
        <v>28608.39</v>
      </c>
      <c r="K755" s="78">
        <f ca="1"/>
        <v>114.43</v>
      </c>
      <c r="L755" s="78">
        <f ca="1"/>
        <v>12062.04</v>
      </c>
      <c r="M755" s="78">
        <f ca="1"/>
        <v>826.96</v>
      </c>
      <c r="N755" s="78">
        <f ca="1"/>
        <v>-5291.82</v>
      </c>
      <c r="O755" s="78">
        <f ca="1"/>
        <v>-4271.75</v>
      </c>
      <c r="P755" s="78">
        <f ca="1"/>
        <v>0</v>
      </c>
      <c r="Q755" s="78">
        <f ca="1"/>
        <v>3220</v>
      </c>
    </row>
    <row r="756" spans="2:17" x14ac:dyDescent="0.25">
      <c r="B756" s="88" t="str">
        <f ca="1"/>
        <v>Phone Insurance</v>
      </c>
      <c r="C756" s="87">
        <f ca="1"/>
        <v>46760</v>
      </c>
      <c r="D756" s="78">
        <f ca="1"/>
        <v>17680.320000000003</v>
      </c>
      <c r="E756" s="78">
        <f ca="1"/>
        <v>-8736.61</v>
      </c>
      <c r="F756" s="78">
        <f ca="1"/>
        <v>40784.86</v>
      </c>
      <c r="G756" s="78">
        <f ca="1"/>
        <v>52948.570000000007</v>
      </c>
      <c r="H756" s="78">
        <f ca="1"/>
        <v>929.24000000000672</v>
      </c>
      <c r="I756" s="78">
        <f ca="1"/>
        <v>16751.079999999998</v>
      </c>
      <c r="J756" s="78">
        <f ca="1"/>
        <v>28608.39</v>
      </c>
      <c r="K756" s="78">
        <f ca="1"/>
        <v>114.43</v>
      </c>
      <c r="L756" s="78">
        <f ca="1"/>
        <v>12062.04</v>
      </c>
      <c r="M756" s="78">
        <f ca="1"/>
        <v>826.96</v>
      </c>
      <c r="N756" s="78">
        <f ca="1"/>
        <v>-5291.82</v>
      </c>
      <c r="O756" s="78">
        <f ca="1"/>
        <v>-4271.75</v>
      </c>
      <c r="P756" s="78">
        <f ca="1"/>
        <v>0</v>
      </c>
      <c r="Q756" s="78">
        <f ca="1"/>
        <v>3220</v>
      </c>
    </row>
    <row r="757" spans="2:17" x14ac:dyDescent="0.25">
      <c r="B757" s="88" t="str">
        <f ca="1"/>
        <v>Amazon</v>
      </c>
      <c r="C757" s="87">
        <f ca="1"/>
        <v>46761</v>
      </c>
      <c r="D757" s="78">
        <f ca="1"/>
        <v>17664.170000000006</v>
      </c>
      <c r="E757" s="78">
        <f ca="1"/>
        <v>-8736.61</v>
      </c>
      <c r="F757" s="78">
        <f ca="1"/>
        <v>40784.86</v>
      </c>
      <c r="G757" s="78">
        <f ca="1"/>
        <v>52932.420000000006</v>
      </c>
      <c r="H757" s="78">
        <f ca="1"/>
        <v>913.09000000000674</v>
      </c>
      <c r="I757" s="78">
        <f ca="1"/>
        <v>16751.079999999998</v>
      </c>
      <c r="J757" s="78">
        <f ca="1"/>
        <v>28608.39</v>
      </c>
      <c r="K757" s="78">
        <f ca="1"/>
        <v>114.43</v>
      </c>
      <c r="L757" s="78">
        <f ca="1"/>
        <v>12062.04</v>
      </c>
      <c r="M757" s="78">
        <f ca="1"/>
        <v>826.96</v>
      </c>
      <c r="N757" s="78">
        <f ca="1"/>
        <v>-5291.82</v>
      </c>
      <c r="O757" s="78">
        <f ca="1"/>
        <v>-4271.75</v>
      </c>
      <c r="P757" s="78">
        <f ca="1"/>
        <v>0</v>
      </c>
      <c r="Q757" s="78">
        <f ca="1"/>
        <v>3220</v>
      </c>
    </row>
    <row r="758" spans="2:17" x14ac:dyDescent="0.25">
      <c r="B758" s="88" t="str">
        <f ca="1"/>
        <v>Viso Go</v>
      </c>
      <c r="C758" s="87">
        <f ca="1"/>
        <v>46763</v>
      </c>
      <c r="D758" s="78">
        <f ca="1"/>
        <v>17389.170000000006</v>
      </c>
      <c r="E758" s="78">
        <f ca="1"/>
        <v>-8590.61</v>
      </c>
      <c r="F758" s="78">
        <f ca="1"/>
        <v>40784.86</v>
      </c>
      <c r="G758" s="78">
        <f ca="1"/>
        <v>52803.420000000006</v>
      </c>
      <c r="H758" s="78">
        <f ca="1"/>
        <v>638.09000000000674</v>
      </c>
      <c r="I758" s="78">
        <f ca="1"/>
        <v>16751.079999999998</v>
      </c>
      <c r="J758" s="78">
        <f ca="1"/>
        <v>28608.39</v>
      </c>
      <c r="K758" s="78">
        <f ca="1"/>
        <v>114.43</v>
      </c>
      <c r="L758" s="78">
        <f ca="1"/>
        <v>12062.04</v>
      </c>
      <c r="M758" s="78">
        <f ca="1"/>
        <v>826.96</v>
      </c>
      <c r="N758" s="78">
        <f ca="1"/>
        <v>-5145.82</v>
      </c>
      <c r="O758" s="78">
        <f ca="1"/>
        <v>-4271.75</v>
      </c>
      <c r="P758" s="78">
        <f ca="1"/>
        <v>0</v>
      </c>
      <c r="Q758" s="78">
        <f ca="1"/>
        <v>3220</v>
      </c>
    </row>
    <row r="759" spans="2:17" x14ac:dyDescent="0.25">
      <c r="B759" s="88" t="str">
        <f ca="1"/>
        <v>Paycheck</v>
      </c>
      <c r="C759" s="87">
        <f ca="1"/>
        <v>46766</v>
      </c>
      <c r="D759" s="78">
        <f ca="1"/>
        <v>18989.170000000006</v>
      </c>
      <c r="E759" s="78">
        <f ca="1"/>
        <v>-8590.61</v>
      </c>
      <c r="F759" s="78">
        <f ca="1"/>
        <v>40784.86</v>
      </c>
      <c r="G759" s="78">
        <f ca="1"/>
        <v>54403.420000000006</v>
      </c>
      <c r="H759" s="78">
        <f ca="1"/>
        <v>1778.0900000000067</v>
      </c>
      <c r="I759" s="78">
        <f ca="1"/>
        <v>17211.079999999998</v>
      </c>
      <c r="J759" s="78">
        <f ca="1"/>
        <v>28608.39</v>
      </c>
      <c r="K759" s="78">
        <f ca="1"/>
        <v>114.43</v>
      </c>
      <c r="L759" s="78">
        <f ca="1"/>
        <v>12062.04</v>
      </c>
      <c r="M759" s="78">
        <f ca="1"/>
        <v>826.96</v>
      </c>
      <c r="N759" s="78">
        <f ca="1"/>
        <v>-5145.82</v>
      </c>
      <c r="O759" s="78">
        <f ca="1"/>
        <v>-4271.75</v>
      </c>
      <c r="P759" s="78">
        <f ca="1"/>
        <v>0</v>
      </c>
      <c r="Q759" s="78">
        <f ca="1"/>
        <v>3220</v>
      </c>
    </row>
    <row r="760" spans="2:17" x14ac:dyDescent="0.25">
      <c r="B760" s="88" t="str">
        <f ca="1"/>
        <v>Ameritas</v>
      </c>
      <c r="C760" s="87">
        <f ca="1"/>
        <v>46766</v>
      </c>
      <c r="D760" s="78">
        <f ca="1"/>
        <v>18989.170000000006</v>
      </c>
      <c r="E760" s="78">
        <f ca="1"/>
        <v>-8590.61</v>
      </c>
      <c r="F760" s="78">
        <f ca="1"/>
        <v>40896.86</v>
      </c>
      <c r="G760" s="78">
        <f ca="1"/>
        <v>54515.420000000006</v>
      </c>
      <c r="H760" s="78">
        <f ca="1"/>
        <v>1778.0900000000067</v>
      </c>
      <c r="I760" s="78">
        <f ca="1"/>
        <v>17211.079999999998</v>
      </c>
      <c r="J760" s="78">
        <f ca="1"/>
        <v>28720.39</v>
      </c>
      <c r="K760" s="78">
        <f ca="1"/>
        <v>114.43</v>
      </c>
      <c r="L760" s="78">
        <f ca="1"/>
        <v>12062.04</v>
      </c>
      <c r="M760" s="78">
        <f ca="1"/>
        <v>826.96</v>
      </c>
      <c r="N760" s="78">
        <f ca="1"/>
        <v>-5145.82</v>
      </c>
      <c r="O760" s="78">
        <f ca="1"/>
        <v>-4271.75</v>
      </c>
      <c r="P760" s="78">
        <f ca="1"/>
        <v>0</v>
      </c>
      <c r="Q760" s="78">
        <f ca="1"/>
        <v>3220</v>
      </c>
    </row>
    <row r="761" spans="2:17" x14ac:dyDescent="0.25">
      <c r="B761" s="88" t="str">
        <f ca="1"/>
        <v>Groceries</v>
      </c>
      <c r="C761" s="87">
        <f ca="1"/>
        <v>46767</v>
      </c>
      <c r="D761" s="78">
        <f ca="1"/>
        <v>18789.170000000006</v>
      </c>
      <c r="E761" s="78">
        <f ca="1"/>
        <v>-8590.61</v>
      </c>
      <c r="F761" s="78">
        <f ca="1"/>
        <v>40896.86</v>
      </c>
      <c r="G761" s="78">
        <f ca="1"/>
        <v>54315.420000000006</v>
      </c>
      <c r="H761" s="78">
        <f ca="1"/>
        <v>1778.0900000000067</v>
      </c>
      <c r="I761" s="78">
        <f ca="1"/>
        <v>17011.079999999998</v>
      </c>
      <c r="J761" s="78">
        <f ca="1"/>
        <v>28720.39</v>
      </c>
      <c r="K761" s="78">
        <f ca="1"/>
        <v>114.43</v>
      </c>
      <c r="L761" s="78">
        <f ca="1"/>
        <v>12062.04</v>
      </c>
      <c r="M761" s="78">
        <f ca="1"/>
        <v>826.96</v>
      </c>
      <c r="N761" s="78">
        <f ca="1"/>
        <v>-5145.82</v>
      </c>
      <c r="O761" s="78">
        <f ca="1"/>
        <v>-4271.75</v>
      </c>
      <c r="P761" s="78">
        <f ca="1"/>
        <v>0</v>
      </c>
      <c r="Q761" s="78">
        <f ca="1"/>
        <v>3220</v>
      </c>
    </row>
    <row r="762" spans="2:17" x14ac:dyDescent="0.25">
      <c r="B762" s="88" t="str">
        <f ca="1"/>
        <v>Food &amp; Drinks</v>
      </c>
      <c r="C762" s="87">
        <f ca="1"/>
        <v>46767</v>
      </c>
      <c r="D762" s="78">
        <f ca="1"/>
        <v>18589.170000000006</v>
      </c>
      <c r="E762" s="78">
        <f ca="1"/>
        <v>-8590.61</v>
      </c>
      <c r="F762" s="78">
        <f ca="1"/>
        <v>40896.86</v>
      </c>
      <c r="G762" s="78">
        <f ca="1"/>
        <v>54115.420000000006</v>
      </c>
      <c r="H762" s="78">
        <f ca="1"/>
        <v>1778.0900000000067</v>
      </c>
      <c r="I762" s="78">
        <f ca="1"/>
        <v>16811.079999999998</v>
      </c>
      <c r="J762" s="78">
        <f ca="1"/>
        <v>28720.39</v>
      </c>
      <c r="K762" s="78">
        <f ca="1"/>
        <v>114.43</v>
      </c>
      <c r="L762" s="78">
        <f ca="1"/>
        <v>12062.04</v>
      </c>
      <c r="M762" s="78">
        <f ca="1"/>
        <v>826.96</v>
      </c>
      <c r="N762" s="78">
        <f ca="1"/>
        <v>-5145.82</v>
      </c>
      <c r="O762" s="78">
        <f ca="1"/>
        <v>-4271.75</v>
      </c>
      <c r="P762" s="78">
        <f ca="1"/>
        <v>0</v>
      </c>
      <c r="Q762" s="78">
        <f ca="1"/>
        <v>3220</v>
      </c>
    </row>
    <row r="763" spans="2:17" x14ac:dyDescent="0.25">
      <c r="B763" s="88" t="str">
        <f ca="1"/>
        <v>Motorcycle</v>
      </c>
      <c r="C763" s="87">
        <f ca="1"/>
        <v>46768</v>
      </c>
      <c r="D763" s="78">
        <f ca="1"/>
        <v>18438.790000000005</v>
      </c>
      <c r="E763" s="78">
        <f ca="1"/>
        <v>-8590.61</v>
      </c>
      <c r="F763" s="78">
        <f ca="1"/>
        <v>40896.86</v>
      </c>
      <c r="G763" s="78">
        <f ca="1"/>
        <v>53965.040000000008</v>
      </c>
      <c r="H763" s="78">
        <f ca="1"/>
        <v>1627.7100000000069</v>
      </c>
      <c r="I763" s="78">
        <f ca="1"/>
        <v>16811.079999999998</v>
      </c>
      <c r="J763" s="78">
        <f ca="1"/>
        <v>28720.39</v>
      </c>
      <c r="K763" s="78">
        <f ca="1"/>
        <v>114.43</v>
      </c>
      <c r="L763" s="78">
        <f ca="1"/>
        <v>12062.04</v>
      </c>
      <c r="M763" s="78">
        <f ca="1"/>
        <v>826.96</v>
      </c>
      <c r="N763" s="78">
        <f ca="1"/>
        <v>-5145.82</v>
      </c>
      <c r="O763" s="78">
        <f ca="1"/>
        <v>-4271.75</v>
      </c>
      <c r="P763" s="78">
        <f ca="1"/>
        <v>0</v>
      </c>
      <c r="Q763" s="78">
        <f ca="1"/>
        <v>3220</v>
      </c>
    </row>
    <row r="764" spans="2:17" x14ac:dyDescent="0.25">
      <c r="B764" s="88" t="str">
        <f ca="1"/>
        <v>Netflix</v>
      </c>
      <c r="C764" s="87">
        <f ca="1"/>
        <v>46772</v>
      </c>
      <c r="D764" s="78">
        <f ca="1"/>
        <v>18413.800000000007</v>
      </c>
      <c r="E764" s="78">
        <f ca="1"/>
        <v>-8590.61</v>
      </c>
      <c r="F764" s="78">
        <f ca="1"/>
        <v>40896.86</v>
      </c>
      <c r="G764" s="78">
        <f ca="1"/>
        <v>53940.05</v>
      </c>
      <c r="H764" s="78">
        <f ca="1"/>
        <v>1602.7200000000068</v>
      </c>
      <c r="I764" s="78">
        <f ca="1"/>
        <v>16811.079999999998</v>
      </c>
      <c r="J764" s="78">
        <f ca="1"/>
        <v>28720.39</v>
      </c>
      <c r="K764" s="78">
        <f ca="1"/>
        <v>114.43</v>
      </c>
      <c r="L764" s="78">
        <f ca="1"/>
        <v>12062.04</v>
      </c>
      <c r="M764" s="78">
        <f ca="1"/>
        <v>826.96</v>
      </c>
      <c r="N764" s="78">
        <f ca="1"/>
        <v>-5145.82</v>
      </c>
      <c r="O764" s="78">
        <f ca="1"/>
        <v>-4271.75</v>
      </c>
      <c r="P764" s="78">
        <f ca="1"/>
        <v>0</v>
      </c>
      <c r="Q764" s="78">
        <f ca="1"/>
        <v>3220</v>
      </c>
    </row>
    <row r="765" spans="2:17" x14ac:dyDescent="0.25">
      <c r="B765" s="88" t="str">
        <f ca="1"/>
        <v>Renters</v>
      </c>
      <c r="C765" s="87">
        <f ca="1"/>
        <v>46773</v>
      </c>
      <c r="D765" s="78">
        <f ca="1"/>
        <v>18402.880000000005</v>
      </c>
      <c r="E765" s="78">
        <f ca="1"/>
        <v>-8590.61</v>
      </c>
      <c r="F765" s="78">
        <f ca="1"/>
        <v>40896.86</v>
      </c>
      <c r="G765" s="78">
        <f ca="1"/>
        <v>53929.130000000005</v>
      </c>
      <c r="H765" s="78">
        <f ca="1"/>
        <v>1591.8000000000068</v>
      </c>
      <c r="I765" s="78">
        <f ca="1"/>
        <v>16811.079999999998</v>
      </c>
      <c r="J765" s="78">
        <f ca="1"/>
        <v>28720.39</v>
      </c>
      <c r="K765" s="78">
        <f ca="1"/>
        <v>114.43</v>
      </c>
      <c r="L765" s="78">
        <f ca="1"/>
        <v>12062.04</v>
      </c>
      <c r="M765" s="78">
        <f ca="1"/>
        <v>826.96</v>
      </c>
      <c r="N765" s="78">
        <f ca="1"/>
        <v>-5145.82</v>
      </c>
      <c r="O765" s="78">
        <f ca="1"/>
        <v>-4271.75</v>
      </c>
      <c r="P765" s="78">
        <f ca="1"/>
        <v>0</v>
      </c>
      <c r="Q765" s="78">
        <f ca="1"/>
        <v>3220</v>
      </c>
    </row>
    <row r="766" spans="2:17" x14ac:dyDescent="0.25">
      <c r="B766" s="88" t="str">
        <f ca="1"/>
        <v>Cese Transfer</v>
      </c>
      <c r="C766" s="87">
        <f ca="1"/>
        <v>46777</v>
      </c>
      <c r="D766" s="78">
        <f ca="1"/>
        <v>18544.880000000005</v>
      </c>
      <c r="E766" s="78">
        <f ca="1"/>
        <v>-8590.61</v>
      </c>
      <c r="F766" s="78">
        <f ca="1"/>
        <v>40896.86</v>
      </c>
      <c r="G766" s="78">
        <f ca="1"/>
        <v>54071.130000000005</v>
      </c>
      <c r="H766" s="78">
        <f ca="1"/>
        <v>1733.8000000000068</v>
      </c>
      <c r="I766" s="78">
        <f ca="1"/>
        <v>16811.079999999998</v>
      </c>
      <c r="J766" s="78">
        <f ca="1"/>
        <v>28720.39</v>
      </c>
      <c r="K766" s="78">
        <f ca="1"/>
        <v>114.43</v>
      </c>
      <c r="L766" s="78">
        <f ca="1"/>
        <v>12062.04</v>
      </c>
      <c r="M766" s="78">
        <f ca="1"/>
        <v>826.96</v>
      </c>
      <c r="N766" s="78">
        <f ca="1"/>
        <v>-5145.82</v>
      </c>
      <c r="O766" s="78">
        <f ca="1"/>
        <v>-4271.75</v>
      </c>
      <c r="P766" s="78">
        <f ca="1"/>
        <v>0</v>
      </c>
      <c r="Q766" s="78">
        <f ca="1"/>
        <v>3220</v>
      </c>
    </row>
    <row r="767" spans="2:17" x14ac:dyDescent="0.25">
      <c r="B767" s="88" t="str">
        <f ca="1"/>
        <v>Internet</v>
      </c>
      <c r="C767" s="87">
        <f ca="1"/>
        <v>46778</v>
      </c>
      <c r="D767" s="78">
        <f ca="1"/>
        <v>18544.880000000005</v>
      </c>
      <c r="E767" s="78">
        <f ca="1"/>
        <v>-8590.61</v>
      </c>
      <c r="F767" s="78">
        <f ca="1"/>
        <v>40896.86</v>
      </c>
      <c r="G767" s="78">
        <f ca="1"/>
        <v>54071.130000000005</v>
      </c>
      <c r="H767" s="78">
        <f ca="1"/>
        <v>1733.8000000000068</v>
      </c>
      <c r="I767" s="78">
        <f ca="1"/>
        <v>16811.079999999998</v>
      </c>
      <c r="J767" s="78">
        <f ca="1"/>
        <v>28720.39</v>
      </c>
      <c r="K767" s="78">
        <f ca="1"/>
        <v>114.43</v>
      </c>
      <c r="L767" s="78">
        <f ca="1"/>
        <v>12062.04</v>
      </c>
      <c r="M767" s="78">
        <f ca="1"/>
        <v>826.96</v>
      </c>
      <c r="N767" s="78">
        <f ca="1"/>
        <v>-5145.82</v>
      </c>
      <c r="O767" s="78">
        <f ca="1"/>
        <v>-4271.75</v>
      </c>
      <c r="P767" s="78">
        <f ca="1"/>
        <v>0</v>
      </c>
      <c r="Q767" s="78">
        <f ca="1"/>
        <v>3220</v>
      </c>
    </row>
    <row r="768" spans="2:17" x14ac:dyDescent="0.25">
      <c r="B768" s="88" t="str">
        <f ca="1"/>
        <v>Windsurf</v>
      </c>
      <c r="C768" s="87">
        <f ca="1"/>
        <v>46778</v>
      </c>
      <c r="D768" s="78">
        <f ca="1"/>
        <v>18529.880000000005</v>
      </c>
      <c r="E768" s="78">
        <f ca="1"/>
        <v>-8590.61</v>
      </c>
      <c r="F768" s="78">
        <f ca="1"/>
        <v>40896.86</v>
      </c>
      <c r="G768" s="78">
        <f ca="1"/>
        <v>54056.130000000005</v>
      </c>
      <c r="H768" s="78">
        <f ca="1"/>
        <v>1718.8000000000068</v>
      </c>
      <c r="I768" s="78">
        <f ca="1"/>
        <v>16811.079999999998</v>
      </c>
      <c r="J768" s="78">
        <f ca="1"/>
        <v>28720.39</v>
      </c>
      <c r="K768" s="78">
        <f ca="1"/>
        <v>114.43</v>
      </c>
      <c r="L768" s="78">
        <f ca="1"/>
        <v>12062.04</v>
      </c>
      <c r="M768" s="78">
        <f ca="1"/>
        <v>826.96</v>
      </c>
      <c r="N768" s="78">
        <f ca="1"/>
        <v>-5145.82</v>
      </c>
      <c r="O768" s="78">
        <f ca="1"/>
        <v>-4271.75</v>
      </c>
      <c r="P768" s="78">
        <f ca="1"/>
        <v>0</v>
      </c>
      <c r="Q768" s="78">
        <f ca="1"/>
        <v>3220</v>
      </c>
    </row>
    <row r="769" spans="2:17" x14ac:dyDescent="0.25">
      <c r="B769" s="88" t="str">
        <f ca="1"/>
        <v>Tidal</v>
      </c>
      <c r="C769" s="87">
        <f ca="1"/>
        <v>46779</v>
      </c>
      <c r="D769" s="78">
        <f ca="1"/>
        <v>18518.890000000007</v>
      </c>
      <c r="E769" s="78">
        <f ca="1"/>
        <v>-8590.61</v>
      </c>
      <c r="F769" s="78">
        <f ca="1"/>
        <v>40896.86</v>
      </c>
      <c r="G769" s="78">
        <f ca="1"/>
        <v>54045.140000000007</v>
      </c>
      <c r="H769" s="78">
        <f ca="1"/>
        <v>1707.8100000000068</v>
      </c>
      <c r="I769" s="78">
        <f ca="1"/>
        <v>16811.079999999998</v>
      </c>
      <c r="J769" s="78">
        <f ca="1"/>
        <v>28720.39</v>
      </c>
      <c r="K769" s="78">
        <f ca="1"/>
        <v>114.43</v>
      </c>
      <c r="L769" s="78">
        <f ca="1"/>
        <v>12062.04</v>
      </c>
      <c r="M769" s="78">
        <f ca="1"/>
        <v>826.96</v>
      </c>
      <c r="N769" s="78">
        <f ca="1"/>
        <v>-5145.82</v>
      </c>
      <c r="O769" s="78">
        <f ca="1"/>
        <v>-4271.75</v>
      </c>
      <c r="P769" s="78">
        <f ca="1"/>
        <v>0</v>
      </c>
      <c r="Q769" s="78">
        <f ca="1"/>
        <v>3220</v>
      </c>
    </row>
    <row r="770" spans="2:17" x14ac:dyDescent="0.25">
      <c r="B770" s="88" t="str">
        <f ca="1"/>
        <v>Paycheck</v>
      </c>
      <c r="C770" s="87">
        <f ca="1"/>
        <v>46780</v>
      </c>
      <c r="D770" s="78">
        <f ca="1"/>
        <v>20118.890000000007</v>
      </c>
      <c r="E770" s="78">
        <f ca="1"/>
        <v>-8590.61</v>
      </c>
      <c r="F770" s="78">
        <f ca="1"/>
        <v>40896.86</v>
      </c>
      <c r="G770" s="78">
        <f ca="1"/>
        <v>55645.140000000007</v>
      </c>
      <c r="H770" s="78">
        <f ca="1"/>
        <v>2847.8100000000068</v>
      </c>
      <c r="I770" s="78">
        <f ca="1"/>
        <v>17271.079999999998</v>
      </c>
      <c r="J770" s="78">
        <f ca="1"/>
        <v>28720.39</v>
      </c>
      <c r="K770" s="78">
        <f ca="1"/>
        <v>114.43</v>
      </c>
      <c r="L770" s="78">
        <f ca="1"/>
        <v>12062.04</v>
      </c>
      <c r="M770" s="78">
        <f ca="1"/>
        <v>826.96</v>
      </c>
      <c r="N770" s="78">
        <f ca="1"/>
        <v>-5145.82</v>
      </c>
      <c r="O770" s="78">
        <f ca="1"/>
        <v>-4271.75</v>
      </c>
      <c r="P770" s="78">
        <f ca="1"/>
        <v>0</v>
      </c>
      <c r="Q770" s="78">
        <f ca="1"/>
        <v>3220</v>
      </c>
    </row>
    <row r="771" spans="2:17" x14ac:dyDescent="0.25">
      <c r="B771" s="88" t="str">
        <f ca="1"/>
        <v>Ameritas</v>
      </c>
      <c r="C771" s="87">
        <f ca="1"/>
        <v>46780</v>
      </c>
      <c r="D771" s="78">
        <f ca="1"/>
        <v>20118.890000000007</v>
      </c>
      <c r="E771" s="78">
        <f ca="1"/>
        <v>-8590.61</v>
      </c>
      <c r="F771" s="78">
        <f ca="1"/>
        <v>41008.86</v>
      </c>
      <c r="G771" s="78">
        <f ca="1"/>
        <v>55757.140000000007</v>
      </c>
      <c r="H771" s="78">
        <f ca="1"/>
        <v>2847.8100000000068</v>
      </c>
      <c r="I771" s="78">
        <f ca="1"/>
        <v>17271.079999999998</v>
      </c>
      <c r="J771" s="78">
        <f ca="1"/>
        <v>28832.39</v>
      </c>
      <c r="K771" s="78">
        <f ca="1"/>
        <v>114.43</v>
      </c>
      <c r="L771" s="78">
        <f ca="1"/>
        <v>12062.04</v>
      </c>
      <c r="M771" s="78">
        <f ca="1"/>
        <v>826.96</v>
      </c>
      <c r="N771" s="78">
        <f ca="1"/>
        <v>-5145.82</v>
      </c>
      <c r="O771" s="78">
        <f ca="1"/>
        <v>-4271.75</v>
      </c>
      <c r="P771" s="78">
        <f ca="1"/>
        <v>0</v>
      </c>
      <c r="Q771" s="78">
        <f ca="1"/>
        <v>3220</v>
      </c>
    </row>
    <row r="772" spans="2:17" x14ac:dyDescent="0.25">
      <c r="B772" s="88" t="str">
        <f ca="1"/>
        <v>Costco Citi</v>
      </c>
      <c r="C772" s="87">
        <f ca="1"/>
        <v>46780</v>
      </c>
      <c r="D772" s="78">
        <f ca="1"/>
        <v>19978.890000000007</v>
      </c>
      <c r="E772" s="78">
        <f ca="1"/>
        <v>-8590.61</v>
      </c>
      <c r="F772" s="78">
        <f ca="1"/>
        <v>41008.86</v>
      </c>
      <c r="G772" s="78">
        <f ca="1"/>
        <v>55757.140000000007</v>
      </c>
      <c r="H772" s="78">
        <f ca="1"/>
        <v>2707.8100000000068</v>
      </c>
      <c r="I772" s="78">
        <f ca="1"/>
        <v>17271.079999999998</v>
      </c>
      <c r="J772" s="78">
        <f ca="1"/>
        <v>28832.39</v>
      </c>
      <c r="K772" s="78">
        <f ca="1"/>
        <v>114.43</v>
      </c>
      <c r="L772" s="78">
        <f ca="1"/>
        <v>12062.04</v>
      </c>
      <c r="M772" s="78">
        <f ca="1"/>
        <v>826.96</v>
      </c>
      <c r="N772" s="78">
        <f ca="1"/>
        <v>-5145.82</v>
      </c>
      <c r="O772" s="78">
        <f ca="1"/>
        <v>-4271.75</v>
      </c>
      <c r="P772" s="78">
        <f ca="1"/>
        <v>0</v>
      </c>
      <c r="Q772" s="78">
        <f ca="1"/>
        <v>3360</v>
      </c>
    </row>
    <row r="773" spans="2:17" x14ac:dyDescent="0.25">
      <c r="B773" s="88" t="str">
        <f ca="1"/>
        <v>Kulo Transfer</v>
      </c>
      <c r="C773" s="87">
        <f ca="1"/>
        <v>46780</v>
      </c>
      <c r="D773" s="78">
        <f ca="1"/>
        <v>21028.890000000007</v>
      </c>
      <c r="E773" s="78">
        <f ca="1"/>
        <v>-8590.61</v>
      </c>
      <c r="F773" s="78">
        <f ca="1"/>
        <v>41008.86</v>
      </c>
      <c r="G773" s="78">
        <f ca="1"/>
        <v>56807.140000000007</v>
      </c>
      <c r="H773" s="78">
        <f ca="1"/>
        <v>3757.8100000000068</v>
      </c>
      <c r="I773" s="78">
        <f ca="1"/>
        <v>17271.079999999998</v>
      </c>
      <c r="J773" s="78">
        <f ca="1"/>
        <v>28832.39</v>
      </c>
      <c r="K773" s="78">
        <f ca="1"/>
        <v>114.43</v>
      </c>
      <c r="L773" s="78">
        <f ca="1"/>
        <v>12062.04</v>
      </c>
      <c r="M773" s="78">
        <f ca="1"/>
        <v>826.96</v>
      </c>
      <c r="N773" s="78">
        <f ca="1"/>
        <v>-5145.82</v>
      </c>
      <c r="O773" s="78">
        <f ca="1"/>
        <v>-4271.75</v>
      </c>
      <c r="P773" s="78">
        <f ca="1"/>
        <v>0</v>
      </c>
      <c r="Q773" s="78">
        <f ca="1"/>
        <v>3360</v>
      </c>
    </row>
    <row r="774" spans="2:17" x14ac:dyDescent="0.25">
      <c r="B774" s="88" t="str">
        <f ca="1"/>
        <v>Kulo SDGE</v>
      </c>
      <c r="C774" s="87">
        <f ca="1"/>
        <v>46780</v>
      </c>
      <c r="D774" s="78">
        <f ca="1"/>
        <v>20946.890000000007</v>
      </c>
      <c r="E774" s="78">
        <f ca="1"/>
        <v>-8590.61</v>
      </c>
      <c r="F774" s="78">
        <f ca="1"/>
        <v>41008.86</v>
      </c>
      <c r="G774" s="78">
        <f ca="1"/>
        <v>56725.140000000007</v>
      </c>
      <c r="H774" s="78">
        <f ca="1"/>
        <v>3675.8100000000068</v>
      </c>
      <c r="I774" s="78">
        <f ca="1"/>
        <v>17271.079999999998</v>
      </c>
      <c r="J774" s="78">
        <f ca="1"/>
        <v>28832.39</v>
      </c>
      <c r="K774" s="78">
        <f ca="1"/>
        <v>114.43</v>
      </c>
      <c r="L774" s="78">
        <f ca="1"/>
        <v>12062.04</v>
      </c>
      <c r="M774" s="78">
        <f ca="1"/>
        <v>826.96</v>
      </c>
      <c r="N774" s="78">
        <f ca="1"/>
        <v>-5145.82</v>
      </c>
      <c r="O774" s="78">
        <f ca="1"/>
        <v>-4271.75</v>
      </c>
      <c r="P774" s="78">
        <f ca="1"/>
        <v>0</v>
      </c>
      <c r="Q774" s="78">
        <f ca="1"/>
        <v>3360</v>
      </c>
    </row>
    <row r="775" spans="2:17" x14ac:dyDescent="0.25">
      <c r="B775" s="88" t="str">
        <f ca="1"/>
        <v>SDGE</v>
      </c>
      <c r="C775" s="87">
        <f ca="1"/>
        <v>46780</v>
      </c>
      <c r="D775" s="78">
        <f ca="1"/>
        <v>20862.890000000007</v>
      </c>
      <c r="E775" s="78">
        <f ca="1"/>
        <v>-8590.61</v>
      </c>
      <c r="F775" s="78">
        <f ca="1"/>
        <v>41008.86</v>
      </c>
      <c r="G775" s="78">
        <f ca="1"/>
        <v>56641.140000000007</v>
      </c>
      <c r="H775" s="78">
        <f ca="1"/>
        <v>3591.8100000000068</v>
      </c>
      <c r="I775" s="78">
        <f ca="1"/>
        <v>17271.079999999998</v>
      </c>
      <c r="J775" s="78">
        <f ca="1"/>
        <v>28832.39</v>
      </c>
      <c r="K775" s="78">
        <f ca="1"/>
        <v>114.43</v>
      </c>
      <c r="L775" s="78">
        <f ca="1"/>
        <v>12062.04</v>
      </c>
      <c r="M775" s="78">
        <f ca="1"/>
        <v>826.96</v>
      </c>
      <c r="N775" s="78">
        <f ca="1"/>
        <v>-5145.82</v>
      </c>
      <c r="O775" s="78">
        <f ca="1"/>
        <v>-4271.75</v>
      </c>
      <c r="P775" s="78">
        <f ca="1"/>
        <v>0</v>
      </c>
      <c r="Q775" s="78">
        <f ca="1"/>
        <v>3360</v>
      </c>
    </row>
    <row r="776" spans="2:17" x14ac:dyDescent="0.25">
      <c r="B776" s="88" t="str">
        <f ca="1"/>
        <v>Prime Ad-Free</v>
      </c>
      <c r="C776" s="87">
        <f ca="1"/>
        <v>46780</v>
      </c>
      <c r="D776" s="78">
        <f ca="1"/>
        <v>20859.900000000005</v>
      </c>
      <c r="E776" s="78">
        <f ca="1"/>
        <v>-8590.61</v>
      </c>
      <c r="F776" s="78">
        <f ca="1"/>
        <v>41008.86</v>
      </c>
      <c r="G776" s="78">
        <f ca="1"/>
        <v>56638.150000000009</v>
      </c>
      <c r="H776" s="78">
        <f ca="1"/>
        <v>3588.820000000007</v>
      </c>
      <c r="I776" s="78">
        <f ca="1"/>
        <v>17271.079999999998</v>
      </c>
      <c r="J776" s="78">
        <f ca="1"/>
        <v>28832.39</v>
      </c>
      <c r="K776" s="78">
        <f ca="1"/>
        <v>114.43</v>
      </c>
      <c r="L776" s="78">
        <f ca="1"/>
        <v>12062.04</v>
      </c>
      <c r="M776" s="78">
        <f ca="1"/>
        <v>826.96</v>
      </c>
      <c r="N776" s="78">
        <f ca="1"/>
        <v>-5145.82</v>
      </c>
      <c r="O776" s="78">
        <f ca="1"/>
        <v>-4271.75</v>
      </c>
      <c r="P776" s="78">
        <f ca="1"/>
        <v>0</v>
      </c>
      <c r="Q776" s="78">
        <f ca="1"/>
        <v>3360</v>
      </c>
    </row>
    <row r="777" spans="2:17" x14ac:dyDescent="0.25">
      <c r="B777" s="88" t="str">
        <f ca="1"/>
        <v>Groceries</v>
      </c>
      <c r="C777" s="87">
        <f ca="1"/>
        <v>46781</v>
      </c>
      <c r="D777" s="78">
        <f ca="1"/>
        <v>20659.900000000005</v>
      </c>
      <c r="E777" s="78">
        <f ca="1"/>
        <v>-8590.61</v>
      </c>
      <c r="F777" s="78">
        <f ca="1"/>
        <v>41008.86</v>
      </c>
      <c r="G777" s="78">
        <f ca="1"/>
        <v>56438.150000000009</v>
      </c>
      <c r="H777" s="78">
        <f ca="1"/>
        <v>3588.820000000007</v>
      </c>
      <c r="I777" s="78">
        <f ca="1"/>
        <v>17071.079999999998</v>
      </c>
      <c r="J777" s="78">
        <f ca="1"/>
        <v>28832.39</v>
      </c>
      <c r="K777" s="78">
        <f ca="1"/>
        <v>114.43</v>
      </c>
      <c r="L777" s="78">
        <f ca="1"/>
        <v>12062.04</v>
      </c>
      <c r="M777" s="78">
        <f ca="1"/>
        <v>826.96</v>
      </c>
      <c r="N777" s="78">
        <f ca="1"/>
        <v>-5145.82</v>
      </c>
      <c r="O777" s="78">
        <f ca="1"/>
        <v>-4271.75</v>
      </c>
      <c r="P777" s="78">
        <f ca="1"/>
        <v>0</v>
      </c>
      <c r="Q777" s="78">
        <f ca="1"/>
        <v>3360</v>
      </c>
    </row>
    <row r="778" spans="2:17" x14ac:dyDescent="0.25">
      <c r="B778" s="88" t="str">
        <f ca="1"/>
        <v>Food &amp; Drinks</v>
      </c>
      <c r="C778" s="87">
        <f ca="1"/>
        <v>46781</v>
      </c>
      <c r="D778" s="78">
        <f ca="1"/>
        <v>20459.900000000005</v>
      </c>
      <c r="E778" s="78">
        <f ca="1"/>
        <v>-8590.61</v>
      </c>
      <c r="F778" s="78">
        <f ca="1"/>
        <v>41008.86</v>
      </c>
      <c r="G778" s="78">
        <f ca="1"/>
        <v>56238.150000000009</v>
      </c>
      <c r="H778" s="78">
        <f ca="1"/>
        <v>3588.820000000007</v>
      </c>
      <c r="I778" s="78">
        <f ca="1"/>
        <v>16871.079999999998</v>
      </c>
      <c r="J778" s="78">
        <f ca="1"/>
        <v>28832.39</v>
      </c>
      <c r="K778" s="78">
        <f ca="1"/>
        <v>114.43</v>
      </c>
      <c r="L778" s="78">
        <f ca="1"/>
        <v>12062.04</v>
      </c>
      <c r="M778" s="78">
        <f ca="1"/>
        <v>826.96</v>
      </c>
      <c r="N778" s="78">
        <f ca="1"/>
        <v>-5145.82</v>
      </c>
      <c r="O778" s="78">
        <f ca="1"/>
        <v>-4271.75</v>
      </c>
      <c r="P778" s="78">
        <f ca="1"/>
        <v>0</v>
      </c>
      <c r="Q778" s="78">
        <f ca="1"/>
        <v>3360</v>
      </c>
    </row>
    <row r="779" spans="2:17" x14ac:dyDescent="0.25">
      <c r="B779" s="88" t="str">
        <f ca="1"/>
        <v>Disability</v>
      </c>
      <c r="C779" s="87">
        <f ca="1"/>
        <v>46784</v>
      </c>
      <c r="D779" s="78">
        <f ca="1"/>
        <v>20816.560000000005</v>
      </c>
      <c r="E779" s="78">
        <f ca="1"/>
        <v>-8590.61</v>
      </c>
      <c r="F779" s="78">
        <f ca="1"/>
        <v>41008.86</v>
      </c>
      <c r="G779" s="78">
        <f ca="1"/>
        <v>56594.810000000005</v>
      </c>
      <c r="H779" s="78">
        <f ca="1"/>
        <v>3588.820000000007</v>
      </c>
      <c r="I779" s="78">
        <f ca="1"/>
        <v>17227.739999999998</v>
      </c>
      <c r="J779" s="78">
        <f ca="1"/>
        <v>28832.39</v>
      </c>
      <c r="K779" s="78">
        <f ca="1"/>
        <v>114.43</v>
      </c>
      <c r="L779" s="78">
        <f ca="1"/>
        <v>12062.04</v>
      </c>
      <c r="M779" s="78">
        <f ca="1"/>
        <v>826.96</v>
      </c>
      <c r="N779" s="78">
        <f ca="1"/>
        <v>-5145.82</v>
      </c>
      <c r="O779" s="78">
        <f ca="1"/>
        <v>-4271.75</v>
      </c>
      <c r="P779" s="78">
        <f ca="1"/>
        <v>0</v>
      </c>
      <c r="Q779" s="78">
        <f ca="1"/>
        <v>3360</v>
      </c>
    </row>
    <row r="780" spans="2:17" x14ac:dyDescent="0.25">
      <c r="B780" s="88" t="str">
        <f ca="1"/>
        <v>Kulo Rent</v>
      </c>
      <c r="C780" s="87">
        <f ca="1"/>
        <v>46784</v>
      </c>
      <c r="D780" s="78">
        <f ca="1"/>
        <v>19857.560000000005</v>
      </c>
      <c r="E780" s="78">
        <f ca="1"/>
        <v>-8590.61</v>
      </c>
      <c r="F780" s="78">
        <f ca="1"/>
        <v>41008.86</v>
      </c>
      <c r="G780" s="78">
        <f ca="1"/>
        <v>55635.810000000005</v>
      </c>
      <c r="H780" s="78">
        <f ca="1"/>
        <v>2629.820000000007</v>
      </c>
      <c r="I780" s="78">
        <f ca="1"/>
        <v>17227.739999999998</v>
      </c>
      <c r="J780" s="78">
        <f ca="1"/>
        <v>28832.39</v>
      </c>
      <c r="K780" s="78">
        <f ca="1"/>
        <v>114.43</v>
      </c>
      <c r="L780" s="78">
        <f ca="1"/>
        <v>12062.04</v>
      </c>
      <c r="M780" s="78">
        <f ca="1"/>
        <v>826.96</v>
      </c>
      <c r="N780" s="78">
        <f ca="1"/>
        <v>-5145.82</v>
      </c>
      <c r="O780" s="78">
        <f ca="1"/>
        <v>-4271.75</v>
      </c>
      <c r="P780" s="78">
        <f ca="1"/>
        <v>0</v>
      </c>
      <c r="Q780" s="78">
        <f ca="1"/>
        <v>3360</v>
      </c>
    </row>
    <row r="781" spans="2:17" x14ac:dyDescent="0.25">
      <c r="B781" s="88" t="str">
        <f ca="1"/>
        <v>Rent</v>
      </c>
      <c r="C781" s="87">
        <f ca="1"/>
        <v>46784</v>
      </c>
      <c r="D781" s="78">
        <f ca="1"/>
        <v>18579.590000000004</v>
      </c>
      <c r="E781" s="78">
        <f ca="1"/>
        <v>-8590.61</v>
      </c>
      <c r="F781" s="78">
        <f ca="1"/>
        <v>41008.86</v>
      </c>
      <c r="G781" s="78">
        <f ca="1"/>
        <v>54357.840000000004</v>
      </c>
      <c r="H781" s="78">
        <f ca="1"/>
        <v>1351.850000000007</v>
      </c>
      <c r="I781" s="78">
        <f ca="1"/>
        <v>17227.739999999998</v>
      </c>
      <c r="J781" s="78">
        <f ca="1"/>
        <v>28832.39</v>
      </c>
      <c r="K781" s="78">
        <f ca="1"/>
        <v>114.43</v>
      </c>
      <c r="L781" s="78">
        <f ca="1"/>
        <v>12062.04</v>
      </c>
      <c r="M781" s="78">
        <f ca="1"/>
        <v>826.96</v>
      </c>
      <c r="N781" s="78">
        <f ca="1"/>
        <v>-5145.82</v>
      </c>
      <c r="O781" s="78">
        <f ca="1"/>
        <v>-4271.75</v>
      </c>
      <c r="P781" s="78">
        <f ca="1"/>
        <v>0</v>
      </c>
      <c r="Q781" s="78">
        <f ca="1"/>
        <v>3360</v>
      </c>
    </row>
    <row r="782" spans="2:17" x14ac:dyDescent="0.25">
      <c r="B782" s="88" t="str">
        <f ca="1"/>
        <v>Down Dog</v>
      </c>
      <c r="C782" s="87">
        <f ca="1"/>
        <v>46785</v>
      </c>
      <c r="D782" s="78">
        <f ca="1"/>
        <v>18579.590000000004</v>
      </c>
      <c r="E782" s="78">
        <f ca="1"/>
        <v>-8605.5999999999985</v>
      </c>
      <c r="F782" s="78">
        <f ca="1"/>
        <v>41008.86</v>
      </c>
      <c r="G782" s="78">
        <f ca="1"/>
        <v>54342.850000000006</v>
      </c>
      <c r="H782" s="78">
        <f ca="1"/>
        <v>1351.850000000007</v>
      </c>
      <c r="I782" s="78">
        <f ca="1"/>
        <v>17227.739999999998</v>
      </c>
      <c r="J782" s="78">
        <f ca="1"/>
        <v>28832.39</v>
      </c>
      <c r="K782" s="78">
        <f ca="1"/>
        <v>114.43</v>
      </c>
      <c r="L782" s="78">
        <f ca="1"/>
        <v>12062.04</v>
      </c>
      <c r="M782" s="78">
        <f ca="1"/>
        <v>811.97</v>
      </c>
      <c r="N782" s="78">
        <f ca="1"/>
        <v>-5145.82</v>
      </c>
      <c r="O782" s="78">
        <f ca="1"/>
        <v>-4271.75</v>
      </c>
      <c r="P782" s="78">
        <f ca="1"/>
        <v>0</v>
      </c>
      <c r="Q782" s="78">
        <f ca="1"/>
        <v>3360</v>
      </c>
    </row>
    <row r="783" spans="2:17" x14ac:dyDescent="0.25">
      <c r="B783" s="88" t="str">
        <f ca="1"/>
        <v>Visa Platinum</v>
      </c>
      <c r="C783" s="87">
        <f ca="1"/>
        <v>46786</v>
      </c>
      <c r="D783" s="78">
        <f ca="1"/>
        <v>18350.590000000004</v>
      </c>
      <c r="E783" s="78">
        <f ca="1"/>
        <v>-8294.5999999999985</v>
      </c>
      <c r="F783" s="78">
        <f ca="1"/>
        <v>41008.86</v>
      </c>
      <c r="G783" s="78">
        <f ca="1"/>
        <v>54424.850000000006</v>
      </c>
      <c r="H783" s="78">
        <f ca="1"/>
        <v>1122.850000000007</v>
      </c>
      <c r="I783" s="78">
        <f ca="1"/>
        <v>17227.739999999998</v>
      </c>
      <c r="J783" s="78">
        <f ca="1"/>
        <v>28832.39</v>
      </c>
      <c r="K783" s="78">
        <f ca="1"/>
        <v>114.43</v>
      </c>
      <c r="L783" s="78">
        <f ca="1"/>
        <v>12062.04</v>
      </c>
      <c r="M783" s="78">
        <f ca="1"/>
        <v>1122.97</v>
      </c>
      <c r="N783" s="78">
        <f ca="1"/>
        <v>-5145.82</v>
      </c>
      <c r="O783" s="78">
        <f ca="1"/>
        <v>-4271.75</v>
      </c>
      <c r="P783" s="78">
        <f ca="1"/>
        <v>0</v>
      </c>
      <c r="Q783" s="78">
        <f ca="1"/>
        <v>3360</v>
      </c>
    </row>
    <row r="784" spans="2:17" x14ac:dyDescent="0.25">
      <c r="B784" s="88" t="str">
        <f ca="1"/>
        <v>Kulo Internet</v>
      </c>
      <c r="C784" s="87">
        <f ca="1"/>
        <v>46788</v>
      </c>
      <c r="D784" s="78">
        <f ca="1"/>
        <v>18322.590000000004</v>
      </c>
      <c r="E784" s="78">
        <f ca="1"/>
        <v>-8294.5999999999985</v>
      </c>
      <c r="F784" s="78">
        <f ca="1"/>
        <v>41008.86</v>
      </c>
      <c r="G784" s="78">
        <f ca="1"/>
        <v>54396.850000000006</v>
      </c>
      <c r="H784" s="78">
        <f ca="1"/>
        <v>1094.850000000007</v>
      </c>
      <c r="I784" s="78">
        <f ca="1"/>
        <v>17227.739999999998</v>
      </c>
      <c r="J784" s="78">
        <f ca="1"/>
        <v>28832.39</v>
      </c>
      <c r="K784" s="78">
        <f ca="1"/>
        <v>114.43</v>
      </c>
      <c r="L784" s="78">
        <f ca="1"/>
        <v>12062.04</v>
      </c>
      <c r="M784" s="78">
        <f ca="1"/>
        <v>1122.97</v>
      </c>
      <c r="N784" s="78">
        <f ca="1"/>
        <v>-5145.82</v>
      </c>
      <c r="O784" s="78">
        <f ca="1"/>
        <v>-4271.75</v>
      </c>
      <c r="P784" s="78">
        <f ca="1"/>
        <v>0</v>
      </c>
      <c r="Q784" s="78">
        <f ca="1"/>
        <v>3360</v>
      </c>
    </row>
    <row r="785" spans="2:17" x14ac:dyDescent="0.25">
      <c r="B785" s="88" t="str">
        <f ca="1"/>
        <v>Cese Phone</v>
      </c>
      <c r="C785" s="87">
        <f ca="1"/>
        <v>46788</v>
      </c>
      <c r="D785" s="78">
        <f ca="1"/>
        <v>18180.590000000004</v>
      </c>
      <c r="E785" s="78">
        <f ca="1"/>
        <v>-8294.5999999999985</v>
      </c>
      <c r="F785" s="78">
        <f ca="1"/>
        <v>41008.86</v>
      </c>
      <c r="G785" s="78">
        <f ca="1"/>
        <v>54254.850000000006</v>
      </c>
      <c r="H785" s="78">
        <f ca="1"/>
        <v>952.85000000000696</v>
      </c>
      <c r="I785" s="78">
        <f ca="1"/>
        <v>17227.739999999998</v>
      </c>
      <c r="J785" s="78">
        <f ca="1"/>
        <v>28832.39</v>
      </c>
      <c r="K785" s="78">
        <f ca="1"/>
        <v>114.43</v>
      </c>
      <c r="L785" s="78">
        <f ca="1"/>
        <v>12062.04</v>
      </c>
      <c r="M785" s="78">
        <f ca="1"/>
        <v>1122.97</v>
      </c>
      <c r="N785" s="78">
        <f ca="1"/>
        <v>-5145.82</v>
      </c>
      <c r="O785" s="78">
        <f ca="1"/>
        <v>-4271.75</v>
      </c>
      <c r="P785" s="78">
        <f ca="1"/>
        <v>0</v>
      </c>
      <c r="Q785" s="78">
        <f ca="1"/>
        <v>3360</v>
      </c>
    </row>
    <row r="786" spans="2:17" x14ac:dyDescent="0.25">
      <c r="B786" s="88" t="str">
        <f ca="1"/>
        <v>Phone</v>
      </c>
      <c r="C786" s="87">
        <f ca="1"/>
        <v>46788</v>
      </c>
      <c r="D786" s="78">
        <f ca="1"/>
        <v>18029.920000000006</v>
      </c>
      <c r="E786" s="78">
        <f ca="1"/>
        <v>-8294.5999999999985</v>
      </c>
      <c r="F786" s="78">
        <f ca="1"/>
        <v>41008.86</v>
      </c>
      <c r="G786" s="78">
        <f ca="1"/>
        <v>54104.180000000008</v>
      </c>
      <c r="H786" s="78">
        <f ca="1"/>
        <v>802.180000000007</v>
      </c>
      <c r="I786" s="78">
        <f ca="1"/>
        <v>17227.739999999998</v>
      </c>
      <c r="J786" s="78">
        <f ca="1"/>
        <v>28832.39</v>
      </c>
      <c r="K786" s="78">
        <f ca="1"/>
        <v>114.43</v>
      </c>
      <c r="L786" s="78">
        <f ca="1"/>
        <v>12062.04</v>
      </c>
      <c r="M786" s="78">
        <f ca="1"/>
        <v>1122.97</v>
      </c>
      <c r="N786" s="78">
        <f ca="1"/>
        <v>-5145.82</v>
      </c>
      <c r="O786" s="78">
        <f ca="1"/>
        <v>-4271.75</v>
      </c>
      <c r="P786" s="78">
        <f ca="1"/>
        <v>0</v>
      </c>
      <c r="Q786" s="78">
        <f ca="1"/>
        <v>3360</v>
      </c>
    </row>
    <row r="787" spans="2:17" x14ac:dyDescent="0.25">
      <c r="B787" s="88" t="str">
        <f ca="1"/>
        <v>Sony</v>
      </c>
      <c r="C787" s="87">
        <f ca="1"/>
        <v>46791</v>
      </c>
      <c r="D787" s="78">
        <f ca="1"/>
        <v>18011.930000000004</v>
      </c>
      <c r="E787" s="78">
        <f ca="1"/>
        <v>-8294.5999999999985</v>
      </c>
      <c r="F787" s="78">
        <f ca="1"/>
        <v>41008.86</v>
      </c>
      <c r="G787" s="78">
        <f ca="1"/>
        <v>54086.19000000001</v>
      </c>
      <c r="H787" s="78">
        <f ca="1"/>
        <v>784.19000000000699</v>
      </c>
      <c r="I787" s="78">
        <f ca="1"/>
        <v>17227.739999999998</v>
      </c>
      <c r="J787" s="78">
        <f ca="1"/>
        <v>28832.39</v>
      </c>
      <c r="K787" s="78">
        <f ca="1"/>
        <v>114.43</v>
      </c>
      <c r="L787" s="78">
        <f ca="1"/>
        <v>12062.04</v>
      </c>
      <c r="M787" s="78">
        <f ca="1"/>
        <v>1122.97</v>
      </c>
      <c r="N787" s="78">
        <f ca="1"/>
        <v>-5145.82</v>
      </c>
      <c r="O787" s="78">
        <f ca="1"/>
        <v>-4271.75</v>
      </c>
      <c r="P787" s="78">
        <f ca="1"/>
        <v>0</v>
      </c>
      <c r="Q787" s="78">
        <f ca="1"/>
        <v>3360</v>
      </c>
    </row>
    <row r="788" spans="2:17" x14ac:dyDescent="0.25">
      <c r="B788" s="88" t="str">
        <f ca="1"/>
        <v>Phone Insurance</v>
      </c>
      <c r="C788" s="87">
        <f ca="1"/>
        <v>46791</v>
      </c>
      <c r="D788" s="78">
        <f ca="1"/>
        <v>18003.930000000004</v>
      </c>
      <c r="E788" s="78">
        <f ca="1"/>
        <v>-8294.5999999999985</v>
      </c>
      <c r="F788" s="78">
        <f ca="1"/>
        <v>41008.86</v>
      </c>
      <c r="G788" s="78">
        <f ca="1"/>
        <v>54078.19000000001</v>
      </c>
      <c r="H788" s="78">
        <f ca="1"/>
        <v>776.19000000000699</v>
      </c>
      <c r="I788" s="78">
        <f ca="1"/>
        <v>17227.739999999998</v>
      </c>
      <c r="J788" s="78">
        <f ca="1"/>
        <v>28832.39</v>
      </c>
      <c r="K788" s="78">
        <f ca="1"/>
        <v>114.43</v>
      </c>
      <c r="L788" s="78">
        <f ca="1"/>
        <v>12062.04</v>
      </c>
      <c r="M788" s="78">
        <f ca="1"/>
        <v>1122.97</v>
      </c>
      <c r="N788" s="78">
        <f ca="1"/>
        <v>-5145.82</v>
      </c>
      <c r="O788" s="78">
        <f ca="1"/>
        <v>-4271.75</v>
      </c>
      <c r="P788" s="78">
        <f ca="1"/>
        <v>0</v>
      </c>
      <c r="Q788" s="78">
        <f ca="1"/>
        <v>3360</v>
      </c>
    </row>
    <row r="789" spans="2:17" x14ac:dyDescent="0.25">
      <c r="B789" s="88" t="str">
        <f ca="1"/>
        <v>Amazon</v>
      </c>
      <c r="C789" s="87">
        <f ca="1"/>
        <v>46792</v>
      </c>
      <c r="D789" s="78">
        <f ca="1"/>
        <v>17987.780000000006</v>
      </c>
      <c r="E789" s="78">
        <f ca="1"/>
        <v>-8294.5999999999985</v>
      </c>
      <c r="F789" s="78">
        <f ca="1"/>
        <v>41008.86</v>
      </c>
      <c r="G789" s="78">
        <f ca="1"/>
        <v>54062.040000000008</v>
      </c>
      <c r="H789" s="78">
        <f ca="1"/>
        <v>760.04000000000701</v>
      </c>
      <c r="I789" s="78">
        <f ca="1"/>
        <v>17227.739999999998</v>
      </c>
      <c r="J789" s="78">
        <f ca="1"/>
        <v>28832.39</v>
      </c>
      <c r="K789" s="78">
        <f ca="1"/>
        <v>114.43</v>
      </c>
      <c r="L789" s="78">
        <f ca="1"/>
        <v>12062.04</v>
      </c>
      <c r="M789" s="78">
        <f ca="1"/>
        <v>1122.97</v>
      </c>
      <c r="N789" s="78">
        <f ca="1"/>
        <v>-5145.82</v>
      </c>
      <c r="O789" s="78">
        <f ca="1"/>
        <v>-4271.75</v>
      </c>
      <c r="P789" s="78">
        <f ca="1"/>
        <v>0</v>
      </c>
      <c r="Q789" s="78">
        <f ca="1"/>
        <v>3360</v>
      </c>
    </row>
    <row r="790" spans="2:17" x14ac:dyDescent="0.25">
      <c r="B790" s="88" t="str">
        <f ca="1"/>
        <v>Paycheck</v>
      </c>
      <c r="C790" s="87">
        <f ca="1"/>
        <v>46794</v>
      </c>
      <c r="D790" s="78">
        <f ca="1"/>
        <v>19587.780000000006</v>
      </c>
      <c r="E790" s="78">
        <f ca="1"/>
        <v>-8294.5999999999985</v>
      </c>
      <c r="F790" s="78">
        <f ca="1"/>
        <v>41008.86</v>
      </c>
      <c r="G790" s="78">
        <f ca="1"/>
        <v>55662.040000000008</v>
      </c>
      <c r="H790" s="78">
        <f ca="1"/>
        <v>1900.040000000007</v>
      </c>
      <c r="I790" s="78">
        <f ca="1"/>
        <v>17687.739999999998</v>
      </c>
      <c r="J790" s="78">
        <f ca="1"/>
        <v>28832.39</v>
      </c>
      <c r="K790" s="78">
        <f ca="1"/>
        <v>114.43</v>
      </c>
      <c r="L790" s="78">
        <f ca="1"/>
        <v>12062.04</v>
      </c>
      <c r="M790" s="78">
        <f ca="1"/>
        <v>1122.97</v>
      </c>
      <c r="N790" s="78">
        <f ca="1"/>
        <v>-5145.82</v>
      </c>
      <c r="O790" s="78">
        <f ca="1"/>
        <v>-4271.75</v>
      </c>
      <c r="P790" s="78">
        <f ca="1"/>
        <v>0</v>
      </c>
      <c r="Q790" s="78">
        <f ca="1"/>
        <v>3360</v>
      </c>
    </row>
    <row r="791" spans="2:17" x14ac:dyDescent="0.25">
      <c r="B791" s="88" t="str">
        <f ca="1"/>
        <v>Ameritas</v>
      </c>
      <c r="C791" s="87">
        <f ca="1"/>
        <v>46794</v>
      </c>
      <c r="D791" s="78">
        <f ca="1"/>
        <v>19587.780000000006</v>
      </c>
      <c r="E791" s="78">
        <f ca="1"/>
        <v>-8294.5999999999985</v>
      </c>
      <c r="F791" s="78">
        <f ca="1"/>
        <v>41120.86</v>
      </c>
      <c r="G791" s="78">
        <f ca="1"/>
        <v>55774.040000000008</v>
      </c>
      <c r="H791" s="78">
        <f ca="1"/>
        <v>1900.040000000007</v>
      </c>
      <c r="I791" s="78">
        <f ca="1"/>
        <v>17687.739999999998</v>
      </c>
      <c r="J791" s="78">
        <f ca="1"/>
        <v>28944.39</v>
      </c>
      <c r="K791" s="78">
        <f ca="1"/>
        <v>114.43</v>
      </c>
      <c r="L791" s="78">
        <f ca="1"/>
        <v>12062.04</v>
      </c>
      <c r="M791" s="78">
        <f ca="1"/>
        <v>1122.97</v>
      </c>
      <c r="N791" s="78">
        <f ca="1"/>
        <v>-5145.82</v>
      </c>
      <c r="O791" s="78">
        <f ca="1"/>
        <v>-4271.75</v>
      </c>
      <c r="P791" s="78">
        <f ca="1"/>
        <v>0</v>
      </c>
      <c r="Q791" s="78">
        <f ca="1"/>
        <v>3360</v>
      </c>
    </row>
    <row r="792" spans="2:17" x14ac:dyDescent="0.25">
      <c r="B792" s="88" t="str">
        <f ca="1"/>
        <v>Viso Go</v>
      </c>
      <c r="C792" s="87">
        <f ca="1"/>
        <v>46794</v>
      </c>
      <c r="D792" s="78">
        <f ca="1"/>
        <v>19312.780000000006</v>
      </c>
      <c r="E792" s="78">
        <f ca="1"/>
        <v>-8148.5999999999995</v>
      </c>
      <c r="F792" s="78">
        <f ca="1"/>
        <v>41120.86</v>
      </c>
      <c r="G792" s="78">
        <f ca="1"/>
        <v>55645.040000000008</v>
      </c>
      <c r="H792" s="78">
        <f ca="1"/>
        <v>1625.040000000007</v>
      </c>
      <c r="I792" s="78">
        <f ca="1"/>
        <v>17687.739999999998</v>
      </c>
      <c r="J792" s="78">
        <f ca="1"/>
        <v>28944.39</v>
      </c>
      <c r="K792" s="78">
        <f ca="1"/>
        <v>114.43</v>
      </c>
      <c r="L792" s="78">
        <f ca="1"/>
        <v>12062.04</v>
      </c>
      <c r="M792" s="78">
        <f ca="1"/>
        <v>1122.97</v>
      </c>
      <c r="N792" s="78">
        <f ca="1"/>
        <v>-4999.82</v>
      </c>
      <c r="O792" s="78">
        <f ca="1"/>
        <v>-4271.75</v>
      </c>
      <c r="P792" s="78">
        <f ca="1"/>
        <v>0</v>
      </c>
      <c r="Q792" s="78">
        <f ca="1"/>
        <v>3360</v>
      </c>
    </row>
    <row r="793" spans="2:17" x14ac:dyDescent="0.25">
      <c r="B793" s="88" t="str">
        <f ca="1"/>
        <v>Groceries</v>
      </c>
      <c r="C793" s="87">
        <f ca="1"/>
        <v>46795</v>
      </c>
      <c r="D793" s="78">
        <f ca="1"/>
        <v>19112.780000000006</v>
      </c>
      <c r="E793" s="78">
        <f ca="1"/>
        <v>-8148.5999999999995</v>
      </c>
      <c r="F793" s="78">
        <f ca="1"/>
        <v>41120.86</v>
      </c>
      <c r="G793" s="78">
        <f ca="1"/>
        <v>55445.040000000008</v>
      </c>
      <c r="H793" s="78">
        <f ca="1"/>
        <v>1625.040000000007</v>
      </c>
      <c r="I793" s="78">
        <f ca="1"/>
        <v>17487.739999999998</v>
      </c>
      <c r="J793" s="78">
        <f ca="1"/>
        <v>28944.39</v>
      </c>
      <c r="K793" s="78">
        <f ca="1"/>
        <v>114.43</v>
      </c>
      <c r="L793" s="78">
        <f ca="1"/>
        <v>12062.04</v>
      </c>
      <c r="M793" s="78">
        <f ca="1"/>
        <v>1122.97</v>
      </c>
      <c r="N793" s="78">
        <f ca="1"/>
        <v>-4999.82</v>
      </c>
      <c r="O793" s="78">
        <f ca="1"/>
        <v>-4271.75</v>
      </c>
      <c r="P793" s="78">
        <f ca="1"/>
        <v>0</v>
      </c>
      <c r="Q793" s="78">
        <f ca="1"/>
        <v>3360</v>
      </c>
    </row>
    <row r="794" spans="2:17" x14ac:dyDescent="0.25">
      <c r="B794" s="88" t="str">
        <f ca="1"/>
        <v>Food &amp; Drinks</v>
      </c>
      <c r="C794" s="87">
        <f ca="1"/>
        <v>46795</v>
      </c>
      <c r="D794" s="78">
        <f ca="1"/>
        <v>18912.780000000006</v>
      </c>
      <c r="E794" s="78">
        <f ca="1"/>
        <v>-8148.5999999999995</v>
      </c>
      <c r="F794" s="78">
        <f ca="1"/>
        <v>41120.86</v>
      </c>
      <c r="G794" s="78">
        <f ca="1"/>
        <v>55245.040000000008</v>
      </c>
      <c r="H794" s="78">
        <f ca="1"/>
        <v>1625.040000000007</v>
      </c>
      <c r="I794" s="78">
        <f ca="1"/>
        <v>17287.739999999998</v>
      </c>
      <c r="J794" s="78">
        <f ca="1"/>
        <v>28944.39</v>
      </c>
      <c r="K794" s="78">
        <f ca="1"/>
        <v>114.43</v>
      </c>
      <c r="L794" s="78">
        <f ca="1"/>
        <v>12062.04</v>
      </c>
      <c r="M794" s="78">
        <f ca="1"/>
        <v>1122.97</v>
      </c>
      <c r="N794" s="78">
        <f ca="1"/>
        <v>-4999.82</v>
      </c>
      <c r="O794" s="78">
        <f ca="1"/>
        <v>-4271.75</v>
      </c>
      <c r="P794" s="78">
        <f ca="1"/>
        <v>0</v>
      </c>
      <c r="Q794" s="78">
        <f ca="1"/>
        <v>3360</v>
      </c>
    </row>
    <row r="795" spans="2:17" x14ac:dyDescent="0.25">
      <c r="B795" s="88" t="str">
        <f ca="1"/>
        <v>Motorcycle</v>
      </c>
      <c r="C795" s="87">
        <f ca="1"/>
        <v>46799</v>
      </c>
      <c r="D795" s="78">
        <f ca="1"/>
        <v>18762.400000000005</v>
      </c>
      <c r="E795" s="78">
        <f ca="1"/>
        <v>-8148.5999999999995</v>
      </c>
      <c r="F795" s="78">
        <f ca="1"/>
        <v>41120.86</v>
      </c>
      <c r="G795" s="78">
        <f ca="1"/>
        <v>55094.660000000011</v>
      </c>
      <c r="H795" s="78">
        <f ca="1"/>
        <v>1474.6600000000071</v>
      </c>
      <c r="I795" s="78">
        <f ca="1"/>
        <v>17287.739999999998</v>
      </c>
      <c r="J795" s="78">
        <f ca="1"/>
        <v>28944.39</v>
      </c>
      <c r="K795" s="78">
        <f ca="1"/>
        <v>114.43</v>
      </c>
      <c r="L795" s="78">
        <f ca="1"/>
        <v>12062.04</v>
      </c>
      <c r="M795" s="78">
        <f ca="1"/>
        <v>1122.97</v>
      </c>
      <c r="N795" s="78">
        <f ca="1"/>
        <v>-4999.82</v>
      </c>
      <c r="O795" s="78">
        <f ca="1"/>
        <v>-4271.75</v>
      </c>
      <c r="P795" s="78">
        <f ca="1"/>
        <v>0</v>
      </c>
      <c r="Q795" s="78">
        <f ca="1"/>
        <v>3360</v>
      </c>
    </row>
    <row r="796" spans="2:17" x14ac:dyDescent="0.25">
      <c r="B796" s="88" t="str">
        <f ca="1"/>
        <v>Netflix</v>
      </c>
      <c r="C796" s="87">
        <f ca="1"/>
        <v>46803</v>
      </c>
      <c r="D796" s="78">
        <f ca="1"/>
        <v>18737.410000000003</v>
      </c>
      <c r="E796" s="78">
        <f ca="1"/>
        <v>-8148.5999999999995</v>
      </c>
      <c r="F796" s="78">
        <f ca="1"/>
        <v>41120.86</v>
      </c>
      <c r="G796" s="78">
        <f ca="1"/>
        <v>55069.670000000006</v>
      </c>
      <c r="H796" s="78">
        <f ca="1"/>
        <v>1449.6700000000071</v>
      </c>
      <c r="I796" s="78">
        <f ca="1"/>
        <v>17287.739999999998</v>
      </c>
      <c r="J796" s="78">
        <f ca="1"/>
        <v>28944.39</v>
      </c>
      <c r="K796" s="78">
        <f ca="1"/>
        <v>114.43</v>
      </c>
      <c r="L796" s="78">
        <f ca="1"/>
        <v>12062.04</v>
      </c>
      <c r="M796" s="78">
        <f ca="1"/>
        <v>1122.97</v>
      </c>
      <c r="N796" s="78">
        <f ca="1"/>
        <v>-4999.82</v>
      </c>
      <c r="O796" s="78">
        <f ca="1"/>
        <v>-4271.75</v>
      </c>
      <c r="P796" s="78">
        <f ca="1"/>
        <v>0</v>
      </c>
      <c r="Q796" s="78">
        <f ca="1"/>
        <v>3360</v>
      </c>
    </row>
    <row r="797" spans="2:17" x14ac:dyDescent="0.25">
      <c r="B797" s="88" t="str">
        <f ca="1"/>
        <v>Renters</v>
      </c>
      <c r="C797" s="87">
        <f ca="1"/>
        <v>46804</v>
      </c>
      <c r="D797" s="78">
        <f ca="1"/>
        <v>18726.490000000005</v>
      </c>
      <c r="E797" s="78">
        <f ca="1"/>
        <v>-8148.5999999999995</v>
      </c>
      <c r="F797" s="78">
        <f ca="1"/>
        <v>41120.86</v>
      </c>
      <c r="G797" s="78">
        <f ca="1"/>
        <v>55058.750000000007</v>
      </c>
      <c r="H797" s="78">
        <f ca="1"/>
        <v>1438.750000000007</v>
      </c>
      <c r="I797" s="78">
        <f ca="1"/>
        <v>17287.739999999998</v>
      </c>
      <c r="J797" s="78">
        <f ca="1"/>
        <v>28944.39</v>
      </c>
      <c r="K797" s="78">
        <f ca="1"/>
        <v>114.43</v>
      </c>
      <c r="L797" s="78">
        <f ca="1"/>
        <v>12062.04</v>
      </c>
      <c r="M797" s="78">
        <f ca="1"/>
        <v>1122.97</v>
      </c>
      <c r="N797" s="78">
        <f ca="1"/>
        <v>-4999.82</v>
      </c>
      <c r="O797" s="78">
        <f ca="1"/>
        <v>-4271.75</v>
      </c>
      <c r="P797" s="78">
        <f ca="1"/>
        <v>0</v>
      </c>
      <c r="Q797" s="78">
        <f ca="1"/>
        <v>3360</v>
      </c>
    </row>
    <row r="798" spans="2:17" x14ac:dyDescent="0.25">
      <c r="B798" s="88" t="str">
        <f ca="1"/>
        <v>Paycheck</v>
      </c>
      <c r="C798" s="87">
        <f ca="1"/>
        <v>46808</v>
      </c>
      <c r="D798" s="78">
        <f ca="1"/>
        <v>20326.490000000005</v>
      </c>
      <c r="E798" s="78">
        <f ca="1"/>
        <v>-8148.5999999999995</v>
      </c>
      <c r="F798" s="78">
        <f ca="1"/>
        <v>41120.86</v>
      </c>
      <c r="G798" s="78">
        <f ca="1"/>
        <v>56658.750000000007</v>
      </c>
      <c r="H798" s="78">
        <f ca="1"/>
        <v>2578.7500000000073</v>
      </c>
      <c r="I798" s="78">
        <f ca="1"/>
        <v>17747.739999999998</v>
      </c>
      <c r="J798" s="78">
        <f ca="1"/>
        <v>28944.39</v>
      </c>
      <c r="K798" s="78">
        <f ca="1"/>
        <v>114.43</v>
      </c>
      <c r="L798" s="78">
        <f ca="1"/>
        <v>12062.04</v>
      </c>
      <c r="M798" s="78">
        <f ca="1"/>
        <v>1122.97</v>
      </c>
      <c r="N798" s="78">
        <f ca="1"/>
        <v>-4999.82</v>
      </c>
      <c r="O798" s="78">
        <f ca="1"/>
        <v>-4271.75</v>
      </c>
      <c r="P798" s="78">
        <f ca="1"/>
        <v>0</v>
      </c>
      <c r="Q798" s="78">
        <f ca="1"/>
        <v>3360</v>
      </c>
    </row>
    <row r="799" spans="2:17" x14ac:dyDescent="0.25">
      <c r="B799" s="88" t="str">
        <f ca="1"/>
        <v>Ameritas</v>
      </c>
      <c r="C799" s="87">
        <f ca="1"/>
        <v>46808</v>
      </c>
      <c r="D799" s="78">
        <f ca="1"/>
        <v>20326.490000000005</v>
      </c>
      <c r="E799" s="78">
        <f ca="1"/>
        <v>-8148.5999999999995</v>
      </c>
      <c r="F799" s="78">
        <f ca="1"/>
        <v>41232.86</v>
      </c>
      <c r="G799" s="78">
        <f ca="1"/>
        <v>56770.750000000007</v>
      </c>
      <c r="H799" s="78">
        <f ca="1"/>
        <v>2578.7500000000073</v>
      </c>
      <c r="I799" s="78">
        <f ca="1"/>
        <v>17747.739999999998</v>
      </c>
      <c r="J799" s="78">
        <f ca="1"/>
        <v>29056.39</v>
      </c>
      <c r="K799" s="78">
        <f ca="1"/>
        <v>114.43</v>
      </c>
      <c r="L799" s="78">
        <f ca="1"/>
        <v>12062.04</v>
      </c>
      <c r="M799" s="78">
        <f ca="1"/>
        <v>1122.97</v>
      </c>
      <c r="N799" s="78">
        <f ca="1"/>
        <v>-4999.82</v>
      </c>
      <c r="O799" s="78">
        <f ca="1"/>
        <v>-4271.75</v>
      </c>
      <c r="P799" s="78">
        <f ca="1"/>
        <v>0</v>
      </c>
      <c r="Q799" s="78">
        <f ca="1"/>
        <v>3360</v>
      </c>
    </row>
    <row r="800" spans="2:17" x14ac:dyDescent="0.25">
      <c r="B800" s="88" t="str">
        <f ca="1"/>
        <v>Cese Transfer</v>
      </c>
      <c r="C800" s="87">
        <f ca="1"/>
        <v>46808</v>
      </c>
      <c r="D800" s="78">
        <f ca="1"/>
        <v>20468.490000000005</v>
      </c>
      <c r="E800" s="78">
        <f ca="1"/>
        <v>-8148.5999999999995</v>
      </c>
      <c r="F800" s="78">
        <f ca="1"/>
        <v>41232.86</v>
      </c>
      <c r="G800" s="78">
        <f ca="1"/>
        <v>56912.750000000007</v>
      </c>
      <c r="H800" s="78">
        <f ca="1"/>
        <v>2720.7500000000073</v>
      </c>
      <c r="I800" s="78">
        <f ca="1"/>
        <v>17747.739999999998</v>
      </c>
      <c r="J800" s="78">
        <f ca="1"/>
        <v>29056.39</v>
      </c>
      <c r="K800" s="78">
        <f ca="1"/>
        <v>114.43</v>
      </c>
      <c r="L800" s="78">
        <f ca="1"/>
        <v>12062.04</v>
      </c>
      <c r="M800" s="78">
        <f ca="1"/>
        <v>1122.97</v>
      </c>
      <c r="N800" s="78">
        <f ca="1"/>
        <v>-4999.82</v>
      </c>
      <c r="O800" s="78">
        <f ca="1"/>
        <v>-4271.75</v>
      </c>
      <c r="P800" s="78">
        <f ca="1"/>
        <v>0</v>
      </c>
      <c r="Q800" s="78">
        <f ca="1"/>
        <v>3360</v>
      </c>
    </row>
    <row r="801" spans="2:17" x14ac:dyDescent="0.25">
      <c r="B801" s="88" t="str">
        <f ca="1"/>
        <v>Groceries</v>
      </c>
      <c r="C801" s="87">
        <f ca="1"/>
        <v>46809</v>
      </c>
      <c r="D801" s="78">
        <f ca="1"/>
        <v>20268.490000000005</v>
      </c>
      <c r="E801" s="78">
        <f ca="1"/>
        <v>-8148.5999999999995</v>
      </c>
      <c r="F801" s="78">
        <f ca="1"/>
        <v>41232.86</v>
      </c>
      <c r="G801" s="78">
        <f ca="1"/>
        <v>56712.750000000007</v>
      </c>
      <c r="H801" s="78">
        <f ca="1"/>
        <v>2720.7500000000073</v>
      </c>
      <c r="I801" s="78">
        <f ca="1"/>
        <v>17547.739999999998</v>
      </c>
      <c r="J801" s="78">
        <f ca="1"/>
        <v>29056.39</v>
      </c>
      <c r="K801" s="78">
        <f ca="1"/>
        <v>114.43</v>
      </c>
      <c r="L801" s="78">
        <f ca="1"/>
        <v>12062.04</v>
      </c>
      <c r="M801" s="78">
        <f ca="1"/>
        <v>1122.97</v>
      </c>
      <c r="N801" s="78">
        <f ca="1"/>
        <v>-4999.82</v>
      </c>
      <c r="O801" s="78">
        <f ca="1"/>
        <v>-4271.75</v>
      </c>
      <c r="P801" s="78">
        <f ca="1"/>
        <v>0</v>
      </c>
      <c r="Q801" s="78">
        <f ca="1"/>
        <v>3360</v>
      </c>
    </row>
    <row r="802" spans="2:17" x14ac:dyDescent="0.25">
      <c r="B802" s="88" t="str">
        <f ca="1"/>
        <v>Food &amp; Drinks</v>
      </c>
      <c r="C802" s="87">
        <f ca="1"/>
        <v>46809</v>
      </c>
      <c r="D802" s="78">
        <f ca="1"/>
        <v>20068.490000000005</v>
      </c>
      <c r="E802" s="78">
        <f ca="1"/>
        <v>-8148.5999999999995</v>
      </c>
      <c r="F802" s="78">
        <f ca="1"/>
        <v>41232.86</v>
      </c>
      <c r="G802" s="78">
        <f ca="1"/>
        <v>56512.750000000007</v>
      </c>
      <c r="H802" s="78">
        <f ca="1"/>
        <v>2720.7500000000073</v>
      </c>
      <c r="I802" s="78">
        <f ca="1"/>
        <v>17347.739999999998</v>
      </c>
      <c r="J802" s="78">
        <f ca="1"/>
        <v>29056.39</v>
      </c>
      <c r="K802" s="78">
        <f ca="1"/>
        <v>114.43</v>
      </c>
      <c r="L802" s="78">
        <f ca="1"/>
        <v>12062.04</v>
      </c>
      <c r="M802" s="78">
        <f ca="1"/>
        <v>1122.97</v>
      </c>
      <c r="N802" s="78">
        <f ca="1"/>
        <v>-4999.82</v>
      </c>
      <c r="O802" s="78">
        <f ca="1"/>
        <v>-4271.75</v>
      </c>
      <c r="P802" s="78">
        <f ca="1"/>
        <v>0</v>
      </c>
      <c r="Q802" s="78">
        <f ca="1"/>
        <v>3360</v>
      </c>
    </row>
    <row r="803" spans="2:17" x14ac:dyDescent="0.25">
      <c r="B803" s="88" t="str">
        <f ca="1"/>
        <v>Internet</v>
      </c>
      <c r="C803" s="87">
        <f ca="1"/>
        <v>46809</v>
      </c>
      <c r="D803" s="78">
        <f ca="1"/>
        <v>20068.490000000005</v>
      </c>
      <c r="E803" s="78">
        <f ca="1"/>
        <v>-8148.5999999999995</v>
      </c>
      <c r="F803" s="78">
        <f ca="1"/>
        <v>41232.86</v>
      </c>
      <c r="G803" s="78">
        <f ca="1"/>
        <v>56512.750000000007</v>
      </c>
      <c r="H803" s="78">
        <f ca="1"/>
        <v>2720.7500000000073</v>
      </c>
      <c r="I803" s="78">
        <f ca="1"/>
        <v>17347.739999999998</v>
      </c>
      <c r="J803" s="78">
        <f ca="1"/>
        <v>29056.39</v>
      </c>
      <c r="K803" s="78">
        <f ca="1"/>
        <v>114.43</v>
      </c>
      <c r="L803" s="78">
        <f ca="1"/>
        <v>12062.04</v>
      </c>
      <c r="M803" s="78">
        <f ca="1"/>
        <v>1122.97</v>
      </c>
      <c r="N803" s="78">
        <f ca="1"/>
        <v>-4999.82</v>
      </c>
      <c r="O803" s="78">
        <f ca="1"/>
        <v>-4271.75</v>
      </c>
      <c r="P803" s="78">
        <f ca="1"/>
        <v>0</v>
      </c>
      <c r="Q803" s="78">
        <f ca="1"/>
        <v>3360</v>
      </c>
    </row>
    <row r="804" spans="2:17" x14ac:dyDescent="0.25">
      <c r="B804" s="88" t="str">
        <f ca="1"/>
        <v>Windsurf</v>
      </c>
      <c r="C804" s="87">
        <f ca="1"/>
        <v>46809</v>
      </c>
      <c r="D804" s="78">
        <f ca="1"/>
        <v>20053.490000000005</v>
      </c>
      <c r="E804" s="78">
        <f ca="1"/>
        <v>-8148.5999999999995</v>
      </c>
      <c r="F804" s="78">
        <f ca="1"/>
        <v>41232.86</v>
      </c>
      <c r="G804" s="78">
        <f ca="1"/>
        <v>56497.750000000007</v>
      </c>
      <c r="H804" s="78">
        <f ca="1"/>
        <v>2705.7500000000073</v>
      </c>
      <c r="I804" s="78">
        <f ca="1"/>
        <v>17347.739999999998</v>
      </c>
      <c r="J804" s="78">
        <f ca="1"/>
        <v>29056.39</v>
      </c>
      <c r="K804" s="78">
        <f ca="1"/>
        <v>114.43</v>
      </c>
      <c r="L804" s="78">
        <f ca="1"/>
        <v>12062.04</v>
      </c>
      <c r="M804" s="78">
        <f ca="1"/>
        <v>1122.97</v>
      </c>
      <c r="N804" s="78">
        <f ca="1"/>
        <v>-4999.82</v>
      </c>
      <c r="O804" s="78">
        <f ca="1"/>
        <v>-4271.75</v>
      </c>
      <c r="P804" s="78">
        <f ca="1"/>
        <v>0</v>
      </c>
      <c r="Q804" s="78">
        <f ca="1"/>
        <v>3360</v>
      </c>
    </row>
    <row r="805" spans="2:17" x14ac:dyDescent="0.25">
      <c r="B805" s="88" t="str">
        <f ca="1"/>
        <v>Google+</v>
      </c>
      <c r="C805" s="87">
        <f ca="1"/>
        <v>46810</v>
      </c>
      <c r="D805" s="78">
        <f ca="1"/>
        <v>20023.500000000007</v>
      </c>
      <c r="E805" s="78">
        <f ca="1"/>
        <v>-8148.5999999999995</v>
      </c>
      <c r="F805" s="78">
        <f ca="1"/>
        <v>41232.86</v>
      </c>
      <c r="G805" s="78">
        <f ca="1"/>
        <v>56467.760000000009</v>
      </c>
      <c r="H805" s="78">
        <f ca="1"/>
        <v>2675.7600000000075</v>
      </c>
      <c r="I805" s="78">
        <f ca="1"/>
        <v>17347.739999999998</v>
      </c>
      <c r="J805" s="78">
        <f ca="1"/>
        <v>29056.39</v>
      </c>
      <c r="K805" s="78">
        <f ca="1"/>
        <v>114.43</v>
      </c>
      <c r="L805" s="78">
        <f ca="1"/>
        <v>12062.04</v>
      </c>
      <c r="M805" s="78">
        <f ca="1"/>
        <v>1122.97</v>
      </c>
      <c r="N805" s="78">
        <f ca="1"/>
        <v>-4999.82</v>
      </c>
      <c r="O805" s="78">
        <f ca="1"/>
        <v>-4271.75</v>
      </c>
      <c r="P805" s="78">
        <f ca="1"/>
        <v>0</v>
      </c>
      <c r="Q805" s="78">
        <f ca="1"/>
        <v>3360</v>
      </c>
    </row>
    <row r="806" spans="2:17" x14ac:dyDescent="0.25">
      <c r="B806" s="88" t="str">
        <f ca="1"/>
        <v>Tidal</v>
      </c>
      <c r="C806" s="87">
        <f ca="1"/>
        <v>46810</v>
      </c>
      <c r="D806" s="78">
        <f ca="1"/>
        <v>20012.510000000006</v>
      </c>
      <c r="E806" s="78">
        <f ca="1"/>
        <v>-8148.5999999999995</v>
      </c>
      <c r="F806" s="78">
        <f ca="1"/>
        <v>41232.86</v>
      </c>
      <c r="G806" s="78">
        <f ca="1"/>
        <v>56456.770000000011</v>
      </c>
      <c r="H806" s="78">
        <f ca="1"/>
        <v>2664.7700000000077</v>
      </c>
      <c r="I806" s="78">
        <f ca="1"/>
        <v>17347.739999999998</v>
      </c>
      <c r="J806" s="78">
        <f ca="1"/>
        <v>29056.39</v>
      </c>
      <c r="K806" s="78">
        <f ca="1"/>
        <v>114.43</v>
      </c>
      <c r="L806" s="78">
        <f ca="1"/>
        <v>12062.04</v>
      </c>
      <c r="M806" s="78">
        <f ca="1"/>
        <v>1122.97</v>
      </c>
      <c r="N806" s="78">
        <f ca="1"/>
        <v>-4999.82</v>
      </c>
      <c r="O806" s="78">
        <f ca="1"/>
        <v>-4271.75</v>
      </c>
      <c r="P806" s="78">
        <f ca="1"/>
        <v>0</v>
      </c>
      <c r="Q806" s="78">
        <f ca="1"/>
        <v>3360</v>
      </c>
    </row>
    <row r="807" spans="2:17" x14ac:dyDescent="0.25">
      <c r="B807" s="88"/>
      <c r="C807" s="87"/>
      <c r="D807" s="78"/>
      <c r="E807" s="78"/>
      <c r="F807" s="78"/>
      <c r="G807" s="78"/>
      <c r="H807" s="78"/>
      <c r="I807" s="78"/>
      <c r="J807" s="78"/>
      <c r="K807" s="78"/>
      <c r="L807" s="78"/>
      <c r="M807" s="78"/>
      <c r="N807" s="78"/>
      <c r="O807" s="78"/>
      <c r="P807" s="78"/>
      <c r="Q807" s="78"/>
    </row>
    <row r="808" spans="2:17" x14ac:dyDescent="0.25">
      <c r="B808" s="88"/>
      <c r="C808" s="87"/>
      <c r="D808" s="78"/>
      <c r="E808" s="78"/>
      <c r="F808" s="78"/>
      <c r="G808" s="78"/>
      <c r="H808" s="78"/>
      <c r="I808" s="78"/>
      <c r="J808" s="78"/>
      <c r="K808" s="78"/>
      <c r="L808" s="78"/>
      <c r="M808" s="78"/>
      <c r="N808" s="78"/>
      <c r="O808" s="78"/>
      <c r="P808" s="78"/>
      <c r="Q808" s="78"/>
    </row>
    <row r="809" spans="2:17" x14ac:dyDescent="0.25">
      <c r="B809" s="88"/>
      <c r="C809" s="87"/>
      <c r="D809" s="78"/>
      <c r="E809" s="78"/>
      <c r="F809" s="78"/>
      <c r="G809" s="78"/>
      <c r="H809" s="78"/>
      <c r="I809" s="78"/>
      <c r="J809" s="78"/>
      <c r="K809" s="78"/>
      <c r="L809" s="78"/>
      <c r="M809" s="78"/>
      <c r="N809" s="78"/>
      <c r="O809" s="78"/>
      <c r="P809" s="78"/>
      <c r="Q809" s="78"/>
    </row>
    <row r="810" spans="2:17" x14ac:dyDescent="0.25">
      <c r="B810" s="88"/>
      <c r="C810" s="87"/>
      <c r="D810" s="78"/>
      <c r="E810" s="78"/>
      <c r="F810" s="78"/>
      <c r="G810" s="78"/>
      <c r="H810" s="78"/>
      <c r="I810" s="78"/>
      <c r="J810" s="78"/>
      <c r="K810" s="78"/>
      <c r="L810" s="78"/>
      <c r="M810" s="78"/>
      <c r="N810" s="78"/>
      <c r="O810" s="78"/>
      <c r="P810" s="78"/>
      <c r="Q810" s="78"/>
    </row>
    <row r="811" spans="2:17" x14ac:dyDescent="0.25">
      <c r="B811" s="88"/>
      <c r="C811" s="87"/>
      <c r="D811" s="78"/>
      <c r="E811" s="78"/>
      <c r="F811" s="78"/>
      <c r="G811" s="78"/>
      <c r="H811" s="78"/>
      <c r="I811" s="78"/>
      <c r="J811" s="78"/>
      <c r="K811" s="78"/>
      <c r="L811" s="78"/>
      <c r="M811" s="78"/>
      <c r="N811" s="78"/>
      <c r="O811" s="78"/>
      <c r="P811" s="78"/>
      <c r="Q811" s="78"/>
    </row>
    <row r="812" spans="2:17" x14ac:dyDescent="0.25">
      <c r="B812" s="88"/>
      <c r="C812" s="87"/>
      <c r="D812" s="78"/>
      <c r="E812" s="78"/>
      <c r="F812" s="78"/>
      <c r="G812" s="78"/>
      <c r="H812" s="78"/>
      <c r="I812" s="78"/>
      <c r="J812" s="78"/>
      <c r="K812" s="78"/>
      <c r="L812" s="78"/>
      <c r="M812" s="78"/>
      <c r="N812" s="78"/>
      <c r="O812" s="78"/>
      <c r="P812" s="78"/>
      <c r="Q812" s="78"/>
    </row>
    <row r="813" spans="2:17" x14ac:dyDescent="0.25">
      <c r="B813" s="88"/>
      <c r="C813" s="87"/>
      <c r="D813" s="78"/>
      <c r="E813" s="78"/>
      <c r="F813" s="78"/>
      <c r="G813" s="78"/>
      <c r="H813" s="78"/>
      <c r="I813" s="78"/>
      <c r="J813" s="78"/>
      <c r="K813" s="78"/>
      <c r="L813" s="78"/>
      <c r="M813" s="78"/>
      <c r="N813" s="78"/>
      <c r="O813" s="78"/>
      <c r="P813" s="78"/>
      <c r="Q813" s="78"/>
    </row>
    <row r="814" spans="2:17" x14ac:dyDescent="0.25">
      <c r="B814" s="88"/>
      <c r="C814" s="87"/>
      <c r="D814" s="78"/>
      <c r="E814" s="78"/>
      <c r="F814" s="78"/>
      <c r="G814" s="78"/>
      <c r="H814" s="78"/>
      <c r="I814" s="78"/>
      <c r="J814" s="78"/>
      <c r="K814" s="78"/>
      <c r="L814" s="78"/>
      <c r="M814" s="78"/>
      <c r="N814" s="78"/>
      <c r="O814" s="78"/>
      <c r="P814" s="78"/>
      <c r="Q814" s="78"/>
    </row>
    <row r="815" spans="2:17" x14ac:dyDescent="0.25">
      <c r="B815" s="88"/>
      <c r="C815" s="87"/>
      <c r="D815" s="78"/>
      <c r="E815" s="78"/>
      <c r="F815" s="78"/>
      <c r="G815" s="78"/>
      <c r="H815" s="78"/>
      <c r="I815" s="78"/>
      <c r="J815" s="78"/>
      <c r="K815" s="78"/>
      <c r="L815" s="78"/>
      <c r="M815" s="78"/>
      <c r="N815" s="78"/>
      <c r="O815" s="78"/>
      <c r="P815" s="78"/>
      <c r="Q815" s="78"/>
    </row>
    <row r="816" spans="2:17" x14ac:dyDescent="0.25">
      <c r="B816" s="88"/>
      <c r="C816" s="87"/>
      <c r="D816" s="78"/>
      <c r="E816" s="78"/>
      <c r="F816" s="78"/>
      <c r="G816" s="78"/>
      <c r="H816" s="78"/>
      <c r="I816" s="78"/>
      <c r="J816" s="78"/>
      <c r="K816" s="78"/>
      <c r="L816" s="78"/>
      <c r="M816" s="78"/>
      <c r="N816" s="78"/>
      <c r="O816" s="78"/>
      <c r="P816" s="78"/>
      <c r="Q816" s="78"/>
    </row>
    <row r="817" spans="2:17" x14ac:dyDescent="0.25">
      <c r="B817" s="88"/>
      <c r="C817" s="87"/>
      <c r="D817" s="78"/>
      <c r="E817" s="78"/>
      <c r="F817" s="78"/>
      <c r="G817" s="78"/>
      <c r="H817" s="78"/>
      <c r="I817" s="78"/>
      <c r="J817" s="78"/>
      <c r="K817" s="78"/>
      <c r="L817" s="78"/>
      <c r="M817" s="78"/>
      <c r="N817" s="78"/>
      <c r="O817" s="78"/>
      <c r="P817" s="78"/>
      <c r="Q817" s="78"/>
    </row>
    <row r="818" spans="2:17" x14ac:dyDescent="0.25">
      <c r="B818" s="88"/>
      <c r="C818" s="87"/>
      <c r="D818" s="78"/>
      <c r="E818" s="78"/>
      <c r="F818" s="78"/>
      <c r="G818" s="78"/>
      <c r="H818" s="78"/>
      <c r="I818" s="78"/>
      <c r="J818" s="78"/>
      <c r="K818" s="78"/>
      <c r="L818" s="78"/>
      <c r="M818" s="78"/>
      <c r="N818" s="78"/>
      <c r="O818" s="78"/>
      <c r="P818" s="78"/>
      <c r="Q818" s="78"/>
    </row>
    <row r="819" spans="2:17" x14ac:dyDescent="0.25">
      <c r="B819" s="88"/>
      <c r="C819" s="87"/>
      <c r="D819" s="78"/>
      <c r="E819" s="78"/>
      <c r="F819" s="78"/>
      <c r="G819" s="78"/>
      <c r="H819" s="78"/>
      <c r="I819" s="78"/>
      <c r="J819" s="78"/>
      <c r="K819" s="78"/>
      <c r="L819" s="78"/>
      <c r="M819" s="78"/>
      <c r="N819" s="78"/>
      <c r="O819" s="78"/>
      <c r="P819" s="78"/>
      <c r="Q819" s="78"/>
    </row>
    <row r="820" spans="2:17" x14ac:dyDescent="0.25">
      <c r="B820" s="88"/>
      <c r="C820" s="87"/>
      <c r="D820" s="78"/>
      <c r="E820" s="78"/>
      <c r="F820" s="78"/>
      <c r="G820" s="78"/>
      <c r="H820" s="78"/>
      <c r="I820" s="78"/>
      <c r="J820" s="78"/>
      <c r="K820" s="78"/>
      <c r="L820" s="78"/>
      <c r="M820" s="78"/>
      <c r="N820" s="78"/>
      <c r="O820" s="78"/>
      <c r="P820" s="78"/>
      <c r="Q820" s="78"/>
    </row>
    <row r="821" spans="2:17" x14ac:dyDescent="0.25">
      <c r="B821" s="88"/>
      <c r="C821" s="87"/>
      <c r="D821" s="78"/>
      <c r="E821" s="78"/>
      <c r="F821" s="78"/>
      <c r="G821" s="78"/>
      <c r="H821" s="78"/>
      <c r="I821" s="78"/>
      <c r="J821" s="78"/>
      <c r="K821" s="78"/>
      <c r="L821" s="78"/>
      <c r="M821" s="78"/>
      <c r="N821" s="78"/>
      <c r="O821" s="78"/>
      <c r="P821" s="78"/>
      <c r="Q821" s="78"/>
    </row>
    <row r="822" spans="2:17" x14ac:dyDescent="0.25">
      <c r="B822" s="88"/>
      <c r="C822" s="87"/>
      <c r="D822" s="78"/>
      <c r="E822" s="78"/>
      <c r="F822" s="78"/>
      <c r="G822" s="78"/>
      <c r="H822" s="78"/>
      <c r="I822" s="78"/>
      <c r="J822" s="78"/>
      <c r="K822" s="78"/>
      <c r="L822" s="78"/>
      <c r="M822" s="78"/>
      <c r="N822" s="78"/>
      <c r="O822" s="78"/>
      <c r="P822" s="78"/>
      <c r="Q822" s="78"/>
    </row>
    <row r="823" spans="2:17" x14ac:dyDescent="0.25">
      <c r="B823" s="88"/>
      <c r="C823" s="87"/>
      <c r="D823" s="78"/>
      <c r="E823" s="78"/>
      <c r="F823" s="78"/>
      <c r="G823" s="78"/>
      <c r="H823" s="78"/>
      <c r="I823" s="78"/>
      <c r="J823" s="78"/>
      <c r="K823" s="78"/>
      <c r="L823" s="78"/>
      <c r="M823" s="78"/>
      <c r="N823" s="78"/>
      <c r="O823" s="78"/>
      <c r="P823" s="78"/>
      <c r="Q823" s="78"/>
    </row>
    <row r="824" spans="2:17" x14ac:dyDescent="0.25">
      <c r="B824" s="88"/>
      <c r="C824" s="87"/>
      <c r="D824" s="78"/>
      <c r="E824" s="78"/>
      <c r="F824" s="78"/>
      <c r="G824" s="78"/>
      <c r="H824" s="78"/>
      <c r="I824" s="78"/>
      <c r="J824" s="78"/>
      <c r="K824" s="78"/>
      <c r="L824" s="78"/>
      <c r="M824" s="78"/>
      <c r="N824" s="78"/>
      <c r="O824" s="78"/>
      <c r="P824" s="78"/>
      <c r="Q824" s="78"/>
    </row>
    <row r="825" spans="2:17" x14ac:dyDescent="0.25">
      <c r="B825" s="88"/>
      <c r="C825" s="87"/>
      <c r="D825" s="78"/>
      <c r="E825" s="78"/>
      <c r="F825" s="78"/>
      <c r="G825" s="78"/>
      <c r="H825" s="78"/>
      <c r="I825" s="78"/>
      <c r="J825" s="78"/>
      <c r="K825" s="78"/>
      <c r="L825" s="78"/>
      <c r="M825" s="78"/>
      <c r="N825" s="78"/>
      <c r="O825" s="78"/>
      <c r="P825" s="78"/>
      <c r="Q825" s="78"/>
    </row>
    <row r="826" spans="2:17" x14ac:dyDescent="0.25">
      <c r="B826" s="88"/>
      <c r="C826" s="87"/>
      <c r="D826" s="78"/>
      <c r="E826" s="78"/>
      <c r="F826" s="78"/>
      <c r="G826" s="78"/>
      <c r="H826" s="78"/>
      <c r="I826" s="78"/>
      <c r="J826" s="78"/>
      <c r="K826" s="78"/>
      <c r="L826" s="78"/>
      <c r="M826" s="78"/>
      <c r="N826" s="78"/>
      <c r="O826" s="78"/>
      <c r="P826" s="78"/>
      <c r="Q826" s="78"/>
    </row>
    <row r="827" spans="2:17" x14ac:dyDescent="0.25">
      <c r="B827" s="88"/>
      <c r="C827" s="87"/>
      <c r="D827" s="78"/>
      <c r="E827" s="78"/>
      <c r="F827" s="78"/>
      <c r="G827" s="78"/>
      <c r="H827" s="78"/>
      <c r="I827" s="78"/>
      <c r="J827" s="78"/>
      <c r="K827" s="78"/>
      <c r="L827" s="78"/>
      <c r="M827" s="78"/>
      <c r="N827" s="78"/>
      <c r="O827" s="78"/>
      <c r="P827" s="78"/>
      <c r="Q827" s="78"/>
    </row>
    <row r="828" spans="2:17" x14ac:dyDescent="0.25">
      <c r="B828" s="88"/>
      <c r="C828" s="87"/>
      <c r="D828" s="78"/>
      <c r="E828" s="78"/>
      <c r="F828" s="78"/>
      <c r="G828" s="78"/>
      <c r="H828" s="78"/>
      <c r="I828" s="78"/>
      <c r="J828" s="78"/>
      <c r="K828" s="78"/>
      <c r="L828" s="78"/>
      <c r="M828" s="78"/>
      <c r="N828" s="78"/>
      <c r="O828" s="78"/>
      <c r="P828" s="78"/>
      <c r="Q828" s="78"/>
    </row>
    <row r="829" spans="2:17" x14ac:dyDescent="0.25">
      <c r="B829" s="88"/>
      <c r="C829" s="87"/>
      <c r="D829" s="78"/>
      <c r="E829" s="78"/>
      <c r="F829" s="78"/>
      <c r="G829" s="78"/>
      <c r="H829" s="78"/>
      <c r="I829" s="78"/>
      <c r="J829" s="78"/>
      <c r="K829" s="78"/>
      <c r="L829" s="78"/>
      <c r="M829" s="78"/>
      <c r="N829" s="78"/>
      <c r="O829" s="78"/>
      <c r="P829" s="78"/>
      <c r="Q829" s="78"/>
    </row>
    <row r="830" spans="2:17" x14ac:dyDescent="0.25">
      <c r="B830" s="88"/>
      <c r="C830" s="87"/>
      <c r="D830" s="78"/>
      <c r="E830" s="78"/>
      <c r="F830" s="78"/>
      <c r="G830" s="78"/>
      <c r="H830" s="78"/>
      <c r="I830" s="78"/>
      <c r="J830" s="78"/>
      <c r="K830" s="78"/>
      <c r="L830" s="78"/>
      <c r="M830" s="78"/>
      <c r="N830" s="78"/>
      <c r="O830" s="78"/>
      <c r="P830" s="78"/>
      <c r="Q830" s="78"/>
    </row>
    <row r="831" spans="2:17" x14ac:dyDescent="0.25">
      <c r="B831" s="88"/>
      <c r="C831" s="87"/>
      <c r="D831" s="78"/>
      <c r="E831" s="78"/>
      <c r="F831" s="78"/>
      <c r="G831" s="78"/>
      <c r="H831" s="78"/>
      <c r="I831" s="78"/>
      <c r="J831" s="78"/>
      <c r="K831" s="78"/>
      <c r="L831" s="78"/>
      <c r="M831" s="78"/>
      <c r="N831" s="78"/>
      <c r="O831" s="78"/>
      <c r="P831" s="78"/>
      <c r="Q831" s="78"/>
    </row>
    <row r="832" spans="2:17" x14ac:dyDescent="0.25">
      <c r="B832" s="88"/>
      <c r="C832" s="87"/>
      <c r="D832" s="78"/>
      <c r="E832" s="78"/>
      <c r="F832" s="78"/>
      <c r="G832" s="78"/>
      <c r="H832" s="78"/>
      <c r="I832" s="78"/>
      <c r="J832" s="78"/>
      <c r="K832" s="78"/>
      <c r="L832" s="78"/>
      <c r="M832" s="78"/>
      <c r="N832" s="78"/>
      <c r="O832" s="78"/>
      <c r="P832" s="78"/>
      <c r="Q832" s="78"/>
    </row>
    <row r="833" spans="2:17" x14ac:dyDescent="0.25">
      <c r="B833" s="88"/>
      <c r="C833" s="87"/>
      <c r="D833" s="78"/>
      <c r="E833" s="78"/>
      <c r="F833" s="78"/>
      <c r="G833" s="78"/>
      <c r="H833" s="78"/>
      <c r="I833" s="78"/>
      <c r="J833" s="78"/>
      <c r="K833" s="78"/>
      <c r="L833" s="78"/>
      <c r="M833" s="78"/>
      <c r="N833" s="78"/>
      <c r="O833" s="78"/>
      <c r="P833" s="78"/>
      <c r="Q833" s="78"/>
    </row>
    <row r="834" spans="2:17" x14ac:dyDescent="0.25">
      <c r="B834" s="88"/>
      <c r="C834" s="87"/>
      <c r="D834" s="78"/>
      <c r="E834" s="78"/>
      <c r="F834" s="78"/>
      <c r="G834" s="78"/>
      <c r="H834" s="78"/>
      <c r="I834" s="78"/>
      <c r="J834" s="78"/>
      <c r="K834" s="78"/>
      <c r="L834" s="78"/>
      <c r="M834" s="78"/>
      <c r="N834" s="78"/>
      <c r="O834" s="78"/>
      <c r="P834" s="78"/>
      <c r="Q834" s="78"/>
    </row>
    <row r="835" spans="2:17" x14ac:dyDescent="0.25">
      <c r="B835" s="88"/>
      <c r="C835" s="87"/>
      <c r="D835" s="78"/>
      <c r="E835" s="78"/>
      <c r="F835" s="78"/>
      <c r="G835" s="78"/>
      <c r="H835" s="78"/>
      <c r="I835" s="78"/>
      <c r="J835" s="78"/>
      <c r="K835" s="78"/>
      <c r="L835" s="78"/>
      <c r="M835" s="78"/>
      <c r="N835" s="78"/>
      <c r="O835" s="78"/>
      <c r="P835" s="78"/>
      <c r="Q835" s="78"/>
    </row>
    <row r="836" spans="2:17" x14ac:dyDescent="0.25">
      <c r="B836" s="88"/>
      <c r="C836" s="87"/>
      <c r="D836" s="78"/>
      <c r="E836" s="78"/>
      <c r="F836" s="78"/>
      <c r="G836" s="78"/>
      <c r="H836" s="78"/>
      <c r="I836" s="78"/>
      <c r="J836" s="78"/>
      <c r="K836" s="78"/>
      <c r="L836" s="78"/>
      <c r="M836" s="78"/>
      <c r="N836" s="78"/>
      <c r="O836" s="78"/>
      <c r="P836" s="78"/>
      <c r="Q836" s="78"/>
    </row>
    <row r="837" spans="2:17" x14ac:dyDescent="0.25">
      <c r="B837" s="88"/>
      <c r="C837" s="87"/>
      <c r="D837" s="78"/>
      <c r="E837" s="78"/>
      <c r="F837" s="78"/>
      <c r="G837" s="78"/>
      <c r="H837" s="78"/>
      <c r="I837" s="78"/>
      <c r="J837" s="78"/>
      <c r="K837" s="78"/>
      <c r="L837" s="78"/>
      <c r="M837" s="78"/>
      <c r="N837" s="78"/>
      <c r="O837" s="78"/>
      <c r="P837" s="78"/>
      <c r="Q837" s="78"/>
    </row>
    <row r="838" spans="2:17" x14ac:dyDescent="0.25">
      <c r="B838" s="88"/>
      <c r="C838" s="87"/>
      <c r="D838" s="78"/>
      <c r="E838" s="78"/>
      <c r="F838" s="78"/>
      <c r="G838" s="78"/>
      <c r="H838" s="78"/>
      <c r="I838" s="78"/>
      <c r="J838" s="78"/>
      <c r="K838" s="78"/>
      <c r="L838" s="78"/>
      <c r="M838" s="78"/>
      <c r="N838" s="78"/>
      <c r="O838" s="78"/>
      <c r="P838" s="78"/>
      <c r="Q838" s="78"/>
    </row>
    <row r="839" spans="2:17" x14ac:dyDescent="0.25">
      <c r="B839" s="88"/>
      <c r="C839" s="87"/>
      <c r="D839" s="78"/>
      <c r="E839" s="78"/>
      <c r="F839" s="78"/>
      <c r="G839" s="78"/>
      <c r="H839" s="78"/>
      <c r="I839" s="78"/>
      <c r="J839" s="78"/>
      <c r="K839" s="78"/>
      <c r="L839" s="78"/>
      <c r="M839" s="78"/>
      <c r="N839" s="78"/>
      <c r="O839" s="78"/>
      <c r="P839" s="78"/>
      <c r="Q839" s="78"/>
    </row>
    <row r="840" spans="2:17" x14ac:dyDescent="0.25">
      <c r="B840" s="88"/>
      <c r="C840" s="87"/>
      <c r="D840" s="78"/>
      <c r="E840" s="78"/>
      <c r="F840" s="78"/>
      <c r="G840" s="78"/>
      <c r="H840" s="78"/>
      <c r="I840" s="78"/>
      <c r="J840" s="78"/>
      <c r="K840" s="78"/>
      <c r="L840" s="78"/>
      <c r="M840" s="78"/>
      <c r="N840" s="78"/>
      <c r="O840" s="78"/>
      <c r="P840" s="78"/>
      <c r="Q840" s="78"/>
    </row>
    <row r="841" spans="2:17" x14ac:dyDescent="0.25">
      <c r="B841" s="88"/>
      <c r="C841" s="87"/>
      <c r="D841" s="78"/>
      <c r="E841" s="78"/>
      <c r="F841" s="78"/>
      <c r="G841" s="78"/>
      <c r="H841" s="78"/>
      <c r="I841" s="78"/>
      <c r="J841" s="78"/>
      <c r="K841" s="78"/>
      <c r="L841" s="78"/>
      <c r="M841" s="78"/>
      <c r="N841" s="78"/>
      <c r="O841" s="78"/>
      <c r="P841" s="78"/>
      <c r="Q841" s="78"/>
    </row>
    <row r="842" spans="2:17" x14ac:dyDescent="0.25">
      <c r="B842" s="88"/>
      <c r="C842" s="87"/>
      <c r="D842" s="78"/>
      <c r="E842" s="78"/>
      <c r="F842" s="78"/>
      <c r="G842" s="78"/>
      <c r="H842" s="78"/>
      <c r="I842" s="78"/>
      <c r="J842" s="78"/>
      <c r="K842" s="78"/>
      <c r="L842" s="78"/>
      <c r="M842" s="78"/>
      <c r="N842" s="78"/>
      <c r="O842" s="78"/>
      <c r="P842" s="78"/>
      <c r="Q842" s="78"/>
    </row>
    <row r="843" spans="2:17" x14ac:dyDescent="0.25">
      <c r="B843" s="88"/>
      <c r="C843" s="87"/>
      <c r="D843" s="78"/>
      <c r="E843" s="78"/>
      <c r="F843" s="78"/>
      <c r="G843" s="78"/>
      <c r="H843" s="78"/>
      <c r="I843" s="78"/>
      <c r="J843" s="78"/>
      <c r="K843" s="78"/>
      <c r="L843" s="78"/>
      <c r="M843" s="78"/>
      <c r="N843" s="78"/>
      <c r="O843" s="78"/>
      <c r="P843" s="78"/>
      <c r="Q843" s="78"/>
    </row>
    <row r="844" spans="2:17" x14ac:dyDescent="0.25">
      <c r="B844" s="88"/>
      <c r="C844" s="87"/>
      <c r="D844" s="78"/>
      <c r="E844" s="78"/>
      <c r="F844" s="78"/>
      <c r="G844" s="78"/>
      <c r="H844" s="78"/>
      <c r="I844" s="78"/>
      <c r="J844" s="78"/>
      <c r="K844" s="78"/>
      <c r="L844" s="78"/>
      <c r="M844" s="78"/>
      <c r="N844" s="78"/>
      <c r="O844" s="78"/>
      <c r="P844" s="78"/>
      <c r="Q844" s="78"/>
    </row>
    <row r="845" spans="2:17" x14ac:dyDescent="0.25">
      <c r="B845" s="88"/>
      <c r="C845" s="87"/>
      <c r="D845" s="78"/>
      <c r="E845" s="78"/>
      <c r="F845" s="78"/>
      <c r="G845" s="78"/>
      <c r="H845" s="78"/>
      <c r="I845" s="78"/>
      <c r="J845" s="78"/>
      <c r="K845" s="78"/>
      <c r="L845" s="78"/>
      <c r="M845" s="78"/>
      <c r="N845" s="78"/>
      <c r="O845" s="78"/>
      <c r="P845" s="78"/>
      <c r="Q845" s="78"/>
    </row>
    <row r="846" spans="2:17" x14ac:dyDescent="0.25">
      <c r="B846" s="88"/>
      <c r="C846" s="87"/>
      <c r="D846" s="78"/>
      <c r="E846" s="78"/>
      <c r="F846" s="78"/>
      <c r="G846" s="78"/>
      <c r="H846" s="78"/>
      <c r="I846" s="78"/>
      <c r="J846" s="78"/>
      <c r="K846" s="78"/>
      <c r="L846" s="78"/>
      <c r="M846" s="78"/>
      <c r="N846" s="78"/>
      <c r="O846" s="78"/>
      <c r="P846" s="78"/>
      <c r="Q846" s="78"/>
    </row>
    <row r="847" spans="2:17" x14ac:dyDescent="0.25">
      <c r="B847" s="88"/>
      <c r="C847" s="87"/>
      <c r="D847" s="78"/>
      <c r="E847" s="78"/>
      <c r="F847" s="78"/>
      <c r="G847" s="78"/>
      <c r="H847" s="78"/>
      <c r="I847" s="78"/>
      <c r="J847" s="78"/>
      <c r="K847" s="78"/>
      <c r="L847" s="78"/>
      <c r="M847" s="78"/>
      <c r="N847" s="78"/>
      <c r="O847" s="78"/>
      <c r="P847" s="78"/>
      <c r="Q847" s="78"/>
    </row>
    <row r="848" spans="2:17" x14ac:dyDescent="0.25">
      <c r="B848" s="88"/>
      <c r="C848" s="87"/>
      <c r="D848" s="78"/>
      <c r="E848" s="78"/>
      <c r="F848" s="78"/>
      <c r="G848" s="78"/>
      <c r="H848" s="78"/>
      <c r="I848" s="78"/>
      <c r="J848" s="78"/>
      <c r="K848" s="78"/>
      <c r="L848" s="78"/>
      <c r="M848" s="78"/>
      <c r="N848" s="78"/>
      <c r="O848" s="78"/>
      <c r="P848" s="78"/>
      <c r="Q848" s="78"/>
    </row>
    <row r="849" spans="2:17" x14ac:dyDescent="0.25">
      <c r="B849" s="88"/>
      <c r="C849" s="87"/>
      <c r="D849" s="78"/>
      <c r="E849" s="78"/>
      <c r="F849" s="78"/>
      <c r="G849" s="78"/>
      <c r="H849" s="78"/>
      <c r="I849" s="78"/>
      <c r="J849" s="78"/>
      <c r="K849" s="78"/>
      <c r="L849" s="78"/>
      <c r="M849" s="78"/>
      <c r="N849" s="78"/>
      <c r="O849" s="78"/>
      <c r="P849" s="78"/>
      <c r="Q849" s="78"/>
    </row>
    <row r="850" spans="2:17" x14ac:dyDescent="0.25">
      <c r="B850" s="88"/>
      <c r="C850" s="87"/>
      <c r="D850" s="78"/>
      <c r="E850" s="78"/>
      <c r="F850" s="78"/>
      <c r="G850" s="78"/>
      <c r="H850" s="78"/>
      <c r="I850" s="78"/>
      <c r="J850" s="78"/>
      <c r="K850" s="78"/>
      <c r="L850" s="78"/>
      <c r="M850" s="78"/>
      <c r="N850" s="78"/>
      <c r="O850" s="78"/>
      <c r="P850" s="78"/>
      <c r="Q850" s="78"/>
    </row>
    <row r="851" spans="2:17" x14ac:dyDescent="0.25">
      <c r="B851" s="88"/>
      <c r="C851" s="87"/>
      <c r="D851" s="78"/>
      <c r="E851" s="78"/>
      <c r="F851" s="78"/>
      <c r="G851" s="78"/>
      <c r="H851" s="78"/>
      <c r="I851" s="78"/>
      <c r="J851" s="78"/>
      <c r="K851" s="78"/>
      <c r="L851" s="78"/>
      <c r="M851" s="78"/>
      <c r="N851" s="78"/>
      <c r="O851" s="78"/>
      <c r="P851" s="78"/>
      <c r="Q851" s="78"/>
    </row>
    <row r="852" spans="2:17" x14ac:dyDescent="0.25">
      <c r="B852" s="88"/>
      <c r="C852" s="87"/>
      <c r="D852" s="78"/>
      <c r="E852" s="78"/>
      <c r="F852" s="78"/>
      <c r="G852" s="78"/>
      <c r="H852" s="78"/>
      <c r="I852" s="78"/>
      <c r="J852" s="78"/>
      <c r="K852" s="78"/>
      <c r="L852" s="78"/>
      <c r="M852" s="78"/>
      <c r="N852" s="78"/>
      <c r="O852" s="78"/>
      <c r="P852" s="78"/>
      <c r="Q852" s="78"/>
    </row>
    <row r="853" spans="2:17" x14ac:dyDescent="0.25">
      <c r="B853" s="88"/>
      <c r="C853" s="87"/>
      <c r="D853" s="78"/>
      <c r="E853" s="78"/>
      <c r="F853" s="78"/>
      <c r="G853" s="78"/>
      <c r="H853" s="78"/>
      <c r="I853" s="78"/>
      <c r="J853" s="78"/>
      <c r="K853" s="78"/>
      <c r="L853" s="78"/>
      <c r="M853" s="78"/>
      <c r="N853" s="78"/>
      <c r="O853" s="78"/>
      <c r="P853" s="78"/>
      <c r="Q853" s="78"/>
    </row>
    <row r="854" spans="2:17" x14ac:dyDescent="0.25">
      <c r="B854" s="88"/>
      <c r="C854" s="87"/>
      <c r="D854" s="78"/>
      <c r="E854" s="78"/>
      <c r="F854" s="78"/>
      <c r="G854" s="78"/>
      <c r="H854" s="78"/>
      <c r="I854" s="78"/>
      <c r="J854" s="78"/>
      <c r="K854" s="78"/>
      <c r="L854" s="78"/>
      <c r="M854" s="78"/>
      <c r="N854" s="78"/>
      <c r="O854" s="78"/>
      <c r="P854" s="78"/>
      <c r="Q854" s="78"/>
    </row>
    <row r="855" spans="2:17" x14ac:dyDescent="0.25">
      <c r="B855" s="88"/>
      <c r="C855" s="87"/>
      <c r="D855" s="78"/>
      <c r="E855" s="78"/>
      <c r="F855" s="78"/>
      <c r="G855" s="78"/>
      <c r="H855" s="78"/>
      <c r="I855" s="78"/>
      <c r="J855" s="78"/>
      <c r="K855" s="78"/>
      <c r="L855" s="78"/>
      <c r="M855" s="78"/>
      <c r="N855" s="78"/>
      <c r="O855" s="78"/>
      <c r="P855" s="78"/>
      <c r="Q855" s="78"/>
    </row>
    <row r="856" spans="2:17" x14ac:dyDescent="0.25">
      <c r="B856" s="88"/>
      <c r="C856" s="87"/>
      <c r="D856" s="78"/>
      <c r="E856" s="78"/>
      <c r="F856" s="78"/>
      <c r="G856" s="78"/>
      <c r="H856" s="78"/>
      <c r="I856" s="78"/>
      <c r="J856" s="78"/>
      <c r="K856" s="78"/>
      <c r="L856" s="78"/>
      <c r="M856" s="78"/>
      <c r="N856" s="78"/>
      <c r="O856" s="78"/>
      <c r="P856" s="78"/>
      <c r="Q856" s="78"/>
    </row>
    <row r="857" spans="2:17" x14ac:dyDescent="0.25">
      <c r="B857" s="88"/>
      <c r="C857" s="87"/>
      <c r="D857" s="78"/>
      <c r="E857" s="78"/>
      <c r="F857" s="78"/>
      <c r="G857" s="78"/>
      <c r="H857" s="78"/>
      <c r="I857" s="78"/>
      <c r="J857" s="78"/>
      <c r="K857" s="78"/>
      <c r="L857" s="78"/>
      <c r="M857" s="78"/>
      <c r="N857" s="78"/>
      <c r="O857" s="78"/>
      <c r="P857" s="78"/>
      <c r="Q857" s="78"/>
    </row>
    <row r="858" spans="2:17" x14ac:dyDescent="0.25">
      <c r="B858" s="88"/>
      <c r="C858" s="87"/>
      <c r="D858" s="78"/>
      <c r="E858" s="78"/>
      <c r="F858" s="78"/>
      <c r="G858" s="78"/>
      <c r="H858" s="78"/>
      <c r="I858" s="78"/>
      <c r="J858" s="78"/>
      <c r="K858" s="78"/>
      <c r="L858" s="78"/>
      <c r="M858" s="78"/>
      <c r="N858" s="78"/>
      <c r="O858" s="78"/>
      <c r="P858" s="78"/>
      <c r="Q858" s="78"/>
    </row>
    <row r="859" spans="2:17" x14ac:dyDescent="0.25">
      <c r="B859" s="88"/>
      <c r="C859" s="87"/>
      <c r="D859" s="78"/>
      <c r="E859" s="78"/>
      <c r="F859" s="78"/>
      <c r="G859" s="78"/>
      <c r="H859" s="78"/>
      <c r="I859" s="78"/>
      <c r="J859" s="78"/>
      <c r="K859" s="78"/>
      <c r="L859" s="78"/>
      <c r="M859" s="78"/>
      <c r="N859" s="78"/>
      <c r="O859" s="78"/>
      <c r="P859" s="78"/>
      <c r="Q859" s="78"/>
    </row>
    <row r="860" spans="2:17" x14ac:dyDescent="0.25">
      <c r="B860" s="88"/>
      <c r="C860" s="87"/>
      <c r="D860" s="78"/>
      <c r="E860" s="78"/>
      <c r="F860" s="78"/>
      <c r="G860" s="78"/>
      <c r="H860" s="78"/>
      <c r="I860" s="78"/>
      <c r="J860" s="78"/>
      <c r="K860" s="78"/>
      <c r="L860" s="78"/>
      <c r="M860" s="78"/>
      <c r="N860" s="78"/>
      <c r="O860" s="78"/>
      <c r="P860" s="78"/>
      <c r="Q860" s="78"/>
    </row>
    <row r="861" spans="2:17" x14ac:dyDescent="0.25">
      <c r="B861" s="88"/>
      <c r="C861" s="87"/>
      <c r="D861" s="78"/>
      <c r="E861" s="78"/>
      <c r="F861" s="78"/>
      <c r="G861" s="78"/>
      <c r="H861" s="78"/>
      <c r="I861" s="78"/>
      <c r="J861" s="78"/>
      <c r="K861" s="78"/>
      <c r="L861" s="78"/>
      <c r="M861" s="78"/>
      <c r="N861" s="78"/>
      <c r="O861" s="78"/>
      <c r="P861" s="78"/>
      <c r="Q861" s="78"/>
    </row>
    <row r="862" spans="2:17" x14ac:dyDescent="0.25">
      <c r="B862" s="88"/>
      <c r="C862" s="87"/>
      <c r="D862" s="78"/>
      <c r="E862" s="78"/>
      <c r="F862" s="78"/>
      <c r="G862" s="78"/>
      <c r="H862" s="78"/>
      <c r="I862" s="78"/>
      <c r="J862" s="78"/>
      <c r="K862" s="78"/>
      <c r="L862" s="78"/>
      <c r="M862" s="78"/>
      <c r="N862" s="78"/>
      <c r="O862" s="78"/>
      <c r="P862" s="78"/>
      <c r="Q862" s="78"/>
    </row>
    <row r="863" spans="2:17" x14ac:dyDescent="0.25">
      <c r="B863" s="88"/>
      <c r="C863" s="87"/>
      <c r="D863" s="78"/>
      <c r="E863" s="78"/>
      <c r="F863" s="78"/>
      <c r="G863" s="78"/>
      <c r="H863" s="78"/>
      <c r="I863" s="78"/>
      <c r="J863" s="78"/>
      <c r="K863" s="78"/>
      <c r="L863" s="78"/>
      <c r="M863" s="78"/>
      <c r="N863" s="78"/>
      <c r="O863" s="78"/>
      <c r="P863" s="78"/>
      <c r="Q863" s="78"/>
    </row>
    <row r="864" spans="2:17" x14ac:dyDescent="0.25">
      <c r="B864" s="88"/>
      <c r="C864" s="87"/>
      <c r="D864" s="78"/>
      <c r="E864" s="78"/>
      <c r="F864" s="78"/>
      <c r="G864" s="78"/>
      <c r="H864" s="78"/>
      <c r="I864" s="78"/>
      <c r="J864" s="78"/>
      <c r="K864" s="78"/>
      <c r="L864" s="78"/>
      <c r="M864" s="78"/>
      <c r="N864" s="78"/>
      <c r="O864" s="78"/>
      <c r="P864" s="78"/>
      <c r="Q864" s="78"/>
    </row>
    <row r="865" spans="2:17" x14ac:dyDescent="0.25">
      <c r="B865" s="88"/>
      <c r="C865" s="87"/>
      <c r="D865" s="78"/>
      <c r="E865" s="78"/>
      <c r="F865" s="78"/>
      <c r="G865" s="78"/>
      <c r="H865" s="78"/>
      <c r="I865" s="78"/>
      <c r="J865" s="78"/>
      <c r="K865" s="78"/>
      <c r="L865" s="78"/>
      <c r="M865" s="78"/>
      <c r="N865" s="78"/>
      <c r="O865" s="78"/>
      <c r="P865" s="78"/>
      <c r="Q865" s="78"/>
    </row>
    <row r="866" spans="2:17" x14ac:dyDescent="0.25">
      <c r="B866" s="88"/>
      <c r="C866" s="87"/>
      <c r="D866" s="78"/>
      <c r="E866" s="78"/>
      <c r="F866" s="78"/>
      <c r="G866" s="78"/>
      <c r="H866" s="78"/>
      <c r="I866" s="78"/>
      <c r="J866" s="78"/>
      <c r="K866" s="78"/>
      <c r="L866" s="78"/>
      <c r="M866" s="78"/>
      <c r="N866" s="78"/>
      <c r="O866" s="78"/>
      <c r="P866" s="78"/>
      <c r="Q866" s="78"/>
    </row>
    <row r="867" spans="2:17" x14ac:dyDescent="0.25">
      <c r="B867" s="88"/>
      <c r="C867" s="87"/>
      <c r="D867" s="78"/>
      <c r="E867" s="78"/>
      <c r="F867" s="78"/>
      <c r="G867" s="78"/>
      <c r="H867" s="78"/>
      <c r="I867" s="78"/>
      <c r="J867" s="78"/>
      <c r="K867" s="78"/>
      <c r="L867" s="78"/>
      <c r="M867" s="78"/>
      <c r="N867" s="78"/>
      <c r="O867" s="78"/>
      <c r="P867" s="78"/>
      <c r="Q867" s="78"/>
    </row>
    <row r="868" spans="2:17" x14ac:dyDescent="0.25">
      <c r="B868" s="88"/>
      <c r="C868" s="87"/>
      <c r="D868" s="78"/>
      <c r="E868" s="78"/>
      <c r="F868" s="78"/>
      <c r="G868" s="78"/>
      <c r="H868" s="78"/>
      <c r="I868" s="78"/>
      <c r="J868" s="78"/>
      <c r="K868" s="78"/>
      <c r="L868" s="78"/>
      <c r="M868" s="78"/>
      <c r="N868" s="78"/>
      <c r="O868" s="78"/>
      <c r="P868" s="78"/>
      <c r="Q868" s="78"/>
    </row>
    <row r="869" spans="2:17" x14ac:dyDescent="0.25">
      <c r="B869" s="88"/>
      <c r="C869" s="87"/>
      <c r="D869" s="78"/>
      <c r="E869" s="78"/>
      <c r="F869" s="78"/>
      <c r="G869" s="78"/>
      <c r="H869" s="78"/>
      <c r="I869" s="78"/>
      <c r="J869" s="78"/>
      <c r="K869" s="78"/>
      <c r="L869" s="78"/>
      <c r="M869" s="78"/>
      <c r="N869" s="78"/>
      <c r="O869" s="78"/>
      <c r="P869" s="78"/>
      <c r="Q869" s="78"/>
    </row>
    <row r="870" spans="2:17" x14ac:dyDescent="0.25">
      <c r="B870" s="88"/>
      <c r="C870" s="87"/>
      <c r="D870" s="78"/>
      <c r="E870" s="78"/>
      <c r="F870" s="78"/>
      <c r="G870" s="78"/>
      <c r="H870" s="78"/>
      <c r="I870" s="78"/>
      <c r="J870" s="78"/>
      <c r="K870" s="78"/>
      <c r="L870" s="78"/>
      <c r="M870" s="78"/>
      <c r="N870" s="78"/>
      <c r="O870" s="78"/>
      <c r="P870" s="78"/>
      <c r="Q870" s="78"/>
    </row>
    <row r="871" spans="2:17" x14ac:dyDescent="0.25">
      <c r="B871" s="88"/>
      <c r="C871" s="87"/>
      <c r="D871" s="78"/>
      <c r="E871" s="78"/>
      <c r="F871" s="78"/>
      <c r="G871" s="78"/>
      <c r="H871" s="78"/>
      <c r="I871" s="78"/>
      <c r="J871" s="78"/>
      <c r="K871" s="78"/>
      <c r="L871" s="78"/>
      <c r="M871" s="78"/>
      <c r="N871" s="78"/>
      <c r="O871" s="78"/>
      <c r="P871" s="78"/>
      <c r="Q871" s="78"/>
    </row>
    <row r="872" spans="2:17" x14ac:dyDescent="0.25">
      <c r="B872" s="88"/>
      <c r="C872" s="87"/>
      <c r="D872" s="78"/>
      <c r="E872" s="78"/>
      <c r="F872" s="78"/>
      <c r="G872" s="78"/>
      <c r="H872" s="78"/>
      <c r="I872" s="78"/>
      <c r="J872" s="78"/>
      <c r="K872" s="78"/>
      <c r="L872" s="78"/>
      <c r="M872" s="78"/>
      <c r="N872" s="78"/>
      <c r="O872" s="78"/>
      <c r="P872" s="78"/>
      <c r="Q872" s="78"/>
    </row>
    <row r="873" spans="2:17" x14ac:dyDescent="0.25">
      <c r="B873" s="88"/>
      <c r="C873" s="87"/>
      <c r="D873" s="78"/>
      <c r="E873" s="78"/>
      <c r="F873" s="78"/>
      <c r="G873" s="78"/>
      <c r="H873" s="78"/>
      <c r="I873" s="78"/>
      <c r="J873" s="78"/>
      <c r="K873" s="78"/>
      <c r="L873" s="78"/>
      <c r="M873" s="78"/>
      <c r="N873" s="78"/>
      <c r="O873" s="78"/>
      <c r="P873" s="78"/>
      <c r="Q873" s="78"/>
    </row>
    <row r="874" spans="2:17" x14ac:dyDescent="0.25">
      <c r="B874" s="88"/>
      <c r="C874" s="87"/>
      <c r="D874" s="78"/>
      <c r="E874" s="78"/>
      <c r="F874" s="78"/>
      <c r="G874" s="78"/>
      <c r="H874" s="78"/>
      <c r="I874" s="78"/>
      <c r="J874" s="78"/>
      <c r="K874" s="78"/>
      <c r="L874" s="78"/>
      <c r="M874" s="78"/>
      <c r="N874" s="78"/>
      <c r="O874" s="78"/>
      <c r="P874" s="78"/>
      <c r="Q874" s="78"/>
    </row>
    <row r="875" spans="2:17" x14ac:dyDescent="0.25">
      <c r="B875" s="88"/>
      <c r="C875" s="87"/>
      <c r="D875" s="78"/>
      <c r="E875" s="78"/>
      <c r="F875" s="78"/>
      <c r="G875" s="78"/>
      <c r="H875" s="78"/>
      <c r="I875" s="78"/>
      <c r="J875" s="78"/>
      <c r="K875" s="78"/>
      <c r="L875" s="78"/>
      <c r="M875" s="78"/>
      <c r="N875" s="78"/>
      <c r="O875" s="78"/>
      <c r="P875" s="78"/>
      <c r="Q875" s="78"/>
    </row>
    <row r="876" spans="2:17" x14ac:dyDescent="0.25">
      <c r="B876" s="88"/>
      <c r="C876" s="87"/>
      <c r="D876" s="78"/>
      <c r="E876" s="78"/>
      <c r="F876" s="78"/>
      <c r="G876" s="78"/>
      <c r="H876" s="78"/>
      <c r="I876" s="78"/>
      <c r="J876" s="78"/>
      <c r="K876" s="78"/>
      <c r="L876" s="78"/>
      <c r="M876" s="78"/>
      <c r="N876" s="78"/>
      <c r="O876" s="78"/>
      <c r="P876" s="78"/>
      <c r="Q876" s="78"/>
    </row>
    <row r="877" spans="2:17" x14ac:dyDescent="0.25">
      <c r="B877" s="88"/>
      <c r="C877" s="87"/>
      <c r="D877" s="78"/>
      <c r="E877" s="78"/>
      <c r="F877" s="78"/>
      <c r="G877" s="78"/>
      <c r="H877" s="78"/>
      <c r="I877" s="78"/>
      <c r="J877" s="78"/>
      <c r="K877" s="78"/>
      <c r="L877" s="78"/>
      <c r="M877" s="78"/>
      <c r="N877" s="78"/>
      <c r="O877" s="78"/>
      <c r="P877" s="78"/>
      <c r="Q877" s="78"/>
    </row>
    <row r="878" spans="2:17" x14ac:dyDescent="0.25">
      <c r="B878" s="88"/>
      <c r="C878" s="87"/>
      <c r="D878" s="78"/>
      <c r="E878" s="78"/>
      <c r="F878" s="78"/>
      <c r="G878" s="78"/>
      <c r="H878" s="78"/>
      <c r="I878" s="78"/>
      <c r="J878" s="78"/>
      <c r="K878" s="78"/>
      <c r="L878" s="78"/>
      <c r="M878" s="78"/>
      <c r="N878" s="78"/>
      <c r="O878" s="78"/>
      <c r="P878" s="78"/>
      <c r="Q878" s="78"/>
    </row>
    <row r="879" spans="2:17" x14ac:dyDescent="0.25">
      <c r="B879" s="88"/>
      <c r="C879" s="87"/>
      <c r="D879" s="78"/>
      <c r="E879" s="78"/>
      <c r="F879" s="78"/>
      <c r="G879" s="78"/>
      <c r="H879" s="78"/>
      <c r="I879" s="78"/>
      <c r="J879" s="78"/>
      <c r="K879" s="78"/>
      <c r="L879" s="78"/>
      <c r="M879" s="78"/>
      <c r="N879" s="78"/>
      <c r="O879" s="78"/>
      <c r="P879" s="78"/>
      <c r="Q879" s="78"/>
    </row>
    <row r="880" spans="2:17" x14ac:dyDescent="0.25">
      <c r="B880" s="88"/>
      <c r="C880" s="87"/>
      <c r="D880" s="78"/>
      <c r="E880" s="78"/>
      <c r="F880" s="78"/>
      <c r="G880" s="78"/>
      <c r="H880" s="78"/>
      <c r="I880" s="78"/>
      <c r="J880" s="78"/>
      <c r="K880" s="78"/>
      <c r="L880" s="78"/>
      <c r="M880" s="78"/>
      <c r="N880" s="78"/>
      <c r="O880" s="78"/>
      <c r="P880" s="78"/>
      <c r="Q880" s="78"/>
    </row>
    <row r="881" spans="2:17" x14ac:dyDescent="0.25">
      <c r="B881" s="88"/>
      <c r="C881" s="87"/>
      <c r="D881" s="78"/>
      <c r="E881" s="78"/>
      <c r="F881" s="78"/>
      <c r="G881" s="78"/>
      <c r="H881" s="78"/>
      <c r="I881" s="78"/>
      <c r="J881" s="78"/>
      <c r="K881" s="78"/>
      <c r="L881" s="78"/>
      <c r="M881" s="78"/>
      <c r="N881" s="78"/>
      <c r="O881" s="78"/>
      <c r="P881" s="78"/>
      <c r="Q881" s="78"/>
    </row>
    <row r="882" spans="2:17" x14ac:dyDescent="0.25">
      <c r="B882" s="88"/>
      <c r="C882" s="87"/>
      <c r="D882" s="78"/>
      <c r="E882" s="78"/>
      <c r="F882" s="78"/>
      <c r="G882" s="78"/>
      <c r="H882" s="78"/>
      <c r="I882" s="78"/>
      <c r="J882" s="78"/>
      <c r="K882" s="78"/>
      <c r="L882" s="78"/>
      <c r="M882" s="78"/>
      <c r="N882" s="78"/>
      <c r="O882" s="78"/>
      <c r="P882" s="78"/>
      <c r="Q882" s="78"/>
    </row>
    <row r="883" spans="2:17" x14ac:dyDescent="0.25">
      <c r="B883" s="88"/>
      <c r="C883" s="87"/>
      <c r="D883" s="78"/>
      <c r="E883" s="78"/>
      <c r="F883" s="78"/>
      <c r="G883" s="78"/>
      <c r="H883" s="78"/>
      <c r="I883" s="78"/>
      <c r="J883" s="78"/>
      <c r="K883" s="78"/>
      <c r="L883" s="78"/>
      <c r="M883" s="78"/>
      <c r="N883" s="78"/>
      <c r="O883" s="78"/>
      <c r="P883" s="78"/>
      <c r="Q883" s="78"/>
    </row>
    <row r="884" spans="2:17" x14ac:dyDescent="0.25">
      <c r="B884" s="88"/>
      <c r="C884" s="87"/>
      <c r="D884" s="78"/>
      <c r="E884" s="78"/>
      <c r="F884" s="78"/>
      <c r="G884" s="78"/>
      <c r="H884" s="78"/>
      <c r="I884" s="78"/>
      <c r="J884" s="78"/>
      <c r="K884" s="78"/>
      <c r="L884" s="78"/>
      <c r="M884" s="78"/>
      <c r="N884" s="78"/>
      <c r="O884" s="78"/>
      <c r="P884" s="78"/>
      <c r="Q884" s="78"/>
    </row>
    <row r="885" spans="2:17" x14ac:dyDescent="0.25">
      <c r="B885" s="88"/>
      <c r="C885" s="87"/>
      <c r="D885" s="78"/>
      <c r="E885" s="78"/>
      <c r="F885" s="78"/>
      <c r="G885" s="78"/>
      <c r="H885" s="78"/>
      <c r="I885" s="78"/>
      <c r="J885" s="78"/>
      <c r="K885" s="78"/>
      <c r="L885" s="78"/>
      <c r="M885" s="78"/>
      <c r="N885" s="78"/>
      <c r="O885" s="78"/>
      <c r="P885" s="78"/>
      <c r="Q885" s="78"/>
    </row>
    <row r="886" spans="2:17" x14ac:dyDescent="0.25">
      <c r="B886" s="88"/>
      <c r="C886" s="87"/>
      <c r="D886" s="78"/>
      <c r="E886" s="78"/>
      <c r="F886" s="78"/>
      <c r="G886" s="78"/>
      <c r="H886" s="78"/>
      <c r="I886" s="78"/>
      <c r="J886" s="78"/>
      <c r="K886" s="78"/>
      <c r="L886" s="78"/>
      <c r="M886" s="78"/>
      <c r="N886" s="78"/>
      <c r="O886" s="78"/>
      <c r="P886" s="78"/>
      <c r="Q886" s="78"/>
    </row>
    <row r="887" spans="2:17" x14ac:dyDescent="0.25">
      <c r="B887" s="88"/>
      <c r="C887" s="87"/>
      <c r="D887" s="78"/>
      <c r="E887" s="78"/>
      <c r="F887" s="78"/>
      <c r="G887" s="78"/>
      <c r="H887" s="78"/>
      <c r="I887" s="78"/>
      <c r="J887" s="78"/>
      <c r="K887" s="78"/>
      <c r="L887" s="78"/>
      <c r="M887" s="78"/>
      <c r="N887" s="78"/>
      <c r="O887" s="78"/>
      <c r="P887" s="78"/>
      <c r="Q887" s="78"/>
    </row>
    <row r="888" spans="2:17" x14ac:dyDescent="0.25">
      <c r="B888" s="88"/>
      <c r="C888" s="87"/>
      <c r="D888" s="78"/>
      <c r="E888" s="78"/>
      <c r="F888" s="78"/>
      <c r="G888" s="78"/>
      <c r="H888" s="78"/>
      <c r="I888" s="78"/>
      <c r="J888" s="78"/>
      <c r="K888" s="78"/>
      <c r="L888" s="78"/>
      <c r="M888" s="78"/>
      <c r="N888" s="78"/>
      <c r="O888" s="78"/>
      <c r="P888" s="78"/>
      <c r="Q888" s="78"/>
    </row>
    <row r="889" spans="2:17" x14ac:dyDescent="0.25">
      <c r="B889" s="88"/>
      <c r="C889" s="87"/>
      <c r="D889" s="78"/>
      <c r="E889" s="78"/>
      <c r="F889" s="78"/>
      <c r="G889" s="78"/>
      <c r="H889" s="78"/>
      <c r="I889" s="78"/>
      <c r="J889" s="78"/>
      <c r="K889" s="78"/>
      <c r="L889" s="78"/>
      <c r="M889" s="78"/>
      <c r="N889" s="78"/>
      <c r="O889" s="78"/>
      <c r="P889" s="78"/>
      <c r="Q889" s="78"/>
    </row>
    <row r="890" spans="2:17" x14ac:dyDescent="0.25">
      <c r="B890" s="88"/>
      <c r="C890" s="87"/>
      <c r="D890" s="78"/>
      <c r="E890" s="78"/>
      <c r="F890" s="78"/>
      <c r="G890" s="78"/>
      <c r="H890" s="78"/>
      <c r="I890" s="78"/>
      <c r="J890" s="78"/>
      <c r="K890" s="78"/>
      <c r="L890" s="78"/>
      <c r="M890" s="78"/>
      <c r="N890" s="78"/>
      <c r="O890" s="78"/>
      <c r="P890" s="78"/>
      <c r="Q890" s="78"/>
    </row>
    <row r="891" spans="2:17" x14ac:dyDescent="0.25">
      <c r="B891" s="88"/>
      <c r="C891" s="87"/>
      <c r="D891" s="78"/>
      <c r="E891" s="78"/>
      <c r="F891" s="78"/>
      <c r="G891" s="78"/>
      <c r="H891" s="78"/>
      <c r="I891" s="78"/>
      <c r="J891" s="78"/>
      <c r="K891" s="78"/>
      <c r="L891" s="78"/>
      <c r="M891" s="78"/>
      <c r="N891" s="78"/>
      <c r="O891" s="78"/>
      <c r="P891" s="78"/>
      <c r="Q891" s="78"/>
    </row>
    <row r="892" spans="2:17" x14ac:dyDescent="0.25">
      <c r="B892" s="88"/>
      <c r="C892" s="87"/>
      <c r="D892" s="78"/>
      <c r="E892" s="78"/>
      <c r="F892" s="78"/>
      <c r="G892" s="78"/>
      <c r="H892" s="78"/>
      <c r="I892" s="78"/>
      <c r="J892" s="78"/>
      <c r="K892" s="78"/>
      <c r="L892" s="78"/>
      <c r="M892" s="78"/>
      <c r="N892" s="78"/>
      <c r="O892" s="78"/>
      <c r="P892" s="78"/>
      <c r="Q892" s="78"/>
    </row>
    <row r="893" spans="2:17" x14ac:dyDescent="0.25">
      <c r="B893" s="88"/>
      <c r="C893" s="87"/>
      <c r="D893" s="78"/>
      <c r="E893" s="78"/>
      <c r="F893" s="78"/>
      <c r="G893" s="78"/>
      <c r="H893" s="78"/>
      <c r="I893" s="78"/>
      <c r="J893" s="78"/>
      <c r="K893" s="78"/>
      <c r="L893" s="78"/>
      <c r="M893" s="78"/>
      <c r="N893" s="78"/>
      <c r="O893" s="78"/>
      <c r="P893" s="78"/>
      <c r="Q893" s="78"/>
    </row>
    <row r="894" spans="2:17" x14ac:dyDescent="0.25">
      <c r="B894" s="88"/>
      <c r="C894" s="87"/>
      <c r="D894" s="78"/>
      <c r="E894" s="78"/>
      <c r="F894" s="78"/>
      <c r="G894" s="78"/>
      <c r="H894" s="78"/>
      <c r="I894" s="78"/>
      <c r="J894" s="78"/>
      <c r="K894" s="78"/>
      <c r="L894" s="78"/>
      <c r="M894" s="78"/>
      <c r="N894" s="78"/>
      <c r="O894" s="78"/>
      <c r="P894" s="78"/>
      <c r="Q894" s="78"/>
    </row>
    <row r="895" spans="2:17" x14ac:dyDescent="0.25">
      <c r="B895" s="88"/>
      <c r="C895" s="87"/>
      <c r="D895" s="78"/>
      <c r="E895" s="78"/>
      <c r="F895" s="78"/>
      <c r="G895" s="78"/>
      <c r="H895" s="78"/>
      <c r="I895" s="78"/>
      <c r="J895" s="78"/>
      <c r="K895" s="78"/>
      <c r="L895" s="78"/>
      <c r="M895" s="78"/>
      <c r="N895" s="78"/>
      <c r="O895" s="78"/>
      <c r="P895" s="78"/>
      <c r="Q895" s="78"/>
    </row>
    <row r="896" spans="2:17" x14ac:dyDescent="0.25">
      <c r="B896" s="88"/>
      <c r="C896" s="87"/>
      <c r="D896" s="78"/>
      <c r="E896" s="78"/>
      <c r="F896" s="78"/>
      <c r="G896" s="78"/>
      <c r="H896" s="78"/>
      <c r="I896" s="78"/>
      <c r="J896" s="78"/>
      <c r="K896" s="78"/>
      <c r="L896" s="78"/>
      <c r="M896" s="78"/>
      <c r="N896" s="78"/>
      <c r="O896" s="78"/>
      <c r="P896" s="78"/>
      <c r="Q896" s="78"/>
    </row>
    <row r="897" spans="2:17" x14ac:dyDescent="0.25">
      <c r="B897" s="88"/>
      <c r="C897" s="87"/>
      <c r="D897" s="78"/>
      <c r="E897" s="78"/>
      <c r="F897" s="78"/>
      <c r="G897" s="78"/>
      <c r="H897" s="78"/>
      <c r="I897" s="78"/>
      <c r="J897" s="78"/>
      <c r="K897" s="78"/>
      <c r="L897" s="78"/>
      <c r="M897" s="78"/>
      <c r="N897" s="78"/>
      <c r="O897" s="78"/>
      <c r="P897" s="78"/>
      <c r="Q897" s="78"/>
    </row>
    <row r="898" spans="2:17" x14ac:dyDescent="0.25">
      <c r="B898" s="88"/>
      <c r="C898" s="87"/>
      <c r="D898" s="78"/>
      <c r="E898" s="78"/>
      <c r="F898" s="78"/>
      <c r="G898" s="78"/>
      <c r="H898" s="78"/>
      <c r="I898" s="78"/>
      <c r="J898" s="78"/>
      <c r="K898" s="78"/>
      <c r="L898" s="78"/>
      <c r="M898" s="78"/>
      <c r="N898" s="78"/>
      <c r="O898" s="78"/>
      <c r="P898" s="78"/>
      <c r="Q898" s="78"/>
    </row>
    <row r="899" spans="2:17" x14ac:dyDescent="0.25">
      <c r="B899" s="88"/>
      <c r="C899" s="87"/>
      <c r="D899" s="78"/>
      <c r="E899" s="78"/>
      <c r="F899" s="78"/>
      <c r="G899" s="78"/>
      <c r="H899" s="78"/>
      <c r="I899" s="78"/>
      <c r="J899" s="78"/>
      <c r="K899" s="78"/>
      <c r="L899" s="78"/>
      <c r="M899" s="78"/>
      <c r="N899" s="78"/>
      <c r="O899" s="78"/>
      <c r="P899" s="78"/>
      <c r="Q899" s="78"/>
    </row>
    <row r="900" spans="2:17" x14ac:dyDescent="0.25">
      <c r="B900" s="88"/>
      <c r="C900" s="87"/>
      <c r="D900" s="78"/>
      <c r="E900" s="78"/>
      <c r="F900" s="78"/>
      <c r="G900" s="78"/>
      <c r="H900" s="78"/>
      <c r="I900" s="78"/>
      <c r="J900" s="78"/>
      <c r="K900" s="78"/>
      <c r="L900" s="78"/>
      <c r="M900" s="78"/>
      <c r="N900" s="78"/>
      <c r="O900" s="78"/>
      <c r="P900" s="78"/>
      <c r="Q900" s="78"/>
    </row>
    <row r="901" spans="2:17" x14ac:dyDescent="0.25">
      <c r="B901" s="88"/>
      <c r="C901" s="87"/>
      <c r="D901" s="78"/>
      <c r="E901" s="78"/>
      <c r="F901" s="78"/>
      <c r="G901" s="78"/>
      <c r="H901" s="78"/>
      <c r="I901" s="78"/>
      <c r="J901" s="78"/>
      <c r="K901" s="78"/>
      <c r="L901" s="78"/>
      <c r="M901" s="78"/>
      <c r="N901" s="78"/>
      <c r="O901" s="78"/>
      <c r="P901" s="78"/>
      <c r="Q901" s="78"/>
    </row>
    <row r="902" spans="2:17" x14ac:dyDescent="0.25">
      <c r="B902" s="88"/>
      <c r="C902" s="87"/>
      <c r="D902" s="78"/>
      <c r="E902" s="78"/>
      <c r="F902" s="78"/>
      <c r="G902" s="78"/>
      <c r="H902" s="78"/>
      <c r="I902" s="78"/>
      <c r="J902" s="78"/>
      <c r="K902" s="78"/>
      <c r="L902" s="78"/>
      <c r="M902" s="78"/>
      <c r="N902" s="78"/>
      <c r="O902" s="78"/>
      <c r="P902" s="78"/>
      <c r="Q902" s="78"/>
    </row>
    <row r="903" spans="2:17" x14ac:dyDescent="0.25">
      <c r="B903" s="88"/>
      <c r="C903" s="87"/>
      <c r="D903" s="78"/>
      <c r="E903" s="78"/>
      <c r="F903" s="78"/>
      <c r="G903" s="78"/>
      <c r="H903" s="78"/>
      <c r="I903" s="78"/>
      <c r="J903" s="78"/>
      <c r="K903" s="78"/>
      <c r="L903" s="78"/>
      <c r="M903" s="78"/>
      <c r="N903" s="78"/>
      <c r="O903" s="78"/>
      <c r="P903" s="78"/>
      <c r="Q903" s="78"/>
    </row>
    <row r="904" spans="2:17" x14ac:dyDescent="0.25">
      <c r="B904" s="88"/>
      <c r="C904" s="87"/>
      <c r="D904" s="78"/>
      <c r="E904" s="78"/>
      <c r="F904" s="78"/>
      <c r="G904" s="78"/>
      <c r="H904" s="78"/>
      <c r="I904" s="78"/>
      <c r="J904" s="78"/>
      <c r="K904" s="78"/>
      <c r="L904" s="78"/>
      <c r="M904" s="78"/>
      <c r="N904" s="78"/>
      <c r="O904" s="78"/>
      <c r="P904" s="78"/>
      <c r="Q904" s="78"/>
    </row>
    <row r="905" spans="2:17" x14ac:dyDescent="0.25">
      <c r="B905" s="88"/>
      <c r="C905" s="87"/>
      <c r="D905" s="78"/>
      <c r="E905" s="78"/>
      <c r="F905" s="78"/>
      <c r="G905" s="78"/>
      <c r="H905" s="78"/>
      <c r="I905" s="78"/>
      <c r="J905" s="78"/>
      <c r="K905" s="78"/>
      <c r="L905" s="78"/>
      <c r="M905" s="78"/>
      <c r="N905" s="78"/>
      <c r="O905" s="78"/>
      <c r="P905" s="78"/>
      <c r="Q905" s="78"/>
    </row>
    <row r="906" spans="2:17" x14ac:dyDescent="0.25">
      <c r="B906" s="88"/>
      <c r="C906" s="87"/>
      <c r="D906" s="78"/>
      <c r="E906" s="78"/>
      <c r="F906" s="78"/>
      <c r="G906" s="78"/>
      <c r="H906" s="78"/>
      <c r="I906" s="78"/>
      <c r="J906" s="78"/>
      <c r="K906" s="78"/>
      <c r="L906" s="78"/>
      <c r="M906" s="78"/>
      <c r="N906" s="78"/>
      <c r="O906" s="78"/>
      <c r="P906" s="78"/>
      <c r="Q906" s="78"/>
    </row>
    <row r="907" spans="2:17" x14ac:dyDescent="0.25">
      <c r="B907" s="88"/>
      <c r="C907" s="87"/>
      <c r="D907" s="78"/>
      <c r="E907" s="78"/>
      <c r="F907" s="78"/>
      <c r="G907" s="78"/>
      <c r="H907" s="78"/>
      <c r="I907" s="78"/>
      <c r="J907" s="78"/>
      <c r="K907" s="78"/>
      <c r="L907" s="78"/>
      <c r="M907" s="78"/>
      <c r="N907" s="78"/>
      <c r="O907" s="78"/>
      <c r="P907" s="78"/>
      <c r="Q907" s="78"/>
    </row>
    <row r="908" spans="2:17" x14ac:dyDescent="0.25">
      <c r="B908" s="88"/>
      <c r="C908" s="87"/>
      <c r="D908" s="78"/>
      <c r="E908" s="78"/>
      <c r="F908" s="78"/>
      <c r="G908" s="78"/>
      <c r="H908" s="78"/>
      <c r="I908" s="78"/>
      <c r="J908" s="78"/>
      <c r="K908" s="78"/>
      <c r="L908" s="78"/>
      <c r="M908" s="78"/>
      <c r="N908" s="78"/>
      <c r="O908" s="78"/>
      <c r="P908" s="78"/>
      <c r="Q908" s="78"/>
    </row>
    <row r="909" spans="2:17" x14ac:dyDescent="0.25">
      <c r="B909" s="88"/>
      <c r="C909" s="87"/>
      <c r="D909" s="78"/>
      <c r="E909" s="78"/>
      <c r="F909" s="78"/>
      <c r="G909" s="78"/>
      <c r="H909" s="78"/>
      <c r="I909" s="78"/>
      <c r="J909" s="78"/>
      <c r="K909" s="78"/>
      <c r="L909" s="78"/>
      <c r="M909" s="78"/>
      <c r="N909" s="78"/>
      <c r="O909" s="78"/>
      <c r="P909" s="78"/>
      <c r="Q909" s="78"/>
    </row>
    <row r="910" spans="2:17" x14ac:dyDescent="0.25">
      <c r="B910" s="88"/>
      <c r="C910" s="87"/>
      <c r="D910" s="78"/>
      <c r="E910" s="78"/>
      <c r="F910" s="78"/>
      <c r="G910" s="78"/>
      <c r="H910" s="78"/>
      <c r="I910" s="78"/>
      <c r="J910" s="78"/>
      <c r="K910" s="78"/>
      <c r="L910" s="78"/>
      <c r="M910" s="78"/>
      <c r="N910" s="78"/>
      <c r="O910" s="78"/>
      <c r="P910" s="78"/>
      <c r="Q910" s="78"/>
    </row>
    <row r="911" spans="2:17" x14ac:dyDescent="0.25">
      <c r="B911" s="88"/>
      <c r="C911" s="87"/>
      <c r="D911" s="78"/>
      <c r="E911" s="78"/>
      <c r="F911" s="78"/>
      <c r="G911" s="78"/>
      <c r="H911" s="78"/>
      <c r="I911" s="78"/>
      <c r="J911" s="78"/>
      <c r="K911" s="78"/>
      <c r="L911" s="78"/>
      <c r="M911" s="78"/>
      <c r="N911" s="78"/>
      <c r="O911" s="78"/>
      <c r="P911" s="78"/>
      <c r="Q911" s="78"/>
    </row>
    <row r="912" spans="2:17" x14ac:dyDescent="0.25">
      <c r="B912" s="88"/>
      <c r="C912" s="87"/>
      <c r="D912" s="78"/>
      <c r="E912" s="78"/>
      <c r="F912" s="78"/>
      <c r="G912" s="78"/>
      <c r="H912" s="78"/>
      <c r="I912" s="78"/>
      <c r="J912" s="78"/>
      <c r="K912" s="78"/>
      <c r="L912" s="78"/>
      <c r="M912" s="78"/>
      <c r="N912" s="78"/>
      <c r="O912" s="78"/>
      <c r="P912" s="78"/>
      <c r="Q912" s="78"/>
    </row>
    <row r="913" spans="2:17" x14ac:dyDescent="0.25">
      <c r="B913" s="88"/>
      <c r="C913" s="87"/>
      <c r="D913" s="78"/>
      <c r="E913" s="78"/>
      <c r="F913" s="78"/>
      <c r="G913" s="78"/>
      <c r="H913" s="78"/>
      <c r="I913" s="78"/>
      <c r="J913" s="78"/>
      <c r="K913" s="78"/>
      <c r="L913" s="78"/>
      <c r="M913" s="78"/>
      <c r="N913" s="78"/>
      <c r="O913" s="78"/>
      <c r="P913" s="78"/>
      <c r="Q913" s="78"/>
    </row>
    <row r="914" spans="2:17" x14ac:dyDescent="0.25">
      <c r="B914" s="88"/>
      <c r="C914" s="87"/>
      <c r="D914" s="78"/>
      <c r="E914" s="78"/>
      <c r="F914" s="78"/>
      <c r="G914" s="78"/>
      <c r="H914" s="78"/>
      <c r="I914" s="78"/>
      <c r="J914" s="78"/>
      <c r="K914" s="78"/>
      <c r="L914" s="78"/>
      <c r="M914" s="78"/>
      <c r="N914" s="78"/>
      <c r="O914" s="78"/>
      <c r="P914" s="78"/>
      <c r="Q914" s="78"/>
    </row>
    <row r="915" spans="2:17" x14ac:dyDescent="0.25">
      <c r="B915" s="88"/>
      <c r="C915" s="87"/>
      <c r="D915" s="78"/>
      <c r="E915" s="78"/>
      <c r="F915" s="78"/>
      <c r="G915" s="78"/>
      <c r="H915" s="78"/>
      <c r="I915" s="78"/>
      <c r="J915" s="78"/>
      <c r="K915" s="78"/>
      <c r="L915" s="78"/>
      <c r="M915" s="78"/>
      <c r="N915" s="78"/>
      <c r="O915" s="78"/>
      <c r="P915" s="78"/>
      <c r="Q915" s="78"/>
    </row>
    <row r="916" spans="2:17" x14ac:dyDescent="0.25">
      <c r="B916" s="88"/>
      <c r="C916" s="87"/>
      <c r="D916" s="78"/>
      <c r="E916" s="78"/>
      <c r="F916" s="78"/>
      <c r="G916" s="78"/>
      <c r="H916" s="78"/>
      <c r="I916" s="78"/>
      <c r="J916" s="78"/>
      <c r="K916" s="78"/>
      <c r="L916" s="78"/>
      <c r="M916" s="78"/>
      <c r="N916" s="78"/>
      <c r="O916" s="78"/>
      <c r="P916" s="78"/>
      <c r="Q916" s="78"/>
    </row>
    <row r="917" spans="2:17" x14ac:dyDescent="0.25">
      <c r="B917" s="88"/>
      <c r="C917" s="87"/>
      <c r="D917" s="78"/>
      <c r="E917" s="78"/>
      <c r="F917" s="78"/>
      <c r="G917" s="78"/>
      <c r="H917" s="78"/>
      <c r="I917" s="78"/>
      <c r="J917" s="78"/>
      <c r="K917" s="78"/>
      <c r="L917" s="78"/>
      <c r="M917" s="78"/>
      <c r="N917" s="78"/>
      <c r="O917" s="78"/>
      <c r="P917" s="78"/>
      <c r="Q917" s="78"/>
    </row>
    <row r="918" spans="2:17" x14ac:dyDescent="0.25">
      <c r="B918" s="88"/>
      <c r="C918" s="87"/>
      <c r="D918" s="78"/>
      <c r="E918" s="78"/>
      <c r="F918" s="78"/>
      <c r="G918" s="78"/>
      <c r="H918" s="78"/>
      <c r="I918" s="78"/>
      <c r="J918" s="78"/>
      <c r="K918" s="78"/>
      <c r="L918" s="78"/>
      <c r="M918" s="78"/>
      <c r="N918" s="78"/>
      <c r="O918" s="78"/>
      <c r="P918" s="78"/>
      <c r="Q918" s="78"/>
    </row>
    <row r="919" spans="2:17" x14ac:dyDescent="0.25">
      <c r="B919" s="88"/>
      <c r="C919" s="87"/>
      <c r="D919" s="78"/>
      <c r="E919" s="78"/>
      <c r="F919" s="78"/>
      <c r="G919" s="78"/>
      <c r="H919" s="78"/>
      <c r="I919" s="78"/>
      <c r="J919" s="78"/>
      <c r="K919" s="78"/>
      <c r="L919" s="78"/>
      <c r="M919" s="78"/>
      <c r="N919" s="78"/>
      <c r="O919" s="78"/>
      <c r="P919" s="78"/>
      <c r="Q919" s="78"/>
    </row>
    <row r="920" spans="2:17" x14ac:dyDescent="0.25">
      <c r="B920" s="88"/>
      <c r="C920" s="87"/>
      <c r="D920" s="78"/>
      <c r="E920" s="78"/>
      <c r="F920" s="78"/>
      <c r="G920" s="78"/>
      <c r="H920" s="78"/>
      <c r="I920" s="78"/>
      <c r="J920" s="78"/>
      <c r="K920" s="78"/>
      <c r="L920" s="78"/>
      <c r="M920" s="78"/>
      <c r="N920" s="78"/>
      <c r="O920" s="78"/>
      <c r="P920" s="78"/>
      <c r="Q920" s="78"/>
    </row>
    <row r="921" spans="2:17" x14ac:dyDescent="0.25">
      <c r="B921" s="88"/>
      <c r="C921" s="87"/>
      <c r="D921" s="78"/>
      <c r="E921" s="78"/>
      <c r="F921" s="78"/>
      <c r="G921" s="78"/>
      <c r="H921" s="78"/>
      <c r="I921" s="78"/>
      <c r="J921" s="78"/>
      <c r="K921" s="78"/>
      <c r="L921" s="78"/>
      <c r="M921" s="78"/>
      <c r="N921" s="78"/>
      <c r="O921" s="78"/>
      <c r="P921" s="78"/>
      <c r="Q921" s="78"/>
    </row>
    <row r="922" spans="2:17" x14ac:dyDescent="0.25">
      <c r="B922" s="88"/>
      <c r="C922" s="87"/>
      <c r="D922" s="78"/>
      <c r="E922" s="78"/>
      <c r="F922" s="78"/>
      <c r="G922" s="78"/>
      <c r="H922" s="78"/>
      <c r="I922" s="78"/>
      <c r="J922" s="78"/>
      <c r="K922" s="78"/>
      <c r="L922" s="78"/>
      <c r="M922" s="78"/>
      <c r="N922" s="78"/>
      <c r="O922" s="78"/>
      <c r="P922" s="78"/>
      <c r="Q922" s="78"/>
    </row>
    <row r="923" spans="2:17" x14ac:dyDescent="0.25">
      <c r="B923" s="88"/>
      <c r="C923" s="87"/>
      <c r="D923" s="78"/>
      <c r="E923" s="78"/>
      <c r="F923" s="78"/>
      <c r="G923" s="78"/>
      <c r="H923" s="78"/>
      <c r="I923" s="78"/>
      <c r="J923" s="78"/>
      <c r="K923" s="78"/>
      <c r="L923" s="78"/>
      <c r="M923" s="78"/>
      <c r="N923" s="78"/>
      <c r="O923" s="78"/>
      <c r="P923" s="78"/>
      <c r="Q923" s="78"/>
    </row>
    <row r="924" spans="2:17" x14ac:dyDescent="0.25">
      <c r="B924" s="88"/>
      <c r="C924" s="87"/>
      <c r="D924" s="78"/>
      <c r="E924" s="78"/>
      <c r="F924" s="78"/>
      <c r="G924" s="78"/>
      <c r="H924" s="78"/>
      <c r="I924" s="78"/>
      <c r="J924" s="78"/>
      <c r="K924" s="78"/>
      <c r="L924" s="78"/>
      <c r="M924" s="78"/>
      <c r="N924" s="78"/>
      <c r="O924" s="78"/>
      <c r="P924" s="78"/>
      <c r="Q924" s="78"/>
    </row>
    <row r="925" spans="2:17" x14ac:dyDescent="0.25">
      <c r="B925" s="88"/>
      <c r="C925" s="87"/>
      <c r="D925" s="78"/>
      <c r="E925" s="78"/>
      <c r="F925" s="78"/>
      <c r="G925" s="78"/>
      <c r="H925" s="78"/>
      <c r="I925" s="78"/>
      <c r="J925" s="78"/>
      <c r="K925" s="78"/>
      <c r="L925" s="78"/>
      <c r="M925" s="78"/>
      <c r="N925" s="78"/>
      <c r="O925" s="78"/>
      <c r="P925" s="78"/>
      <c r="Q925" s="78"/>
    </row>
    <row r="926" spans="2:17" x14ac:dyDescent="0.25">
      <c r="B926" s="88"/>
      <c r="C926" s="87"/>
      <c r="D926" s="78"/>
      <c r="E926" s="78"/>
      <c r="F926" s="78"/>
      <c r="G926" s="78"/>
      <c r="H926" s="78"/>
      <c r="I926" s="78"/>
      <c r="J926" s="78"/>
      <c r="K926" s="78"/>
      <c r="L926" s="78"/>
      <c r="M926" s="78"/>
      <c r="N926" s="78"/>
      <c r="O926" s="78"/>
      <c r="P926" s="78"/>
      <c r="Q926" s="78"/>
    </row>
    <row r="927" spans="2:17" x14ac:dyDescent="0.25">
      <c r="B927" s="88"/>
      <c r="C927" s="87"/>
      <c r="D927" s="78"/>
      <c r="E927" s="78"/>
      <c r="F927" s="78"/>
      <c r="G927" s="78"/>
      <c r="H927" s="78"/>
      <c r="I927" s="78"/>
      <c r="J927" s="78"/>
      <c r="K927" s="78"/>
      <c r="L927" s="78"/>
      <c r="M927" s="78"/>
      <c r="N927" s="78"/>
      <c r="O927" s="78"/>
      <c r="P927" s="78"/>
      <c r="Q927" s="78"/>
    </row>
    <row r="928" spans="2:17" x14ac:dyDescent="0.25">
      <c r="B928" s="88"/>
      <c r="C928" s="87"/>
      <c r="D928" s="78"/>
      <c r="E928" s="78"/>
      <c r="F928" s="78"/>
      <c r="G928" s="78"/>
      <c r="H928" s="78"/>
      <c r="I928" s="78"/>
      <c r="J928" s="78"/>
      <c r="K928" s="78"/>
      <c r="L928" s="78"/>
      <c r="M928" s="78"/>
      <c r="N928" s="78"/>
      <c r="O928" s="78"/>
      <c r="P928" s="78"/>
      <c r="Q928" s="78"/>
    </row>
    <row r="929" spans="2:17" x14ac:dyDescent="0.25">
      <c r="B929" s="88"/>
      <c r="C929" s="87"/>
      <c r="D929" s="78"/>
      <c r="E929" s="78"/>
      <c r="F929" s="78"/>
      <c r="G929" s="78"/>
      <c r="H929" s="78"/>
      <c r="I929" s="78"/>
      <c r="J929" s="78"/>
      <c r="K929" s="78"/>
      <c r="L929" s="78"/>
      <c r="M929" s="78"/>
      <c r="N929" s="78"/>
      <c r="O929" s="78"/>
      <c r="P929" s="78"/>
      <c r="Q929" s="78"/>
    </row>
    <row r="930" spans="2:17" x14ac:dyDescent="0.25">
      <c r="B930" s="88"/>
      <c r="C930" s="87"/>
      <c r="D930" s="78"/>
      <c r="E930" s="78"/>
      <c r="F930" s="78"/>
      <c r="G930" s="78"/>
      <c r="H930" s="78"/>
      <c r="I930" s="78"/>
      <c r="J930" s="78"/>
      <c r="K930" s="78"/>
      <c r="L930" s="78"/>
      <c r="M930" s="78"/>
      <c r="N930" s="78"/>
      <c r="O930" s="78"/>
      <c r="P930" s="78"/>
      <c r="Q930" s="78"/>
    </row>
    <row r="931" spans="2:17" x14ac:dyDescent="0.25">
      <c r="B931" s="88"/>
      <c r="C931" s="87"/>
      <c r="D931" s="78"/>
      <c r="E931" s="78"/>
      <c r="F931" s="78"/>
      <c r="G931" s="78"/>
      <c r="H931" s="78"/>
      <c r="I931" s="78"/>
      <c r="J931" s="78"/>
      <c r="K931" s="78"/>
      <c r="L931" s="78"/>
      <c r="M931" s="78"/>
      <c r="N931" s="78"/>
      <c r="O931" s="78"/>
      <c r="P931" s="78"/>
      <c r="Q931" s="78"/>
    </row>
    <row r="932" spans="2:17" x14ac:dyDescent="0.25">
      <c r="B932" s="88"/>
      <c r="C932" s="87"/>
      <c r="D932" s="78"/>
      <c r="E932" s="78"/>
      <c r="F932" s="78"/>
      <c r="G932" s="78"/>
      <c r="H932" s="78"/>
      <c r="I932" s="78"/>
      <c r="J932" s="78"/>
      <c r="K932" s="78"/>
      <c r="L932" s="78"/>
      <c r="M932" s="78"/>
      <c r="N932" s="78"/>
      <c r="O932" s="78"/>
      <c r="P932" s="78"/>
      <c r="Q932" s="78"/>
    </row>
    <row r="933" spans="2:17" x14ac:dyDescent="0.25">
      <c r="B933" s="88"/>
      <c r="C933" s="87"/>
      <c r="D933" s="78"/>
      <c r="E933" s="78"/>
      <c r="F933" s="78"/>
      <c r="G933" s="78"/>
      <c r="H933" s="78"/>
      <c r="I933" s="78"/>
      <c r="J933" s="78"/>
      <c r="K933" s="78"/>
      <c r="L933" s="78"/>
      <c r="M933" s="78"/>
      <c r="N933" s="78"/>
      <c r="O933" s="78"/>
      <c r="P933" s="78"/>
      <c r="Q933" s="78"/>
    </row>
    <row r="934" spans="2:17" x14ac:dyDescent="0.25">
      <c r="B934" s="88"/>
      <c r="C934" s="87"/>
      <c r="D934" s="78"/>
      <c r="E934" s="78"/>
      <c r="F934" s="78"/>
      <c r="G934" s="78"/>
      <c r="H934" s="78"/>
      <c r="I934" s="78"/>
      <c r="J934" s="78"/>
      <c r="K934" s="78"/>
      <c r="L934" s="78"/>
      <c r="M934" s="78"/>
      <c r="N934" s="78"/>
      <c r="O934" s="78"/>
      <c r="P934" s="78"/>
      <c r="Q934" s="78"/>
    </row>
    <row r="935" spans="2:17" x14ac:dyDescent="0.25">
      <c r="B935" s="88"/>
      <c r="C935" s="87"/>
      <c r="D935" s="78"/>
      <c r="E935" s="78"/>
      <c r="F935" s="78"/>
      <c r="G935" s="78"/>
      <c r="H935" s="78"/>
      <c r="I935" s="78"/>
      <c r="J935" s="78"/>
      <c r="K935" s="78"/>
      <c r="L935" s="78"/>
      <c r="M935" s="78"/>
      <c r="N935" s="78"/>
      <c r="O935" s="78"/>
      <c r="P935" s="78"/>
      <c r="Q935" s="78"/>
    </row>
    <row r="936" spans="2:17" x14ac:dyDescent="0.25">
      <c r="B936" s="88"/>
      <c r="C936" s="87"/>
      <c r="D936" s="78"/>
      <c r="E936" s="78"/>
      <c r="F936" s="78"/>
      <c r="G936" s="78"/>
      <c r="H936" s="78"/>
      <c r="I936" s="78"/>
      <c r="J936" s="78"/>
      <c r="K936" s="78"/>
      <c r="L936" s="78"/>
      <c r="M936" s="78"/>
      <c r="N936" s="78"/>
      <c r="O936" s="78"/>
      <c r="P936" s="78"/>
      <c r="Q936" s="78"/>
    </row>
    <row r="937" spans="2:17" x14ac:dyDescent="0.25">
      <c r="B937" s="88"/>
      <c r="C937" s="87"/>
      <c r="D937" s="78"/>
      <c r="E937" s="78"/>
      <c r="F937" s="78"/>
      <c r="G937" s="78"/>
      <c r="H937" s="78"/>
      <c r="I937" s="78"/>
      <c r="J937" s="78"/>
      <c r="K937" s="78"/>
      <c r="L937" s="78"/>
      <c r="M937" s="78"/>
      <c r="N937" s="78"/>
      <c r="O937" s="78"/>
      <c r="P937" s="78"/>
      <c r="Q937" s="78"/>
    </row>
    <row r="938" spans="2:17" x14ac:dyDescent="0.25">
      <c r="B938" s="88"/>
      <c r="C938" s="87"/>
      <c r="D938" s="78"/>
      <c r="E938" s="78"/>
      <c r="F938" s="78"/>
      <c r="G938" s="78"/>
      <c r="H938" s="78"/>
      <c r="I938" s="78"/>
      <c r="J938" s="78"/>
      <c r="K938" s="78"/>
      <c r="L938" s="78"/>
      <c r="M938" s="78"/>
      <c r="N938" s="78"/>
      <c r="O938" s="78"/>
      <c r="P938" s="78"/>
      <c r="Q938" s="78"/>
    </row>
    <row r="939" spans="2:17" x14ac:dyDescent="0.25">
      <c r="B939" s="88"/>
      <c r="C939" s="87"/>
      <c r="D939" s="78"/>
      <c r="E939" s="78"/>
      <c r="F939" s="78"/>
      <c r="G939" s="78"/>
      <c r="H939" s="78"/>
      <c r="I939" s="78"/>
      <c r="J939" s="78"/>
      <c r="K939" s="78"/>
      <c r="L939" s="78"/>
      <c r="M939" s="78"/>
      <c r="N939" s="78"/>
      <c r="O939" s="78"/>
      <c r="P939" s="78"/>
      <c r="Q939" s="78"/>
    </row>
    <row r="940" spans="2:17" x14ac:dyDescent="0.25">
      <c r="B940" s="88"/>
      <c r="C940" s="87"/>
      <c r="D940" s="78"/>
      <c r="E940" s="78"/>
      <c r="F940" s="78"/>
      <c r="G940" s="78"/>
      <c r="H940" s="78"/>
      <c r="I940" s="78"/>
      <c r="J940" s="78"/>
      <c r="K940" s="78"/>
      <c r="L940" s="78"/>
      <c r="M940" s="78"/>
      <c r="N940" s="78"/>
      <c r="O940" s="78"/>
      <c r="P940" s="78"/>
      <c r="Q940" s="78"/>
    </row>
    <row r="941" spans="2:17" x14ac:dyDescent="0.25">
      <c r="B941" s="88"/>
      <c r="C941" s="87"/>
      <c r="D941" s="78"/>
      <c r="E941" s="78"/>
      <c r="F941" s="78"/>
      <c r="G941" s="78"/>
      <c r="H941" s="78"/>
      <c r="I941" s="78"/>
      <c r="J941" s="78"/>
      <c r="K941" s="78"/>
      <c r="L941" s="78"/>
      <c r="M941" s="78"/>
      <c r="N941" s="78"/>
      <c r="O941" s="78"/>
      <c r="P941" s="78"/>
      <c r="Q941" s="78"/>
    </row>
    <row r="942" spans="2:17" x14ac:dyDescent="0.25">
      <c r="B942" s="88"/>
      <c r="C942" s="87"/>
      <c r="D942" s="78"/>
      <c r="E942" s="78"/>
      <c r="F942" s="78"/>
      <c r="G942" s="78"/>
      <c r="H942" s="78"/>
      <c r="I942" s="78"/>
      <c r="J942" s="78"/>
      <c r="K942" s="78"/>
      <c r="L942" s="78"/>
      <c r="M942" s="78"/>
      <c r="N942" s="78"/>
      <c r="O942" s="78"/>
      <c r="P942" s="78"/>
      <c r="Q942" s="78"/>
    </row>
    <row r="943" spans="2:17" x14ac:dyDescent="0.25">
      <c r="B943" s="88"/>
      <c r="C943" s="87"/>
      <c r="D943" s="78"/>
      <c r="E943" s="78"/>
      <c r="F943" s="78"/>
      <c r="G943" s="78"/>
      <c r="H943" s="78"/>
      <c r="I943" s="78"/>
      <c r="J943" s="78"/>
      <c r="K943" s="78"/>
      <c r="L943" s="78"/>
      <c r="M943" s="78"/>
      <c r="N943" s="78"/>
      <c r="O943" s="78"/>
      <c r="P943" s="78"/>
      <c r="Q943" s="78"/>
    </row>
    <row r="944" spans="2:17" x14ac:dyDescent="0.25">
      <c r="B944" s="88"/>
      <c r="C944" s="87"/>
      <c r="D944" s="78"/>
      <c r="E944" s="78"/>
      <c r="F944" s="78"/>
      <c r="G944" s="78"/>
      <c r="H944" s="78"/>
      <c r="I944" s="78"/>
      <c r="J944" s="78"/>
      <c r="K944" s="78"/>
      <c r="L944" s="78"/>
      <c r="M944" s="78"/>
      <c r="N944" s="78"/>
      <c r="O944" s="78"/>
      <c r="P944" s="78"/>
      <c r="Q944" s="78"/>
    </row>
    <row r="945" spans="2:17" x14ac:dyDescent="0.25">
      <c r="B945" s="88"/>
      <c r="C945" s="87"/>
      <c r="D945" s="78"/>
      <c r="E945" s="78"/>
      <c r="F945" s="78"/>
      <c r="G945" s="78"/>
      <c r="H945" s="78"/>
      <c r="I945" s="78"/>
      <c r="J945" s="78"/>
      <c r="K945" s="78"/>
      <c r="L945" s="78"/>
      <c r="M945" s="78"/>
      <c r="N945" s="78"/>
      <c r="O945" s="78"/>
      <c r="P945" s="78"/>
      <c r="Q945" s="78"/>
    </row>
    <row r="946" spans="2:17" x14ac:dyDescent="0.25">
      <c r="B946" s="88"/>
      <c r="C946" s="87"/>
      <c r="D946" s="78"/>
      <c r="E946" s="78"/>
      <c r="F946" s="78"/>
      <c r="G946" s="78"/>
      <c r="H946" s="78"/>
      <c r="I946" s="78"/>
      <c r="J946" s="78"/>
      <c r="K946" s="78"/>
      <c r="L946" s="78"/>
      <c r="M946" s="78"/>
      <c r="N946" s="78"/>
      <c r="O946" s="78"/>
      <c r="P946" s="78"/>
      <c r="Q946" s="78"/>
    </row>
    <row r="947" spans="2:17" x14ac:dyDescent="0.25">
      <c r="B947" s="88"/>
      <c r="C947" s="87"/>
      <c r="D947" s="78"/>
      <c r="E947" s="78"/>
      <c r="F947" s="78"/>
      <c r="G947" s="78"/>
      <c r="H947" s="78"/>
      <c r="I947" s="78"/>
      <c r="J947" s="78"/>
      <c r="K947" s="78"/>
      <c r="L947" s="78"/>
      <c r="M947" s="78"/>
      <c r="N947" s="78"/>
      <c r="O947" s="78"/>
      <c r="P947" s="78"/>
      <c r="Q947" s="78"/>
    </row>
    <row r="948" spans="2:17" x14ac:dyDescent="0.25">
      <c r="B948" s="88"/>
      <c r="C948" s="87"/>
      <c r="D948" s="78"/>
      <c r="E948" s="78"/>
      <c r="F948" s="78"/>
      <c r="G948" s="78"/>
      <c r="H948" s="78"/>
      <c r="I948" s="78"/>
      <c r="J948" s="78"/>
      <c r="K948" s="78"/>
      <c r="L948" s="78"/>
      <c r="M948" s="78"/>
      <c r="N948" s="78"/>
      <c r="O948" s="78"/>
      <c r="P948" s="78"/>
      <c r="Q948" s="78"/>
    </row>
    <row r="949" spans="2:17" x14ac:dyDescent="0.25">
      <c r="B949" s="88"/>
      <c r="C949" s="87"/>
      <c r="D949" s="78"/>
      <c r="E949" s="78"/>
      <c r="F949" s="78"/>
      <c r="G949" s="78"/>
      <c r="H949" s="78"/>
      <c r="I949" s="78"/>
      <c r="J949" s="78"/>
      <c r="K949" s="78"/>
      <c r="L949" s="78"/>
      <c r="M949" s="78"/>
      <c r="N949" s="78"/>
      <c r="O949" s="78"/>
      <c r="P949" s="78"/>
      <c r="Q949" s="78"/>
    </row>
    <row r="950" spans="2:17" x14ac:dyDescent="0.25">
      <c r="B950" s="88"/>
      <c r="C950" s="87"/>
      <c r="D950" s="78"/>
      <c r="E950" s="78"/>
      <c r="F950" s="78"/>
      <c r="G950" s="78"/>
      <c r="H950" s="78"/>
      <c r="I950" s="78"/>
      <c r="J950" s="78"/>
      <c r="K950" s="78"/>
      <c r="L950" s="78"/>
      <c r="M950" s="78"/>
      <c r="N950" s="78"/>
      <c r="O950" s="78"/>
      <c r="P950" s="78"/>
      <c r="Q950" s="78"/>
    </row>
    <row r="951" spans="2:17" x14ac:dyDescent="0.25">
      <c r="B951" s="88"/>
      <c r="C951" s="87"/>
      <c r="D951" s="78"/>
      <c r="E951" s="78"/>
      <c r="F951" s="78"/>
      <c r="G951" s="78"/>
      <c r="H951" s="78"/>
      <c r="I951" s="78"/>
      <c r="J951" s="78"/>
      <c r="K951" s="78"/>
      <c r="L951" s="78"/>
      <c r="M951" s="78"/>
      <c r="N951" s="78"/>
      <c r="O951" s="78"/>
      <c r="P951" s="78"/>
      <c r="Q951" s="78"/>
    </row>
    <row r="952" spans="2:17" x14ac:dyDescent="0.25">
      <c r="B952" s="88"/>
      <c r="C952" s="87"/>
      <c r="D952" s="78"/>
      <c r="E952" s="78"/>
      <c r="F952" s="78"/>
      <c r="G952" s="78"/>
      <c r="H952" s="78"/>
      <c r="I952" s="78"/>
      <c r="J952" s="78"/>
      <c r="K952" s="78"/>
      <c r="L952" s="78"/>
      <c r="M952" s="78"/>
      <c r="N952" s="78"/>
      <c r="O952" s="78"/>
      <c r="P952" s="78"/>
      <c r="Q952" s="78"/>
    </row>
    <row r="953" spans="2:17" x14ac:dyDescent="0.25">
      <c r="B953" s="88"/>
      <c r="C953" s="87"/>
      <c r="D953" s="78"/>
      <c r="E953" s="78"/>
      <c r="F953" s="78"/>
      <c r="G953" s="78"/>
      <c r="H953" s="78"/>
      <c r="I953" s="78"/>
      <c r="J953" s="78"/>
      <c r="K953" s="78"/>
      <c r="L953" s="78"/>
      <c r="M953" s="78"/>
      <c r="N953" s="78"/>
      <c r="O953" s="78"/>
      <c r="P953" s="78"/>
      <c r="Q953" s="78"/>
    </row>
    <row r="954" spans="2:17" x14ac:dyDescent="0.25">
      <c r="B954" s="88"/>
      <c r="C954" s="87"/>
      <c r="D954" s="78"/>
      <c r="E954" s="78"/>
      <c r="F954" s="78"/>
      <c r="G954" s="78"/>
      <c r="H954" s="78"/>
      <c r="I954" s="78"/>
      <c r="J954" s="78"/>
      <c r="K954" s="78"/>
      <c r="L954" s="78"/>
      <c r="M954" s="78"/>
      <c r="N954" s="78"/>
      <c r="O954" s="78"/>
      <c r="P954" s="78"/>
      <c r="Q954" s="78"/>
    </row>
    <row r="955" spans="2:17" x14ac:dyDescent="0.25">
      <c r="B955" s="88"/>
      <c r="C955" s="87"/>
      <c r="D955" s="78"/>
      <c r="E955" s="78"/>
      <c r="F955" s="78"/>
      <c r="G955" s="78"/>
      <c r="H955" s="78"/>
      <c r="I955" s="78"/>
      <c r="J955" s="78"/>
      <c r="K955" s="78"/>
      <c r="L955" s="78"/>
      <c r="M955" s="78"/>
      <c r="N955" s="78"/>
      <c r="O955" s="78"/>
      <c r="P955" s="78"/>
      <c r="Q955" s="78"/>
    </row>
    <row r="956" spans="2:17" x14ac:dyDescent="0.25">
      <c r="B956" s="88"/>
      <c r="C956" s="87"/>
      <c r="D956" s="78"/>
      <c r="E956" s="78"/>
      <c r="F956" s="78"/>
      <c r="G956" s="78"/>
      <c r="H956" s="78"/>
      <c r="I956" s="78"/>
      <c r="J956" s="78"/>
      <c r="K956" s="78"/>
      <c r="L956" s="78"/>
      <c r="M956" s="78"/>
      <c r="N956" s="78"/>
      <c r="O956" s="78"/>
      <c r="P956" s="78"/>
      <c r="Q956" s="78"/>
    </row>
    <row r="957" spans="2:17" x14ac:dyDescent="0.25">
      <c r="B957" s="88"/>
      <c r="C957" s="87"/>
      <c r="D957" s="78"/>
      <c r="E957" s="78"/>
      <c r="F957" s="78"/>
      <c r="G957" s="78"/>
      <c r="H957" s="78"/>
      <c r="I957" s="78"/>
      <c r="J957" s="78"/>
      <c r="K957" s="78"/>
      <c r="L957" s="78"/>
      <c r="M957" s="78"/>
      <c r="N957" s="78"/>
      <c r="O957" s="78"/>
      <c r="P957" s="78"/>
      <c r="Q957" s="78"/>
    </row>
    <row r="958" spans="2:17" x14ac:dyDescent="0.25">
      <c r="B958" s="88"/>
      <c r="C958" s="87"/>
      <c r="D958" s="78"/>
      <c r="E958" s="78"/>
      <c r="F958" s="78"/>
      <c r="G958" s="78"/>
      <c r="H958" s="78"/>
      <c r="I958" s="78"/>
      <c r="J958" s="78"/>
      <c r="K958" s="78"/>
      <c r="L958" s="78"/>
      <c r="M958" s="78"/>
      <c r="N958" s="78"/>
      <c r="O958" s="78"/>
      <c r="P958" s="78"/>
      <c r="Q958" s="78"/>
    </row>
    <row r="959" spans="2:17" x14ac:dyDescent="0.25">
      <c r="B959" s="88"/>
      <c r="C959" s="87"/>
      <c r="D959" s="78"/>
      <c r="E959" s="78"/>
      <c r="F959" s="78"/>
      <c r="G959" s="78"/>
      <c r="H959" s="78"/>
      <c r="I959" s="78"/>
      <c r="J959" s="78"/>
      <c r="K959" s="78"/>
      <c r="L959" s="78"/>
      <c r="M959" s="78"/>
      <c r="N959" s="78"/>
      <c r="O959" s="78"/>
      <c r="P959" s="78"/>
      <c r="Q959" s="78"/>
    </row>
    <row r="960" spans="2:17" x14ac:dyDescent="0.25">
      <c r="B960" s="88"/>
      <c r="C960" s="87"/>
      <c r="D960" s="78"/>
      <c r="E960" s="78"/>
      <c r="F960" s="78"/>
      <c r="G960" s="78"/>
      <c r="H960" s="78"/>
      <c r="I960" s="78"/>
      <c r="J960" s="78"/>
      <c r="K960" s="78"/>
      <c r="L960" s="78"/>
      <c r="M960" s="78"/>
      <c r="N960" s="78"/>
      <c r="O960" s="78"/>
      <c r="P960" s="78"/>
      <c r="Q960" s="78"/>
    </row>
    <row r="961" spans="2:17" x14ac:dyDescent="0.25">
      <c r="B961" s="88"/>
      <c r="C961" s="87"/>
      <c r="D961" s="78"/>
      <c r="E961" s="78"/>
      <c r="F961" s="78"/>
      <c r="G961" s="78"/>
      <c r="H961" s="78"/>
      <c r="I961" s="78"/>
      <c r="J961" s="78"/>
      <c r="K961" s="78"/>
      <c r="L961" s="78"/>
      <c r="M961" s="78"/>
      <c r="N961" s="78"/>
      <c r="O961" s="78"/>
      <c r="P961" s="78"/>
      <c r="Q961" s="78"/>
    </row>
    <row r="962" spans="2:17" x14ac:dyDescent="0.25">
      <c r="B962" s="88"/>
      <c r="C962" s="87"/>
      <c r="D962" s="78"/>
      <c r="E962" s="78"/>
      <c r="F962" s="78"/>
      <c r="G962" s="78"/>
      <c r="H962" s="78"/>
      <c r="I962" s="78"/>
      <c r="J962" s="78"/>
      <c r="K962" s="78"/>
      <c r="L962" s="78"/>
      <c r="M962" s="78"/>
      <c r="N962" s="78"/>
      <c r="O962" s="78"/>
      <c r="P962" s="78"/>
      <c r="Q962" s="78"/>
    </row>
    <row r="963" spans="2:17" x14ac:dyDescent="0.25">
      <c r="B963" s="88"/>
      <c r="C963" s="87"/>
      <c r="D963" s="78"/>
      <c r="E963" s="78"/>
      <c r="F963" s="78"/>
      <c r="G963" s="78"/>
      <c r="H963" s="78"/>
      <c r="I963" s="78"/>
      <c r="J963" s="78"/>
      <c r="K963" s="78"/>
      <c r="L963" s="78"/>
      <c r="M963" s="78"/>
      <c r="N963" s="78"/>
      <c r="O963" s="78"/>
      <c r="P963" s="78"/>
      <c r="Q963" s="78"/>
    </row>
    <row r="964" spans="2:17" x14ac:dyDescent="0.25">
      <c r="B964" s="88"/>
      <c r="C964" s="87"/>
      <c r="D964" s="78"/>
      <c r="E964" s="78"/>
      <c r="F964" s="78"/>
      <c r="G964" s="78"/>
      <c r="H964" s="78"/>
      <c r="I964" s="78"/>
      <c r="J964" s="78"/>
      <c r="K964" s="78"/>
      <c r="L964" s="78"/>
      <c r="M964" s="78"/>
      <c r="N964" s="78"/>
      <c r="O964" s="78"/>
      <c r="P964" s="78"/>
      <c r="Q964" s="78"/>
    </row>
    <row r="965" spans="2:17" x14ac:dyDescent="0.25">
      <c r="B965" s="88"/>
      <c r="C965" s="87"/>
      <c r="D965" s="78"/>
      <c r="E965" s="78"/>
      <c r="F965" s="78"/>
      <c r="G965" s="78"/>
      <c r="H965" s="78"/>
      <c r="I965" s="78"/>
      <c r="J965" s="78"/>
      <c r="K965" s="78"/>
      <c r="L965" s="78"/>
      <c r="M965" s="78"/>
      <c r="N965" s="78"/>
      <c r="O965" s="78"/>
      <c r="P965" s="78"/>
      <c r="Q965" s="78"/>
    </row>
    <row r="966" spans="2:17" x14ac:dyDescent="0.25">
      <c r="B966" s="88"/>
      <c r="C966" s="87"/>
      <c r="D966" s="78"/>
      <c r="E966" s="78"/>
      <c r="F966" s="78"/>
      <c r="G966" s="78"/>
      <c r="H966" s="78"/>
      <c r="I966" s="78"/>
      <c r="J966" s="78"/>
      <c r="K966" s="78"/>
      <c r="L966" s="78"/>
      <c r="M966" s="78"/>
      <c r="N966" s="78"/>
      <c r="O966" s="78"/>
      <c r="P966" s="78"/>
      <c r="Q966" s="78"/>
    </row>
    <row r="967" spans="2:17" x14ac:dyDescent="0.25">
      <c r="B967" s="88"/>
      <c r="C967" s="87"/>
      <c r="D967" s="78"/>
      <c r="E967" s="78"/>
      <c r="F967" s="78"/>
      <c r="G967" s="78"/>
      <c r="H967" s="78"/>
      <c r="I967" s="78"/>
      <c r="J967" s="78"/>
      <c r="K967" s="78"/>
      <c r="L967" s="78"/>
      <c r="M967" s="78"/>
      <c r="N967" s="78"/>
      <c r="O967" s="78"/>
      <c r="P967" s="78"/>
      <c r="Q967" s="78"/>
    </row>
    <row r="968" spans="2:17" x14ac:dyDescent="0.25">
      <c r="B968" s="88"/>
      <c r="C968" s="87"/>
      <c r="D968" s="78"/>
      <c r="E968" s="78"/>
      <c r="F968" s="78"/>
      <c r="G968" s="78"/>
      <c r="H968" s="78"/>
      <c r="I968" s="78"/>
      <c r="J968" s="78"/>
      <c r="K968" s="78"/>
      <c r="L968" s="78"/>
      <c r="M968" s="78"/>
      <c r="N968" s="78"/>
      <c r="O968" s="78"/>
      <c r="P968" s="78"/>
      <c r="Q968" s="78"/>
    </row>
    <row r="969" spans="2:17" x14ac:dyDescent="0.25">
      <c r="B969" s="88"/>
      <c r="C969" s="87"/>
      <c r="D969" s="78"/>
      <c r="E969" s="78"/>
      <c r="F969" s="78"/>
      <c r="G969" s="78"/>
      <c r="H969" s="78"/>
      <c r="I969" s="78"/>
      <c r="J969" s="78"/>
      <c r="K969" s="78"/>
      <c r="L969" s="78"/>
      <c r="M969" s="78"/>
      <c r="N969" s="78"/>
      <c r="O969" s="78"/>
      <c r="P969" s="78"/>
      <c r="Q969" s="78"/>
    </row>
    <row r="970" spans="2:17" x14ac:dyDescent="0.25">
      <c r="B970" s="88"/>
      <c r="C970" s="87"/>
      <c r="D970" s="78"/>
      <c r="E970" s="78"/>
      <c r="F970" s="78"/>
      <c r="G970" s="78"/>
      <c r="H970" s="78"/>
      <c r="I970" s="78"/>
      <c r="J970" s="78"/>
      <c r="K970" s="78"/>
      <c r="L970" s="78"/>
      <c r="M970" s="78"/>
      <c r="N970" s="78"/>
      <c r="O970" s="78"/>
      <c r="P970" s="78"/>
      <c r="Q970" s="78"/>
    </row>
    <row r="971" spans="2:17" x14ac:dyDescent="0.25">
      <c r="B971" s="88"/>
      <c r="C971" s="87"/>
      <c r="D971" s="78"/>
      <c r="E971" s="78"/>
      <c r="F971" s="78"/>
      <c r="G971" s="78"/>
      <c r="H971" s="78"/>
      <c r="I971" s="78"/>
      <c r="J971" s="78"/>
      <c r="K971" s="78"/>
      <c r="L971" s="78"/>
      <c r="M971" s="78"/>
      <c r="N971" s="78"/>
      <c r="O971" s="78"/>
      <c r="P971" s="78"/>
      <c r="Q971" s="78"/>
    </row>
    <row r="972" spans="2:17" x14ac:dyDescent="0.25">
      <c r="B972" s="88"/>
      <c r="C972" s="87"/>
      <c r="D972" s="78"/>
      <c r="E972" s="78"/>
      <c r="F972" s="78"/>
      <c r="G972" s="78"/>
      <c r="H972" s="78"/>
      <c r="I972" s="78"/>
      <c r="J972" s="78"/>
      <c r="K972" s="78"/>
      <c r="L972" s="78"/>
      <c r="M972" s="78"/>
      <c r="N972" s="78"/>
      <c r="O972" s="78"/>
      <c r="P972" s="78"/>
      <c r="Q972" s="78"/>
    </row>
    <row r="973" spans="2:17" x14ac:dyDescent="0.25">
      <c r="B973" s="88"/>
      <c r="C973" s="87"/>
      <c r="D973" s="78"/>
      <c r="E973" s="78"/>
      <c r="F973" s="78"/>
      <c r="G973" s="78"/>
      <c r="H973" s="78"/>
      <c r="I973" s="78"/>
      <c r="J973" s="78"/>
      <c r="K973" s="78"/>
      <c r="L973" s="78"/>
      <c r="M973" s="78"/>
      <c r="N973" s="78"/>
      <c r="O973" s="78"/>
      <c r="P973" s="78"/>
      <c r="Q973" s="78"/>
    </row>
    <row r="974" spans="2:17" x14ac:dyDescent="0.25">
      <c r="B974" s="88"/>
      <c r="C974" s="87"/>
      <c r="D974" s="78"/>
      <c r="E974" s="78"/>
      <c r="F974" s="78"/>
      <c r="G974" s="78"/>
      <c r="H974" s="78"/>
      <c r="I974" s="78"/>
      <c r="J974" s="78"/>
      <c r="K974" s="78"/>
      <c r="L974" s="78"/>
      <c r="M974" s="78"/>
      <c r="N974" s="78"/>
      <c r="O974" s="78"/>
      <c r="P974" s="78"/>
      <c r="Q974" s="78"/>
    </row>
    <row r="975" spans="2:17" x14ac:dyDescent="0.25">
      <c r="B975" s="88"/>
      <c r="C975" s="87"/>
      <c r="D975" s="78"/>
      <c r="E975" s="78"/>
      <c r="F975" s="78"/>
      <c r="G975" s="78"/>
      <c r="H975" s="78"/>
      <c r="I975" s="78"/>
      <c r="J975" s="78"/>
      <c r="K975" s="78"/>
      <c r="L975" s="78"/>
      <c r="M975" s="78"/>
      <c r="N975" s="78"/>
      <c r="O975" s="78"/>
      <c r="P975" s="78"/>
      <c r="Q975" s="78"/>
    </row>
    <row r="976" spans="2:17" x14ac:dyDescent="0.25">
      <c r="B976" s="88"/>
      <c r="C976" s="87"/>
      <c r="D976" s="78"/>
      <c r="E976" s="78"/>
      <c r="F976" s="78"/>
      <c r="G976" s="78"/>
      <c r="H976" s="78"/>
      <c r="I976" s="78"/>
      <c r="J976" s="78"/>
      <c r="K976" s="78"/>
      <c r="L976" s="78"/>
      <c r="M976" s="78"/>
      <c r="N976" s="78"/>
      <c r="O976" s="78"/>
      <c r="P976" s="78"/>
      <c r="Q976" s="78"/>
    </row>
    <row r="977" spans="2:17" x14ac:dyDescent="0.25">
      <c r="B977" s="88"/>
      <c r="C977" s="87"/>
      <c r="D977" s="78"/>
      <c r="E977" s="78"/>
      <c r="F977" s="78"/>
      <c r="G977" s="78"/>
      <c r="H977" s="78"/>
      <c r="I977" s="78"/>
      <c r="J977" s="78"/>
      <c r="K977" s="78"/>
      <c r="L977" s="78"/>
      <c r="M977" s="78"/>
      <c r="N977" s="78"/>
      <c r="O977" s="78"/>
      <c r="P977" s="78"/>
      <c r="Q977" s="78"/>
    </row>
    <row r="978" spans="2:17" x14ac:dyDescent="0.25">
      <c r="B978" s="88"/>
      <c r="C978" s="87"/>
      <c r="D978" s="78"/>
      <c r="E978" s="78"/>
      <c r="F978" s="78"/>
      <c r="G978" s="78"/>
      <c r="H978" s="78"/>
      <c r="I978" s="78"/>
      <c r="J978" s="78"/>
      <c r="K978" s="78"/>
      <c r="L978" s="78"/>
      <c r="M978" s="78"/>
      <c r="N978" s="78"/>
      <c r="O978" s="78"/>
      <c r="P978" s="78"/>
      <c r="Q978" s="78"/>
    </row>
    <row r="979" spans="2:17" x14ac:dyDescent="0.25">
      <c r="B979" s="88"/>
      <c r="C979" s="87"/>
      <c r="D979" s="78"/>
      <c r="E979" s="78"/>
      <c r="F979" s="78"/>
      <c r="G979" s="78"/>
      <c r="H979" s="78"/>
      <c r="I979" s="78"/>
      <c r="J979" s="78"/>
      <c r="K979" s="78"/>
      <c r="L979" s="78"/>
      <c r="M979" s="78"/>
      <c r="N979" s="78"/>
      <c r="O979" s="78"/>
      <c r="P979" s="78"/>
      <c r="Q979" s="78"/>
    </row>
    <row r="980" spans="2:17" x14ac:dyDescent="0.25">
      <c r="B980" s="88"/>
      <c r="C980" s="87"/>
      <c r="D980" s="78"/>
      <c r="E980" s="78"/>
      <c r="F980" s="78"/>
      <c r="G980" s="78"/>
      <c r="H980" s="78"/>
      <c r="I980" s="78"/>
      <c r="J980" s="78"/>
      <c r="K980" s="78"/>
      <c r="L980" s="78"/>
      <c r="M980" s="78"/>
      <c r="N980" s="78"/>
      <c r="O980" s="78"/>
      <c r="P980" s="78"/>
      <c r="Q980" s="78"/>
    </row>
    <row r="981" spans="2:17" x14ac:dyDescent="0.25">
      <c r="B981" s="88"/>
      <c r="C981" s="87"/>
      <c r="D981" s="78"/>
      <c r="E981" s="78"/>
      <c r="F981" s="78"/>
      <c r="G981" s="78"/>
      <c r="H981" s="78"/>
      <c r="I981" s="78"/>
      <c r="J981" s="78"/>
      <c r="K981" s="78"/>
      <c r="L981" s="78"/>
      <c r="M981" s="78"/>
      <c r="N981" s="78"/>
      <c r="O981" s="78"/>
      <c r="P981" s="78"/>
      <c r="Q981" s="78"/>
    </row>
    <row r="982" spans="2:17" x14ac:dyDescent="0.25">
      <c r="B982" s="88"/>
      <c r="C982" s="87"/>
      <c r="D982" s="78"/>
      <c r="E982" s="78"/>
      <c r="F982" s="78"/>
      <c r="G982" s="78"/>
      <c r="H982" s="78"/>
      <c r="I982" s="78"/>
      <c r="J982" s="78"/>
      <c r="K982" s="78"/>
      <c r="L982" s="78"/>
      <c r="M982" s="78"/>
      <c r="N982" s="78"/>
      <c r="O982" s="78"/>
      <c r="P982" s="78"/>
      <c r="Q982" s="78"/>
    </row>
    <row r="983" spans="2:17" x14ac:dyDescent="0.25">
      <c r="B983" s="88"/>
      <c r="C983" s="87"/>
      <c r="D983" s="78"/>
      <c r="E983" s="78"/>
      <c r="F983" s="78"/>
      <c r="G983" s="78"/>
      <c r="H983" s="78"/>
      <c r="I983" s="78"/>
      <c r="J983" s="78"/>
      <c r="K983" s="78"/>
      <c r="L983" s="78"/>
      <c r="M983" s="78"/>
      <c r="N983" s="78"/>
      <c r="O983" s="78"/>
      <c r="P983" s="78"/>
      <c r="Q983" s="78"/>
    </row>
    <row r="984" spans="2:17" x14ac:dyDescent="0.25">
      <c r="B984" s="88"/>
      <c r="C984" s="87"/>
      <c r="D984" s="78"/>
      <c r="E984" s="78"/>
      <c r="F984" s="78"/>
      <c r="G984" s="78"/>
      <c r="H984" s="78"/>
      <c r="I984" s="78"/>
      <c r="J984" s="78"/>
      <c r="K984" s="78"/>
      <c r="L984" s="78"/>
      <c r="M984" s="78"/>
      <c r="N984" s="78"/>
      <c r="O984" s="78"/>
      <c r="P984" s="78"/>
      <c r="Q984" s="78"/>
    </row>
    <row r="985" spans="2:17" x14ac:dyDescent="0.25">
      <c r="B985" s="88"/>
      <c r="C985" s="87"/>
      <c r="D985" s="78"/>
      <c r="E985" s="78"/>
      <c r="F985" s="78"/>
      <c r="G985" s="78"/>
      <c r="H985" s="78"/>
      <c r="I985" s="78"/>
      <c r="J985" s="78"/>
      <c r="K985" s="78"/>
      <c r="L985" s="78"/>
      <c r="M985" s="78"/>
      <c r="N985" s="78"/>
      <c r="O985" s="78"/>
      <c r="P985" s="78"/>
      <c r="Q985" s="78"/>
    </row>
    <row r="986" spans="2:17" x14ac:dyDescent="0.25">
      <c r="B986" s="88"/>
      <c r="C986" s="87"/>
      <c r="D986" s="78"/>
      <c r="E986" s="78"/>
      <c r="F986" s="78"/>
      <c r="G986" s="78"/>
      <c r="H986" s="78"/>
      <c r="I986" s="78"/>
      <c r="J986" s="78"/>
      <c r="K986" s="78"/>
      <c r="L986" s="78"/>
      <c r="M986" s="78"/>
      <c r="N986" s="78"/>
      <c r="O986" s="78"/>
      <c r="P986" s="78"/>
      <c r="Q986" s="78"/>
    </row>
    <row r="987" spans="2:17" x14ac:dyDescent="0.25">
      <c r="B987" s="88"/>
      <c r="C987" s="87"/>
      <c r="D987" s="78"/>
      <c r="E987" s="78"/>
      <c r="F987" s="78"/>
      <c r="G987" s="78"/>
      <c r="H987" s="78"/>
      <c r="I987" s="78"/>
      <c r="J987" s="78"/>
      <c r="K987" s="78"/>
      <c r="L987" s="78"/>
      <c r="M987" s="78"/>
      <c r="N987" s="78"/>
      <c r="O987" s="78"/>
      <c r="P987" s="78"/>
      <c r="Q987" s="78"/>
    </row>
    <row r="988" spans="2:17" x14ac:dyDescent="0.25">
      <c r="B988" s="88"/>
      <c r="C988" s="87"/>
      <c r="D988" s="78"/>
      <c r="E988" s="78"/>
      <c r="F988" s="78"/>
      <c r="G988" s="78"/>
      <c r="H988" s="78"/>
      <c r="I988" s="78"/>
      <c r="J988" s="78"/>
      <c r="K988" s="78"/>
      <c r="L988" s="78"/>
      <c r="M988" s="78"/>
      <c r="N988" s="78"/>
      <c r="O988" s="78"/>
      <c r="P988" s="78"/>
      <c r="Q988" s="78"/>
    </row>
    <row r="989" spans="2:17" x14ac:dyDescent="0.25">
      <c r="B989" s="88"/>
      <c r="C989" s="87"/>
      <c r="D989" s="78"/>
      <c r="E989" s="78"/>
      <c r="F989" s="78"/>
      <c r="G989" s="78"/>
      <c r="H989" s="78"/>
      <c r="I989" s="78"/>
      <c r="J989" s="78"/>
      <c r="K989" s="78"/>
      <c r="L989" s="78"/>
      <c r="M989" s="78"/>
      <c r="N989" s="78"/>
      <c r="O989" s="78"/>
      <c r="P989" s="78"/>
      <c r="Q989" s="78"/>
    </row>
    <row r="990" spans="2:17" x14ac:dyDescent="0.25">
      <c r="B990" s="88"/>
      <c r="C990" s="87"/>
      <c r="D990" s="78"/>
      <c r="E990" s="78"/>
      <c r="F990" s="78"/>
      <c r="G990" s="78"/>
      <c r="H990" s="78"/>
      <c r="I990" s="78"/>
      <c r="J990" s="78"/>
      <c r="K990" s="78"/>
      <c r="L990" s="78"/>
      <c r="M990" s="78"/>
      <c r="N990" s="78"/>
      <c r="O990" s="78"/>
      <c r="P990" s="78"/>
      <c r="Q990" s="78"/>
    </row>
    <row r="991" spans="2:17" x14ac:dyDescent="0.25">
      <c r="B991" s="88"/>
      <c r="C991" s="87"/>
      <c r="D991" s="78"/>
      <c r="E991" s="78"/>
      <c r="F991" s="78"/>
      <c r="G991" s="78"/>
      <c r="H991" s="78"/>
      <c r="I991" s="78"/>
      <c r="J991" s="78"/>
      <c r="K991" s="78"/>
      <c r="L991" s="78"/>
      <c r="M991" s="78"/>
      <c r="N991" s="78"/>
      <c r="O991" s="78"/>
      <c r="P991" s="78"/>
      <c r="Q991" s="78"/>
    </row>
    <row r="992" spans="2:17" x14ac:dyDescent="0.25">
      <c r="B992" s="88"/>
      <c r="C992" s="87"/>
      <c r="D992" s="78"/>
      <c r="E992" s="78"/>
      <c r="F992" s="78"/>
      <c r="G992" s="78"/>
      <c r="H992" s="78"/>
      <c r="I992" s="78"/>
      <c r="J992" s="78"/>
      <c r="K992" s="78"/>
      <c r="L992" s="78"/>
      <c r="M992" s="78"/>
      <c r="N992" s="78"/>
      <c r="O992" s="78"/>
      <c r="P992" s="78"/>
      <c r="Q992" s="78"/>
    </row>
    <row r="993" spans="2:17" x14ac:dyDescent="0.25">
      <c r="B993" s="88"/>
      <c r="C993" s="87"/>
      <c r="D993" s="78"/>
      <c r="E993" s="78"/>
      <c r="F993" s="78"/>
      <c r="G993" s="78"/>
      <c r="H993" s="78"/>
      <c r="I993" s="78"/>
      <c r="J993" s="78"/>
      <c r="K993" s="78"/>
      <c r="L993" s="78"/>
      <c r="M993" s="78"/>
      <c r="N993" s="78"/>
      <c r="O993" s="78"/>
      <c r="P993" s="78"/>
      <c r="Q993" s="78"/>
    </row>
    <row r="994" spans="2:17" x14ac:dyDescent="0.25">
      <c r="B994" s="88"/>
      <c r="C994" s="87"/>
      <c r="D994" s="78"/>
      <c r="E994" s="78"/>
      <c r="F994" s="78"/>
      <c r="G994" s="78"/>
      <c r="H994" s="78"/>
      <c r="I994" s="78"/>
      <c r="J994" s="78"/>
      <c r="K994" s="78"/>
      <c r="L994" s="78"/>
      <c r="M994" s="78"/>
      <c r="N994" s="78"/>
      <c r="O994" s="78"/>
      <c r="P994" s="78"/>
      <c r="Q994" s="78"/>
    </row>
    <row r="995" spans="2:17" x14ac:dyDescent="0.25">
      <c r="B995" s="88"/>
      <c r="C995" s="87"/>
      <c r="D995" s="78"/>
      <c r="E995" s="78"/>
      <c r="F995" s="78"/>
      <c r="G995" s="78"/>
      <c r="H995" s="78"/>
      <c r="I995" s="78"/>
      <c r="J995" s="78"/>
      <c r="K995" s="78"/>
      <c r="L995" s="78"/>
      <c r="M995" s="78"/>
      <c r="N995" s="78"/>
      <c r="O995" s="78"/>
      <c r="P995" s="78"/>
      <c r="Q995" s="78"/>
    </row>
    <row r="996" spans="2:17" x14ac:dyDescent="0.25">
      <c r="B996" s="88"/>
      <c r="C996" s="87"/>
      <c r="D996" s="78"/>
      <c r="E996" s="78"/>
      <c r="F996" s="78"/>
      <c r="G996" s="78"/>
      <c r="H996" s="78"/>
      <c r="I996" s="78"/>
      <c r="J996" s="78"/>
      <c r="K996" s="78"/>
      <c r="L996" s="78"/>
      <c r="M996" s="78"/>
      <c r="N996" s="78"/>
      <c r="O996" s="78"/>
      <c r="P996" s="78"/>
      <c r="Q996" s="78"/>
    </row>
    <row r="997" spans="2:17" x14ac:dyDescent="0.25">
      <c r="B997" s="88"/>
      <c r="C997" s="87"/>
      <c r="D997" s="78"/>
      <c r="E997" s="78"/>
      <c r="F997" s="78"/>
      <c r="G997" s="78"/>
      <c r="H997" s="78"/>
      <c r="I997" s="78"/>
      <c r="J997" s="78"/>
      <c r="K997" s="78"/>
      <c r="L997" s="78"/>
      <c r="M997" s="78"/>
      <c r="N997" s="78"/>
      <c r="O997" s="78"/>
      <c r="P997" s="78"/>
      <c r="Q997" s="78"/>
    </row>
    <row r="998" spans="2:17" x14ac:dyDescent="0.25">
      <c r="B998" s="88"/>
      <c r="C998" s="87"/>
      <c r="D998" s="78"/>
      <c r="E998" s="78"/>
      <c r="F998" s="78"/>
      <c r="G998" s="78"/>
      <c r="H998" s="78"/>
      <c r="I998" s="78"/>
      <c r="J998" s="78"/>
      <c r="K998" s="78"/>
      <c r="L998" s="78"/>
      <c r="M998" s="78"/>
      <c r="N998" s="78"/>
      <c r="O998" s="78"/>
      <c r="P998" s="78"/>
      <c r="Q998" s="78"/>
    </row>
    <row r="999" spans="2:17" x14ac:dyDescent="0.25">
      <c r="B999" s="88"/>
      <c r="C999" s="87"/>
      <c r="D999" s="78"/>
      <c r="E999" s="78"/>
      <c r="F999" s="78"/>
      <c r="G999" s="78"/>
      <c r="H999" s="78"/>
      <c r="I999" s="78"/>
      <c r="J999" s="78"/>
      <c r="K999" s="78"/>
      <c r="L999" s="78"/>
      <c r="M999" s="78"/>
      <c r="N999" s="78"/>
      <c r="O999" s="78"/>
      <c r="P999" s="78"/>
      <c r="Q999" s="78"/>
    </row>
    <row r="1000" spans="2:17" x14ac:dyDescent="0.25">
      <c r="B1000" s="88"/>
      <c r="C1000" s="87"/>
      <c r="D1000" s="78"/>
      <c r="E1000" s="78"/>
      <c r="F1000" s="78"/>
      <c r="G1000" s="78"/>
      <c r="H1000" s="78"/>
      <c r="I1000" s="78"/>
      <c r="J1000" s="78"/>
      <c r="K1000" s="78"/>
      <c r="L1000" s="78"/>
      <c r="M1000" s="78"/>
      <c r="N1000" s="78"/>
      <c r="O1000" s="78"/>
      <c r="P1000" s="78"/>
      <c r="Q1000" s="78"/>
    </row>
  </sheetData>
  <mergeCells count="1">
    <mergeCell ref="C2:N5"/>
  </mergeCells>
  <conditionalFormatting sqref="D35:D100 F35:F1000">
    <cfRule type="expression" dxfId="19" priority="63">
      <formula>D35&lt;0</formula>
    </cfRule>
  </conditionalFormatting>
  <conditionalFormatting sqref="D35:D1000">
    <cfRule type="top10" dxfId="18" priority="76" bottom="1" rank="10"/>
  </conditionalFormatting>
  <conditionalFormatting sqref="D35:Q1000">
    <cfRule type="expression" dxfId="17" priority="2">
      <formula>AND(D35=0,NOT(MOD(COUNTA(D$35:D35)+COUNTBLANK(D$35:D35),2)))</formula>
    </cfRule>
    <cfRule type="expression" dxfId="16" priority="4">
      <formula>AND(D35=0,MOD(COUNTA(D$35:D35)+COUNTBLANK(D$35:D35),2))</formula>
    </cfRule>
    <cfRule type="expression" dxfId="15" priority="77">
      <formula>MOD(COUNTA(D$35:D35)+COUNTBLANK(D$35:D35),2)</formula>
    </cfRule>
  </conditionalFormatting>
  <conditionalFormatting sqref="E35:E1000">
    <cfRule type="top10" dxfId="14" priority="66" bottom="1" rank="10"/>
  </conditionalFormatting>
  <conditionalFormatting sqref="F35:F1000">
    <cfRule type="top10" dxfId="13" priority="71" bottom="1" rank="10"/>
  </conditionalFormatting>
  <conditionalFormatting sqref="G35:G1000">
    <cfRule type="top10" dxfId="12" priority="69" bottom="1" rank="10"/>
  </conditionalFormatting>
  <conditionalFormatting sqref="H35:H1000">
    <cfRule type="top10" dxfId="11" priority="42" bottom="1" rank="1"/>
  </conditionalFormatting>
  <conditionalFormatting sqref="I35:I1000">
    <cfRule type="top10" dxfId="8" priority="40" bottom="1" rank="1"/>
  </conditionalFormatting>
  <conditionalFormatting sqref="J35:J1000">
    <cfRule type="top10" dxfId="7" priority="39" bottom="1" rank="1"/>
  </conditionalFormatting>
  <conditionalFormatting sqref="K35:K1000">
    <cfRule type="top10" dxfId="6" priority="38" bottom="1" rank="1"/>
  </conditionalFormatting>
  <conditionalFormatting sqref="L35:L1000">
    <cfRule type="top10" dxfId="5" priority="37" bottom="1" rank="1"/>
  </conditionalFormatting>
  <conditionalFormatting sqref="M35:M1000">
    <cfRule type="top10" dxfId="4" priority="36" bottom="1" rank="1"/>
  </conditionalFormatting>
  <conditionalFormatting sqref="N35:N1000">
    <cfRule type="top10" dxfId="3" priority="35" bottom="1" rank="1"/>
  </conditionalFormatting>
  <conditionalFormatting sqref="O35:O1000">
    <cfRule type="top10" dxfId="2" priority="34" bottom="1" rank="1"/>
  </conditionalFormatting>
  <conditionalFormatting sqref="P35:P1000">
    <cfRule type="top10" dxfId="1" priority="33" bottom="1" rank="1"/>
  </conditionalFormatting>
  <conditionalFormatting sqref="Q35:Q1000">
    <cfRule type="top10" dxfId="0" priority="32" bottom="1" rank="1"/>
  </conditionalFormatting>
  <pageMargins left="0.7" right="0.7" top="0.75" bottom="0.75" header="0.3" footer="0.3"/>
  <pageSetup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expression" priority="27" id="{4A35D626-9081-4776-BE79-B0B1AA16A1B4}">
            <xm:f>AND('Monthly budget'!F$7&lt;&gt;"Credit",H35&lt;0)</xm:f>
            <x14:dxf>
              <font>
                <b/>
                <i val="0"/>
                <color rgb="FFFFFF00"/>
              </font>
              <fill>
                <patternFill>
                  <bgColor rgb="FFFF0000"/>
                </patternFill>
              </fill>
            </x14:dxf>
          </x14:cfRule>
          <x14:cfRule type="expression" priority="43" id="{519ADACE-79AD-4A2A-98E5-65CDA2725567}">
            <xm:f>AND('Monthly budget'!F$7&lt;&gt;"Credit",SMALL(H$35:H$1000,10)&gt;=H35,H35&lt;&gt;0)</xm:f>
            <x14:dxf>
              <fill>
                <patternFill>
                  <bgColor rgb="FFFFFF97"/>
                </patternFill>
              </fill>
            </x14:dxf>
          </x14:cfRule>
          <xm:sqref>H35:Q1000</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CE73-AD2D-4677-A1B0-6E2F5DCF1F8C}">
  <dimension ref="A1:L41"/>
  <sheetViews>
    <sheetView tabSelected="1" workbookViewId="0">
      <selection activeCell="H28" sqref="H28"/>
    </sheetView>
  </sheetViews>
  <sheetFormatPr defaultRowHeight="15" x14ac:dyDescent="0.25"/>
  <cols>
    <col min="1" max="1" width="15.5703125" bestFit="1" customWidth="1"/>
    <col min="2" max="3" width="13.140625" customWidth="1"/>
    <col min="4" max="4" width="18.28515625" customWidth="1"/>
    <col min="5" max="7" width="13.140625" customWidth="1"/>
  </cols>
  <sheetData>
    <row r="1" spans="1:12" x14ac:dyDescent="0.25">
      <c r="A1" s="120"/>
      <c r="B1" s="130" t="s">
        <v>107</v>
      </c>
      <c r="C1" s="120" t="s">
        <v>0</v>
      </c>
      <c r="D1" s="130" t="s">
        <v>106</v>
      </c>
      <c r="E1" s="120" t="s">
        <v>75</v>
      </c>
      <c r="F1" s="125" t="s">
        <v>98</v>
      </c>
      <c r="G1" s="120"/>
    </row>
    <row r="2" spans="1:12" x14ac:dyDescent="0.25">
      <c r="A2" s="120" t="s">
        <v>1</v>
      </c>
      <c r="B2" s="123">
        <v>2244.11</v>
      </c>
      <c r="C2" s="123">
        <v>2195</v>
      </c>
      <c r="D2" s="123">
        <f>B2-C2</f>
        <v>49.110000000000127</v>
      </c>
      <c r="E2" s="123">
        <v>175</v>
      </c>
      <c r="F2" s="123">
        <v>54.99</v>
      </c>
      <c r="G2" s="123">
        <f>SUM(C2:F2)</f>
        <v>2474.1</v>
      </c>
    </row>
    <row r="3" spans="1:12" x14ac:dyDescent="0.25">
      <c r="A3" s="120" t="s">
        <v>84</v>
      </c>
      <c r="B3" s="123">
        <f>ROUNDUP(B$2/2-160,0)</f>
        <v>963</v>
      </c>
      <c r="C3" s="123">
        <f>ROUNDUP(C$2/2-160,0)</f>
        <v>938</v>
      </c>
      <c r="D3" s="123">
        <f>B3-C3</f>
        <v>25</v>
      </c>
      <c r="E3" s="123">
        <f>ROUNDUP(E$2/2,0)</f>
        <v>88</v>
      </c>
      <c r="F3" s="123">
        <f>ROUNDUP(F$2/2,0)</f>
        <v>28</v>
      </c>
      <c r="G3" s="124">
        <f>SUM(C3:F3)</f>
        <v>1079</v>
      </c>
    </row>
    <row r="4" spans="1:12" x14ac:dyDescent="0.25">
      <c r="A4" s="120" t="s">
        <v>85</v>
      </c>
      <c r="B4" s="123">
        <f>B2-B3</f>
        <v>1281.1100000000001</v>
      </c>
      <c r="C4" s="123">
        <f>C2-C3</f>
        <v>1257</v>
      </c>
      <c r="D4" s="123">
        <f>B4-C4</f>
        <v>24.110000000000127</v>
      </c>
      <c r="E4" s="123">
        <f>E2-E3</f>
        <v>87</v>
      </c>
      <c r="F4" s="123">
        <f>F2-F3</f>
        <v>26.990000000000002</v>
      </c>
      <c r="G4" s="123">
        <f>SUM(C4:F4)</f>
        <v>1395.1000000000001</v>
      </c>
      <c r="H4">
        <f>1050-425</f>
        <v>625</v>
      </c>
      <c r="J4" s="107">
        <f>C4-C3</f>
        <v>319</v>
      </c>
    </row>
    <row r="5" spans="1:12" x14ac:dyDescent="0.25">
      <c r="B5" s="122"/>
      <c r="C5" s="122"/>
      <c r="D5" s="122"/>
      <c r="G5" s="107">
        <f>G3+G4</f>
        <v>2474.1000000000004</v>
      </c>
    </row>
    <row r="6" spans="1:12" x14ac:dyDescent="0.25">
      <c r="B6" s="6" t="s">
        <v>87</v>
      </c>
      <c r="C6" s="121">
        <v>0.3</v>
      </c>
      <c r="D6" s="6" t="s">
        <v>33</v>
      </c>
      <c r="E6" s="6" t="s">
        <v>88</v>
      </c>
    </row>
    <row r="7" spans="1:12" x14ac:dyDescent="0.25">
      <c r="A7" s="120" t="s">
        <v>54</v>
      </c>
      <c r="B7" s="122">
        <v>-16000</v>
      </c>
      <c r="C7" s="122">
        <f>B7*0.3</f>
        <v>-4800</v>
      </c>
      <c r="D7" s="122">
        <v>-6564.28</v>
      </c>
      <c r="E7" s="122">
        <f>D7-C7</f>
        <v>-1764.2799999999997</v>
      </c>
    </row>
    <row r="8" spans="1:12" x14ac:dyDescent="0.25">
      <c r="A8" s="120" t="s">
        <v>86</v>
      </c>
      <c r="B8" s="122">
        <v>-9600</v>
      </c>
      <c r="C8" s="122">
        <f>B8*0.3</f>
        <v>-2880</v>
      </c>
      <c r="D8" s="122">
        <v>-9380.48</v>
      </c>
      <c r="E8" s="122">
        <f t="shared" ref="E8:E11" si="0">D8-C8</f>
        <v>-6500.48</v>
      </c>
    </row>
    <row r="9" spans="1:12" x14ac:dyDescent="0.25">
      <c r="A9" s="125" t="s">
        <v>99</v>
      </c>
      <c r="B9" s="122">
        <v>-8000</v>
      </c>
      <c r="C9" s="122">
        <f>B9*0.3</f>
        <v>-2400</v>
      </c>
      <c r="D9" s="122">
        <f>Forecast!K8</f>
        <v>0</v>
      </c>
      <c r="E9" s="122">
        <f t="shared" ref="E9:E10" si="1">D9-C9</f>
        <v>2400</v>
      </c>
      <c r="J9" t="s">
        <v>101</v>
      </c>
    </row>
    <row r="10" spans="1:12" x14ac:dyDescent="0.25">
      <c r="A10" s="125" t="s">
        <v>100</v>
      </c>
      <c r="B10" s="122">
        <v>-8200</v>
      </c>
      <c r="C10" s="122">
        <f>B10*0.3</f>
        <v>-2460</v>
      </c>
      <c r="D10" s="122">
        <v>-3646</v>
      </c>
      <c r="E10" s="122">
        <f t="shared" si="1"/>
        <v>-1186</v>
      </c>
      <c r="J10">
        <v>962</v>
      </c>
    </row>
    <row r="11" spans="1:12" x14ac:dyDescent="0.25">
      <c r="A11" s="120" t="s">
        <v>56</v>
      </c>
      <c r="B11" s="122">
        <v>-5500</v>
      </c>
      <c r="C11" s="122">
        <f>B11*0.3</f>
        <v>-1650</v>
      </c>
      <c r="D11" s="122">
        <f>Forecast!L7</f>
        <v>-4271.75</v>
      </c>
      <c r="E11" s="122">
        <f t="shared" si="0"/>
        <v>-2621.75</v>
      </c>
      <c r="J11" s="131" t="s">
        <v>108</v>
      </c>
      <c r="K11" s="131"/>
      <c r="L11" s="131"/>
    </row>
    <row r="12" spans="1:12" x14ac:dyDescent="0.25">
      <c r="B12" s="122">
        <f>SUM(B7:B11)</f>
        <v>-47300</v>
      </c>
      <c r="C12" s="122">
        <f t="shared" ref="C12:E12" si="2">SUM(C7:C11)</f>
        <v>-14190</v>
      </c>
      <c r="D12" s="122">
        <f t="shared" si="2"/>
        <v>-23862.51</v>
      </c>
      <c r="E12" s="122">
        <f t="shared" si="2"/>
        <v>-9672.5099999999984</v>
      </c>
      <c r="J12" s="131">
        <f>1142-795</f>
        <v>347</v>
      </c>
      <c r="K12" s="131"/>
      <c r="L12" s="131"/>
    </row>
    <row r="15" spans="1:12" x14ac:dyDescent="0.25">
      <c r="C15" s="7" t="s">
        <v>93</v>
      </c>
    </row>
    <row r="16" spans="1:12" x14ac:dyDescent="0.25">
      <c r="A16" s="7" t="s">
        <v>91</v>
      </c>
      <c r="B16" s="122">
        <v>135</v>
      </c>
      <c r="C16" s="122"/>
    </row>
    <row r="17" spans="1:10" x14ac:dyDescent="0.25">
      <c r="A17" s="7" t="s">
        <v>92</v>
      </c>
      <c r="B17" s="122">
        <f>5+7+4.17</f>
        <v>16.170000000000002</v>
      </c>
      <c r="C17" s="122">
        <f>B17+$B$16/3</f>
        <v>61.17</v>
      </c>
    </row>
    <row r="18" spans="1:10" x14ac:dyDescent="0.25">
      <c r="A18" s="7" t="s">
        <v>74</v>
      </c>
      <c r="B18" s="122">
        <v>55</v>
      </c>
      <c r="C18" s="122">
        <f>B18</f>
        <v>55</v>
      </c>
    </row>
    <row r="19" spans="1:10" x14ac:dyDescent="0.25">
      <c r="A19" s="7" t="s">
        <v>95</v>
      </c>
      <c r="B19" s="122">
        <v>33.75</v>
      </c>
      <c r="C19" s="122">
        <f>B19+$B$16/3</f>
        <v>78.75</v>
      </c>
    </row>
    <row r="20" spans="1:10" x14ac:dyDescent="0.25">
      <c r="A20" s="7" t="s">
        <v>94</v>
      </c>
      <c r="B20" s="122">
        <v>17.920000000000002</v>
      </c>
      <c r="C20" s="122">
        <f>B20+$B$16/3</f>
        <v>62.92</v>
      </c>
    </row>
    <row r="21" spans="1:10" x14ac:dyDescent="0.25">
      <c r="B21" s="122"/>
      <c r="C21" s="122">
        <f>SUM(C17:C20)</f>
        <v>257.84000000000003</v>
      </c>
    </row>
    <row r="22" spans="1:10" x14ac:dyDescent="0.25">
      <c r="B22" s="122"/>
      <c r="C22" s="122"/>
    </row>
    <row r="23" spans="1:10" x14ac:dyDescent="0.25">
      <c r="A23" t="s">
        <v>96</v>
      </c>
      <c r="B23" s="122"/>
      <c r="C23" s="122">
        <v>142</v>
      </c>
    </row>
    <row r="24" spans="1:10" x14ac:dyDescent="0.25">
      <c r="A24" t="s">
        <v>97</v>
      </c>
      <c r="B24" s="122"/>
      <c r="C24" s="122">
        <f>C21-C23</f>
        <v>115.84000000000003</v>
      </c>
    </row>
    <row r="27" spans="1:10" x14ac:dyDescent="0.25">
      <c r="A27" t="str">
        <f>Forecast!J6</f>
        <v>Platinum</v>
      </c>
      <c r="B27" t="str">
        <f>Forecast!K6</f>
        <v>Visa Go</v>
      </c>
      <c r="C27" t="str">
        <f>Forecast!L6</f>
        <v>Costco</v>
      </c>
    </row>
    <row r="28" spans="1:10" x14ac:dyDescent="0.25">
      <c r="A28">
        <f>Forecast!J7</f>
        <v>-6311.05</v>
      </c>
      <c r="B28">
        <f>Forecast!K7</f>
        <v>-8503.82</v>
      </c>
      <c r="C28">
        <f>Forecast!L7</f>
        <v>-4271.75</v>
      </c>
      <c r="D28">
        <f>SUM(A28:C28)</f>
        <v>-19086.62</v>
      </c>
      <c r="E28" s="7"/>
      <c r="F28" s="7"/>
      <c r="G28" s="7"/>
      <c r="H28" s="7"/>
      <c r="J28" s="7"/>
    </row>
    <row r="29" spans="1:10" x14ac:dyDescent="0.25">
      <c r="A29" s="134">
        <v>0.24990000000000001</v>
      </c>
      <c r="B29" s="135">
        <v>0.24490000000000001</v>
      </c>
      <c r="C29" s="135">
        <v>0.26740000000000003</v>
      </c>
      <c r="D29" s="135"/>
      <c r="E29" s="7"/>
      <c r="F29" s="7"/>
      <c r="G29" s="128"/>
      <c r="H29" s="7"/>
    </row>
    <row r="30" spans="1:10" x14ac:dyDescent="0.25">
      <c r="A30" s="10"/>
      <c r="E30" s="128"/>
      <c r="J30" s="10"/>
    </row>
    <row r="31" spans="1:10" x14ac:dyDescent="0.25">
      <c r="A31" s="10"/>
      <c r="J31" s="10"/>
    </row>
    <row r="32" spans="1:10" x14ac:dyDescent="0.25">
      <c r="A32" s="10"/>
      <c r="J32" s="10"/>
    </row>
    <row r="33" spans="1:10" x14ac:dyDescent="0.25">
      <c r="A33" s="10"/>
      <c r="J33" s="10"/>
    </row>
    <row r="34" spans="1:10" x14ac:dyDescent="0.25">
      <c r="A34" s="10"/>
      <c r="I34" s="128"/>
    </row>
    <row r="35" spans="1:10" x14ac:dyDescent="0.25">
      <c r="A35" s="10"/>
    </row>
    <row r="36" spans="1:10" x14ac:dyDescent="0.25">
      <c r="A36" s="10"/>
      <c r="J36" s="10"/>
    </row>
    <row r="37" spans="1:10" x14ac:dyDescent="0.25">
      <c r="A37" s="10"/>
      <c r="J37" s="10"/>
    </row>
    <row r="38" spans="1:10" x14ac:dyDescent="0.25">
      <c r="A38" s="10"/>
    </row>
    <row r="39" spans="1:10" x14ac:dyDescent="0.25">
      <c r="A39" s="10"/>
    </row>
    <row r="41" spans="1:10" x14ac:dyDescent="0.25">
      <c r="A41" s="10"/>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D9DC-537C-43D1-B9AF-280C55F57880}">
  <dimension ref="A1:BZ10810"/>
  <sheetViews>
    <sheetView workbookViewId="0">
      <selection activeCell="G2" sqref="G2"/>
    </sheetView>
  </sheetViews>
  <sheetFormatPr defaultRowHeight="15" x14ac:dyDescent="0.25"/>
  <cols>
    <col min="1" max="1" width="18" customWidth="1"/>
    <col min="2" max="2" width="18" style="8" customWidth="1"/>
    <col min="3" max="3" width="18" style="107" customWidth="1"/>
    <col min="4" max="4" width="18" customWidth="1"/>
    <col min="6" max="6" width="16.28515625" bestFit="1" customWidth="1"/>
    <col min="7" max="7" width="16.28515625" style="8" bestFit="1" customWidth="1"/>
    <col min="8" max="21" width="14.28515625" style="107" customWidth="1"/>
    <col min="23" max="62" width="14.28515625" customWidth="1"/>
  </cols>
  <sheetData>
    <row r="1" spans="1:78" x14ac:dyDescent="0.25">
      <c r="A1" s="7" t="s">
        <v>18</v>
      </c>
      <c r="B1" s="9" t="s">
        <v>19</v>
      </c>
      <c r="C1" s="108" t="s">
        <v>33</v>
      </c>
      <c r="D1" s="7" t="s">
        <v>46</v>
      </c>
      <c r="F1" t="s">
        <v>18</v>
      </c>
      <c r="G1" s="8" t="s">
        <v>19</v>
      </c>
      <c r="H1" s="108" t="s">
        <v>47</v>
      </c>
      <c r="I1" s="108" t="s">
        <v>48</v>
      </c>
      <c r="J1" s="108" t="s">
        <v>49</v>
      </c>
      <c r="K1" s="108" t="s">
        <v>50</v>
      </c>
      <c r="L1" s="107" t="str">
        <f>"Acct  1 - "&amp;'Monthly budget'!F6</f>
        <v>Acct  1 - US Bank</v>
      </c>
      <c r="M1" s="107" t="str">
        <f>"Acct  2 - "&amp;'Monthly budget'!G6</f>
        <v>Acct  2 - Wells Fargo</v>
      </c>
      <c r="N1" s="107" t="str">
        <f>"Acct  3 - "&amp;'Monthly budget'!H6</f>
        <v>Acct  3 - ADP</v>
      </c>
      <c r="O1" s="107" t="str">
        <f>"Acct  4 - "&amp;'Monthly budget'!I6</f>
        <v>Acct  4 - Marcus</v>
      </c>
      <c r="P1" s="107" t="str">
        <f>"Acct  5 - "&amp;'Monthly budget'!J6</f>
        <v>Acct  5 - T.Rowe Price</v>
      </c>
      <c r="Q1" s="107" t="str">
        <f>"Acct  6 - "&amp;'Monthly budget'!K6</f>
        <v>Acct  6 - Platinum</v>
      </c>
      <c r="R1" s="107" t="str">
        <f>"Acct  7 - "&amp;'Monthly budget'!L6</f>
        <v>Acct  7 - Visa Go</v>
      </c>
      <c r="S1" s="107" t="str">
        <f>"Acct  8 - "&amp;'Monthly budget'!M6</f>
        <v>Acct  8 - CareCredit</v>
      </c>
      <c r="T1" s="107" t="str">
        <f>"Acct  9 - "&amp;'Monthly budget'!N6</f>
        <v>Acct  9 - Costco</v>
      </c>
      <c r="U1" s="107" t="str">
        <f>"Acct 10 - "&amp;'Monthly budget'!O6</f>
        <v xml:space="preserve">Acct 10 - </v>
      </c>
    </row>
    <row r="2" spans="1:78" x14ac:dyDescent="0.25">
      <c r="A2" t="str" cm="1">
        <f t="array" aca="1" ref="A2:D10810" ca="1">_xlfn.VSTACK({"Transactions","Dates","Balance","Account"},_xlfn.ANCHORARRAY(W2),_xlfn.ANCHORARRAY(AA2),_xlfn.ANCHORARRAY(AE2),_xlfn.ANCHORARRAY(AI2),_xlfn.ANCHORARRAY(AM2),_xlfn.ANCHORARRAY(AQ2),_xlfn.ANCHORARRAY(AU2),_xlfn.ANCHORARRAY(AY2),_xlfn.ANCHORARRAY(BC2),_xlfn.ANCHORARRAY(BG2),_xlfn.ANCHORARRAY(BK2),_xlfn.ANCHORARRAY(BO2),_xlfn.ANCHORARRAY(BS2),_xlfn.ANCHORARRAY(BW2))</f>
        <v>Transactions</v>
      </c>
      <c r="B2" s="8" t="str">
        <f ca="1"/>
        <v>Dates</v>
      </c>
      <c r="C2" s="107" t="str">
        <f ca="1"/>
        <v>Balance</v>
      </c>
      <c r="D2" t="str">
        <f ca="1"/>
        <v>Account</v>
      </c>
      <c r="F2" t="str" cm="1">
        <f t="array" aca="1" ref="F2:F773" ca="1">_xlfn.CHOOSECOLS(_xlfn._xlws.SORT(_xlfn._xlws.FILTER(Forecast!B:O,(Forecast!B:B=FALSE)*(Forecast!C:C&lt;&gt;"")),3),2)</f>
        <v>Starting balance</v>
      </c>
      <c r="G2" s="8" cm="1">
        <f t="array" aca="1" ref="G2:G773" ca="1">_xlfn.CHOOSECOLS(_xlfn._xlws.SORT(_xlfn._xlws.FILTER(Forecast!B:O,(Forecast!B:B=FALSE)*(Forecast!C:C&lt;&gt;"")),3),3)</f>
        <v>46081</v>
      </c>
      <c r="H2" s="107" cm="1">
        <f t="array" aca="1" ref="H2:H773" ca="1">_xlfn.BYROW(_xlfn.HSTACK(_xlfn.ANCHORARRAY(L2):_xlfn.ANCHORARRAY(U2)),_xlfn.LAMBDA(_xlpm.a,SUMPRODUCT(--('Monthly budget'!$F$7:$O$7="Checking"),_xlpm.a)))</f>
        <v>9843.7099999999991</v>
      </c>
      <c r="I2" s="107" cm="1">
        <f t="array" aca="1" ref="I2:I773" ca="1">_xlfn.BYROW(_xlfn.HSTACK(_xlfn.ANCHORARRAY(L2):_xlfn.ANCHORARRAY(U2)),_xlfn.LAMBDA(_xlpm.a,SUMPRODUCT(--('Monthly budget'!$F$7:$O$7="Credit"),_xlpm.a)))</f>
        <v>-19086.62</v>
      </c>
      <c r="J2" s="107" cm="1">
        <f t="array" aca="1" ref="J2:J773" ca="1">_xlfn.BYROW(_xlfn.HSTACK(_xlfn.ANCHORARRAY(L2):_xlfn.ANCHORARRAY(U2)),_xlfn.LAMBDA(_xlpm.a,SUMPRODUCT(--('Monthly budget'!$F$7:$O$7="Savings"),_xlpm.a)))</f>
        <v>35408.86</v>
      </c>
      <c r="K2" s="107" cm="1">
        <f t="array" aca="1" ref="K2:K773" ca="1">_xlfn.BYROW(_xlfn.HSTACK(_xlfn.ANCHORARRAY(L2):_xlfn.ANCHORARRAY(U2)),_xlfn.LAMBDA(_xlpm.a,SUM(_xlpm.a)))</f>
        <v>26165.949999999997</v>
      </c>
      <c r="L2" s="107" cm="1">
        <f t="array" aca="1" ref="L2:L773" ca="1">_xlfn.SCAN(0,_xlfn.CHOOSECOLS(_xlfn._xlws.SORT(_xlfn._xlws.FILTER(Forecast!B:O,(Forecast!B:B=FALSE)*(Forecast!C:C&lt;&gt;"")),3),4),_xlfn.LAMBDA(_xlpm.a,_xlpm.v,_xlpm.a+_xlpm.v))</f>
        <v>3775.81</v>
      </c>
      <c r="M2" s="107" cm="1">
        <f t="array" aca="1" ref="M2:M773" ca="1">_xlfn.SCAN(0,_xlfn.CHOOSECOLS(_xlfn._xlws.SORT(_xlfn._xlws.FILTER(Forecast!B:O,(Forecast!B:B=FALSE)*(Forecast!C:C&lt;&gt;"")),3),5),_xlfn.LAMBDA(_xlpm.a,_xlpm.v,_xlpm.a+_xlpm.v))</f>
        <v>6067.9</v>
      </c>
      <c r="N2" s="107" cm="1">
        <f t="array" aca="1" ref="N2:N773" ca="1">_xlfn.SCAN(0,_xlfn.CHOOSECOLS(_xlfn._xlws.SORT(_xlfn._xlws.FILTER(Forecast!B:O,(Forecast!B:B=FALSE)*(Forecast!C:C&lt;&gt;"")),3),6),_xlfn.LAMBDA(_xlpm.a,_xlpm.v,_xlpm.a+_xlpm.v))</f>
        <v>23232.39</v>
      </c>
      <c r="O2" s="107" cm="1">
        <f t="array" aca="1" ref="O2:O773" ca="1">_xlfn.SCAN(0,_xlfn.CHOOSECOLS(_xlfn._xlws.SORT(_xlfn._xlws.FILTER(Forecast!B:O,(Forecast!B:B=FALSE)*(Forecast!C:C&lt;&gt;"")),3),7),_xlfn.LAMBDA(_xlpm.a,_xlpm.v,_xlpm.a+_xlpm.v))</f>
        <v>114.43</v>
      </c>
      <c r="P2" s="107" cm="1">
        <f t="array" aca="1" ref="P2:P773" ca="1">_xlfn.SCAN(0,_xlfn.CHOOSECOLS(_xlfn._xlws.SORT(_xlfn._xlws.FILTER(Forecast!B:O,(Forecast!B:B=FALSE)*(Forecast!C:C&lt;&gt;"")),3),8),_xlfn.LAMBDA(_xlpm.a,_xlpm.v,_xlpm.a+_xlpm.v))</f>
        <v>12062.04</v>
      </c>
      <c r="Q2" s="107" cm="1">
        <f t="array" aca="1" ref="Q2:Q773" ca="1">_xlfn.SCAN(0,_xlfn.CHOOSECOLS(_xlfn._xlws.SORT(_xlfn._xlws.FILTER(Forecast!B:O,(Forecast!B:B=FALSE)*(Forecast!C:C&lt;&gt;"")),3),9),_xlfn.LAMBDA(_xlpm.a,_xlpm.v,_xlpm.a+_xlpm.v))</f>
        <v>-6311.05</v>
      </c>
      <c r="R2" s="107" cm="1">
        <f t="array" aca="1" ref="R2:R773" ca="1">_xlfn.SCAN(0,_xlfn.CHOOSECOLS(_xlfn._xlws.SORT(_xlfn._xlws.FILTER(Forecast!B:O,(Forecast!B:B=FALSE)*(Forecast!C:C&lt;&gt;"")),3),10),_xlfn.LAMBDA(_xlpm.a,_xlpm.v,_xlpm.a+_xlpm.v))</f>
        <v>-8503.82</v>
      </c>
      <c r="S2" s="107" cm="1">
        <f t="array" aca="1" ref="S2:S773" ca="1">_xlfn.SCAN(0,_xlfn.CHOOSECOLS(_xlfn._xlws.SORT(_xlfn._xlws.FILTER(Forecast!B:O,(Forecast!B:B=FALSE)*(Forecast!C:C&lt;&gt;"")),3),11),_xlfn.LAMBDA(_xlpm.a,_xlpm.v,_xlpm.a+_xlpm.v))</f>
        <v>-4271.75</v>
      </c>
      <c r="T2" s="107" cm="1">
        <f t="array" aca="1" ref="T2:T773" ca="1">_xlfn.SCAN(0,_xlfn.CHOOSECOLS(_xlfn._xlws.SORT(_xlfn._xlws.FILTER(Forecast!B:O,(Forecast!B:B=FALSE)*(Forecast!C:C&lt;&gt;"")),3),12),_xlfn.LAMBDA(_xlpm.a,_xlpm.v,_xlpm.a+_xlpm.v))</f>
        <v>0</v>
      </c>
      <c r="U2" s="107" cm="1">
        <f t="array" aca="1" ref="U2:U773" ca="1">_xlfn.SCAN(0,_xlfn.CHOOSECOLS(_xlfn._xlws.SORT(_xlfn._xlws.FILTER(Forecast!B:O,(Forecast!B:B=FALSE)*(Forecast!C:C&lt;&gt;"")),3),13),_xlfn.LAMBDA(_xlpm.a,_xlpm.v,_xlpm.a+_xlpm.v))</f>
        <v>0</v>
      </c>
      <c r="W2" t="str" cm="1">
        <f t="array" aca="1" ref="W2:Z773" ca="1">_xlfn.HSTACK(_xlfn.ANCHORARRAY($F$2):_xlfn.ANCHORARRAY($G$2),_xlfn.ANCHORARRAY(L2),IF(_xlfn.SEQUENCE(ROWS(_xlfn.ANCHORARRAY($F$2)),,1,0)=1,L1,""))</f>
        <v>Starting balance</v>
      </c>
      <c r="X2">
        <f ca="1"/>
        <v>46081</v>
      </c>
      <c r="Y2">
        <f ca="1"/>
        <v>3775.81</v>
      </c>
      <c r="Z2" t="str">
        <f ca="1"/>
        <v>Acct  1 - US Bank</v>
      </c>
      <c r="AA2" t="str" cm="1">
        <f t="array" aca="1" ref="AA2:AD773" ca="1">_xlfn.HSTACK(_xlfn.ANCHORARRAY($F$2):_xlfn.ANCHORARRAY($G$2),_xlfn.ANCHORARRAY(M2),IF(_xlfn.SEQUENCE(ROWS(_xlfn.ANCHORARRAY($F$2)),,1,0)=1,M1,""))</f>
        <v>Starting balance</v>
      </c>
      <c r="AB2">
        <f ca="1"/>
        <v>46081</v>
      </c>
      <c r="AC2">
        <f ca="1"/>
        <v>6067.9</v>
      </c>
      <c r="AD2" t="str">
        <f ca="1"/>
        <v>Acct  2 - Wells Fargo</v>
      </c>
      <c r="AE2" t="str" cm="1">
        <f t="array" aca="1" ref="AE2:AH773" ca="1">_xlfn.HSTACK(_xlfn.ANCHORARRAY($F$2):_xlfn.ANCHORARRAY($G$2),_xlfn.ANCHORARRAY(N2),IF(_xlfn.SEQUENCE(ROWS(_xlfn.ANCHORARRAY($F$2)),,1,0)=1,N1,""))</f>
        <v>Starting balance</v>
      </c>
      <c r="AF2">
        <f ca="1"/>
        <v>46081</v>
      </c>
      <c r="AG2">
        <f ca="1"/>
        <v>23232.39</v>
      </c>
      <c r="AH2" t="str">
        <f ca="1"/>
        <v>Acct  3 - ADP</v>
      </c>
      <c r="AI2" t="str" cm="1">
        <f t="array" aca="1" ref="AI2:AL773" ca="1">_xlfn.HSTACK(_xlfn.ANCHORARRAY($F$2):_xlfn.ANCHORARRAY($G$2),_xlfn.ANCHORARRAY(O2),IF(_xlfn.SEQUENCE(ROWS(_xlfn.ANCHORARRAY($F$2)),,1,0)=1,O1,""))</f>
        <v>Starting balance</v>
      </c>
      <c r="AJ2">
        <f ca="1"/>
        <v>46081</v>
      </c>
      <c r="AK2">
        <f ca="1"/>
        <v>114.43</v>
      </c>
      <c r="AL2" t="str">
        <f ca="1"/>
        <v>Acct  4 - Marcus</v>
      </c>
      <c r="AM2" t="str" cm="1">
        <f t="array" aca="1" ref="AM2:AP773" ca="1">_xlfn.HSTACK(_xlfn.ANCHORARRAY($F$2):_xlfn.ANCHORARRAY($G$2),_xlfn.ANCHORARRAY(P2),IF(_xlfn.SEQUENCE(ROWS(_xlfn.ANCHORARRAY($F$2)),,1,0)=1,P1,""))</f>
        <v>Starting balance</v>
      </c>
      <c r="AN2">
        <f ca="1"/>
        <v>46081</v>
      </c>
      <c r="AO2">
        <f ca="1"/>
        <v>12062.04</v>
      </c>
      <c r="AP2" t="str">
        <f ca="1"/>
        <v>Acct  5 - T.Rowe Price</v>
      </c>
      <c r="AQ2" t="str" cm="1">
        <f t="array" aca="1" ref="AQ2:AT773" ca="1">_xlfn.HSTACK(_xlfn.ANCHORARRAY($F$2):_xlfn.ANCHORARRAY($G$2),_xlfn.ANCHORARRAY(Q2),IF(_xlfn.SEQUENCE(ROWS(_xlfn.ANCHORARRAY($F$2)),,1,0)=1,Q1,""))</f>
        <v>Starting balance</v>
      </c>
      <c r="AR2">
        <f ca="1"/>
        <v>46081</v>
      </c>
      <c r="AS2">
        <f ca="1"/>
        <v>-6311.05</v>
      </c>
      <c r="AT2" t="str">
        <f ca="1"/>
        <v>Acct  6 - Platinum</v>
      </c>
      <c r="AU2" t="str" cm="1">
        <f t="array" aca="1" ref="AU2:AX773" ca="1">_xlfn.HSTACK(_xlfn.ANCHORARRAY($F$2):_xlfn.ANCHORARRAY($G$2),_xlfn.ANCHORARRAY(R2),IF(_xlfn.SEQUENCE(ROWS(_xlfn.ANCHORARRAY($F$2)),,1,0)=1,R1,""))</f>
        <v>Starting balance</v>
      </c>
      <c r="AV2">
        <f ca="1"/>
        <v>46081</v>
      </c>
      <c r="AW2">
        <f ca="1"/>
        <v>-8503.82</v>
      </c>
      <c r="AX2" t="str">
        <f ca="1"/>
        <v>Acct  7 - Visa Go</v>
      </c>
      <c r="AY2" t="str" cm="1">
        <f t="array" aca="1" ref="AY2:BB773" ca="1">_xlfn.HSTACK(_xlfn.ANCHORARRAY($F$2):_xlfn.ANCHORARRAY($G$2),_xlfn.ANCHORARRAY(S2),IF(_xlfn.SEQUENCE(ROWS(_xlfn.ANCHORARRAY($F$2)),,1,0)=1,S1,""))</f>
        <v>Starting balance</v>
      </c>
      <c r="AZ2">
        <f ca="1"/>
        <v>46081</v>
      </c>
      <c r="BA2">
        <f ca="1"/>
        <v>-4271.75</v>
      </c>
      <c r="BB2" t="str">
        <f ca="1"/>
        <v>Acct  8 - CareCredit</v>
      </c>
      <c r="BC2" t="str" cm="1">
        <f t="array" aca="1" ref="BC2:BF773" ca="1">_xlfn.HSTACK(_xlfn.ANCHORARRAY($F$2):_xlfn.ANCHORARRAY($G$2),_xlfn.ANCHORARRAY(T2),IF(_xlfn.SEQUENCE(ROWS(_xlfn.ANCHORARRAY($F$2)),,1,0)=1,T1,""))</f>
        <v>Starting balance</v>
      </c>
      <c r="BD2">
        <f ca="1"/>
        <v>46081</v>
      </c>
      <c r="BE2">
        <f ca="1"/>
        <v>0</v>
      </c>
      <c r="BF2" t="str">
        <f ca="1"/>
        <v>Acct  9 - Costco</v>
      </c>
      <c r="BG2" t="str" cm="1">
        <f t="array" aca="1" ref="BG2:BJ773" ca="1">_xlfn.HSTACK(_xlfn.ANCHORARRAY($F$2):_xlfn.ANCHORARRAY($G$2),_xlfn.ANCHORARRAY(U2),IF(_xlfn.SEQUENCE(ROWS(_xlfn.ANCHORARRAY($F$2)),,1,0)=1,U1,""))</f>
        <v>Starting balance</v>
      </c>
      <c r="BH2">
        <f ca="1"/>
        <v>46081</v>
      </c>
      <c r="BI2">
        <f ca="1"/>
        <v>0</v>
      </c>
      <c r="BJ2" t="str">
        <f ca="1"/>
        <v xml:space="preserve">Acct 10 - </v>
      </c>
      <c r="BK2" t="str" cm="1">
        <f t="array" aca="1" ref="BK2:BN773" ca="1">_xlfn.HSTACK(_xlfn.ANCHORARRAY($F$2):_xlfn.ANCHORARRAY($G$2),_xlfn.ANCHORARRAY(H2),IF(_xlfn.SEQUENCE(ROWS(_xlfn.ANCHORARRAY($F$2)),,1,0)=1,H1,""))</f>
        <v>Starting balance</v>
      </c>
      <c r="BL2">
        <f ca="1"/>
        <v>46081</v>
      </c>
      <c r="BM2">
        <f ca="1"/>
        <v>9843.7099999999991</v>
      </c>
      <c r="BN2" t="str">
        <f ca="1"/>
        <v xml:space="preserve"> Checking</v>
      </c>
      <c r="BO2" t="str" cm="1">
        <f t="array" aca="1" ref="BO2:BR773" ca="1">_xlfn.HSTACK(_xlfn.ANCHORARRAY($F$2):_xlfn.ANCHORARRAY($G$2),_xlfn.ANCHORARRAY(I2),IF(_xlfn.SEQUENCE(ROWS(_xlfn.ANCHORARRAY($F$2)),,1,0)=1,I1,""))</f>
        <v>Starting balance</v>
      </c>
      <c r="BP2">
        <f ca="1"/>
        <v>46081</v>
      </c>
      <c r="BQ2">
        <f ca="1"/>
        <v>-19086.62</v>
      </c>
      <c r="BR2" t="str">
        <f ca="1"/>
        <v xml:space="preserve"> Credit</v>
      </c>
      <c r="BS2" t="str" cm="1">
        <f t="array" aca="1" ref="BS2:BV773" ca="1">_xlfn.HSTACK(_xlfn.ANCHORARRAY($F$2):_xlfn.ANCHORARRAY($G$2),_xlfn.ANCHORARRAY(J2),IF(_xlfn.SEQUENCE(ROWS(_xlfn.ANCHORARRAY($F$2)),,1,0)=1,J1,""))</f>
        <v>Starting balance</v>
      </c>
      <c r="BT2">
        <f ca="1"/>
        <v>46081</v>
      </c>
      <c r="BU2">
        <f ca="1"/>
        <v>35408.86</v>
      </c>
      <c r="BV2" t="str">
        <f ca="1"/>
        <v xml:space="preserve"> Savings</v>
      </c>
      <c r="BW2" t="str" cm="1">
        <f t="array" aca="1" ref="BW2:BZ773" ca="1">_xlfn.HSTACK(_xlfn.ANCHORARRAY($F$2):_xlfn.ANCHORARRAY($G$2),_xlfn.ANCHORARRAY(K2),IF(_xlfn.SEQUENCE(ROWS(_xlfn.ANCHORARRAY($F$2)),,1,0)=1,K1,""))</f>
        <v>Starting balance</v>
      </c>
      <c r="BX2">
        <f ca="1"/>
        <v>46081</v>
      </c>
      <c r="BY2">
        <f ca="1"/>
        <v>26165.949999999997</v>
      </c>
      <c r="BZ2" t="str">
        <f ca="1"/>
        <v xml:space="preserve"> Net Worth</v>
      </c>
    </row>
    <row r="3" spans="1:78" x14ac:dyDescent="0.25">
      <c r="A3" t="str">
        <f ca="1"/>
        <v>Starting balance</v>
      </c>
      <c r="B3" s="8">
        <f ca="1"/>
        <v>46081</v>
      </c>
      <c r="C3" s="107">
        <f ca="1"/>
        <v>3775.81</v>
      </c>
      <c r="D3" t="str">
        <f ca="1"/>
        <v>Acct  1 - US Bank</v>
      </c>
      <c r="F3" t="str">
        <f ca="1"/>
        <v>Costco Citi</v>
      </c>
      <c r="G3" s="8">
        <f ca="1"/>
        <v>46081</v>
      </c>
      <c r="H3" s="107">
        <f ca="1"/>
        <v>9703.7099999999991</v>
      </c>
      <c r="I3" s="107">
        <f ca="1"/>
        <v>-19086.62</v>
      </c>
      <c r="J3" s="107">
        <f ca="1"/>
        <v>35408.86</v>
      </c>
      <c r="K3" s="107">
        <f ca="1"/>
        <v>26165.949999999997</v>
      </c>
      <c r="L3" s="107">
        <f ca="1"/>
        <v>3635.81</v>
      </c>
      <c r="M3" s="107">
        <f ca="1"/>
        <v>6067.9</v>
      </c>
      <c r="N3" s="107">
        <f ca="1"/>
        <v>23232.39</v>
      </c>
      <c r="O3" s="107">
        <f ca="1"/>
        <v>114.43</v>
      </c>
      <c r="P3" s="107">
        <f ca="1"/>
        <v>12062.04</v>
      </c>
      <c r="Q3" s="107">
        <f ca="1"/>
        <v>-6311.05</v>
      </c>
      <c r="R3" s="107">
        <f ca="1"/>
        <v>-8503.82</v>
      </c>
      <c r="S3" s="107">
        <f ca="1"/>
        <v>-4271.75</v>
      </c>
      <c r="T3" s="107">
        <f ca="1"/>
        <v>0</v>
      </c>
      <c r="U3" s="107">
        <f ca="1"/>
        <v>140</v>
      </c>
      <c r="W3" t="str">
        <f ca="1"/>
        <v>Costco Citi</v>
      </c>
      <c r="X3">
        <f ca="1"/>
        <v>46081</v>
      </c>
      <c r="Y3">
        <f ca="1"/>
        <v>3635.81</v>
      </c>
      <c r="Z3" t="str">
        <f ca="1"/>
        <v>Acct  1 - US Bank</v>
      </c>
      <c r="AA3" t="str">
        <f ca="1"/>
        <v>Costco Citi</v>
      </c>
      <c r="AB3">
        <f ca="1"/>
        <v>46081</v>
      </c>
      <c r="AC3">
        <f ca="1"/>
        <v>6067.9</v>
      </c>
      <c r="AD3" t="str">
        <f ca="1"/>
        <v>Acct  2 - Wells Fargo</v>
      </c>
      <c r="AE3" t="str">
        <f ca="1"/>
        <v>Costco Citi</v>
      </c>
      <c r="AF3">
        <f ca="1"/>
        <v>46081</v>
      </c>
      <c r="AG3">
        <f ca="1"/>
        <v>23232.39</v>
      </c>
      <c r="AH3" t="str">
        <f ca="1"/>
        <v>Acct  3 - ADP</v>
      </c>
      <c r="AI3" t="str">
        <f ca="1"/>
        <v>Costco Citi</v>
      </c>
      <c r="AJ3">
        <f ca="1"/>
        <v>46081</v>
      </c>
      <c r="AK3">
        <f ca="1"/>
        <v>114.43</v>
      </c>
      <c r="AL3" t="str">
        <f ca="1"/>
        <v>Acct  4 - Marcus</v>
      </c>
      <c r="AM3" t="str">
        <f ca="1"/>
        <v>Costco Citi</v>
      </c>
      <c r="AN3">
        <f ca="1"/>
        <v>46081</v>
      </c>
      <c r="AO3">
        <f ca="1"/>
        <v>12062.04</v>
      </c>
      <c r="AP3" t="str">
        <f ca="1"/>
        <v>Acct  5 - T.Rowe Price</v>
      </c>
      <c r="AQ3" t="str">
        <f ca="1"/>
        <v>Costco Citi</v>
      </c>
      <c r="AR3">
        <f ca="1"/>
        <v>46081</v>
      </c>
      <c r="AS3">
        <f ca="1"/>
        <v>-6311.05</v>
      </c>
      <c r="AT3" t="str">
        <f ca="1"/>
        <v>Acct  6 - Platinum</v>
      </c>
      <c r="AU3" t="str">
        <f ca="1"/>
        <v>Costco Citi</v>
      </c>
      <c r="AV3">
        <f ca="1"/>
        <v>46081</v>
      </c>
      <c r="AW3">
        <f ca="1"/>
        <v>-8503.82</v>
      </c>
      <c r="AX3" t="str">
        <f ca="1"/>
        <v>Acct  7 - Visa Go</v>
      </c>
      <c r="AY3" t="str">
        <f ca="1"/>
        <v>Costco Citi</v>
      </c>
      <c r="AZ3">
        <f ca="1"/>
        <v>46081</v>
      </c>
      <c r="BA3">
        <f ca="1"/>
        <v>-4271.75</v>
      </c>
      <c r="BB3" t="str">
        <f ca="1"/>
        <v>Acct  8 - CareCredit</v>
      </c>
      <c r="BC3" t="str">
        <f ca="1"/>
        <v>Costco Citi</v>
      </c>
      <c r="BD3">
        <f ca="1"/>
        <v>46081</v>
      </c>
      <c r="BE3">
        <f ca="1"/>
        <v>0</v>
      </c>
      <c r="BF3" t="str">
        <f ca="1"/>
        <v>Acct  9 - Costco</v>
      </c>
      <c r="BG3" t="str">
        <f ca="1"/>
        <v>Costco Citi</v>
      </c>
      <c r="BH3">
        <f ca="1"/>
        <v>46081</v>
      </c>
      <c r="BI3">
        <f ca="1"/>
        <v>140</v>
      </c>
      <c r="BJ3" t="str">
        <f ca="1"/>
        <v xml:space="preserve">Acct 10 - </v>
      </c>
      <c r="BK3" t="str">
        <f ca="1"/>
        <v>Costco Citi</v>
      </c>
      <c r="BL3">
        <f ca="1"/>
        <v>46081</v>
      </c>
      <c r="BM3">
        <f ca="1"/>
        <v>9703.7099999999991</v>
      </c>
      <c r="BN3" t="str">
        <f ca="1"/>
        <v xml:space="preserve"> Checking</v>
      </c>
      <c r="BO3" t="str">
        <f ca="1"/>
        <v>Costco Citi</v>
      </c>
      <c r="BP3">
        <f ca="1"/>
        <v>46081</v>
      </c>
      <c r="BQ3">
        <f ca="1"/>
        <v>-19086.62</v>
      </c>
      <c r="BR3" t="str">
        <f ca="1"/>
        <v xml:space="preserve"> Credit</v>
      </c>
      <c r="BS3" t="str">
        <f ca="1"/>
        <v>Costco Citi</v>
      </c>
      <c r="BT3">
        <f ca="1"/>
        <v>46081</v>
      </c>
      <c r="BU3">
        <f ca="1"/>
        <v>35408.86</v>
      </c>
      <c r="BV3" t="str">
        <f ca="1"/>
        <v xml:space="preserve"> Savings</v>
      </c>
      <c r="BW3" t="str">
        <f ca="1"/>
        <v>Costco Citi</v>
      </c>
      <c r="BX3">
        <f ca="1"/>
        <v>46081</v>
      </c>
      <c r="BY3">
        <f ca="1"/>
        <v>26165.949999999997</v>
      </c>
      <c r="BZ3" t="str">
        <f ca="1"/>
        <v xml:space="preserve"> Net Worth</v>
      </c>
    </row>
    <row r="4" spans="1:78" x14ac:dyDescent="0.25">
      <c r="A4" t="str">
        <f ca="1"/>
        <v>Costco Citi</v>
      </c>
      <c r="B4" s="8">
        <f ca="1"/>
        <v>46081</v>
      </c>
      <c r="C4" s="107">
        <f ca="1"/>
        <v>3635.81</v>
      </c>
      <c r="D4" t="str">
        <f ca="1"/>
        <v>Acct  1 - US Bank</v>
      </c>
      <c r="F4" t="str">
        <f ca="1"/>
        <v>Kulo SDGE</v>
      </c>
      <c r="G4" s="8">
        <f ca="1"/>
        <v>46081</v>
      </c>
      <c r="H4" s="107">
        <f ca="1"/>
        <v>9621.7099999999991</v>
      </c>
      <c r="I4" s="107">
        <f ca="1"/>
        <v>-19086.62</v>
      </c>
      <c r="J4" s="107">
        <f ca="1"/>
        <v>35408.86</v>
      </c>
      <c r="K4" s="107">
        <f ca="1"/>
        <v>26083.949999999997</v>
      </c>
      <c r="L4" s="107">
        <f ca="1"/>
        <v>3553.81</v>
      </c>
      <c r="M4" s="107">
        <f ca="1"/>
        <v>6067.9</v>
      </c>
      <c r="N4" s="107">
        <f ca="1"/>
        <v>23232.39</v>
      </c>
      <c r="O4" s="107">
        <f ca="1"/>
        <v>114.43</v>
      </c>
      <c r="P4" s="107">
        <f ca="1"/>
        <v>12062.04</v>
      </c>
      <c r="Q4" s="107">
        <f ca="1"/>
        <v>-6311.05</v>
      </c>
      <c r="R4" s="107">
        <f ca="1"/>
        <v>-8503.82</v>
      </c>
      <c r="S4" s="107">
        <f ca="1"/>
        <v>-4271.75</v>
      </c>
      <c r="T4" s="107">
        <f ca="1"/>
        <v>0</v>
      </c>
      <c r="U4" s="107">
        <f ca="1"/>
        <v>140</v>
      </c>
      <c r="W4" t="str">
        <f ca="1"/>
        <v>Kulo SDGE</v>
      </c>
      <c r="X4">
        <f ca="1"/>
        <v>46081</v>
      </c>
      <c r="Y4">
        <f ca="1"/>
        <v>3553.81</v>
      </c>
      <c r="Z4" t="str">
        <f ca="1"/>
        <v>Acct  1 - US Bank</v>
      </c>
      <c r="AA4" t="str">
        <f ca="1"/>
        <v>Kulo SDGE</v>
      </c>
      <c r="AB4">
        <f ca="1"/>
        <v>46081</v>
      </c>
      <c r="AC4">
        <f ca="1"/>
        <v>6067.9</v>
      </c>
      <c r="AD4" t="str">
        <f ca="1"/>
        <v>Acct  2 - Wells Fargo</v>
      </c>
      <c r="AE4" t="str">
        <f ca="1"/>
        <v>Kulo SDGE</v>
      </c>
      <c r="AF4">
        <f ca="1"/>
        <v>46081</v>
      </c>
      <c r="AG4">
        <f ca="1"/>
        <v>23232.39</v>
      </c>
      <c r="AH4" t="str">
        <f ca="1"/>
        <v>Acct  3 - ADP</v>
      </c>
      <c r="AI4" t="str">
        <f ca="1"/>
        <v>Kulo SDGE</v>
      </c>
      <c r="AJ4">
        <f ca="1"/>
        <v>46081</v>
      </c>
      <c r="AK4">
        <f ca="1"/>
        <v>114.43</v>
      </c>
      <c r="AL4" t="str">
        <f ca="1"/>
        <v>Acct  4 - Marcus</v>
      </c>
      <c r="AM4" t="str">
        <f ca="1"/>
        <v>Kulo SDGE</v>
      </c>
      <c r="AN4">
        <f ca="1"/>
        <v>46081</v>
      </c>
      <c r="AO4">
        <f ca="1"/>
        <v>12062.04</v>
      </c>
      <c r="AP4" t="str">
        <f ca="1"/>
        <v>Acct  5 - T.Rowe Price</v>
      </c>
      <c r="AQ4" t="str">
        <f ca="1"/>
        <v>Kulo SDGE</v>
      </c>
      <c r="AR4">
        <f ca="1"/>
        <v>46081</v>
      </c>
      <c r="AS4">
        <f ca="1"/>
        <v>-6311.05</v>
      </c>
      <c r="AT4" t="str">
        <f ca="1"/>
        <v>Acct  6 - Platinum</v>
      </c>
      <c r="AU4" t="str">
        <f ca="1"/>
        <v>Kulo SDGE</v>
      </c>
      <c r="AV4">
        <f ca="1"/>
        <v>46081</v>
      </c>
      <c r="AW4">
        <f ca="1"/>
        <v>-8503.82</v>
      </c>
      <c r="AX4" t="str">
        <f ca="1"/>
        <v>Acct  7 - Visa Go</v>
      </c>
      <c r="AY4" t="str">
        <f ca="1"/>
        <v>Kulo SDGE</v>
      </c>
      <c r="AZ4">
        <f ca="1"/>
        <v>46081</v>
      </c>
      <c r="BA4">
        <f ca="1"/>
        <v>-4271.75</v>
      </c>
      <c r="BB4" t="str">
        <f ca="1"/>
        <v>Acct  8 - CareCredit</v>
      </c>
      <c r="BC4" t="str">
        <f ca="1"/>
        <v>Kulo SDGE</v>
      </c>
      <c r="BD4">
        <f ca="1"/>
        <v>46081</v>
      </c>
      <c r="BE4">
        <f ca="1"/>
        <v>0</v>
      </c>
      <c r="BF4" t="str">
        <f ca="1"/>
        <v>Acct  9 - Costco</v>
      </c>
      <c r="BG4" t="str">
        <f ca="1"/>
        <v>Kulo SDGE</v>
      </c>
      <c r="BH4">
        <f ca="1"/>
        <v>46081</v>
      </c>
      <c r="BI4">
        <f ca="1"/>
        <v>140</v>
      </c>
      <c r="BJ4" t="str">
        <f ca="1"/>
        <v xml:space="preserve">Acct 10 - </v>
      </c>
      <c r="BK4" t="str">
        <f ca="1"/>
        <v>Kulo SDGE</v>
      </c>
      <c r="BL4">
        <f ca="1"/>
        <v>46081</v>
      </c>
      <c r="BM4">
        <f ca="1"/>
        <v>9621.7099999999991</v>
      </c>
      <c r="BN4" t="str">
        <f ca="1"/>
        <v xml:space="preserve"> Checking</v>
      </c>
      <c r="BO4" t="str">
        <f ca="1"/>
        <v>Kulo SDGE</v>
      </c>
      <c r="BP4">
        <f ca="1"/>
        <v>46081</v>
      </c>
      <c r="BQ4">
        <f ca="1"/>
        <v>-19086.62</v>
      </c>
      <c r="BR4" t="str">
        <f ca="1"/>
        <v xml:space="preserve"> Credit</v>
      </c>
      <c r="BS4" t="str">
        <f ca="1"/>
        <v>Kulo SDGE</v>
      </c>
      <c r="BT4">
        <f ca="1"/>
        <v>46081</v>
      </c>
      <c r="BU4">
        <f ca="1"/>
        <v>35408.86</v>
      </c>
      <c r="BV4" t="str">
        <f ca="1"/>
        <v xml:space="preserve"> Savings</v>
      </c>
      <c r="BW4" t="str">
        <f ca="1"/>
        <v>Kulo SDGE</v>
      </c>
      <c r="BX4">
        <f ca="1"/>
        <v>46081</v>
      </c>
      <c r="BY4">
        <f ca="1"/>
        <v>26083.949999999997</v>
      </c>
      <c r="BZ4" t="str">
        <f ca="1"/>
        <v xml:space="preserve"> Net Worth</v>
      </c>
    </row>
    <row r="5" spans="1:78" x14ac:dyDescent="0.25">
      <c r="A5" t="str">
        <f ca="1"/>
        <v>Kulo SDGE</v>
      </c>
      <c r="B5" s="8">
        <f ca="1"/>
        <v>46081</v>
      </c>
      <c r="C5" s="107">
        <f ca="1"/>
        <v>3553.81</v>
      </c>
      <c r="D5" t="str">
        <f ca="1"/>
        <v>Acct  1 - US Bank</v>
      </c>
      <c r="F5" t="str">
        <f ca="1"/>
        <v>Groceries</v>
      </c>
      <c r="G5" s="8">
        <f ca="1"/>
        <v>46081</v>
      </c>
      <c r="H5" s="107">
        <f ca="1"/>
        <v>9421.7099999999991</v>
      </c>
      <c r="I5" s="107">
        <f ca="1"/>
        <v>-19086.62</v>
      </c>
      <c r="J5" s="107">
        <f ca="1"/>
        <v>35408.86</v>
      </c>
      <c r="K5" s="107">
        <f ca="1"/>
        <v>25883.949999999997</v>
      </c>
      <c r="L5" s="107">
        <f ca="1"/>
        <v>3553.81</v>
      </c>
      <c r="M5" s="107">
        <f ca="1"/>
        <v>5867.9</v>
      </c>
      <c r="N5" s="107">
        <f ca="1"/>
        <v>23232.39</v>
      </c>
      <c r="O5" s="107">
        <f ca="1"/>
        <v>114.43</v>
      </c>
      <c r="P5" s="107">
        <f ca="1"/>
        <v>12062.04</v>
      </c>
      <c r="Q5" s="107">
        <f ca="1"/>
        <v>-6311.05</v>
      </c>
      <c r="R5" s="107">
        <f ca="1"/>
        <v>-8503.82</v>
      </c>
      <c r="S5" s="107">
        <f ca="1"/>
        <v>-4271.75</v>
      </c>
      <c r="T5" s="107">
        <f ca="1"/>
        <v>0</v>
      </c>
      <c r="U5" s="107">
        <f ca="1"/>
        <v>140</v>
      </c>
      <c r="W5" t="str">
        <f ca="1"/>
        <v>Groceries</v>
      </c>
      <c r="X5">
        <f ca="1"/>
        <v>46081</v>
      </c>
      <c r="Y5">
        <f ca="1"/>
        <v>3553.81</v>
      </c>
      <c r="Z5" t="str">
        <f ca="1"/>
        <v>Acct  1 - US Bank</v>
      </c>
      <c r="AA5" t="str">
        <f ca="1"/>
        <v>Groceries</v>
      </c>
      <c r="AB5">
        <f ca="1"/>
        <v>46081</v>
      </c>
      <c r="AC5">
        <f ca="1"/>
        <v>5867.9</v>
      </c>
      <c r="AD5" t="str">
        <f ca="1"/>
        <v>Acct  2 - Wells Fargo</v>
      </c>
      <c r="AE5" t="str">
        <f ca="1"/>
        <v>Groceries</v>
      </c>
      <c r="AF5">
        <f ca="1"/>
        <v>46081</v>
      </c>
      <c r="AG5">
        <f ca="1"/>
        <v>23232.39</v>
      </c>
      <c r="AH5" t="str">
        <f ca="1"/>
        <v>Acct  3 - ADP</v>
      </c>
      <c r="AI5" t="str">
        <f ca="1"/>
        <v>Groceries</v>
      </c>
      <c r="AJ5">
        <f ca="1"/>
        <v>46081</v>
      </c>
      <c r="AK5">
        <f ca="1"/>
        <v>114.43</v>
      </c>
      <c r="AL5" t="str">
        <f ca="1"/>
        <v>Acct  4 - Marcus</v>
      </c>
      <c r="AM5" t="str">
        <f ca="1"/>
        <v>Groceries</v>
      </c>
      <c r="AN5">
        <f ca="1"/>
        <v>46081</v>
      </c>
      <c r="AO5">
        <f ca="1"/>
        <v>12062.04</v>
      </c>
      <c r="AP5" t="str">
        <f ca="1"/>
        <v>Acct  5 - T.Rowe Price</v>
      </c>
      <c r="AQ5" t="str">
        <f ca="1"/>
        <v>Groceries</v>
      </c>
      <c r="AR5">
        <f ca="1"/>
        <v>46081</v>
      </c>
      <c r="AS5">
        <f ca="1"/>
        <v>-6311.05</v>
      </c>
      <c r="AT5" t="str">
        <f ca="1"/>
        <v>Acct  6 - Platinum</v>
      </c>
      <c r="AU5" t="str">
        <f ca="1"/>
        <v>Groceries</v>
      </c>
      <c r="AV5">
        <f ca="1"/>
        <v>46081</v>
      </c>
      <c r="AW5">
        <f ca="1"/>
        <v>-8503.82</v>
      </c>
      <c r="AX5" t="str">
        <f ca="1"/>
        <v>Acct  7 - Visa Go</v>
      </c>
      <c r="AY5" t="str">
        <f ca="1"/>
        <v>Groceries</v>
      </c>
      <c r="AZ5">
        <f ca="1"/>
        <v>46081</v>
      </c>
      <c r="BA5">
        <f ca="1"/>
        <v>-4271.75</v>
      </c>
      <c r="BB5" t="str">
        <f ca="1"/>
        <v>Acct  8 - CareCredit</v>
      </c>
      <c r="BC5" t="str">
        <f ca="1"/>
        <v>Groceries</v>
      </c>
      <c r="BD5">
        <f ca="1"/>
        <v>46081</v>
      </c>
      <c r="BE5">
        <f ca="1"/>
        <v>0</v>
      </c>
      <c r="BF5" t="str">
        <f ca="1"/>
        <v>Acct  9 - Costco</v>
      </c>
      <c r="BG5" t="str">
        <f ca="1"/>
        <v>Groceries</v>
      </c>
      <c r="BH5">
        <f ca="1"/>
        <v>46081</v>
      </c>
      <c r="BI5">
        <f ca="1"/>
        <v>140</v>
      </c>
      <c r="BJ5" t="str">
        <f ca="1"/>
        <v xml:space="preserve">Acct 10 - </v>
      </c>
      <c r="BK5" t="str">
        <f ca="1"/>
        <v>Groceries</v>
      </c>
      <c r="BL5">
        <f ca="1"/>
        <v>46081</v>
      </c>
      <c r="BM5">
        <f ca="1"/>
        <v>9421.7099999999991</v>
      </c>
      <c r="BN5" t="str">
        <f ca="1"/>
        <v xml:space="preserve"> Checking</v>
      </c>
      <c r="BO5" t="str">
        <f ca="1"/>
        <v>Groceries</v>
      </c>
      <c r="BP5">
        <f ca="1"/>
        <v>46081</v>
      </c>
      <c r="BQ5">
        <f ca="1"/>
        <v>-19086.62</v>
      </c>
      <c r="BR5" t="str">
        <f ca="1"/>
        <v xml:space="preserve"> Credit</v>
      </c>
      <c r="BS5" t="str">
        <f ca="1"/>
        <v>Groceries</v>
      </c>
      <c r="BT5">
        <f ca="1"/>
        <v>46081</v>
      </c>
      <c r="BU5">
        <f ca="1"/>
        <v>35408.86</v>
      </c>
      <c r="BV5" t="str">
        <f ca="1"/>
        <v xml:space="preserve"> Savings</v>
      </c>
      <c r="BW5" t="str">
        <f ca="1"/>
        <v>Groceries</v>
      </c>
      <c r="BX5">
        <f ca="1"/>
        <v>46081</v>
      </c>
      <c r="BY5">
        <f ca="1"/>
        <v>25883.949999999997</v>
      </c>
      <c r="BZ5" t="str">
        <f ca="1"/>
        <v xml:space="preserve"> Net Worth</v>
      </c>
    </row>
    <row r="6" spans="1:78" x14ac:dyDescent="0.25">
      <c r="A6" t="str">
        <f ca="1"/>
        <v>Groceries</v>
      </c>
      <c r="B6" s="8">
        <f ca="1"/>
        <v>46081</v>
      </c>
      <c r="C6" s="107">
        <f ca="1"/>
        <v>3553.81</v>
      </c>
      <c r="D6" t="str">
        <f ca="1"/>
        <v>Acct  1 - US Bank</v>
      </c>
      <c r="F6" t="str">
        <f ca="1"/>
        <v>Food &amp; Drinks</v>
      </c>
      <c r="G6" s="8">
        <f ca="1"/>
        <v>46081</v>
      </c>
      <c r="H6" s="107">
        <f ca="1"/>
        <v>9221.7099999999991</v>
      </c>
      <c r="I6" s="107">
        <f ca="1"/>
        <v>-19086.62</v>
      </c>
      <c r="J6" s="107">
        <f ca="1"/>
        <v>35408.86</v>
      </c>
      <c r="K6" s="107">
        <f ca="1"/>
        <v>25683.949999999997</v>
      </c>
      <c r="L6" s="107">
        <f ca="1"/>
        <v>3553.81</v>
      </c>
      <c r="M6" s="107">
        <f ca="1"/>
        <v>5667.9</v>
      </c>
      <c r="N6" s="107">
        <f ca="1"/>
        <v>23232.39</v>
      </c>
      <c r="O6" s="107">
        <f ca="1"/>
        <v>114.43</v>
      </c>
      <c r="P6" s="107">
        <f ca="1"/>
        <v>12062.04</v>
      </c>
      <c r="Q6" s="107">
        <f ca="1"/>
        <v>-6311.05</v>
      </c>
      <c r="R6" s="107">
        <f ca="1"/>
        <v>-8503.82</v>
      </c>
      <c r="S6" s="107">
        <f ca="1"/>
        <v>-4271.75</v>
      </c>
      <c r="T6" s="107">
        <f ca="1"/>
        <v>0</v>
      </c>
      <c r="U6" s="107">
        <f ca="1"/>
        <v>140</v>
      </c>
      <c r="W6" t="str">
        <f ca="1"/>
        <v>Food &amp; Drinks</v>
      </c>
      <c r="X6">
        <f ca="1"/>
        <v>46081</v>
      </c>
      <c r="Y6">
        <f ca="1"/>
        <v>3553.81</v>
      </c>
      <c r="Z6" t="str">
        <f ca="1"/>
        <v>Acct  1 - US Bank</v>
      </c>
      <c r="AA6" t="str">
        <f ca="1"/>
        <v>Food &amp; Drinks</v>
      </c>
      <c r="AB6">
        <f ca="1"/>
        <v>46081</v>
      </c>
      <c r="AC6">
        <f ca="1"/>
        <v>5667.9</v>
      </c>
      <c r="AD6" t="str">
        <f ca="1"/>
        <v>Acct  2 - Wells Fargo</v>
      </c>
      <c r="AE6" t="str">
        <f ca="1"/>
        <v>Food &amp; Drinks</v>
      </c>
      <c r="AF6">
        <f ca="1"/>
        <v>46081</v>
      </c>
      <c r="AG6">
        <f ca="1"/>
        <v>23232.39</v>
      </c>
      <c r="AH6" t="str">
        <f ca="1"/>
        <v>Acct  3 - ADP</v>
      </c>
      <c r="AI6" t="str">
        <f ca="1"/>
        <v>Food &amp; Drinks</v>
      </c>
      <c r="AJ6">
        <f ca="1"/>
        <v>46081</v>
      </c>
      <c r="AK6">
        <f ca="1"/>
        <v>114.43</v>
      </c>
      <c r="AL6" t="str">
        <f ca="1"/>
        <v>Acct  4 - Marcus</v>
      </c>
      <c r="AM6" t="str">
        <f ca="1"/>
        <v>Food &amp; Drinks</v>
      </c>
      <c r="AN6">
        <f ca="1"/>
        <v>46081</v>
      </c>
      <c r="AO6">
        <f ca="1"/>
        <v>12062.04</v>
      </c>
      <c r="AP6" t="str">
        <f ca="1"/>
        <v>Acct  5 - T.Rowe Price</v>
      </c>
      <c r="AQ6" t="str">
        <f ca="1"/>
        <v>Food &amp; Drinks</v>
      </c>
      <c r="AR6">
        <f ca="1"/>
        <v>46081</v>
      </c>
      <c r="AS6">
        <f ca="1"/>
        <v>-6311.05</v>
      </c>
      <c r="AT6" t="str">
        <f ca="1"/>
        <v>Acct  6 - Platinum</v>
      </c>
      <c r="AU6" t="str">
        <f ca="1"/>
        <v>Food &amp; Drinks</v>
      </c>
      <c r="AV6">
        <f ca="1"/>
        <v>46081</v>
      </c>
      <c r="AW6">
        <f ca="1"/>
        <v>-8503.82</v>
      </c>
      <c r="AX6" t="str">
        <f ca="1"/>
        <v>Acct  7 - Visa Go</v>
      </c>
      <c r="AY6" t="str">
        <f ca="1"/>
        <v>Food &amp; Drinks</v>
      </c>
      <c r="AZ6">
        <f ca="1"/>
        <v>46081</v>
      </c>
      <c r="BA6">
        <f ca="1"/>
        <v>-4271.75</v>
      </c>
      <c r="BB6" t="str">
        <f ca="1"/>
        <v>Acct  8 - CareCredit</v>
      </c>
      <c r="BC6" t="str">
        <f ca="1"/>
        <v>Food &amp; Drinks</v>
      </c>
      <c r="BD6">
        <f ca="1"/>
        <v>46081</v>
      </c>
      <c r="BE6">
        <f ca="1"/>
        <v>0</v>
      </c>
      <c r="BF6" t="str">
        <f ca="1"/>
        <v>Acct  9 - Costco</v>
      </c>
      <c r="BG6" t="str">
        <f ca="1"/>
        <v>Food &amp; Drinks</v>
      </c>
      <c r="BH6">
        <f ca="1"/>
        <v>46081</v>
      </c>
      <c r="BI6">
        <f ca="1"/>
        <v>140</v>
      </c>
      <c r="BJ6" t="str">
        <f ca="1"/>
        <v xml:space="preserve">Acct 10 - </v>
      </c>
      <c r="BK6" t="str">
        <f ca="1"/>
        <v>Food &amp; Drinks</v>
      </c>
      <c r="BL6">
        <f ca="1"/>
        <v>46081</v>
      </c>
      <c r="BM6">
        <f ca="1"/>
        <v>9221.7099999999991</v>
      </c>
      <c r="BN6" t="str">
        <f ca="1"/>
        <v xml:space="preserve"> Checking</v>
      </c>
      <c r="BO6" t="str">
        <f ca="1"/>
        <v>Food &amp; Drinks</v>
      </c>
      <c r="BP6">
        <f ca="1"/>
        <v>46081</v>
      </c>
      <c r="BQ6">
        <f ca="1"/>
        <v>-19086.62</v>
      </c>
      <c r="BR6" t="str">
        <f ca="1"/>
        <v xml:space="preserve"> Credit</v>
      </c>
      <c r="BS6" t="str">
        <f ca="1"/>
        <v>Food &amp; Drinks</v>
      </c>
      <c r="BT6">
        <f ca="1"/>
        <v>46081</v>
      </c>
      <c r="BU6">
        <f ca="1"/>
        <v>35408.86</v>
      </c>
      <c r="BV6" t="str">
        <f ca="1"/>
        <v xml:space="preserve"> Savings</v>
      </c>
      <c r="BW6" t="str">
        <f ca="1"/>
        <v>Food &amp; Drinks</v>
      </c>
      <c r="BX6">
        <f ca="1"/>
        <v>46081</v>
      </c>
      <c r="BY6">
        <f ca="1"/>
        <v>25683.949999999997</v>
      </c>
      <c r="BZ6" t="str">
        <f ca="1"/>
        <v xml:space="preserve"> Net Worth</v>
      </c>
    </row>
    <row r="7" spans="1:78" x14ac:dyDescent="0.25">
      <c r="A7" t="str">
        <f ca="1"/>
        <v>Food &amp; Drinks</v>
      </c>
      <c r="B7" s="8">
        <f ca="1"/>
        <v>46081</v>
      </c>
      <c r="C7" s="107">
        <f ca="1"/>
        <v>3553.81</v>
      </c>
      <c r="D7" t="str">
        <f ca="1"/>
        <v>Acct  1 - US Bank</v>
      </c>
      <c r="F7" t="str">
        <f ca="1"/>
        <v>SDGE</v>
      </c>
      <c r="G7" s="8">
        <f ca="1"/>
        <v>46081</v>
      </c>
      <c r="H7" s="107">
        <f ca="1"/>
        <v>9137.7099999999991</v>
      </c>
      <c r="I7" s="107">
        <f ca="1"/>
        <v>-19086.62</v>
      </c>
      <c r="J7" s="107">
        <f ca="1"/>
        <v>35408.86</v>
      </c>
      <c r="K7" s="107">
        <f ca="1"/>
        <v>25599.949999999997</v>
      </c>
      <c r="L7" s="107">
        <f ca="1"/>
        <v>3469.81</v>
      </c>
      <c r="M7" s="107">
        <f ca="1"/>
        <v>5667.9</v>
      </c>
      <c r="N7" s="107">
        <f ca="1"/>
        <v>23232.39</v>
      </c>
      <c r="O7" s="107">
        <f ca="1"/>
        <v>114.43</v>
      </c>
      <c r="P7" s="107">
        <f ca="1"/>
        <v>12062.04</v>
      </c>
      <c r="Q7" s="107">
        <f ca="1"/>
        <v>-6311.05</v>
      </c>
      <c r="R7" s="107">
        <f ca="1"/>
        <v>-8503.82</v>
      </c>
      <c r="S7" s="107">
        <f ca="1"/>
        <v>-4271.75</v>
      </c>
      <c r="T7" s="107">
        <f ca="1"/>
        <v>0</v>
      </c>
      <c r="U7" s="107">
        <f ca="1"/>
        <v>140</v>
      </c>
      <c r="W7" t="str">
        <f ca="1"/>
        <v>SDGE</v>
      </c>
      <c r="X7">
        <f ca="1"/>
        <v>46081</v>
      </c>
      <c r="Y7">
        <f ca="1"/>
        <v>3469.81</v>
      </c>
      <c r="Z7" t="str">
        <f ca="1"/>
        <v>Acct  1 - US Bank</v>
      </c>
      <c r="AA7" t="str">
        <f ca="1"/>
        <v>SDGE</v>
      </c>
      <c r="AB7">
        <f ca="1"/>
        <v>46081</v>
      </c>
      <c r="AC7">
        <f ca="1"/>
        <v>5667.9</v>
      </c>
      <c r="AD7" t="str">
        <f ca="1"/>
        <v>Acct  2 - Wells Fargo</v>
      </c>
      <c r="AE7" t="str">
        <f ca="1"/>
        <v>SDGE</v>
      </c>
      <c r="AF7">
        <f ca="1"/>
        <v>46081</v>
      </c>
      <c r="AG7">
        <f ca="1"/>
        <v>23232.39</v>
      </c>
      <c r="AH7" t="str">
        <f ca="1"/>
        <v>Acct  3 - ADP</v>
      </c>
      <c r="AI7" t="str">
        <f ca="1"/>
        <v>SDGE</v>
      </c>
      <c r="AJ7">
        <f ca="1"/>
        <v>46081</v>
      </c>
      <c r="AK7">
        <f ca="1"/>
        <v>114.43</v>
      </c>
      <c r="AL7" t="str">
        <f ca="1"/>
        <v>Acct  4 - Marcus</v>
      </c>
      <c r="AM7" t="str">
        <f ca="1"/>
        <v>SDGE</v>
      </c>
      <c r="AN7">
        <f ca="1"/>
        <v>46081</v>
      </c>
      <c r="AO7">
        <f ca="1"/>
        <v>12062.04</v>
      </c>
      <c r="AP7" t="str">
        <f ca="1"/>
        <v>Acct  5 - T.Rowe Price</v>
      </c>
      <c r="AQ7" t="str">
        <f ca="1"/>
        <v>SDGE</v>
      </c>
      <c r="AR7">
        <f ca="1"/>
        <v>46081</v>
      </c>
      <c r="AS7">
        <f ca="1"/>
        <v>-6311.05</v>
      </c>
      <c r="AT7" t="str">
        <f ca="1"/>
        <v>Acct  6 - Platinum</v>
      </c>
      <c r="AU7" t="str">
        <f ca="1"/>
        <v>SDGE</v>
      </c>
      <c r="AV7">
        <f ca="1"/>
        <v>46081</v>
      </c>
      <c r="AW7">
        <f ca="1"/>
        <v>-8503.82</v>
      </c>
      <c r="AX7" t="str">
        <f ca="1"/>
        <v>Acct  7 - Visa Go</v>
      </c>
      <c r="AY7" t="str">
        <f ca="1"/>
        <v>SDGE</v>
      </c>
      <c r="AZ7">
        <f ca="1"/>
        <v>46081</v>
      </c>
      <c r="BA7">
        <f ca="1"/>
        <v>-4271.75</v>
      </c>
      <c r="BB7" t="str">
        <f ca="1"/>
        <v>Acct  8 - CareCredit</v>
      </c>
      <c r="BC7" t="str">
        <f ca="1"/>
        <v>SDGE</v>
      </c>
      <c r="BD7">
        <f ca="1"/>
        <v>46081</v>
      </c>
      <c r="BE7">
        <f ca="1"/>
        <v>0</v>
      </c>
      <c r="BF7" t="str">
        <f ca="1"/>
        <v>Acct  9 - Costco</v>
      </c>
      <c r="BG7" t="str">
        <f ca="1"/>
        <v>SDGE</v>
      </c>
      <c r="BH7">
        <f ca="1"/>
        <v>46081</v>
      </c>
      <c r="BI7">
        <f ca="1"/>
        <v>140</v>
      </c>
      <c r="BJ7" t="str">
        <f ca="1"/>
        <v xml:space="preserve">Acct 10 - </v>
      </c>
      <c r="BK7" t="str">
        <f ca="1"/>
        <v>SDGE</v>
      </c>
      <c r="BL7">
        <f ca="1"/>
        <v>46081</v>
      </c>
      <c r="BM7">
        <f ca="1"/>
        <v>9137.7099999999991</v>
      </c>
      <c r="BN7" t="str">
        <f ca="1"/>
        <v xml:space="preserve"> Checking</v>
      </c>
      <c r="BO7" t="str">
        <f ca="1"/>
        <v>SDGE</v>
      </c>
      <c r="BP7">
        <f ca="1"/>
        <v>46081</v>
      </c>
      <c r="BQ7">
        <f ca="1"/>
        <v>-19086.62</v>
      </c>
      <c r="BR7" t="str">
        <f ca="1"/>
        <v xml:space="preserve"> Credit</v>
      </c>
      <c r="BS7" t="str">
        <f ca="1"/>
        <v>SDGE</v>
      </c>
      <c r="BT7">
        <f ca="1"/>
        <v>46081</v>
      </c>
      <c r="BU7">
        <f ca="1"/>
        <v>35408.86</v>
      </c>
      <c r="BV7" t="str">
        <f ca="1"/>
        <v xml:space="preserve"> Savings</v>
      </c>
      <c r="BW7" t="str">
        <f ca="1"/>
        <v>SDGE</v>
      </c>
      <c r="BX7">
        <f ca="1"/>
        <v>46081</v>
      </c>
      <c r="BY7">
        <f ca="1"/>
        <v>25599.949999999997</v>
      </c>
      <c r="BZ7" t="str">
        <f ca="1"/>
        <v xml:space="preserve"> Net Worth</v>
      </c>
    </row>
    <row r="8" spans="1:78" x14ac:dyDescent="0.25">
      <c r="A8" t="str">
        <f ca="1"/>
        <v>SDGE</v>
      </c>
      <c r="B8" s="8">
        <f ca="1"/>
        <v>46081</v>
      </c>
      <c r="C8" s="107">
        <f ca="1"/>
        <v>3469.81</v>
      </c>
      <c r="D8" t="str">
        <f ca="1"/>
        <v>Acct  1 - US Bank</v>
      </c>
      <c r="F8" t="str">
        <f ca="1"/>
        <v>Prime Ad-Free</v>
      </c>
      <c r="G8" s="8">
        <f ca="1"/>
        <v>46081</v>
      </c>
      <c r="H8" s="107">
        <f ca="1"/>
        <v>9134.7199999999993</v>
      </c>
      <c r="I8" s="107">
        <f ca="1"/>
        <v>-19086.62</v>
      </c>
      <c r="J8" s="107">
        <f ca="1"/>
        <v>35408.86</v>
      </c>
      <c r="K8" s="107">
        <f ca="1"/>
        <v>25596.959999999999</v>
      </c>
      <c r="L8" s="107">
        <f ca="1"/>
        <v>3466.82</v>
      </c>
      <c r="M8" s="107">
        <f ca="1"/>
        <v>5667.9</v>
      </c>
      <c r="N8" s="107">
        <f ca="1"/>
        <v>23232.39</v>
      </c>
      <c r="O8" s="107">
        <f ca="1"/>
        <v>114.43</v>
      </c>
      <c r="P8" s="107">
        <f ca="1"/>
        <v>12062.04</v>
      </c>
      <c r="Q8" s="107">
        <f ca="1"/>
        <v>-6311.05</v>
      </c>
      <c r="R8" s="107">
        <f ca="1"/>
        <v>-8503.82</v>
      </c>
      <c r="S8" s="107">
        <f ca="1"/>
        <v>-4271.75</v>
      </c>
      <c r="T8" s="107">
        <f ca="1"/>
        <v>0</v>
      </c>
      <c r="U8" s="107">
        <f ca="1"/>
        <v>140</v>
      </c>
      <c r="W8" t="str">
        <f ca="1"/>
        <v>Prime Ad-Free</v>
      </c>
      <c r="X8">
        <f ca="1"/>
        <v>46081</v>
      </c>
      <c r="Y8">
        <f ca="1"/>
        <v>3466.82</v>
      </c>
      <c r="Z8" t="str">
        <f ca="1"/>
        <v>Acct  1 - US Bank</v>
      </c>
      <c r="AA8" t="str">
        <f ca="1"/>
        <v>Prime Ad-Free</v>
      </c>
      <c r="AB8">
        <f ca="1"/>
        <v>46081</v>
      </c>
      <c r="AC8">
        <f ca="1"/>
        <v>5667.9</v>
      </c>
      <c r="AD8" t="str">
        <f ca="1"/>
        <v>Acct  2 - Wells Fargo</v>
      </c>
      <c r="AE8" t="str">
        <f ca="1"/>
        <v>Prime Ad-Free</v>
      </c>
      <c r="AF8">
        <f ca="1"/>
        <v>46081</v>
      </c>
      <c r="AG8">
        <f ca="1"/>
        <v>23232.39</v>
      </c>
      <c r="AH8" t="str">
        <f ca="1"/>
        <v>Acct  3 - ADP</v>
      </c>
      <c r="AI8" t="str">
        <f ca="1"/>
        <v>Prime Ad-Free</v>
      </c>
      <c r="AJ8">
        <f ca="1"/>
        <v>46081</v>
      </c>
      <c r="AK8">
        <f ca="1"/>
        <v>114.43</v>
      </c>
      <c r="AL8" t="str">
        <f ca="1"/>
        <v>Acct  4 - Marcus</v>
      </c>
      <c r="AM8" t="str">
        <f ca="1"/>
        <v>Prime Ad-Free</v>
      </c>
      <c r="AN8">
        <f ca="1"/>
        <v>46081</v>
      </c>
      <c r="AO8">
        <f ca="1"/>
        <v>12062.04</v>
      </c>
      <c r="AP8" t="str">
        <f ca="1"/>
        <v>Acct  5 - T.Rowe Price</v>
      </c>
      <c r="AQ8" t="str">
        <f ca="1"/>
        <v>Prime Ad-Free</v>
      </c>
      <c r="AR8">
        <f ca="1"/>
        <v>46081</v>
      </c>
      <c r="AS8">
        <f ca="1"/>
        <v>-6311.05</v>
      </c>
      <c r="AT8" t="str">
        <f ca="1"/>
        <v>Acct  6 - Platinum</v>
      </c>
      <c r="AU8" t="str">
        <f ca="1"/>
        <v>Prime Ad-Free</v>
      </c>
      <c r="AV8">
        <f ca="1"/>
        <v>46081</v>
      </c>
      <c r="AW8">
        <f ca="1"/>
        <v>-8503.82</v>
      </c>
      <c r="AX8" t="str">
        <f ca="1"/>
        <v>Acct  7 - Visa Go</v>
      </c>
      <c r="AY8" t="str">
        <f ca="1"/>
        <v>Prime Ad-Free</v>
      </c>
      <c r="AZ8">
        <f ca="1"/>
        <v>46081</v>
      </c>
      <c r="BA8">
        <f ca="1"/>
        <v>-4271.75</v>
      </c>
      <c r="BB8" t="str">
        <f ca="1"/>
        <v>Acct  8 - CareCredit</v>
      </c>
      <c r="BC8" t="str">
        <f ca="1"/>
        <v>Prime Ad-Free</v>
      </c>
      <c r="BD8">
        <f ca="1"/>
        <v>46081</v>
      </c>
      <c r="BE8">
        <f ca="1"/>
        <v>0</v>
      </c>
      <c r="BF8" t="str">
        <f ca="1"/>
        <v>Acct  9 - Costco</v>
      </c>
      <c r="BG8" t="str">
        <f ca="1"/>
        <v>Prime Ad-Free</v>
      </c>
      <c r="BH8">
        <f ca="1"/>
        <v>46081</v>
      </c>
      <c r="BI8">
        <f ca="1"/>
        <v>140</v>
      </c>
      <c r="BJ8" t="str">
        <f ca="1"/>
        <v xml:space="preserve">Acct 10 - </v>
      </c>
      <c r="BK8" t="str">
        <f ca="1"/>
        <v>Prime Ad-Free</v>
      </c>
      <c r="BL8">
        <f ca="1"/>
        <v>46081</v>
      </c>
      <c r="BM8">
        <f ca="1"/>
        <v>9134.7199999999993</v>
      </c>
      <c r="BN8" t="str">
        <f ca="1"/>
        <v xml:space="preserve"> Checking</v>
      </c>
      <c r="BO8" t="str">
        <f ca="1"/>
        <v>Prime Ad-Free</v>
      </c>
      <c r="BP8">
        <f ca="1"/>
        <v>46081</v>
      </c>
      <c r="BQ8">
        <f ca="1"/>
        <v>-19086.62</v>
      </c>
      <c r="BR8" t="str">
        <f ca="1"/>
        <v xml:space="preserve"> Credit</v>
      </c>
      <c r="BS8" t="str">
        <f ca="1"/>
        <v>Prime Ad-Free</v>
      </c>
      <c r="BT8">
        <f ca="1"/>
        <v>46081</v>
      </c>
      <c r="BU8">
        <f ca="1"/>
        <v>35408.86</v>
      </c>
      <c r="BV8" t="str">
        <f ca="1"/>
        <v xml:space="preserve"> Savings</v>
      </c>
      <c r="BW8" t="str">
        <f ca="1"/>
        <v>Prime Ad-Free</v>
      </c>
      <c r="BX8">
        <f ca="1"/>
        <v>46081</v>
      </c>
      <c r="BY8">
        <f ca="1"/>
        <v>25596.959999999999</v>
      </c>
      <c r="BZ8" t="str">
        <f ca="1"/>
        <v xml:space="preserve"> Net Worth</v>
      </c>
    </row>
    <row r="9" spans="1:78" x14ac:dyDescent="0.25">
      <c r="A9" t="str">
        <f ca="1"/>
        <v>Prime Ad-Free</v>
      </c>
      <c r="B9" s="8">
        <f ca="1"/>
        <v>46081</v>
      </c>
      <c r="C9" s="107">
        <f ca="1"/>
        <v>3466.82</v>
      </c>
      <c r="D9" t="str">
        <f ca="1"/>
        <v>Acct  1 - US Bank</v>
      </c>
      <c r="F9" t="str">
        <f ca="1"/>
        <v>Disability</v>
      </c>
      <c r="G9" s="8">
        <f ca="1"/>
        <v>46082</v>
      </c>
      <c r="H9" s="107">
        <f ca="1"/>
        <v>9491.3799999999992</v>
      </c>
      <c r="I9" s="107">
        <f ca="1"/>
        <v>-19086.62</v>
      </c>
      <c r="J9" s="107">
        <f ca="1"/>
        <v>35408.86</v>
      </c>
      <c r="K9" s="107">
        <f ca="1"/>
        <v>25953.619999999995</v>
      </c>
      <c r="L9" s="107">
        <f ca="1"/>
        <v>3466.82</v>
      </c>
      <c r="M9" s="107">
        <f ca="1"/>
        <v>6024.5599999999995</v>
      </c>
      <c r="N9" s="107">
        <f ca="1"/>
        <v>23232.39</v>
      </c>
      <c r="O9" s="107">
        <f ca="1"/>
        <v>114.43</v>
      </c>
      <c r="P9" s="107">
        <f ca="1"/>
        <v>12062.04</v>
      </c>
      <c r="Q9" s="107">
        <f ca="1"/>
        <v>-6311.05</v>
      </c>
      <c r="R9" s="107">
        <f ca="1"/>
        <v>-8503.82</v>
      </c>
      <c r="S9" s="107">
        <f ca="1"/>
        <v>-4271.75</v>
      </c>
      <c r="T9" s="107">
        <f ca="1"/>
        <v>0</v>
      </c>
      <c r="U9" s="107">
        <f ca="1"/>
        <v>140</v>
      </c>
      <c r="W9" t="str">
        <f ca="1"/>
        <v>Disability</v>
      </c>
      <c r="X9">
        <f ca="1"/>
        <v>46082</v>
      </c>
      <c r="Y9">
        <f ca="1"/>
        <v>3466.82</v>
      </c>
      <c r="Z9" t="str">
        <f ca="1"/>
        <v>Acct  1 - US Bank</v>
      </c>
      <c r="AA9" t="str">
        <f ca="1"/>
        <v>Disability</v>
      </c>
      <c r="AB9">
        <f ca="1"/>
        <v>46082</v>
      </c>
      <c r="AC9">
        <f ca="1"/>
        <v>6024.5599999999995</v>
      </c>
      <c r="AD9" t="str">
        <f ca="1"/>
        <v>Acct  2 - Wells Fargo</v>
      </c>
      <c r="AE9" t="str">
        <f ca="1"/>
        <v>Disability</v>
      </c>
      <c r="AF9">
        <f ca="1"/>
        <v>46082</v>
      </c>
      <c r="AG9">
        <f ca="1"/>
        <v>23232.39</v>
      </c>
      <c r="AH9" t="str">
        <f ca="1"/>
        <v>Acct  3 - ADP</v>
      </c>
      <c r="AI9" t="str">
        <f ca="1"/>
        <v>Disability</v>
      </c>
      <c r="AJ9">
        <f ca="1"/>
        <v>46082</v>
      </c>
      <c r="AK9">
        <f ca="1"/>
        <v>114.43</v>
      </c>
      <c r="AL9" t="str">
        <f ca="1"/>
        <v>Acct  4 - Marcus</v>
      </c>
      <c r="AM9" t="str">
        <f ca="1"/>
        <v>Disability</v>
      </c>
      <c r="AN9">
        <f ca="1"/>
        <v>46082</v>
      </c>
      <c r="AO9">
        <f ca="1"/>
        <v>12062.04</v>
      </c>
      <c r="AP9" t="str">
        <f ca="1"/>
        <v>Acct  5 - T.Rowe Price</v>
      </c>
      <c r="AQ9" t="str">
        <f ca="1"/>
        <v>Disability</v>
      </c>
      <c r="AR9">
        <f ca="1"/>
        <v>46082</v>
      </c>
      <c r="AS9">
        <f ca="1"/>
        <v>-6311.05</v>
      </c>
      <c r="AT9" t="str">
        <f ca="1"/>
        <v>Acct  6 - Platinum</v>
      </c>
      <c r="AU9" t="str">
        <f ca="1"/>
        <v>Disability</v>
      </c>
      <c r="AV9">
        <f ca="1"/>
        <v>46082</v>
      </c>
      <c r="AW9">
        <f ca="1"/>
        <v>-8503.82</v>
      </c>
      <c r="AX9" t="str">
        <f ca="1"/>
        <v>Acct  7 - Visa Go</v>
      </c>
      <c r="AY9" t="str">
        <f ca="1"/>
        <v>Disability</v>
      </c>
      <c r="AZ9">
        <f ca="1"/>
        <v>46082</v>
      </c>
      <c r="BA9">
        <f ca="1"/>
        <v>-4271.75</v>
      </c>
      <c r="BB9" t="str">
        <f ca="1"/>
        <v>Acct  8 - CareCredit</v>
      </c>
      <c r="BC9" t="str">
        <f ca="1"/>
        <v>Disability</v>
      </c>
      <c r="BD9">
        <f ca="1"/>
        <v>46082</v>
      </c>
      <c r="BE9">
        <f ca="1"/>
        <v>0</v>
      </c>
      <c r="BF9" t="str">
        <f ca="1"/>
        <v>Acct  9 - Costco</v>
      </c>
      <c r="BG9" t="str">
        <f ca="1"/>
        <v>Disability</v>
      </c>
      <c r="BH9">
        <f ca="1"/>
        <v>46082</v>
      </c>
      <c r="BI9">
        <f ca="1"/>
        <v>140</v>
      </c>
      <c r="BJ9" t="str">
        <f ca="1"/>
        <v xml:space="preserve">Acct 10 - </v>
      </c>
      <c r="BK9" t="str">
        <f ca="1"/>
        <v>Disability</v>
      </c>
      <c r="BL9">
        <f ca="1"/>
        <v>46082</v>
      </c>
      <c r="BM9">
        <f ca="1"/>
        <v>9491.3799999999992</v>
      </c>
      <c r="BN9" t="str">
        <f ca="1"/>
        <v xml:space="preserve"> Checking</v>
      </c>
      <c r="BO9" t="str">
        <f ca="1"/>
        <v>Disability</v>
      </c>
      <c r="BP9">
        <f ca="1"/>
        <v>46082</v>
      </c>
      <c r="BQ9">
        <f ca="1"/>
        <v>-19086.62</v>
      </c>
      <c r="BR9" t="str">
        <f ca="1"/>
        <v xml:space="preserve"> Credit</v>
      </c>
      <c r="BS9" t="str">
        <f ca="1"/>
        <v>Disability</v>
      </c>
      <c r="BT9">
        <f ca="1"/>
        <v>46082</v>
      </c>
      <c r="BU9">
        <f ca="1"/>
        <v>35408.86</v>
      </c>
      <c r="BV9" t="str">
        <f ca="1"/>
        <v xml:space="preserve"> Savings</v>
      </c>
      <c r="BW9" t="str">
        <f ca="1"/>
        <v>Disability</v>
      </c>
      <c r="BX9">
        <f ca="1"/>
        <v>46082</v>
      </c>
      <c r="BY9">
        <f ca="1"/>
        <v>25953.619999999995</v>
      </c>
      <c r="BZ9" t="str">
        <f ca="1"/>
        <v xml:space="preserve"> Net Worth</v>
      </c>
    </row>
    <row r="10" spans="1:78" x14ac:dyDescent="0.25">
      <c r="A10" t="str">
        <f ca="1"/>
        <v>Disability</v>
      </c>
      <c r="B10" s="8">
        <f ca="1"/>
        <v>46082</v>
      </c>
      <c r="C10" s="107">
        <f ca="1"/>
        <v>3466.82</v>
      </c>
      <c r="D10" t="str">
        <f ca="1"/>
        <v>Acct  1 - US Bank</v>
      </c>
      <c r="F10" t="str">
        <f ca="1"/>
        <v>Kulo Rent</v>
      </c>
      <c r="G10" s="8">
        <f ca="1"/>
        <v>46082</v>
      </c>
      <c r="H10" s="107">
        <f ca="1"/>
        <v>8532.3799999999992</v>
      </c>
      <c r="I10" s="107">
        <f ca="1"/>
        <v>-19086.62</v>
      </c>
      <c r="J10" s="107">
        <f ca="1"/>
        <v>35408.86</v>
      </c>
      <c r="K10" s="107">
        <f ca="1"/>
        <v>24994.619999999995</v>
      </c>
      <c r="L10" s="107">
        <f ca="1"/>
        <v>2507.8200000000002</v>
      </c>
      <c r="M10" s="107">
        <f ca="1"/>
        <v>6024.5599999999995</v>
      </c>
      <c r="N10" s="107">
        <f ca="1"/>
        <v>23232.39</v>
      </c>
      <c r="O10" s="107">
        <f ca="1"/>
        <v>114.43</v>
      </c>
      <c r="P10" s="107">
        <f ca="1"/>
        <v>12062.04</v>
      </c>
      <c r="Q10" s="107">
        <f ca="1"/>
        <v>-6311.05</v>
      </c>
      <c r="R10" s="107">
        <f ca="1"/>
        <v>-8503.82</v>
      </c>
      <c r="S10" s="107">
        <f ca="1"/>
        <v>-4271.75</v>
      </c>
      <c r="T10" s="107">
        <f ca="1"/>
        <v>0</v>
      </c>
      <c r="U10" s="107">
        <f ca="1"/>
        <v>140</v>
      </c>
      <c r="W10" t="str">
        <f ca="1"/>
        <v>Kulo Rent</v>
      </c>
      <c r="X10">
        <f ca="1"/>
        <v>46082</v>
      </c>
      <c r="Y10">
        <f ca="1"/>
        <v>2507.8200000000002</v>
      </c>
      <c r="Z10" t="str">
        <f ca="1"/>
        <v>Acct  1 - US Bank</v>
      </c>
      <c r="AA10" t="str">
        <f ca="1"/>
        <v>Kulo Rent</v>
      </c>
      <c r="AB10">
        <f ca="1"/>
        <v>46082</v>
      </c>
      <c r="AC10">
        <f ca="1"/>
        <v>6024.5599999999995</v>
      </c>
      <c r="AD10" t="str">
        <f ca="1"/>
        <v>Acct  2 - Wells Fargo</v>
      </c>
      <c r="AE10" t="str">
        <f ca="1"/>
        <v>Kulo Rent</v>
      </c>
      <c r="AF10">
        <f ca="1"/>
        <v>46082</v>
      </c>
      <c r="AG10">
        <f ca="1"/>
        <v>23232.39</v>
      </c>
      <c r="AH10" t="str">
        <f ca="1"/>
        <v>Acct  3 - ADP</v>
      </c>
      <c r="AI10" t="str">
        <f ca="1"/>
        <v>Kulo Rent</v>
      </c>
      <c r="AJ10">
        <f ca="1"/>
        <v>46082</v>
      </c>
      <c r="AK10">
        <f ca="1"/>
        <v>114.43</v>
      </c>
      <c r="AL10" t="str">
        <f ca="1"/>
        <v>Acct  4 - Marcus</v>
      </c>
      <c r="AM10" t="str">
        <f ca="1"/>
        <v>Kulo Rent</v>
      </c>
      <c r="AN10">
        <f ca="1"/>
        <v>46082</v>
      </c>
      <c r="AO10">
        <f ca="1"/>
        <v>12062.04</v>
      </c>
      <c r="AP10" t="str">
        <f ca="1"/>
        <v>Acct  5 - T.Rowe Price</v>
      </c>
      <c r="AQ10" t="str">
        <f ca="1"/>
        <v>Kulo Rent</v>
      </c>
      <c r="AR10">
        <f ca="1"/>
        <v>46082</v>
      </c>
      <c r="AS10">
        <f ca="1"/>
        <v>-6311.05</v>
      </c>
      <c r="AT10" t="str">
        <f ca="1"/>
        <v>Acct  6 - Platinum</v>
      </c>
      <c r="AU10" t="str">
        <f ca="1"/>
        <v>Kulo Rent</v>
      </c>
      <c r="AV10">
        <f ca="1"/>
        <v>46082</v>
      </c>
      <c r="AW10">
        <f ca="1"/>
        <v>-8503.82</v>
      </c>
      <c r="AX10" t="str">
        <f ca="1"/>
        <v>Acct  7 - Visa Go</v>
      </c>
      <c r="AY10" t="str">
        <f ca="1"/>
        <v>Kulo Rent</v>
      </c>
      <c r="AZ10">
        <f ca="1"/>
        <v>46082</v>
      </c>
      <c r="BA10">
        <f ca="1"/>
        <v>-4271.75</v>
      </c>
      <c r="BB10" t="str">
        <f ca="1"/>
        <v>Acct  8 - CareCredit</v>
      </c>
      <c r="BC10" t="str">
        <f ca="1"/>
        <v>Kulo Rent</v>
      </c>
      <c r="BD10">
        <f ca="1"/>
        <v>46082</v>
      </c>
      <c r="BE10">
        <f ca="1"/>
        <v>0</v>
      </c>
      <c r="BF10" t="str">
        <f ca="1"/>
        <v>Acct  9 - Costco</v>
      </c>
      <c r="BG10" t="str">
        <f ca="1"/>
        <v>Kulo Rent</v>
      </c>
      <c r="BH10">
        <f ca="1"/>
        <v>46082</v>
      </c>
      <c r="BI10">
        <f ca="1"/>
        <v>140</v>
      </c>
      <c r="BJ10" t="str">
        <f ca="1"/>
        <v xml:space="preserve">Acct 10 - </v>
      </c>
      <c r="BK10" t="str">
        <f ca="1"/>
        <v>Kulo Rent</v>
      </c>
      <c r="BL10">
        <f ca="1"/>
        <v>46082</v>
      </c>
      <c r="BM10">
        <f ca="1"/>
        <v>8532.3799999999992</v>
      </c>
      <c r="BN10" t="str">
        <f ca="1"/>
        <v xml:space="preserve"> Checking</v>
      </c>
      <c r="BO10" t="str">
        <f ca="1"/>
        <v>Kulo Rent</v>
      </c>
      <c r="BP10">
        <f ca="1"/>
        <v>46082</v>
      </c>
      <c r="BQ10">
        <f ca="1"/>
        <v>-19086.62</v>
      </c>
      <c r="BR10" t="str">
        <f ca="1"/>
        <v xml:space="preserve"> Credit</v>
      </c>
      <c r="BS10" t="str">
        <f ca="1"/>
        <v>Kulo Rent</v>
      </c>
      <c r="BT10">
        <f ca="1"/>
        <v>46082</v>
      </c>
      <c r="BU10">
        <f ca="1"/>
        <v>35408.86</v>
      </c>
      <c r="BV10" t="str">
        <f ca="1"/>
        <v xml:space="preserve"> Savings</v>
      </c>
      <c r="BW10" t="str">
        <f ca="1"/>
        <v>Kulo Rent</v>
      </c>
      <c r="BX10">
        <f ca="1"/>
        <v>46082</v>
      </c>
      <c r="BY10">
        <f ca="1"/>
        <v>24994.619999999995</v>
      </c>
      <c r="BZ10" t="str">
        <f ca="1"/>
        <v xml:space="preserve"> Net Worth</v>
      </c>
    </row>
    <row r="11" spans="1:78" x14ac:dyDescent="0.25">
      <c r="A11" t="str">
        <f ca="1"/>
        <v>Kulo Rent</v>
      </c>
      <c r="B11" s="8">
        <f ca="1"/>
        <v>46082</v>
      </c>
      <c r="C11" s="107">
        <f ca="1"/>
        <v>2507.8200000000002</v>
      </c>
      <c r="D11" t="str">
        <f ca="1"/>
        <v>Acct  1 - US Bank</v>
      </c>
      <c r="F11" t="str">
        <f ca="1"/>
        <v>Rent</v>
      </c>
      <c r="G11" s="8">
        <f ca="1"/>
        <v>46082</v>
      </c>
      <c r="H11" s="107">
        <f ca="1"/>
        <v>7254.41</v>
      </c>
      <c r="I11" s="107">
        <f ca="1"/>
        <v>-19086.62</v>
      </c>
      <c r="J11" s="107">
        <f ca="1"/>
        <v>35408.86</v>
      </c>
      <c r="K11" s="107">
        <f ca="1"/>
        <v>23716.65</v>
      </c>
      <c r="L11" s="107">
        <f ca="1"/>
        <v>1229.8500000000001</v>
      </c>
      <c r="M11" s="107">
        <f ca="1"/>
        <v>6024.5599999999995</v>
      </c>
      <c r="N11" s="107">
        <f ca="1"/>
        <v>23232.39</v>
      </c>
      <c r="O11" s="107">
        <f ca="1"/>
        <v>114.43</v>
      </c>
      <c r="P11" s="107">
        <f ca="1"/>
        <v>12062.04</v>
      </c>
      <c r="Q11" s="107">
        <f ca="1"/>
        <v>-6311.05</v>
      </c>
      <c r="R11" s="107">
        <f ca="1"/>
        <v>-8503.82</v>
      </c>
      <c r="S11" s="107">
        <f ca="1"/>
        <v>-4271.75</v>
      </c>
      <c r="T11" s="107">
        <f ca="1"/>
        <v>0</v>
      </c>
      <c r="U11" s="107">
        <f ca="1"/>
        <v>140</v>
      </c>
      <c r="W11" t="str">
        <f ca="1"/>
        <v>Rent</v>
      </c>
      <c r="X11">
        <f ca="1"/>
        <v>46082</v>
      </c>
      <c r="Y11">
        <f ca="1"/>
        <v>1229.8500000000001</v>
      </c>
      <c r="Z11" t="str">
        <f ca="1"/>
        <v>Acct  1 - US Bank</v>
      </c>
      <c r="AA11" t="str">
        <f ca="1"/>
        <v>Rent</v>
      </c>
      <c r="AB11">
        <f ca="1"/>
        <v>46082</v>
      </c>
      <c r="AC11">
        <f ca="1"/>
        <v>6024.5599999999995</v>
      </c>
      <c r="AD11" t="str">
        <f ca="1"/>
        <v>Acct  2 - Wells Fargo</v>
      </c>
      <c r="AE11" t="str">
        <f ca="1"/>
        <v>Rent</v>
      </c>
      <c r="AF11">
        <f ca="1"/>
        <v>46082</v>
      </c>
      <c r="AG11">
        <f ca="1"/>
        <v>23232.39</v>
      </c>
      <c r="AH11" t="str">
        <f ca="1"/>
        <v>Acct  3 - ADP</v>
      </c>
      <c r="AI11" t="str">
        <f ca="1"/>
        <v>Rent</v>
      </c>
      <c r="AJ11">
        <f ca="1"/>
        <v>46082</v>
      </c>
      <c r="AK11">
        <f ca="1"/>
        <v>114.43</v>
      </c>
      <c r="AL11" t="str">
        <f ca="1"/>
        <v>Acct  4 - Marcus</v>
      </c>
      <c r="AM11" t="str">
        <f ca="1"/>
        <v>Rent</v>
      </c>
      <c r="AN11">
        <f ca="1"/>
        <v>46082</v>
      </c>
      <c r="AO11">
        <f ca="1"/>
        <v>12062.04</v>
      </c>
      <c r="AP11" t="str">
        <f ca="1"/>
        <v>Acct  5 - T.Rowe Price</v>
      </c>
      <c r="AQ11" t="str">
        <f ca="1"/>
        <v>Rent</v>
      </c>
      <c r="AR11">
        <f ca="1"/>
        <v>46082</v>
      </c>
      <c r="AS11">
        <f ca="1"/>
        <v>-6311.05</v>
      </c>
      <c r="AT11" t="str">
        <f ca="1"/>
        <v>Acct  6 - Platinum</v>
      </c>
      <c r="AU11" t="str">
        <f ca="1"/>
        <v>Rent</v>
      </c>
      <c r="AV11">
        <f ca="1"/>
        <v>46082</v>
      </c>
      <c r="AW11">
        <f ca="1"/>
        <v>-8503.82</v>
      </c>
      <c r="AX11" t="str">
        <f ca="1"/>
        <v>Acct  7 - Visa Go</v>
      </c>
      <c r="AY11" t="str">
        <f ca="1"/>
        <v>Rent</v>
      </c>
      <c r="AZ11">
        <f ca="1"/>
        <v>46082</v>
      </c>
      <c r="BA11">
        <f ca="1"/>
        <v>-4271.75</v>
      </c>
      <c r="BB11" t="str">
        <f ca="1"/>
        <v>Acct  8 - CareCredit</v>
      </c>
      <c r="BC11" t="str">
        <f ca="1"/>
        <v>Rent</v>
      </c>
      <c r="BD11">
        <f ca="1"/>
        <v>46082</v>
      </c>
      <c r="BE11">
        <f ca="1"/>
        <v>0</v>
      </c>
      <c r="BF11" t="str">
        <f ca="1"/>
        <v>Acct  9 - Costco</v>
      </c>
      <c r="BG11" t="str">
        <f ca="1"/>
        <v>Rent</v>
      </c>
      <c r="BH11">
        <f ca="1"/>
        <v>46082</v>
      </c>
      <c r="BI11">
        <f ca="1"/>
        <v>140</v>
      </c>
      <c r="BJ11" t="str">
        <f ca="1"/>
        <v xml:space="preserve">Acct 10 - </v>
      </c>
      <c r="BK11" t="str">
        <f ca="1"/>
        <v>Rent</v>
      </c>
      <c r="BL11">
        <f ca="1"/>
        <v>46082</v>
      </c>
      <c r="BM11">
        <f ca="1"/>
        <v>7254.41</v>
      </c>
      <c r="BN11" t="str">
        <f ca="1"/>
        <v xml:space="preserve"> Checking</v>
      </c>
      <c r="BO11" t="str">
        <f ca="1"/>
        <v>Rent</v>
      </c>
      <c r="BP11">
        <f ca="1"/>
        <v>46082</v>
      </c>
      <c r="BQ11">
        <f ca="1"/>
        <v>-19086.62</v>
      </c>
      <c r="BR11" t="str">
        <f ca="1"/>
        <v xml:space="preserve"> Credit</v>
      </c>
      <c r="BS11" t="str">
        <f ca="1"/>
        <v>Rent</v>
      </c>
      <c r="BT11">
        <f ca="1"/>
        <v>46082</v>
      </c>
      <c r="BU11">
        <f ca="1"/>
        <v>35408.86</v>
      </c>
      <c r="BV11" t="str">
        <f ca="1"/>
        <v xml:space="preserve"> Savings</v>
      </c>
      <c r="BW11" t="str">
        <f ca="1"/>
        <v>Rent</v>
      </c>
      <c r="BX11">
        <f ca="1"/>
        <v>46082</v>
      </c>
      <c r="BY11">
        <f ca="1"/>
        <v>23716.65</v>
      </c>
      <c r="BZ11" t="str">
        <f ca="1"/>
        <v xml:space="preserve"> Net Worth</v>
      </c>
    </row>
    <row r="12" spans="1:78" x14ac:dyDescent="0.25">
      <c r="A12" t="str">
        <f ca="1"/>
        <v>Rent</v>
      </c>
      <c r="B12" s="8">
        <f ca="1"/>
        <v>46082</v>
      </c>
      <c r="C12" s="107">
        <f ca="1"/>
        <v>1229.8500000000001</v>
      </c>
      <c r="D12" t="str">
        <f ca="1"/>
        <v>Acct  1 - US Bank</v>
      </c>
      <c r="F12" t="str">
        <f ca="1"/>
        <v>Visa Platinum</v>
      </c>
      <c r="G12" s="8">
        <f ca="1"/>
        <v>46084</v>
      </c>
      <c r="H12" s="107">
        <f ca="1"/>
        <v>7025.41</v>
      </c>
      <c r="I12" s="107">
        <f ca="1"/>
        <v>-18775.62</v>
      </c>
      <c r="J12" s="107">
        <f ca="1"/>
        <v>35408.86</v>
      </c>
      <c r="K12" s="107">
        <f ca="1"/>
        <v>23798.65</v>
      </c>
      <c r="L12" s="107">
        <f ca="1"/>
        <v>1000.8500000000001</v>
      </c>
      <c r="M12" s="107">
        <f ca="1"/>
        <v>6024.5599999999995</v>
      </c>
      <c r="N12" s="107">
        <f ca="1"/>
        <v>23232.39</v>
      </c>
      <c r="O12" s="107">
        <f ca="1"/>
        <v>114.43</v>
      </c>
      <c r="P12" s="107">
        <f ca="1"/>
        <v>12062.04</v>
      </c>
      <c r="Q12" s="107">
        <f ca="1"/>
        <v>-6000.05</v>
      </c>
      <c r="R12" s="107">
        <f ca="1"/>
        <v>-8503.82</v>
      </c>
      <c r="S12" s="107">
        <f ca="1"/>
        <v>-4271.75</v>
      </c>
      <c r="T12" s="107">
        <f ca="1"/>
        <v>0</v>
      </c>
      <c r="U12" s="107">
        <f ca="1"/>
        <v>140</v>
      </c>
      <c r="W12" t="str">
        <f ca="1"/>
        <v>Visa Platinum</v>
      </c>
      <c r="X12">
        <f ca="1"/>
        <v>46084</v>
      </c>
      <c r="Y12">
        <f ca="1"/>
        <v>1000.8500000000001</v>
      </c>
      <c r="Z12" t="str">
        <f ca="1"/>
        <v>Acct  1 - US Bank</v>
      </c>
      <c r="AA12" t="str">
        <f ca="1"/>
        <v>Visa Platinum</v>
      </c>
      <c r="AB12">
        <f ca="1"/>
        <v>46084</v>
      </c>
      <c r="AC12">
        <f ca="1"/>
        <v>6024.5599999999995</v>
      </c>
      <c r="AD12" t="str">
        <f ca="1"/>
        <v>Acct  2 - Wells Fargo</v>
      </c>
      <c r="AE12" t="str">
        <f ca="1"/>
        <v>Visa Platinum</v>
      </c>
      <c r="AF12">
        <f ca="1"/>
        <v>46084</v>
      </c>
      <c r="AG12">
        <f ca="1"/>
        <v>23232.39</v>
      </c>
      <c r="AH12" t="str">
        <f ca="1"/>
        <v>Acct  3 - ADP</v>
      </c>
      <c r="AI12" t="str">
        <f ca="1"/>
        <v>Visa Platinum</v>
      </c>
      <c r="AJ12">
        <f ca="1"/>
        <v>46084</v>
      </c>
      <c r="AK12">
        <f ca="1"/>
        <v>114.43</v>
      </c>
      <c r="AL12" t="str">
        <f ca="1"/>
        <v>Acct  4 - Marcus</v>
      </c>
      <c r="AM12" t="str">
        <f ca="1"/>
        <v>Visa Platinum</v>
      </c>
      <c r="AN12">
        <f ca="1"/>
        <v>46084</v>
      </c>
      <c r="AO12">
        <f ca="1"/>
        <v>12062.04</v>
      </c>
      <c r="AP12" t="str">
        <f ca="1"/>
        <v>Acct  5 - T.Rowe Price</v>
      </c>
      <c r="AQ12" t="str">
        <f ca="1"/>
        <v>Visa Platinum</v>
      </c>
      <c r="AR12">
        <f ca="1"/>
        <v>46084</v>
      </c>
      <c r="AS12">
        <f ca="1"/>
        <v>-6000.05</v>
      </c>
      <c r="AT12" t="str">
        <f ca="1"/>
        <v>Acct  6 - Platinum</v>
      </c>
      <c r="AU12" t="str">
        <f ca="1"/>
        <v>Visa Platinum</v>
      </c>
      <c r="AV12">
        <f ca="1"/>
        <v>46084</v>
      </c>
      <c r="AW12">
        <f ca="1"/>
        <v>-8503.82</v>
      </c>
      <c r="AX12" t="str">
        <f ca="1"/>
        <v>Acct  7 - Visa Go</v>
      </c>
      <c r="AY12" t="str">
        <f ca="1"/>
        <v>Visa Platinum</v>
      </c>
      <c r="AZ12">
        <f ca="1"/>
        <v>46084</v>
      </c>
      <c r="BA12">
        <f ca="1"/>
        <v>-4271.75</v>
      </c>
      <c r="BB12" t="str">
        <f ca="1"/>
        <v>Acct  8 - CareCredit</v>
      </c>
      <c r="BC12" t="str">
        <f ca="1"/>
        <v>Visa Platinum</v>
      </c>
      <c r="BD12">
        <f ca="1"/>
        <v>46084</v>
      </c>
      <c r="BE12">
        <f ca="1"/>
        <v>0</v>
      </c>
      <c r="BF12" t="str">
        <f ca="1"/>
        <v>Acct  9 - Costco</v>
      </c>
      <c r="BG12" t="str">
        <f ca="1"/>
        <v>Visa Platinum</v>
      </c>
      <c r="BH12">
        <f ca="1"/>
        <v>46084</v>
      </c>
      <c r="BI12">
        <f ca="1"/>
        <v>140</v>
      </c>
      <c r="BJ12" t="str">
        <f ca="1"/>
        <v xml:space="preserve">Acct 10 - </v>
      </c>
      <c r="BK12" t="str">
        <f ca="1"/>
        <v>Visa Platinum</v>
      </c>
      <c r="BL12">
        <f ca="1"/>
        <v>46084</v>
      </c>
      <c r="BM12">
        <f ca="1"/>
        <v>7025.41</v>
      </c>
      <c r="BN12" t="str">
        <f ca="1"/>
        <v xml:space="preserve"> Checking</v>
      </c>
      <c r="BO12" t="str">
        <f ca="1"/>
        <v>Visa Platinum</v>
      </c>
      <c r="BP12">
        <f ca="1"/>
        <v>46084</v>
      </c>
      <c r="BQ12">
        <f ca="1"/>
        <v>-18775.62</v>
      </c>
      <c r="BR12" t="str">
        <f ca="1"/>
        <v xml:space="preserve"> Credit</v>
      </c>
      <c r="BS12" t="str">
        <f ca="1"/>
        <v>Visa Platinum</v>
      </c>
      <c r="BT12">
        <f ca="1"/>
        <v>46084</v>
      </c>
      <c r="BU12">
        <f ca="1"/>
        <v>35408.86</v>
      </c>
      <c r="BV12" t="str">
        <f ca="1"/>
        <v xml:space="preserve"> Savings</v>
      </c>
      <c r="BW12" t="str">
        <f ca="1"/>
        <v>Visa Platinum</v>
      </c>
      <c r="BX12">
        <f ca="1"/>
        <v>46084</v>
      </c>
      <c r="BY12">
        <f ca="1"/>
        <v>23798.65</v>
      </c>
      <c r="BZ12" t="str">
        <f ca="1"/>
        <v xml:space="preserve"> Net Worth</v>
      </c>
    </row>
    <row r="13" spans="1:78" x14ac:dyDescent="0.25">
      <c r="A13" t="str">
        <f ca="1"/>
        <v>Visa Platinum</v>
      </c>
      <c r="B13" s="8">
        <f ca="1"/>
        <v>46084</v>
      </c>
      <c r="C13" s="107">
        <f ca="1"/>
        <v>1000.8500000000001</v>
      </c>
      <c r="D13" t="str">
        <f ca="1"/>
        <v>Acct  1 - US Bank</v>
      </c>
      <c r="F13" t="str">
        <f ca="1"/>
        <v>Kulo Internet</v>
      </c>
      <c r="G13" s="8">
        <f ca="1"/>
        <v>46086</v>
      </c>
      <c r="H13" s="107">
        <f ca="1"/>
        <v>6997.41</v>
      </c>
      <c r="I13" s="107">
        <f ca="1"/>
        <v>-18775.62</v>
      </c>
      <c r="J13" s="107">
        <f ca="1"/>
        <v>35408.86</v>
      </c>
      <c r="K13" s="107">
        <f ca="1"/>
        <v>23770.65</v>
      </c>
      <c r="L13" s="107">
        <f ca="1"/>
        <v>972.85000000000014</v>
      </c>
      <c r="M13" s="107">
        <f ca="1"/>
        <v>6024.5599999999995</v>
      </c>
      <c r="N13" s="107">
        <f ca="1"/>
        <v>23232.39</v>
      </c>
      <c r="O13" s="107">
        <f ca="1"/>
        <v>114.43</v>
      </c>
      <c r="P13" s="107">
        <f ca="1"/>
        <v>12062.04</v>
      </c>
      <c r="Q13" s="107">
        <f ca="1"/>
        <v>-6000.05</v>
      </c>
      <c r="R13" s="107">
        <f ca="1"/>
        <v>-8503.82</v>
      </c>
      <c r="S13" s="107">
        <f ca="1"/>
        <v>-4271.75</v>
      </c>
      <c r="T13" s="107">
        <f ca="1"/>
        <v>0</v>
      </c>
      <c r="U13" s="107">
        <f ca="1"/>
        <v>140</v>
      </c>
      <c r="W13" t="str">
        <f ca="1"/>
        <v>Kulo Internet</v>
      </c>
      <c r="X13">
        <f ca="1"/>
        <v>46086</v>
      </c>
      <c r="Y13">
        <f ca="1"/>
        <v>972.85000000000014</v>
      </c>
      <c r="Z13" t="str">
        <f ca="1"/>
        <v>Acct  1 - US Bank</v>
      </c>
      <c r="AA13" t="str">
        <f ca="1"/>
        <v>Kulo Internet</v>
      </c>
      <c r="AB13">
        <f ca="1"/>
        <v>46086</v>
      </c>
      <c r="AC13">
        <f ca="1"/>
        <v>6024.5599999999995</v>
      </c>
      <c r="AD13" t="str">
        <f ca="1"/>
        <v>Acct  2 - Wells Fargo</v>
      </c>
      <c r="AE13" t="str">
        <f ca="1"/>
        <v>Kulo Internet</v>
      </c>
      <c r="AF13">
        <f ca="1"/>
        <v>46086</v>
      </c>
      <c r="AG13">
        <f ca="1"/>
        <v>23232.39</v>
      </c>
      <c r="AH13" t="str">
        <f ca="1"/>
        <v>Acct  3 - ADP</v>
      </c>
      <c r="AI13" t="str">
        <f ca="1"/>
        <v>Kulo Internet</v>
      </c>
      <c r="AJ13">
        <f ca="1"/>
        <v>46086</v>
      </c>
      <c r="AK13">
        <f ca="1"/>
        <v>114.43</v>
      </c>
      <c r="AL13" t="str">
        <f ca="1"/>
        <v>Acct  4 - Marcus</v>
      </c>
      <c r="AM13" t="str">
        <f ca="1"/>
        <v>Kulo Internet</v>
      </c>
      <c r="AN13">
        <f ca="1"/>
        <v>46086</v>
      </c>
      <c r="AO13">
        <f ca="1"/>
        <v>12062.04</v>
      </c>
      <c r="AP13" t="str">
        <f ca="1"/>
        <v>Acct  5 - T.Rowe Price</v>
      </c>
      <c r="AQ13" t="str">
        <f ca="1"/>
        <v>Kulo Internet</v>
      </c>
      <c r="AR13">
        <f ca="1"/>
        <v>46086</v>
      </c>
      <c r="AS13">
        <f ca="1"/>
        <v>-6000.05</v>
      </c>
      <c r="AT13" t="str">
        <f ca="1"/>
        <v>Acct  6 - Platinum</v>
      </c>
      <c r="AU13" t="str">
        <f ca="1"/>
        <v>Kulo Internet</v>
      </c>
      <c r="AV13">
        <f ca="1"/>
        <v>46086</v>
      </c>
      <c r="AW13">
        <f ca="1"/>
        <v>-8503.82</v>
      </c>
      <c r="AX13" t="str">
        <f ca="1"/>
        <v>Acct  7 - Visa Go</v>
      </c>
      <c r="AY13" t="str">
        <f ca="1"/>
        <v>Kulo Internet</v>
      </c>
      <c r="AZ13">
        <f ca="1"/>
        <v>46086</v>
      </c>
      <c r="BA13">
        <f ca="1"/>
        <v>-4271.75</v>
      </c>
      <c r="BB13" t="str">
        <f ca="1"/>
        <v>Acct  8 - CareCredit</v>
      </c>
      <c r="BC13" t="str">
        <f ca="1"/>
        <v>Kulo Internet</v>
      </c>
      <c r="BD13">
        <f ca="1"/>
        <v>46086</v>
      </c>
      <c r="BE13">
        <f ca="1"/>
        <v>0</v>
      </c>
      <c r="BF13" t="str">
        <f ca="1"/>
        <v>Acct  9 - Costco</v>
      </c>
      <c r="BG13" t="str">
        <f ca="1"/>
        <v>Kulo Internet</v>
      </c>
      <c r="BH13">
        <f ca="1"/>
        <v>46086</v>
      </c>
      <c r="BI13">
        <f ca="1"/>
        <v>140</v>
      </c>
      <c r="BJ13" t="str">
        <f ca="1"/>
        <v xml:space="preserve">Acct 10 - </v>
      </c>
      <c r="BK13" t="str">
        <f ca="1"/>
        <v>Kulo Internet</v>
      </c>
      <c r="BL13">
        <f ca="1"/>
        <v>46086</v>
      </c>
      <c r="BM13">
        <f ca="1"/>
        <v>6997.41</v>
      </c>
      <c r="BN13" t="str">
        <f ca="1"/>
        <v xml:space="preserve"> Checking</v>
      </c>
      <c r="BO13" t="str">
        <f ca="1"/>
        <v>Kulo Internet</v>
      </c>
      <c r="BP13">
        <f ca="1"/>
        <v>46086</v>
      </c>
      <c r="BQ13">
        <f ca="1"/>
        <v>-18775.62</v>
      </c>
      <c r="BR13" t="str">
        <f ca="1"/>
        <v xml:space="preserve"> Credit</v>
      </c>
      <c r="BS13" t="str">
        <f ca="1"/>
        <v>Kulo Internet</v>
      </c>
      <c r="BT13">
        <f ca="1"/>
        <v>46086</v>
      </c>
      <c r="BU13">
        <f ca="1"/>
        <v>35408.86</v>
      </c>
      <c r="BV13" t="str">
        <f ca="1"/>
        <v xml:space="preserve"> Savings</v>
      </c>
      <c r="BW13" t="str">
        <f ca="1"/>
        <v>Kulo Internet</v>
      </c>
      <c r="BX13">
        <f ca="1"/>
        <v>46086</v>
      </c>
      <c r="BY13">
        <f ca="1"/>
        <v>23770.65</v>
      </c>
      <c r="BZ13" t="str">
        <f ca="1"/>
        <v xml:space="preserve"> Net Worth</v>
      </c>
    </row>
    <row r="14" spans="1:78" x14ac:dyDescent="0.25">
      <c r="A14" t="str">
        <f ca="1"/>
        <v>Kulo Internet</v>
      </c>
      <c r="B14" s="8">
        <f ca="1"/>
        <v>46086</v>
      </c>
      <c r="C14" s="107">
        <f ca="1"/>
        <v>972.85000000000014</v>
      </c>
      <c r="D14" t="str">
        <f ca="1"/>
        <v>Acct  1 - US Bank</v>
      </c>
      <c r="F14" t="str">
        <f ca="1"/>
        <v>Cese Phone</v>
      </c>
      <c r="G14" s="8">
        <f ca="1"/>
        <v>46086</v>
      </c>
      <c r="H14" s="107">
        <f ca="1"/>
        <v>6855.41</v>
      </c>
      <c r="I14" s="107">
        <f ca="1"/>
        <v>-18775.62</v>
      </c>
      <c r="J14" s="107">
        <f ca="1"/>
        <v>35408.86</v>
      </c>
      <c r="K14" s="107">
        <f ca="1"/>
        <v>23628.65</v>
      </c>
      <c r="L14" s="107">
        <f ca="1"/>
        <v>830.85000000000014</v>
      </c>
      <c r="M14" s="107">
        <f ca="1"/>
        <v>6024.5599999999995</v>
      </c>
      <c r="N14" s="107">
        <f ca="1"/>
        <v>23232.39</v>
      </c>
      <c r="O14" s="107">
        <f ca="1"/>
        <v>114.43</v>
      </c>
      <c r="P14" s="107">
        <f ca="1"/>
        <v>12062.04</v>
      </c>
      <c r="Q14" s="107">
        <f ca="1"/>
        <v>-6000.05</v>
      </c>
      <c r="R14" s="107">
        <f ca="1"/>
        <v>-8503.82</v>
      </c>
      <c r="S14" s="107">
        <f ca="1"/>
        <v>-4271.75</v>
      </c>
      <c r="T14" s="107">
        <f ca="1"/>
        <v>0</v>
      </c>
      <c r="U14" s="107">
        <f ca="1"/>
        <v>140</v>
      </c>
      <c r="W14" t="str">
        <f ca="1"/>
        <v>Cese Phone</v>
      </c>
      <c r="X14">
        <f ca="1"/>
        <v>46086</v>
      </c>
      <c r="Y14">
        <f ca="1"/>
        <v>830.85000000000014</v>
      </c>
      <c r="Z14" t="str">
        <f ca="1"/>
        <v>Acct  1 - US Bank</v>
      </c>
      <c r="AA14" t="str">
        <f ca="1"/>
        <v>Cese Phone</v>
      </c>
      <c r="AB14">
        <f ca="1"/>
        <v>46086</v>
      </c>
      <c r="AC14">
        <f ca="1"/>
        <v>6024.5599999999995</v>
      </c>
      <c r="AD14" t="str">
        <f ca="1"/>
        <v>Acct  2 - Wells Fargo</v>
      </c>
      <c r="AE14" t="str">
        <f ca="1"/>
        <v>Cese Phone</v>
      </c>
      <c r="AF14">
        <f ca="1"/>
        <v>46086</v>
      </c>
      <c r="AG14">
        <f ca="1"/>
        <v>23232.39</v>
      </c>
      <c r="AH14" t="str">
        <f ca="1"/>
        <v>Acct  3 - ADP</v>
      </c>
      <c r="AI14" t="str">
        <f ca="1"/>
        <v>Cese Phone</v>
      </c>
      <c r="AJ14">
        <f ca="1"/>
        <v>46086</v>
      </c>
      <c r="AK14">
        <f ca="1"/>
        <v>114.43</v>
      </c>
      <c r="AL14" t="str">
        <f ca="1"/>
        <v>Acct  4 - Marcus</v>
      </c>
      <c r="AM14" t="str">
        <f ca="1"/>
        <v>Cese Phone</v>
      </c>
      <c r="AN14">
        <f ca="1"/>
        <v>46086</v>
      </c>
      <c r="AO14">
        <f ca="1"/>
        <v>12062.04</v>
      </c>
      <c r="AP14" t="str">
        <f ca="1"/>
        <v>Acct  5 - T.Rowe Price</v>
      </c>
      <c r="AQ14" t="str">
        <f ca="1"/>
        <v>Cese Phone</v>
      </c>
      <c r="AR14">
        <f ca="1"/>
        <v>46086</v>
      </c>
      <c r="AS14">
        <f ca="1"/>
        <v>-6000.05</v>
      </c>
      <c r="AT14" t="str">
        <f ca="1"/>
        <v>Acct  6 - Platinum</v>
      </c>
      <c r="AU14" t="str">
        <f ca="1"/>
        <v>Cese Phone</v>
      </c>
      <c r="AV14">
        <f ca="1"/>
        <v>46086</v>
      </c>
      <c r="AW14">
        <f ca="1"/>
        <v>-8503.82</v>
      </c>
      <c r="AX14" t="str">
        <f ca="1"/>
        <v>Acct  7 - Visa Go</v>
      </c>
      <c r="AY14" t="str">
        <f ca="1"/>
        <v>Cese Phone</v>
      </c>
      <c r="AZ14">
        <f ca="1"/>
        <v>46086</v>
      </c>
      <c r="BA14">
        <f ca="1"/>
        <v>-4271.75</v>
      </c>
      <c r="BB14" t="str">
        <f ca="1"/>
        <v>Acct  8 - CareCredit</v>
      </c>
      <c r="BC14" t="str">
        <f ca="1"/>
        <v>Cese Phone</v>
      </c>
      <c r="BD14">
        <f ca="1"/>
        <v>46086</v>
      </c>
      <c r="BE14">
        <f ca="1"/>
        <v>0</v>
      </c>
      <c r="BF14" t="str">
        <f ca="1"/>
        <v>Acct  9 - Costco</v>
      </c>
      <c r="BG14" t="str">
        <f ca="1"/>
        <v>Cese Phone</v>
      </c>
      <c r="BH14">
        <f ca="1"/>
        <v>46086</v>
      </c>
      <c r="BI14">
        <f ca="1"/>
        <v>140</v>
      </c>
      <c r="BJ14" t="str">
        <f ca="1"/>
        <v xml:space="preserve">Acct 10 - </v>
      </c>
      <c r="BK14" t="str">
        <f ca="1"/>
        <v>Cese Phone</v>
      </c>
      <c r="BL14">
        <f ca="1"/>
        <v>46086</v>
      </c>
      <c r="BM14">
        <f ca="1"/>
        <v>6855.41</v>
      </c>
      <c r="BN14" t="str">
        <f ca="1"/>
        <v xml:space="preserve"> Checking</v>
      </c>
      <c r="BO14" t="str">
        <f ca="1"/>
        <v>Cese Phone</v>
      </c>
      <c r="BP14">
        <f ca="1"/>
        <v>46086</v>
      </c>
      <c r="BQ14">
        <f ca="1"/>
        <v>-18775.62</v>
      </c>
      <c r="BR14" t="str">
        <f ca="1"/>
        <v xml:space="preserve"> Credit</v>
      </c>
      <c r="BS14" t="str">
        <f ca="1"/>
        <v>Cese Phone</v>
      </c>
      <c r="BT14">
        <f ca="1"/>
        <v>46086</v>
      </c>
      <c r="BU14">
        <f ca="1"/>
        <v>35408.86</v>
      </c>
      <c r="BV14" t="str">
        <f ca="1"/>
        <v xml:space="preserve"> Savings</v>
      </c>
      <c r="BW14" t="str">
        <f ca="1"/>
        <v>Cese Phone</v>
      </c>
      <c r="BX14">
        <f ca="1"/>
        <v>46086</v>
      </c>
      <c r="BY14">
        <f ca="1"/>
        <v>23628.65</v>
      </c>
      <c r="BZ14" t="str">
        <f ca="1"/>
        <v xml:space="preserve"> Net Worth</v>
      </c>
    </row>
    <row r="15" spans="1:78" x14ac:dyDescent="0.25">
      <c r="A15" t="str">
        <f ca="1"/>
        <v>Cese Phone</v>
      </c>
      <c r="B15" s="8">
        <f ca="1"/>
        <v>46086</v>
      </c>
      <c r="C15" s="107">
        <f ca="1"/>
        <v>830.85000000000014</v>
      </c>
      <c r="D15" t="str">
        <f ca="1"/>
        <v>Acct  1 - US Bank</v>
      </c>
      <c r="F15" t="str">
        <f ca="1"/>
        <v>Phone</v>
      </c>
      <c r="G15" s="8">
        <f ca="1"/>
        <v>46086</v>
      </c>
      <c r="H15" s="107">
        <f ca="1"/>
        <v>6704.74</v>
      </c>
      <c r="I15" s="107">
        <f ca="1"/>
        <v>-18775.62</v>
      </c>
      <c r="J15" s="107">
        <f ca="1"/>
        <v>35408.86</v>
      </c>
      <c r="K15" s="107">
        <f ca="1"/>
        <v>23477.979999999996</v>
      </c>
      <c r="L15" s="107">
        <f ca="1"/>
        <v>680.18000000000018</v>
      </c>
      <c r="M15" s="107">
        <f ca="1"/>
        <v>6024.5599999999995</v>
      </c>
      <c r="N15" s="107">
        <f ca="1"/>
        <v>23232.39</v>
      </c>
      <c r="O15" s="107">
        <f ca="1"/>
        <v>114.43</v>
      </c>
      <c r="P15" s="107">
        <f ca="1"/>
        <v>12062.04</v>
      </c>
      <c r="Q15" s="107">
        <f ca="1"/>
        <v>-6000.05</v>
      </c>
      <c r="R15" s="107">
        <f ca="1"/>
        <v>-8503.82</v>
      </c>
      <c r="S15" s="107">
        <f ca="1"/>
        <v>-4271.75</v>
      </c>
      <c r="T15" s="107">
        <f ca="1"/>
        <v>0</v>
      </c>
      <c r="U15" s="107">
        <f ca="1"/>
        <v>140</v>
      </c>
      <c r="W15" t="str">
        <f ca="1"/>
        <v>Phone</v>
      </c>
      <c r="X15">
        <f ca="1"/>
        <v>46086</v>
      </c>
      <c r="Y15">
        <f ca="1"/>
        <v>680.18000000000018</v>
      </c>
      <c r="Z15" t="str">
        <f ca="1"/>
        <v>Acct  1 - US Bank</v>
      </c>
      <c r="AA15" t="str">
        <f ca="1"/>
        <v>Phone</v>
      </c>
      <c r="AB15">
        <f ca="1"/>
        <v>46086</v>
      </c>
      <c r="AC15">
        <f ca="1"/>
        <v>6024.5599999999995</v>
      </c>
      <c r="AD15" t="str">
        <f ca="1"/>
        <v>Acct  2 - Wells Fargo</v>
      </c>
      <c r="AE15" t="str">
        <f ca="1"/>
        <v>Phone</v>
      </c>
      <c r="AF15">
        <f ca="1"/>
        <v>46086</v>
      </c>
      <c r="AG15">
        <f ca="1"/>
        <v>23232.39</v>
      </c>
      <c r="AH15" t="str">
        <f ca="1"/>
        <v>Acct  3 - ADP</v>
      </c>
      <c r="AI15" t="str">
        <f ca="1"/>
        <v>Phone</v>
      </c>
      <c r="AJ15">
        <f ca="1"/>
        <v>46086</v>
      </c>
      <c r="AK15">
        <f ca="1"/>
        <v>114.43</v>
      </c>
      <c r="AL15" t="str">
        <f ca="1"/>
        <v>Acct  4 - Marcus</v>
      </c>
      <c r="AM15" t="str">
        <f ca="1"/>
        <v>Phone</v>
      </c>
      <c r="AN15">
        <f ca="1"/>
        <v>46086</v>
      </c>
      <c r="AO15">
        <f ca="1"/>
        <v>12062.04</v>
      </c>
      <c r="AP15" t="str">
        <f ca="1"/>
        <v>Acct  5 - T.Rowe Price</v>
      </c>
      <c r="AQ15" t="str">
        <f ca="1"/>
        <v>Phone</v>
      </c>
      <c r="AR15">
        <f ca="1"/>
        <v>46086</v>
      </c>
      <c r="AS15">
        <f ca="1"/>
        <v>-6000.05</v>
      </c>
      <c r="AT15" t="str">
        <f ca="1"/>
        <v>Acct  6 - Platinum</v>
      </c>
      <c r="AU15" t="str">
        <f ca="1"/>
        <v>Phone</v>
      </c>
      <c r="AV15">
        <f ca="1"/>
        <v>46086</v>
      </c>
      <c r="AW15">
        <f ca="1"/>
        <v>-8503.82</v>
      </c>
      <c r="AX15" t="str">
        <f ca="1"/>
        <v>Acct  7 - Visa Go</v>
      </c>
      <c r="AY15" t="str">
        <f ca="1"/>
        <v>Phone</v>
      </c>
      <c r="AZ15">
        <f ca="1"/>
        <v>46086</v>
      </c>
      <c r="BA15">
        <f ca="1"/>
        <v>-4271.75</v>
      </c>
      <c r="BB15" t="str">
        <f ca="1"/>
        <v>Acct  8 - CareCredit</v>
      </c>
      <c r="BC15" t="str">
        <f ca="1"/>
        <v>Phone</v>
      </c>
      <c r="BD15">
        <f ca="1"/>
        <v>46086</v>
      </c>
      <c r="BE15">
        <f ca="1"/>
        <v>0</v>
      </c>
      <c r="BF15" t="str">
        <f ca="1"/>
        <v>Acct  9 - Costco</v>
      </c>
      <c r="BG15" t="str">
        <f ca="1"/>
        <v>Phone</v>
      </c>
      <c r="BH15">
        <f ca="1"/>
        <v>46086</v>
      </c>
      <c r="BI15">
        <f ca="1"/>
        <v>140</v>
      </c>
      <c r="BJ15" t="str">
        <f ca="1"/>
        <v xml:space="preserve">Acct 10 - </v>
      </c>
      <c r="BK15" t="str">
        <f ca="1"/>
        <v>Phone</v>
      </c>
      <c r="BL15">
        <f ca="1"/>
        <v>46086</v>
      </c>
      <c r="BM15">
        <f ca="1"/>
        <v>6704.74</v>
      </c>
      <c r="BN15" t="str">
        <f ca="1"/>
        <v xml:space="preserve"> Checking</v>
      </c>
      <c r="BO15" t="str">
        <f ca="1"/>
        <v>Phone</v>
      </c>
      <c r="BP15">
        <f ca="1"/>
        <v>46086</v>
      </c>
      <c r="BQ15">
        <f ca="1"/>
        <v>-18775.62</v>
      </c>
      <c r="BR15" t="str">
        <f ca="1"/>
        <v xml:space="preserve"> Credit</v>
      </c>
      <c r="BS15" t="str">
        <f ca="1"/>
        <v>Phone</v>
      </c>
      <c r="BT15">
        <f ca="1"/>
        <v>46086</v>
      </c>
      <c r="BU15">
        <f ca="1"/>
        <v>35408.86</v>
      </c>
      <c r="BV15" t="str">
        <f ca="1"/>
        <v xml:space="preserve"> Savings</v>
      </c>
      <c r="BW15" t="str">
        <f ca="1"/>
        <v>Phone</v>
      </c>
      <c r="BX15">
        <f ca="1"/>
        <v>46086</v>
      </c>
      <c r="BY15">
        <f ca="1"/>
        <v>23477.979999999996</v>
      </c>
      <c r="BZ15" t="str">
        <f ca="1"/>
        <v xml:space="preserve"> Net Worth</v>
      </c>
    </row>
    <row r="16" spans="1:78" x14ac:dyDescent="0.25">
      <c r="A16" t="str">
        <f ca="1"/>
        <v>Phone</v>
      </c>
      <c r="B16" s="8">
        <f ca="1"/>
        <v>46086</v>
      </c>
      <c r="C16" s="107">
        <f ca="1"/>
        <v>680.18000000000018</v>
      </c>
      <c r="D16" t="str">
        <f ca="1"/>
        <v>Acct  1 - US Bank</v>
      </c>
      <c r="F16" t="str">
        <f ca="1"/>
        <v>Sony</v>
      </c>
      <c r="G16" s="8">
        <f ca="1"/>
        <v>46089</v>
      </c>
      <c r="H16" s="107">
        <f ca="1"/>
        <v>6686.75</v>
      </c>
      <c r="I16" s="107">
        <f ca="1"/>
        <v>-18775.62</v>
      </c>
      <c r="J16" s="107">
        <f ca="1"/>
        <v>35408.86</v>
      </c>
      <c r="K16" s="107">
        <f ca="1"/>
        <v>23459.989999999998</v>
      </c>
      <c r="L16" s="107">
        <f ca="1"/>
        <v>662.19000000000017</v>
      </c>
      <c r="M16" s="107">
        <f ca="1"/>
        <v>6024.5599999999995</v>
      </c>
      <c r="N16" s="107">
        <f ca="1"/>
        <v>23232.39</v>
      </c>
      <c r="O16" s="107">
        <f ca="1"/>
        <v>114.43</v>
      </c>
      <c r="P16" s="107">
        <f ca="1"/>
        <v>12062.04</v>
      </c>
      <c r="Q16" s="107">
        <f ca="1"/>
        <v>-6000.05</v>
      </c>
      <c r="R16" s="107">
        <f ca="1"/>
        <v>-8503.82</v>
      </c>
      <c r="S16" s="107">
        <f ca="1"/>
        <v>-4271.75</v>
      </c>
      <c r="T16" s="107">
        <f ca="1"/>
        <v>0</v>
      </c>
      <c r="U16" s="107">
        <f ca="1"/>
        <v>140</v>
      </c>
      <c r="W16" t="str">
        <f ca="1"/>
        <v>Sony</v>
      </c>
      <c r="X16">
        <f ca="1"/>
        <v>46089</v>
      </c>
      <c r="Y16">
        <f ca="1"/>
        <v>662.19000000000017</v>
      </c>
      <c r="Z16" t="str">
        <f ca="1"/>
        <v>Acct  1 - US Bank</v>
      </c>
      <c r="AA16" t="str">
        <f ca="1"/>
        <v>Sony</v>
      </c>
      <c r="AB16">
        <f ca="1"/>
        <v>46089</v>
      </c>
      <c r="AC16">
        <f ca="1"/>
        <v>6024.5599999999995</v>
      </c>
      <c r="AD16" t="str">
        <f ca="1"/>
        <v>Acct  2 - Wells Fargo</v>
      </c>
      <c r="AE16" t="str">
        <f ca="1"/>
        <v>Sony</v>
      </c>
      <c r="AF16">
        <f ca="1"/>
        <v>46089</v>
      </c>
      <c r="AG16">
        <f ca="1"/>
        <v>23232.39</v>
      </c>
      <c r="AH16" t="str">
        <f ca="1"/>
        <v>Acct  3 - ADP</v>
      </c>
      <c r="AI16" t="str">
        <f ca="1"/>
        <v>Sony</v>
      </c>
      <c r="AJ16">
        <f ca="1"/>
        <v>46089</v>
      </c>
      <c r="AK16">
        <f ca="1"/>
        <v>114.43</v>
      </c>
      <c r="AL16" t="str">
        <f ca="1"/>
        <v>Acct  4 - Marcus</v>
      </c>
      <c r="AM16" t="str">
        <f ca="1"/>
        <v>Sony</v>
      </c>
      <c r="AN16">
        <f ca="1"/>
        <v>46089</v>
      </c>
      <c r="AO16">
        <f ca="1"/>
        <v>12062.04</v>
      </c>
      <c r="AP16" t="str">
        <f ca="1"/>
        <v>Acct  5 - T.Rowe Price</v>
      </c>
      <c r="AQ16" t="str">
        <f ca="1"/>
        <v>Sony</v>
      </c>
      <c r="AR16">
        <f ca="1"/>
        <v>46089</v>
      </c>
      <c r="AS16">
        <f ca="1"/>
        <v>-6000.05</v>
      </c>
      <c r="AT16" t="str">
        <f ca="1"/>
        <v>Acct  6 - Platinum</v>
      </c>
      <c r="AU16" t="str">
        <f ca="1"/>
        <v>Sony</v>
      </c>
      <c r="AV16">
        <f ca="1"/>
        <v>46089</v>
      </c>
      <c r="AW16">
        <f ca="1"/>
        <v>-8503.82</v>
      </c>
      <c r="AX16" t="str">
        <f ca="1"/>
        <v>Acct  7 - Visa Go</v>
      </c>
      <c r="AY16" t="str">
        <f ca="1"/>
        <v>Sony</v>
      </c>
      <c r="AZ16">
        <f ca="1"/>
        <v>46089</v>
      </c>
      <c r="BA16">
        <f ca="1"/>
        <v>-4271.75</v>
      </c>
      <c r="BB16" t="str">
        <f ca="1"/>
        <v>Acct  8 - CareCredit</v>
      </c>
      <c r="BC16" t="str">
        <f ca="1"/>
        <v>Sony</v>
      </c>
      <c r="BD16">
        <f ca="1"/>
        <v>46089</v>
      </c>
      <c r="BE16">
        <f ca="1"/>
        <v>0</v>
      </c>
      <c r="BF16" t="str">
        <f ca="1"/>
        <v>Acct  9 - Costco</v>
      </c>
      <c r="BG16" t="str">
        <f ca="1"/>
        <v>Sony</v>
      </c>
      <c r="BH16">
        <f ca="1"/>
        <v>46089</v>
      </c>
      <c r="BI16">
        <f ca="1"/>
        <v>140</v>
      </c>
      <c r="BJ16" t="str">
        <f ca="1"/>
        <v xml:space="preserve">Acct 10 - </v>
      </c>
      <c r="BK16" t="str">
        <f ca="1"/>
        <v>Sony</v>
      </c>
      <c r="BL16">
        <f ca="1"/>
        <v>46089</v>
      </c>
      <c r="BM16">
        <f ca="1"/>
        <v>6686.75</v>
      </c>
      <c r="BN16" t="str">
        <f ca="1"/>
        <v xml:space="preserve"> Checking</v>
      </c>
      <c r="BO16" t="str">
        <f ca="1"/>
        <v>Sony</v>
      </c>
      <c r="BP16">
        <f ca="1"/>
        <v>46089</v>
      </c>
      <c r="BQ16">
        <f ca="1"/>
        <v>-18775.62</v>
      </c>
      <c r="BR16" t="str">
        <f ca="1"/>
        <v xml:space="preserve"> Credit</v>
      </c>
      <c r="BS16" t="str">
        <f ca="1"/>
        <v>Sony</v>
      </c>
      <c r="BT16">
        <f ca="1"/>
        <v>46089</v>
      </c>
      <c r="BU16">
        <f ca="1"/>
        <v>35408.86</v>
      </c>
      <c r="BV16" t="str">
        <f ca="1"/>
        <v xml:space="preserve"> Savings</v>
      </c>
      <c r="BW16" t="str">
        <f ca="1"/>
        <v>Sony</v>
      </c>
      <c r="BX16">
        <f ca="1"/>
        <v>46089</v>
      </c>
      <c r="BY16">
        <f ca="1"/>
        <v>23459.989999999998</v>
      </c>
      <c r="BZ16" t="str">
        <f ca="1"/>
        <v xml:space="preserve"> Net Worth</v>
      </c>
    </row>
    <row r="17" spans="1:78" x14ac:dyDescent="0.25">
      <c r="A17" t="str">
        <f ca="1"/>
        <v>Sony</v>
      </c>
      <c r="B17" s="8">
        <f ca="1"/>
        <v>46089</v>
      </c>
      <c r="C17" s="107">
        <f ca="1"/>
        <v>662.19000000000017</v>
      </c>
      <c r="D17" t="str">
        <f ca="1"/>
        <v>Acct  1 - US Bank</v>
      </c>
      <c r="F17" t="str">
        <f ca="1"/>
        <v>Phone Insurance</v>
      </c>
      <c r="G17" s="8">
        <f ca="1"/>
        <v>46089</v>
      </c>
      <c r="H17" s="107">
        <f ca="1"/>
        <v>6678.75</v>
      </c>
      <c r="I17" s="107">
        <f ca="1"/>
        <v>-18775.62</v>
      </c>
      <c r="J17" s="107">
        <f ca="1"/>
        <v>35408.86</v>
      </c>
      <c r="K17" s="107">
        <f ca="1"/>
        <v>23451.989999999998</v>
      </c>
      <c r="L17" s="107">
        <f ca="1"/>
        <v>654.19000000000017</v>
      </c>
      <c r="M17" s="107">
        <f ca="1"/>
        <v>6024.5599999999995</v>
      </c>
      <c r="N17" s="107">
        <f ca="1"/>
        <v>23232.39</v>
      </c>
      <c r="O17" s="107">
        <f ca="1"/>
        <v>114.43</v>
      </c>
      <c r="P17" s="107">
        <f ca="1"/>
        <v>12062.04</v>
      </c>
      <c r="Q17" s="107">
        <f ca="1"/>
        <v>-6000.05</v>
      </c>
      <c r="R17" s="107">
        <f ca="1"/>
        <v>-8503.82</v>
      </c>
      <c r="S17" s="107">
        <f ca="1"/>
        <v>-4271.75</v>
      </c>
      <c r="T17" s="107">
        <f ca="1"/>
        <v>0</v>
      </c>
      <c r="U17" s="107">
        <f ca="1"/>
        <v>140</v>
      </c>
      <c r="W17" t="str">
        <f ca="1"/>
        <v>Phone Insurance</v>
      </c>
      <c r="X17">
        <f ca="1"/>
        <v>46089</v>
      </c>
      <c r="Y17">
        <f ca="1"/>
        <v>654.19000000000017</v>
      </c>
      <c r="Z17" t="str">
        <f ca="1"/>
        <v>Acct  1 - US Bank</v>
      </c>
      <c r="AA17" t="str">
        <f ca="1"/>
        <v>Phone Insurance</v>
      </c>
      <c r="AB17">
        <f ca="1"/>
        <v>46089</v>
      </c>
      <c r="AC17">
        <f ca="1"/>
        <v>6024.5599999999995</v>
      </c>
      <c r="AD17" t="str">
        <f ca="1"/>
        <v>Acct  2 - Wells Fargo</v>
      </c>
      <c r="AE17" t="str">
        <f ca="1"/>
        <v>Phone Insurance</v>
      </c>
      <c r="AF17">
        <f ca="1"/>
        <v>46089</v>
      </c>
      <c r="AG17">
        <f ca="1"/>
        <v>23232.39</v>
      </c>
      <c r="AH17" t="str">
        <f ca="1"/>
        <v>Acct  3 - ADP</v>
      </c>
      <c r="AI17" t="str">
        <f ca="1"/>
        <v>Phone Insurance</v>
      </c>
      <c r="AJ17">
        <f ca="1"/>
        <v>46089</v>
      </c>
      <c r="AK17">
        <f ca="1"/>
        <v>114.43</v>
      </c>
      <c r="AL17" t="str">
        <f ca="1"/>
        <v>Acct  4 - Marcus</v>
      </c>
      <c r="AM17" t="str">
        <f ca="1"/>
        <v>Phone Insurance</v>
      </c>
      <c r="AN17">
        <f ca="1"/>
        <v>46089</v>
      </c>
      <c r="AO17">
        <f ca="1"/>
        <v>12062.04</v>
      </c>
      <c r="AP17" t="str">
        <f ca="1"/>
        <v>Acct  5 - T.Rowe Price</v>
      </c>
      <c r="AQ17" t="str">
        <f ca="1"/>
        <v>Phone Insurance</v>
      </c>
      <c r="AR17">
        <f ca="1"/>
        <v>46089</v>
      </c>
      <c r="AS17">
        <f ca="1"/>
        <v>-6000.05</v>
      </c>
      <c r="AT17" t="str">
        <f ca="1"/>
        <v>Acct  6 - Platinum</v>
      </c>
      <c r="AU17" t="str">
        <f ca="1"/>
        <v>Phone Insurance</v>
      </c>
      <c r="AV17">
        <f ca="1"/>
        <v>46089</v>
      </c>
      <c r="AW17">
        <f ca="1"/>
        <v>-8503.82</v>
      </c>
      <c r="AX17" t="str">
        <f ca="1"/>
        <v>Acct  7 - Visa Go</v>
      </c>
      <c r="AY17" t="str">
        <f ca="1"/>
        <v>Phone Insurance</v>
      </c>
      <c r="AZ17">
        <f ca="1"/>
        <v>46089</v>
      </c>
      <c r="BA17">
        <f ca="1"/>
        <v>-4271.75</v>
      </c>
      <c r="BB17" t="str">
        <f ca="1"/>
        <v>Acct  8 - CareCredit</v>
      </c>
      <c r="BC17" t="str">
        <f ca="1"/>
        <v>Phone Insurance</v>
      </c>
      <c r="BD17">
        <f ca="1"/>
        <v>46089</v>
      </c>
      <c r="BE17">
        <f ca="1"/>
        <v>0</v>
      </c>
      <c r="BF17" t="str">
        <f ca="1"/>
        <v>Acct  9 - Costco</v>
      </c>
      <c r="BG17" t="str">
        <f ca="1"/>
        <v>Phone Insurance</v>
      </c>
      <c r="BH17">
        <f ca="1"/>
        <v>46089</v>
      </c>
      <c r="BI17">
        <f ca="1"/>
        <v>140</v>
      </c>
      <c r="BJ17" t="str">
        <f ca="1"/>
        <v xml:space="preserve">Acct 10 - </v>
      </c>
      <c r="BK17" t="str">
        <f ca="1"/>
        <v>Phone Insurance</v>
      </c>
      <c r="BL17">
        <f ca="1"/>
        <v>46089</v>
      </c>
      <c r="BM17">
        <f ca="1"/>
        <v>6678.75</v>
      </c>
      <c r="BN17" t="str">
        <f ca="1"/>
        <v xml:space="preserve"> Checking</v>
      </c>
      <c r="BO17" t="str">
        <f ca="1"/>
        <v>Phone Insurance</v>
      </c>
      <c r="BP17">
        <f ca="1"/>
        <v>46089</v>
      </c>
      <c r="BQ17">
        <f ca="1"/>
        <v>-18775.62</v>
      </c>
      <c r="BR17" t="str">
        <f ca="1"/>
        <v xml:space="preserve"> Credit</v>
      </c>
      <c r="BS17" t="str">
        <f ca="1"/>
        <v>Phone Insurance</v>
      </c>
      <c r="BT17">
        <f ca="1"/>
        <v>46089</v>
      </c>
      <c r="BU17">
        <f ca="1"/>
        <v>35408.86</v>
      </c>
      <c r="BV17" t="str">
        <f ca="1"/>
        <v xml:space="preserve"> Savings</v>
      </c>
      <c r="BW17" t="str">
        <f ca="1"/>
        <v>Phone Insurance</v>
      </c>
      <c r="BX17">
        <f ca="1"/>
        <v>46089</v>
      </c>
      <c r="BY17">
        <f ca="1"/>
        <v>23451.989999999998</v>
      </c>
      <c r="BZ17" t="str">
        <f ca="1"/>
        <v xml:space="preserve"> Net Worth</v>
      </c>
    </row>
    <row r="18" spans="1:78" x14ac:dyDescent="0.25">
      <c r="A18" t="str">
        <f ca="1"/>
        <v>Phone Insurance</v>
      </c>
      <c r="B18" s="8">
        <f ca="1"/>
        <v>46089</v>
      </c>
      <c r="C18" s="107">
        <f ca="1"/>
        <v>654.19000000000017</v>
      </c>
      <c r="D18" t="str">
        <f ca="1"/>
        <v>Acct  1 - US Bank</v>
      </c>
      <c r="F18" t="str">
        <f ca="1"/>
        <v>Amazon</v>
      </c>
      <c r="G18" s="8">
        <f ca="1"/>
        <v>46090</v>
      </c>
      <c r="H18" s="107">
        <f ca="1"/>
        <v>6662.5999999999995</v>
      </c>
      <c r="I18" s="107">
        <f ca="1"/>
        <v>-18775.62</v>
      </c>
      <c r="J18" s="107">
        <f ca="1"/>
        <v>35408.86</v>
      </c>
      <c r="K18" s="107">
        <f ca="1"/>
        <v>23435.839999999997</v>
      </c>
      <c r="L18" s="107">
        <f ca="1"/>
        <v>638.04000000000019</v>
      </c>
      <c r="M18" s="107">
        <f ca="1"/>
        <v>6024.5599999999995</v>
      </c>
      <c r="N18" s="107">
        <f ca="1"/>
        <v>23232.39</v>
      </c>
      <c r="O18" s="107">
        <f ca="1"/>
        <v>114.43</v>
      </c>
      <c r="P18" s="107">
        <f ca="1"/>
        <v>12062.04</v>
      </c>
      <c r="Q18" s="107">
        <f ca="1"/>
        <v>-6000.05</v>
      </c>
      <c r="R18" s="107">
        <f ca="1"/>
        <v>-8503.82</v>
      </c>
      <c r="S18" s="107">
        <f ca="1"/>
        <v>-4271.75</v>
      </c>
      <c r="T18" s="107">
        <f ca="1"/>
        <v>0</v>
      </c>
      <c r="U18" s="107">
        <f ca="1"/>
        <v>140</v>
      </c>
      <c r="W18" t="str">
        <f ca="1"/>
        <v>Amazon</v>
      </c>
      <c r="X18">
        <f ca="1"/>
        <v>46090</v>
      </c>
      <c r="Y18">
        <f ca="1"/>
        <v>638.04000000000019</v>
      </c>
      <c r="Z18" t="str">
        <f ca="1"/>
        <v>Acct  1 - US Bank</v>
      </c>
      <c r="AA18" t="str">
        <f ca="1"/>
        <v>Amazon</v>
      </c>
      <c r="AB18">
        <f ca="1"/>
        <v>46090</v>
      </c>
      <c r="AC18">
        <f ca="1"/>
        <v>6024.5599999999995</v>
      </c>
      <c r="AD18" t="str">
        <f ca="1"/>
        <v>Acct  2 - Wells Fargo</v>
      </c>
      <c r="AE18" t="str">
        <f ca="1"/>
        <v>Amazon</v>
      </c>
      <c r="AF18">
        <f ca="1"/>
        <v>46090</v>
      </c>
      <c r="AG18">
        <f ca="1"/>
        <v>23232.39</v>
      </c>
      <c r="AH18" t="str">
        <f ca="1"/>
        <v>Acct  3 - ADP</v>
      </c>
      <c r="AI18" t="str">
        <f ca="1"/>
        <v>Amazon</v>
      </c>
      <c r="AJ18">
        <f ca="1"/>
        <v>46090</v>
      </c>
      <c r="AK18">
        <f ca="1"/>
        <v>114.43</v>
      </c>
      <c r="AL18" t="str">
        <f ca="1"/>
        <v>Acct  4 - Marcus</v>
      </c>
      <c r="AM18" t="str">
        <f ca="1"/>
        <v>Amazon</v>
      </c>
      <c r="AN18">
        <f ca="1"/>
        <v>46090</v>
      </c>
      <c r="AO18">
        <f ca="1"/>
        <v>12062.04</v>
      </c>
      <c r="AP18" t="str">
        <f ca="1"/>
        <v>Acct  5 - T.Rowe Price</v>
      </c>
      <c r="AQ18" t="str">
        <f ca="1"/>
        <v>Amazon</v>
      </c>
      <c r="AR18">
        <f ca="1"/>
        <v>46090</v>
      </c>
      <c r="AS18">
        <f ca="1"/>
        <v>-6000.05</v>
      </c>
      <c r="AT18" t="str">
        <f ca="1"/>
        <v>Acct  6 - Platinum</v>
      </c>
      <c r="AU18" t="str">
        <f ca="1"/>
        <v>Amazon</v>
      </c>
      <c r="AV18">
        <f ca="1"/>
        <v>46090</v>
      </c>
      <c r="AW18">
        <f ca="1"/>
        <v>-8503.82</v>
      </c>
      <c r="AX18" t="str">
        <f ca="1"/>
        <v>Acct  7 - Visa Go</v>
      </c>
      <c r="AY18" t="str">
        <f ca="1"/>
        <v>Amazon</v>
      </c>
      <c r="AZ18">
        <f ca="1"/>
        <v>46090</v>
      </c>
      <c r="BA18">
        <f ca="1"/>
        <v>-4271.75</v>
      </c>
      <c r="BB18" t="str">
        <f ca="1"/>
        <v>Acct  8 - CareCredit</v>
      </c>
      <c r="BC18" t="str">
        <f ca="1"/>
        <v>Amazon</v>
      </c>
      <c r="BD18">
        <f ca="1"/>
        <v>46090</v>
      </c>
      <c r="BE18">
        <f ca="1"/>
        <v>0</v>
      </c>
      <c r="BF18" t="str">
        <f ca="1"/>
        <v>Acct  9 - Costco</v>
      </c>
      <c r="BG18" t="str">
        <f ca="1"/>
        <v>Amazon</v>
      </c>
      <c r="BH18">
        <f ca="1"/>
        <v>46090</v>
      </c>
      <c r="BI18">
        <f ca="1"/>
        <v>140</v>
      </c>
      <c r="BJ18" t="str">
        <f ca="1"/>
        <v xml:space="preserve">Acct 10 - </v>
      </c>
      <c r="BK18" t="str">
        <f ca="1"/>
        <v>Amazon</v>
      </c>
      <c r="BL18">
        <f ca="1"/>
        <v>46090</v>
      </c>
      <c r="BM18">
        <f ca="1"/>
        <v>6662.5999999999995</v>
      </c>
      <c r="BN18" t="str">
        <f ca="1"/>
        <v xml:space="preserve"> Checking</v>
      </c>
      <c r="BO18" t="str">
        <f ca="1"/>
        <v>Amazon</v>
      </c>
      <c r="BP18">
        <f ca="1"/>
        <v>46090</v>
      </c>
      <c r="BQ18">
        <f ca="1"/>
        <v>-18775.62</v>
      </c>
      <c r="BR18" t="str">
        <f ca="1"/>
        <v xml:space="preserve"> Credit</v>
      </c>
      <c r="BS18" t="str">
        <f ca="1"/>
        <v>Amazon</v>
      </c>
      <c r="BT18">
        <f ca="1"/>
        <v>46090</v>
      </c>
      <c r="BU18">
        <f ca="1"/>
        <v>35408.86</v>
      </c>
      <c r="BV18" t="str">
        <f ca="1"/>
        <v xml:space="preserve"> Savings</v>
      </c>
      <c r="BW18" t="str">
        <f ca="1"/>
        <v>Amazon</v>
      </c>
      <c r="BX18">
        <f ca="1"/>
        <v>46090</v>
      </c>
      <c r="BY18">
        <f ca="1"/>
        <v>23435.839999999997</v>
      </c>
      <c r="BZ18" t="str">
        <f ca="1"/>
        <v xml:space="preserve"> Net Worth</v>
      </c>
    </row>
    <row r="19" spans="1:78" x14ac:dyDescent="0.25">
      <c r="A19" t="str">
        <f ca="1"/>
        <v>Amazon</v>
      </c>
      <c r="B19" s="8">
        <f ca="1"/>
        <v>46090</v>
      </c>
      <c r="C19" s="107">
        <f ca="1"/>
        <v>638.04000000000019</v>
      </c>
      <c r="D19" t="str">
        <f ca="1"/>
        <v>Acct  1 - US Bank</v>
      </c>
      <c r="F19" t="str">
        <f ca="1"/>
        <v>Viso Go</v>
      </c>
      <c r="G19" s="8">
        <f ca="1"/>
        <v>46092</v>
      </c>
      <c r="H19" s="107">
        <f ca="1"/>
        <v>6387.5999999999995</v>
      </c>
      <c r="I19" s="107">
        <f ca="1"/>
        <v>-18629.62</v>
      </c>
      <c r="J19" s="107">
        <f ca="1"/>
        <v>35408.86</v>
      </c>
      <c r="K19" s="107">
        <f ca="1"/>
        <v>23306.839999999997</v>
      </c>
      <c r="L19" s="107">
        <f ca="1"/>
        <v>363.04000000000019</v>
      </c>
      <c r="M19" s="107">
        <f ca="1"/>
        <v>6024.5599999999995</v>
      </c>
      <c r="N19" s="107">
        <f ca="1"/>
        <v>23232.39</v>
      </c>
      <c r="O19" s="107">
        <f ca="1"/>
        <v>114.43</v>
      </c>
      <c r="P19" s="107">
        <f ca="1"/>
        <v>12062.04</v>
      </c>
      <c r="Q19" s="107">
        <f ca="1"/>
        <v>-6000.05</v>
      </c>
      <c r="R19" s="107">
        <f ca="1"/>
        <v>-8357.82</v>
      </c>
      <c r="S19" s="107">
        <f ca="1"/>
        <v>-4271.75</v>
      </c>
      <c r="T19" s="107">
        <f ca="1"/>
        <v>0</v>
      </c>
      <c r="U19" s="107">
        <f ca="1"/>
        <v>140</v>
      </c>
      <c r="W19" t="str">
        <f ca="1"/>
        <v>Viso Go</v>
      </c>
      <c r="X19">
        <f ca="1"/>
        <v>46092</v>
      </c>
      <c r="Y19">
        <f ca="1"/>
        <v>363.04000000000019</v>
      </c>
      <c r="Z19" t="str">
        <f ca="1"/>
        <v>Acct  1 - US Bank</v>
      </c>
      <c r="AA19" t="str">
        <f ca="1"/>
        <v>Viso Go</v>
      </c>
      <c r="AB19">
        <f ca="1"/>
        <v>46092</v>
      </c>
      <c r="AC19">
        <f ca="1"/>
        <v>6024.5599999999995</v>
      </c>
      <c r="AD19" t="str">
        <f ca="1"/>
        <v>Acct  2 - Wells Fargo</v>
      </c>
      <c r="AE19" t="str">
        <f ca="1"/>
        <v>Viso Go</v>
      </c>
      <c r="AF19">
        <f ca="1"/>
        <v>46092</v>
      </c>
      <c r="AG19">
        <f ca="1"/>
        <v>23232.39</v>
      </c>
      <c r="AH19" t="str">
        <f ca="1"/>
        <v>Acct  3 - ADP</v>
      </c>
      <c r="AI19" t="str">
        <f ca="1"/>
        <v>Viso Go</v>
      </c>
      <c r="AJ19">
        <f ca="1"/>
        <v>46092</v>
      </c>
      <c r="AK19">
        <f ca="1"/>
        <v>114.43</v>
      </c>
      <c r="AL19" t="str">
        <f ca="1"/>
        <v>Acct  4 - Marcus</v>
      </c>
      <c r="AM19" t="str">
        <f ca="1"/>
        <v>Viso Go</v>
      </c>
      <c r="AN19">
        <f ca="1"/>
        <v>46092</v>
      </c>
      <c r="AO19">
        <f ca="1"/>
        <v>12062.04</v>
      </c>
      <c r="AP19" t="str">
        <f ca="1"/>
        <v>Acct  5 - T.Rowe Price</v>
      </c>
      <c r="AQ19" t="str">
        <f ca="1"/>
        <v>Viso Go</v>
      </c>
      <c r="AR19">
        <f ca="1"/>
        <v>46092</v>
      </c>
      <c r="AS19">
        <f ca="1"/>
        <v>-6000.05</v>
      </c>
      <c r="AT19" t="str">
        <f ca="1"/>
        <v>Acct  6 - Platinum</v>
      </c>
      <c r="AU19" t="str">
        <f ca="1"/>
        <v>Viso Go</v>
      </c>
      <c r="AV19">
        <f ca="1"/>
        <v>46092</v>
      </c>
      <c r="AW19">
        <f ca="1"/>
        <v>-8357.82</v>
      </c>
      <c r="AX19" t="str">
        <f ca="1"/>
        <v>Acct  7 - Visa Go</v>
      </c>
      <c r="AY19" t="str">
        <f ca="1"/>
        <v>Viso Go</v>
      </c>
      <c r="AZ19">
        <f ca="1"/>
        <v>46092</v>
      </c>
      <c r="BA19">
        <f ca="1"/>
        <v>-4271.75</v>
      </c>
      <c r="BB19" t="str">
        <f ca="1"/>
        <v>Acct  8 - CareCredit</v>
      </c>
      <c r="BC19" t="str">
        <f ca="1"/>
        <v>Viso Go</v>
      </c>
      <c r="BD19">
        <f ca="1"/>
        <v>46092</v>
      </c>
      <c r="BE19">
        <f ca="1"/>
        <v>0</v>
      </c>
      <c r="BF19" t="str">
        <f ca="1"/>
        <v>Acct  9 - Costco</v>
      </c>
      <c r="BG19" t="str">
        <f ca="1"/>
        <v>Viso Go</v>
      </c>
      <c r="BH19">
        <f ca="1"/>
        <v>46092</v>
      </c>
      <c r="BI19">
        <f ca="1"/>
        <v>140</v>
      </c>
      <c r="BJ19" t="str">
        <f ca="1"/>
        <v xml:space="preserve">Acct 10 - </v>
      </c>
      <c r="BK19" t="str">
        <f ca="1"/>
        <v>Viso Go</v>
      </c>
      <c r="BL19">
        <f ca="1"/>
        <v>46092</v>
      </c>
      <c r="BM19">
        <f ca="1"/>
        <v>6387.5999999999995</v>
      </c>
      <c r="BN19" t="str">
        <f ca="1"/>
        <v xml:space="preserve"> Checking</v>
      </c>
      <c r="BO19" t="str">
        <f ca="1"/>
        <v>Viso Go</v>
      </c>
      <c r="BP19">
        <f ca="1"/>
        <v>46092</v>
      </c>
      <c r="BQ19">
        <f ca="1"/>
        <v>-18629.62</v>
      </c>
      <c r="BR19" t="str">
        <f ca="1"/>
        <v xml:space="preserve"> Credit</v>
      </c>
      <c r="BS19" t="str">
        <f ca="1"/>
        <v>Viso Go</v>
      </c>
      <c r="BT19">
        <f ca="1"/>
        <v>46092</v>
      </c>
      <c r="BU19">
        <f ca="1"/>
        <v>35408.86</v>
      </c>
      <c r="BV19" t="str">
        <f ca="1"/>
        <v xml:space="preserve"> Savings</v>
      </c>
      <c r="BW19" t="str">
        <f ca="1"/>
        <v>Viso Go</v>
      </c>
      <c r="BX19">
        <f ca="1"/>
        <v>46092</v>
      </c>
      <c r="BY19">
        <f ca="1"/>
        <v>23306.839999999997</v>
      </c>
      <c r="BZ19" t="str">
        <f ca="1"/>
        <v xml:space="preserve"> Net Worth</v>
      </c>
    </row>
    <row r="20" spans="1:78" x14ac:dyDescent="0.25">
      <c r="A20" t="str">
        <f ca="1"/>
        <v>Viso Go</v>
      </c>
      <c r="B20" s="8">
        <f ca="1"/>
        <v>46092</v>
      </c>
      <c r="C20" s="107">
        <f ca="1"/>
        <v>363.04000000000019</v>
      </c>
      <c r="D20" t="str">
        <f ca="1"/>
        <v>Acct  1 - US Bank</v>
      </c>
      <c r="F20" t="str">
        <f ca="1"/>
        <v>Paycheck</v>
      </c>
      <c r="G20" s="8">
        <f ca="1"/>
        <v>46094</v>
      </c>
      <c r="H20" s="107">
        <f ca="1"/>
        <v>7987.5999999999995</v>
      </c>
      <c r="I20" s="107">
        <f ca="1"/>
        <v>-18629.62</v>
      </c>
      <c r="J20" s="107">
        <f ca="1"/>
        <v>35408.86</v>
      </c>
      <c r="K20" s="107">
        <f ca="1"/>
        <v>24906.839999999997</v>
      </c>
      <c r="L20" s="107">
        <f ca="1"/>
        <v>1503.0400000000002</v>
      </c>
      <c r="M20" s="107">
        <f ca="1"/>
        <v>6484.5599999999995</v>
      </c>
      <c r="N20" s="107">
        <f ca="1"/>
        <v>23232.39</v>
      </c>
      <c r="O20" s="107">
        <f ca="1"/>
        <v>114.43</v>
      </c>
      <c r="P20" s="107">
        <f ca="1"/>
        <v>12062.04</v>
      </c>
      <c r="Q20" s="107">
        <f ca="1"/>
        <v>-6000.05</v>
      </c>
      <c r="R20" s="107">
        <f ca="1"/>
        <v>-8357.82</v>
      </c>
      <c r="S20" s="107">
        <f ca="1"/>
        <v>-4271.75</v>
      </c>
      <c r="T20" s="107">
        <f ca="1"/>
        <v>0</v>
      </c>
      <c r="U20" s="107">
        <f ca="1"/>
        <v>140</v>
      </c>
      <c r="W20" t="str">
        <f ca="1"/>
        <v>Paycheck</v>
      </c>
      <c r="X20">
        <f ca="1"/>
        <v>46094</v>
      </c>
      <c r="Y20">
        <f ca="1"/>
        <v>1503.0400000000002</v>
      </c>
      <c r="Z20" t="str">
        <f ca="1"/>
        <v>Acct  1 - US Bank</v>
      </c>
      <c r="AA20" t="str">
        <f ca="1"/>
        <v>Paycheck</v>
      </c>
      <c r="AB20">
        <f ca="1"/>
        <v>46094</v>
      </c>
      <c r="AC20">
        <f ca="1"/>
        <v>6484.5599999999995</v>
      </c>
      <c r="AD20" t="str">
        <f ca="1"/>
        <v>Acct  2 - Wells Fargo</v>
      </c>
      <c r="AE20" t="str">
        <f ca="1"/>
        <v>Paycheck</v>
      </c>
      <c r="AF20">
        <f ca="1"/>
        <v>46094</v>
      </c>
      <c r="AG20">
        <f ca="1"/>
        <v>23232.39</v>
      </c>
      <c r="AH20" t="str">
        <f ca="1"/>
        <v>Acct  3 - ADP</v>
      </c>
      <c r="AI20" t="str">
        <f ca="1"/>
        <v>Paycheck</v>
      </c>
      <c r="AJ20">
        <f ca="1"/>
        <v>46094</v>
      </c>
      <c r="AK20">
        <f ca="1"/>
        <v>114.43</v>
      </c>
      <c r="AL20" t="str">
        <f ca="1"/>
        <v>Acct  4 - Marcus</v>
      </c>
      <c r="AM20" t="str">
        <f ca="1"/>
        <v>Paycheck</v>
      </c>
      <c r="AN20">
        <f ca="1"/>
        <v>46094</v>
      </c>
      <c r="AO20">
        <f ca="1"/>
        <v>12062.04</v>
      </c>
      <c r="AP20" t="str">
        <f ca="1"/>
        <v>Acct  5 - T.Rowe Price</v>
      </c>
      <c r="AQ20" t="str">
        <f ca="1"/>
        <v>Paycheck</v>
      </c>
      <c r="AR20">
        <f ca="1"/>
        <v>46094</v>
      </c>
      <c r="AS20">
        <f ca="1"/>
        <v>-6000.05</v>
      </c>
      <c r="AT20" t="str">
        <f ca="1"/>
        <v>Acct  6 - Platinum</v>
      </c>
      <c r="AU20" t="str">
        <f ca="1"/>
        <v>Paycheck</v>
      </c>
      <c r="AV20">
        <f ca="1"/>
        <v>46094</v>
      </c>
      <c r="AW20">
        <f ca="1"/>
        <v>-8357.82</v>
      </c>
      <c r="AX20" t="str">
        <f ca="1"/>
        <v>Acct  7 - Visa Go</v>
      </c>
      <c r="AY20" t="str">
        <f ca="1"/>
        <v>Paycheck</v>
      </c>
      <c r="AZ20">
        <f ca="1"/>
        <v>46094</v>
      </c>
      <c r="BA20">
        <f ca="1"/>
        <v>-4271.75</v>
      </c>
      <c r="BB20" t="str">
        <f ca="1"/>
        <v>Acct  8 - CareCredit</v>
      </c>
      <c r="BC20" t="str">
        <f ca="1"/>
        <v>Paycheck</v>
      </c>
      <c r="BD20">
        <f ca="1"/>
        <v>46094</v>
      </c>
      <c r="BE20">
        <f ca="1"/>
        <v>0</v>
      </c>
      <c r="BF20" t="str">
        <f ca="1"/>
        <v>Acct  9 - Costco</v>
      </c>
      <c r="BG20" t="str">
        <f ca="1"/>
        <v>Paycheck</v>
      </c>
      <c r="BH20">
        <f ca="1"/>
        <v>46094</v>
      </c>
      <c r="BI20">
        <f ca="1"/>
        <v>140</v>
      </c>
      <c r="BJ20" t="str">
        <f ca="1"/>
        <v xml:space="preserve">Acct 10 - </v>
      </c>
      <c r="BK20" t="str">
        <f ca="1"/>
        <v>Paycheck</v>
      </c>
      <c r="BL20">
        <f ca="1"/>
        <v>46094</v>
      </c>
      <c r="BM20">
        <f ca="1"/>
        <v>7987.5999999999995</v>
      </c>
      <c r="BN20" t="str">
        <f ca="1"/>
        <v xml:space="preserve"> Checking</v>
      </c>
      <c r="BO20" t="str">
        <f ca="1"/>
        <v>Paycheck</v>
      </c>
      <c r="BP20">
        <f ca="1"/>
        <v>46094</v>
      </c>
      <c r="BQ20">
        <f ca="1"/>
        <v>-18629.62</v>
      </c>
      <c r="BR20" t="str">
        <f ca="1"/>
        <v xml:space="preserve"> Credit</v>
      </c>
      <c r="BS20" t="str">
        <f ca="1"/>
        <v>Paycheck</v>
      </c>
      <c r="BT20">
        <f ca="1"/>
        <v>46094</v>
      </c>
      <c r="BU20">
        <f ca="1"/>
        <v>35408.86</v>
      </c>
      <c r="BV20" t="str">
        <f ca="1"/>
        <v xml:space="preserve"> Savings</v>
      </c>
      <c r="BW20" t="str">
        <f ca="1"/>
        <v>Paycheck</v>
      </c>
      <c r="BX20">
        <f ca="1"/>
        <v>46094</v>
      </c>
      <c r="BY20">
        <f ca="1"/>
        <v>24906.839999999997</v>
      </c>
      <c r="BZ20" t="str">
        <f ca="1"/>
        <v xml:space="preserve"> Net Worth</v>
      </c>
    </row>
    <row r="21" spans="1:78" x14ac:dyDescent="0.25">
      <c r="A21" t="str">
        <f ca="1"/>
        <v>Paycheck</v>
      </c>
      <c r="B21" s="8">
        <f ca="1"/>
        <v>46094</v>
      </c>
      <c r="C21" s="107">
        <f ca="1"/>
        <v>1503.0400000000002</v>
      </c>
      <c r="D21" t="str">
        <f ca="1"/>
        <v>Acct  1 - US Bank</v>
      </c>
      <c r="F21" t="str">
        <f ca="1"/>
        <v>Ameritas</v>
      </c>
      <c r="G21" s="8">
        <f ca="1"/>
        <v>46094</v>
      </c>
      <c r="H21" s="107">
        <f ca="1"/>
        <v>7987.5999999999995</v>
      </c>
      <c r="I21" s="107">
        <f ca="1"/>
        <v>-18629.62</v>
      </c>
      <c r="J21" s="107">
        <f ca="1"/>
        <v>35520.86</v>
      </c>
      <c r="K21" s="107">
        <f ca="1"/>
        <v>25018.839999999997</v>
      </c>
      <c r="L21" s="107">
        <f ca="1"/>
        <v>1503.0400000000002</v>
      </c>
      <c r="M21" s="107">
        <f ca="1"/>
        <v>6484.5599999999995</v>
      </c>
      <c r="N21" s="107">
        <f ca="1"/>
        <v>23344.39</v>
      </c>
      <c r="O21" s="107">
        <f ca="1"/>
        <v>114.43</v>
      </c>
      <c r="P21" s="107">
        <f ca="1"/>
        <v>12062.04</v>
      </c>
      <c r="Q21" s="107">
        <f ca="1"/>
        <v>-6000.05</v>
      </c>
      <c r="R21" s="107">
        <f ca="1"/>
        <v>-8357.82</v>
      </c>
      <c r="S21" s="107">
        <f ca="1"/>
        <v>-4271.75</v>
      </c>
      <c r="T21" s="107">
        <f ca="1"/>
        <v>0</v>
      </c>
      <c r="U21" s="107">
        <f ca="1"/>
        <v>140</v>
      </c>
      <c r="W21" t="str">
        <f ca="1"/>
        <v>Ameritas</v>
      </c>
      <c r="X21">
        <f ca="1"/>
        <v>46094</v>
      </c>
      <c r="Y21">
        <f ca="1"/>
        <v>1503.0400000000002</v>
      </c>
      <c r="Z21" t="str">
        <f ca="1"/>
        <v>Acct  1 - US Bank</v>
      </c>
      <c r="AA21" t="str">
        <f ca="1"/>
        <v>Ameritas</v>
      </c>
      <c r="AB21">
        <f ca="1"/>
        <v>46094</v>
      </c>
      <c r="AC21">
        <f ca="1"/>
        <v>6484.5599999999995</v>
      </c>
      <c r="AD21" t="str">
        <f ca="1"/>
        <v>Acct  2 - Wells Fargo</v>
      </c>
      <c r="AE21" t="str">
        <f ca="1"/>
        <v>Ameritas</v>
      </c>
      <c r="AF21">
        <f ca="1"/>
        <v>46094</v>
      </c>
      <c r="AG21">
        <f ca="1"/>
        <v>23344.39</v>
      </c>
      <c r="AH21" t="str">
        <f ca="1"/>
        <v>Acct  3 - ADP</v>
      </c>
      <c r="AI21" t="str">
        <f ca="1"/>
        <v>Ameritas</v>
      </c>
      <c r="AJ21">
        <f ca="1"/>
        <v>46094</v>
      </c>
      <c r="AK21">
        <f ca="1"/>
        <v>114.43</v>
      </c>
      <c r="AL21" t="str">
        <f ca="1"/>
        <v>Acct  4 - Marcus</v>
      </c>
      <c r="AM21" t="str">
        <f ca="1"/>
        <v>Ameritas</v>
      </c>
      <c r="AN21">
        <f ca="1"/>
        <v>46094</v>
      </c>
      <c r="AO21">
        <f ca="1"/>
        <v>12062.04</v>
      </c>
      <c r="AP21" t="str">
        <f ca="1"/>
        <v>Acct  5 - T.Rowe Price</v>
      </c>
      <c r="AQ21" t="str">
        <f ca="1"/>
        <v>Ameritas</v>
      </c>
      <c r="AR21">
        <f ca="1"/>
        <v>46094</v>
      </c>
      <c r="AS21">
        <f ca="1"/>
        <v>-6000.05</v>
      </c>
      <c r="AT21" t="str">
        <f ca="1"/>
        <v>Acct  6 - Platinum</v>
      </c>
      <c r="AU21" t="str">
        <f ca="1"/>
        <v>Ameritas</v>
      </c>
      <c r="AV21">
        <f ca="1"/>
        <v>46094</v>
      </c>
      <c r="AW21">
        <f ca="1"/>
        <v>-8357.82</v>
      </c>
      <c r="AX21" t="str">
        <f ca="1"/>
        <v>Acct  7 - Visa Go</v>
      </c>
      <c r="AY21" t="str">
        <f ca="1"/>
        <v>Ameritas</v>
      </c>
      <c r="AZ21">
        <f ca="1"/>
        <v>46094</v>
      </c>
      <c r="BA21">
        <f ca="1"/>
        <v>-4271.75</v>
      </c>
      <c r="BB21" t="str">
        <f ca="1"/>
        <v>Acct  8 - CareCredit</v>
      </c>
      <c r="BC21" t="str">
        <f ca="1"/>
        <v>Ameritas</v>
      </c>
      <c r="BD21">
        <f ca="1"/>
        <v>46094</v>
      </c>
      <c r="BE21">
        <f ca="1"/>
        <v>0</v>
      </c>
      <c r="BF21" t="str">
        <f ca="1"/>
        <v>Acct  9 - Costco</v>
      </c>
      <c r="BG21" t="str">
        <f ca="1"/>
        <v>Ameritas</v>
      </c>
      <c r="BH21">
        <f ca="1"/>
        <v>46094</v>
      </c>
      <c r="BI21">
        <f ca="1"/>
        <v>140</v>
      </c>
      <c r="BJ21" t="str">
        <f ca="1"/>
        <v xml:space="preserve">Acct 10 - </v>
      </c>
      <c r="BK21" t="str">
        <f ca="1"/>
        <v>Ameritas</v>
      </c>
      <c r="BL21">
        <f ca="1"/>
        <v>46094</v>
      </c>
      <c r="BM21">
        <f ca="1"/>
        <v>7987.5999999999995</v>
      </c>
      <c r="BN21" t="str">
        <f ca="1"/>
        <v xml:space="preserve"> Checking</v>
      </c>
      <c r="BO21" t="str">
        <f ca="1"/>
        <v>Ameritas</v>
      </c>
      <c r="BP21">
        <f ca="1"/>
        <v>46094</v>
      </c>
      <c r="BQ21">
        <f ca="1"/>
        <v>-18629.62</v>
      </c>
      <c r="BR21" t="str">
        <f ca="1"/>
        <v xml:space="preserve"> Credit</v>
      </c>
      <c r="BS21" t="str">
        <f ca="1"/>
        <v>Ameritas</v>
      </c>
      <c r="BT21">
        <f ca="1"/>
        <v>46094</v>
      </c>
      <c r="BU21">
        <f ca="1"/>
        <v>35520.86</v>
      </c>
      <c r="BV21" t="str">
        <f ca="1"/>
        <v xml:space="preserve"> Savings</v>
      </c>
      <c r="BW21" t="str">
        <f ca="1"/>
        <v>Ameritas</v>
      </c>
      <c r="BX21">
        <f ca="1"/>
        <v>46094</v>
      </c>
      <c r="BY21">
        <f ca="1"/>
        <v>25018.839999999997</v>
      </c>
      <c r="BZ21" t="str">
        <f ca="1"/>
        <v xml:space="preserve"> Net Worth</v>
      </c>
    </row>
    <row r="22" spans="1:78" x14ac:dyDescent="0.25">
      <c r="A22" t="str">
        <f ca="1"/>
        <v>Ameritas</v>
      </c>
      <c r="B22" s="8">
        <f ca="1"/>
        <v>46094</v>
      </c>
      <c r="C22" s="107">
        <f ca="1"/>
        <v>1503.0400000000002</v>
      </c>
      <c r="D22" t="str">
        <f ca="1"/>
        <v>Acct  1 - US Bank</v>
      </c>
      <c r="F22" t="str">
        <f ca="1"/>
        <v>Groceries</v>
      </c>
      <c r="G22" s="8">
        <f ca="1"/>
        <v>46095</v>
      </c>
      <c r="H22" s="107">
        <f ca="1"/>
        <v>7787.5999999999995</v>
      </c>
      <c r="I22" s="107">
        <f ca="1"/>
        <v>-18629.62</v>
      </c>
      <c r="J22" s="107">
        <f ca="1"/>
        <v>35520.86</v>
      </c>
      <c r="K22" s="107">
        <f ca="1"/>
        <v>24818.839999999997</v>
      </c>
      <c r="L22" s="107">
        <f ca="1"/>
        <v>1503.0400000000002</v>
      </c>
      <c r="M22" s="107">
        <f ca="1"/>
        <v>6284.5599999999995</v>
      </c>
      <c r="N22" s="107">
        <f ca="1"/>
        <v>23344.39</v>
      </c>
      <c r="O22" s="107">
        <f ca="1"/>
        <v>114.43</v>
      </c>
      <c r="P22" s="107">
        <f ca="1"/>
        <v>12062.04</v>
      </c>
      <c r="Q22" s="107">
        <f ca="1"/>
        <v>-6000.05</v>
      </c>
      <c r="R22" s="107">
        <f ca="1"/>
        <v>-8357.82</v>
      </c>
      <c r="S22" s="107">
        <f ca="1"/>
        <v>-4271.75</v>
      </c>
      <c r="T22" s="107">
        <f ca="1"/>
        <v>0</v>
      </c>
      <c r="U22" s="107">
        <f ca="1"/>
        <v>140</v>
      </c>
      <c r="W22" t="str">
        <f ca="1"/>
        <v>Groceries</v>
      </c>
      <c r="X22">
        <f ca="1"/>
        <v>46095</v>
      </c>
      <c r="Y22">
        <f ca="1"/>
        <v>1503.0400000000002</v>
      </c>
      <c r="Z22" t="str">
        <f ca="1"/>
        <v>Acct  1 - US Bank</v>
      </c>
      <c r="AA22" t="str">
        <f ca="1"/>
        <v>Groceries</v>
      </c>
      <c r="AB22">
        <f ca="1"/>
        <v>46095</v>
      </c>
      <c r="AC22">
        <f ca="1"/>
        <v>6284.5599999999995</v>
      </c>
      <c r="AD22" t="str">
        <f ca="1"/>
        <v>Acct  2 - Wells Fargo</v>
      </c>
      <c r="AE22" t="str">
        <f ca="1"/>
        <v>Groceries</v>
      </c>
      <c r="AF22">
        <f ca="1"/>
        <v>46095</v>
      </c>
      <c r="AG22">
        <f ca="1"/>
        <v>23344.39</v>
      </c>
      <c r="AH22" t="str">
        <f ca="1"/>
        <v>Acct  3 - ADP</v>
      </c>
      <c r="AI22" t="str">
        <f ca="1"/>
        <v>Groceries</v>
      </c>
      <c r="AJ22">
        <f ca="1"/>
        <v>46095</v>
      </c>
      <c r="AK22">
        <f ca="1"/>
        <v>114.43</v>
      </c>
      <c r="AL22" t="str">
        <f ca="1"/>
        <v>Acct  4 - Marcus</v>
      </c>
      <c r="AM22" t="str">
        <f ca="1"/>
        <v>Groceries</v>
      </c>
      <c r="AN22">
        <f ca="1"/>
        <v>46095</v>
      </c>
      <c r="AO22">
        <f ca="1"/>
        <v>12062.04</v>
      </c>
      <c r="AP22" t="str">
        <f ca="1"/>
        <v>Acct  5 - T.Rowe Price</v>
      </c>
      <c r="AQ22" t="str">
        <f ca="1"/>
        <v>Groceries</v>
      </c>
      <c r="AR22">
        <f ca="1"/>
        <v>46095</v>
      </c>
      <c r="AS22">
        <f ca="1"/>
        <v>-6000.05</v>
      </c>
      <c r="AT22" t="str">
        <f ca="1"/>
        <v>Acct  6 - Platinum</v>
      </c>
      <c r="AU22" t="str">
        <f ca="1"/>
        <v>Groceries</v>
      </c>
      <c r="AV22">
        <f ca="1"/>
        <v>46095</v>
      </c>
      <c r="AW22">
        <f ca="1"/>
        <v>-8357.82</v>
      </c>
      <c r="AX22" t="str">
        <f ca="1"/>
        <v>Acct  7 - Visa Go</v>
      </c>
      <c r="AY22" t="str">
        <f ca="1"/>
        <v>Groceries</v>
      </c>
      <c r="AZ22">
        <f ca="1"/>
        <v>46095</v>
      </c>
      <c r="BA22">
        <f ca="1"/>
        <v>-4271.75</v>
      </c>
      <c r="BB22" t="str">
        <f ca="1"/>
        <v>Acct  8 - CareCredit</v>
      </c>
      <c r="BC22" t="str">
        <f ca="1"/>
        <v>Groceries</v>
      </c>
      <c r="BD22">
        <f ca="1"/>
        <v>46095</v>
      </c>
      <c r="BE22">
        <f ca="1"/>
        <v>0</v>
      </c>
      <c r="BF22" t="str">
        <f ca="1"/>
        <v>Acct  9 - Costco</v>
      </c>
      <c r="BG22" t="str">
        <f ca="1"/>
        <v>Groceries</v>
      </c>
      <c r="BH22">
        <f ca="1"/>
        <v>46095</v>
      </c>
      <c r="BI22">
        <f ca="1"/>
        <v>140</v>
      </c>
      <c r="BJ22" t="str">
        <f ca="1"/>
        <v xml:space="preserve">Acct 10 - </v>
      </c>
      <c r="BK22" t="str">
        <f ca="1"/>
        <v>Groceries</v>
      </c>
      <c r="BL22">
        <f ca="1"/>
        <v>46095</v>
      </c>
      <c r="BM22">
        <f ca="1"/>
        <v>7787.5999999999995</v>
      </c>
      <c r="BN22" t="str">
        <f ca="1"/>
        <v xml:space="preserve"> Checking</v>
      </c>
      <c r="BO22" t="str">
        <f ca="1"/>
        <v>Groceries</v>
      </c>
      <c r="BP22">
        <f ca="1"/>
        <v>46095</v>
      </c>
      <c r="BQ22">
        <f ca="1"/>
        <v>-18629.62</v>
      </c>
      <c r="BR22" t="str">
        <f ca="1"/>
        <v xml:space="preserve"> Credit</v>
      </c>
      <c r="BS22" t="str">
        <f ca="1"/>
        <v>Groceries</v>
      </c>
      <c r="BT22">
        <f ca="1"/>
        <v>46095</v>
      </c>
      <c r="BU22">
        <f ca="1"/>
        <v>35520.86</v>
      </c>
      <c r="BV22" t="str">
        <f ca="1"/>
        <v xml:space="preserve"> Savings</v>
      </c>
      <c r="BW22" t="str">
        <f ca="1"/>
        <v>Groceries</v>
      </c>
      <c r="BX22">
        <f ca="1"/>
        <v>46095</v>
      </c>
      <c r="BY22">
        <f ca="1"/>
        <v>24818.839999999997</v>
      </c>
      <c r="BZ22" t="str">
        <f ca="1"/>
        <v xml:space="preserve"> Net Worth</v>
      </c>
    </row>
    <row r="23" spans="1:78" x14ac:dyDescent="0.25">
      <c r="A23" t="str">
        <f ca="1"/>
        <v>Groceries</v>
      </c>
      <c r="B23" s="8">
        <f ca="1"/>
        <v>46095</v>
      </c>
      <c r="C23" s="107">
        <f ca="1"/>
        <v>1503.0400000000002</v>
      </c>
      <c r="D23" t="str">
        <f ca="1"/>
        <v>Acct  1 - US Bank</v>
      </c>
      <c r="F23" t="str">
        <f ca="1"/>
        <v>Food &amp; Drinks</v>
      </c>
      <c r="G23" s="8">
        <f ca="1"/>
        <v>46095</v>
      </c>
      <c r="H23" s="107">
        <f ca="1"/>
        <v>7587.5999999999995</v>
      </c>
      <c r="I23" s="107">
        <f ca="1"/>
        <v>-18629.62</v>
      </c>
      <c r="J23" s="107">
        <f ca="1"/>
        <v>35520.86</v>
      </c>
      <c r="K23" s="107">
        <f ca="1"/>
        <v>24618.839999999997</v>
      </c>
      <c r="L23" s="107">
        <f ca="1"/>
        <v>1503.0400000000002</v>
      </c>
      <c r="M23" s="107">
        <f ca="1"/>
        <v>6084.5599999999995</v>
      </c>
      <c r="N23" s="107">
        <f ca="1"/>
        <v>23344.39</v>
      </c>
      <c r="O23" s="107">
        <f ca="1"/>
        <v>114.43</v>
      </c>
      <c r="P23" s="107">
        <f ca="1"/>
        <v>12062.04</v>
      </c>
      <c r="Q23" s="107">
        <f ca="1"/>
        <v>-6000.05</v>
      </c>
      <c r="R23" s="107">
        <f ca="1"/>
        <v>-8357.82</v>
      </c>
      <c r="S23" s="107">
        <f ca="1"/>
        <v>-4271.75</v>
      </c>
      <c r="T23" s="107">
        <f ca="1"/>
        <v>0</v>
      </c>
      <c r="U23" s="107">
        <f ca="1"/>
        <v>140</v>
      </c>
      <c r="W23" t="str">
        <f ca="1"/>
        <v>Food &amp; Drinks</v>
      </c>
      <c r="X23">
        <f ca="1"/>
        <v>46095</v>
      </c>
      <c r="Y23">
        <f ca="1"/>
        <v>1503.0400000000002</v>
      </c>
      <c r="Z23" t="str">
        <f ca="1"/>
        <v>Acct  1 - US Bank</v>
      </c>
      <c r="AA23" t="str">
        <f ca="1"/>
        <v>Food &amp; Drinks</v>
      </c>
      <c r="AB23">
        <f ca="1"/>
        <v>46095</v>
      </c>
      <c r="AC23">
        <f ca="1"/>
        <v>6084.5599999999995</v>
      </c>
      <c r="AD23" t="str">
        <f ca="1"/>
        <v>Acct  2 - Wells Fargo</v>
      </c>
      <c r="AE23" t="str">
        <f ca="1"/>
        <v>Food &amp; Drinks</v>
      </c>
      <c r="AF23">
        <f ca="1"/>
        <v>46095</v>
      </c>
      <c r="AG23">
        <f ca="1"/>
        <v>23344.39</v>
      </c>
      <c r="AH23" t="str">
        <f ca="1"/>
        <v>Acct  3 - ADP</v>
      </c>
      <c r="AI23" t="str">
        <f ca="1"/>
        <v>Food &amp; Drinks</v>
      </c>
      <c r="AJ23">
        <f ca="1"/>
        <v>46095</v>
      </c>
      <c r="AK23">
        <f ca="1"/>
        <v>114.43</v>
      </c>
      <c r="AL23" t="str">
        <f ca="1"/>
        <v>Acct  4 - Marcus</v>
      </c>
      <c r="AM23" t="str">
        <f ca="1"/>
        <v>Food &amp; Drinks</v>
      </c>
      <c r="AN23">
        <f ca="1"/>
        <v>46095</v>
      </c>
      <c r="AO23">
        <f ca="1"/>
        <v>12062.04</v>
      </c>
      <c r="AP23" t="str">
        <f ca="1"/>
        <v>Acct  5 - T.Rowe Price</v>
      </c>
      <c r="AQ23" t="str">
        <f ca="1"/>
        <v>Food &amp; Drinks</v>
      </c>
      <c r="AR23">
        <f ca="1"/>
        <v>46095</v>
      </c>
      <c r="AS23">
        <f ca="1"/>
        <v>-6000.05</v>
      </c>
      <c r="AT23" t="str">
        <f ca="1"/>
        <v>Acct  6 - Platinum</v>
      </c>
      <c r="AU23" t="str">
        <f ca="1"/>
        <v>Food &amp; Drinks</v>
      </c>
      <c r="AV23">
        <f ca="1"/>
        <v>46095</v>
      </c>
      <c r="AW23">
        <f ca="1"/>
        <v>-8357.82</v>
      </c>
      <c r="AX23" t="str">
        <f ca="1"/>
        <v>Acct  7 - Visa Go</v>
      </c>
      <c r="AY23" t="str">
        <f ca="1"/>
        <v>Food &amp; Drinks</v>
      </c>
      <c r="AZ23">
        <f ca="1"/>
        <v>46095</v>
      </c>
      <c r="BA23">
        <f ca="1"/>
        <v>-4271.75</v>
      </c>
      <c r="BB23" t="str">
        <f ca="1"/>
        <v>Acct  8 - CareCredit</v>
      </c>
      <c r="BC23" t="str">
        <f ca="1"/>
        <v>Food &amp; Drinks</v>
      </c>
      <c r="BD23">
        <f ca="1"/>
        <v>46095</v>
      </c>
      <c r="BE23">
        <f ca="1"/>
        <v>0</v>
      </c>
      <c r="BF23" t="str">
        <f ca="1"/>
        <v>Acct  9 - Costco</v>
      </c>
      <c r="BG23" t="str">
        <f ca="1"/>
        <v>Food &amp; Drinks</v>
      </c>
      <c r="BH23">
        <f ca="1"/>
        <v>46095</v>
      </c>
      <c r="BI23">
        <f ca="1"/>
        <v>140</v>
      </c>
      <c r="BJ23" t="str">
        <f ca="1"/>
        <v xml:space="preserve">Acct 10 - </v>
      </c>
      <c r="BK23" t="str">
        <f ca="1"/>
        <v>Food &amp; Drinks</v>
      </c>
      <c r="BL23">
        <f ca="1"/>
        <v>46095</v>
      </c>
      <c r="BM23">
        <f ca="1"/>
        <v>7587.5999999999995</v>
      </c>
      <c r="BN23" t="str">
        <f ca="1"/>
        <v xml:space="preserve"> Checking</v>
      </c>
      <c r="BO23" t="str">
        <f ca="1"/>
        <v>Food &amp; Drinks</v>
      </c>
      <c r="BP23">
        <f ca="1"/>
        <v>46095</v>
      </c>
      <c r="BQ23">
        <f ca="1"/>
        <v>-18629.62</v>
      </c>
      <c r="BR23" t="str">
        <f ca="1"/>
        <v xml:space="preserve"> Credit</v>
      </c>
      <c r="BS23" t="str">
        <f ca="1"/>
        <v>Food &amp; Drinks</v>
      </c>
      <c r="BT23">
        <f ca="1"/>
        <v>46095</v>
      </c>
      <c r="BU23">
        <f ca="1"/>
        <v>35520.86</v>
      </c>
      <c r="BV23" t="str">
        <f ca="1"/>
        <v xml:space="preserve"> Savings</v>
      </c>
      <c r="BW23" t="str">
        <f ca="1"/>
        <v>Food &amp; Drinks</v>
      </c>
      <c r="BX23">
        <f ca="1"/>
        <v>46095</v>
      </c>
      <c r="BY23">
        <f ca="1"/>
        <v>24618.839999999997</v>
      </c>
      <c r="BZ23" t="str">
        <f ca="1"/>
        <v xml:space="preserve"> Net Worth</v>
      </c>
    </row>
    <row r="24" spans="1:78" x14ac:dyDescent="0.25">
      <c r="A24" t="str">
        <f ca="1"/>
        <v>Food &amp; Drinks</v>
      </c>
      <c r="B24" s="8">
        <f ca="1"/>
        <v>46095</v>
      </c>
      <c r="C24" s="107">
        <f ca="1"/>
        <v>1503.0400000000002</v>
      </c>
      <c r="D24" t="str">
        <f ca="1"/>
        <v>Acct  1 - US Bank</v>
      </c>
      <c r="F24" t="str">
        <f ca="1"/>
        <v>Motorcycle</v>
      </c>
      <c r="G24" s="8">
        <f ca="1"/>
        <v>46097</v>
      </c>
      <c r="H24" s="107">
        <f ca="1"/>
        <v>7437.2199999999993</v>
      </c>
      <c r="I24" s="107">
        <f ca="1"/>
        <v>-18629.62</v>
      </c>
      <c r="J24" s="107">
        <f ca="1"/>
        <v>35520.86</v>
      </c>
      <c r="K24" s="107">
        <f ca="1"/>
        <v>24468.46</v>
      </c>
      <c r="L24" s="107">
        <f ca="1"/>
        <v>1352.6600000000003</v>
      </c>
      <c r="M24" s="107">
        <f ca="1"/>
        <v>6084.5599999999995</v>
      </c>
      <c r="N24" s="107">
        <f ca="1"/>
        <v>23344.39</v>
      </c>
      <c r="O24" s="107">
        <f ca="1"/>
        <v>114.43</v>
      </c>
      <c r="P24" s="107">
        <f ca="1"/>
        <v>12062.04</v>
      </c>
      <c r="Q24" s="107">
        <f ca="1"/>
        <v>-6000.05</v>
      </c>
      <c r="R24" s="107">
        <f ca="1"/>
        <v>-8357.82</v>
      </c>
      <c r="S24" s="107">
        <f ca="1"/>
        <v>-4271.75</v>
      </c>
      <c r="T24" s="107">
        <f ca="1"/>
        <v>0</v>
      </c>
      <c r="U24" s="107">
        <f ca="1"/>
        <v>140</v>
      </c>
      <c r="W24" t="str">
        <f ca="1"/>
        <v>Motorcycle</v>
      </c>
      <c r="X24">
        <f ca="1"/>
        <v>46097</v>
      </c>
      <c r="Y24">
        <f ca="1"/>
        <v>1352.6600000000003</v>
      </c>
      <c r="Z24" t="str">
        <f ca="1"/>
        <v>Acct  1 - US Bank</v>
      </c>
      <c r="AA24" t="str">
        <f ca="1"/>
        <v>Motorcycle</v>
      </c>
      <c r="AB24">
        <f ca="1"/>
        <v>46097</v>
      </c>
      <c r="AC24">
        <f ca="1"/>
        <v>6084.5599999999995</v>
      </c>
      <c r="AD24" t="str">
        <f ca="1"/>
        <v>Acct  2 - Wells Fargo</v>
      </c>
      <c r="AE24" t="str">
        <f ca="1"/>
        <v>Motorcycle</v>
      </c>
      <c r="AF24">
        <f ca="1"/>
        <v>46097</v>
      </c>
      <c r="AG24">
        <f ca="1"/>
        <v>23344.39</v>
      </c>
      <c r="AH24" t="str">
        <f ca="1"/>
        <v>Acct  3 - ADP</v>
      </c>
      <c r="AI24" t="str">
        <f ca="1"/>
        <v>Motorcycle</v>
      </c>
      <c r="AJ24">
        <f ca="1"/>
        <v>46097</v>
      </c>
      <c r="AK24">
        <f ca="1"/>
        <v>114.43</v>
      </c>
      <c r="AL24" t="str">
        <f ca="1"/>
        <v>Acct  4 - Marcus</v>
      </c>
      <c r="AM24" t="str">
        <f ca="1"/>
        <v>Motorcycle</v>
      </c>
      <c r="AN24">
        <f ca="1"/>
        <v>46097</v>
      </c>
      <c r="AO24">
        <f ca="1"/>
        <v>12062.04</v>
      </c>
      <c r="AP24" t="str">
        <f ca="1"/>
        <v>Acct  5 - T.Rowe Price</v>
      </c>
      <c r="AQ24" t="str">
        <f ca="1"/>
        <v>Motorcycle</v>
      </c>
      <c r="AR24">
        <f ca="1"/>
        <v>46097</v>
      </c>
      <c r="AS24">
        <f ca="1"/>
        <v>-6000.05</v>
      </c>
      <c r="AT24" t="str">
        <f ca="1"/>
        <v>Acct  6 - Platinum</v>
      </c>
      <c r="AU24" t="str">
        <f ca="1"/>
        <v>Motorcycle</v>
      </c>
      <c r="AV24">
        <f ca="1"/>
        <v>46097</v>
      </c>
      <c r="AW24">
        <f ca="1"/>
        <v>-8357.82</v>
      </c>
      <c r="AX24" t="str">
        <f ca="1"/>
        <v>Acct  7 - Visa Go</v>
      </c>
      <c r="AY24" t="str">
        <f ca="1"/>
        <v>Motorcycle</v>
      </c>
      <c r="AZ24">
        <f ca="1"/>
        <v>46097</v>
      </c>
      <c r="BA24">
        <f ca="1"/>
        <v>-4271.75</v>
      </c>
      <c r="BB24" t="str">
        <f ca="1"/>
        <v>Acct  8 - CareCredit</v>
      </c>
      <c r="BC24" t="str">
        <f ca="1"/>
        <v>Motorcycle</v>
      </c>
      <c r="BD24">
        <f ca="1"/>
        <v>46097</v>
      </c>
      <c r="BE24">
        <f ca="1"/>
        <v>0</v>
      </c>
      <c r="BF24" t="str">
        <f ca="1"/>
        <v>Acct  9 - Costco</v>
      </c>
      <c r="BG24" t="str">
        <f ca="1"/>
        <v>Motorcycle</v>
      </c>
      <c r="BH24">
        <f ca="1"/>
        <v>46097</v>
      </c>
      <c r="BI24">
        <f ca="1"/>
        <v>140</v>
      </c>
      <c r="BJ24" t="str">
        <f ca="1"/>
        <v xml:space="preserve">Acct 10 - </v>
      </c>
      <c r="BK24" t="str">
        <f ca="1"/>
        <v>Motorcycle</v>
      </c>
      <c r="BL24">
        <f ca="1"/>
        <v>46097</v>
      </c>
      <c r="BM24">
        <f ca="1"/>
        <v>7437.2199999999993</v>
      </c>
      <c r="BN24" t="str">
        <f ca="1"/>
        <v xml:space="preserve"> Checking</v>
      </c>
      <c r="BO24" t="str">
        <f ca="1"/>
        <v>Motorcycle</v>
      </c>
      <c r="BP24">
        <f ca="1"/>
        <v>46097</v>
      </c>
      <c r="BQ24">
        <f ca="1"/>
        <v>-18629.62</v>
      </c>
      <c r="BR24" t="str">
        <f ca="1"/>
        <v xml:space="preserve"> Credit</v>
      </c>
      <c r="BS24" t="str">
        <f ca="1"/>
        <v>Motorcycle</v>
      </c>
      <c r="BT24">
        <f ca="1"/>
        <v>46097</v>
      </c>
      <c r="BU24">
        <f ca="1"/>
        <v>35520.86</v>
      </c>
      <c r="BV24" t="str">
        <f ca="1"/>
        <v xml:space="preserve"> Savings</v>
      </c>
      <c r="BW24" t="str">
        <f ca="1"/>
        <v>Motorcycle</v>
      </c>
      <c r="BX24">
        <f ca="1"/>
        <v>46097</v>
      </c>
      <c r="BY24">
        <f ca="1"/>
        <v>24468.46</v>
      </c>
      <c r="BZ24" t="str">
        <f ca="1"/>
        <v xml:space="preserve"> Net Worth</v>
      </c>
    </row>
    <row r="25" spans="1:78" x14ac:dyDescent="0.25">
      <c r="A25" t="str">
        <f ca="1"/>
        <v>Motorcycle</v>
      </c>
      <c r="B25" s="8">
        <f ca="1"/>
        <v>46097</v>
      </c>
      <c r="C25" s="107">
        <f ca="1"/>
        <v>1352.6600000000003</v>
      </c>
      <c r="D25" t="str">
        <f ca="1"/>
        <v>Acct  1 - US Bank</v>
      </c>
      <c r="F25" t="str">
        <f ca="1"/>
        <v>Netflix</v>
      </c>
      <c r="G25" s="8">
        <f ca="1"/>
        <v>46101</v>
      </c>
      <c r="H25" s="107">
        <f ca="1"/>
        <v>7412.23</v>
      </c>
      <c r="I25" s="107">
        <f ca="1"/>
        <v>-18629.62</v>
      </c>
      <c r="J25" s="107">
        <f ca="1"/>
        <v>35520.86</v>
      </c>
      <c r="K25" s="107">
        <f ca="1"/>
        <v>24443.469999999994</v>
      </c>
      <c r="L25" s="107">
        <f ca="1"/>
        <v>1327.6700000000003</v>
      </c>
      <c r="M25" s="107">
        <f ca="1"/>
        <v>6084.5599999999995</v>
      </c>
      <c r="N25" s="107">
        <f ca="1"/>
        <v>23344.39</v>
      </c>
      <c r="O25" s="107">
        <f ca="1"/>
        <v>114.43</v>
      </c>
      <c r="P25" s="107">
        <f ca="1"/>
        <v>12062.04</v>
      </c>
      <c r="Q25" s="107">
        <f ca="1"/>
        <v>-6000.05</v>
      </c>
      <c r="R25" s="107">
        <f ca="1"/>
        <v>-8357.82</v>
      </c>
      <c r="S25" s="107">
        <f ca="1"/>
        <v>-4271.75</v>
      </c>
      <c r="T25" s="107">
        <f ca="1"/>
        <v>0</v>
      </c>
      <c r="U25" s="107">
        <f ca="1"/>
        <v>140</v>
      </c>
      <c r="W25" t="str">
        <f ca="1"/>
        <v>Netflix</v>
      </c>
      <c r="X25">
        <f ca="1"/>
        <v>46101</v>
      </c>
      <c r="Y25">
        <f ca="1"/>
        <v>1327.6700000000003</v>
      </c>
      <c r="Z25" t="str">
        <f ca="1"/>
        <v>Acct  1 - US Bank</v>
      </c>
      <c r="AA25" t="str">
        <f ca="1"/>
        <v>Netflix</v>
      </c>
      <c r="AB25">
        <f ca="1"/>
        <v>46101</v>
      </c>
      <c r="AC25">
        <f ca="1"/>
        <v>6084.5599999999995</v>
      </c>
      <c r="AD25" t="str">
        <f ca="1"/>
        <v>Acct  2 - Wells Fargo</v>
      </c>
      <c r="AE25" t="str">
        <f ca="1"/>
        <v>Netflix</v>
      </c>
      <c r="AF25">
        <f ca="1"/>
        <v>46101</v>
      </c>
      <c r="AG25">
        <f ca="1"/>
        <v>23344.39</v>
      </c>
      <c r="AH25" t="str">
        <f ca="1"/>
        <v>Acct  3 - ADP</v>
      </c>
      <c r="AI25" t="str">
        <f ca="1"/>
        <v>Netflix</v>
      </c>
      <c r="AJ25">
        <f ca="1"/>
        <v>46101</v>
      </c>
      <c r="AK25">
        <f ca="1"/>
        <v>114.43</v>
      </c>
      <c r="AL25" t="str">
        <f ca="1"/>
        <v>Acct  4 - Marcus</v>
      </c>
      <c r="AM25" t="str">
        <f ca="1"/>
        <v>Netflix</v>
      </c>
      <c r="AN25">
        <f ca="1"/>
        <v>46101</v>
      </c>
      <c r="AO25">
        <f ca="1"/>
        <v>12062.04</v>
      </c>
      <c r="AP25" t="str">
        <f ca="1"/>
        <v>Acct  5 - T.Rowe Price</v>
      </c>
      <c r="AQ25" t="str">
        <f ca="1"/>
        <v>Netflix</v>
      </c>
      <c r="AR25">
        <f ca="1"/>
        <v>46101</v>
      </c>
      <c r="AS25">
        <f ca="1"/>
        <v>-6000.05</v>
      </c>
      <c r="AT25" t="str">
        <f ca="1"/>
        <v>Acct  6 - Platinum</v>
      </c>
      <c r="AU25" t="str">
        <f ca="1"/>
        <v>Netflix</v>
      </c>
      <c r="AV25">
        <f ca="1"/>
        <v>46101</v>
      </c>
      <c r="AW25">
        <f ca="1"/>
        <v>-8357.82</v>
      </c>
      <c r="AX25" t="str">
        <f ca="1"/>
        <v>Acct  7 - Visa Go</v>
      </c>
      <c r="AY25" t="str">
        <f ca="1"/>
        <v>Netflix</v>
      </c>
      <c r="AZ25">
        <f ca="1"/>
        <v>46101</v>
      </c>
      <c r="BA25">
        <f ca="1"/>
        <v>-4271.75</v>
      </c>
      <c r="BB25" t="str">
        <f ca="1"/>
        <v>Acct  8 - CareCredit</v>
      </c>
      <c r="BC25" t="str">
        <f ca="1"/>
        <v>Netflix</v>
      </c>
      <c r="BD25">
        <f ca="1"/>
        <v>46101</v>
      </c>
      <c r="BE25">
        <f ca="1"/>
        <v>0</v>
      </c>
      <c r="BF25" t="str">
        <f ca="1"/>
        <v>Acct  9 - Costco</v>
      </c>
      <c r="BG25" t="str">
        <f ca="1"/>
        <v>Netflix</v>
      </c>
      <c r="BH25">
        <f ca="1"/>
        <v>46101</v>
      </c>
      <c r="BI25">
        <f ca="1"/>
        <v>140</v>
      </c>
      <c r="BJ25" t="str">
        <f ca="1"/>
        <v xml:space="preserve">Acct 10 - </v>
      </c>
      <c r="BK25" t="str">
        <f ca="1"/>
        <v>Netflix</v>
      </c>
      <c r="BL25">
        <f ca="1"/>
        <v>46101</v>
      </c>
      <c r="BM25">
        <f ca="1"/>
        <v>7412.23</v>
      </c>
      <c r="BN25" t="str">
        <f ca="1"/>
        <v xml:space="preserve"> Checking</v>
      </c>
      <c r="BO25" t="str">
        <f ca="1"/>
        <v>Netflix</v>
      </c>
      <c r="BP25">
        <f ca="1"/>
        <v>46101</v>
      </c>
      <c r="BQ25">
        <f ca="1"/>
        <v>-18629.62</v>
      </c>
      <c r="BR25" t="str">
        <f ca="1"/>
        <v xml:space="preserve"> Credit</v>
      </c>
      <c r="BS25" t="str">
        <f ca="1"/>
        <v>Netflix</v>
      </c>
      <c r="BT25">
        <f ca="1"/>
        <v>46101</v>
      </c>
      <c r="BU25">
        <f ca="1"/>
        <v>35520.86</v>
      </c>
      <c r="BV25" t="str">
        <f ca="1"/>
        <v xml:space="preserve"> Savings</v>
      </c>
      <c r="BW25" t="str">
        <f ca="1"/>
        <v>Netflix</v>
      </c>
      <c r="BX25">
        <f ca="1"/>
        <v>46101</v>
      </c>
      <c r="BY25">
        <f ca="1"/>
        <v>24443.469999999994</v>
      </c>
      <c r="BZ25" t="str">
        <f ca="1"/>
        <v xml:space="preserve"> Net Worth</v>
      </c>
    </row>
    <row r="26" spans="1:78" x14ac:dyDescent="0.25">
      <c r="A26" t="str">
        <f ca="1"/>
        <v>Netflix</v>
      </c>
      <c r="B26" s="8">
        <f ca="1"/>
        <v>46101</v>
      </c>
      <c r="C26" s="107">
        <f ca="1"/>
        <v>1327.6700000000003</v>
      </c>
      <c r="D26" t="str">
        <f ca="1"/>
        <v>Acct  1 - US Bank</v>
      </c>
      <c r="F26" t="str">
        <f ca="1"/>
        <v>Renters</v>
      </c>
      <c r="G26" s="8">
        <f ca="1"/>
        <v>46102</v>
      </c>
      <c r="H26" s="107">
        <f ca="1"/>
        <v>7401.3099999999995</v>
      </c>
      <c r="I26" s="107">
        <f ca="1"/>
        <v>-18629.62</v>
      </c>
      <c r="J26" s="107">
        <f ca="1"/>
        <v>35520.86</v>
      </c>
      <c r="K26" s="107">
        <f ca="1"/>
        <v>24432.549999999996</v>
      </c>
      <c r="L26" s="107">
        <f ca="1"/>
        <v>1316.7500000000002</v>
      </c>
      <c r="M26" s="107">
        <f ca="1"/>
        <v>6084.5599999999995</v>
      </c>
      <c r="N26" s="107">
        <f ca="1"/>
        <v>23344.39</v>
      </c>
      <c r="O26" s="107">
        <f ca="1"/>
        <v>114.43</v>
      </c>
      <c r="P26" s="107">
        <f ca="1"/>
        <v>12062.04</v>
      </c>
      <c r="Q26" s="107">
        <f ca="1"/>
        <v>-6000.05</v>
      </c>
      <c r="R26" s="107">
        <f ca="1"/>
        <v>-8357.82</v>
      </c>
      <c r="S26" s="107">
        <f ca="1"/>
        <v>-4271.75</v>
      </c>
      <c r="T26" s="107">
        <f ca="1"/>
        <v>0</v>
      </c>
      <c r="U26" s="107">
        <f ca="1"/>
        <v>140</v>
      </c>
      <c r="W26" t="str">
        <f ca="1"/>
        <v>Renters</v>
      </c>
      <c r="X26">
        <f ca="1"/>
        <v>46102</v>
      </c>
      <c r="Y26">
        <f ca="1"/>
        <v>1316.7500000000002</v>
      </c>
      <c r="Z26" t="str">
        <f ca="1"/>
        <v>Acct  1 - US Bank</v>
      </c>
      <c r="AA26" t="str">
        <f ca="1"/>
        <v>Renters</v>
      </c>
      <c r="AB26">
        <f ca="1"/>
        <v>46102</v>
      </c>
      <c r="AC26">
        <f ca="1"/>
        <v>6084.5599999999995</v>
      </c>
      <c r="AD26" t="str">
        <f ca="1"/>
        <v>Acct  2 - Wells Fargo</v>
      </c>
      <c r="AE26" t="str">
        <f ca="1"/>
        <v>Renters</v>
      </c>
      <c r="AF26">
        <f ca="1"/>
        <v>46102</v>
      </c>
      <c r="AG26">
        <f ca="1"/>
        <v>23344.39</v>
      </c>
      <c r="AH26" t="str">
        <f ca="1"/>
        <v>Acct  3 - ADP</v>
      </c>
      <c r="AI26" t="str">
        <f ca="1"/>
        <v>Renters</v>
      </c>
      <c r="AJ26">
        <f ca="1"/>
        <v>46102</v>
      </c>
      <c r="AK26">
        <f ca="1"/>
        <v>114.43</v>
      </c>
      <c r="AL26" t="str">
        <f ca="1"/>
        <v>Acct  4 - Marcus</v>
      </c>
      <c r="AM26" t="str">
        <f ca="1"/>
        <v>Renters</v>
      </c>
      <c r="AN26">
        <f ca="1"/>
        <v>46102</v>
      </c>
      <c r="AO26">
        <f ca="1"/>
        <v>12062.04</v>
      </c>
      <c r="AP26" t="str">
        <f ca="1"/>
        <v>Acct  5 - T.Rowe Price</v>
      </c>
      <c r="AQ26" t="str">
        <f ca="1"/>
        <v>Renters</v>
      </c>
      <c r="AR26">
        <f ca="1"/>
        <v>46102</v>
      </c>
      <c r="AS26">
        <f ca="1"/>
        <v>-6000.05</v>
      </c>
      <c r="AT26" t="str">
        <f ca="1"/>
        <v>Acct  6 - Platinum</v>
      </c>
      <c r="AU26" t="str">
        <f ca="1"/>
        <v>Renters</v>
      </c>
      <c r="AV26">
        <f ca="1"/>
        <v>46102</v>
      </c>
      <c r="AW26">
        <f ca="1"/>
        <v>-8357.82</v>
      </c>
      <c r="AX26" t="str">
        <f ca="1"/>
        <v>Acct  7 - Visa Go</v>
      </c>
      <c r="AY26" t="str">
        <f ca="1"/>
        <v>Renters</v>
      </c>
      <c r="AZ26">
        <f ca="1"/>
        <v>46102</v>
      </c>
      <c r="BA26">
        <f ca="1"/>
        <v>-4271.75</v>
      </c>
      <c r="BB26" t="str">
        <f ca="1"/>
        <v>Acct  8 - CareCredit</v>
      </c>
      <c r="BC26" t="str">
        <f ca="1"/>
        <v>Renters</v>
      </c>
      <c r="BD26">
        <f ca="1"/>
        <v>46102</v>
      </c>
      <c r="BE26">
        <f ca="1"/>
        <v>0</v>
      </c>
      <c r="BF26" t="str">
        <f ca="1"/>
        <v>Acct  9 - Costco</v>
      </c>
      <c r="BG26" t="str">
        <f ca="1"/>
        <v>Renters</v>
      </c>
      <c r="BH26">
        <f ca="1"/>
        <v>46102</v>
      </c>
      <c r="BI26">
        <f ca="1"/>
        <v>140</v>
      </c>
      <c r="BJ26" t="str">
        <f ca="1"/>
        <v xml:space="preserve">Acct 10 - </v>
      </c>
      <c r="BK26" t="str">
        <f ca="1"/>
        <v>Renters</v>
      </c>
      <c r="BL26">
        <f ca="1"/>
        <v>46102</v>
      </c>
      <c r="BM26">
        <f ca="1"/>
        <v>7401.3099999999995</v>
      </c>
      <c r="BN26" t="str">
        <f ca="1"/>
        <v xml:space="preserve"> Checking</v>
      </c>
      <c r="BO26" t="str">
        <f ca="1"/>
        <v>Renters</v>
      </c>
      <c r="BP26">
        <f ca="1"/>
        <v>46102</v>
      </c>
      <c r="BQ26">
        <f ca="1"/>
        <v>-18629.62</v>
      </c>
      <c r="BR26" t="str">
        <f ca="1"/>
        <v xml:space="preserve"> Credit</v>
      </c>
      <c r="BS26" t="str">
        <f ca="1"/>
        <v>Renters</v>
      </c>
      <c r="BT26">
        <f ca="1"/>
        <v>46102</v>
      </c>
      <c r="BU26">
        <f ca="1"/>
        <v>35520.86</v>
      </c>
      <c r="BV26" t="str">
        <f ca="1"/>
        <v xml:space="preserve"> Savings</v>
      </c>
      <c r="BW26" t="str">
        <f ca="1"/>
        <v>Renters</v>
      </c>
      <c r="BX26">
        <f ca="1"/>
        <v>46102</v>
      </c>
      <c r="BY26">
        <f ca="1"/>
        <v>24432.549999999996</v>
      </c>
      <c r="BZ26" t="str">
        <f ca="1"/>
        <v xml:space="preserve"> Net Worth</v>
      </c>
    </row>
    <row r="27" spans="1:78" x14ac:dyDescent="0.25">
      <c r="A27" t="str">
        <f ca="1"/>
        <v>Renters</v>
      </c>
      <c r="B27" s="8">
        <f ca="1"/>
        <v>46102</v>
      </c>
      <c r="C27" s="107">
        <f ca="1"/>
        <v>1316.7500000000002</v>
      </c>
      <c r="D27" t="str">
        <f ca="1"/>
        <v>Acct  1 - US Bank</v>
      </c>
      <c r="F27" t="str">
        <f ca="1"/>
        <v>Cese Transfer</v>
      </c>
      <c r="G27" s="8">
        <f ca="1"/>
        <v>46106</v>
      </c>
      <c r="H27" s="107">
        <f ca="1"/>
        <v>7543.3099999999995</v>
      </c>
      <c r="I27" s="107">
        <f ca="1"/>
        <v>-18629.62</v>
      </c>
      <c r="J27" s="107">
        <f ca="1"/>
        <v>35520.86</v>
      </c>
      <c r="K27" s="107">
        <f ca="1"/>
        <v>24574.549999999996</v>
      </c>
      <c r="L27" s="107">
        <f ca="1"/>
        <v>1458.7500000000002</v>
      </c>
      <c r="M27" s="107">
        <f ca="1"/>
        <v>6084.5599999999995</v>
      </c>
      <c r="N27" s="107">
        <f ca="1"/>
        <v>23344.39</v>
      </c>
      <c r="O27" s="107">
        <f ca="1"/>
        <v>114.43</v>
      </c>
      <c r="P27" s="107">
        <f ca="1"/>
        <v>12062.04</v>
      </c>
      <c r="Q27" s="107">
        <f ca="1"/>
        <v>-6000.05</v>
      </c>
      <c r="R27" s="107">
        <f ca="1"/>
        <v>-8357.82</v>
      </c>
      <c r="S27" s="107">
        <f ca="1"/>
        <v>-4271.75</v>
      </c>
      <c r="T27" s="107">
        <f ca="1"/>
        <v>0</v>
      </c>
      <c r="U27" s="107">
        <f ca="1"/>
        <v>140</v>
      </c>
      <c r="W27" t="str">
        <f ca="1"/>
        <v>Cese Transfer</v>
      </c>
      <c r="X27">
        <f ca="1"/>
        <v>46106</v>
      </c>
      <c r="Y27">
        <f ca="1"/>
        <v>1458.7500000000002</v>
      </c>
      <c r="Z27" t="str">
        <f ca="1"/>
        <v>Acct  1 - US Bank</v>
      </c>
      <c r="AA27" t="str">
        <f ca="1"/>
        <v>Cese Transfer</v>
      </c>
      <c r="AB27">
        <f ca="1"/>
        <v>46106</v>
      </c>
      <c r="AC27">
        <f ca="1"/>
        <v>6084.5599999999995</v>
      </c>
      <c r="AD27" t="str">
        <f ca="1"/>
        <v>Acct  2 - Wells Fargo</v>
      </c>
      <c r="AE27" t="str">
        <f ca="1"/>
        <v>Cese Transfer</v>
      </c>
      <c r="AF27">
        <f ca="1"/>
        <v>46106</v>
      </c>
      <c r="AG27">
        <f ca="1"/>
        <v>23344.39</v>
      </c>
      <c r="AH27" t="str">
        <f ca="1"/>
        <v>Acct  3 - ADP</v>
      </c>
      <c r="AI27" t="str">
        <f ca="1"/>
        <v>Cese Transfer</v>
      </c>
      <c r="AJ27">
        <f ca="1"/>
        <v>46106</v>
      </c>
      <c r="AK27">
        <f ca="1"/>
        <v>114.43</v>
      </c>
      <c r="AL27" t="str">
        <f ca="1"/>
        <v>Acct  4 - Marcus</v>
      </c>
      <c r="AM27" t="str">
        <f ca="1"/>
        <v>Cese Transfer</v>
      </c>
      <c r="AN27">
        <f ca="1"/>
        <v>46106</v>
      </c>
      <c r="AO27">
        <f ca="1"/>
        <v>12062.04</v>
      </c>
      <c r="AP27" t="str">
        <f ca="1"/>
        <v>Acct  5 - T.Rowe Price</v>
      </c>
      <c r="AQ27" t="str">
        <f ca="1"/>
        <v>Cese Transfer</v>
      </c>
      <c r="AR27">
        <f ca="1"/>
        <v>46106</v>
      </c>
      <c r="AS27">
        <f ca="1"/>
        <v>-6000.05</v>
      </c>
      <c r="AT27" t="str">
        <f ca="1"/>
        <v>Acct  6 - Platinum</v>
      </c>
      <c r="AU27" t="str">
        <f ca="1"/>
        <v>Cese Transfer</v>
      </c>
      <c r="AV27">
        <f ca="1"/>
        <v>46106</v>
      </c>
      <c r="AW27">
        <f ca="1"/>
        <v>-8357.82</v>
      </c>
      <c r="AX27" t="str">
        <f ca="1"/>
        <v>Acct  7 - Visa Go</v>
      </c>
      <c r="AY27" t="str">
        <f ca="1"/>
        <v>Cese Transfer</v>
      </c>
      <c r="AZ27">
        <f ca="1"/>
        <v>46106</v>
      </c>
      <c r="BA27">
        <f ca="1"/>
        <v>-4271.75</v>
      </c>
      <c r="BB27" t="str">
        <f ca="1"/>
        <v>Acct  8 - CareCredit</v>
      </c>
      <c r="BC27" t="str">
        <f ca="1"/>
        <v>Cese Transfer</v>
      </c>
      <c r="BD27">
        <f ca="1"/>
        <v>46106</v>
      </c>
      <c r="BE27">
        <f ca="1"/>
        <v>0</v>
      </c>
      <c r="BF27" t="str">
        <f ca="1"/>
        <v>Acct  9 - Costco</v>
      </c>
      <c r="BG27" t="str">
        <f ca="1"/>
        <v>Cese Transfer</v>
      </c>
      <c r="BH27">
        <f ca="1"/>
        <v>46106</v>
      </c>
      <c r="BI27">
        <f ca="1"/>
        <v>140</v>
      </c>
      <c r="BJ27" t="str">
        <f ca="1"/>
        <v xml:space="preserve">Acct 10 - </v>
      </c>
      <c r="BK27" t="str">
        <f ca="1"/>
        <v>Cese Transfer</v>
      </c>
      <c r="BL27">
        <f ca="1"/>
        <v>46106</v>
      </c>
      <c r="BM27">
        <f ca="1"/>
        <v>7543.3099999999995</v>
      </c>
      <c r="BN27" t="str">
        <f ca="1"/>
        <v xml:space="preserve"> Checking</v>
      </c>
      <c r="BO27" t="str">
        <f ca="1"/>
        <v>Cese Transfer</v>
      </c>
      <c r="BP27">
        <f ca="1"/>
        <v>46106</v>
      </c>
      <c r="BQ27">
        <f ca="1"/>
        <v>-18629.62</v>
      </c>
      <c r="BR27" t="str">
        <f ca="1"/>
        <v xml:space="preserve"> Credit</v>
      </c>
      <c r="BS27" t="str">
        <f ca="1"/>
        <v>Cese Transfer</v>
      </c>
      <c r="BT27">
        <f ca="1"/>
        <v>46106</v>
      </c>
      <c r="BU27">
        <f ca="1"/>
        <v>35520.86</v>
      </c>
      <c r="BV27" t="str">
        <f ca="1"/>
        <v xml:space="preserve"> Savings</v>
      </c>
      <c r="BW27" t="str">
        <f ca="1"/>
        <v>Cese Transfer</v>
      </c>
      <c r="BX27">
        <f ca="1"/>
        <v>46106</v>
      </c>
      <c r="BY27">
        <f ca="1"/>
        <v>24574.549999999996</v>
      </c>
      <c r="BZ27" t="str">
        <f ca="1"/>
        <v xml:space="preserve"> Net Worth</v>
      </c>
    </row>
    <row r="28" spans="1:78" x14ac:dyDescent="0.25">
      <c r="A28" t="str">
        <f ca="1"/>
        <v>Cese Transfer</v>
      </c>
      <c r="B28" s="8">
        <f ca="1"/>
        <v>46106</v>
      </c>
      <c r="C28" s="107">
        <f ca="1"/>
        <v>1458.7500000000002</v>
      </c>
      <c r="D28" t="str">
        <f ca="1"/>
        <v>Acct  1 - US Bank</v>
      </c>
      <c r="F28" t="str">
        <f ca="1"/>
        <v>Internet</v>
      </c>
      <c r="G28" s="8">
        <f ca="1"/>
        <v>46107</v>
      </c>
      <c r="H28" s="107">
        <f ca="1"/>
        <v>7543.3099999999995</v>
      </c>
      <c r="I28" s="107">
        <f ca="1"/>
        <v>-18629.62</v>
      </c>
      <c r="J28" s="107">
        <f ca="1"/>
        <v>35520.86</v>
      </c>
      <c r="K28" s="107">
        <f ca="1"/>
        <v>24574.549999999996</v>
      </c>
      <c r="L28" s="107">
        <f ca="1"/>
        <v>1458.7500000000002</v>
      </c>
      <c r="M28" s="107">
        <f ca="1"/>
        <v>6084.5599999999995</v>
      </c>
      <c r="N28" s="107">
        <f ca="1"/>
        <v>23344.39</v>
      </c>
      <c r="O28" s="107">
        <f ca="1"/>
        <v>114.43</v>
      </c>
      <c r="P28" s="107">
        <f ca="1"/>
        <v>12062.04</v>
      </c>
      <c r="Q28" s="107">
        <f ca="1"/>
        <v>-6000.05</v>
      </c>
      <c r="R28" s="107">
        <f ca="1"/>
        <v>-8357.82</v>
      </c>
      <c r="S28" s="107">
        <f ca="1"/>
        <v>-4271.75</v>
      </c>
      <c r="T28" s="107">
        <f ca="1"/>
        <v>0</v>
      </c>
      <c r="U28" s="107">
        <f ca="1"/>
        <v>140</v>
      </c>
      <c r="W28" t="str">
        <f ca="1"/>
        <v>Internet</v>
      </c>
      <c r="X28">
        <f ca="1"/>
        <v>46107</v>
      </c>
      <c r="Y28">
        <f ca="1"/>
        <v>1458.7500000000002</v>
      </c>
      <c r="Z28" t="str">
        <f ca="1"/>
        <v>Acct  1 - US Bank</v>
      </c>
      <c r="AA28" t="str">
        <f ca="1"/>
        <v>Internet</v>
      </c>
      <c r="AB28">
        <f ca="1"/>
        <v>46107</v>
      </c>
      <c r="AC28">
        <f ca="1"/>
        <v>6084.5599999999995</v>
      </c>
      <c r="AD28" t="str">
        <f ca="1"/>
        <v>Acct  2 - Wells Fargo</v>
      </c>
      <c r="AE28" t="str">
        <f ca="1"/>
        <v>Internet</v>
      </c>
      <c r="AF28">
        <f ca="1"/>
        <v>46107</v>
      </c>
      <c r="AG28">
        <f ca="1"/>
        <v>23344.39</v>
      </c>
      <c r="AH28" t="str">
        <f ca="1"/>
        <v>Acct  3 - ADP</v>
      </c>
      <c r="AI28" t="str">
        <f ca="1"/>
        <v>Internet</v>
      </c>
      <c r="AJ28">
        <f ca="1"/>
        <v>46107</v>
      </c>
      <c r="AK28">
        <f ca="1"/>
        <v>114.43</v>
      </c>
      <c r="AL28" t="str">
        <f ca="1"/>
        <v>Acct  4 - Marcus</v>
      </c>
      <c r="AM28" t="str">
        <f ca="1"/>
        <v>Internet</v>
      </c>
      <c r="AN28">
        <f ca="1"/>
        <v>46107</v>
      </c>
      <c r="AO28">
        <f ca="1"/>
        <v>12062.04</v>
      </c>
      <c r="AP28" t="str">
        <f ca="1"/>
        <v>Acct  5 - T.Rowe Price</v>
      </c>
      <c r="AQ28" t="str">
        <f ca="1"/>
        <v>Internet</v>
      </c>
      <c r="AR28">
        <f ca="1"/>
        <v>46107</v>
      </c>
      <c r="AS28">
        <f ca="1"/>
        <v>-6000.05</v>
      </c>
      <c r="AT28" t="str">
        <f ca="1"/>
        <v>Acct  6 - Platinum</v>
      </c>
      <c r="AU28" t="str">
        <f ca="1"/>
        <v>Internet</v>
      </c>
      <c r="AV28">
        <f ca="1"/>
        <v>46107</v>
      </c>
      <c r="AW28">
        <f ca="1"/>
        <v>-8357.82</v>
      </c>
      <c r="AX28" t="str">
        <f ca="1"/>
        <v>Acct  7 - Visa Go</v>
      </c>
      <c r="AY28" t="str">
        <f ca="1"/>
        <v>Internet</v>
      </c>
      <c r="AZ28">
        <f ca="1"/>
        <v>46107</v>
      </c>
      <c r="BA28">
        <f ca="1"/>
        <v>-4271.75</v>
      </c>
      <c r="BB28" t="str">
        <f ca="1"/>
        <v>Acct  8 - CareCredit</v>
      </c>
      <c r="BC28" t="str">
        <f ca="1"/>
        <v>Internet</v>
      </c>
      <c r="BD28">
        <f ca="1"/>
        <v>46107</v>
      </c>
      <c r="BE28">
        <f ca="1"/>
        <v>0</v>
      </c>
      <c r="BF28" t="str">
        <f ca="1"/>
        <v>Acct  9 - Costco</v>
      </c>
      <c r="BG28" t="str">
        <f ca="1"/>
        <v>Internet</v>
      </c>
      <c r="BH28">
        <f ca="1"/>
        <v>46107</v>
      </c>
      <c r="BI28">
        <f ca="1"/>
        <v>140</v>
      </c>
      <c r="BJ28" t="str">
        <f ca="1"/>
        <v xml:space="preserve">Acct 10 - </v>
      </c>
      <c r="BK28" t="str">
        <f ca="1"/>
        <v>Internet</v>
      </c>
      <c r="BL28">
        <f ca="1"/>
        <v>46107</v>
      </c>
      <c r="BM28">
        <f ca="1"/>
        <v>7543.3099999999995</v>
      </c>
      <c r="BN28" t="str">
        <f ca="1"/>
        <v xml:space="preserve"> Checking</v>
      </c>
      <c r="BO28" t="str">
        <f ca="1"/>
        <v>Internet</v>
      </c>
      <c r="BP28">
        <f ca="1"/>
        <v>46107</v>
      </c>
      <c r="BQ28">
        <f ca="1"/>
        <v>-18629.62</v>
      </c>
      <c r="BR28" t="str">
        <f ca="1"/>
        <v xml:space="preserve"> Credit</v>
      </c>
      <c r="BS28" t="str">
        <f ca="1"/>
        <v>Internet</v>
      </c>
      <c r="BT28">
        <f ca="1"/>
        <v>46107</v>
      </c>
      <c r="BU28">
        <f ca="1"/>
        <v>35520.86</v>
      </c>
      <c r="BV28" t="str">
        <f ca="1"/>
        <v xml:space="preserve"> Savings</v>
      </c>
      <c r="BW28" t="str">
        <f ca="1"/>
        <v>Internet</v>
      </c>
      <c r="BX28">
        <f ca="1"/>
        <v>46107</v>
      </c>
      <c r="BY28">
        <f ca="1"/>
        <v>24574.549999999996</v>
      </c>
      <c r="BZ28" t="str">
        <f ca="1"/>
        <v xml:space="preserve"> Net Worth</v>
      </c>
    </row>
    <row r="29" spans="1:78" x14ac:dyDescent="0.25">
      <c r="A29" t="str">
        <f ca="1"/>
        <v>Internet</v>
      </c>
      <c r="B29" s="8">
        <f ca="1"/>
        <v>46107</v>
      </c>
      <c r="C29" s="107">
        <f ca="1"/>
        <v>1458.7500000000002</v>
      </c>
      <c r="D29" t="str">
        <f ca="1"/>
        <v>Acct  1 - US Bank</v>
      </c>
      <c r="F29" t="str">
        <f ca="1"/>
        <v>Windsurf</v>
      </c>
      <c r="G29" s="8">
        <f ca="1"/>
        <v>46107</v>
      </c>
      <c r="H29" s="107">
        <f ca="1"/>
        <v>7528.3099999999995</v>
      </c>
      <c r="I29" s="107">
        <f ca="1"/>
        <v>-18629.62</v>
      </c>
      <c r="J29" s="107">
        <f ca="1"/>
        <v>35520.86</v>
      </c>
      <c r="K29" s="107">
        <f ca="1"/>
        <v>24559.549999999996</v>
      </c>
      <c r="L29" s="107">
        <f ca="1"/>
        <v>1443.7500000000002</v>
      </c>
      <c r="M29" s="107">
        <f ca="1"/>
        <v>6084.5599999999995</v>
      </c>
      <c r="N29" s="107">
        <f ca="1"/>
        <v>23344.39</v>
      </c>
      <c r="O29" s="107">
        <f ca="1"/>
        <v>114.43</v>
      </c>
      <c r="P29" s="107">
        <f ca="1"/>
        <v>12062.04</v>
      </c>
      <c r="Q29" s="107">
        <f ca="1"/>
        <v>-6000.05</v>
      </c>
      <c r="R29" s="107">
        <f ca="1"/>
        <v>-8357.82</v>
      </c>
      <c r="S29" s="107">
        <f ca="1"/>
        <v>-4271.75</v>
      </c>
      <c r="T29" s="107">
        <f ca="1"/>
        <v>0</v>
      </c>
      <c r="U29" s="107">
        <f ca="1"/>
        <v>140</v>
      </c>
      <c r="W29" t="str">
        <f ca="1"/>
        <v>Windsurf</v>
      </c>
      <c r="X29">
        <f ca="1"/>
        <v>46107</v>
      </c>
      <c r="Y29">
        <f ca="1"/>
        <v>1443.7500000000002</v>
      </c>
      <c r="Z29" t="str">
        <f ca="1"/>
        <v>Acct  1 - US Bank</v>
      </c>
      <c r="AA29" t="str">
        <f ca="1"/>
        <v>Windsurf</v>
      </c>
      <c r="AB29">
        <f ca="1"/>
        <v>46107</v>
      </c>
      <c r="AC29">
        <f ca="1"/>
        <v>6084.5599999999995</v>
      </c>
      <c r="AD29" t="str">
        <f ca="1"/>
        <v>Acct  2 - Wells Fargo</v>
      </c>
      <c r="AE29" t="str">
        <f ca="1"/>
        <v>Windsurf</v>
      </c>
      <c r="AF29">
        <f ca="1"/>
        <v>46107</v>
      </c>
      <c r="AG29">
        <f ca="1"/>
        <v>23344.39</v>
      </c>
      <c r="AH29" t="str">
        <f ca="1"/>
        <v>Acct  3 - ADP</v>
      </c>
      <c r="AI29" t="str">
        <f ca="1"/>
        <v>Windsurf</v>
      </c>
      <c r="AJ29">
        <f ca="1"/>
        <v>46107</v>
      </c>
      <c r="AK29">
        <f ca="1"/>
        <v>114.43</v>
      </c>
      <c r="AL29" t="str">
        <f ca="1"/>
        <v>Acct  4 - Marcus</v>
      </c>
      <c r="AM29" t="str">
        <f ca="1"/>
        <v>Windsurf</v>
      </c>
      <c r="AN29">
        <f ca="1"/>
        <v>46107</v>
      </c>
      <c r="AO29">
        <f ca="1"/>
        <v>12062.04</v>
      </c>
      <c r="AP29" t="str">
        <f ca="1"/>
        <v>Acct  5 - T.Rowe Price</v>
      </c>
      <c r="AQ29" t="str">
        <f ca="1"/>
        <v>Windsurf</v>
      </c>
      <c r="AR29">
        <f ca="1"/>
        <v>46107</v>
      </c>
      <c r="AS29">
        <f ca="1"/>
        <v>-6000.05</v>
      </c>
      <c r="AT29" t="str">
        <f ca="1"/>
        <v>Acct  6 - Platinum</v>
      </c>
      <c r="AU29" t="str">
        <f ca="1"/>
        <v>Windsurf</v>
      </c>
      <c r="AV29">
        <f ca="1"/>
        <v>46107</v>
      </c>
      <c r="AW29">
        <f ca="1"/>
        <v>-8357.82</v>
      </c>
      <c r="AX29" t="str">
        <f ca="1"/>
        <v>Acct  7 - Visa Go</v>
      </c>
      <c r="AY29" t="str">
        <f ca="1"/>
        <v>Windsurf</v>
      </c>
      <c r="AZ29">
        <f ca="1"/>
        <v>46107</v>
      </c>
      <c r="BA29">
        <f ca="1"/>
        <v>-4271.75</v>
      </c>
      <c r="BB29" t="str">
        <f ca="1"/>
        <v>Acct  8 - CareCredit</v>
      </c>
      <c r="BC29" t="str">
        <f ca="1"/>
        <v>Windsurf</v>
      </c>
      <c r="BD29">
        <f ca="1"/>
        <v>46107</v>
      </c>
      <c r="BE29">
        <f ca="1"/>
        <v>0</v>
      </c>
      <c r="BF29" t="str">
        <f ca="1"/>
        <v>Acct  9 - Costco</v>
      </c>
      <c r="BG29" t="str">
        <f ca="1"/>
        <v>Windsurf</v>
      </c>
      <c r="BH29">
        <f ca="1"/>
        <v>46107</v>
      </c>
      <c r="BI29">
        <f ca="1"/>
        <v>140</v>
      </c>
      <c r="BJ29" t="str">
        <f ca="1"/>
        <v xml:space="preserve">Acct 10 - </v>
      </c>
      <c r="BK29" t="str">
        <f ca="1"/>
        <v>Windsurf</v>
      </c>
      <c r="BL29">
        <f ca="1"/>
        <v>46107</v>
      </c>
      <c r="BM29">
        <f ca="1"/>
        <v>7528.3099999999995</v>
      </c>
      <c r="BN29" t="str">
        <f ca="1"/>
        <v xml:space="preserve"> Checking</v>
      </c>
      <c r="BO29" t="str">
        <f ca="1"/>
        <v>Windsurf</v>
      </c>
      <c r="BP29">
        <f ca="1"/>
        <v>46107</v>
      </c>
      <c r="BQ29">
        <f ca="1"/>
        <v>-18629.62</v>
      </c>
      <c r="BR29" t="str">
        <f ca="1"/>
        <v xml:space="preserve"> Credit</v>
      </c>
      <c r="BS29" t="str">
        <f ca="1"/>
        <v>Windsurf</v>
      </c>
      <c r="BT29">
        <f ca="1"/>
        <v>46107</v>
      </c>
      <c r="BU29">
        <f ca="1"/>
        <v>35520.86</v>
      </c>
      <c r="BV29" t="str">
        <f ca="1"/>
        <v xml:space="preserve"> Savings</v>
      </c>
      <c r="BW29" t="str">
        <f ca="1"/>
        <v>Windsurf</v>
      </c>
      <c r="BX29">
        <f ca="1"/>
        <v>46107</v>
      </c>
      <c r="BY29">
        <f ca="1"/>
        <v>24559.549999999996</v>
      </c>
      <c r="BZ29" t="str">
        <f ca="1"/>
        <v xml:space="preserve"> Net Worth</v>
      </c>
    </row>
    <row r="30" spans="1:78" x14ac:dyDescent="0.25">
      <c r="A30" t="str">
        <f ca="1"/>
        <v>Windsurf</v>
      </c>
      <c r="B30" s="8">
        <f ca="1"/>
        <v>46107</v>
      </c>
      <c r="C30" s="107">
        <f ca="1"/>
        <v>1443.7500000000002</v>
      </c>
      <c r="D30" t="str">
        <f ca="1"/>
        <v>Acct  1 - US Bank</v>
      </c>
      <c r="F30" t="str">
        <f ca="1"/>
        <v>Paycheck</v>
      </c>
      <c r="G30" s="8">
        <f ca="1"/>
        <v>46108</v>
      </c>
      <c r="H30" s="107">
        <f ca="1"/>
        <v>9128.31</v>
      </c>
      <c r="I30" s="107">
        <f ca="1"/>
        <v>-18629.62</v>
      </c>
      <c r="J30" s="107">
        <f ca="1"/>
        <v>35520.86</v>
      </c>
      <c r="K30" s="107">
        <f ca="1"/>
        <v>26159.549999999996</v>
      </c>
      <c r="L30" s="107">
        <f ca="1"/>
        <v>2583.75</v>
      </c>
      <c r="M30" s="107">
        <f ca="1"/>
        <v>6544.5599999999995</v>
      </c>
      <c r="N30" s="107">
        <f ca="1"/>
        <v>23344.39</v>
      </c>
      <c r="O30" s="107">
        <f ca="1"/>
        <v>114.43</v>
      </c>
      <c r="P30" s="107">
        <f ca="1"/>
        <v>12062.04</v>
      </c>
      <c r="Q30" s="107">
        <f ca="1"/>
        <v>-6000.05</v>
      </c>
      <c r="R30" s="107">
        <f ca="1"/>
        <v>-8357.82</v>
      </c>
      <c r="S30" s="107">
        <f ca="1"/>
        <v>-4271.75</v>
      </c>
      <c r="T30" s="107">
        <f ca="1"/>
        <v>0</v>
      </c>
      <c r="U30" s="107">
        <f ca="1"/>
        <v>140</v>
      </c>
      <c r="W30" t="str">
        <f ca="1"/>
        <v>Paycheck</v>
      </c>
      <c r="X30">
        <f ca="1"/>
        <v>46108</v>
      </c>
      <c r="Y30">
        <f ca="1"/>
        <v>2583.75</v>
      </c>
      <c r="Z30" t="str">
        <f ca="1"/>
        <v>Acct  1 - US Bank</v>
      </c>
      <c r="AA30" t="str">
        <f ca="1"/>
        <v>Paycheck</v>
      </c>
      <c r="AB30">
        <f ca="1"/>
        <v>46108</v>
      </c>
      <c r="AC30">
        <f ca="1"/>
        <v>6544.5599999999995</v>
      </c>
      <c r="AD30" t="str">
        <f ca="1"/>
        <v>Acct  2 - Wells Fargo</v>
      </c>
      <c r="AE30" t="str">
        <f ca="1"/>
        <v>Paycheck</v>
      </c>
      <c r="AF30">
        <f ca="1"/>
        <v>46108</v>
      </c>
      <c r="AG30">
        <f ca="1"/>
        <v>23344.39</v>
      </c>
      <c r="AH30" t="str">
        <f ca="1"/>
        <v>Acct  3 - ADP</v>
      </c>
      <c r="AI30" t="str">
        <f ca="1"/>
        <v>Paycheck</v>
      </c>
      <c r="AJ30">
        <f ca="1"/>
        <v>46108</v>
      </c>
      <c r="AK30">
        <f ca="1"/>
        <v>114.43</v>
      </c>
      <c r="AL30" t="str">
        <f ca="1"/>
        <v>Acct  4 - Marcus</v>
      </c>
      <c r="AM30" t="str">
        <f ca="1"/>
        <v>Paycheck</v>
      </c>
      <c r="AN30">
        <f ca="1"/>
        <v>46108</v>
      </c>
      <c r="AO30">
        <f ca="1"/>
        <v>12062.04</v>
      </c>
      <c r="AP30" t="str">
        <f ca="1"/>
        <v>Acct  5 - T.Rowe Price</v>
      </c>
      <c r="AQ30" t="str">
        <f ca="1"/>
        <v>Paycheck</v>
      </c>
      <c r="AR30">
        <f ca="1"/>
        <v>46108</v>
      </c>
      <c r="AS30">
        <f ca="1"/>
        <v>-6000.05</v>
      </c>
      <c r="AT30" t="str">
        <f ca="1"/>
        <v>Acct  6 - Platinum</v>
      </c>
      <c r="AU30" t="str">
        <f ca="1"/>
        <v>Paycheck</v>
      </c>
      <c r="AV30">
        <f ca="1"/>
        <v>46108</v>
      </c>
      <c r="AW30">
        <f ca="1"/>
        <v>-8357.82</v>
      </c>
      <c r="AX30" t="str">
        <f ca="1"/>
        <v>Acct  7 - Visa Go</v>
      </c>
      <c r="AY30" t="str">
        <f ca="1"/>
        <v>Paycheck</v>
      </c>
      <c r="AZ30">
        <f ca="1"/>
        <v>46108</v>
      </c>
      <c r="BA30">
        <f ca="1"/>
        <v>-4271.75</v>
      </c>
      <c r="BB30" t="str">
        <f ca="1"/>
        <v>Acct  8 - CareCredit</v>
      </c>
      <c r="BC30" t="str">
        <f ca="1"/>
        <v>Paycheck</v>
      </c>
      <c r="BD30">
        <f ca="1"/>
        <v>46108</v>
      </c>
      <c r="BE30">
        <f ca="1"/>
        <v>0</v>
      </c>
      <c r="BF30" t="str">
        <f ca="1"/>
        <v>Acct  9 - Costco</v>
      </c>
      <c r="BG30" t="str">
        <f ca="1"/>
        <v>Paycheck</v>
      </c>
      <c r="BH30">
        <f ca="1"/>
        <v>46108</v>
      </c>
      <c r="BI30">
        <f ca="1"/>
        <v>140</v>
      </c>
      <c r="BJ30" t="str">
        <f ca="1"/>
        <v xml:space="preserve">Acct 10 - </v>
      </c>
      <c r="BK30" t="str">
        <f ca="1"/>
        <v>Paycheck</v>
      </c>
      <c r="BL30">
        <f ca="1"/>
        <v>46108</v>
      </c>
      <c r="BM30">
        <f ca="1"/>
        <v>9128.31</v>
      </c>
      <c r="BN30" t="str">
        <f ca="1"/>
        <v xml:space="preserve"> Checking</v>
      </c>
      <c r="BO30" t="str">
        <f ca="1"/>
        <v>Paycheck</v>
      </c>
      <c r="BP30">
        <f ca="1"/>
        <v>46108</v>
      </c>
      <c r="BQ30">
        <f ca="1"/>
        <v>-18629.62</v>
      </c>
      <c r="BR30" t="str">
        <f ca="1"/>
        <v xml:space="preserve"> Credit</v>
      </c>
      <c r="BS30" t="str">
        <f ca="1"/>
        <v>Paycheck</v>
      </c>
      <c r="BT30">
        <f ca="1"/>
        <v>46108</v>
      </c>
      <c r="BU30">
        <f ca="1"/>
        <v>35520.86</v>
      </c>
      <c r="BV30" t="str">
        <f ca="1"/>
        <v xml:space="preserve"> Savings</v>
      </c>
      <c r="BW30" t="str">
        <f ca="1"/>
        <v>Paycheck</v>
      </c>
      <c r="BX30">
        <f ca="1"/>
        <v>46108</v>
      </c>
      <c r="BY30">
        <f ca="1"/>
        <v>26159.549999999996</v>
      </c>
      <c r="BZ30" t="str">
        <f ca="1"/>
        <v xml:space="preserve"> Net Worth</v>
      </c>
    </row>
    <row r="31" spans="1:78" x14ac:dyDescent="0.25">
      <c r="A31" t="str">
        <f ca="1"/>
        <v>Paycheck</v>
      </c>
      <c r="B31" s="8">
        <f ca="1"/>
        <v>46108</v>
      </c>
      <c r="C31" s="107">
        <f ca="1"/>
        <v>2583.75</v>
      </c>
      <c r="D31" t="str">
        <f ca="1"/>
        <v>Acct  1 - US Bank</v>
      </c>
      <c r="F31" t="str">
        <f ca="1"/>
        <v>Ameritas</v>
      </c>
      <c r="G31" s="8">
        <f ca="1"/>
        <v>46108</v>
      </c>
      <c r="H31" s="107">
        <f ca="1"/>
        <v>9128.31</v>
      </c>
      <c r="I31" s="107">
        <f ca="1"/>
        <v>-18629.62</v>
      </c>
      <c r="J31" s="107">
        <f ca="1"/>
        <v>35632.86</v>
      </c>
      <c r="K31" s="107">
        <f ca="1"/>
        <v>26271.549999999996</v>
      </c>
      <c r="L31" s="107">
        <f ca="1"/>
        <v>2583.75</v>
      </c>
      <c r="M31" s="107">
        <f ca="1"/>
        <v>6544.5599999999995</v>
      </c>
      <c r="N31" s="107">
        <f ca="1"/>
        <v>23456.39</v>
      </c>
      <c r="O31" s="107">
        <f ca="1"/>
        <v>114.43</v>
      </c>
      <c r="P31" s="107">
        <f ca="1"/>
        <v>12062.04</v>
      </c>
      <c r="Q31" s="107">
        <f ca="1"/>
        <v>-6000.05</v>
      </c>
      <c r="R31" s="107">
        <f ca="1"/>
        <v>-8357.82</v>
      </c>
      <c r="S31" s="107">
        <f ca="1"/>
        <v>-4271.75</v>
      </c>
      <c r="T31" s="107">
        <f ca="1"/>
        <v>0</v>
      </c>
      <c r="U31" s="107">
        <f ca="1"/>
        <v>140</v>
      </c>
      <c r="W31" t="str">
        <f ca="1"/>
        <v>Ameritas</v>
      </c>
      <c r="X31">
        <f ca="1"/>
        <v>46108</v>
      </c>
      <c r="Y31">
        <f ca="1"/>
        <v>2583.75</v>
      </c>
      <c r="Z31" t="str">
        <f ca="1"/>
        <v>Acct  1 - US Bank</v>
      </c>
      <c r="AA31" t="str">
        <f ca="1"/>
        <v>Ameritas</v>
      </c>
      <c r="AB31">
        <f ca="1"/>
        <v>46108</v>
      </c>
      <c r="AC31">
        <f ca="1"/>
        <v>6544.5599999999995</v>
      </c>
      <c r="AD31" t="str">
        <f ca="1"/>
        <v>Acct  2 - Wells Fargo</v>
      </c>
      <c r="AE31" t="str">
        <f ca="1"/>
        <v>Ameritas</v>
      </c>
      <c r="AF31">
        <f ca="1"/>
        <v>46108</v>
      </c>
      <c r="AG31">
        <f ca="1"/>
        <v>23456.39</v>
      </c>
      <c r="AH31" t="str">
        <f ca="1"/>
        <v>Acct  3 - ADP</v>
      </c>
      <c r="AI31" t="str">
        <f ca="1"/>
        <v>Ameritas</v>
      </c>
      <c r="AJ31">
        <f ca="1"/>
        <v>46108</v>
      </c>
      <c r="AK31">
        <f ca="1"/>
        <v>114.43</v>
      </c>
      <c r="AL31" t="str">
        <f ca="1"/>
        <v>Acct  4 - Marcus</v>
      </c>
      <c r="AM31" t="str">
        <f ca="1"/>
        <v>Ameritas</v>
      </c>
      <c r="AN31">
        <f ca="1"/>
        <v>46108</v>
      </c>
      <c r="AO31">
        <f ca="1"/>
        <v>12062.04</v>
      </c>
      <c r="AP31" t="str">
        <f ca="1"/>
        <v>Acct  5 - T.Rowe Price</v>
      </c>
      <c r="AQ31" t="str">
        <f ca="1"/>
        <v>Ameritas</v>
      </c>
      <c r="AR31">
        <f ca="1"/>
        <v>46108</v>
      </c>
      <c r="AS31">
        <f ca="1"/>
        <v>-6000.05</v>
      </c>
      <c r="AT31" t="str">
        <f ca="1"/>
        <v>Acct  6 - Platinum</v>
      </c>
      <c r="AU31" t="str">
        <f ca="1"/>
        <v>Ameritas</v>
      </c>
      <c r="AV31">
        <f ca="1"/>
        <v>46108</v>
      </c>
      <c r="AW31">
        <f ca="1"/>
        <v>-8357.82</v>
      </c>
      <c r="AX31" t="str">
        <f ca="1"/>
        <v>Acct  7 - Visa Go</v>
      </c>
      <c r="AY31" t="str">
        <f ca="1"/>
        <v>Ameritas</v>
      </c>
      <c r="AZ31">
        <f ca="1"/>
        <v>46108</v>
      </c>
      <c r="BA31">
        <f ca="1"/>
        <v>-4271.75</v>
      </c>
      <c r="BB31" t="str">
        <f ca="1"/>
        <v>Acct  8 - CareCredit</v>
      </c>
      <c r="BC31" t="str">
        <f ca="1"/>
        <v>Ameritas</v>
      </c>
      <c r="BD31">
        <f ca="1"/>
        <v>46108</v>
      </c>
      <c r="BE31">
        <f ca="1"/>
        <v>0</v>
      </c>
      <c r="BF31" t="str">
        <f ca="1"/>
        <v>Acct  9 - Costco</v>
      </c>
      <c r="BG31" t="str">
        <f ca="1"/>
        <v>Ameritas</v>
      </c>
      <c r="BH31">
        <f ca="1"/>
        <v>46108</v>
      </c>
      <c r="BI31">
        <f ca="1"/>
        <v>140</v>
      </c>
      <c r="BJ31" t="str">
        <f ca="1"/>
        <v xml:space="preserve">Acct 10 - </v>
      </c>
      <c r="BK31" t="str">
        <f ca="1"/>
        <v>Ameritas</v>
      </c>
      <c r="BL31">
        <f ca="1"/>
        <v>46108</v>
      </c>
      <c r="BM31">
        <f ca="1"/>
        <v>9128.31</v>
      </c>
      <c r="BN31" t="str">
        <f ca="1"/>
        <v xml:space="preserve"> Checking</v>
      </c>
      <c r="BO31" t="str">
        <f ca="1"/>
        <v>Ameritas</v>
      </c>
      <c r="BP31">
        <f ca="1"/>
        <v>46108</v>
      </c>
      <c r="BQ31">
        <f ca="1"/>
        <v>-18629.62</v>
      </c>
      <c r="BR31" t="str">
        <f ca="1"/>
        <v xml:space="preserve"> Credit</v>
      </c>
      <c r="BS31" t="str">
        <f ca="1"/>
        <v>Ameritas</v>
      </c>
      <c r="BT31">
        <f ca="1"/>
        <v>46108</v>
      </c>
      <c r="BU31">
        <f ca="1"/>
        <v>35632.86</v>
      </c>
      <c r="BV31" t="str">
        <f ca="1"/>
        <v xml:space="preserve"> Savings</v>
      </c>
      <c r="BW31" t="str">
        <f ca="1"/>
        <v>Ameritas</v>
      </c>
      <c r="BX31">
        <f ca="1"/>
        <v>46108</v>
      </c>
      <c r="BY31">
        <f ca="1"/>
        <v>26271.549999999996</v>
      </c>
      <c r="BZ31" t="str">
        <f ca="1"/>
        <v xml:space="preserve"> Net Worth</v>
      </c>
    </row>
    <row r="32" spans="1:78" x14ac:dyDescent="0.25">
      <c r="A32" t="str">
        <f ca="1"/>
        <v>Ameritas</v>
      </c>
      <c r="B32" s="8">
        <f ca="1"/>
        <v>46108</v>
      </c>
      <c r="C32" s="107">
        <f ca="1"/>
        <v>2583.75</v>
      </c>
      <c r="D32" t="str">
        <f ca="1"/>
        <v>Acct  1 - US Bank</v>
      </c>
      <c r="F32" t="str">
        <f ca="1"/>
        <v>Tidal</v>
      </c>
      <c r="G32" s="8">
        <f ca="1"/>
        <v>46108</v>
      </c>
      <c r="H32" s="107">
        <f ca="1"/>
        <v>9117.32</v>
      </c>
      <c r="I32" s="107">
        <f ca="1"/>
        <v>-18629.62</v>
      </c>
      <c r="J32" s="107">
        <f ca="1"/>
        <v>35632.86</v>
      </c>
      <c r="K32" s="107">
        <f ca="1"/>
        <v>26260.559999999998</v>
      </c>
      <c r="L32" s="107">
        <f ca="1"/>
        <v>2572.7600000000002</v>
      </c>
      <c r="M32" s="107">
        <f ca="1"/>
        <v>6544.5599999999995</v>
      </c>
      <c r="N32" s="107">
        <f ca="1"/>
        <v>23456.39</v>
      </c>
      <c r="O32" s="107">
        <f ca="1"/>
        <v>114.43</v>
      </c>
      <c r="P32" s="107">
        <f ca="1"/>
        <v>12062.04</v>
      </c>
      <c r="Q32" s="107">
        <f ca="1"/>
        <v>-6000.05</v>
      </c>
      <c r="R32" s="107">
        <f ca="1"/>
        <v>-8357.82</v>
      </c>
      <c r="S32" s="107">
        <f ca="1"/>
        <v>-4271.75</v>
      </c>
      <c r="T32" s="107">
        <f ca="1"/>
        <v>0</v>
      </c>
      <c r="U32" s="107">
        <f ca="1"/>
        <v>140</v>
      </c>
      <c r="W32" t="str">
        <f ca="1"/>
        <v>Tidal</v>
      </c>
      <c r="X32">
        <f ca="1"/>
        <v>46108</v>
      </c>
      <c r="Y32">
        <f ca="1"/>
        <v>2572.7600000000002</v>
      </c>
      <c r="Z32" t="str">
        <f ca="1"/>
        <v>Acct  1 - US Bank</v>
      </c>
      <c r="AA32" t="str">
        <f ca="1"/>
        <v>Tidal</v>
      </c>
      <c r="AB32">
        <f ca="1"/>
        <v>46108</v>
      </c>
      <c r="AC32">
        <f ca="1"/>
        <v>6544.5599999999995</v>
      </c>
      <c r="AD32" t="str">
        <f ca="1"/>
        <v>Acct  2 - Wells Fargo</v>
      </c>
      <c r="AE32" t="str">
        <f ca="1"/>
        <v>Tidal</v>
      </c>
      <c r="AF32">
        <f ca="1"/>
        <v>46108</v>
      </c>
      <c r="AG32">
        <f ca="1"/>
        <v>23456.39</v>
      </c>
      <c r="AH32" t="str">
        <f ca="1"/>
        <v>Acct  3 - ADP</v>
      </c>
      <c r="AI32" t="str">
        <f ca="1"/>
        <v>Tidal</v>
      </c>
      <c r="AJ32">
        <f ca="1"/>
        <v>46108</v>
      </c>
      <c r="AK32">
        <f ca="1"/>
        <v>114.43</v>
      </c>
      <c r="AL32" t="str">
        <f ca="1"/>
        <v>Acct  4 - Marcus</v>
      </c>
      <c r="AM32" t="str">
        <f ca="1"/>
        <v>Tidal</v>
      </c>
      <c r="AN32">
        <f ca="1"/>
        <v>46108</v>
      </c>
      <c r="AO32">
        <f ca="1"/>
        <v>12062.04</v>
      </c>
      <c r="AP32" t="str">
        <f ca="1"/>
        <v>Acct  5 - T.Rowe Price</v>
      </c>
      <c r="AQ32" t="str">
        <f ca="1"/>
        <v>Tidal</v>
      </c>
      <c r="AR32">
        <f ca="1"/>
        <v>46108</v>
      </c>
      <c r="AS32">
        <f ca="1"/>
        <v>-6000.05</v>
      </c>
      <c r="AT32" t="str">
        <f ca="1"/>
        <v>Acct  6 - Platinum</v>
      </c>
      <c r="AU32" t="str">
        <f ca="1"/>
        <v>Tidal</v>
      </c>
      <c r="AV32">
        <f ca="1"/>
        <v>46108</v>
      </c>
      <c r="AW32">
        <f ca="1"/>
        <v>-8357.82</v>
      </c>
      <c r="AX32" t="str">
        <f ca="1"/>
        <v>Acct  7 - Visa Go</v>
      </c>
      <c r="AY32" t="str">
        <f ca="1"/>
        <v>Tidal</v>
      </c>
      <c r="AZ32">
        <f ca="1"/>
        <v>46108</v>
      </c>
      <c r="BA32">
        <f ca="1"/>
        <v>-4271.75</v>
      </c>
      <c r="BB32" t="str">
        <f ca="1"/>
        <v>Acct  8 - CareCredit</v>
      </c>
      <c r="BC32" t="str">
        <f ca="1"/>
        <v>Tidal</v>
      </c>
      <c r="BD32">
        <f ca="1"/>
        <v>46108</v>
      </c>
      <c r="BE32">
        <f ca="1"/>
        <v>0</v>
      </c>
      <c r="BF32" t="str">
        <f ca="1"/>
        <v>Acct  9 - Costco</v>
      </c>
      <c r="BG32" t="str">
        <f ca="1"/>
        <v>Tidal</v>
      </c>
      <c r="BH32">
        <f ca="1"/>
        <v>46108</v>
      </c>
      <c r="BI32">
        <f ca="1"/>
        <v>140</v>
      </c>
      <c r="BJ32" t="str">
        <f ca="1"/>
        <v xml:space="preserve">Acct 10 - </v>
      </c>
      <c r="BK32" t="str">
        <f ca="1"/>
        <v>Tidal</v>
      </c>
      <c r="BL32">
        <f ca="1"/>
        <v>46108</v>
      </c>
      <c r="BM32">
        <f ca="1"/>
        <v>9117.32</v>
      </c>
      <c r="BN32" t="str">
        <f ca="1"/>
        <v xml:space="preserve"> Checking</v>
      </c>
      <c r="BO32" t="str">
        <f ca="1"/>
        <v>Tidal</v>
      </c>
      <c r="BP32">
        <f ca="1"/>
        <v>46108</v>
      </c>
      <c r="BQ32">
        <f ca="1"/>
        <v>-18629.62</v>
      </c>
      <c r="BR32" t="str">
        <f ca="1"/>
        <v xml:space="preserve"> Credit</v>
      </c>
      <c r="BS32" t="str">
        <f ca="1"/>
        <v>Tidal</v>
      </c>
      <c r="BT32">
        <f ca="1"/>
        <v>46108</v>
      </c>
      <c r="BU32">
        <f ca="1"/>
        <v>35632.86</v>
      </c>
      <c r="BV32" t="str">
        <f ca="1"/>
        <v xml:space="preserve"> Savings</v>
      </c>
      <c r="BW32" t="str">
        <f ca="1"/>
        <v>Tidal</v>
      </c>
      <c r="BX32">
        <f ca="1"/>
        <v>46108</v>
      </c>
      <c r="BY32">
        <f ca="1"/>
        <v>26260.559999999998</v>
      </c>
      <c r="BZ32" t="str">
        <f ca="1"/>
        <v xml:space="preserve"> Net Worth</v>
      </c>
    </row>
    <row r="33" spans="1:78" x14ac:dyDescent="0.25">
      <c r="A33" t="str">
        <f ca="1"/>
        <v>Tidal</v>
      </c>
      <c r="B33" s="8">
        <f ca="1"/>
        <v>46108</v>
      </c>
      <c r="C33" s="107">
        <f ca="1"/>
        <v>2572.7600000000002</v>
      </c>
      <c r="D33" t="str">
        <f ca="1"/>
        <v>Acct  1 - US Bank</v>
      </c>
      <c r="F33" t="str">
        <f ca="1"/>
        <v>Costco Citi</v>
      </c>
      <c r="G33" s="8">
        <f ca="1"/>
        <v>46109</v>
      </c>
      <c r="H33" s="107">
        <f ca="1"/>
        <v>8977.32</v>
      </c>
      <c r="I33" s="107">
        <f ca="1"/>
        <v>-18629.62</v>
      </c>
      <c r="J33" s="107">
        <f ca="1"/>
        <v>35632.86</v>
      </c>
      <c r="K33" s="107">
        <f ca="1"/>
        <v>26260.559999999998</v>
      </c>
      <c r="L33" s="107">
        <f ca="1"/>
        <v>2432.7600000000002</v>
      </c>
      <c r="M33" s="107">
        <f ca="1"/>
        <v>6544.5599999999995</v>
      </c>
      <c r="N33" s="107">
        <f ca="1"/>
        <v>23456.39</v>
      </c>
      <c r="O33" s="107">
        <f ca="1"/>
        <v>114.43</v>
      </c>
      <c r="P33" s="107">
        <f ca="1"/>
        <v>12062.04</v>
      </c>
      <c r="Q33" s="107">
        <f ca="1"/>
        <v>-6000.05</v>
      </c>
      <c r="R33" s="107">
        <f ca="1"/>
        <v>-8357.82</v>
      </c>
      <c r="S33" s="107">
        <f ca="1"/>
        <v>-4271.75</v>
      </c>
      <c r="T33" s="107">
        <f ca="1"/>
        <v>0</v>
      </c>
      <c r="U33" s="107">
        <f ca="1"/>
        <v>280</v>
      </c>
      <c r="W33" t="str">
        <f ca="1"/>
        <v>Costco Citi</v>
      </c>
      <c r="X33">
        <f ca="1"/>
        <v>46109</v>
      </c>
      <c r="Y33">
        <f ca="1"/>
        <v>2432.7600000000002</v>
      </c>
      <c r="Z33" t="str">
        <f ca="1"/>
        <v>Acct  1 - US Bank</v>
      </c>
      <c r="AA33" t="str">
        <f ca="1"/>
        <v>Costco Citi</v>
      </c>
      <c r="AB33">
        <f ca="1"/>
        <v>46109</v>
      </c>
      <c r="AC33">
        <f ca="1"/>
        <v>6544.5599999999995</v>
      </c>
      <c r="AD33" t="str">
        <f ca="1"/>
        <v>Acct  2 - Wells Fargo</v>
      </c>
      <c r="AE33" t="str">
        <f ca="1"/>
        <v>Costco Citi</v>
      </c>
      <c r="AF33">
        <f ca="1"/>
        <v>46109</v>
      </c>
      <c r="AG33">
        <f ca="1"/>
        <v>23456.39</v>
      </c>
      <c r="AH33" t="str">
        <f ca="1"/>
        <v>Acct  3 - ADP</v>
      </c>
      <c r="AI33" t="str">
        <f ca="1"/>
        <v>Costco Citi</v>
      </c>
      <c r="AJ33">
        <f ca="1"/>
        <v>46109</v>
      </c>
      <c r="AK33">
        <f ca="1"/>
        <v>114.43</v>
      </c>
      <c r="AL33" t="str">
        <f ca="1"/>
        <v>Acct  4 - Marcus</v>
      </c>
      <c r="AM33" t="str">
        <f ca="1"/>
        <v>Costco Citi</v>
      </c>
      <c r="AN33">
        <f ca="1"/>
        <v>46109</v>
      </c>
      <c r="AO33">
        <f ca="1"/>
        <v>12062.04</v>
      </c>
      <c r="AP33" t="str">
        <f ca="1"/>
        <v>Acct  5 - T.Rowe Price</v>
      </c>
      <c r="AQ33" t="str">
        <f ca="1"/>
        <v>Costco Citi</v>
      </c>
      <c r="AR33">
        <f ca="1"/>
        <v>46109</v>
      </c>
      <c r="AS33">
        <f ca="1"/>
        <v>-6000.05</v>
      </c>
      <c r="AT33" t="str">
        <f ca="1"/>
        <v>Acct  6 - Platinum</v>
      </c>
      <c r="AU33" t="str">
        <f ca="1"/>
        <v>Costco Citi</v>
      </c>
      <c r="AV33">
        <f ca="1"/>
        <v>46109</v>
      </c>
      <c r="AW33">
        <f ca="1"/>
        <v>-8357.82</v>
      </c>
      <c r="AX33" t="str">
        <f ca="1"/>
        <v>Acct  7 - Visa Go</v>
      </c>
      <c r="AY33" t="str">
        <f ca="1"/>
        <v>Costco Citi</v>
      </c>
      <c r="AZ33">
        <f ca="1"/>
        <v>46109</v>
      </c>
      <c r="BA33">
        <f ca="1"/>
        <v>-4271.75</v>
      </c>
      <c r="BB33" t="str">
        <f ca="1"/>
        <v>Acct  8 - CareCredit</v>
      </c>
      <c r="BC33" t="str">
        <f ca="1"/>
        <v>Costco Citi</v>
      </c>
      <c r="BD33">
        <f ca="1"/>
        <v>46109</v>
      </c>
      <c r="BE33">
        <f ca="1"/>
        <v>0</v>
      </c>
      <c r="BF33" t="str">
        <f ca="1"/>
        <v>Acct  9 - Costco</v>
      </c>
      <c r="BG33" t="str">
        <f ca="1"/>
        <v>Costco Citi</v>
      </c>
      <c r="BH33">
        <f ca="1"/>
        <v>46109</v>
      </c>
      <c r="BI33">
        <f ca="1"/>
        <v>280</v>
      </c>
      <c r="BJ33" t="str">
        <f ca="1"/>
        <v xml:space="preserve">Acct 10 - </v>
      </c>
      <c r="BK33" t="str">
        <f ca="1"/>
        <v>Costco Citi</v>
      </c>
      <c r="BL33">
        <f ca="1"/>
        <v>46109</v>
      </c>
      <c r="BM33">
        <f ca="1"/>
        <v>8977.32</v>
      </c>
      <c r="BN33" t="str">
        <f ca="1"/>
        <v xml:space="preserve"> Checking</v>
      </c>
      <c r="BO33" t="str">
        <f ca="1"/>
        <v>Costco Citi</v>
      </c>
      <c r="BP33">
        <f ca="1"/>
        <v>46109</v>
      </c>
      <c r="BQ33">
        <f ca="1"/>
        <v>-18629.62</v>
      </c>
      <c r="BR33" t="str">
        <f ca="1"/>
        <v xml:space="preserve"> Credit</v>
      </c>
      <c r="BS33" t="str">
        <f ca="1"/>
        <v>Costco Citi</v>
      </c>
      <c r="BT33">
        <f ca="1"/>
        <v>46109</v>
      </c>
      <c r="BU33">
        <f ca="1"/>
        <v>35632.86</v>
      </c>
      <c r="BV33" t="str">
        <f ca="1"/>
        <v xml:space="preserve"> Savings</v>
      </c>
      <c r="BW33" t="str">
        <f ca="1"/>
        <v>Costco Citi</v>
      </c>
      <c r="BX33">
        <f ca="1"/>
        <v>46109</v>
      </c>
      <c r="BY33">
        <f ca="1"/>
        <v>26260.559999999998</v>
      </c>
      <c r="BZ33" t="str">
        <f ca="1"/>
        <v xml:space="preserve"> Net Worth</v>
      </c>
    </row>
    <row r="34" spans="1:78" x14ac:dyDescent="0.25">
      <c r="A34" t="str">
        <f ca="1"/>
        <v>Costco Citi</v>
      </c>
      <c r="B34" s="8">
        <f ca="1"/>
        <v>46109</v>
      </c>
      <c r="C34" s="107">
        <f ca="1"/>
        <v>2432.7600000000002</v>
      </c>
      <c r="D34" t="str">
        <f ca="1"/>
        <v>Acct  1 - US Bank</v>
      </c>
      <c r="F34" t="str">
        <f ca="1"/>
        <v>Kulo Transfer</v>
      </c>
      <c r="G34" s="8">
        <f ca="1"/>
        <v>46109</v>
      </c>
      <c r="H34" s="107">
        <f ca="1"/>
        <v>10027.32</v>
      </c>
      <c r="I34" s="107">
        <f ca="1"/>
        <v>-18629.62</v>
      </c>
      <c r="J34" s="107">
        <f ca="1"/>
        <v>35632.86</v>
      </c>
      <c r="K34" s="107">
        <f ca="1"/>
        <v>27310.559999999998</v>
      </c>
      <c r="L34" s="107">
        <f ca="1"/>
        <v>3482.76</v>
      </c>
      <c r="M34" s="107">
        <f ca="1"/>
        <v>6544.5599999999995</v>
      </c>
      <c r="N34" s="107">
        <f ca="1"/>
        <v>23456.39</v>
      </c>
      <c r="O34" s="107">
        <f ca="1"/>
        <v>114.43</v>
      </c>
      <c r="P34" s="107">
        <f ca="1"/>
        <v>12062.04</v>
      </c>
      <c r="Q34" s="107">
        <f ca="1"/>
        <v>-6000.05</v>
      </c>
      <c r="R34" s="107">
        <f ca="1"/>
        <v>-8357.82</v>
      </c>
      <c r="S34" s="107">
        <f ca="1"/>
        <v>-4271.75</v>
      </c>
      <c r="T34" s="107">
        <f ca="1"/>
        <v>0</v>
      </c>
      <c r="U34" s="107">
        <f ca="1"/>
        <v>280</v>
      </c>
      <c r="W34" t="str">
        <f ca="1"/>
        <v>Kulo Transfer</v>
      </c>
      <c r="X34">
        <f ca="1"/>
        <v>46109</v>
      </c>
      <c r="Y34">
        <f ca="1"/>
        <v>3482.76</v>
      </c>
      <c r="Z34" t="str">
        <f ca="1"/>
        <v>Acct  1 - US Bank</v>
      </c>
      <c r="AA34" t="str">
        <f ca="1"/>
        <v>Kulo Transfer</v>
      </c>
      <c r="AB34">
        <f ca="1"/>
        <v>46109</v>
      </c>
      <c r="AC34">
        <f ca="1"/>
        <v>6544.5599999999995</v>
      </c>
      <c r="AD34" t="str">
        <f ca="1"/>
        <v>Acct  2 - Wells Fargo</v>
      </c>
      <c r="AE34" t="str">
        <f ca="1"/>
        <v>Kulo Transfer</v>
      </c>
      <c r="AF34">
        <f ca="1"/>
        <v>46109</v>
      </c>
      <c r="AG34">
        <f ca="1"/>
        <v>23456.39</v>
      </c>
      <c r="AH34" t="str">
        <f ca="1"/>
        <v>Acct  3 - ADP</v>
      </c>
      <c r="AI34" t="str">
        <f ca="1"/>
        <v>Kulo Transfer</v>
      </c>
      <c r="AJ34">
        <f ca="1"/>
        <v>46109</v>
      </c>
      <c r="AK34">
        <f ca="1"/>
        <v>114.43</v>
      </c>
      <c r="AL34" t="str">
        <f ca="1"/>
        <v>Acct  4 - Marcus</v>
      </c>
      <c r="AM34" t="str">
        <f ca="1"/>
        <v>Kulo Transfer</v>
      </c>
      <c r="AN34">
        <f ca="1"/>
        <v>46109</v>
      </c>
      <c r="AO34">
        <f ca="1"/>
        <v>12062.04</v>
      </c>
      <c r="AP34" t="str">
        <f ca="1"/>
        <v>Acct  5 - T.Rowe Price</v>
      </c>
      <c r="AQ34" t="str">
        <f ca="1"/>
        <v>Kulo Transfer</v>
      </c>
      <c r="AR34">
        <f ca="1"/>
        <v>46109</v>
      </c>
      <c r="AS34">
        <f ca="1"/>
        <v>-6000.05</v>
      </c>
      <c r="AT34" t="str">
        <f ca="1"/>
        <v>Acct  6 - Platinum</v>
      </c>
      <c r="AU34" t="str">
        <f ca="1"/>
        <v>Kulo Transfer</v>
      </c>
      <c r="AV34">
        <f ca="1"/>
        <v>46109</v>
      </c>
      <c r="AW34">
        <f ca="1"/>
        <v>-8357.82</v>
      </c>
      <c r="AX34" t="str">
        <f ca="1"/>
        <v>Acct  7 - Visa Go</v>
      </c>
      <c r="AY34" t="str">
        <f ca="1"/>
        <v>Kulo Transfer</v>
      </c>
      <c r="AZ34">
        <f ca="1"/>
        <v>46109</v>
      </c>
      <c r="BA34">
        <f ca="1"/>
        <v>-4271.75</v>
      </c>
      <c r="BB34" t="str">
        <f ca="1"/>
        <v>Acct  8 - CareCredit</v>
      </c>
      <c r="BC34" t="str">
        <f ca="1"/>
        <v>Kulo Transfer</v>
      </c>
      <c r="BD34">
        <f ca="1"/>
        <v>46109</v>
      </c>
      <c r="BE34">
        <f ca="1"/>
        <v>0</v>
      </c>
      <c r="BF34" t="str">
        <f ca="1"/>
        <v>Acct  9 - Costco</v>
      </c>
      <c r="BG34" t="str">
        <f ca="1"/>
        <v>Kulo Transfer</v>
      </c>
      <c r="BH34">
        <f ca="1"/>
        <v>46109</v>
      </c>
      <c r="BI34">
        <f ca="1"/>
        <v>280</v>
      </c>
      <c r="BJ34" t="str">
        <f ca="1"/>
        <v xml:space="preserve">Acct 10 - </v>
      </c>
      <c r="BK34" t="str">
        <f ca="1"/>
        <v>Kulo Transfer</v>
      </c>
      <c r="BL34">
        <f ca="1"/>
        <v>46109</v>
      </c>
      <c r="BM34">
        <f ca="1"/>
        <v>10027.32</v>
      </c>
      <c r="BN34" t="str">
        <f ca="1"/>
        <v xml:space="preserve"> Checking</v>
      </c>
      <c r="BO34" t="str">
        <f ca="1"/>
        <v>Kulo Transfer</v>
      </c>
      <c r="BP34">
        <f ca="1"/>
        <v>46109</v>
      </c>
      <c r="BQ34">
        <f ca="1"/>
        <v>-18629.62</v>
      </c>
      <c r="BR34" t="str">
        <f ca="1"/>
        <v xml:space="preserve"> Credit</v>
      </c>
      <c r="BS34" t="str">
        <f ca="1"/>
        <v>Kulo Transfer</v>
      </c>
      <c r="BT34">
        <f ca="1"/>
        <v>46109</v>
      </c>
      <c r="BU34">
        <f ca="1"/>
        <v>35632.86</v>
      </c>
      <c r="BV34" t="str">
        <f ca="1"/>
        <v xml:space="preserve"> Savings</v>
      </c>
      <c r="BW34" t="str">
        <f ca="1"/>
        <v>Kulo Transfer</v>
      </c>
      <c r="BX34">
        <f ca="1"/>
        <v>46109</v>
      </c>
      <c r="BY34">
        <f ca="1"/>
        <v>27310.559999999998</v>
      </c>
      <c r="BZ34" t="str">
        <f ca="1"/>
        <v xml:space="preserve"> Net Worth</v>
      </c>
    </row>
    <row r="35" spans="1:78" x14ac:dyDescent="0.25">
      <c r="A35" t="str">
        <f ca="1"/>
        <v>Kulo Transfer</v>
      </c>
      <c r="B35" s="8">
        <f ca="1"/>
        <v>46109</v>
      </c>
      <c r="C35" s="107">
        <f ca="1"/>
        <v>3482.76</v>
      </c>
      <c r="D35" t="str">
        <f ca="1"/>
        <v>Acct  1 - US Bank</v>
      </c>
      <c r="F35" t="str">
        <f ca="1"/>
        <v>Kulo SDGE</v>
      </c>
      <c r="G35" s="8">
        <f ca="1"/>
        <v>46109</v>
      </c>
      <c r="H35" s="107">
        <f ca="1"/>
        <v>9945.32</v>
      </c>
      <c r="I35" s="107">
        <f ca="1"/>
        <v>-18629.62</v>
      </c>
      <c r="J35" s="107">
        <f ca="1"/>
        <v>35632.86</v>
      </c>
      <c r="K35" s="107">
        <f ca="1"/>
        <v>27228.559999999998</v>
      </c>
      <c r="L35" s="107">
        <f ca="1"/>
        <v>3400.76</v>
      </c>
      <c r="M35" s="107">
        <f ca="1"/>
        <v>6544.5599999999995</v>
      </c>
      <c r="N35" s="107">
        <f ca="1"/>
        <v>23456.39</v>
      </c>
      <c r="O35" s="107">
        <f ca="1"/>
        <v>114.43</v>
      </c>
      <c r="P35" s="107">
        <f ca="1"/>
        <v>12062.04</v>
      </c>
      <c r="Q35" s="107">
        <f ca="1"/>
        <v>-6000.05</v>
      </c>
      <c r="R35" s="107">
        <f ca="1"/>
        <v>-8357.82</v>
      </c>
      <c r="S35" s="107">
        <f ca="1"/>
        <v>-4271.75</v>
      </c>
      <c r="T35" s="107">
        <f ca="1"/>
        <v>0</v>
      </c>
      <c r="U35" s="107">
        <f ca="1"/>
        <v>280</v>
      </c>
      <c r="W35" t="str">
        <f ca="1"/>
        <v>Kulo SDGE</v>
      </c>
      <c r="X35">
        <f ca="1"/>
        <v>46109</v>
      </c>
      <c r="Y35">
        <f ca="1"/>
        <v>3400.76</v>
      </c>
      <c r="Z35" t="str">
        <f ca="1"/>
        <v>Acct  1 - US Bank</v>
      </c>
      <c r="AA35" t="str">
        <f ca="1"/>
        <v>Kulo SDGE</v>
      </c>
      <c r="AB35">
        <f ca="1"/>
        <v>46109</v>
      </c>
      <c r="AC35">
        <f ca="1"/>
        <v>6544.5599999999995</v>
      </c>
      <c r="AD35" t="str">
        <f ca="1"/>
        <v>Acct  2 - Wells Fargo</v>
      </c>
      <c r="AE35" t="str">
        <f ca="1"/>
        <v>Kulo SDGE</v>
      </c>
      <c r="AF35">
        <f ca="1"/>
        <v>46109</v>
      </c>
      <c r="AG35">
        <f ca="1"/>
        <v>23456.39</v>
      </c>
      <c r="AH35" t="str">
        <f ca="1"/>
        <v>Acct  3 - ADP</v>
      </c>
      <c r="AI35" t="str">
        <f ca="1"/>
        <v>Kulo SDGE</v>
      </c>
      <c r="AJ35">
        <f ca="1"/>
        <v>46109</v>
      </c>
      <c r="AK35">
        <f ca="1"/>
        <v>114.43</v>
      </c>
      <c r="AL35" t="str">
        <f ca="1"/>
        <v>Acct  4 - Marcus</v>
      </c>
      <c r="AM35" t="str">
        <f ca="1"/>
        <v>Kulo SDGE</v>
      </c>
      <c r="AN35">
        <f ca="1"/>
        <v>46109</v>
      </c>
      <c r="AO35">
        <f ca="1"/>
        <v>12062.04</v>
      </c>
      <c r="AP35" t="str">
        <f ca="1"/>
        <v>Acct  5 - T.Rowe Price</v>
      </c>
      <c r="AQ35" t="str">
        <f ca="1"/>
        <v>Kulo SDGE</v>
      </c>
      <c r="AR35">
        <f ca="1"/>
        <v>46109</v>
      </c>
      <c r="AS35">
        <f ca="1"/>
        <v>-6000.05</v>
      </c>
      <c r="AT35" t="str">
        <f ca="1"/>
        <v>Acct  6 - Platinum</v>
      </c>
      <c r="AU35" t="str">
        <f ca="1"/>
        <v>Kulo SDGE</v>
      </c>
      <c r="AV35">
        <f ca="1"/>
        <v>46109</v>
      </c>
      <c r="AW35">
        <f ca="1"/>
        <v>-8357.82</v>
      </c>
      <c r="AX35" t="str">
        <f ca="1"/>
        <v>Acct  7 - Visa Go</v>
      </c>
      <c r="AY35" t="str">
        <f ca="1"/>
        <v>Kulo SDGE</v>
      </c>
      <c r="AZ35">
        <f ca="1"/>
        <v>46109</v>
      </c>
      <c r="BA35">
        <f ca="1"/>
        <v>-4271.75</v>
      </c>
      <c r="BB35" t="str">
        <f ca="1"/>
        <v>Acct  8 - CareCredit</v>
      </c>
      <c r="BC35" t="str">
        <f ca="1"/>
        <v>Kulo SDGE</v>
      </c>
      <c r="BD35">
        <f ca="1"/>
        <v>46109</v>
      </c>
      <c r="BE35">
        <f ca="1"/>
        <v>0</v>
      </c>
      <c r="BF35" t="str">
        <f ca="1"/>
        <v>Acct  9 - Costco</v>
      </c>
      <c r="BG35" t="str">
        <f ca="1"/>
        <v>Kulo SDGE</v>
      </c>
      <c r="BH35">
        <f ca="1"/>
        <v>46109</v>
      </c>
      <c r="BI35">
        <f ca="1"/>
        <v>280</v>
      </c>
      <c r="BJ35" t="str">
        <f ca="1"/>
        <v xml:space="preserve">Acct 10 - </v>
      </c>
      <c r="BK35" t="str">
        <f ca="1"/>
        <v>Kulo SDGE</v>
      </c>
      <c r="BL35">
        <f ca="1"/>
        <v>46109</v>
      </c>
      <c r="BM35">
        <f ca="1"/>
        <v>9945.32</v>
      </c>
      <c r="BN35" t="str">
        <f ca="1"/>
        <v xml:space="preserve"> Checking</v>
      </c>
      <c r="BO35" t="str">
        <f ca="1"/>
        <v>Kulo SDGE</v>
      </c>
      <c r="BP35">
        <f ca="1"/>
        <v>46109</v>
      </c>
      <c r="BQ35">
        <f ca="1"/>
        <v>-18629.62</v>
      </c>
      <c r="BR35" t="str">
        <f ca="1"/>
        <v xml:space="preserve"> Credit</v>
      </c>
      <c r="BS35" t="str">
        <f ca="1"/>
        <v>Kulo SDGE</v>
      </c>
      <c r="BT35">
        <f ca="1"/>
        <v>46109</v>
      </c>
      <c r="BU35">
        <f ca="1"/>
        <v>35632.86</v>
      </c>
      <c r="BV35" t="str">
        <f ca="1"/>
        <v xml:space="preserve"> Savings</v>
      </c>
      <c r="BW35" t="str">
        <f ca="1"/>
        <v>Kulo SDGE</v>
      </c>
      <c r="BX35">
        <f ca="1"/>
        <v>46109</v>
      </c>
      <c r="BY35">
        <f ca="1"/>
        <v>27228.559999999998</v>
      </c>
      <c r="BZ35" t="str">
        <f ca="1"/>
        <v xml:space="preserve"> Net Worth</v>
      </c>
    </row>
    <row r="36" spans="1:78" x14ac:dyDescent="0.25">
      <c r="A36" t="str">
        <f ca="1"/>
        <v>Kulo SDGE</v>
      </c>
      <c r="B36" s="8">
        <f ca="1"/>
        <v>46109</v>
      </c>
      <c r="C36" s="107">
        <f ca="1"/>
        <v>3400.76</v>
      </c>
      <c r="D36" t="str">
        <f ca="1"/>
        <v>Acct  1 - US Bank</v>
      </c>
      <c r="F36" t="str">
        <f ca="1"/>
        <v>Groceries</v>
      </c>
      <c r="G36" s="8">
        <f ca="1"/>
        <v>46109</v>
      </c>
      <c r="H36" s="107">
        <f ca="1"/>
        <v>9745.32</v>
      </c>
      <c r="I36" s="107">
        <f ca="1"/>
        <v>-18629.62</v>
      </c>
      <c r="J36" s="107">
        <f ca="1"/>
        <v>35632.86</v>
      </c>
      <c r="K36" s="107">
        <f ca="1"/>
        <v>27028.559999999998</v>
      </c>
      <c r="L36" s="107">
        <f ca="1"/>
        <v>3400.76</v>
      </c>
      <c r="M36" s="107">
        <f ca="1"/>
        <v>6344.5599999999995</v>
      </c>
      <c r="N36" s="107">
        <f ca="1"/>
        <v>23456.39</v>
      </c>
      <c r="O36" s="107">
        <f ca="1"/>
        <v>114.43</v>
      </c>
      <c r="P36" s="107">
        <f ca="1"/>
        <v>12062.04</v>
      </c>
      <c r="Q36" s="107">
        <f ca="1"/>
        <v>-6000.05</v>
      </c>
      <c r="R36" s="107">
        <f ca="1"/>
        <v>-8357.82</v>
      </c>
      <c r="S36" s="107">
        <f ca="1"/>
        <v>-4271.75</v>
      </c>
      <c r="T36" s="107">
        <f ca="1"/>
        <v>0</v>
      </c>
      <c r="U36" s="107">
        <f ca="1"/>
        <v>280</v>
      </c>
      <c r="W36" t="str">
        <f ca="1"/>
        <v>Groceries</v>
      </c>
      <c r="X36">
        <f ca="1"/>
        <v>46109</v>
      </c>
      <c r="Y36">
        <f ca="1"/>
        <v>3400.76</v>
      </c>
      <c r="Z36" t="str">
        <f ca="1"/>
        <v>Acct  1 - US Bank</v>
      </c>
      <c r="AA36" t="str">
        <f ca="1"/>
        <v>Groceries</v>
      </c>
      <c r="AB36">
        <f ca="1"/>
        <v>46109</v>
      </c>
      <c r="AC36">
        <f ca="1"/>
        <v>6344.5599999999995</v>
      </c>
      <c r="AD36" t="str">
        <f ca="1"/>
        <v>Acct  2 - Wells Fargo</v>
      </c>
      <c r="AE36" t="str">
        <f ca="1"/>
        <v>Groceries</v>
      </c>
      <c r="AF36">
        <f ca="1"/>
        <v>46109</v>
      </c>
      <c r="AG36">
        <f ca="1"/>
        <v>23456.39</v>
      </c>
      <c r="AH36" t="str">
        <f ca="1"/>
        <v>Acct  3 - ADP</v>
      </c>
      <c r="AI36" t="str">
        <f ca="1"/>
        <v>Groceries</v>
      </c>
      <c r="AJ36">
        <f ca="1"/>
        <v>46109</v>
      </c>
      <c r="AK36">
        <f ca="1"/>
        <v>114.43</v>
      </c>
      <c r="AL36" t="str">
        <f ca="1"/>
        <v>Acct  4 - Marcus</v>
      </c>
      <c r="AM36" t="str">
        <f ca="1"/>
        <v>Groceries</v>
      </c>
      <c r="AN36">
        <f ca="1"/>
        <v>46109</v>
      </c>
      <c r="AO36">
        <f ca="1"/>
        <v>12062.04</v>
      </c>
      <c r="AP36" t="str">
        <f ca="1"/>
        <v>Acct  5 - T.Rowe Price</v>
      </c>
      <c r="AQ36" t="str">
        <f ca="1"/>
        <v>Groceries</v>
      </c>
      <c r="AR36">
        <f ca="1"/>
        <v>46109</v>
      </c>
      <c r="AS36">
        <f ca="1"/>
        <v>-6000.05</v>
      </c>
      <c r="AT36" t="str">
        <f ca="1"/>
        <v>Acct  6 - Platinum</v>
      </c>
      <c r="AU36" t="str">
        <f ca="1"/>
        <v>Groceries</v>
      </c>
      <c r="AV36">
        <f ca="1"/>
        <v>46109</v>
      </c>
      <c r="AW36">
        <f ca="1"/>
        <v>-8357.82</v>
      </c>
      <c r="AX36" t="str">
        <f ca="1"/>
        <v>Acct  7 - Visa Go</v>
      </c>
      <c r="AY36" t="str">
        <f ca="1"/>
        <v>Groceries</v>
      </c>
      <c r="AZ36">
        <f ca="1"/>
        <v>46109</v>
      </c>
      <c r="BA36">
        <f ca="1"/>
        <v>-4271.75</v>
      </c>
      <c r="BB36" t="str">
        <f ca="1"/>
        <v>Acct  8 - CareCredit</v>
      </c>
      <c r="BC36" t="str">
        <f ca="1"/>
        <v>Groceries</v>
      </c>
      <c r="BD36">
        <f ca="1"/>
        <v>46109</v>
      </c>
      <c r="BE36">
        <f ca="1"/>
        <v>0</v>
      </c>
      <c r="BF36" t="str">
        <f ca="1"/>
        <v>Acct  9 - Costco</v>
      </c>
      <c r="BG36" t="str">
        <f ca="1"/>
        <v>Groceries</v>
      </c>
      <c r="BH36">
        <f ca="1"/>
        <v>46109</v>
      </c>
      <c r="BI36">
        <f ca="1"/>
        <v>280</v>
      </c>
      <c r="BJ36" t="str">
        <f ca="1"/>
        <v xml:space="preserve">Acct 10 - </v>
      </c>
      <c r="BK36" t="str">
        <f ca="1"/>
        <v>Groceries</v>
      </c>
      <c r="BL36">
        <f ca="1"/>
        <v>46109</v>
      </c>
      <c r="BM36">
        <f ca="1"/>
        <v>9745.32</v>
      </c>
      <c r="BN36" t="str">
        <f ca="1"/>
        <v xml:space="preserve"> Checking</v>
      </c>
      <c r="BO36" t="str">
        <f ca="1"/>
        <v>Groceries</v>
      </c>
      <c r="BP36">
        <f ca="1"/>
        <v>46109</v>
      </c>
      <c r="BQ36">
        <f ca="1"/>
        <v>-18629.62</v>
      </c>
      <c r="BR36" t="str">
        <f ca="1"/>
        <v xml:space="preserve"> Credit</v>
      </c>
      <c r="BS36" t="str">
        <f ca="1"/>
        <v>Groceries</v>
      </c>
      <c r="BT36">
        <f ca="1"/>
        <v>46109</v>
      </c>
      <c r="BU36">
        <f ca="1"/>
        <v>35632.86</v>
      </c>
      <c r="BV36" t="str">
        <f ca="1"/>
        <v xml:space="preserve"> Savings</v>
      </c>
      <c r="BW36" t="str">
        <f ca="1"/>
        <v>Groceries</v>
      </c>
      <c r="BX36">
        <f ca="1"/>
        <v>46109</v>
      </c>
      <c r="BY36">
        <f ca="1"/>
        <v>27028.559999999998</v>
      </c>
      <c r="BZ36" t="str">
        <f ca="1"/>
        <v xml:space="preserve"> Net Worth</v>
      </c>
    </row>
    <row r="37" spans="1:78" x14ac:dyDescent="0.25">
      <c r="A37" t="str">
        <f ca="1"/>
        <v>Groceries</v>
      </c>
      <c r="B37" s="8">
        <f ca="1"/>
        <v>46109</v>
      </c>
      <c r="C37" s="107">
        <f ca="1"/>
        <v>3400.76</v>
      </c>
      <c r="D37" t="str">
        <f ca="1"/>
        <v>Acct  1 - US Bank</v>
      </c>
      <c r="F37" t="str">
        <f ca="1"/>
        <v>Food &amp; Drinks</v>
      </c>
      <c r="G37" s="8">
        <f ca="1"/>
        <v>46109</v>
      </c>
      <c r="H37" s="107">
        <f ca="1"/>
        <v>9545.32</v>
      </c>
      <c r="I37" s="107">
        <f ca="1"/>
        <v>-18629.62</v>
      </c>
      <c r="J37" s="107">
        <f ca="1"/>
        <v>35632.86</v>
      </c>
      <c r="K37" s="107">
        <f ca="1"/>
        <v>26828.559999999998</v>
      </c>
      <c r="L37" s="107">
        <f ca="1"/>
        <v>3400.76</v>
      </c>
      <c r="M37" s="107">
        <f ca="1"/>
        <v>6144.5599999999995</v>
      </c>
      <c r="N37" s="107">
        <f ca="1"/>
        <v>23456.39</v>
      </c>
      <c r="O37" s="107">
        <f ca="1"/>
        <v>114.43</v>
      </c>
      <c r="P37" s="107">
        <f ca="1"/>
        <v>12062.04</v>
      </c>
      <c r="Q37" s="107">
        <f ca="1"/>
        <v>-6000.05</v>
      </c>
      <c r="R37" s="107">
        <f ca="1"/>
        <v>-8357.82</v>
      </c>
      <c r="S37" s="107">
        <f ca="1"/>
        <v>-4271.75</v>
      </c>
      <c r="T37" s="107">
        <f ca="1"/>
        <v>0</v>
      </c>
      <c r="U37" s="107">
        <f ca="1"/>
        <v>280</v>
      </c>
      <c r="W37" t="str">
        <f ca="1"/>
        <v>Food &amp; Drinks</v>
      </c>
      <c r="X37">
        <f ca="1"/>
        <v>46109</v>
      </c>
      <c r="Y37">
        <f ca="1"/>
        <v>3400.76</v>
      </c>
      <c r="Z37" t="str">
        <f ca="1"/>
        <v>Acct  1 - US Bank</v>
      </c>
      <c r="AA37" t="str">
        <f ca="1"/>
        <v>Food &amp; Drinks</v>
      </c>
      <c r="AB37">
        <f ca="1"/>
        <v>46109</v>
      </c>
      <c r="AC37">
        <f ca="1"/>
        <v>6144.5599999999995</v>
      </c>
      <c r="AD37" t="str">
        <f ca="1"/>
        <v>Acct  2 - Wells Fargo</v>
      </c>
      <c r="AE37" t="str">
        <f ca="1"/>
        <v>Food &amp; Drinks</v>
      </c>
      <c r="AF37">
        <f ca="1"/>
        <v>46109</v>
      </c>
      <c r="AG37">
        <f ca="1"/>
        <v>23456.39</v>
      </c>
      <c r="AH37" t="str">
        <f ca="1"/>
        <v>Acct  3 - ADP</v>
      </c>
      <c r="AI37" t="str">
        <f ca="1"/>
        <v>Food &amp; Drinks</v>
      </c>
      <c r="AJ37">
        <f ca="1"/>
        <v>46109</v>
      </c>
      <c r="AK37">
        <f ca="1"/>
        <v>114.43</v>
      </c>
      <c r="AL37" t="str">
        <f ca="1"/>
        <v>Acct  4 - Marcus</v>
      </c>
      <c r="AM37" t="str">
        <f ca="1"/>
        <v>Food &amp; Drinks</v>
      </c>
      <c r="AN37">
        <f ca="1"/>
        <v>46109</v>
      </c>
      <c r="AO37">
        <f ca="1"/>
        <v>12062.04</v>
      </c>
      <c r="AP37" t="str">
        <f ca="1"/>
        <v>Acct  5 - T.Rowe Price</v>
      </c>
      <c r="AQ37" t="str">
        <f ca="1"/>
        <v>Food &amp; Drinks</v>
      </c>
      <c r="AR37">
        <f ca="1"/>
        <v>46109</v>
      </c>
      <c r="AS37">
        <f ca="1"/>
        <v>-6000.05</v>
      </c>
      <c r="AT37" t="str">
        <f ca="1"/>
        <v>Acct  6 - Platinum</v>
      </c>
      <c r="AU37" t="str">
        <f ca="1"/>
        <v>Food &amp; Drinks</v>
      </c>
      <c r="AV37">
        <f ca="1"/>
        <v>46109</v>
      </c>
      <c r="AW37">
        <f ca="1"/>
        <v>-8357.82</v>
      </c>
      <c r="AX37" t="str">
        <f ca="1"/>
        <v>Acct  7 - Visa Go</v>
      </c>
      <c r="AY37" t="str">
        <f ca="1"/>
        <v>Food &amp; Drinks</v>
      </c>
      <c r="AZ37">
        <f ca="1"/>
        <v>46109</v>
      </c>
      <c r="BA37">
        <f ca="1"/>
        <v>-4271.75</v>
      </c>
      <c r="BB37" t="str">
        <f ca="1"/>
        <v>Acct  8 - CareCredit</v>
      </c>
      <c r="BC37" t="str">
        <f ca="1"/>
        <v>Food &amp; Drinks</v>
      </c>
      <c r="BD37">
        <f ca="1"/>
        <v>46109</v>
      </c>
      <c r="BE37">
        <f ca="1"/>
        <v>0</v>
      </c>
      <c r="BF37" t="str">
        <f ca="1"/>
        <v>Acct  9 - Costco</v>
      </c>
      <c r="BG37" t="str">
        <f ca="1"/>
        <v>Food &amp; Drinks</v>
      </c>
      <c r="BH37">
        <f ca="1"/>
        <v>46109</v>
      </c>
      <c r="BI37">
        <f ca="1"/>
        <v>280</v>
      </c>
      <c r="BJ37" t="str">
        <f ca="1"/>
        <v xml:space="preserve">Acct 10 - </v>
      </c>
      <c r="BK37" t="str">
        <f ca="1"/>
        <v>Food &amp; Drinks</v>
      </c>
      <c r="BL37">
        <f ca="1"/>
        <v>46109</v>
      </c>
      <c r="BM37">
        <f ca="1"/>
        <v>9545.32</v>
      </c>
      <c r="BN37" t="str">
        <f ca="1"/>
        <v xml:space="preserve"> Checking</v>
      </c>
      <c r="BO37" t="str">
        <f ca="1"/>
        <v>Food &amp; Drinks</v>
      </c>
      <c r="BP37">
        <f ca="1"/>
        <v>46109</v>
      </c>
      <c r="BQ37">
        <f ca="1"/>
        <v>-18629.62</v>
      </c>
      <c r="BR37" t="str">
        <f ca="1"/>
        <v xml:space="preserve"> Credit</v>
      </c>
      <c r="BS37" t="str">
        <f ca="1"/>
        <v>Food &amp; Drinks</v>
      </c>
      <c r="BT37">
        <f ca="1"/>
        <v>46109</v>
      </c>
      <c r="BU37">
        <f ca="1"/>
        <v>35632.86</v>
      </c>
      <c r="BV37" t="str">
        <f ca="1"/>
        <v xml:space="preserve"> Savings</v>
      </c>
      <c r="BW37" t="str">
        <f ca="1"/>
        <v>Food &amp; Drinks</v>
      </c>
      <c r="BX37">
        <f ca="1"/>
        <v>46109</v>
      </c>
      <c r="BY37">
        <f ca="1"/>
        <v>26828.559999999998</v>
      </c>
      <c r="BZ37" t="str">
        <f ca="1"/>
        <v xml:space="preserve"> Net Worth</v>
      </c>
    </row>
    <row r="38" spans="1:78" x14ac:dyDescent="0.25">
      <c r="A38" t="str">
        <f ca="1"/>
        <v>Food &amp; Drinks</v>
      </c>
      <c r="B38" s="8">
        <f ca="1"/>
        <v>46109</v>
      </c>
      <c r="C38" s="107">
        <f ca="1"/>
        <v>3400.76</v>
      </c>
      <c r="D38" t="str">
        <f ca="1"/>
        <v>Acct  1 - US Bank</v>
      </c>
      <c r="F38" t="str">
        <f ca="1"/>
        <v>SDGE</v>
      </c>
      <c r="G38" s="8">
        <f ca="1"/>
        <v>46109</v>
      </c>
      <c r="H38" s="107">
        <f ca="1"/>
        <v>9461.32</v>
      </c>
      <c r="I38" s="107">
        <f ca="1"/>
        <v>-18629.62</v>
      </c>
      <c r="J38" s="107">
        <f ca="1"/>
        <v>35632.86</v>
      </c>
      <c r="K38" s="107">
        <f ca="1"/>
        <v>26744.559999999998</v>
      </c>
      <c r="L38" s="107">
        <f ca="1"/>
        <v>3316.76</v>
      </c>
      <c r="M38" s="107">
        <f ca="1"/>
        <v>6144.5599999999995</v>
      </c>
      <c r="N38" s="107">
        <f ca="1"/>
        <v>23456.39</v>
      </c>
      <c r="O38" s="107">
        <f ca="1"/>
        <v>114.43</v>
      </c>
      <c r="P38" s="107">
        <f ca="1"/>
        <v>12062.04</v>
      </c>
      <c r="Q38" s="107">
        <f ca="1"/>
        <v>-6000.05</v>
      </c>
      <c r="R38" s="107">
        <f ca="1"/>
        <v>-8357.82</v>
      </c>
      <c r="S38" s="107">
        <f ca="1"/>
        <v>-4271.75</v>
      </c>
      <c r="T38" s="107">
        <f ca="1"/>
        <v>0</v>
      </c>
      <c r="U38" s="107">
        <f ca="1"/>
        <v>280</v>
      </c>
      <c r="W38" t="str">
        <f ca="1"/>
        <v>SDGE</v>
      </c>
      <c r="X38">
        <f ca="1"/>
        <v>46109</v>
      </c>
      <c r="Y38">
        <f ca="1"/>
        <v>3316.76</v>
      </c>
      <c r="Z38" t="str">
        <f ca="1"/>
        <v>Acct  1 - US Bank</v>
      </c>
      <c r="AA38" t="str">
        <f ca="1"/>
        <v>SDGE</v>
      </c>
      <c r="AB38">
        <f ca="1"/>
        <v>46109</v>
      </c>
      <c r="AC38">
        <f ca="1"/>
        <v>6144.5599999999995</v>
      </c>
      <c r="AD38" t="str">
        <f ca="1"/>
        <v>Acct  2 - Wells Fargo</v>
      </c>
      <c r="AE38" t="str">
        <f ca="1"/>
        <v>SDGE</v>
      </c>
      <c r="AF38">
        <f ca="1"/>
        <v>46109</v>
      </c>
      <c r="AG38">
        <f ca="1"/>
        <v>23456.39</v>
      </c>
      <c r="AH38" t="str">
        <f ca="1"/>
        <v>Acct  3 - ADP</v>
      </c>
      <c r="AI38" t="str">
        <f ca="1"/>
        <v>SDGE</v>
      </c>
      <c r="AJ38">
        <f ca="1"/>
        <v>46109</v>
      </c>
      <c r="AK38">
        <f ca="1"/>
        <v>114.43</v>
      </c>
      <c r="AL38" t="str">
        <f ca="1"/>
        <v>Acct  4 - Marcus</v>
      </c>
      <c r="AM38" t="str">
        <f ca="1"/>
        <v>SDGE</v>
      </c>
      <c r="AN38">
        <f ca="1"/>
        <v>46109</v>
      </c>
      <c r="AO38">
        <f ca="1"/>
        <v>12062.04</v>
      </c>
      <c r="AP38" t="str">
        <f ca="1"/>
        <v>Acct  5 - T.Rowe Price</v>
      </c>
      <c r="AQ38" t="str">
        <f ca="1"/>
        <v>SDGE</v>
      </c>
      <c r="AR38">
        <f ca="1"/>
        <v>46109</v>
      </c>
      <c r="AS38">
        <f ca="1"/>
        <v>-6000.05</v>
      </c>
      <c r="AT38" t="str">
        <f ca="1"/>
        <v>Acct  6 - Platinum</v>
      </c>
      <c r="AU38" t="str">
        <f ca="1"/>
        <v>SDGE</v>
      </c>
      <c r="AV38">
        <f ca="1"/>
        <v>46109</v>
      </c>
      <c r="AW38">
        <f ca="1"/>
        <v>-8357.82</v>
      </c>
      <c r="AX38" t="str">
        <f ca="1"/>
        <v>Acct  7 - Visa Go</v>
      </c>
      <c r="AY38" t="str">
        <f ca="1"/>
        <v>SDGE</v>
      </c>
      <c r="AZ38">
        <f ca="1"/>
        <v>46109</v>
      </c>
      <c r="BA38">
        <f ca="1"/>
        <v>-4271.75</v>
      </c>
      <c r="BB38" t="str">
        <f ca="1"/>
        <v>Acct  8 - CareCredit</v>
      </c>
      <c r="BC38" t="str">
        <f ca="1"/>
        <v>SDGE</v>
      </c>
      <c r="BD38">
        <f ca="1"/>
        <v>46109</v>
      </c>
      <c r="BE38">
        <f ca="1"/>
        <v>0</v>
      </c>
      <c r="BF38" t="str">
        <f ca="1"/>
        <v>Acct  9 - Costco</v>
      </c>
      <c r="BG38" t="str">
        <f ca="1"/>
        <v>SDGE</v>
      </c>
      <c r="BH38">
        <f ca="1"/>
        <v>46109</v>
      </c>
      <c r="BI38">
        <f ca="1"/>
        <v>280</v>
      </c>
      <c r="BJ38" t="str">
        <f ca="1"/>
        <v xml:space="preserve">Acct 10 - </v>
      </c>
      <c r="BK38" t="str">
        <f ca="1"/>
        <v>SDGE</v>
      </c>
      <c r="BL38">
        <f ca="1"/>
        <v>46109</v>
      </c>
      <c r="BM38">
        <f ca="1"/>
        <v>9461.32</v>
      </c>
      <c r="BN38" t="str">
        <f ca="1"/>
        <v xml:space="preserve"> Checking</v>
      </c>
      <c r="BO38" t="str">
        <f ca="1"/>
        <v>SDGE</v>
      </c>
      <c r="BP38">
        <f ca="1"/>
        <v>46109</v>
      </c>
      <c r="BQ38">
        <f ca="1"/>
        <v>-18629.62</v>
      </c>
      <c r="BR38" t="str">
        <f ca="1"/>
        <v xml:space="preserve"> Credit</v>
      </c>
      <c r="BS38" t="str">
        <f ca="1"/>
        <v>SDGE</v>
      </c>
      <c r="BT38">
        <f ca="1"/>
        <v>46109</v>
      </c>
      <c r="BU38">
        <f ca="1"/>
        <v>35632.86</v>
      </c>
      <c r="BV38" t="str">
        <f ca="1"/>
        <v xml:space="preserve"> Savings</v>
      </c>
      <c r="BW38" t="str">
        <f ca="1"/>
        <v>SDGE</v>
      </c>
      <c r="BX38">
        <f ca="1"/>
        <v>46109</v>
      </c>
      <c r="BY38">
        <f ca="1"/>
        <v>26744.559999999998</v>
      </c>
      <c r="BZ38" t="str">
        <f ca="1"/>
        <v xml:space="preserve"> Net Worth</v>
      </c>
    </row>
    <row r="39" spans="1:78" x14ac:dyDescent="0.25">
      <c r="A39" t="str">
        <f ca="1"/>
        <v>SDGE</v>
      </c>
      <c r="B39" s="8">
        <f ca="1"/>
        <v>46109</v>
      </c>
      <c r="C39" s="107">
        <f ca="1"/>
        <v>3316.76</v>
      </c>
      <c r="D39" t="str">
        <f ca="1"/>
        <v>Acct  1 - US Bank</v>
      </c>
      <c r="F39" t="str">
        <f ca="1"/>
        <v>Prime Ad-Free</v>
      </c>
      <c r="G39" s="8">
        <f ca="1"/>
        <v>46109</v>
      </c>
      <c r="H39" s="107">
        <f ca="1"/>
        <v>9458.33</v>
      </c>
      <c r="I39" s="107">
        <f ca="1"/>
        <v>-18629.62</v>
      </c>
      <c r="J39" s="107">
        <f ca="1"/>
        <v>35632.86</v>
      </c>
      <c r="K39" s="107">
        <f ca="1"/>
        <v>26741.57</v>
      </c>
      <c r="L39" s="107">
        <f ca="1"/>
        <v>3313.7700000000004</v>
      </c>
      <c r="M39" s="107">
        <f ca="1"/>
        <v>6144.5599999999995</v>
      </c>
      <c r="N39" s="107">
        <f ca="1"/>
        <v>23456.39</v>
      </c>
      <c r="O39" s="107">
        <f ca="1"/>
        <v>114.43</v>
      </c>
      <c r="P39" s="107">
        <f ca="1"/>
        <v>12062.04</v>
      </c>
      <c r="Q39" s="107">
        <f ca="1"/>
        <v>-6000.05</v>
      </c>
      <c r="R39" s="107">
        <f ca="1"/>
        <v>-8357.82</v>
      </c>
      <c r="S39" s="107">
        <f ca="1"/>
        <v>-4271.75</v>
      </c>
      <c r="T39" s="107">
        <f ca="1"/>
        <v>0</v>
      </c>
      <c r="U39" s="107">
        <f ca="1"/>
        <v>280</v>
      </c>
      <c r="W39" t="str">
        <f ca="1"/>
        <v>Prime Ad-Free</v>
      </c>
      <c r="X39">
        <f ca="1"/>
        <v>46109</v>
      </c>
      <c r="Y39">
        <f ca="1"/>
        <v>3313.7700000000004</v>
      </c>
      <c r="Z39" t="str">
        <f ca="1"/>
        <v>Acct  1 - US Bank</v>
      </c>
      <c r="AA39" t="str">
        <f ca="1"/>
        <v>Prime Ad-Free</v>
      </c>
      <c r="AB39">
        <f ca="1"/>
        <v>46109</v>
      </c>
      <c r="AC39">
        <f ca="1"/>
        <v>6144.5599999999995</v>
      </c>
      <c r="AD39" t="str">
        <f ca="1"/>
        <v>Acct  2 - Wells Fargo</v>
      </c>
      <c r="AE39" t="str">
        <f ca="1"/>
        <v>Prime Ad-Free</v>
      </c>
      <c r="AF39">
        <f ca="1"/>
        <v>46109</v>
      </c>
      <c r="AG39">
        <f ca="1"/>
        <v>23456.39</v>
      </c>
      <c r="AH39" t="str">
        <f ca="1"/>
        <v>Acct  3 - ADP</v>
      </c>
      <c r="AI39" t="str">
        <f ca="1"/>
        <v>Prime Ad-Free</v>
      </c>
      <c r="AJ39">
        <f ca="1"/>
        <v>46109</v>
      </c>
      <c r="AK39">
        <f ca="1"/>
        <v>114.43</v>
      </c>
      <c r="AL39" t="str">
        <f ca="1"/>
        <v>Acct  4 - Marcus</v>
      </c>
      <c r="AM39" t="str">
        <f ca="1"/>
        <v>Prime Ad-Free</v>
      </c>
      <c r="AN39">
        <f ca="1"/>
        <v>46109</v>
      </c>
      <c r="AO39">
        <f ca="1"/>
        <v>12062.04</v>
      </c>
      <c r="AP39" t="str">
        <f ca="1"/>
        <v>Acct  5 - T.Rowe Price</v>
      </c>
      <c r="AQ39" t="str">
        <f ca="1"/>
        <v>Prime Ad-Free</v>
      </c>
      <c r="AR39">
        <f ca="1"/>
        <v>46109</v>
      </c>
      <c r="AS39">
        <f ca="1"/>
        <v>-6000.05</v>
      </c>
      <c r="AT39" t="str">
        <f ca="1"/>
        <v>Acct  6 - Platinum</v>
      </c>
      <c r="AU39" t="str">
        <f ca="1"/>
        <v>Prime Ad-Free</v>
      </c>
      <c r="AV39">
        <f ca="1"/>
        <v>46109</v>
      </c>
      <c r="AW39">
        <f ca="1"/>
        <v>-8357.82</v>
      </c>
      <c r="AX39" t="str">
        <f ca="1"/>
        <v>Acct  7 - Visa Go</v>
      </c>
      <c r="AY39" t="str">
        <f ca="1"/>
        <v>Prime Ad-Free</v>
      </c>
      <c r="AZ39">
        <f ca="1"/>
        <v>46109</v>
      </c>
      <c r="BA39">
        <f ca="1"/>
        <v>-4271.75</v>
      </c>
      <c r="BB39" t="str">
        <f ca="1"/>
        <v>Acct  8 - CareCredit</v>
      </c>
      <c r="BC39" t="str">
        <f ca="1"/>
        <v>Prime Ad-Free</v>
      </c>
      <c r="BD39">
        <f ca="1"/>
        <v>46109</v>
      </c>
      <c r="BE39">
        <f ca="1"/>
        <v>0</v>
      </c>
      <c r="BF39" t="str">
        <f ca="1"/>
        <v>Acct  9 - Costco</v>
      </c>
      <c r="BG39" t="str">
        <f ca="1"/>
        <v>Prime Ad-Free</v>
      </c>
      <c r="BH39">
        <f ca="1"/>
        <v>46109</v>
      </c>
      <c r="BI39">
        <f ca="1"/>
        <v>280</v>
      </c>
      <c r="BJ39" t="str">
        <f ca="1"/>
        <v xml:space="preserve">Acct 10 - </v>
      </c>
      <c r="BK39" t="str">
        <f ca="1"/>
        <v>Prime Ad-Free</v>
      </c>
      <c r="BL39">
        <f ca="1"/>
        <v>46109</v>
      </c>
      <c r="BM39">
        <f ca="1"/>
        <v>9458.33</v>
      </c>
      <c r="BN39" t="str">
        <f ca="1"/>
        <v xml:space="preserve"> Checking</v>
      </c>
      <c r="BO39" t="str">
        <f ca="1"/>
        <v>Prime Ad-Free</v>
      </c>
      <c r="BP39">
        <f ca="1"/>
        <v>46109</v>
      </c>
      <c r="BQ39">
        <f ca="1"/>
        <v>-18629.62</v>
      </c>
      <c r="BR39" t="str">
        <f ca="1"/>
        <v xml:space="preserve"> Credit</v>
      </c>
      <c r="BS39" t="str">
        <f ca="1"/>
        <v>Prime Ad-Free</v>
      </c>
      <c r="BT39">
        <f ca="1"/>
        <v>46109</v>
      </c>
      <c r="BU39">
        <f ca="1"/>
        <v>35632.86</v>
      </c>
      <c r="BV39" t="str">
        <f ca="1"/>
        <v xml:space="preserve"> Savings</v>
      </c>
      <c r="BW39" t="str">
        <f ca="1"/>
        <v>Prime Ad-Free</v>
      </c>
      <c r="BX39">
        <f ca="1"/>
        <v>46109</v>
      </c>
      <c r="BY39">
        <f ca="1"/>
        <v>26741.57</v>
      </c>
      <c r="BZ39" t="str">
        <f ca="1"/>
        <v xml:space="preserve"> Net Worth</v>
      </c>
    </row>
    <row r="40" spans="1:78" x14ac:dyDescent="0.25">
      <c r="A40" t="str">
        <f ca="1"/>
        <v>Prime Ad-Free</v>
      </c>
      <c r="B40" s="8">
        <f ca="1"/>
        <v>46109</v>
      </c>
      <c r="C40" s="107">
        <f ca="1"/>
        <v>3313.7700000000004</v>
      </c>
      <c r="D40" t="str">
        <f ca="1"/>
        <v>Acct  1 - US Bank</v>
      </c>
      <c r="F40" t="str">
        <f ca="1"/>
        <v>Disability</v>
      </c>
      <c r="G40" s="8">
        <f ca="1"/>
        <v>46113</v>
      </c>
      <c r="H40" s="107">
        <f ca="1"/>
        <v>9814.99</v>
      </c>
      <c r="I40" s="107">
        <f ca="1"/>
        <v>-18629.62</v>
      </c>
      <c r="J40" s="107">
        <f ca="1"/>
        <v>35632.86</v>
      </c>
      <c r="K40" s="107">
        <f ca="1"/>
        <v>27098.229999999996</v>
      </c>
      <c r="L40" s="107">
        <f ca="1"/>
        <v>3313.7700000000004</v>
      </c>
      <c r="M40" s="107">
        <f ca="1"/>
        <v>6501.2199999999993</v>
      </c>
      <c r="N40" s="107">
        <f ca="1"/>
        <v>23456.39</v>
      </c>
      <c r="O40" s="107">
        <f ca="1"/>
        <v>114.43</v>
      </c>
      <c r="P40" s="107">
        <f ca="1"/>
        <v>12062.04</v>
      </c>
      <c r="Q40" s="107">
        <f ca="1"/>
        <v>-6000.05</v>
      </c>
      <c r="R40" s="107">
        <f ca="1"/>
        <v>-8357.82</v>
      </c>
      <c r="S40" s="107">
        <f ca="1"/>
        <v>-4271.75</v>
      </c>
      <c r="T40" s="107">
        <f ca="1"/>
        <v>0</v>
      </c>
      <c r="U40" s="107">
        <f ca="1"/>
        <v>280</v>
      </c>
      <c r="W40" t="str">
        <f ca="1"/>
        <v>Disability</v>
      </c>
      <c r="X40">
        <f ca="1"/>
        <v>46113</v>
      </c>
      <c r="Y40">
        <f ca="1"/>
        <v>3313.7700000000004</v>
      </c>
      <c r="Z40" t="str">
        <f ca="1"/>
        <v>Acct  1 - US Bank</v>
      </c>
      <c r="AA40" t="str">
        <f ca="1"/>
        <v>Disability</v>
      </c>
      <c r="AB40">
        <f ca="1"/>
        <v>46113</v>
      </c>
      <c r="AC40">
        <f ca="1"/>
        <v>6501.2199999999993</v>
      </c>
      <c r="AD40" t="str">
        <f ca="1"/>
        <v>Acct  2 - Wells Fargo</v>
      </c>
      <c r="AE40" t="str">
        <f ca="1"/>
        <v>Disability</v>
      </c>
      <c r="AF40">
        <f ca="1"/>
        <v>46113</v>
      </c>
      <c r="AG40">
        <f ca="1"/>
        <v>23456.39</v>
      </c>
      <c r="AH40" t="str">
        <f ca="1"/>
        <v>Acct  3 - ADP</v>
      </c>
      <c r="AI40" t="str">
        <f ca="1"/>
        <v>Disability</v>
      </c>
      <c r="AJ40">
        <f ca="1"/>
        <v>46113</v>
      </c>
      <c r="AK40">
        <f ca="1"/>
        <v>114.43</v>
      </c>
      <c r="AL40" t="str">
        <f ca="1"/>
        <v>Acct  4 - Marcus</v>
      </c>
      <c r="AM40" t="str">
        <f ca="1"/>
        <v>Disability</v>
      </c>
      <c r="AN40">
        <f ca="1"/>
        <v>46113</v>
      </c>
      <c r="AO40">
        <f ca="1"/>
        <v>12062.04</v>
      </c>
      <c r="AP40" t="str">
        <f ca="1"/>
        <v>Acct  5 - T.Rowe Price</v>
      </c>
      <c r="AQ40" t="str">
        <f ca="1"/>
        <v>Disability</v>
      </c>
      <c r="AR40">
        <f ca="1"/>
        <v>46113</v>
      </c>
      <c r="AS40">
        <f ca="1"/>
        <v>-6000.05</v>
      </c>
      <c r="AT40" t="str">
        <f ca="1"/>
        <v>Acct  6 - Platinum</v>
      </c>
      <c r="AU40" t="str">
        <f ca="1"/>
        <v>Disability</v>
      </c>
      <c r="AV40">
        <f ca="1"/>
        <v>46113</v>
      </c>
      <c r="AW40">
        <f ca="1"/>
        <v>-8357.82</v>
      </c>
      <c r="AX40" t="str">
        <f ca="1"/>
        <v>Acct  7 - Visa Go</v>
      </c>
      <c r="AY40" t="str">
        <f ca="1"/>
        <v>Disability</v>
      </c>
      <c r="AZ40">
        <f ca="1"/>
        <v>46113</v>
      </c>
      <c r="BA40">
        <f ca="1"/>
        <v>-4271.75</v>
      </c>
      <c r="BB40" t="str">
        <f ca="1"/>
        <v>Acct  8 - CareCredit</v>
      </c>
      <c r="BC40" t="str">
        <f ca="1"/>
        <v>Disability</v>
      </c>
      <c r="BD40">
        <f ca="1"/>
        <v>46113</v>
      </c>
      <c r="BE40">
        <f ca="1"/>
        <v>0</v>
      </c>
      <c r="BF40" t="str">
        <f ca="1"/>
        <v>Acct  9 - Costco</v>
      </c>
      <c r="BG40" t="str">
        <f ca="1"/>
        <v>Disability</v>
      </c>
      <c r="BH40">
        <f ca="1"/>
        <v>46113</v>
      </c>
      <c r="BI40">
        <f ca="1"/>
        <v>280</v>
      </c>
      <c r="BJ40" t="str">
        <f ca="1"/>
        <v xml:space="preserve">Acct 10 - </v>
      </c>
      <c r="BK40" t="str">
        <f ca="1"/>
        <v>Disability</v>
      </c>
      <c r="BL40">
        <f ca="1"/>
        <v>46113</v>
      </c>
      <c r="BM40">
        <f ca="1"/>
        <v>9814.99</v>
      </c>
      <c r="BN40" t="str">
        <f ca="1"/>
        <v xml:space="preserve"> Checking</v>
      </c>
      <c r="BO40" t="str">
        <f ca="1"/>
        <v>Disability</v>
      </c>
      <c r="BP40">
        <f ca="1"/>
        <v>46113</v>
      </c>
      <c r="BQ40">
        <f ca="1"/>
        <v>-18629.62</v>
      </c>
      <c r="BR40" t="str">
        <f ca="1"/>
        <v xml:space="preserve"> Credit</v>
      </c>
      <c r="BS40" t="str">
        <f ca="1"/>
        <v>Disability</v>
      </c>
      <c r="BT40">
        <f ca="1"/>
        <v>46113</v>
      </c>
      <c r="BU40">
        <f ca="1"/>
        <v>35632.86</v>
      </c>
      <c r="BV40" t="str">
        <f ca="1"/>
        <v xml:space="preserve"> Savings</v>
      </c>
      <c r="BW40" t="str">
        <f ca="1"/>
        <v>Disability</v>
      </c>
      <c r="BX40">
        <f ca="1"/>
        <v>46113</v>
      </c>
      <c r="BY40">
        <f ca="1"/>
        <v>27098.229999999996</v>
      </c>
      <c r="BZ40" t="str">
        <f ca="1"/>
        <v xml:space="preserve"> Net Worth</v>
      </c>
    </row>
    <row r="41" spans="1:78" x14ac:dyDescent="0.25">
      <c r="A41" t="str">
        <f ca="1"/>
        <v>Disability</v>
      </c>
      <c r="B41" s="8">
        <f ca="1"/>
        <v>46113</v>
      </c>
      <c r="C41" s="107">
        <f ca="1"/>
        <v>3313.7700000000004</v>
      </c>
      <c r="D41" t="str">
        <f ca="1"/>
        <v>Acct  1 - US Bank</v>
      </c>
      <c r="F41" t="str">
        <f ca="1"/>
        <v>Kulo Rent</v>
      </c>
      <c r="G41" s="8">
        <f ca="1"/>
        <v>46113</v>
      </c>
      <c r="H41" s="107">
        <f ca="1"/>
        <v>8855.99</v>
      </c>
      <c r="I41" s="107">
        <f ca="1"/>
        <v>-18629.62</v>
      </c>
      <c r="J41" s="107">
        <f ca="1"/>
        <v>35632.86</v>
      </c>
      <c r="K41" s="107">
        <f ca="1"/>
        <v>26139.229999999996</v>
      </c>
      <c r="L41" s="107">
        <f ca="1"/>
        <v>2354.7700000000004</v>
      </c>
      <c r="M41" s="107">
        <f ca="1"/>
        <v>6501.2199999999993</v>
      </c>
      <c r="N41" s="107">
        <f ca="1"/>
        <v>23456.39</v>
      </c>
      <c r="O41" s="107">
        <f ca="1"/>
        <v>114.43</v>
      </c>
      <c r="P41" s="107">
        <f ca="1"/>
        <v>12062.04</v>
      </c>
      <c r="Q41" s="107">
        <f ca="1"/>
        <v>-6000.05</v>
      </c>
      <c r="R41" s="107">
        <f ca="1"/>
        <v>-8357.82</v>
      </c>
      <c r="S41" s="107">
        <f ca="1"/>
        <v>-4271.75</v>
      </c>
      <c r="T41" s="107">
        <f ca="1"/>
        <v>0</v>
      </c>
      <c r="U41" s="107">
        <f ca="1"/>
        <v>280</v>
      </c>
      <c r="W41" t="str">
        <f ca="1"/>
        <v>Kulo Rent</v>
      </c>
      <c r="X41">
        <f ca="1"/>
        <v>46113</v>
      </c>
      <c r="Y41">
        <f ca="1"/>
        <v>2354.7700000000004</v>
      </c>
      <c r="Z41" t="str">
        <f ca="1"/>
        <v>Acct  1 - US Bank</v>
      </c>
      <c r="AA41" t="str">
        <f ca="1"/>
        <v>Kulo Rent</v>
      </c>
      <c r="AB41">
        <f ca="1"/>
        <v>46113</v>
      </c>
      <c r="AC41">
        <f ca="1"/>
        <v>6501.2199999999993</v>
      </c>
      <c r="AD41" t="str">
        <f ca="1"/>
        <v>Acct  2 - Wells Fargo</v>
      </c>
      <c r="AE41" t="str">
        <f ca="1"/>
        <v>Kulo Rent</v>
      </c>
      <c r="AF41">
        <f ca="1"/>
        <v>46113</v>
      </c>
      <c r="AG41">
        <f ca="1"/>
        <v>23456.39</v>
      </c>
      <c r="AH41" t="str">
        <f ca="1"/>
        <v>Acct  3 - ADP</v>
      </c>
      <c r="AI41" t="str">
        <f ca="1"/>
        <v>Kulo Rent</v>
      </c>
      <c r="AJ41">
        <f ca="1"/>
        <v>46113</v>
      </c>
      <c r="AK41">
        <f ca="1"/>
        <v>114.43</v>
      </c>
      <c r="AL41" t="str">
        <f ca="1"/>
        <v>Acct  4 - Marcus</v>
      </c>
      <c r="AM41" t="str">
        <f ca="1"/>
        <v>Kulo Rent</v>
      </c>
      <c r="AN41">
        <f ca="1"/>
        <v>46113</v>
      </c>
      <c r="AO41">
        <f ca="1"/>
        <v>12062.04</v>
      </c>
      <c r="AP41" t="str">
        <f ca="1"/>
        <v>Acct  5 - T.Rowe Price</v>
      </c>
      <c r="AQ41" t="str">
        <f ca="1"/>
        <v>Kulo Rent</v>
      </c>
      <c r="AR41">
        <f ca="1"/>
        <v>46113</v>
      </c>
      <c r="AS41">
        <f ca="1"/>
        <v>-6000.05</v>
      </c>
      <c r="AT41" t="str">
        <f ca="1"/>
        <v>Acct  6 - Platinum</v>
      </c>
      <c r="AU41" t="str">
        <f ca="1"/>
        <v>Kulo Rent</v>
      </c>
      <c r="AV41">
        <f ca="1"/>
        <v>46113</v>
      </c>
      <c r="AW41">
        <f ca="1"/>
        <v>-8357.82</v>
      </c>
      <c r="AX41" t="str">
        <f ca="1"/>
        <v>Acct  7 - Visa Go</v>
      </c>
      <c r="AY41" t="str">
        <f ca="1"/>
        <v>Kulo Rent</v>
      </c>
      <c r="AZ41">
        <f ca="1"/>
        <v>46113</v>
      </c>
      <c r="BA41">
        <f ca="1"/>
        <v>-4271.75</v>
      </c>
      <c r="BB41" t="str">
        <f ca="1"/>
        <v>Acct  8 - CareCredit</v>
      </c>
      <c r="BC41" t="str">
        <f ca="1"/>
        <v>Kulo Rent</v>
      </c>
      <c r="BD41">
        <f ca="1"/>
        <v>46113</v>
      </c>
      <c r="BE41">
        <f ca="1"/>
        <v>0</v>
      </c>
      <c r="BF41" t="str">
        <f ca="1"/>
        <v>Acct  9 - Costco</v>
      </c>
      <c r="BG41" t="str">
        <f ca="1"/>
        <v>Kulo Rent</v>
      </c>
      <c r="BH41">
        <f ca="1"/>
        <v>46113</v>
      </c>
      <c r="BI41">
        <f ca="1"/>
        <v>280</v>
      </c>
      <c r="BJ41" t="str">
        <f ca="1"/>
        <v xml:space="preserve">Acct 10 - </v>
      </c>
      <c r="BK41" t="str">
        <f ca="1"/>
        <v>Kulo Rent</v>
      </c>
      <c r="BL41">
        <f ca="1"/>
        <v>46113</v>
      </c>
      <c r="BM41">
        <f ca="1"/>
        <v>8855.99</v>
      </c>
      <c r="BN41" t="str">
        <f ca="1"/>
        <v xml:space="preserve"> Checking</v>
      </c>
      <c r="BO41" t="str">
        <f ca="1"/>
        <v>Kulo Rent</v>
      </c>
      <c r="BP41">
        <f ca="1"/>
        <v>46113</v>
      </c>
      <c r="BQ41">
        <f ca="1"/>
        <v>-18629.62</v>
      </c>
      <c r="BR41" t="str">
        <f ca="1"/>
        <v xml:space="preserve"> Credit</v>
      </c>
      <c r="BS41" t="str">
        <f ca="1"/>
        <v>Kulo Rent</v>
      </c>
      <c r="BT41">
        <f ca="1"/>
        <v>46113</v>
      </c>
      <c r="BU41">
        <f ca="1"/>
        <v>35632.86</v>
      </c>
      <c r="BV41" t="str">
        <f ca="1"/>
        <v xml:space="preserve"> Savings</v>
      </c>
      <c r="BW41" t="str">
        <f ca="1"/>
        <v>Kulo Rent</v>
      </c>
      <c r="BX41">
        <f ca="1"/>
        <v>46113</v>
      </c>
      <c r="BY41">
        <f ca="1"/>
        <v>26139.229999999996</v>
      </c>
      <c r="BZ41" t="str">
        <f ca="1"/>
        <v xml:space="preserve"> Net Worth</v>
      </c>
    </row>
    <row r="42" spans="1:78" x14ac:dyDescent="0.25">
      <c r="A42" t="str">
        <f ca="1"/>
        <v>Kulo Rent</v>
      </c>
      <c r="B42" s="8">
        <f ca="1"/>
        <v>46113</v>
      </c>
      <c r="C42" s="107">
        <f ca="1"/>
        <v>2354.7700000000004</v>
      </c>
      <c r="D42" t="str">
        <f ca="1"/>
        <v>Acct  1 - US Bank</v>
      </c>
      <c r="F42" t="str">
        <f ca="1"/>
        <v>Rent</v>
      </c>
      <c r="G42" s="8">
        <f ca="1"/>
        <v>46113</v>
      </c>
      <c r="H42" s="107">
        <f ca="1"/>
        <v>7578.0199999999995</v>
      </c>
      <c r="I42" s="107">
        <f ca="1"/>
        <v>-18629.62</v>
      </c>
      <c r="J42" s="107">
        <f ca="1"/>
        <v>35632.86</v>
      </c>
      <c r="K42" s="107">
        <f ca="1"/>
        <v>24861.260000000002</v>
      </c>
      <c r="L42" s="107">
        <f ca="1"/>
        <v>1076.8000000000004</v>
      </c>
      <c r="M42" s="107">
        <f ca="1"/>
        <v>6501.2199999999993</v>
      </c>
      <c r="N42" s="107">
        <f ca="1"/>
        <v>23456.39</v>
      </c>
      <c r="O42" s="107">
        <f ca="1"/>
        <v>114.43</v>
      </c>
      <c r="P42" s="107">
        <f ca="1"/>
        <v>12062.04</v>
      </c>
      <c r="Q42" s="107">
        <f ca="1"/>
        <v>-6000.05</v>
      </c>
      <c r="R42" s="107">
        <f ca="1"/>
        <v>-8357.82</v>
      </c>
      <c r="S42" s="107">
        <f ca="1"/>
        <v>-4271.75</v>
      </c>
      <c r="T42" s="107">
        <f ca="1"/>
        <v>0</v>
      </c>
      <c r="U42" s="107">
        <f ca="1"/>
        <v>280</v>
      </c>
      <c r="W42" t="str">
        <f ca="1"/>
        <v>Rent</v>
      </c>
      <c r="X42">
        <f ca="1"/>
        <v>46113</v>
      </c>
      <c r="Y42">
        <f ca="1"/>
        <v>1076.8000000000004</v>
      </c>
      <c r="Z42" t="str">
        <f ca="1"/>
        <v>Acct  1 - US Bank</v>
      </c>
      <c r="AA42" t="str">
        <f ca="1"/>
        <v>Rent</v>
      </c>
      <c r="AB42">
        <f ca="1"/>
        <v>46113</v>
      </c>
      <c r="AC42">
        <f ca="1"/>
        <v>6501.2199999999993</v>
      </c>
      <c r="AD42" t="str">
        <f ca="1"/>
        <v>Acct  2 - Wells Fargo</v>
      </c>
      <c r="AE42" t="str">
        <f ca="1"/>
        <v>Rent</v>
      </c>
      <c r="AF42">
        <f ca="1"/>
        <v>46113</v>
      </c>
      <c r="AG42">
        <f ca="1"/>
        <v>23456.39</v>
      </c>
      <c r="AH42" t="str">
        <f ca="1"/>
        <v>Acct  3 - ADP</v>
      </c>
      <c r="AI42" t="str">
        <f ca="1"/>
        <v>Rent</v>
      </c>
      <c r="AJ42">
        <f ca="1"/>
        <v>46113</v>
      </c>
      <c r="AK42">
        <f ca="1"/>
        <v>114.43</v>
      </c>
      <c r="AL42" t="str">
        <f ca="1"/>
        <v>Acct  4 - Marcus</v>
      </c>
      <c r="AM42" t="str">
        <f ca="1"/>
        <v>Rent</v>
      </c>
      <c r="AN42">
        <f ca="1"/>
        <v>46113</v>
      </c>
      <c r="AO42">
        <f ca="1"/>
        <v>12062.04</v>
      </c>
      <c r="AP42" t="str">
        <f ca="1"/>
        <v>Acct  5 - T.Rowe Price</v>
      </c>
      <c r="AQ42" t="str">
        <f ca="1"/>
        <v>Rent</v>
      </c>
      <c r="AR42">
        <f ca="1"/>
        <v>46113</v>
      </c>
      <c r="AS42">
        <f ca="1"/>
        <v>-6000.05</v>
      </c>
      <c r="AT42" t="str">
        <f ca="1"/>
        <v>Acct  6 - Platinum</v>
      </c>
      <c r="AU42" t="str">
        <f ca="1"/>
        <v>Rent</v>
      </c>
      <c r="AV42">
        <f ca="1"/>
        <v>46113</v>
      </c>
      <c r="AW42">
        <f ca="1"/>
        <v>-8357.82</v>
      </c>
      <c r="AX42" t="str">
        <f ca="1"/>
        <v>Acct  7 - Visa Go</v>
      </c>
      <c r="AY42" t="str">
        <f ca="1"/>
        <v>Rent</v>
      </c>
      <c r="AZ42">
        <f ca="1"/>
        <v>46113</v>
      </c>
      <c r="BA42">
        <f ca="1"/>
        <v>-4271.75</v>
      </c>
      <c r="BB42" t="str">
        <f ca="1"/>
        <v>Acct  8 - CareCredit</v>
      </c>
      <c r="BC42" t="str">
        <f ca="1"/>
        <v>Rent</v>
      </c>
      <c r="BD42">
        <f ca="1"/>
        <v>46113</v>
      </c>
      <c r="BE42">
        <f ca="1"/>
        <v>0</v>
      </c>
      <c r="BF42" t="str">
        <f ca="1"/>
        <v>Acct  9 - Costco</v>
      </c>
      <c r="BG42" t="str">
        <f ca="1"/>
        <v>Rent</v>
      </c>
      <c r="BH42">
        <f ca="1"/>
        <v>46113</v>
      </c>
      <c r="BI42">
        <f ca="1"/>
        <v>280</v>
      </c>
      <c r="BJ42" t="str">
        <f ca="1"/>
        <v xml:space="preserve">Acct 10 - </v>
      </c>
      <c r="BK42" t="str">
        <f ca="1"/>
        <v>Rent</v>
      </c>
      <c r="BL42">
        <f ca="1"/>
        <v>46113</v>
      </c>
      <c r="BM42">
        <f ca="1"/>
        <v>7578.0199999999995</v>
      </c>
      <c r="BN42" t="str">
        <f ca="1"/>
        <v xml:space="preserve"> Checking</v>
      </c>
      <c r="BO42" t="str">
        <f ca="1"/>
        <v>Rent</v>
      </c>
      <c r="BP42">
        <f ca="1"/>
        <v>46113</v>
      </c>
      <c r="BQ42">
        <f ca="1"/>
        <v>-18629.62</v>
      </c>
      <c r="BR42" t="str">
        <f ca="1"/>
        <v xml:space="preserve"> Credit</v>
      </c>
      <c r="BS42" t="str">
        <f ca="1"/>
        <v>Rent</v>
      </c>
      <c r="BT42">
        <f ca="1"/>
        <v>46113</v>
      </c>
      <c r="BU42">
        <f ca="1"/>
        <v>35632.86</v>
      </c>
      <c r="BV42" t="str">
        <f ca="1"/>
        <v xml:space="preserve"> Savings</v>
      </c>
      <c r="BW42" t="str">
        <f ca="1"/>
        <v>Rent</v>
      </c>
      <c r="BX42">
        <f ca="1"/>
        <v>46113</v>
      </c>
      <c r="BY42">
        <f ca="1"/>
        <v>24861.260000000002</v>
      </c>
      <c r="BZ42" t="str">
        <f ca="1"/>
        <v xml:space="preserve"> Net Worth</v>
      </c>
    </row>
    <row r="43" spans="1:78" x14ac:dyDescent="0.25">
      <c r="A43" t="str">
        <f ca="1"/>
        <v>Rent</v>
      </c>
      <c r="B43" s="8">
        <f ca="1"/>
        <v>46113</v>
      </c>
      <c r="C43" s="107">
        <f ca="1"/>
        <v>1076.8000000000004</v>
      </c>
      <c r="D43" t="str">
        <f ca="1"/>
        <v>Acct  1 - US Bank</v>
      </c>
      <c r="F43" t="str">
        <f ca="1"/>
        <v>Visa Platinum</v>
      </c>
      <c r="G43" s="8">
        <f ca="1"/>
        <v>46115</v>
      </c>
      <c r="H43" s="107">
        <f ca="1"/>
        <v>7349.0199999999995</v>
      </c>
      <c r="I43" s="107">
        <f ca="1"/>
        <v>-18318.62</v>
      </c>
      <c r="J43" s="107">
        <f ca="1"/>
        <v>35632.86</v>
      </c>
      <c r="K43" s="107">
        <f ca="1"/>
        <v>24943.260000000002</v>
      </c>
      <c r="L43" s="107">
        <f ca="1"/>
        <v>847.80000000000041</v>
      </c>
      <c r="M43" s="107">
        <f ca="1"/>
        <v>6501.2199999999993</v>
      </c>
      <c r="N43" s="107">
        <f ca="1"/>
        <v>23456.39</v>
      </c>
      <c r="O43" s="107">
        <f ca="1"/>
        <v>114.43</v>
      </c>
      <c r="P43" s="107">
        <f ca="1"/>
        <v>12062.04</v>
      </c>
      <c r="Q43" s="107">
        <f ca="1"/>
        <v>-5689.05</v>
      </c>
      <c r="R43" s="107">
        <f ca="1"/>
        <v>-8357.82</v>
      </c>
      <c r="S43" s="107">
        <f ca="1"/>
        <v>-4271.75</v>
      </c>
      <c r="T43" s="107">
        <f ca="1"/>
        <v>0</v>
      </c>
      <c r="U43" s="107">
        <f ca="1"/>
        <v>280</v>
      </c>
      <c r="W43" t="str">
        <f ca="1"/>
        <v>Visa Platinum</v>
      </c>
      <c r="X43">
        <f ca="1"/>
        <v>46115</v>
      </c>
      <c r="Y43">
        <f ca="1"/>
        <v>847.80000000000041</v>
      </c>
      <c r="Z43" t="str">
        <f ca="1"/>
        <v>Acct  1 - US Bank</v>
      </c>
      <c r="AA43" t="str">
        <f ca="1"/>
        <v>Visa Platinum</v>
      </c>
      <c r="AB43">
        <f ca="1"/>
        <v>46115</v>
      </c>
      <c r="AC43">
        <f ca="1"/>
        <v>6501.2199999999993</v>
      </c>
      <c r="AD43" t="str">
        <f ca="1"/>
        <v>Acct  2 - Wells Fargo</v>
      </c>
      <c r="AE43" t="str">
        <f ca="1"/>
        <v>Visa Platinum</v>
      </c>
      <c r="AF43">
        <f ca="1"/>
        <v>46115</v>
      </c>
      <c r="AG43">
        <f ca="1"/>
        <v>23456.39</v>
      </c>
      <c r="AH43" t="str">
        <f ca="1"/>
        <v>Acct  3 - ADP</v>
      </c>
      <c r="AI43" t="str">
        <f ca="1"/>
        <v>Visa Platinum</v>
      </c>
      <c r="AJ43">
        <f ca="1"/>
        <v>46115</v>
      </c>
      <c r="AK43">
        <f ca="1"/>
        <v>114.43</v>
      </c>
      <c r="AL43" t="str">
        <f ca="1"/>
        <v>Acct  4 - Marcus</v>
      </c>
      <c r="AM43" t="str">
        <f ca="1"/>
        <v>Visa Platinum</v>
      </c>
      <c r="AN43">
        <f ca="1"/>
        <v>46115</v>
      </c>
      <c r="AO43">
        <f ca="1"/>
        <v>12062.04</v>
      </c>
      <c r="AP43" t="str">
        <f ca="1"/>
        <v>Acct  5 - T.Rowe Price</v>
      </c>
      <c r="AQ43" t="str">
        <f ca="1"/>
        <v>Visa Platinum</v>
      </c>
      <c r="AR43">
        <f ca="1"/>
        <v>46115</v>
      </c>
      <c r="AS43">
        <f ca="1"/>
        <v>-5689.05</v>
      </c>
      <c r="AT43" t="str">
        <f ca="1"/>
        <v>Acct  6 - Platinum</v>
      </c>
      <c r="AU43" t="str">
        <f ca="1"/>
        <v>Visa Platinum</v>
      </c>
      <c r="AV43">
        <f ca="1"/>
        <v>46115</v>
      </c>
      <c r="AW43">
        <f ca="1"/>
        <v>-8357.82</v>
      </c>
      <c r="AX43" t="str">
        <f ca="1"/>
        <v>Acct  7 - Visa Go</v>
      </c>
      <c r="AY43" t="str">
        <f ca="1"/>
        <v>Visa Platinum</v>
      </c>
      <c r="AZ43">
        <f ca="1"/>
        <v>46115</v>
      </c>
      <c r="BA43">
        <f ca="1"/>
        <v>-4271.75</v>
      </c>
      <c r="BB43" t="str">
        <f ca="1"/>
        <v>Acct  8 - CareCredit</v>
      </c>
      <c r="BC43" t="str">
        <f ca="1"/>
        <v>Visa Platinum</v>
      </c>
      <c r="BD43">
        <f ca="1"/>
        <v>46115</v>
      </c>
      <c r="BE43">
        <f ca="1"/>
        <v>0</v>
      </c>
      <c r="BF43" t="str">
        <f ca="1"/>
        <v>Acct  9 - Costco</v>
      </c>
      <c r="BG43" t="str">
        <f ca="1"/>
        <v>Visa Platinum</v>
      </c>
      <c r="BH43">
        <f ca="1"/>
        <v>46115</v>
      </c>
      <c r="BI43">
        <f ca="1"/>
        <v>280</v>
      </c>
      <c r="BJ43" t="str">
        <f ca="1"/>
        <v xml:space="preserve">Acct 10 - </v>
      </c>
      <c r="BK43" t="str">
        <f ca="1"/>
        <v>Visa Platinum</v>
      </c>
      <c r="BL43">
        <f ca="1"/>
        <v>46115</v>
      </c>
      <c r="BM43">
        <f ca="1"/>
        <v>7349.0199999999995</v>
      </c>
      <c r="BN43" t="str">
        <f ca="1"/>
        <v xml:space="preserve"> Checking</v>
      </c>
      <c r="BO43" t="str">
        <f ca="1"/>
        <v>Visa Platinum</v>
      </c>
      <c r="BP43">
        <f ca="1"/>
        <v>46115</v>
      </c>
      <c r="BQ43">
        <f ca="1"/>
        <v>-18318.62</v>
      </c>
      <c r="BR43" t="str">
        <f ca="1"/>
        <v xml:space="preserve"> Credit</v>
      </c>
      <c r="BS43" t="str">
        <f ca="1"/>
        <v>Visa Platinum</v>
      </c>
      <c r="BT43">
        <f ca="1"/>
        <v>46115</v>
      </c>
      <c r="BU43">
        <f ca="1"/>
        <v>35632.86</v>
      </c>
      <c r="BV43" t="str">
        <f ca="1"/>
        <v xml:space="preserve"> Savings</v>
      </c>
      <c r="BW43" t="str">
        <f ca="1"/>
        <v>Visa Platinum</v>
      </c>
      <c r="BX43">
        <f ca="1"/>
        <v>46115</v>
      </c>
      <c r="BY43">
        <f ca="1"/>
        <v>24943.260000000002</v>
      </c>
      <c r="BZ43" t="str">
        <f ca="1"/>
        <v xml:space="preserve"> Net Worth</v>
      </c>
    </row>
    <row r="44" spans="1:78" x14ac:dyDescent="0.25">
      <c r="A44" t="str">
        <f ca="1"/>
        <v>Visa Platinum</v>
      </c>
      <c r="B44" s="8">
        <f ca="1"/>
        <v>46115</v>
      </c>
      <c r="C44" s="107">
        <f ca="1"/>
        <v>847.80000000000041</v>
      </c>
      <c r="D44" t="str">
        <f ca="1"/>
        <v>Acct  1 - US Bank</v>
      </c>
      <c r="F44" t="str">
        <f ca="1"/>
        <v>Kulo Internet</v>
      </c>
      <c r="G44" s="8">
        <f ca="1"/>
        <v>46117</v>
      </c>
      <c r="H44" s="107">
        <f ca="1"/>
        <v>7321.0199999999995</v>
      </c>
      <c r="I44" s="107">
        <f ca="1"/>
        <v>-18318.62</v>
      </c>
      <c r="J44" s="107">
        <f ca="1"/>
        <v>35632.86</v>
      </c>
      <c r="K44" s="107">
        <f ca="1"/>
        <v>24915.260000000002</v>
      </c>
      <c r="L44" s="107">
        <f ca="1"/>
        <v>819.80000000000041</v>
      </c>
      <c r="M44" s="107">
        <f ca="1"/>
        <v>6501.2199999999993</v>
      </c>
      <c r="N44" s="107">
        <f ca="1"/>
        <v>23456.39</v>
      </c>
      <c r="O44" s="107">
        <f ca="1"/>
        <v>114.43</v>
      </c>
      <c r="P44" s="107">
        <f ca="1"/>
        <v>12062.04</v>
      </c>
      <c r="Q44" s="107">
        <f ca="1"/>
        <v>-5689.05</v>
      </c>
      <c r="R44" s="107">
        <f ca="1"/>
        <v>-8357.82</v>
      </c>
      <c r="S44" s="107">
        <f ca="1"/>
        <v>-4271.75</v>
      </c>
      <c r="T44" s="107">
        <f ca="1"/>
        <v>0</v>
      </c>
      <c r="U44" s="107">
        <f ca="1"/>
        <v>280</v>
      </c>
      <c r="W44" t="str">
        <f ca="1"/>
        <v>Kulo Internet</v>
      </c>
      <c r="X44">
        <f ca="1"/>
        <v>46117</v>
      </c>
      <c r="Y44">
        <f ca="1"/>
        <v>819.80000000000041</v>
      </c>
      <c r="Z44" t="str">
        <f ca="1"/>
        <v>Acct  1 - US Bank</v>
      </c>
      <c r="AA44" t="str">
        <f ca="1"/>
        <v>Kulo Internet</v>
      </c>
      <c r="AB44">
        <f ca="1"/>
        <v>46117</v>
      </c>
      <c r="AC44">
        <f ca="1"/>
        <v>6501.2199999999993</v>
      </c>
      <c r="AD44" t="str">
        <f ca="1"/>
        <v>Acct  2 - Wells Fargo</v>
      </c>
      <c r="AE44" t="str">
        <f ca="1"/>
        <v>Kulo Internet</v>
      </c>
      <c r="AF44">
        <f ca="1"/>
        <v>46117</v>
      </c>
      <c r="AG44">
        <f ca="1"/>
        <v>23456.39</v>
      </c>
      <c r="AH44" t="str">
        <f ca="1"/>
        <v>Acct  3 - ADP</v>
      </c>
      <c r="AI44" t="str">
        <f ca="1"/>
        <v>Kulo Internet</v>
      </c>
      <c r="AJ44">
        <f ca="1"/>
        <v>46117</v>
      </c>
      <c r="AK44">
        <f ca="1"/>
        <v>114.43</v>
      </c>
      <c r="AL44" t="str">
        <f ca="1"/>
        <v>Acct  4 - Marcus</v>
      </c>
      <c r="AM44" t="str">
        <f ca="1"/>
        <v>Kulo Internet</v>
      </c>
      <c r="AN44">
        <f ca="1"/>
        <v>46117</v>
      </c>
      <c r="AO44">
        <f ca="1"/>
        <v>12062.04</v>
      </c>
      <c r="AP44" t="str">
        <f ca="1"/>
        <v>Acct  5 - T.Rowe Price</v>
      </c>
      <c r="AQ44" t="str">
        <f ca="1"/>
        <v>Kulo Internet</v>
      </c>
      <c r="AR44">
        <f ca="1"/>
        <v>46117</v>
      </c>
      <c r="AS44">
        <f ca="1"/>
        <v>-5689.05</v>
      </c>
      <c r="AT44" t="str">
        <f ca="1"/>
        <v>Acct  6 - Platinum</v>
      </c>
      <c r="AU44" t="str">
        <f ca="1"/>
        <v>Kulo Internet</v>
      </c>
      <c r="AV44">
        <f ca="1"/>
        <v>46117</v>
      </c>
      <c r="AW44">
        <f ca="1"/>
        <v>-8357.82</v>
      </c>
      <c r="AX44" t="str">
        <f ca="1"/>
        <v>Acct  7 - Visa Go</v>
      </c>
      <c r="AY44" t="str">
        <f ca="1"/>
        <v>Kulo Internet</v>
      </c>
      <c r="AZ44">
        <f ca="1"/>
        <v>46117</v>
      </c>
      <c r="BA44">
        <f ca="1"/>
        <v>-4271.75</v>
      </c>
      <c r="BB44" t="str">
        <f ca="1"/>
        <v>Acct  8 - CareCredit</v>
      </c>
      <c r="BC44" t="str">
        <f ca="1"/>
        <v>Kulo Internet</v>
      </c>
      <c r="BD44">
        <f ca="1"/>
        <v>46117</v>
      </c>
      <c r="BE44">
        <f ca="1"/>
        <v>0</v>
      </c>
      <c r="BF44" t="str">
        <f ca="1"/>
        <v>Acct  9 - Costco</v>
      </c>
      <c r="BG44" t="str">
        <f ca="1"/>
        <v>Kulo Internet</v>
      </c>
      <c r="BH44">
        <f ca="1"/>
        <v>46117</v>
      </c>
      <c r="BI44">
        <f ca="1"/>
        <v>280</v>
      </c>
      <c r="BJ44" t="str">
        <f ca="1"/>
        <v xml:space="preserve">Acct 10 - </v>
      </c>
      <c r="BK44" t="str">
        <f ca="1"/>
        <v>Kulo Internet</v>
      </c>
      <c r="BL44">
        <f ca="1"/>
        <v>46117</v>
      </c>
      <c r="BM44">
        <f ca="1"/>
        <v>7321.0199999999995</v>
      </c>
      <c r="BN44" t="str">
        <f ca="1"/>
        <v xml:space="preserve"> Checking</v>
      </c>
      <c r="BO44" t="str">
        <f ca="1"/>
        <v>Kulo Internet</v>
      </c>
      <c r="BP44">
        <f ca="1"/>
        <v>46117</v>
      </c>
      <c r="BQ44">
        <f ca="1"/>
        <v>-18318.62</v>
      </c>
      <c r="BR44" t="str">
        <f ca="1"/>
        <v xml:space="preserve"> Credit</v>
      </c>
      <c r="BS44" t="str">
        <f ca="1"/>
        <v>Kulo Internet</v>
      </c>
      <c r="BT44">
        <f ca="1"/>
        <v>46117</v>
      </c>
      <c r="BU44">
        <f ca="1"/>
        <v>35632.86</v>
      </c>
      <c r="BV44" t="str">
        <f ca="1"/>
        <v xml:space="preserve"> Savings</v>
      </c>
      <c r="BW44" t="str">
        <f ca="1"/>
        <v>Kulo Internet</v>
      </c>
      <c r="BX44">
        <f ca="1"/>
        <v>46117</v>
      </c>
      <c r="BY44">
        <f ca="1"/>
        <v>24915.260000000002</v>
      </c>
      <c r="BZ44" t="str">
        <f ca="1"/>
        <v xml:space="preserve"> Net Worth</v>
      </c>
    </row>
    <row r="45" spans="1:78" x14ac:dyDescent="0.25">
      <c r="A45" t="str">
        <f ca="1"/>
        <v>Kulo Internet</v>
      </c>
      <c r="B45" s="8">
        <f ca="1"/>
        <v>46117</v>
      </c>
      <c r="C45" s="107">
        <f ca="1"/>
        <v>819.80000000000041</v>
      </c>
      <c r="D45" t="str">
        <f ca="1"/>
        <v>Acct  1 - US Bank</v>
      </c>
      <c r="F45" t="str">
        <f ca="1"/>
        <v>Cese Phone</v>
      </c>
      <c r="G45" s="8">
        <f ca="1"/>
        <v>46117</v>
      </c>
      <c r="H45" s="107">
        <f ca="1"/>
        <v>7179.0199999999995</v>
      </c>
      <c r="I45" s="107">
        <f ca="1"/>
        <v>-18318.62</v>
      </c>
      <c r="J45" s="107">
        <f ca="1"/>
        <v>35632.86</v>
      </c>
      <c r="K45" s="107">
        <f ca="1"/>
        <v>24773.260000000002</v>
      </c>
      <c r="L45" s="107">
        <f ca="1"/>
        <v>677.80000000000041</v>
      </c>
      <c r="M45" s="107">
        <f ca="1"/>
        <v>6501.2199999999993</v>
      </c>
      <c r="N45" s="107">
        <f ca="1"/>
        <v>23456.39</v>
      </c>
      <c r="O45" s="107">
        <f ca="1"/>
        <v>114.43</v>
      </c>
      <c r="P45" s="107">
        <f ca="1"/>
        <v>12062.04</v>
      </c>
      <c r="Q45" s="107">
        <f ca="1"/>
        <v>-5689.05</v>
      </c>
      <c r="R45" s="107">
        <f ca="1"/>
        <v>-8357.82</v>
      </c>
      <c r="S45" s="107">
        <f ca="1"/>
        <v>-4271.75</v>
      </c>
      <c r="T45" s="107">
        <f ca="1"/>
        <v>0</v>
      </c>
      <c r="U45" s="107">
        <f ca="1"/>
        <v>280</v>
      </c>
      <c r="W45" t="str">
        <f ca="1"/>
        <v>Cese Phone</v>
      </c>
      <c r="X45">
        <f ca="1"/>
        <v>46117</v>
      </c>
      <c r="Y45">
        <f ca="1"/>
        <v>677.80000000000041</v>
      </c>
      <c r="Z45" t="str">
        <f ca="1"/>
        <v>Acct  1 - US Bank</v>
      </c>
      <c r="AA45" t="str">
        <f ca="1"/>
        <v>Cese Phone</v>
      </c>
      <c r="AB45">
        <f ca="1"/>
        <v>46117</v>
      </c>
      <c r="AC45">
        <f ca="1"/>
        <v>6501.2199999999993</v>
      </c>
      <c r="AD45" t="str">
        <f ca="1"/>
        <v>Acct  2 - Wells Fargo</v>
      </c>
      <c r="AE45" t="str">
        <f ca="1"/>
        <v>Cese Phone</v>
      </c>
      <c r="AF45">
        <f ca="1"/>
        <v>46117</v>
      </c>
      <c r="AG45">
        <f ca="1"/>
        <v>23456.39</v>
      </c>
      <c r="AH45" t="str">
        <f ca="1"/>
        <v>Acct  3 - ADP</v>
      </c>
      <c r="AI45" t="str">
        <f ca="1"/>
        <v>Cese Phone</v>
      </c>
      <c r="AJ45">
        <f ca="1"/>
        <v>46117</v>
      </c>
      <c r="AK45">
        <f ca="1"/>
        <v>114.43</v>
      </c>
      <c r="AL45" t="str">
        <f ca="1"/>
        <v>Acct  4 - Marcus</v>
      </c>
      <c r="AM45" t="str">
        <f ca="1"/>
        <v>Cese Phone</v>
      </c>
      <c r="AN45">
        <f ca="1"/>
        <v>46117</v>
      </c>
      <c r="AO45">
        <f ca="1"/>
        <v>12062.04</v>
      </c>
      <c r="AP45" t="str">
        <f ca="1"/>
        <v>Acct  5 - T.Rowe Price</v>
      </c>
      <c r="AQ45" t="str">
        <f ca="1"/>
        <v>Cese Phone</v>
      </c>
      <c r="AR45">
        <f ca="1"/>
        <v>46117</v>
      </c>
      <c r="AS45">
        <f ca="1"/>
        <v>-5689.05</v>
      </c>
      <c r="AT45" t="str">
        <f ca="1"/>
        <v>Acct  6 - Platinum</v>
      </c>
      <c r="AU45" t="str">
        <f ca="1"/>
        <v>Cese Phone</v>
      </c>
      <c r="AV45">
        <f ca="1"/>
        <v>46117</v>
      </c>
      <c r="AW45">
        <f ca="1"/>
        <v>-8357.82</v>
      </c>
      <c r="AX45" t="str">
        <f ca="1"/>
        <v>Acct  7 - Visa Go</v>
      </c>
      <c r="AY45" t="str">
        <f ca="1"/>
        <v>Cese Phone</v>
      </c>
      <c r="AZ45">
        <f ca="1"/>
        <v>46117</v>
      </c>
      <c r="BA45">
        <f ca="1"/>
        <v>-4271.75</v>
      </c>
      <c r="BB45" t="str">
        <f ca="1"/>
        <v>Acct  8 - CareCredit</v>
      </c>
      <c r="BC45" t="str">
        <f ca="1"/>
        <v>Cese Phone</v>
      </c>
      <c r="BD45">
        <f ca="1"/>
        <v>46117</v>
      </c>
      <c r="BE45">
        <f ca="1"/>
        <v>0</v>
      </c>
      <c r="BF45" t="str">
        <f ca="1"/>
        <v>Acct  9 - Costco</v>
      </c>
      <c r="BG45" t="str">
        <f ca="1"/>
        <v>Cese Phone</v>
      </c>
      <c r="BH45">
        <f ca="1"/>
        <v>46117</v>
      </c>
      <c r="BI45">
        <f ca="1"/>
        <v>280</v>
      </c>
      <c r="BJ45" t="str">
        <f ca="1"/>
        <v xml:space="preserve">Acct 10 - </v>
      </c>
      <c r="BK45" t="str">
        <f ca="1"/>
        <v>Cese Phone</v>
      </c>
      <c r="BL45">
        <f ca="1"/>
        <v>46117</v>
      </c>
      <c r="BM45">
        <f ca="1"/>
        <v>7179.0199999999995</v>
      </c>
      <c r="BN45" t="str">
        <f ca="1"/>
        <v xml:space="preserve"> Checking</v>
      </c>
      <c r="BO45" t="str">
        <f ca="1"/>
        <v>Cese Phone</v>
      </c>
      <c r="BP45">
        <f ca="1"/>
        <v>46117</v>
      </c>
      <c r="BQ45">
        <f ca="1"/>
        <v>-18318.62</v>
      </c>
      <c r="BR45" t="str">
        <f ca="1"/>
        <v xml:space="preserve"> Credit</v>
      </c>
      <c r="BS45" t="str">
        <f ca="1"/>
        <v>Cese Phone</v>
      </c>
      <c r="BT45">
        <f ca="1"/>
        <v>46117</v>
      </c>
      <c r="BU45">
        <f ca="1"/>
        <v>35632.86</v>
      </c>
      <c r="BV45" t="str">
        <f ca="1"/>
        <v xml:space="preserve"> Savings</v>
      </c>
      <c r="BW45" t="str">
        <f ca="1"/>
        <v>Cese Phone</v>
      </c>
      <c r="BX45">
        <f ca="1"/>
        <v>46117</v>
      </c>
      <c r="BY45">
        <f ca="1"/>
        <v>24773.260000000002</v>
      </c>
      <c r="BZ45" t="str">
        <f ca="1"/>
        <v xml:space="preserve"> Net Worth</v>
      </c>
    </row>
    <row r="46" spans="1:78" x14ac:dyDescent="0.25">
      <c r="A46" t="str">
        <f ca="1"/>
        <v>Cese Phone</v>
      </c>
      <c r="B46" s="8">
        <f ca="1"/>
        <v>46117</v>
      </c>
      <c r="C46" s="107">
        <f ca="1"/>
        <v>677.80000000000041</v>
      </c>
      <c r="D46" t="str">
        <f ca="1"/>
        <v>Acct  1 - US Bank</v>
      </c>
      <c r="F46" t="str">
        <f ca="1"/>
        <v>Phone</v>
      </c>
      <c r="G46" s="8">
        <f ca="1"/>
        <v>46117</v>
      </c>
      <c r="H46" s="107">
        <f ca="1"/>
        <v>7028.3499999999995</v>
      </c>
      <c r="I46" s="107">
        <f ca="1"/>
        <v>-18318.62</v>
      </c>
      <c r="J46" s="107">
        <f ca="1"/>
        <v>35632.86</v>
      </c>
      <c r="K46" s="107">
        <f ca="1"/>
        <v>24622.589999999997</v>
      </c>
      <c r="L46" s="107">
        <f ca="1"/>
        <v>527.13000000000045</v>
      </c>
      <c r="M46" s="107">
        <f ca="1"/>
        <v>6501.2199999999993</v>
      </c>
      <c r="N46" s="107">
        <f ca="1"/>
        <v>23456.39</v>
      </c>
      <c r="O46" s="107">
        <f ca="1"/>
        <v>114.43</v>
      </c>
      <c r="P46" s="107">
        <f ca="1"/>
        <v>12062.04</v>
      </c>
      <c r="Q46" s="107">
        <f ca="1"/>
        <v>-5689.05</v>
      </c>
      <c r="R46" s="107">
        <f ca="1"/>
        <v>-8357.82</v>
      </c>
      <c r="S46" s="107">
        <f ca="1"/>
        <v>-4271.75</v>
      </c>
      <c r="T46" s="107">
        <f ca="1"/>
        <v>0</v>
      </c>
      <c r="U46" s="107">
        <f ca="1"/>
        <v>280</v>
      </c>
      <c r="W46" t="str">
        <f ca="1"/>
        <v>Phone</v>
      </c>
      <c r="X46">
        <f ca="1"/>
        <v>46117</v>
      </c>
      <c r="Y46">
        <f ca="1"/>
        <v>527.13000000000045</v>
      </c>
      <c r="Z46" t="str">
        <f ca="1"/>
        <v>Acct  1 - US Bank</v>
      </c>
      <c r="AA46" t="str">
        <f ca="1"/>
        <v>Phone</v>
      </c>
      <c r="AB46">
        <f ca="1"/>
        <v>46117</v>
      </c>
      <c r="AC46">
        <f ca="1"/>
        <v>6501.2199999999993</v>
      </c>
      <c r="AD46" t="str">
        <f ca="1"/>
        <v>Acct  2 - Wells Fargo</v>
      </c>
      <c r="AE46" t="str">
        <f ca="1"/>
        <v>Phone</v>
      </c>
      <c r="AF46">
        <f ca="1"/>
        <v>46117</v>
      </c>
      <c r="AG46">
        <f ca="1"/>
        <v>23456.39</v>
      </c>
      <c r="AH46" t="str">
        <f ca="1"/>
        <v>Acct  3 - ADP</v>
      </c>
      <c r="AI46" t="str">
        <f ca="1"/>
        <v>Phone</v>
      </c>
      <c r="AJ46">
        <f ca="1"/>
        <v>46117</v>
      </c>
      <c r="AK46">
        <f ca="1"/>
        <v>114.43</v>
      </c>
      <c r="AL46" t="str">
        <f ca="1"/>
        <v>Acct  4 - Marcus</v>
      </c>
      <c r="AM46" t="str">
        <f ca="1"/>
        <v>Phone</v>
      </c>
      <c r="AN46">
        <f ca="1"/>
        <v>46117</v>
      </c>
      <c r="AO46">
        <f ca="1"/>
        <v>12062.04</v>
      </c>
      <c r="AP46" t="str">
        <f ca="1"/>
        <v>Acct  5 - T.Rowe Price</v>
      </c>
      <c r="AQ46" t="str">
        <f ca="1"/>
        <v>Phone</v>
      </c>
      <c r="AR46">
        <f ca="1"/>
        <v>46117</v>
      </c>
      <c r="AS46">
        <f ca="1"/>
        <v>-5689.05</v>
      </c>
      <c r="AT46" t="str">
        <f ca="1"/>
        <v>Acct  6 - Platinum</v>
      </c>
      <c r="AU46" t="str">
        <f ca="1"/>
        <v>Phone</v>
      </c>
      <c r="AV46">
        <f ca="1"/>
        <v>46117</v>
      </c>
      <c r="AW46">
        <f ca="1"/>
        <v>-8357.82</v>
      </c>
      <c r="AX46" t="str">
        <f ca="1"/>
        <v>Acct  7 - Visa Go</v>
      </c>
      <c r="AY46" t="str">
        <f ca="1"/>
        <v>Phone</v>
      </c>
      <c r="AZ46">
        <f ca="1"/>
        <v>46117</v>
      </c>
      <c r="BA46">
        <f ca="1"/>
        <v>-4271.75</v>
      </c>
      <c r="BB46" t="str">
        <f ca="1"/>
        <v>Acct  8 - CareCredit</v>
      </c>
      <c r="BC46" t="str">
        <f ca="1"/>
        <v>Phone</v>
      </c>
      <c r="BD46">
        <f ca="1"/>
        <v>46117</v>
      </c>
      <c r="BE46">
        <f ca="1"/>
        <v>0</v>
      </c>
      <c r="BF46" t="str">
        <f ca="1"/>
        <v>Acct  9 - Costco</v>
      </c>
      <c r="BG46" t="str">
        <f ca="1"/>
        <v>Phone</v>
      </c>
      <c r="BH46">
        <f ca="1"/>
        <v>46117</v>
      </c>
      <c r="BI46">
        <f ca="1"/>
        <v>280</v>
      </c>
      <c r="BJ46" t="str">
        <f ca="1"/>
        <v xml:space="preserve">Acct 10 - </v>
      </c>
      <c r="BK46" t="str">
        <f ca="1"/>
        <v>Phone</v>
      </c>
      <c r="BL46">
        <f ca="1"/>
        <v>46117</v>
      </c>
      <c r="BM46">
        <f ca="1"/>
        <v>7028.3499999999995</v>
      </c>
      <c r="BN46" t="str">
        <f ca="1"/>
        <v xml:space="preserve"> Checking</v>
      </c>
      <c r="BO46" t="str">
        <f ca="1"/>
        <v>Phone</v>
      </c>
      <c r="BP46">
        <f ca="1"/>
        <v>46117</v>
      </c>
      <c r="BQ46">
        <f ca="1"/>
        <v>-18318.62</v>
      </c>
      <c r="BR46" t="str">
        <f ca="1"/>
        <v xml:space="preserve"> Credit</v>
      </c>
      <c r="BS46" t="str">
        <f ca="1"/>
        <v>Phone</v>
      </c>
      <c r="BT46">
        <f ca="1"/>
        <v>46117</v>
      </c>
      <c r="BU46">
        <f ca="1"/>
        <v>35632.86</v>
      </c>
      <c r="BV46" t="str">
        <f ca="1"/>
        <v xml:space="preserve"> Savings</v>
      </c>
      <c r="BW46" t="str">
        <f ca="1"/>
        <v>Phone</v>
      </c>
      <c r="BX46">
        <f ca="1"/>
        <v>46117</v>
      </c>
      <c r="BY46">
        <f ca="1"/>
        <v>24622.589999999997</v>
      </c>
      <c r="BZ46" t="str">
        <f ca="1"/>
        <v xml:space="preserve"> Net Worth</v>
      </c>
    </row>
    <row r="47" spans="1:78" x14ac:dyDescent="0.25">
      <c r="A47" t="str">
        <f ca="1"/>
        <v>Phone</v>
      </c>
      <c r="B47" s="8">
        <f ca="1"/>
        <v>46117</v>
      </c>
      <c r="C47" s="107">
        <f ca="1"/>
        <v>527.13000000000045</v>
      </c>
      <c r="D47" t="str">
        <f ca="1"/>
        <v>Acct  1 - US Bank</v>
      </c>
      <c r="F47" t="str">
        <f ca="1"/>
        <v>Sony</v>
      </c>
      <c r="G47" s="8">
        <f ca="1"/>
        <v>46120</v>
      </c>
      <c r="H47" s="107">
        <f ca="1"/>
        <v>7010.36</v>
      </c>
      <c r="I47" s="107">
        <f ca="1"/>
        <v>-18318.62</v>
      </c>
      <c r="J47" s="107">
        <f ca="1"/>
        <v>35632.86</v>
      </c>
      <c r="K47" s="107">
        <f ca="1"/>
        <v>24604.6</v>
      </c>
      <c r="L47" s="107">
        <f ca="1"/>
        <v>509.14000000000044</v>
      </c>
      <c r="M47" s="107">
        <f ca="1"/>
        <v>6501.2199999999993</v>
      </c>
      <c r="N47" s="107">
        <f ca="1"/>
        <v>23456.39</v>
      </c>
      <c r="O47" s="107">
        <f ca="1"/>
        <v>114.43</v>
      </c>
      <c r="P47" s="107">
        <f ca="1"/>
        <v>12062.04</v>
      </c>
      <c r="Q47" s="107">
        <f ca="1"/>
        <v>-5689.05</v>
      </c>
      <c r="R47" s="107">
        <f ca="1"/>
        <v>-8357.82</v>
      </c>
      <c r="S47" s="107">
        <f ca="1"/>
        <v>-4271.75</v>
      </c>
      <c r="T47" s="107">
        <f ca="1"/>
        <v>0</v>
      </c>
      <c r="U47" s="107">
        <f ca="1"/>
        <v>280</v>
      </c>
      <c r="W47" t="str">
        <f ca="1"/>
        <v>Sony</v>
      </c>
      <c r="X47">
        <f ca="1"/>
        <v>46120</v>
      </c>
      <c r="Y47">
        <f ca="1"/>
        <v>509.14000000000044</v>
      </c>
      <c r="Z47" t="str">
        <f ca="1"/>
        <v>Acct  1 - US Bank</v>
      </c>
      <c r="AA47" t="str">
        <f ca="1"/>
        <v>Sony</v>
      </c>
      <c r="AB47">
        <f ca="1"/>
        <v>46120</v>
      </c>
      <c r="AC47">
        <f ca="1"/>
        <v>6501.2199999999993</v>
      </c>
      <c r="AD47" t="str">
        <f ca="1"/>
        <v>Acct  2 - Wells Fargo</v>
      </c>
      <c r="AE47" t="str">
        <f ca="1"/>
        <v>Sony</v>
      </c>
      <c r="AF47">
        <f ca="1"/>
        <v>46120</v>
      </c>
      <c r="AG47">
        <f ca="1"/>
        <v>23456.39</v>
      </c>
      <c r="AH47" t="str">
        <f ca="1"/>
        <v>Acct  3 - ADP</v>
      </c>
      <c r="AI47" t="str">
        <f ca="1"/>
        <v>Sony</v>
      </c>
      <c r="AJ47">
        <f ca="1"/>
        <v>46120</v>
      </c>
      <c r="AK47">
        <f ca="1"/>
        <v>114.43</v>
      </c>
      <c r="AL47" t="str">
        <f ca="1"/>
        <v>Acct  4 - Marcus</v>
      </c>
      <c r="AM47" t="str">
        <f ca="1"/>
        <v>Sony</v>
      </c>
      <c r="AN47">
        <f ca="1"/>
        <v>46120</v>
      </c>
      <c r="AO47">
        <f ca="1"/>
        <v>12062.04</v>
      </c>
      <c r="AP47" t="str">
        <f ca="1"/>
        <v>Acct  5 - T.Rowe Price</v>
      </c>
      <c r="AQ47" t="str">
        <f ca="1"/>
        <v>Sony</v>
      </c>
      <c r="AR47">
        <f ca="1"/>
        <v>46120</v>
      </c>
      <c r="AS47">
        <f ca="1"/>
        <v>-5689.05</v>
      </c>
      <c r="AT47" t="str">
        <f ca="1"/>
        <v>Acct  6 - Platinum</v>
      </c>
      <c r="AU47" t="str">
        <f ca="1"/>
        <v>Sony</v>
      </c>
      <c r="AV47">
        <f ca="1"/>
        <v>46120</v>
      </c>
      <c r="AW47">
        <f ca="1"/>
        <v>-8357.82</v>
      </c>
      <c r="AX47" t="str">
        <f ca="1"/>
        <v>Acct  7 - Visa Go</v>
      </c>
      <c r="AY47" t="str">
        <f ca="1"/>
        <v>Sony</v>
      </c>
      <c r="AZ47">
        <f ca="1"/>
        <v>46120</v>
      </c>
      <c r="BA47">
        <f ca="1"/>
        <v>-4271.75</v>
      </c>
      <c r="BB47" t="str">
        <f ca="1"/>
        <v>Acct  8 - CareCredit</v>
      </c>
      <c r="BC47" t="str">
        <f ca="1"/>
        <v>Sony</v>
      </c>
      <c r="BD47">
        <f ca="1"/>
        <v>46120</v>
      </c>
      <c r="BE47">
        <f ca="1"/>
        <v>0</v>
      </c>
      <c r="BF47" t="str">
        <f ca="1"/>
        <v>Acct  9 - Costco</v>
      </c>
      <c r="BG47" t="str">
        <f ca="1"/>
        <v>Sony</v>
      </c>
      <c r="BH47">
        <f ca="1"/>
        <v>46120</v>
      </c>
      <c r="BI47">
        <f ca="1"/>
        <v>280</v>
      </c>
      <c r="BJ47" t="str">
        <f ca="1"/>
        <v xml:space="preserve">Acct 10 - </v>
      </c>
      <c r="BK47" t="str">
        <f ca="1"/>
        <v>Sony</v>
      </c>
      <c r="BL47">
        <f ca="1"/>
        <v>46120</v>
      </c>
      <c r="BM47">
        <f ca="1"/>
        <v>7010.36</v>
      </c>
      <c r="BN47" t="str">
        <f ca="1"/>
        <v xml:space="preserve"> Checking</v>
      </c>
      <c r="BO47" t="str">
        <f ca="1"/>
        <v>Sony</v>
      </c>
      <c r="BP47">
        <f ca="1"/>
        <v>46120</v>
      </c>
      <c r="BQ47">
        <f ca="1"/>
        <v>-18318.62</v>
      </c>
      <c r="BR47" t="str">
        <f ca="1"/>
        <v xml:space="preserve"> Credit</v>
      </c>
      <c r="BS47" t="str">
        <f ca="1"/>
        <v>Sony</v>
      </c>
      <c r="BT47">
        <f ca="1"/>
        <v>46120</v>
      </c>
      <c r="BU47">
        <f ca="1"/>
        <v>35632.86</v>
      </c>
      <c r="BV47" t="str">
        <f ca="1"/>
        <v xml:space="preserve"> Savings</v>
      </c>
      <c r="BW47" t="str">
        <f ca="1"/>
        <v>Sony</v>
      </c>
      <c r="BX47">
        <f ca="1"/>
        <v>46120</v>
      </c>
      <c r="BY47">
        <f ca="1"/>
        <v>24604.6</v>
      </c>
      <c r="BZ47" t="str">
        <f ca="1"/>
        <v xml:space="preserve"> Net Worth</v>
      </c>
    </row>
    <row r="48" spans="1:78" x14ac:dyDescent="0.25">
      <c r="A48" t="str">
        <f ca="1"/>
        <v>Sony</v>
      </c>
      <c r="B48" s="8">
        <f ca="1"/>
        <v>46120</v>
      </c>
      <c r="C48" s="107">
        <f ca="1"/>
        <v>509.14000000000044</v>
      </c>
      <c r="D48" t="str">
        <f ca="1"/>
        <v>Acct  1 - US Bank</v>
      </c>
      <c r="F48" t="str">
        <f ca="1"/>
        <v>Phone Insurance</v>
      </c>
      <c r="G48" s="8">
        <f ca="1"/>
        <v>46120</v>
      </c>
      <c r="H48" s="107">
        <f ca="1"/>
        <v>7002.36</v>
      </c>
      <c r="I48" s="107">
        <f ca="1"/>
        <v>-18318.62</v>
      </c>
      <c r="J48" s="107">
        <f ca="1"/>
        <v>35632.86</v>
      </c>
      <c r="K48" s="107">
        <f ca="1"/>
        <v>24596.6</v>
      </c>
      <c r="L48" s="107">
        <f ca="1"/>
        <v>501.14000000000044</v>
      </c>
      <c r="M48" s="107">
        <f ca="1"/>
        <v>6501.2199999999993</v>
      </c>
      <c r="N48" s="107">
        <f ca="1"/>
        <v>23456.39</v>
      </c>
      <c r="O48" s="107">
        <f ca="1"/>
        <v>114.43</v>
      </c>
      <c r="P48" s="107">
        <f ca="1"/>
        <v>12062.04</v>
      </c>
      <c r="Q48" s="107">
        <f ca="1"/>
        <v>-5689.05</v>
      </c>
      <c r="R48" s="107">
        <f ca="1"/>
        <v>-8357.82</v>
      </c>
      <c r="S48" s="107">
        <f ca="1"/>
        <v>-4271.75</v>
      </c>
      <c r="T48" s="107">
        <f ca="1"/>
        <v>0</v>
      </c>
      <c r="U48" s="107">
        <f ca="1"/>
        <v>280</v>
      </c>
      <c r="W48" t="str">
        <f ca="1"/>
        <v>Phone Insurance</v>
      </c>
      <c r="X48">
        <f ca="1"/>
        <v>46120</v>
      </c>
      <c r="Y48">
        <f ca="1"/>
        <v>501.14000000000044</v>
      </c>
      <c r="Z48" t="str">
        <f ca="1"/>
        <v>Acct  1 - US Bank</v>
      </c>
      <c r="AA48" t="str">
        <f ca="1"/>
        <v>Phone Insurance</v>
      </c>
      <c r="AB48">
        <f ca="1"/>
        <v>46120</v>
      </c>
      <c r="AC48">
        <f ca="1"/>
        <v>6501.2199999999993</v>
      </c>
      <c r="AD48" t="str">
        <f ca="1"/>
        <v>Acct  2 - Wells Fargo</v>
      </c>
      <c r="AE48" t="str">
        <f ca="1"/>
        <v>Phone Insurance</v>
      </c>
      <c r="AF48">
        <f ca="1"/>
        <v>46120</v>
      </c>
      <c r="AG48">
        <f ca="1"/>
        <v>23456.39</v>
      </c>
      <c r="AH48" t="str">
        <f ca="1"/>
        <v>Acct  3 - ADP</v>
      </c>
      <c r="AI48" t="str">
        <f ca="1"/>
        <v>Phone Insurance</v>
      </c>
      <c r="AJ48">
        <f ca="1"/>
        <v>46120</v>
      </c>
      <c r="AK48">
        <f ca="1"/>
        <v>114.43</v>
      </c>
      <c r="AL48" t="str">
        <f ca="1"/>
        <v>Acct  4 - Marcus</v>
      </c>
      <c r="AM48" t="str">
        <f ca="1"/>
        <v>Phone Insurance</v>
      </c>
      <c r="AN48">
        <f ca="1"/>
        <v>46120</v>
      </c>
      <c r="AO48">
        <f ca="1"/>
        <v>12062.04</v>
      </c>
      <c r="AP48" t="str">
        <f ca="1"/>
        <v>Acct  5 - T.Rowe Price</v>
      </c>
      <c r="AQ48" t="str">
        <f ca="1"/>
        <v>Phone Insurance</v>
      </c>
      <c r="AR48">
        <f ca="1"/>
        <v>46120</v>
      </c>
      <c r="AS48">
        <f ca="1"/>
        <v>-5689.05</v>
      </c>
      <c r="AT48" t="str">
        <f ca="1"/>
        <v>Acct  6 - Platinum</v>
      </c>
      <c r="AU48" t="str">
        <f ca="1"/>
        <v>Phone Insurance</v>
      </c>
      <c r="AV48">
        <f ca="1"/>
        <v>46120</v>
      </c>
      <c r="AW48">
        <f ca="1"/>
        <v>-8357.82</v>
      </c>
      <c r="AX48" t="str">
        <f ca="1"/>
        <v>Acct  7 - Visa Go</v>
      </c>
      <c r="AY48" t="str">
        <f ca="1"/>
        <v>Phone Insurance</v>
      </c>
      <c r="AZ48">
        <f ca="1"/>
        <v>46120</v>
      </c>
      <c r="BA48">
        <f ca="1"/>
        <v>-4271.75</v>
      </c>
      <c r="BB48" t="str">
        <f ca="1"/>
        <v>Acct  8 - CareCredit</v>
      </c>
      <c r="BC48" t="str">
        <f ca="1"/>
        <v>Phone Insurance</v>
      </c>
      <c r="BD48">
        <f ca="1"/>
        <v>46120</v>
      </c>
      <c r="BE48">
        <f ca="1"/>
        <v>0</v>
      </c>
      <c r="BF48" t="str">
        <f ca="1"/>
        <v>Acct  9 - Costco</v>
      </c>
      <c r="BG48" t="str">
        <f ca="1"/>
        <v>Phone Insurance</v>
      </c>
      <c r="BH48">
        <f ca="1"/>
        <v>46120</v>
      </c>
      <c r="BI48">
        <f ca="1"/>
        <v>280</v>
      </c>
      <c r="BJ48" t="str">
        <f ca="1"/>
        <v xml:space="preserve">Acct 10 - </v>
      </c>
      <c r="BK48" t="str">
        <f ca="1"/>
        <v>Phone Insurance</v>
      </c>
      <c r="BL48">
        <f ca="1"/>
        <v>46120</v>
      </c>
      <c r="BM48">
        <f ca="1"/>
        <v>7002.36</v>
      </c>
      <c r="BN48" t="str">
        <f ca="1"/>
        <v xml:space="preserve"> Checking</v>
      </c>
      <c r="BO48" t="str">
        <f ca="1"/>
        <v>Phone Insurance</v>
      </c>
      <c r="BP48">
        <f ca="1"/>
        <v>46120</v>
      </c>
      <c r="BQ48">
        <f ca="1"/>
        <v>-18318.62</v>
      </c>
      <c r="BR48" t="str">
        <f ca="1"/>
        <v xml:space="preserve"> Credit</v>
      </c>
      <c r="BS48" t="str">
        <f ca="1"/>
        <v>Phone Insurance</v>
      </c>
      <c r="BT48">
        <f ca="1"/>
        <v>46120</v>
      </c>
      <c r="BU48">
        <f ca="1"/>
        <v>35632.86</v>
      </c>
      <c r="BV48" t="str">
        <f ca="1"/>
        <v xml:space="preserve"> Savings</v>
      </c>
      <c r="BW48" t="str">
        <f ca="1"/>
        <v>Phone Insurance</v>
      </c>
      <c r="BX48">
        <f ca="1"/>
        <v>46120</v>
      </c>
      <c r="BY48">
        <f ca="1"/>
        <v>24596.6</v>
      </c>
      <c r="BZ48" t="str">
        <f ca="1"/>
        <v xml:space="preserve"> Net Worth</v>
      </c>
    </row>
    <row r="49" spans="1:78" x14ac:dyDescent="0.25">
      <c r="A49" t="str">
        <f ca="1"/>
        <v>Phone Insurance</v>
      </c>
      <c r="B49" s="8">
        <f ca="1"/>
        <v>46120</v>
      </c>
      <c r="C49" s="107">
        <f ca="1"/>
        <v>501.14000000000044</v>
      </c>
      <c r="D49" t="str">
        <f ca="1"/>
        <v>Acct  1 - US Bank</v>
      </c>
      <c r="F49" t="str">
        <f ca="1"/>
        <v>Amazon</v>
      </c>
      <c r="G49" s="8">
        <f ca="1"/>
        <v>46121</v>
      </c>
      <c r="H49" s="107">
        <f ca="1"/>
        <v>6986.21</v>
      </c>
      <c r="I49" s="107">
        <f ca="1"/>
        <v>-18318.62</v>
      </c>
      <c r="J49" s="107">
        <f ca="1"/>
        <v>35632.86</v>
      </c>
      <c r="K49" s="107">
        <f ca="1"/>
        <v>24580.449999999997</v>
      </c>
      <c r="L49" s="107">
        <f ca="1"/>
        <v>484.99000000000046</v>
      </c>
      <c r="M49" s="107">
        <f ca="1"/>
        <v>6501.2199999999993</v>
      </c>
      <c r="N49" s="107">
        <f ca="1"/>
        <v>23456.39</v>
      </c>
      <c r="O49" s="107">
        <f ca="1"/>
        <v>114.43</v>
      </c>
      <c r="P49" s="107">
        <f ca="1"/>
        <v>12062.04</v>
      </c>
      <c r="Q49" s="107">
        <f ca="1"/>
        <v>-5689.05</v>
      </c>
      <c r="R49" s="107">
        <f ca="1"/>
        <v>-8357.82</v>
      </c>
      <c r="S49" s="107">
        <f ca="1"/>
        <v>-4271.75</v>
      </c>
      <c r="T49" s="107">
        <f ca="1"/>
        <v>0</v>
      </c>
      <c r="U49" s="107">
        <f ca="1"/>
        <v>280</v>
      </c>
      <c r="W49" t="str">
        <f ca="1"/>
        <v>Amazon</v>
      </c>
      <c r="X49">
        <f ca="1"/>
        <v>46121</v>
      </c>
      <c r="Y49">
        <f ca="1"/>
        <v>484.99000000000046</v>
      </c>
      <c r="Z49" t="str">
        <f ca="1"/>
        <v>Acct  1 - US Bank</v>
      </c>
      <c r="AA49" t="str">
        <f ca="1"/>
        <v>Amazon</v>
      </c>
      <c r="AB49">
        <f ca="1"/>
        <v>46121</v>
      </c>
      <c r="AC49">
        <f ca="1"/>
        <v>6501.2199999999993</v>
      </c>
      <c r="AD49" t="str">
        <f ca="1"/>
        <v>Acct  2 - Wells Fargo</v>
      </c>
      <c r="AE49" t="str">
        <f ca="1"/>
        <v>Amazon</v>
      </c>
      <c r="AF49">
        <f ca="1"/>
        <v>46121</v>
      </c>
      <c r="AG49">
        <f ca="1"/>
        <v>23456.39</v>
      </c>
      <c r="AH49" t="str">
        <f ca="1"/>
        <v>Acct  3 - ADP</v>
      </c>
      <c r="AI49" t="str">
        <f ca="1"/>
        <v>Amazon</v>
      </c>
      <c r="AJ49">
        <f ca="1"/>
        <v>46121</v>
      </c>
      <c r="AK49">
        <f ca="1"/>
        <v>114.43</v>
      </c>
      <c r="AL49" t="str">
        <f ca="1"/>
        <v>Acct  4 - Marcus</v>
      </c>
      <c r="AM49" t="str">
        <f ca="1"/>
        <v>Amazon</v>
      </c>
      <c r="AN49">
        <f ca="1"/>
        <v>46121</v>
      </c>
      <c r="AO49">
        <f ca="1"/>
        <v>12062.04</v>
      </c>
      <c r="AP49" t="str">
        <f ca="1"/>
        <v>Acct  5 - T.Rowe Price</v>
      </c>
      <c r="AQ49" t="str">
        <f ca="1"/>
        <v>Amazon</v>
      </c>
      <c r="AR49">
        <f ca="1"/>
        <v>46121</v>
      </c>
      <c r="AS49">
        <f ca="1"/>
        <v>-5689.05</v>
      </c>
      <c r="AT49" t="str">
        <f ca="1"/>
        <v>Acct  6 - Platinum</v>
      </c>
      <c r="AU49" t="str">
        <f ca="1"/>
        <v>Amazon</v>
      </c>
      <c r="AV49">
        <f ca="1"/>
        <v>46121</v>
      </c>
      <c r="AW49">
        <f ca="1"/>
        <v>-8357.82</v>
      </c>
      <c r="AX49" t="str">
        <f ca="1"/>
        <v>Acct  7 - Visa Go</v>
      </c>
      <c r="AY49" t="str">
        <f ca="1"/>
        <v>Amazon</v>
      </c>
      <c r="AZ49">
        <f ca="1"/>
        <v>46121</v>
      </c>
      <c r="BA49">
        <f ca="1"/>
        <v>-4271.75</v>
      </c>
      <c r="BB49" t="str">
        <f ca="1"/>
        <v>Acct  8 - CareCredit</v>
      </c>
      <c r="BC49" t="str">
        <f ca="1"/>
        <v>Amazon</v>
      </c>
      <c r="BD49">
        <f ca="1"/>
        <v>46121</v>
      </c>
      <c r="BE49">
        <f ca="1"/>
        <v>0</v>
      </c>
      <c r="BF49" t="str">
        <f ca="1"/>
        <v>Acct  9 - Costco</v>
      </c>
      <c r="BG49" t="str">
        <f ca="1"/>
        <v>Amazon</v>
      </c>
      <c r="BH49">
        <f ca="1"/>
        <v>46121</v>
      </c>
      <c r="BI49">
        <f ca="1"/>
        <v>280</v>
      </c>
      <c r="BJ49" t="str">
        <f ca="1"/>
        <v xml:space="preserve">Acct 10 - </v>
      </c>
      <c r="BK49" t="str">
        <f ca="1"/>
        <v>Amazon</v>
      </c>
      <c r="BL49">
        <f ca="1"/>
        <v>46121</v>
      </c>
      <c r="BM49">
        <f ca="1"/>
        <v>6986.21</v>
      </c>
      <c r="BN49" t="str">
        <f ca="1"/>
        <v xml:space="preserve"> Checking</v>
      </c>
      <c r="BO49" t="str">
        <f ca="1"/>
        <v>Amazon</v>
      </c>
      <c r="BP49">
        <f ca="1"/>
        <v>46121</v>
      </c>
      <c r="BQ49">
        <f ca="1"/>
        <v>-18318.62</v>
      </c>
      <c r="BR49" t="str">
        <f ca="1"/>
        <v xml:space="preserve"> Credit</v>
      </c>
      <c r="BS49" t="str">
        <f ca="1"/>
        <v>Amazon</v>
      </c>
      <c r="BT49">
        <f ca="1"/>
        <v>46121</v>
      </c>
      <c r="BU49">
        <f ca="1"/>
        <v>35632.86</v>
      </c>
      <c r="BV49" t="str">
        <f ca="1"/>
        <v xml:space="preserve"> Savings</v>
      </c>
      <c r="BW49" t="str">
        <f ca="1"/>
        <v>Amazon</v>
      </c>
      <c r="BX49">
        <f ca="1"/>
        <v>46121</v>
      </c>
      <c r="BY49">
        <f ca="1"/>
        <v>24580.449999999997</v>
      </c>
      <c r="BZ49" t="str">
        <f ca="1"/>
        <v xml:space="preserve"> Net Worth</v>
      </c>
    </row>
    <row r="50" spans="1:78" x14ac:dyDescent="0.25">
      <c r="A50" t="str">
        <f ca="1"/>
        <v>Amazon</v>
      </c>
      <c r="B50" s="8">
        <f ca="1"/>
        <v>46121</v>
      </c>
      <c r="C50" s="107">
        <f ca="1"/>
        <v>484.99000000000046</v>
      </c>
      <c r="D50" t="str">
        <f ca="1"/>
        <v>Acct  1 - US Bank</v>
      </c>
      <c r="F50" t="str">
        <f ca="1"/>
        <v>Paycheck</v>
      </c>
      <c r="G50" s="8">
        <f ca="1"/>
        <v>46122</v>
      </c>
      <c r="H50" s="107">
        <f ca="1"/>
        <v>8586.2099999999991</v>
      </c>
      <c r="I50" s="107">
        <f ca="1"/>
        <v>-18318.62</v>
      </c>
      <c r="J50" s="107">
        <f ca="1"/>
        <v>35632.86</v>
      </c>
      <c r="K50" s="107">
        <f ca="1"/>
        <v>26180.449999999997</v>
      </c>
      <c r="L50" s="107">
        <f ca="1"/>
        <v>1624.9900000000005</v>
      </c>
      <c r="M50" s="107">
        <f ca="1"/>
        <v>6961.2199999999993</v>
      </c>
      <c r="N50" s="107">
        <f ca="1"/>
        <v>23456.39</v>
      </c>
      <c r="O50" s="107">
        <f ca="1"/>
        <v>114.43</v>
      </c>
      <c r="P50" s="107">
        <f ca="1"/>
        <v>12062.04</v>
      </c>
      <c r="Q50" s="107">
        <f ca="1"/>
        <v>-5689.05</v>
      </c>
      <c r="R50" s="107">
        <f ca="1"/>
        <v>-8357.82</v>
      </c>
      <c r="S50" s="107">
        <f ca="1"/>
        <v>-4271.75</v>
      </c>
      <c r="T50" s="107">
        <f ca="1"/>
        <v>0</v>
      </c>
      <c r="U50" s="107">
        <f ca="1"/>
        <v>280</v>
      </c>
      <c r="W50" t="str">
        <f ca="1"/>
        <v>Paycheck</v>
      </c>
      <c r="X50">
        <f ca="1"/>
        <v>46122</v>
      </c>
      <c r="Y50">
        <f ca="1"/>
        <v>1624.9900000000005</v>
      </c>
      <c r="Z50" t="str">
        <f ca="1"/>
        <v>Acct  1 - US Bank</v>
      </c>
      <c r="AA50" t="str">
        <f ca="1"/>
        <v>Paycheck</v>
      </c>
      <c r="AB50">
        <f ca="1"/>
        <v>46122</v>
      </c>
      <c r="AC50">
        <f ca="1"/>
        <v>6961.2199999999993</v>
      </c>
      <c r="AD50" t="str">
        <f ca="1"/>
        <v>Acct  2 - Wells Fargo</v>
      </c>
      <c r="AE50" t="str">
        <f ca="1"/>
        <v>Paycheck</v>
      </c>
      <c r="AF50">
        <f ca="1"/>
        <v>46122</v>
      </c>
      <c r="AG50">
        <f ca="1"/>
        <v>23456.39</v>
      </c>
      <c r="AH50" t="str">
        <f ca="1"/>
        <v>Acct  3 - ADP</v>
      </c>
      <c r="AI50" t="str">
        <f ca="1"/>
        <v>Paycheck</v>
      </c>
      <c r="AJ50">
        <f ca="1"/>
        <v>46122</v>
      </c>
      <c r="AK50">
        <f ca="1"/>
        <v>114.43</v>
      </c>
      <c r="AL50" t="str">
        <f ca="1"/>
        <v>Acct  4 - Marcus</v>
      </c>
      <c r="AM50" t="str">
        <f ca="1"/>
        <v>Paycheck</v>
      </c>
      <c r="AN50">
        <f ca="1"/>
        <v>46122</v>
      </c>
      <c r="AO50">
        <f ca="1"/>
        <v>12062.04</v>
      </c>
      <c r="AP50" t="str">
        <f ca="1"/>
        <v>Acct  5 - T.Rowe Price</v>
      </c>
      <c r="AQ50" t="str">
        <f ca="1"/>
        <v>Paycheck</v>
      </c>
      <c r="AR50">
        <f ca="1"/>
        <v>46122</v>
      </c>
      <c r="AS50">
        <f ca="1"/>
        <v>-5689.05</v>
      </c>
      <c r="AT50" t="str">
        <f ca="1"/>
        <v>Acct  6 - Platinum</v>
      </c>
      <c r="AU50" t="str">
        <f ca="1"/>
        <v>Paycheck</v>
      </c>
      <c r="AV50">
        <f ca="1"/>
        <v>46122</v>
      </c>
      <c r="AW50">
        <f ca="1"/>
        <v>-8357.82</v>
      </c>
      <c r="AX50" t="str">
        <f ca="1"/>
        <v>Acct  7 - Visa Go</v>
      </c>
      <c r="AY50" t="str">
        <f ca="1"/>
        <v>Paycheck</v>
      </c>
      <c r="AZ50">
        <f ca="1"/>
        <v>46122</v>
      </c>
      <c r="BA50">
        <f ca="1"/>
        <v>-4271.75</v>
      </c>
      <c r="BB50" t="str">
        <f ca="1"/>
        <v>Acct  8 - CareCredit</v>
      </c>
      <c r="BC50" t="str">
        <f ca="1"/>
        <v>Paycheck</v>
      </c>
      <c r="BD50">
        <f ca="1"/>
        <v>46122</v>
      </c>
      <c r="BE50">
        <f ca="1"/>
        <v>0</v>
      </c>
      <c r="BF50" t="str">
        <f ca="1"/>
        <v>Acct  9 - Costco</v>
      </c>
      <c r="BG50" t="str">
        <f ca="1"/>
        <v>Paycheck</v>
      </c>
      <c r="BH50">
        <f ca="1"/>
        <v>46122</v>
      </c>
      <c r="BI50">
        <f ca="1"/>
        <v>280</v>
      </c>
      <c r="BJ50" t="str">
        <f ca="1"/>
        <v xml:space="preserve">Acct 10 - </v>
      </c>
      <c r="BK50" t="str">
        <f ca="1"/>
        <v>Paycheck</v>
      </c>
      <c r="BL50">
        <f ca="1"/>
        <v>46122</v>
      </c>
      <c r="BM50">
        <f ca="1"/>
        <v>8586.2099999999991</v>
      </c>
      <c r="BN50" t="str">
        <f ca="1"/>
        <v xml:space="preserve"> Checking</v>
      </c>
      <c r="BO50" t="str">
        <f ca="1"/>
        <v>Paycheck</v>
      </c>
      <c r="BP50">
        <f ca="1"/>
        <v>46122</v>
      </c>
      <c r="BQ50">
        <f ca="1"/>
        <v>-18318.62</v>
      </c>
      <c r="BR50" t="str">
        <f ca="1"/>
        <v xml:space="preserve"> Credit</v>
      </c>
      <c r="BS50" t="str">
        <f ca="1"/>
        <v>Paycheck</v>
      </c>
      <c r="BT50">
        <f ca="1"/>
        <v>46122</v>
      </c>
      <c r="BU50">
        <f ca="1"/>
        <v>35632.86</v>
      </c>
      <c r="BV50" t="str">
        <f ca="1"/>
        <v xml:space="preserve"> Savings</v>
      </c>
      <c r="BW50" t="str">
        <f ca="1"/>
        <v>Paycheck</v>
      </c>
      <c r="BX50">
        <f ca="1"/>
        <v>46122</v>
      </c>
      <c r="BY50">
        <f ca="1"/>
        <v>26180.449999999997</v>
      </c>
      <c r="BZ50" t="str">
        <f ca="1"/>
        <v xml:space="preserve"> Net Worth</v>
      </c>
    </row>
    <row r="51" spans="1:78" x14ac:dyDescent="0.25">
      <c r="A51" t="str">
        <f ca="1"/>
        <v>Paycheck</v>
      </c>
      <c r="B51" s="8">
        <f ca="1"/>
        <v>46122</v>
      </c>
      <c r="C51" s="107">
        <f ca="1"/>
        <v>1624.9900000000005</v>
      </c>
      <c r="D51" t="str">
        <f ca="1"/>
        <v>Acct  1 - US Bank</v>
      </c>
      <c r="F51" t="str">
        <f ca="1"/>
        <v>Ameritas</v>
      </c>
      <c r="G51" s="8">
        <f ca="1"/>
        <v>46122</v>
      </c>
      <c r="H51" s="107">
        <f ca="1"/>
        <v>8586.2099999999991</v>
      </c>
      <c r="I51" s="107">
        <f ca="1"/>
        <v>-18318.62</v>
      </c>
      <c r="J51" s="107">
        <f ca="1"/>
        <v>35744.86</v>
      </c>
      <c r="K51" s="107">
        <f ca="1"/>
        <v>26292.449999999997</v>
      </c>
      <c r="L51" s="107">
        <f ca="1"/>
        <v>1624.9900000000005</v>
      </c>
      <c r="M51" s="107">
        <f ca="1"/>
        <v>6961.2199999999993</v>
      </c>
      <c r="N51" s="107">
        <f ca="1"/>
        <v>23568.39</v>
      </c>
      <c r="O51" s="107">
        <f ca="1"/>
        <v>114.43</v>
      </c>
      <c r="P51" s="107">
        <f ca="1"/>
        <v>12062.04</v>
      </c>
      <c r="Q51" s="107">
        <f ca="1"/>
        <v>-5689.05</v>
      </c>
      <c r="R51" s="107">
        <f ca="1"/>
        <v>-8357.82</v>
      </c>
      <c r="S51" s="107">
        <f ca="1"/>
        <v>-4271.75</v>
      </c>
      <c r="T51" s="107">
        <f ca="1"/>
        <v>0</v>
      </c>
      <c r="U51" s="107">
        <f ca="1"/>
        <v>280</v>
      </c>
      <c r="W51" t="str">
        <f ca="1"/>
        <v>Ameritas</v>
      </c>
      <c r="X51">
        <f ca="1"/>
        <v>46122</v>
      </c>
      <c r="Y51">
        <f ca="1"/>
        <v>1624.9900000000005</v>
      </c>
      <c r="Z51" t="str">
        <f ca="1"/>
        <v>Acct  1 - US Bank</v>
      </c>
      <c r="AA51" t="str">
        <f ca="1"/>
        <v>Ameritas</v>
      </c>
      <c r="AB51">
        <f ca="1"/>
        <v>46122</v>
      </c>
      <c r="AC51">
        <f ca="1"/>
        <v>6961.2199999999993</v>
      </c>
      <c r="AD51" t="str">
        <f ca="1"/>
        <v>Acct  2 - Wells Fargo</v>
      </c>
      <c r="AE51" t="str">
        <f ca="1"/>
        <v>Ameritas</v>
      </c>
      <c r="AF51">
        <f ca="1"/>
        <v>46122</v>
      </c>
      <c r="AG51">
        <f ca="1"/>
        <v>23568.39</v>
      </c>
      <c r="AH51" t="str">
        <f ca="1"/>
        <v>Acct  3 - ADP</v>
      </c>
      <c r="AI51" t="str">
        <f ca="1"/>
        <v>Ameritas</v>
      </c>
      <c r="AJ51">
        <f ca="1"/>
        <v>46122</v>
      </c>
      <c r="AK51">
        <f ca="1"/>
        <v>114.43</v>
      </c>
      <c r="AL51" t="str">
        <f ca="1"/>
        <v>Acct  4 - Marcus</v>
      </c>
      <c r="AM51" t="str">
        <f ca="1"/>
        <v>Ameritas</v>
      </c>
      <c r="AN51">
        <f ca="1"/>
        <v>46122</v>
      </c>
      <c r="AO51">
        <f ca="1"/>
        <v>12062.04</v>
      </c>
      <c r="AP51" t="str">
        <f ca="1"/>
        <v>Acct  5 - T.Rowe Price</v>
      </c>
      <c r="AQ51" t="str">
        <f ca="1"/>
        <v>Ameritas</v>
      </c>
      <c r="AR51">
        <f ca="1"/>
        <v>46122</v>
      </c>
      <c r="AS51">
        <f ca="1"/>
        <v>-5689.05</v>
      </c>
      <c r="AT51" t="str">
        <f ca="1"/>
        <v>Acct  6 - Platinum</v>
      </c>
      <c r="AU51" t="str">
        <f ca="1"/>
        <v>Ameritas</v>
      </c>
      <c r="AV51">
        <f ca="1"/>
        <v>46122</v>
      </c>
      <c r="AW51">
        <f ca="1"/>
        <v>-8357.82</v>
      </c>
      <c r="AX51" t="str">
        <f ca="1"/>
        <v>Acct  7 - Visa Go</v>
      </c>
      <c r="AY51" t="str">
        <f ca="1"/>
        <v>Ameritas</v>
      </c>
      <c r="AZ51">
        <f ca="1"/>
        <v>46122</v>
      </c>
      <c r="BA51">
        <f ca="1"/>
        <v>-4271.75</v>
      </c>
      <c r="BB51" t="str">
        <f ca="1"/>
        <v>Acct  8 - CareCredit</v>
      </c>
      <c r="BC51" t="str">
        <f ca="1"/>
        <v>Ameritas</v>
      </c>
      <c r="BD51">
        <f ca="1"/>
        <v>46122</v>
      </c>
      <c r="BE51">
        <f ca="1"/>
        <v>0</v>
      </c>
      <c r="BF51" t="str">
        <f ca="1"/>
        <v>Acct  9 - Costco</v>
      </c>
      <c r="BG51" t="str">
        <f ca="1"/>
        <v>Ameritas</v>
      </c>
      <c r="BH51">
        <f ca="1"/>
        <v>46122</v>
      </c>
      <c r="BI51">
        <f ca="1"/>
        <v>280</v>
      </c>
      <c r="BJ51" t="str">
        <f ca="1"/>
        <v xml:space="preserve">Acct 10 - </v>
      </c>
      <c r="BK51" t="str">
        <f ca="1"/>
        <v>Ameritas</v>
      </c>
      <c r="BL51">
        <f ca="1"/>
        <v>46122</v>
      </c>
      <c r="BM51">
        <f ca="1"/>
        <v>8586.2099999999991</v>
      </c>
      <c r="BN51" t="str">
        <f ca="1"/>
        <v xml:space="preserve"> Checking</v>
      </c>
      <c r="BO51" t="str">
        <f ca="1"/>
        <v>Ameritas</v>
      </c>
      <c r="BP51">
        <f ca="1"/>
        <v>46122</v>
      </c>
      <c r="BQ51">
        <f ca="1"/>
        <v>-18318.62</v>
      </c>
      <c r="BR51" t="str">
        <f ca="1"/>
        <v xml:space="preserve"> Credit</v>
      </c>
      <c r="BS51" t="str">
        <f ca="1"/>
        <v>Ameritas</v>
      </c>
      <c r="BT51">
        <f ca="1"/>
        <v>46122</v>
      </c>
      <c r="BU51">
        <f ca="1"/>
        <v>35744.86</v>
      </c>
      <c r="BV51" t="str">
        <f ca="1"/>
        <v xml:space="preserve"> Savings</v>
      </c>
      <c r="BW51" t="str">
        <f ca="1"/>
        <v>Ameritas</v>
      </c>
      <c r="BX51">
        <f ca="1"/>
        <v>46122</v>
      </c>
      <c r="BY51">
        <f ca="1"/>
        <v>26292.449999999997</v>
      </c>
      <c r="BZ51" t="str">
        <f ca="1"/>
        <v xml:space="preserve"> Net Worth</v>
      </c>
    </row>
    <row r="52" spans="1:78" x14ac:dyDescent="0.25">
      <c r="A52" t="str">
        <f ca="1"/>
        <v>Ameritas</v>
      </c>
      <c r="B52" s="8">
        <f ca="1"/>
        <v>46122</v>
      </c>
      <c r="C52" s="107">
        <f ca="1"/>
        <v>1624.9900000000005</v>
      </c>
      <c r="D52" t="str">
        <f ca="1"/>
        <v>Acct  1 - US Bank</v>
      </c>
      <c r="F52" t="str">
        <f ca="1"/>
        <v>Viso Go</v>
      </c>
      <c r="G52" s="8">
        <f ca="1"/>
        <v>46123</v>
      </c>
      <c r="H52" s="107">
        <f ca="1"/>
        <v>8311.2099999999991</v>
      </c>
      <c r="I52" s="107">
        <f ca="1"/>
        <v>-18172.62</v>
      </c>
      <c r="J52" s="107">
        <f ca="1"/>
        <v>35744.86</v>
      </c>
      <c r="K52" s="107">
        <f ca="1"/>
        <v>26163.449999999997</v>
      </c>
      <c r="L52" s="107">
        <f ca="1"/>
        <v>1349.9900000000005</v>
      </c>
      <c r="M52" s="107">
        <f ca="1"/>
        <v>6961.2199999999993</v>
      </c>
      <c r="N52" s="107">
        <f ca="1"/>
        <v>23568.39</v>
      </c>
      <c r="O52" s="107">
        <f ca="1"/>
        <v>114.43</v>
      </c>
      <c r="P52" s="107">
        <f ca="1"/>
        <v>12062.04</v>
      </c>
      <c r="Q52" s="107">
        <f ca="1"/>
        <v>-5689.05</v>
      </c>
      <c r="R52" s="107">
        <f ca="1"/>
        <v>-8211.82</v>
      </c>
      <c r="S52" s="107">
        <f ca="1"/>
        <v>-4271.75</v>
      </c>
      <c r="T52" s="107">
        <f ca="1"/>
        <v>0</v>
      </c>
      <c r="U52" s="107">
        <f ca="1"/>
        <v>280</v>
      </c>
      <c r="W52" t="str">
        <f ca="1"/>
        <v>Viso Go</v>
      </c>
      <c r="X52">
        <f ca="1"/>
        <v>46123</v>
      </c>
      <c r="Y52">
        <f ca="1"/>
        <v>1349.9900000000005</v>
      </c>
      <c r="Z52" t="str">
        <f ca="1"/>
        <v>Acct  1 - US Bank</v>
      </c>
      <c r="AA52" t="str">
        <f ca="1"/>
        <v>Viso Go</v>
      </c>
      <c r="AB52">
        <f ca="1"/>
        <v>46123</v>
      </c>
      <c r="AC52">
        <f ca="1"/>
        <v>6961.2199999999993</v>
      </c>
      <c r="AD52" t="str">
        <f ca="1"/>
        <v>Acct  2 - Wells Fargo</v>
      </c>
      <c r="AE52" t="str">
        <f ca="1"/>
        <v>Viso Go</v>
      </c>
      <c r="AF52">
        <f ca="1"/>
        <v>46123</v>
      </c>
      <c r="AG52">
        <f ca="1"/>
        <v>23568.39</v>
      </c>
      <c r="AH52" t="str">
        <f ca="1"/>
        <v>Acct  3 - ADP</v>
      </c>
      <c r="AI52" t="str">
        <f ca="1"/>
        <v>Viso Go</v>
      </c>
      <c r="AJ52">
        <f ca="1"/>
        <v>46123</v>
      </c>
      <c r="AK52">
        <f ca="1"/>
        <v>114.43</v>
      </c>
      <c r="AL52" t="str">
        <f ca="1"/>
        <v>Acct  4 - Marcus</v>
      </c>
      <c r="AM52" t="str">
        <f ca="1"/>
        <v>Viso Go</v>
      </c>
      <c r="AN52">
        <f ca="1"/>
        <v>46123</v>
      </c>
      <c r="AO52">
        <f ca="1"/>
        <v>12062.04</v>
      </c>
      <c r="AP52" t="str">
        <f ca="1"/>
        <v>Acct  5 - T.Rowe Price</v>
      </c>
      <c r="AQ52" t="str">
        <f ca="1"/>
        <v>Viso Go</v>
      </c>
      <c r="AR52">
        <f ca="1"/>
        <v>46123</v>
      </c>
      <c r="AS52">
        <f ca="1"/>
        <v>-5689.05</v>
      </c>
      <c r="AT52" t="str">
        <f ca="1"/>
        <v>Acct  6 - Platinum</v>
      </c>
      <c r="AU52" t="str">
        <f ca="1"/>
        <v>Viso Go</v>
      </c>
      <c r="AV52">
        <f ca="1"/>
        <v>46123</v>
      </c>
      <c r="AW52">
        <f ca="1"/>
        <v>-8211.82</v>
      </c>
      <c r="AX52" t="str">
        <f ca="1"/>
        <v>Acct  7 - Visa Go</v>
      </c>
      <c r="AY52" t="str">
        <f ca="1"/>
        <v>Viso Go</v>
      </c>
      <c r="AZ52">
        <f ca="1"/>
        <v>46123</v>
      </c>
      <c r="BA52">
        <f ca="1"/>
        <v>-4271.75</v>
      </c>
      <c r="BB52" t="str">
        <f ca="1"/>
        <v>Acct  8 - CareCredit</v>
      </c>
      <c r="BC52" t="str">
        <f ca="1"/>
        <v>Viso Go</v>
      </c>
      <c r="BD52">
        <f ca="1"/>
        <v>46123</v>
      </c>
      <c r="BE52">
        <f ca="1"/>
        <v>0</v>
      </c>
      <c r="BF52" t="str">
        <f ca="1"/>
        <v>Acct  9 - Costco</v>
      </c>
      <c r="BG52" t="str">
        <f ca="1"/>
        <v>Viso Go</v>
      </c>
      <c r="BH52">
        <f ca="1"/>
        <v>46123</v>
      </c>
      <c r="BI52">
        <f ca="1"/>
        <v>280</v>
      </c>
      <c r="BJ52" t="str">
        <f ca="1"/>
        <v xml:space="preserve">Acct 10 - </v>
      </c>
      <c r="BK52" t="str">
        <f ca="1"/>
        <v>Viso Go</v>
      </c>
      <c r="BL52">
        <f ca="1"/>
        <v>46123</v>
      </c>
      <c r="BM52">
        <f ca="1"/>
        <v>8311.2099999999991</v>
      </c>
      <c r="BN52" t="str">
        <f ca="1"/>
        <v xml:space="preserve"> Checking</v>
      </c>
      <c r="BO52" t="str">
        <f ca="1"/>
        <v>Viso Go</v>
      </c>
      <c r="BP52">
        <f ca="1"/>
        <v>46123</v>
      </c>
      <c r="BQ52">
        <f ca="1"/>
        <v>-18172.62</v>
      </c>
      <c r="BR52" t="str">
        <f ca="1"/>
        <v xml:space="preserve"> Credit</v>
      </c>
      <c r="BS52" t="str">
        <f ca="1"/>
        <v>Viso Go</v>
      </c>
      <c r="BT52">
        <f ca="1"/>
        <v>46123</v>
      </c>
      <c r="BU52">
        <f ca="1"/>
        <v>35744.86</v>
      </c>
      <c r="BV52" t="str">
        <f ca="1"/>
        <v xml:space="preserve"> Savings</v>
      </c>
      <c r="BW52" t="str">
        <f ca="1"/>
        <v>Viso Go</v>
      </c>
      <c r="BX52">
        <f ca="1"/>
        <v>46123</v>
      </c>
      <c r="BY52">
        <f ca="1"/>
        <v>26163.449999999997</v>
      </c>
      <c r="BZ52" t="str">
        <f ca="1"/>
        <v xml:space="preserve"> Net Worth</v>
      </c>
    </row>
    <row r="53" spans="1:78" x14ac:dyDescent="0.25">
      <c r="A53" t="str">
        <f ca="1"/>
        <v>Viso Go</v>
      </c>
      <c r="B53" s="8">
        <f ca="1"/>
        <v>46123</v>
      </c>
      <c r="C53" s="107">
        <f ca="1"/>
        <v>1349.9900000000005</v>
      </c>
      <c r="D53" t="str">
        <f ca="1"/>
        <v>Acct  1 - US Bank</v>
      </c>
      <c r="F53" t="str">
        <f ca="1"/>
        <v>Groceries</v>
      </c>
      <c r="G53" s="8">
        <f ca="1"/>
        <v>46123</v>
      </c>
      <c r="H53" s="107">
        <f ca="1"/>
        <v>8111.21</v>
      </c>
      <c r="I53" s="107">
        <f ca="1"/>
        <v>-18172.62</v>
      </c>
      <c r="J53" s="107">
        <f ca="1"/>
        <v>35744.86</v>
      </c>
      <c r="K53" s="107">
        <f ca="1"/>
        <v>25963.449999999997</v>
      </c>
      <c r="L53" s="107">
        <f ca="1"/>
        <v>1349.9900000000005</v>
      </c>
      <c r="M53" s="107">
        <f ca="1"/>
        <v>6761.2199999999993</v>
      </c>
      <c r="N53" s="107">
        <f ca="1"/>
        <v>23568.39</v>
      </c>
      <c r="O53" s="107">
        <f ca="1"/>
        <v>114.43</v>
      </c>
      <c r="P53" s="107">
        <f ca="1"/>
        <v>12062.04</v>
      </c>
      <c r="Q53" s="107">
        <f ca="1"/>
        <v>-5689.05</v>
      </c>
      <c r="R53" s="107">
        <f ca="1"/>
        <v>-8211.82</v>
      </c>
      <c r="S53" s="107">
        <f ca="1"/>
        <v>-4271.75</v>
      </c>
      <c r="T53" s="107">
        <f ca="1"/>
        <v>0</v>
      </c>
      <c r="U53" s="107">
        <f ca="1"/>
        <v>280</v>
      </c>
      <c r="W53" t="str">
        <f ca="1"/>
        <v>Groceries</v>
      </c>
      <c r="X53">
        <f ca="1"/>
        <v>46123</v>
      </c>
      <c r="Y53">
        <f ca="1"/>
        <v>1349.9900000000005</v>
      </c>
      <c r="Z53" t="str">
        <f ca="1"/>
        <v>Acct  1 - US Bank</v>
      </c>
      <c r="AA53" t="str">
        <f ca="1"/>
        <v>Groceries</v>
      </c>
      <c r="AB53">
        <f ca="1"/>
        <v>46123</v>
      </c>
      <c r="AC53">
        <f ca="1"/>
        <v>6761.2199999999993</v>
      </c>
      <c r="AD53" t="str">
        <f ca="1"/>
        <v>Acct  2 - Wells Fargo</v>
      </c>
      <c r="AE53" t="str">
        <f ca="1"/>
        <v>Groceries</v>
      </c>
      <c r="AF53">
        <f ca="1"/>
        <v>46123</v>
      </c>
      <c r="AG53">
        <f ca="1"/>
        <v>23568.39</v>
      </c>
      <c r="AH53" t="str">
        <f ca="1"/>
        <v>Acct  3 - ADP</v>
      </c>
      <c r="AI53" t="str">
        <f ca="1"/>
        <v>Groceries</v>
      </c>
      <c r="AJ53">
        <f ca="1"/>
        <v>46123</v>
      </c>
      <c r="AK53">
        <f ca="1"/>
        <v>114.43</v>
      </c>
      <c r="AL53" t="str">
        <f ca="1"/>
        <v>Acct  4 - Marcus</v>
      </c>
      <c r="AM53" t="str">
        <f ca="1"/>
        <v>Groceries</v>
      </c>
      <c r="AN53">
        <f ca="1"/>
        <v>46123</v>
      </c>
      <c r="AO53">
        <f ca="1"/>
        <v>12062.04</v>
      </c>
      <c r="AP53" t="str">
        <f ca="1"/>
        <v>Acct  5 - T.Rowe Price</v>
      </c>
      <c r="AQ53" t="str">
        <f ca="1"/>
        <v>Groceries</v>
      </c>
      <c r="AR53">
        <f ca="1"/>
        <v>46123</v>
      </c>
      <c r="AS53">
        <f ca="1"/>
        <v>-5689.05</v>
      </c>
      <c r="AT53" t="str">
        <f ca="1"/>
        <v>Acct  6 - Platinum</v>
      </c>
      <c r="AU53" t="str">
        <f ca="1"/>
        <v>Groceries</v>
      </c>
      <c r="AV53">
        <f ca="1"/>
        <v>46123</v>
      </c>
      <c r="AW53">
        <f ca="1"/>
        <v>-8211.82</v>
      </c>
      <c r="AX53" t="str">
        <f ca="1"/>
        <v>Acct  7 - Visa Go</v>
      </c>
      <c r="AY53" t="str">
        <f ca="1"/>
        <v>Groceries</v>
      </c>
      <c r="AZ53">
        <f ca="1"/>
        <v>46123</v>
      </c>
      <c r="BA53">
        <f ca="1"/>
        <v>-4271.75</v>
      </c>
      <c r="BB53" t="str">
        <f ca="1"/>
        <v>Acct  8 - CareCredit</v>
      </c>
      <c r="BC53" t="str">
        <f ca="1"/>
        <v>Groceries</v>
      </c>
      <c r="BD53">
        <f ca="1"/>
        <v>46123</v>
      </c>
      <c r="BE53">
        <f ca="1"/>
        <v>0</v>
      </c>
      <c r="BF53" t="str">
        <f ca="1"/>
        <v>Acct  9 - Costco</v>
      </c>
      <c r="BG53" t="str">
        <f ca="1"/>
        <v>Groceries</v>
      </c>
      <c r="BH53">
        <f ca="1"/>
        <v>46123</v>
      </c>
      <c r="BI53">
        <f ca="1"/>
        <v>280</v>
      </c>
      <c r="BJ53" t="str">
        <f ca="1"/>
        <v xml:space="preserve">Acct 10 - </v>
      </c>
      <c r="BK53" t="str">
        <f ca="1"/>
        <v>Groceries</v>
      </c>
      <c r="BL53">
        <f ca="1"/>
        <v>46123</v>
      </c>
      <c r="BM53">
        <f ca="1"/>
        <v>8111.21</v>
      </c>
      <c r="BN53" t="str">
        <f ca="1"/>
        <v xml:space="preserve"> Checking</v>
      </c>
      <c r="BO53" t="str">
        <f ca="1"/>
        <v>Groceries</v>
      </c>
      <c r="BP53">
        <f ca="1"/>
        <v>46123</v>
      </c>
      <c r="BQ53">
        <f ca="1"/>
        <v>-18172.62</v>
      </c>
      <c r="BR53" t="str">
        <f ca="1"/>
        <v xml:space="preserve"> Credit</v>
      </c>
      <c r="BS53" t="str">
        <f ca="1"/>
        <v>Groceries</v>
      </c>
      <c r="BT53">
        <f ca="1"/>
        <v>46123</v>
      </c>
      <c r="BU53">
        <f ca="1"/>
        <v>35744.86</v>
      </c>
      <c r="BV53" t="str">
        <f ca="1"/>
        <v xml:space="preserve"> Savings</v>
      </c>
      <c r="BW53" t="str">
        <f ca="1"/>
        <v>Groceries</v>
      </c>
      <c r="BX53">
        <f ca="1"/>
        <v>46123</v>
      </c>
      <c r="BY53">
        <f ca="1"/>
        <v>25963.449999999997</v>
      </c>
      <c r="BZ53" t="str">
        <f ca="1"/>
        <v xml:space="preserve"> Net Worth</v>
      </c>
    </row>
    <row r="54" spans="1:78" x14ac:dyDescent="0.25">
      <c r="A54" t="str">
        <f ca="1"/>
        <v>Groceries</v>
      </c>
      <c r="B54" s="8">
        <f ca="1"/>
        <v>46123</v>
      </c>
      <c r="C54" s="107">
        <f ca="1"/>
        <v>1349.9900000000005</v>
      </c>
      <c r="D54" t="str">
        <f ca="1"/>
        <v>Acct  1 - US Bank</v>
      </c>
      <c r="F54" t="str">
        <f ca="1"/>
        <v>Food &amp; Drinks</v>
      </c>
      <c r="G54" s="8">
        <f ca="1"/>
        <v>46123</v>
      </c>
      <c r="H54" s="107">
        <f ca="1"/>
        <v>7911.21</v>
      </c>
      <c r="I54" s="107">
        <f ca="1"/>
        <v>-18172.62</v>
      </c>
      <c r="J54" s="107">
        <f ca="1"/>
        <v>35744.86</v>
      </c>
      <c r="K54" s="107">
        <f ca="1"/>
        <v>25763.449999999997</v>
      </c>
      <c r="L54" s="107">
        <f ca="1"/>
        <v>1349.9900000000005</v>
      </c>
      <c r="M54" s="107">
        <f ca="1"/>
        <v>6561.2199999999993</v>
      </c>
      <c r="N54" s="107">
        <f ca="1"/>
        <v>23568.39</v>
      </c>
      <c r="O54" s="107">
        <f ca="1"/>
        <v>114.43</v>
      </c>
      <c r="P54" s="107">
        <f ca="1"/>
        <v>12062.04</v>
      </c>
      <c r="Q54" s="107">
        <f ca="1"/>
        <v>-5689.05</v>
      </c>
      <c r="R54" s="107">
        <f ca="1"/>
        <v>-8211.82</v>
      </c>
      <c r="S54" s="107">
        <f ca="1"/>
        <v>-4271.75</v>
      </c>
      <c r="T54" s="107">
        <f ca="1"/>
        <v>0</v>
      </c>
      <c r="U54" s="107">
        <f ca="1"/>
        <v>280</v>
      </c>
      <c r="W54" t="str">
        <f ca="1"/>
        <v>Food &amp; Drinks</v>
      </c>
      <c r="X54">
        <f ca="1"/>
        <v>46123</v>
      </c>
      <c r="Y54">
        <f ca="1"/>
        <v>1349.9900000000005</v>
      </c>
      <c r="Z54" t="str">
        <f ca="1"/>
        <v>Acct  1 - US Bank</v>
      </c>
      <c r="AA54" t="str">
        <f ca="1"/>
        <v>Food &amp; Drinks</v>
      </c>
      <c r="AB54">
        <f ca="1"/>
        <v>46123</v>
      </c>
      <c r="AC54">
        <f ca="1"/>
        <v>6561.2199999999993</v>
      </c>
      <c r="AD54" t="str">
        <f ca="1"/>
        <v>Acct  2 - Wells Fargo</v>
      </c>
      <c r="AE54" t="str">
        <f ca="1"/>
        <v>Food &amp; Drinks</v>
      </c>
      <c r="AF54">
        <f ca="1"/>
        <v>46123</v>
      </c>
      <c r="AG54">
        <f ca="1"/>
        <v>23568.39</v>
      </c>
      <c r="AH54" t="str">
        <f ca="1"/>
        <v>Acct  3 - ADP</v>
      </c>
      <c r="AI54" t="str">
        <f ca="1"/>
        <v>Food &amp; Drinks</v>
      </c>
      <c r="AJ54">
        <f ca="1"/>
        <v>46123</v>
      </c>
      <c r="AK54">
        <f ca="1"/>
        <v>114.43</v>
      </c>
      <c r="AL54" t="str">
        <f ca="1"/>
        <v>Acct  4 - Marcus</v>
      </c>
      <c r="AM54" t="str">
        <f ca="1"/>
        <v>Food &amp; Drinks</v>
      </c>
      <c r="AN54">
        <f ca="1"/>
        <v>46123</v>
      </c>
      <c r="AO54">
        <f ca="1"/>
        <v>12062.04</v>
      </c>
      <c r="AP54" t="str">
        <f ca="1"/>
        <v>Acct  5 - T.Rowe Price</v>
      </c>
      <c r="AQ54" t="str">
        <f ca="1"/>
        <v>Food &amp; Drinks</v>
      </c>
      <c r="AR54">
        <f ca="1"/>
        <v>46123</v>
      </c>
      <c r="AS54">
        <f ca="1"/>
        <v>-5689.05</v>
      </c>
      <c r="AT54" t="str">
        <f ca="1"/>
        <v>Acct  6 - Platinum</v>
      </c>
      <c r="AU54" t="str">
        <f ca="1"/>
        <v>Food &amp; Drinks</v>
      </c>
      <c r="AV54">
        <f ca="1"/>
        <v>46123</v>
      </c>
      <c r="AW54">
        <f ca="1"/>
        <v>-8211.82</v>
      </c>
      <c r="AX54" t="str">
        <f ca="1"/>
        <v>Acct  7 - Visa Go</v>
      </c>
      <c r="AY54" t="str">
        <f ca="1"/>
        <v>Food &amp; Drinks</v>
      </c>
      <c r="AZ54">
        <f ca="1"/>
        <v>46123</v>
      </c>
      <c r="BA54">
        <f ca="1"/>
        <v>-4271.75</v>
      </c>
      <c r="BB54" t="str">
        <f ca="1"/>
        <v>Acct  8 - CareCredit</v>
      </c>
      <c r="BC54" t="str">
        <f ca="1"/>
        <v>Food &amp; Drinks</v>
      </c>
      <c r="BD54">
        <f ca="1"/>
        <v>46123</v>
      </c>
      <c r="BE54">
        <f ca="1"/>
        <v>0</v>
      </c>
      <c r="BF54" t="str">
        <f ca="1"/>
        <v>Acct  9 - Costco</v>
      </c>
      <c r="BG54" t="str">
        <f ca="1"/>
        <v>Food &amp; Drinks</v>
      </c>
      <c r="BH54">
        <f ca="1"/>
        <v>46123</v>
      </c>
      <c r="BI54">
        <f ca="1"/>
        <v>280</v>
      </c>
      <c r="BJ54" t="str">
        <f ca="1"/>
        <v xml:space="preserve">Acct 10 - </v>
      </c>
      <c r="BK54" t="str">
        <f ca="1"/>
        <v>Food &amp; Drinks</v>
      </c>
      <c r="BL54">
        <f ca="1"/>
        <v>46123</v>
      </c>
      <c r="BM54">
        <f ca="1"/>
        <v>7911.21</v>
      </c>
      <c r="BN54" t="str">
        <f ca="1"/>
        <v xml:space="preserve"> Checking</v>
      </c>
      <c r="BO54" t="str">
        <f ca="1"/>
        <v>Food &amp; Drinks</v>
      </c>
      <c r="BP54">
        <f ca="1"/>
        <v>46123</v>
      </c>
      <c r="BQ54">
        <f ca="1"/>
        <v>-18172.62</v>
      </c>
      <c r="BR54" t="str">
        <f ca="1"/>
        <v xml:space="preserve"> Credit</v>
      </c>
      <c r="BS54" t="str">
        <f ca="1"/>
        <v>Food &amp; Drinks</v>
      </c>
      <c r="BT54">
        <f ca="1"/>
        <v>46123</v>
      </c>
      <c r="BU54">
        <f ca="1"/>
        <v>35744.86</v>
      </c>
      <c r="BV54" t="str">
        <f ca="1"/>
        <v xml:space="preserve"> Savings</v>
      </c>
      <c r="BW54" t="str">
        <f ca="1"/>
        <v>Food &amp; Drinks</v>
      </c>
      <c r="BX54">
        <f ca="1"/>
        <v>46123</v>
      </c>
      <c r="BY54">
        <f ca="1"/>
        <v>25763.449999999997</v>
      </c>
      <c r="BZ54" t="str">
        <f ca="1"/>
        <v xml:space="preserve"> Net Worth</v>
      </c>
    </row>
    <row r="55" spans="1:78" x14ac:dyDescent="0.25">
      <c r="A55" t="str">
        <f ca="1"/>
        <v>Food &amp; Drinks</v>
      </c>
      <c r="B55" s="8">
        <f ca="1"/>
        <v>46123</v>
      </c>
      <c r="C55" s="107">
        <f ca="1"/>
        <v>1349.9900000000005</v>
      </c>
      <c r="D55" t="str">
        <f ca="1"/>
        <v>Acct  1 - US Bank</v>
      </c>
      <c r="F55" t="str">
        <f ca="1"/>
        <v>Motorcycle</v>
      </c>
      <c r="G55" s="8">
        <f ca="1"/>
        <v>46128</v>
      </c>
      <c r="H55" s="107">
        <f ca="1"/>
        <v>7760.83</v>
      </c>
      <c r="I55" s="107">
        <f ca="1"/>
        <v>-18172.62</v>
      </c>
      <c r="J55" s="107">
        <f ca="1"/>
        <v>35744.86</v>
      </c>
      <c r="K55" s="107">
        <f ca="1"/>
        <v>25613.07</v>
      </c>
      <c r="L55" s="107">
        <f ca="1"/>
        <v>1199.6100000000006</v>
      </c>
      <c r="M55" s="107">
        <f ca="1"/>
        <v>6561.2199999999993</v>
      </c>
      <c r="N55" s="107">
        <f ca="1"/>
        <v>23568.39</v>
      </c>
      <c r="O55" s="107">
        <f ca="1"/>
        <v>114.43</v>
      </c>
      <c r="P55" s="107">
        <f ca="1"/>
        <v>12062.04</v>
      </c>
      <c r="Q55" s="107">
        <f ca="1"/>
        <v>-5689.05</v>
      </c>
      <c r="R55" s="107">
        <f ca="1"/>
        <v>-8211.82</v>
      </c>
      <c r="S55" s="107">
        <f ca="1"/>
        <v>-4271.75</v>
      </c>
      <c r="T55" s="107">
        <f ca="1"/>
        <v>0</v>
      </c>
      <c r="U55" s="107">
        <f ca="1"/>
        <v>280</v>
      </c>
      <c r="W55" t="str">
        <f ca="1"/>
        <v>Motorcycle</v>
      </c>
      <c r="X55">
        <f ca="1"/>
        <v>46128</v>
      </c>
      <c r="Y55">
        <f ca="1"/>
        <v>1199.6100000000006</v>
      </c>
      <c r="Z55" t="str">
        <f ca="1"/>
        <v>Acct  1 - US Bank</v>
      </c>
      <c r="AA55" t="str">
        <f ca="1"/>
        <v>Motorcycle</v>
      </c>
      <c r="AB55">
        <f ca="1"/>
        <v>46128</v>
      </c>
      <c r="AC55">
        <f ca="1"/>
        <v>6561.2199999999993</v>
      </c>
      <c r="AD55" t="str">
        <f ca="1"/>
        <v>Acct  2 - Wells Fargo</v>
      </c>
      <c r="AE55" t="str">
        <f ca="1"/>
        <v>Motorcycle</v>
      </c>
      <c r="AF55">
        <f ca="1"/>
        <v>46128</v>
      </c>
      <c r="AG55">
        <f ca="1"/>
        <v>23568.39</v>
      </c>
      <c r="AH55" t="str">
        <f ca="1"/>
        <v>Acct  3 - ADP</v>
      </c>
      <c r="AI55" t="str">
        <f ca="1"/>
        <v>Motorcycle</v>
      </c>
      <c r="AJ55">
        <f ca="1"/>
        <v>46128</v>
      </c>
      <c r="AK55">
        <f ca="1"/>
        <v>114.43</v>
      </c>
      <c r="AL55" t="str">
        <f ca="1"/>
        <v>Acct  4 - Marcus</v>
      </c>
      <c r="AM55" t="str">
        <f ca="1"/>
        <v>Motorcycle</v>
      </c>
      <c r="AN55">
        <f ca="1"/>
        <v>46128</v>
      </c>
      <c r="AO55">
        <f ca="1"/>
        <v>12062.04</v>
      </c>
      <c r="AP55" t="str">
        <f ca="1"/>
        <v>Acct  5 - T.Rowe Price</v>
      </c>
      <c r="AQ55" t="str">
        <f ca="1"/>
        <v>Motorcycle</v>
      </c>
      <c r="AR55">
        <f ca="1"/>
        <v>46128</v>
      </c>
      <c r="AS55">
        <f ca="1"/>
        <v>-5689.05</v>
      </c>
      <c r="AT55" t="str">
        <f ca="1"/>
        <v>Acct  6 - Platinum</v>
      </c>
      <c r="AU55" t="str">
        <f ca="1"/>
        <v>Motorcycle</v>
      </c>
      <c r="AV55">
        <f ca="1"/>
        <v>46128</v>
      </c>
      <c r="AW55">
        <f ca="1"/>
        <v>-8211.82</v>
      </c>
      <c r="AX55" t="str">
        <f ca="1"/>
        <v>Acct  7 - Visa Go</v>
      </c>
      <c r="AY55" t="str">
        <f ca="1"/>
        <v>Motorcycle</v>
      </c>
      <c r="AZ55">
        <f ca="1"/>
        <v>46128</v>
      </c>
      <c r="BA55">
        <f ca="1"/>
        <v>-4271.75</v>
      </c>
      <c r="BB55" t="str">
        <f ca="1"/>
        <v>Acct  8 - CareCredit</v>
      </c>
      <c r="BC55" t="str">
        <f ca="1"/>
        <v>Motorcycle</v>
      </c>
      <c r="BD55">
        <f ca="1"/>
        <v>46128</v>
      </c>
      <c r="BE55">
        <f ca="1"/>
        <v>0</v>
      </c>
      <c r="BF55" t="str">
        <f ca="1"/>
        <v>Acct  9 - Costco</v>
      </c>
      <c r="BG55" t="str">
        <f ca="1"/>
        <v>Motorcycle</v>
      </c>
      <c r="BH55">
        <f ca="1"/>
        <v>46128</v>
      </c>
      <c r="BI55">
        <f ca="1"/>
        <v>280</v>
      </c>
      <c r="BJ55" t="str">
        <f ca="1"/>
        <v xml:space="preserve">Acct 10 - </v>
      </c>
      <c r="BK55" t="str">
        <f ca="1"/>
        <v>Motorcycle</v>
      </c>
      <c r="BL55">
        <f ca="1"/>
        <v>46128</v>
      </c>
      <c r="BM55">
        <f ca="1"/>
        <v>7760.83</v>
      </c>
      <c r="BN55" t="str">
        <f ca="1"/>
        <v xml:space="preserve"> Checking</v>
      </c>
      <c r="BO55" t="str">
        <f ca="1"/>
        <v>Motorcycle</v>
      </c>
      <c r="BP55">
        <f ca="1"/>
        <v>46128</v>
      </c>
      <c r="BQ55">
        <f ca="1"/>
        <v>-18172.62</v>
      </c>
      <c r="BR55" t="str">
        <f ca="1"/>
        <v xml:space="preserve"> Credit</v>
      </c>
      <c r="BS55" t="str">
        <f ca="1"/>
        <v>Motorcycle</v>
      </c>
      <c r="BT55">
        <f ca="1"/>
        <v>46128</v>
      </c>
      <c r="BU55">
        <f ca="1"/>
        <v>35744.86</v>
      </c>
      <c r="BV55" t="str">
        <f ca="1"/>
        <v xml:space="preserve"> Savings</v>
      </c>
      <c r="BW55" t="str">
        <f ca="1"/>
        <v>Motorcycle</v>
      </c>
      <c r="BX55">
        <f ca="1"/>
        <v>46128</v>
      </c>
      <c r="BY55">
        <f ca="1"/>
        <v>25613.07</v>
      </c>
      <c r="BZ55" t="str">
        <f ca="1"/>
        <v xml:space="preserve"> Net Worth</v>
      </c>
    </row>
    <row r="56" spans="1:78" x14ac:dyDescent="0.25">
      <c r="A56" t="str">
        <f ca="1"/>
        <v>Motorcycle</v>
      </c>
      <c r="B56" s="8">
        <f ca="1"/>
        <v>46128</v>
      </c>
      <c r="C56" s="107">
        <f ca="1"/>
        <v>1199.6100000000006</v>
      </c>
      <c r="D56" t="str">
        <f ca="1"/>
        <v>Acct  1 - US Bank</v>
      </c>
      <c r="F56" t="str">
        <f ca="1"/>
        <v>Netflix</v>
      </c>
      <c r="G56" s="8">
        <f ca="1"/>
        <v>46132</v>
      </c>
      <c r="H56" s="107">
        <f ca="1"/>
        <v>7735.84</v>
      </c>
      <c r="I56" s="107">
        <f ca="1"/>
        <v>-18172.62</v>
      </c>
      <c r="J56" s="107">
        <f ca="1"/>
        <v>35744.86</v>
      </c>
      <c r="K56" s="107">
        <f ca="1"/>
        <v>25588.079999999994</v>
      </c>
      <c r="L56" s="107">
        <f ca="1"/>
        <v>1174.6200000000006</v>
      </c>
      <c r="M56" s="107">
        <f ca="1"/>
        <v>6561.2199999999993</v>
      </c>
      <c r="N56" s="107">
        <f ca="1"/>
        <v>23568.39</v>
      </c>
      <c r="O56" s="107">
        <f ca="1"/>
        <v>114.43</v>
      </c>
      <c r="P56" s="107">
        <f ca="1"/>
        <v>12062.04</v>
      </c>
      <c r="Q56" s="107">
        <f ca="1"/>
        <v>-5689.05</v>
      </c>
      <c r="R56" s="107">
        <f ca="1"/>
        <v>-8211.82</v>
      </c>
      <c r="S56" s="107">
        <f ca="1"/>
        <v>-4271.75</v>
      </c>
      <c r="T56" s="107">
        <f ca="1"/>
        <v>0</v>
      </c>
      <c r="U56" s="107">
        <f ca="1"/>
        <v>280</v>
      </c>
      <c r="W56" t="str">
        <f ca="1"/>
        <v>Netflix</v>
      </c>
      <c r="X56">
        <f ca="1"/>
        <v>46132</v>
      </c>
      <c r="Y56">
        <f ca="1"/>
        <v>1174.6200000000006</v>
      </c>
      <c r="Z56" t="str">
        <f ca="1"/>
        <v>Acct  1 - US Bank</v>
      </c>
      <c r="AA56" t="str">
        <f ca="1"/>
        <v>Netflix</v>
      </c>
      <c r="AB56">
        <f ca="1"/>
        <v>46132</v>
      </c>
      <c r="AC56">
        <f ca="1"/>
        <v>6561.2199999999993</v>
      </c>
      <c r="AD56" t="str">
        <f ca="1"/>
        <v>Acct  2 - Wells Fargo</v>
      </c>
      <c r="AE56" t="str">
        <f ca="1"/>
        <v>Netflix</v>
      </c>
      <c r="AF56">
        <f ca="1"/>
        <v>46132</v>
      </c>
      <c r="AG56">
        <f ca="1"/>
        <v>23568.39</v>
      </c>
      <c r="AH56" t="str">
        <f ca="1"/>
        <v>Acct  3 - ADP</v>
      </c>
      <c r="AI56" t="str">
        <f ca="1"/>
        <v>Netflix</v>
      </c>
      <c r="AJ56">
        <f ca="1"/>
        <v>46132</v>
      </c>
      <c r="AK56">
        <f ca="1"/>
        <v>114.43</v>
      </c>
      <c r="AL56" t="str">
        <f ca="1"/>
        <v>Acct  4 - Marcus</v>
      </c>
      <c r="AM56" t="str">
        <f ca="1"/>
        <v>Netflix</v>
      </c>
      <c r="AN56">
        <f ca="1"/>
        <v>46132</v>
      </c>
      <c r="AO56">
        <f ca="1"/>
        <v>12062.04</v>
      </c>
      <c r="AP56" t="str">
        <f ca="1"/>
        <v>Acct  5 - T.Rowe Price</v>
      </c>
      <c r="AQ56" t="str">
        <f ca="1"/>
        <v>Netflix</v>
      </c>
      <c r="AR56">
        <f ca="1"/>
        <v>46132</v>
      </c>
      <c r="AS56">
        <f ca="1"/>
        <v>-5689.05</v>
      </c>
      <c r="AT56" t="str">
        <f ca="1"/>
        <v>Acct  6 - Platinum</v>
      </c>
      <c r="AU56" t="str">
        <f ca="1"/>
        <v>Netflix</v>
      </c>
      <c r="AV56">
        <f ca="1"/>
        <v>46132</v>
      </c>
      <c r="AW56">
        <f ca="1"/>
        <v>-8211.82</v>
      </c>
      <c r="AX56" t="str">
        <f ca="1"/>
        <v>Acct  7 - Visa Go</v>
      </c>
      <c r="AY56" t="str">
        <f ca="1"/>
        <v>Netflix</v>
      </c>
      <c r="AZ56">
        <f ca="1"/>
        <v>46132</v>
      </c>
      <c r="BA56">
        <f ca="1"/>
        <v>-4271.75</v>
      </c>
      <c r="BB56" t="str">
        <f ca="1"/>
        <v>Acct  8 - CareCredit</v>
      </c>
      <c r="BC56" t="str">
        <f ca="1"/>
        <v>Netflix</v>
      </c>
      <c r="BD56">
        <f ca="1"/>
        <v>46132</v>
      </c>
      <c r="BE56">
        <f ca="1"/>
        <v>0</v>
      </c>
      <c r="BF56" t="str">
        <f ca="1"/>
        <v>Acct  9 - Costco</v>
      </c>
      <c r="BG56" t="str">
        <f ca="1"/>
        <v>Netflix</v>
      </c>
      <c r="BH56">
        <f ca="1"/>
        <v>46132</v>
      </c>
      <c r="BI56">
        <f ca="1"/>
        <v>280</v>
      </c>
      <c r="BJ56" t="str">
        <f ca="1"/>
        <v xml:space="preserve">Acct 10 - </v>
      </c>
      <c r="BK56" t="str">
        <f ca="1"/>
        <v>Netflix</v>
      </c>
      <c r="BL56">
        <f ca="1"/>
        <v>46132</v>
      </c>
      <c r="BM56">
        <f ca="1"/>
        <v>7735.84</v>
      </c>
      <c r="BN56" t="str">
        <f ca="1"/>
        <v xml:space="preserve"> Checking</v>
      </c>
      <c r="BO56" t="str">
        <f ca="1"/>
        <v>Netflix</v>
      </c>
      <c r="BP56">
        <f ca="1"/>
        <v>46132</v>
      </c>
      <c r="BQ56">
        <f ca="1"/>
        <v>-18172.62</v>
      </c>
      <c r="BR56" t="str">
        <f ca="1"/>
        <v xml:space="preserve"> Credit</v>
      </c>
      <c r="BS56" t="str">
        <f ca="1"/>
        <v>Netflix</v>
      </c>
      <c r="BT56">
        <f ca="1"/>
        <v>46132</v>
      </c>
      <c r="BU56">
        <f ca="1"/>
        <v>35744.86</v>
      </c>
      <c r="BV56" t="str">
        <f ca="1"/>
        <v xml:space="preserve"> Savings</v>
      </c>
      <c r="BW56" t="str">
        <f ca="1"/>
        <v>Netflix</v>
      </c>
      <c r="BX56">
        <f ca="1"/>
        <v>46132</v>
      </c>
      <c r="BY56">
        <f ca="1"/>
        <v>25588.079999999994</v>
      </c>
      <c r="BZ56" t="str">
        <f ca="1"/>
        <v xml:space="preserve"> Net Worth</v>
      </c>
    </row>
    <row r="57" spans="1:78" x14ac:dyDescent="0.25">
      <c r="A57" t="str">
        <f ca="1"/>
        <v>Netflix</v>
      </c>
      <c r="B57" s="8">
        <f ca="1"/>
        <v>46132</v>
      </c>
      <c r="C57" s="107">
        <f ca="1"/>
        <v>1174.6200000000006</v>
      </c>
      <c r="D57" t="str">
        <f ca="1"/>
        <v>Acct  1 - US Bank</v>
      </c>
      <c r="F57" t="str">
        <f ca="1"/>
        <v>Renters</v>
      </c>
      <c r="G57" s="8">
        <f ca="1"/>
        <v>46133</v>
      </c>
      <c r="H57" s="107">
        <f ca="1"/>
        <v>7724.92</v>
      </c>
      <c r="I57" s="107">
        <f ca="1"/>
        <v>-18172.62</v>
      </c>
      <c r="J57" s="107">
        <f ca="1"/>
        <v>35744.86</v>
      </c>
      <c r="K57" s="107">
        <f ca="1"/>
        <v>25577.159999999996</v>
      </c>
      <c r="L57" s="107">
        <f ca="1"/>
        <v>1163.7000000000005</v>
      </c>
      <c r="M57" s="107">
        <f ca="1"/>
        <v>6561.2199999999993</v>
      </c>
      <c r="N57" s="107">
        <f ca="1"/>
        <v>23568.39</v>
      </c>
      <c r="O57" s="107">
        <f ca="1"/>
        <v>114.43</v>
      </c>
      <c r="P57" s="107">
        <f ca="1"/>
        <v>12062.04</v>
      </c>
      <c r="Q57" s="107">
        <f ca="1"/>
        <v>-5689.05</v>
      </c>
      <c r="R57" s="107">
        <f ca="1"/>
        <v>-8211.82</v>
      </c>
      <c r="S57" s="107">
        <f ca="1"/>
        <v>-4271.75</v>
      </c>
      <c r="T57" s="107">
        <f ca="1"/>
        <v>0</v>
      </c>
      <c r="U57" s="107">
        <f ca="1"/>
        <v>280</v>
      </c>
      <c r="W57" t="str">
        <f ca="1"/>
        <v>Renters</v>
      </c>
      <c r="X57">
        <f ca="1"/>
        <v>46133</v>
      </c>
      <c r="Y57">
        <f ca="1"/>
        <v>1163.7000000000005</v>
      </c>
      <c r="Z57" t="str">
        <f ca="1"/>
        <v>Acct  1 - US Bank</v>
      </c>
      <c r="AA57" t="str">
        <f ca="1"/>
        <v>Renters</v>
      </c>
      <c r="AB57">
        <f ca="1"/>
        <v>46133</v>
      </c>
      <c r="AC57">
        <f ca="1"/>
        <v>6561.2199999999993</v>
      </c>
      <c r="AD57" t="str">
        <f ca="1"/>
        <v>Acct  2 - Wells Fargo</v>
      </c>
      <c r="AE57" t="str">
        <f ca="1"/>
        <v>Renters</v>
      </c>
      <c r="AF57">
        <f ca="1"/>
        <v>46133</v>
      </c>
      <c r="AG57">
        <f ca="1"/>
        <v>23568.39</v>
      </c>
      <c r="AH57" t="str">
        <f ca="1"/>
        <v>Acct  3 - ADP</v>
      </c>
      <c r="AI57" t="str">
        <f ca="1"/>
        <v>Renters</v>
      </c>
      <c r="AJ57">
        <f ca="1"/>
        <v>46133</v>
      </c>
      <c r="AK57">
        <f ca="1"/>
        <v>114.43</v>
      </c>
      <c r="AL57" t="str">
        <f ca="1"/>
        <v>Acct  4 - Marcus</v>
      </c>
      <c r="AM57" t="str">
        <f ca="1"/>
        <v>Renters</v>
      </c>
      <c r="AN57">
        <f ca="1"/>
        <v>46133</v>
      </c>
      <c r="AO57">
        <f ca="1"/>
        <v>12062.04</v>
      </c>
      <c r="AP57" t="str">
        <f ca="1"/>
        <v>Acct  5 - T.Rowe Price</v>
      </c>
      <c r="AQ57" t="str">
        <f ca="1"/>
        <v>Renters</v>
      </c>
      <c r="AR57">
        <f ca="1"/>
        <v>46133</v>
      </c>
      <c r="AS57">
        <f ca="1"/>
        <v>-5689.05</v>
      </c>
      <c r="AT57" t="str">
        <f ca="1"/>
        <v>Acct  6 - Platinum</v>
      </c>
      <c r="AU57" t="str">
        <f ca="1"/>
        <v>Renters</v>
      </c>
      <c r="AV57">
        <f ca="1"/>
        <v>46133</v>
      </c>
      <c r="AW57">
        <f ca="1"/>
        <v>-8211.82</v>
      </c>
      <c r="AX57" t="str">
        <f ca="1"/>
        <v>Acct  7 - Visa Go</v>
      </c>
      <c r="AY57" t="str">
        <f ca="1"/>
        <v>Renters</v>
      </c>
      <c r="AZ57">
        <f ca="1"/>
        <v>46133</v>
      </c>
      <c r="BA57">
        <f ca="1"/>
        <v>-4271.75</v>
      </c>
      <c r="BB57" t="str">
        <f ca="1"/>
        <v>Acct  8 - CareCredit</v>
      </c>
      <c r="BC57" t="str">
        <f ca="1"/>
        <v>Renters</v>
      </c>
      <c r="BD57">
        <f ca="1"/>
        <v>46133</v>
      </c>
      <c r="BE57">
        <f ca="1"/>
        <v>0</v>
      </c>
      <c r="BF57" t="str">
        <f ca="1"/>
        <v>Acct  9 - Costco</v>
      </c>
      <c r="BG57" t="str">
        <f ca="1"/>
        <v>Renters</v>
      </c>
      <c r="BH57">
        <f ca="1"/>
        <v>46133</v>
      </c>
      <c r="BI57">
        <f ca="1"/>
        <v>280</v>
      </c>
      <c r="BJ57" t="str">
        <f ca="1"/>
        <v xml:space="preserve">Acct 10 - </v>
      </c>
      <c r="BK57" t="str">
        <f ca="1"/>
        <v>Renters</v>
      </c>
      <c r="BL57">
        <f ca="1"/>
        <v>46133</v>
      </c>
      <c r="BM57">
        <f ca="1"/>
        <v>7724.92</v>
      </c>
      <c r="BN57" t="str">
        <f ca="1"/>
        <v xml:space="preserve"> Checking</v>
      </c>
      <c r="BO57" t="str">
        <f ca="1"/>
        <v>Renters</v>
      </c>
      <c r="BP57">
        <f ca="1"/>
        <v>46133</v>
      </c>
      <c r="BQ57">
        <f ca="1"/>
        <v>-18172.62</v>
      </c>
      <c r="BR57" t="str">
        <f ca="1"/>
        <v xml:space="preserve"> Credit</v>
      </c>
      <c r="BS57" t="str">
        <f ca="1"/>
        <v>Renters</v>
      </c>
      <c r="BT57">
        <f ca="1"/>
        <v>46133</v>
      </c>
      <c r="BU57">
        <f ca="1"/>
        <v>35744.86</v>
      </c>
      <c r="BV57" t="str">
        <f ca="1"/>
        <v xml:space="preserve"> Savings</v>
      </c>
      <c r="BW57" t="str">
        <f ca="1"/>
        <v>Renters</v>
      </c>
      <c r="BX57">
        <f ca="1"/>
        <v>46133</v>
      </c>
      <c r="BY57">
        <f ca="1"/>
        <v>25577.159999999996</v>
      </c>
      <c r="BZ57" t="str">
        <f ca="1"/>
        <v xml:space="preserve"> Net Worth</v>
      </c>
    </row>
    <row r="58" spans="1:78" x14ac:dyDescent="0.25">
      <c r="A58" t="str">
        <f ca="1"/>
        <v>Renters</v>
      </c>
      <c r="B58" s="8">
        <f ca="1"/>
        <v>46133</v>
      </c>
      <c r="C58" s="107">
        <f ca="1"/>
        <v>1163.7000000000005</v>
      </c>
      <c r="D58" t="str">
        <f ca="1"/>
        <v>Acct  1 - US Bank</v>
      </c>
      <c r="F58" t="str">
        <f ca="1"/>
        <v>Paycheck</v>
      </c>
      <c r="G58" s="8">
        <f ca="1"/>
        <v>46136</v>
      </c>
      <c r="H58" s="107">
        <f ca="1"/>
        <v>9324.92</v>
      </c>
      <c r="I58" s="107">
        <f ca="1"/>
        <v>-18172.62</v>
      </c>
      <c r="J58" s="107">
        <f ca="1"/>
        <v>35744.86</v>
      </c>
      <c r="K58" s="107">
        <f ca="1"/>
        <v>27177.159999999996</v>
      </c>
      <c r="L58" s="107">
        <f ca="1"/>
        <v>2303.7000000000007</v>
      </c>
      <c r="M58" s="107">
        <f ca="1"/>
        <v>7021.2199999999993</v>
      </c>
      <c r="N58" s="107">
        <f ca="1"/>
        <v>23568.39</v>
      </c>
      <c r="O58" s="107">
        <f ca="1"/>
        <v>114.43</v>
      </c>
      <c r="P58" s="107">
        <f ca="1"/>
        <v>12062.04</v>
      </c>
      <c r="Q58" s="107">
        <f ca="1"/>
        <v>-5689.05</v>
      </c>
      <c r="R58" s="107">
        <f ca="1"/>
        <v>-8211.82</v>
      </c>
      <c r="S58" s="107">
        <f ca="1"/>
        <v>-4271.75</v>
      </c>
      <c r="T58" s="107">
        <f ca="1"/>
        <v>0</v>
      </c>
      <c r="U58" s="107">
        <f ca="1"/>
        <v>280</v>
      </c>
      <c r="W58" t="str">
        <f ca="1"/>
        <v>Paycheck</v>
      </c>
      <c r="X58">
        <f ca="1"/>
        <v>46136</v>
      </c>
      <c r="Y58">
        <f ca="1"/>
        <v>2303.7000000000007</v>
      </c>
      <c r="Z58" t="str">
        <f ca="1"/>
        <v>Acct  1 - US Bank</v>
      </c>
      <c r="AA58" t="str">
        <f ca="1"/>
        <v>Paycheck</v>
      </c>
      <c r="AB58">
        <f ca="1"/>
        <v>46136</v>
      </c>
      <c r="AC58">
        <f ca="1"/>
        <v>7021.2199999999993</v>
      </c>
      <c r="AD58" t="str">
        <f ca="1"/>
        <v>Acct  2 - Wells Fargo</v>
      </c>
      <c r="AE58" t="str">
        <f ca="1"/>
        <v>Paycheck</v>
      </c>
      <c r="AF58">
        <f ca="1"/>
        <v>46136</v>
      </c>
      <c r="AG58">
        <f ca="1"/>
        <v>23568.39</v>
      </c>
      <c r="AH58" t="str">
        <f ca="1"/>
        <v>Acct  3 - ADP</v>
      </c>
      <c r="AI58" t="str">
        <f ca="1"/>
        <v>Paycheck</v>
      </c>
      <c r="AJ58">
        <f ca="1"/>
        <v>46136</v>
      </c>
      <c r="AK58">
        <f ca="1"/>
        <v>114.43</v>
      </c>
      <c r="AL58" t="str">
        <f ca="1"/>
        <v>Acct  4 - Marcus</v>
      </c>
      <c r="AM58" t="str">
        <f ca="1"/>
        <v>Paycheck</v>
      </c>
      <c r="AN58">
        <f ca="1"/>
        <v>46136</v>
      </c>
      <c r="AO58">
        <f ca="1"/>
        <v>12062.04</v>
      </c>
      <c r="AP58" t="str">
        <f ca="1"/>
        <v>Acct  5 - T.Rowe Price</v>
      </c>
      <c r="AQ58" t="str">
        <f ca="1"/>
        <v>Paycheck</v>
      </c>
      <c r="AR58">
        <f ca="1"/>
        <v>46136</v>
      </c>
      <c r="AS58">
        <f ca="1"/>
        <v>-5689.05</v>
      </c>
      <c r="AT58" t="str">
        <f ca="1"/>
        <v>Acct  6 - Platinum</v>
      </c>
      <c r="AU58" t="str">
        <f ca="1"/>
        <v>Paycheck</v>
      </c>
      <c r="AV58">
        <f ca="1"/>
        <v>46136</v>
      </c>
      <c r="AW58">
        <f ca="1"/>
        <v>-8211.82</v>
      </c>
      <c r="AX58" t="str">
        <f ca="1"/>
        <v>Acct  7 - Visa Go</v>
      </c>
      <c r="AY58" t="str">
        <f ca="1"/>
        <v>Paycheck</v>
      </c>
      <c r="AZ58">
        <f ca="1"/>
        <v>46136</v>
      </c>
      <c r="BA58">
        <f ca="1"/>
        <v>-4271.75</v>
      </c>
      <c r="BB58" t="str">
        <f ca="1"/>
        <v>Acct  8 - CareCredit</v>
      </c>
      <c r="BC58" t="str">
        <f ca="1"/>
        <v>Paycheck</v>
      </c>
      <c r="BD58">
        <f ca="1"/>
        <v>46136</v>
      </c>
      <c r="BE58">
        <f ca="1"/>
        <v>0</v>
      </c>
      <c r="BF58" t="str">
        <f ca="1"/>
        <v>Acct  9 - Costco</v>
      </c>
      <c r="BG58" t="str">
        <f ca="1"/>
        <v>Paycheck</v>
      </c>
      <c r="BH58">
        <f ca="1"/>
        <v>46136</v>
      </c>
      <c r="BI58">
        <f ca="1"/>
        <v>280</v>
      </c>
      <c r="BJ58" t="str">
        <f ca="1"/>
        <v xml:space="preserve">Acct 10 - </v>
      </c>
      <c r="BK58" t="str">
        <f ca="1"/>
        <v>Paycheck</v>
      </c>
      <c r="BL58">
        <f ca="1"/>
        <v>46136</v>
      </c>
      <c r="BM58">
        <f ca="1"/>
        <v>9324.92</v>
      </c>
      <c r="BN58" t="str">
        <f ca="1"/>
        <v xml:space="preserve"> Checking</v>
      </c>
      <c r="BO58" t="str">
        <f ca="1"/>
        <v>Paycheck</v>
      </c>
      <c r="BP58">
        <f ca="1"/>
        <v>46136</v>
      </c>
      <c r="BQ58">
        <f ca="1"/>
        <v>-18172.62</v>
      </c>
      <c r="BR58" t="str">
        <f ca="1"/>
        <v xml:space="preserve"> Credit</v>
      </c>
      <c r="BS58" t="str">
        <f ca="1"/>
        <v>Paycheck</v>
      </c>
      <c r="BT58">
        <f ca="1"/>
        <v>46136</v>
      </c>
      <c r="BU58">
        <f ca="1"/>
        <v>35744.86</v>
      </c>
      <c r="BV58" t="str">
        <f ca="1"/>
        <v xml:space="preserve"> Savings</v>
      </c>
      <c r="BW58" t="str">
        <f ca="1"/>
        <v>Paycheck</v>
      </c>
      <c r="BX58">
        <f ca="1"/>
        <v>46136</v>
      </c>
      <c r="BY58">
        <f ca="1"/>
        <v>27177.159999999996</v>
      </c>
      <c r="BZ58" t="str">
        <f ca="1"/>
        <v xml:space="preserve"> Net Worth</v>
      </c>
    </row>
    <row r="59" spans="1:78" x14ac:dyDescent="0.25">
      <c r="A59" t="str">
        <f ca="1"/>
        <v>Paycheck</v>
      </c>
      <c r="B59" s="8">
        <f ca="1"/>
        <v>46136</v>
      </c>
      <c r="C59" s="107">
        <f ca="1"/>
        <v>2303.7000000000007</v>
      </c>
      <c r="D59" t="str">
        <f ca="1"/>
        <v>Acct  1 - US Bank</v>
      </c>
      <c r="F59" t="str">
        <f ca="1"/>
        <v>Ameritas</v>
      </c>
      <c r="G59" s="8">
        <f ca="1"/>
        <v>46136</v>
      </c>
      <c r="H59" s="107">
        <f ca="1"/>
        <v>9324.92</v>
      </c>
      <c r="I59" s="107">
        <f ca="1"/>
        <v>-18172.62</v>
      </c>
      <c r="J59" s="107">
        <f ca="1"/>
        <v>35856.86</v>
      </c>
      <c r="K59" s="107">
        <f ca="1"/>
        <v>27289.159999999996</v>
      </c>
      <c r="L59" s="107">
        <f ca="1"/>
        <v>2303.7000000000007</v>
      </c>
      <c r="M59" s="107">
        <f ca="1"/>
        <v>7021.2199999999993</v>
      </c>
      <c r="N59" s="107">
        <f ca="1"/>
        <v>23680.39</v>
      </c>
      <c r="O59" s="107">
        <f ca="1"/>
        <v>114.43</v>
      </c>
      <c r="P59" s="107">
        <f ca="1"/>
        <v>12062.04</v>
      </c>
      <c r="Q59" s="107">
        <f ca="1"/>
        <v>-5689.05</v>
      </c>
      <c r="R59" s="107">
        <f ca="1"/>
        <v>-8211.82</v>
      </c>
      <c r="S59" s="107">
        <f ca="1"/>
        <v>-4271.75</v>
      </c>
      <c r="T59" s="107">
        <f ca="1"/>
        <v>0</v>
      </c>
      <c r="U59" s="107">
        <f ca="1"/>
        <v>280</v>
      </c>
      <c r="W59" t="str">
        <f ca="1"/>
        <v>Ameritas</v>
      </c>
      <c r="X59">
        <f ca="1"/>
        <v>46136</v>
      </c>
      <c r="Y59">
        <f ca="1"/>
        <v>2303.7000000000007</v>
      </c>
      <c r="Z59" t="str">
        <f ca="1"/>
        <v>Acct  1 - US Bank</v>
      </c>
      <c r="AA59" t="str">
        <f ca="1"/>
        <v>Ameritas</v>
      </c>
      <c r="AB59">
        <f ca="1"/>
        <v>46136</v>
      </c>
      <c r="AC59">
        <f ca="1"/>
        <v>7021.2199999999993</v>
      </c>
      <c r="AD59" t="str">
        <f ca="1"/>
        <v>Acct  2 - Wells Fargo</v>
      </c>
      <c r="AE59" t="str">
        <f ca="1"/>
        <v>Ameritas</v>
      </c>
      <c r="AF59">
        <f ca="1"/>
        <v>46136</v>
      </c>
      <c r="AG59">
        <f ca="1"/>
        <v>23680.39</v>
      </c>
      <c r="AH59" t="str">
        <f ca="1"/>
        <v>Acct  3 - ADP</v>
      </c>
      <c r="AI59" t="str">
        <f ca="1"/>
        <v>Ameritas</v>
      </c>
      <c r="AJ59">
        <f ca="1"/>
        <v>46136</v>
      </c>
      <c r="AK59">
        <f ca="1"/>
        <v>114.43</v>
      </c>
      <c r="AL59" t="str">
        <f ca="1"/>
        <v>Acct  4 - Marcus</v>
      </c>
      <c r="AM59" t="str">
        <f ca="1"/>
        <v>Ameritas</v>
      </c>
      <c r="AN59">
        <f ca="1"/>
        <v>46136</v>
      </c>
      <c r="AO59">
        <f ca="1"/>
        <v>12062.04</v>
      </c>
      <c r="AP59" t="str">
        <f ca="1"/>
        <v>Acct  5 - T.Rowe Price</v>
      </c>
      <c r="AQ59" t="str">
        <f ca="1"/>
        <v>Ameritas</v>
      </c>
      <c r="AR59">
        <f ca="1"/>
        <v>46136</v>
      </c>
      <c r="AS59">
        <f ca="1"/>
        <v>-5689.05</v>
      </c>
      <c r="AT59" t="str">
        <f ca="1"/>
        <v>Acct  6 - Platinum</v>
      </c>
      <c r="AU59" t="str">
        <f ca="1"/>
        <v>Ameritas</v>
      </c>
      <c r="AV59">
        <f ca="1"/>
        <v>46136</v>
      </c>
      <c r="AW59">
        <f ca="1"/>
        <v>-8211.82</v>
      </c>
      <c r="AX59" t="str">
        <f ca="1"/>
        <v>Acct  7 - Visa Go</v>
      </c>
      <c r="AY59" t="str">
        <f ca="1"/>
        <v>Ameritas</v>
      </c>
      <c r="AZ59">
        <f ca="1"/>
        <v>46136</v>
      </c>
      <c r="BA59">
        <f ca="1"/>
        <v>-4271.75</v>
      </c>
      <c r="BB59" t="str">
        <f ca="1"/>
        <v>Acct  8 - CareCredit</v>
      </c>
      <c r="BC59" t="str">
        <f ca="1"/>
        <v>Ameritas</v>
      </c>
      <c r="BD59">
        <f ca="1"/>
        <v>46136</v>
      </c>
      <c r="BE59">
        <f ca="1"/>
        <v>0</v>
      </c>
      <c r="BF59" t="str">
        <f ca="1"/>
        <v>Acct  9 - Costco</v>
      </c>
      <c r="BG59" t="str">
        <f ca="1"/>
        <v>Ameritas</v>
      </c>
      <c r="BH59">
        <f ca="1"/>
        <v>46136</v>
      </c>
      <c r="BI59">
        <f ca="1"/>
        <v>280</v>
      </c>
      <c r="BJ59" t="str">
        <f ca="1"/>
        <v xml:space="preserve">Acct 10 - </v>
      </c>
      <c r="BK59" t="str">
        <f ca="1"/>
        <v>Ameritas</v>
      </c>
      <c r="BL59">
        <f ca="1"/>
        <v>46136</v>
      </c>
      <c r="BM59">
        <f ca="1"/>
        <v>9324.92</v>
      </c>
      <c r="BN59" t="str">
        <f ca="1"/>
        <v xml:space="preserve"> Checking</v>
      </c>
      <c r="BO59" t="str">
        <f ca="1"/>
        <v>Ameritas</v>
      </c>
      <c r="BP59">
        <f ca="1"/>
        <v>46136</v>
      </c>
      <c r="BQ59">
        <f ca="1"/>
        <v>-18172.62</v>
      </c>
      <c r="BR59" t="str">
        <f ca="1"/>
        <v xml:space="preserve"> Credit</v>
      </c>
      <c r="BS59" t="str">
        <f ca="1"/>
        <v>Ameritas</v>
      </c>
      <c r="BT59">
        <f ca="1"/>
        <v>46136</v>
      </c>
      <c r="BU59">
        <f ca="1"/>
        <v>35856.86</v>
      </c>
      <c r="BV59" t="str">
        <f ca="1"/>
        <v xml:space="preserve"> Savings</v>
      </c>
      <c r="BW59" t="str">
        <f ca="1"/>
        <v>Ameritas</v>
      </c>
      <c r="BX59">
        <f ca="1"/>
        <v>46136</v>
      </c>
      <c r="BY59">
        <f ca="1"/>
        <v>27289.159999999996</v>
      </c>
      <c r="BZ59" t="str">
        <f ca="1"/>
        <v xml:space="preserve"> Net Worth</v>
      </c>
    </row>
    <row r="60" spans="1:78" x14ac:dyDescent="0.25">
      <c r="A60" t="str">
        <f ca="1"/>
        <v>Ameritas</v>
      </c>
      <c r="B60" s="8">
        <f ca="1"/>
        <v>46136</v>
      </c>
      <c r="C60" s="107">
        <f ca="1"/>
        <v>2303.7000000000007</v>
      </c>
      <c r="D60" t="str">
        <f ca="1"/>
        <v>Acct  1 - US Bank</v>
      </c>
      <c r="F60" t="str">
        <f ca="1"/>
        <v>Cese Transfer</v>
      </c>
      <c r="G60" s="8">
        <f ca="1"/>
        <v>46137</v>
      </c>
      <c r="H60" s="107">
        <f ca="1"/>
        <v>9466.92</v>
      </c>
      <c r="I60" s="107">
        <f ca="1"/>
        <v>-18172.62</v>
      </c>
      <c r="J60" s="107">
        <f ca="1"/>
        <v>35856.86</v>
      </c>
      <c r="K60" s="107">
        <f ca="1"/>
        <v>27431.159999999996</v>
      </c>
      <c r="L60" s="107">
        <f ca="1"/>
        <v>2445.7000000000007</v>
      </c>
      <c r="M60" s="107">
        <f ca="1"/>
        <v>7021.2199999999993</v>
      </c>
      <c r="N60" s="107">
        <f ca="1"/>
        <v>23680.39</v>
      </c>
      <c r="O60" s="107">
        <f ca="1"/>
        <v>114.43</v>
      </c>
      <c r="P60" s="107">
        <f ca="1"/>
        <v>12062.04</v>
      </c>
      <c r="Q60" s="107">
        <f ca="1"/>
        <v>-5689.05</v>
      </c>
      <c r="R60" s="107">
        <f ca="1"/>
        <v>-8211.82</v>
      </c>
      <c r="S60" s="107">
        <f ca="1"/>
        <v>-4271.75</v>
      </c>
      <c r="T60" s="107">
        <f ca="1"/>
        <v>0</v>
      </c>
      <c r="U60" s="107">
        <f ca="1"/>
        <v>280</v>
      </c>
      <c r="W60" t="str">
        <f ca="1"/>
        <v>Cese Transfer</v>
      </c>
      <c r="X60">
        <f ca="1"/>
        <v>46137</v>
      </c>
      <c r="Y60">
        <f ca="1"/>
        <v>2445.7000000000007</v>
      </c>
      <c r="Z60" t="str">
        <f ca="1"/>
        <v>Acct  1 - US Bank</v>
      </c>
      <c r="AA60" t="str">
        <f ca="1"/>
        <v>Cese Transfer</v>
      </c>
      <c r="AB60">
        <f ca="1"/>
        <v>46137</v>
      </c>
      <c r="AC60">
        <f ca="1"/>
        <v>7021.2199999999993</v>
      </c>
      <c r="AD60" t="str">
        <f ca="1"/>
        <v>Acct  2 - Wells Fargo</v>
      </c>
      <c r="AE60" t="str">
        <f ca="1"/>
        <v>Cese Transfer</v>
      </c>
      <c r="AF60">
        <f ca="1"/>
        <v>46137</v>
      </c>
      <c r="AG60">
        <f ca="1"/>
        <v>23680.39</v>
      </c>
      <c r="AH60" t="str">
        <f ca="1"/>
        <v>Acct  3 - ADP</v>
      </c>
      <c r="AI60" t="str">
        <f ca="1"/>
        <v>Cese Transfer</v>
      </c>
      <c r="AJ60">
        <f ca="1"/>
        <v>46137</v>
      </c>
      <c r="AK60">
        <f ca="1"/>
        <v>114.43</v>
      </c>
      <c r="AL60" t="str">
        <f ca="1"/>
        <v>Acct  4 - Marcus</v>
      </c>
      <c r="AM60" t="str">
        <f ca="1"/>
        <v>Cese Transfer</v>
      </c>
      <c r="AN60">
        <f ca="1"/>
        <v>46137</v>
      </c>
      <c r="AO60">
        <f ca="1"/>
        <v>12062.04</v>
      </c>
      <c r="AP60" t="str">
        <f ca="1"/>
        <v>Acct  5 - T.Rowe Price</v>
      </c>
      <c r="AQ60" t="str">
        <f ca="1"/>
        <v>Cese Transfer</v>
      </c>
      <c r="AR60">
        <f ca="1"/>
        <v>46137</v>
      </c>
      <c r="AS60">
        <f ca="1"/>
        <v>-5689.05</v>
      </c>
      <c r="AT60" t="str">
        <f ca="1"/>
        <v>Acct  6 - Platinum</v>
      </c>
      <c r="AU60" t="str">
        <f ca="1"/>
        <v>Cese Transfer</v>
      </c>
      <c r="AV60">
        <f ca="1"/>
        <v>46137</v>
      </c>
      <c r="AW60">
        <f ca="1"/>
        <v>-8211.82</v>
      </c>
      <c r="AX60" t="str">
        <f ca="1"/>
        <v>Acct  7 - Visa Go</v>
      </c>
      <c r="AY60" t="str">
        <f ca="1"/>
        <v>Cese Transfer</v>
      </c>
      <c r="AZ60">
        <f ca="1"/>
        <v>46137</v>
      </c>
      <c r="BA60">
        <f ca="1"/>
        <v>-4271.75</v>
      </c>
      <c r="BB60" t="str">
        <f ca="1"/>
        <v>Acct  8 - CareCredit</v>
      </c>
      <c r="BC60" t="str">
        <f ca="1"/>
        <v>Cese Transfer</v>
      </c>
      <c r="BD60">
        <f ca="1"/>
        <v>46137</v>
      </c>
      <c r="BE60">
        <f ca="1"/>
        <v>0</v>
      </c>
      <c r="BF60" t="str">
        <f ca="1"/>
        <v>Acct  9 - Costco</v>
      </c>
      <c r="BG60" t="str">
        <f ca="1"/>
        <v>Cese Transfer</v>
      </c>
      <c r="BH60">
        <f ca="1"/>
        <v>46137</v>
      </c>
      <c r="BI60">
        <f ca="1"/>
        <v>280</v>
      </c>
      <c r="BJ60" t="str">
        <f ca="1"/>
        <v xml:space="preserve">Acct 10 - </v>
      </c>
      <c r="BK60" t="str">
        <f ca="1"/>
        <v>Cese Transfer</v>
      </c>
      <c r="BL60">
        <f ca="1"/>
        <v>46137</v>
      </c>
      <c r="BM60">
        <f ca="1"/>
        <v>9466.92</v>
      </c>
      <c r="BN60" t="str">
        <f ca="1"/>
        <v xml:space="preserve"> Checking</v>
      </c>
      <c r="BO60" t="str">
        <f ca="1"/>
        <v>Cese Transfer</v>
      </c>
      <c r="BP60">
        <f ca="1"/>
        <v>46137</v>
      </c>
      <c r="BQ60">
        <f ca="1"/>
        <v>-18172.62</v>
      </c>
      <c r="BR60" t="str">
        <f ca="1"/>
        <v xml:space="preserve"> Credit</v>
      </c>
      <c r="BS60" t="str">
        <f ca="1"/>
        <v>Cese Transfer</v>
      </c>
      <c r="BT60">
        <f ca="1"/>
        <v>46137</v>
      </c>
      <c r="BU60">
        <f ca="1"/>
        <v>35856.86</v>
      </c>
      <c r="BV60" t="str">
        <f ca="1"/>
        <v xml:space="preserve"> Savings</v>
      </c>
      <c r="BW60" t="str">
        <f ca="1"/>
        <v>Cese Transfer</v>
      </c>
      <c r="BX60">
        <f ca="1"/>
        <v>46137</v>
      </c>
      <c r="BY60">
        <f ca="1"/>
        <v>27431.159999999996</v>
      </c>
      <c r="BZ60" t="str">
        <f ca="1"/>
        <v xml:space="preserve"> Net Worth</v>
      </c>
    </row>
    <row r="61" spans="1:78" x14ac:dyDescent="0.25">
      <c r="A61" t="str">
        <f ca="1"/>
        <v>Cese Transfer</v>
      </c>
      <c r="B61" s="8">
        <f ca="1"/>
        <v>46137</v>
      </c>
      <c r="C61" s="107">
        <f ca="1"/>
        <v>2445.7000000000007</v>
      </c>
      <c r="D61" t="str">
        <f ca="1"/>
        <v>Acct  1 - US Bank</v>
      </c>
      <c r="F61" t="str">
        <f ca="1"/>
        <v>Groceries</v>
      </c>
      <c r="G61" s="8">
        <f ca="1"/>
        <v>46137</v>
      </c>
      <c r="H61" s="107">
        <f ca="1"/>
        <v>9266.92</v>
      </c>
      <c r="I61" s="107">
        <f ca="1"/>
        <v>-18172.62</v>
      </c>
      <c r="J61" s="107">
        <f ca="1"/>
        <v>35856.86</v>
      </c>
      <c r="K61" s="107">
        <f ca="1"/>
        <v>27231.159999999996</v>
      </c>
      <c r="L61" s="107">
        <f ca="1"/>
        <v>2445.7000000000007</v>
      </c>
      <c r="M61" s="107">
        <f ca="1"/>
        <v>6821.2199999999993</v>
      </c>
      <c r="N61" s="107">
        <f ca="1"/>
        <v>23680.39</v>
      </c>
      <c r="O61" s="107">
        <f ca="1"/>
        <v>114.43</v>
      </c>
      <c r="P61" s="107">
        <f ca="1"/>
        <v>12062.04</v>
      </c>
      <c r="Q61" s="107">
        <f ca="1"/>
        <v>-5689.05</v>
      </c>
      <c r="R61" s="107">
        <f ca="1"/>
        <v>-8211.82</v>
      </c>
      <c r="S61" s="107">
        <f ca="1"/>
        <v>-4271.75</v>
      </c>
      <c r="T61" s="107">
        <f ca="1"/>
        <v>0</v>
      </c>
      <c r="U61" s="107">
        <f ca="1"/>
        <v>280</v>
      </c>
      <c r="W61" t="str">
        <f ca="1"/>
        <v>Groceries</v>
      </c>
      <c r="X61">
        <f ca="1"/>
        <v>46137</v>
      </c>
      <c r="Y61">
        <f ca="1"/>
        <v>2445.7000000000007</v>
      </c>
      <c r="Z61" t="str">
        <f ca="1"/>
        <v>Acct  1 - US Bank</v>
      </c>
      <c r="AA61" t="str">
        <f ca="1"/>
        <v>Groceries</v>
      </c>
      <c r="AB61">
        <f ca="1"/>
        <v>46137</v>
      </c>
      <c r="AC61">
        <f ca="1"/>
        <v>6821.2199999999993</v>
      </c>
      <c r="AD61" t="str">
        <f ca="1"/>
        <v>Acct  2 - Wells Fargo</v>
      </c>
      <c r="AE61" t="str">
        <f ca="1"/>
        <v>Groceries</v>
      </c>
      <c r="AF61">
        <f ca="1"/>
        <v>46137</v>
      </c>
      <c r="AG61">
        <f ca="1"/>
        <v>23680.39</v>
      </c>
      <c r="AH61" t="str">
        <f ca="1"/>
        <v>Acct  3 - ADP</v>
      </c>
      <c r="AI61" t="str">
        <f ca="1"/>
        <v>Groceries</v>
      </c>
      <c r="AJ61">
        <f ca="1"/>
        <v>46137</v>
      </c>
      <c r="AK61">
        <f ca="1"/>
        <v>114.43</v>
      </c>
      <c r="AL61" t="str">
        <f ca="1"/>
        <v>Acct  4 - Marcus</v>
      </c>
      <c r="AM61" t="str">
        <f ca="1"/>
        <v>Groceries</v>
      </c>
      <c r="AN61">
        <f ca="1"/>
        <v>46137</v>
      </c>
      <c r="AO61">
        <f ca="1"/>
        <v>12062.04</v>
      </c>
      <c r="AP61" t="str">
        <f ca="1"/>
        <v>Acct  5 - T.Rowe Price</v>
      </c>
      <c r="AQ61" t="str">
        <f ca="1"/>
        <v>Groceries</v>
      </c>
      <c r="AR61">
        <f ca="1"/>
        <v>46137</v>
      </c>
      <c r="AS61">
        <f ca="1"/>
        <v>-5689.05</v>
      </c>
      <c r="AT61" t="str">
        <f ca="1"/>
        <v>Acct  6 - Platinum</v>
      </c>
      <c r="AU61" t="str">
        <f ca="1"/>
        <v>Groceries</v>
      </c>
      <c r="AV61">
        <f ca="1"/>
        <v>46137</v>
      </c>
      <c r="AW61">
        <f ca="1"/>
        <v>-8211.82</v>
      </c>
      <c r="AX61" t="str">
        <f ca="1"/>
        <v>Acct  7 - Visa Go</v>
      </c>
      <c r="AY61" t="str">
        <f ca="1"/>
        <v>Groceries</v>
      </c>
      <c r="AZ61">
        <f ca="1"/>
        <v>46137</v>
      </c>
      <c r="BA61">
        <f ca="1"/>
        <v>-4271.75</v>
      </c>
      <c r="BB61" t="str">
        <f ca="1"/>
        <v>Acct  8 - CareCredit</v>
      </c>
      <c r="BC61" t="str">
        <f ca="1"/>
        <v>Groceries</v>
      </c>
      <c r="BD61">
        <f ca="1"/>
        <v>46137</v>
      </c>
      <c r="BE61">
        <f ca="1"/>
        <v>0</v>
      </c>
      <c r="BF61" t="str">
        <f ca="1"/>
        <v>Acct  9 - Costco</v>
      </c>
      <c r="BG61" t="str">
        <f ca="1"/>
        <v>Groceries</v>
      </c>
      <c r="BH61">
        <f ca="1"/>
        <v>46137</v>
      </c>
      <c r="BI61">
        <f ca="1"/>
        <v>280</v>
      </c>
      <c r="BJ61" t="str">
        <f ca="1"/>
        <v xml:space="preserve">Acct 10 - </v>
      </c>
      <c r="BK61" t="str">
        <f ca="1"/>
        <v>Groceries</v>
      </c>
      <c r="BL61">
        <f ca="1"/>
        <v>46137</v>
      </c>
      <c r="BM61">
        <f ca="1"/>
        <v>9266.92</v>
      </c>
      <c r="BN61" t="str">
        <f ca="1"/>
        <v xml:space="preserve"> Checking</v>
      </c>
      <c r="BO61" t="str">
        <f ca="1"/>
        <v>Groceries</v>
      </c>
      <c r="BP61">
        <f ca="1"/>
        <v>46137</v>
      </c>
      <c r="BQ61">
        <f ca="1"/>
        <v>-18172.62</v>
      </c>
      <c r="BR61" t="str">
        <f ca="1"/>
        <v xml:space="preserve"> Credit</v>
      </c>
      <c r="BS61" t="str">
        <f ca="1"/>
        <v>Groceries</v>
      </c>
      <c r="BT61">
        <f ca="1"/>
        <v>46137</v>
      </c>
      <c r="BU61">
        <f ca="1"/>
        <v>35856.86</v>
      </c>
      <c r="BV61" t="str">
        <f ca="1"/>
        <v xml:space="preserve"> Savings</v>
      </c>
      <c r="BW61" t="str">
        <f ca="1"/>
        <v>Groceries</v>
      </c>
      <c r="BX61">
        <f ca="1"/>
        <v>46137</v>
      </c>
      <c r="BY61">
        <f ca="1"/>
        <v>27231.159999999996</v>
      </c>
      <c r="BZ61" t="str">
        <f ca="1"/>
        <v xml:space="preserve"> Net Worth</v>
      </c>
    </row>
    <row r="62" spans="1:78" x14ac:dyDescent="0.25">
      <c r="A62" t="str">
        <f ca="1"/>
        <v>Groceries</v>
      </c>
      <c r="B62" s="8">
        <f ca="1"/>
        <v>46137</v>
      </c>
      <c r="C62" s="107">
        <f ca="1"/>
        <v>2445.7000000000007</v>
      </c>
      <c r="D62" t="str">
        <f ca="1"/>
        <v>Acct  1 - US Bank</v>
      </c>
      <c r="F62" t="str">
        <f ca="1"/>
        <v>Food &amp; Drinks</v>
      </c>
      <c r="G62" s="8">
        <f ca="1"/>
        <v>46137</v>
      </c>
      <c r="H62" s="107">
        <f ca="1"/>
        <v>9066.92</v>
      </c>
      <c r="I62" s="107">
        <f ca="1"/>
        <v>-18172.62</v>
      </c>
      <c r="J62" s="107">
        <f ca="1"/>
        <v>35856.86</v>
      </c>
      <c r="K62" s="107">
        <f ca="1"/>
        <v>27031.159999999996</v>
      </c>
      <c r="L62" s="107">
        <f ca="1"/>
        <v>2445.7000000000007</v>
      </c>
      <c r="M62" s="107">
        <f ca="1"/>
        <v>6621.2199999999993</v>
      </c>
      <c r="N62" s="107">
        <f ca="1"/>
        <v>23680.39</v>
      </c>
      <c r="O62" s="107">
        <f ca="1"/>
        <v>114.43</v>
      </c>
      <c r="P62" s="107">
        <f ca="1"/>
        <v>12062.04</v>
      </c>
      <c r="Q62" s="107">
        <f ca="1"/>
        <v>-5689.05</v>
      </c>
      <c r="R62" s="107">
        <f ca="1"/>
        <v>-8211.82</v>
      </c>
      <c r="S62" s="107">
        <f ca="1"/>
        <v>-4271.75</v>
      </c>
      <c r="T62" s="107">
        <f ca="1"/>
        <v>0</v>
      </c>
      <c r="U62" s="107">
        <f ca="1"/>
        <v>280</v>
      </c>
      <c r="W62" t="str">
        <f ca="1"/>
        <v>Food &amp; Drinks</v>
      </c>
      <c r="X62">
        <f ca="1"/>
        <v>46137</v>
      </c>
      <c r="Y62">
        <f ca="1"/>
        <v>2445.7000000000007</v>
      </c>
      <c r="Z62" t="str">
        <f ca="1"/>
        <v>Acct  1 - US Bank</v>
      </c>
      <c r="AA62" t="str">
        <f ca="1"/>
        <v>Food &amp; Drinks</v>
      </c>
      <c r="AB62">
        <f ca="1"/>
        <v>46137</v>
      </c>
      <c r="AC62">
        <f ca="1"/>
        <v>6621.2199999999993</v>
      </c>
      <c r="AD62" t="str">
        <f ca="1"/>
        <v>Acct  2 - Wells Fargo</v>
      </c>
      <c r="AE62" t="str">
        <f ca="1"/>
        <v>Food &amp; Drinks</v>
      </c>
      <c r="AF62">
        <f ca="1"/>
        <v>46137</v>
      </c>
      <c r="AG62">
        <f ca="1"/>
        <v>23680.39</v>
      </c>
      <c r="AH62" t="str">
        <f ca="1"/>
        <v>Acct  3 - ADP</v>
      </c>
      <c r="AI62" t="str">
        <f ca="1"/>
        <v>Food &amp; Drinks</v>
      </c>
      <c r="AJ62">
        <f ca="1"/>
        <v>46137</v>
      </c>
      <c r="AK62">
        <f ca="1"/>
        <v>114.43</v>
      </c>
      <c r="AL62" t="str">
        <f ca="1"/>
        <v>Acct  4 - Marcus</v>
      </c>
      <c r="AM62" t="str">
        <f ca="1"/>
        <v>Food &amp; Drinks</v>
      </c>
      <c r="AN62">
        <f ca="1"/>
        <v>46137</v>
      </c>
      <c r="AO62">
        <f ca="1"/>
        <v>12062.04</v>
      </c>
      <c r="AP62" t="str">
        <f ca="1"/>
        <v>Acct  5 - T.Rowe Price</v>
      </c>
      <c r="AQ62" t="str">
        <f ca="1"/>
        <v>Food &amp; Drinks</v>
      </c>
      <c r="AR62">
        <f ca="1"/>
        <v>46137</v>
      </c>
      <c r="AS62">
        <f ca="1"/>
        <v>-5689.05</v>
      </c>
      <c r="AT62" t="str">
        <f ca="1"/>
        <v>Acct  6 - Platinum</v>
      </c>
      <c r="AU62" t="str">
        <f ca="1"/>
        <v>Food &amp; Drinks</v>
      </c>
      <c r="AV62">
        <f ca="1"/>
        <v>46137</v>
      </c>
      <c r="AW62">
        <f ca="1"/>
        <v>-8211.82</v>
      </c>
      <c r="AX62" t="str">
        <f ca="1"/>
        <v>Acct  7 - Visa Go</v>
      </c>
      <c r="AY62" t="str">
        <f ca="1"/>
        <v>Food &amp; Drinks</v>
      </c>
      <c r="AZ62">
        <f ca="1"/>
        <v>46137</v>
      </c>
      <c r="BA62">
        <f ca="1"/>
        <v>-4271.75</v>
      </c>
      <c r="BB62" t="str">
        <f ca="1"/>
        <v>Acct  8 - CareCredit</v>
      </c>
      <c r="BC62" t="str">
        <f ca="1"/>
        <v>Food &amp; Drinks</v>
      </c>
      <c r="BD62">
        <f ca="1"/>
        <v>46137</v>
      </c>
      <c r="BE62">
        <f ca="1"/>
        <v>0</v>
      </c>
      <c r="BF62" t="str">
        <f ca="1"/>
        <v>Acct  9 - Costco</v>
      </c>
      <c r="BG62" t="str">
        <f ca="1"/>
        <v>Food &amp; Drinks</v>
      </c>
      <c r="BH62">
        <f ca="1"/>
        <v>46137</v>
      </c>
      <c r="BI62">
        <f ca="1"/>
        <v>280</v>
      </c>
      <c r="BJ62" t="str">
        <f ca="1"/>
        <v xml:space="preserve">Acct 10 - </v>
      </c>
      <c r="BK62" t="str">
        <f ca="1"/>
        <v>Food &amp; Drinks</v>
      </c>
      <c r="BL62">
        <f ca="1"/>
        <v>46137</v>
      </c>
      <c r="BM62">
        <f ca="1"/>
        <v>9066.92</v>
      </c>
      <c r="BN62" t="str">
        <f ca="1"/>
        <v xml:space="preserve"> Checking</v>
      </c>
      <c r="BO62" t="str">
        <f ca="1"/>
        <v>Food &amp; Drinks</v>
      </c>
      <c r="BP62">
        <f ca="1"/>
        <v>46137</v>
      </c>
      <c r="BQ62">
        <f ca="1"/>
        <v>-18172.62</v>
      </c>
      <c r="BR62" t="str">
        <f ca="1"/>
        <v xml:space="preserve"> Credit</v>
      </c>
      <c r="BS62" t="str">
        <f ca="1"/>
        <v>Food &amp; Drinks</v>
      </c>
      <c r="BT62">
        <f ca="1"/>
        <v>46137</v>
      </c>
      <c r="BU62">
        <f ca="1"/>
        <v>35856.86</v>
      </c>
      <c r="BV62" t="str">
        <f ca="1"/>
        <v xml:space="preserve"> Savings</v>
      </c>
      <c r="BW62" t="str">
        <f ca="1"/>
        <v>Food &amp; Drinks</v>
      </c>
      <c r="BX62">
        <f ca="1"/>
        <v>46137</v>
      </c>
      <c r="BY62">
        <f ca="1"/>
        <v>27031.159999999996</v>
      </c>
      <c r="BZ62" t="str">
        <f ca="1"/>
        <v xml:space="preserve"> Net Worth</v>
      </c>
    </row>
    <row r="63" spans="1:78" x14ac:dyDescent="0.25">
      <c r="A63" t="str">
        <f ca="1"/>
        <v>Food &amp; Drinks</v>
      </c>
      <c r="B63" s="8">
        <f ca="1"/>
        <v>46137</v>
      </c>
      <c r="C63" s="107">
        <f ca="1"/>
        <v>2445.7000000000007</v>
      </c>
      <c r="D63" t="str">
        <f ca="1"/>
        <v>Acct  1 - US Bank</v>
      </c>
      <c r="F63" t="str">
        <f ca="1"/>
        <v>Internet</v>
      </c>
      <c r="G63" s="8">
        <f ca="1"/>
        <v>46138</v>
      </c>
      <c r="H63" s="107">
        <f ca="1"/>
        <v>9066.92</v>
      </c>
      <c r="I63" s="107">
        <f ca="1"/>
        <v>-18172.62</v>
      </c>
      <c r="J63" s="107">
        <f ca="1"/>
        <v>35856.86</v>
      </c>
      <c r="K63" s="107">
        <f ca="1"/>
        <v>27031.159999999996</v>
      </c>
      <c r="L63" s="107">
        <f ca="1"/>
        <v>2445.7000000000007</v>
      </c>
      <c r="M63" s="107">
        <f ca="1"/>
        <v>6621.2199999999993</v>
      </c>
      <c r="N63" s="107">
        <f ca="1"/>
        <v>23680.39</v>
      </c>
      <c r="O63" s="107">
        <f ca="1"/>
        <v>114.43</v>
      </c>
      <c r="P63" s="107">
        <f ca="1"/>
        <v>12062.04</v>
      </c>
      <c r="Q63" s="107">
        <f ca="1"/>
        <v>-5689.05</v>
      </c>
      <c r="R63" s="107">
        <f ca="1"/>
        <v>-8211.82</v>
      </c>
      <c r="S63" s="107">
        <f ca="1"/>
        <v>-4271.75</v>
      </c>
      <c r="T63" s="107">
        <f ca="1"/>
        <v>0</v>
      </c>
      <c r="U63" s="107">
        <f ca="1"/>
        <v>280</v>
      </c>
      <c r="W63" t="str">
        <f ca="1"/>
        <v>Internet</v>
      </c>
      <c r="X63">
        <f ca="1"/>
        <v>46138</v>
      </c>
      <c r="Y63">
        <f ca="1"/>
        <v>2445.7000000000007</v>
      </c>
      <c r="Z63" t="str">
        <f ca="1"/>
        <v>Acct  1 - US Bank</v>
      </c>
      <c r="AA63" t="str">
        <f ca="1"/>
        <v>Internet</v>
      </c>
      <c r="AB63">
        <f ca="1"/>
        <v>46138</v>
      </c>
      <c r="AC63">
        <f ca="1"/>
        <v>6621.2199999999993</v>
      </c>
      <c r="AD63" t="str">
        <f ca="1"/>
        <v>Acct  2 - Wells Fargo</v>
      </c>
      <c r="AE63" t="str">
        <f ca="1"/>
        <v>Internet</v>
      </c>
      <c r="AF63">
        <f ca="1"/>
        <v>46138</v>
      </c>
      <c r="AG63">
        <f ca="1"/>
        <v>23680.39</v>
      </c>
      <c r="AH63" t="str">
        <f ca="1"/>
        <v>Acct  3 - ADP</v>
      </c>
      <c r="AI63" t="str">
        <f ca="1"/>
        <v>Internet</v>
      </c>
      <c r="AJ63">
        <f ca="1"/>
        <v>46138</v>
      </c>
      <c r="AK63">
        <f ca="1"/>
        <v>114.43</v>
      </c>
      <c r="AL63" t="str">
        <f ca="1"/>
        <v>Acct  4 - Marcus</v>
      </c>
      <c r="AM63" t="str">
        <f ca="1"/>
        <v>Internet</v>
      </c>
      <c r="AN63">
        <f ca="1"/>
        <v>46138</v>
      </c>
      <c r="AO63">
        <f ca="1"/>
        <v>12062.04</v>
      </c>
      <c r="AP63" t="str">
        <f ca="1"/>
        <v>Acct  5 - T.Rowe Price</v>
      </c>
      <c r="AQ63" t="str">
        <f ca="1"/>
        <v>Internet</v>
      </c>
      <c r="AR63">
        <f ca="1"/>
        <v>46138</v>
      </c>
      <c r="AS63">
        <f ca="1"/>
        <v>-5689.05</v>
      </c>
      <c r="AT63" t="str">
        <f ca="1"/>
        <v>Acct  6 - Platinum</v>
      </c>
      <c r="AU63" t="str">
        <f ca="1"/>
        <v>Internet</v>
      </c>
      <c r="AV63">
        <f ca="1"/>
        <v>46138</v>
      </c>
      <c r="AW63">
        <f ca="1"/>
        <v>-8211.82</v>
      </c>
      <c r="AX63" t="str">
        <f ca="1"/>
        <v>Acct  7 - Visa Go</v>
      </c>
      <c r="AY63" t="str">
        <f ca="1"/>
        <v>Internet</v>
      </c>
      <c r="AZ63">
        <f ca="1"/>
        <v>46138</v>
      </c>
      <c r="BA63">
        <f ca="1"/>
        <v>-4271.75</v>
      </c>
      <c r="BB63" t="str">
        <f ca="1"/>
        <v>Acct  8 - CareCredit</v>
      </c>
      <c r="BC63" t="str">
        <f ca="1"/>
        <v>Internet</v>
      </c>
      <c r="BD63">
        <f ca="1"/>
        <v>46138</v>
      </c>
      <c r="BE63">
        <f ca="1"/>
        <v>0</v>
      </c>
      <c r="BF63" t="str">
        <f ca="1"/>
        <v>Acct  9 - Costco</v>
      </c>
      <c r="BG63" t="str">
        <f ca="1"/>
        <v>Internet</v>
      </c>
      <c r="BH63">
        <f ca="1"/>
        <v>46138</v>
      </c>
      <c r="BI63">
        <f ca="1"/>
        <v>280</v>
      </c>
      <c r="BJ63" t="str">
        <f ca="1"/>
        <v xml:space="preserve">Acct 10 - </v>
      </c>
      <c r="BK63" t="str">
        <f ca="1"/>
        <v>Internet</v>
      </c>
      <c r="BL63">
        <f ca="1"/>
        <v>46138</v>
      </c>
      <c r="BM63">
        <f ca="1"/>
        <v>9066.92</v>
      </c>
      <c r="BN63" t="str">
        <f ca="1"/>
        <v xml:space="preserve"> Checking</v>
      </c>
      <c r="BO63" t="str">
        <f ca="1"/>
        <v>Internet</v>
      </c>
      <c r="BP63">
        <f ca="1"/>
        <v>46138</v>
      </c>
      <c r="BQ63">
        <f ca="1"/>
        <v>-18172.62</v>
      </c>
      <c r="BR63" t="str">
        <f ca="1"/>
        <v xml:space="preserve"> Credit</v>
      </c>
      <c r="BS63" t="str">
        <f ca="1"/>
        <v>Internet</v>
      </c>
      <c r="BT63">
        <f ca="1"/>
        <v>46138</v>
      </c>
      <c r="BU63">
        <f ca="1"/>
        <v>35856.86</v>
      </c>
      <c r="BV63" t="str">
        <f ca="1"/>
        <v xml:space="preserve"> Savings</v>
      </c>
      <c r="BW63" t="str">
        <f ca="1"/>
        <v>Internet</v>
      </c>
      <c r="BX63">
        <f ca="1"/>
        <v>46138</v>
      </c>
      <c r="BY63">
        <f ca="1"/>
        <v>27031.159999999996</v>
      </c>
      <c r="BZ63" t="str">
        <f ca="1"/>
        <v xml:space="preserve"> Net Worth</v>
      </c>
    </row>
    <row r="64" spans="1:78" x14ac:dyDescent="0.25">
      <c r="A64" t="str">
        <f ca="1"/>
        <v>Internet</v>
      </c>
      <c r="B64" s="8">
        <f ca="1"/>
        <v>46138</v>
      </c>
      <c r="C64" s="107">
        <f ca="1"/>
        <v>2445.7000000000007</v>
      </c>
      <c r="D64" t="str">
        <f ca="1"/>
        <v>Acct  1 - US Bank</v>
      </c>
      <c r="F64" t="str">
        <f ca="1"/>
        <v>Windsurf</v>
      </c>
      <c r="G64" s="8">
        <f ca="1"/>
        <v>46138</v>
      </c>
      <c r="H64" s="107">
        <f ca="1"/>
        <v>9051.92</v>
      </c>
      <c r="I64" s="107">
        <f ca="1"/>
        <v>-18172.62</v>
      </c>
      <c r="J64" s="107">
        <f ca="1"/>
        <v>35856.86</v>
      </c>
      <c r="K64" s="107">
        <f ca="1"/>
        <v>27016.159999999996</v>
      </c>
      <c r="L64" s="107">
        <f ca="1"/>
        <v>2430.7000000000007</v>
      </c>
      <c r="M64" s="107">
        <f ca="1"/>
        <v>6621.2199999999993</v>
      </c>
      <c r="N64" s="107">
        <f ca="1"/>
        <v>23680.39</v>
      </c>
      <c r="O64" s="107">
        <f ca="1"/>
        <v>114.43</v>
      </c>
      <c r="P64" s="107">
        <f ca="1"/>
        <v>12062.04</v>
      </c>
      <c r="Q64" s="107">
        <f ca="1"/>
        <v>-5689.05</v>
      </c>
      <c r="R64" s="107">
        <f ca="1"/>
        <v>-8211.82</v>
      </c>
      <c r="S64" s="107">
        <f ca="1"/>
        <v>-4271.75</v>
      </c>
      <c r="T64" s="107">
        <f ca="1"/>
        <v>0</v>
      </c>
      <c r="U64" s="107">
        <f ca="1"/>
        <v>280</v>
      </c>
      <c r="W64" t="str">
        <f ca="1"/>
        <v>Windsurf</v>
      </c>
      <c r="X64">
        <f ca="1"/>
        <v>46138</v>
      </c>
      <c r="Y64">
        <f ca="1"/>
        <v>2430.7000000000007</v>
      </c>
      <c r="Z64" t="str">
        <f ca="1"/>
        <v>Acct  1 - US Bank</v>
      </c>
      <c r="AA64" t="str">
        <f ca="1"/>
        <v>Windsurf</v>
      </c>
      <c r="AB64">
        <f ca="1"/>
        <v>46138</v>
      </c>
      <c r="AC64">
        <f ca="1"/>
        <v>6621.2199999999993</v>
      </c>
      <c r="AD64" t="str">
        <f ca="1"/>
        <v>Acct  2 - Wells Fargo</v>
      </c>
      <c r="AE64" t="str">
        <f ca="1"/>
        <v>Windsurf</v>
      </c>
      <c r="AF64">
        <f ca="1"/>
        <v>46138</v>
      </c>
      <c r="AG64">
        <f ca="1"/>
        <v>23680.39</v>
      </c>
      <c r="AH64" t="str">
        <f ca="1"/>
        <v>Acct  3 - ADP</v>
      </c>
      <c r="AI64" t="str">
        <f ca="1"/>
        <v>Windsurf</v>
      </c>
      <c r="AJ64">
        <f ca="1"/>
        <v>46138</v>
      </c>
      <c r="AK64">
        <f ca="1"/>
        <v>114.43</v>
      </c>
      <c r="AL64" t="str">
        <f ca="1"/>
        <v>Acct  4 - Marcus</v>
      </c>
      <c r="AM64" t="str">
        <f ca="1"/>
        <v>Windsurf</v>
      </c>
      <c r="AN64">
        <f ca="1"/>
        <v>46138</v>
      </c>
      <c r="AO64">
        <f ca="1"/>
        <v>12062.04</v>
      </c>
      <c r="AP64" t="str">
        <f ca="1"/>
        <v>Acct  5 - T.Rowe Price</v>
      </c>
      <c r="AQ64" t="str">
        <f ca="1"/>
        <v>Windsurf</v>
      </c>
      <c r="AR64">
        <f ca="1"/>
        <v>46138</v>
      </c>
      <c r="AS64">
        <f ca="1"/>
        <v>-5689.05</v>
      </c>
      <c r="AT64" t="str">
        <f ca="1"/>
        <v>Acct  6 - Platinum</v>
      </c>
      <c r="AU64" t="str">
        <f ca="1"/>
        <v>Windsurf</v>
      </c>
      <c r="AV64">
        <f ca="1"/>
        <v>46138</v>
      </c>
      <c r="AW64">
        <f ca="1"/>
        <v>-8211.82</v>
      </c>
      <c r="AX64" t="str">
        <f ca="1"/>
        <v>Acct  7 - Visa Go</v>
      </c>
      <c r="AY64" t="str">
        <f ca="1"/>
        <v>Windsurf</v>
      </c>
      <c r="AZ64">
        <f ca="1"/>
        <v>46138</v>
      </c>
      <c r="BA64">
        <f ca="1"/>
        <v>-4271.75</v>
      </c>
      <c r="BB64" t="str">
        <f ca="1"/>
        <v>Acct  8 - CareCredit</v>
      </c>
      <c r="BC64" t="str">
        <f ca="1"/>
        <v>Windsurf</v>
      </c>
      <c r="BD64">
        <f ca="1"/>
        <v>46138</v>
      </c>
      <c r="BE64">
        <f ca="1"/>
        <v>0</v>
      </c>
      <c r="BF64" t="str">
        <f ca="1"/>
        <v>Acct  9 - Costco</v>
      </c>
      <c r="BG64" t="str">
        <f ca="1"/>
        <v>Windsurf</v>
      </c>
      <c r="BH64">
        <f ca="1"/>
        <v>46138</v>
      </c>
      <c r="BI64">
        <f ca="1"/>
        <v>280</v>
      </c>
      <c r="BJ64" t="str">
        <f ca="1"/>
        <v xml:space="preserve">Acct 10 - </v>
      </c>
      <c r="BK64" t="str">
        <f ca="1"/>
        <v>Windsurf</v>
      </c>
      <c r="BL64">
        <f ca="1"/>
        <v>46138</v>
      </c>
      <c r="BM64">
        <f ca="1"/>
        <v>9051.92</v>
      </c>
      <c r="BN64" t="str">
        <f ca="1"/>
        <v xml:space="preserve"> Checking</v>
      </c>
      <c r="BO64" t="str">
        <f ca="1"/>
        <v>Windsurf</v>
      </c>
      <c r="BP64">
        <f ca="1"/>
        <v>46138</v>
      </c>
      <c r="BQ64">
        <f ca="1"/>
        <v>-18172.62</v>
      </c>
      <c r="BR64" t="str">
        <f ca="1"/>
        <v xml:space="preserve"> Credit</v>
      </c>
      <c r="BS64" t="str">
        <f ca="1"/>
        <v>Windsurf</v>
      </c>
      <c r="BT64">
        <f ca="1"/>
        <v>46138</v>
      </c>
      <c r="BU64">
        <f ca="1"/>
        <v>35856.86</v>
      </c>
      <c r="BV64" t="str">
        <f ca="1"/>
        <v xml:space="preserve"> Savings</v>
      </c>
      <c r="BW64" t="str">
        <f ca="1"/>
        <v>Windsurf</v>
      </c>
      <c r="BX64">
        <f ca="1"/>
        <v>46138</v>
      </c>
      <c r="BY64">
        <f ca="1"/>
        <v>27016.159999999996</v>
      </c>
      <c r="BZ64" t="str">
        <f ca="1"/>
        <v xml:space="preserve"> Net Worth</v>
      </c>
    </row>
    <row r="65" spans="1:78" x14ac:dyDescent="0.25">
      <c r="A65" t="str">
        <f ca="1"/>
        <v>Windsurf</v>
      </c>
      <c r="B65" s="8">
        <f ca="1"/>
        <v>46138</v>
      </c>
      <c r="C65" s="107">
        <f ca="1"/>
        <v>2430.7000000000007</v>
      </c>
      <c r="D65" t="str">
        <f ca="1"/>
        <v>Acct  1 - US Bank</v>
      </c>
      <c r="F65" t="str">
        <f ca="1"/>
        <v>Tidal</v>
      </c>
      <c r="G65" s="8">
        <f ca="1"/>
        <v>46139</v>
      </c>
      <c r="H65" s="107">
        <f ca="1"/>
        <v>9040.93</v>
      </c>
      <c r="I65" s="107">
        <f ca="1"/>
        <v>-18172.62</v>
      </c>
      <c r="J65" s="107">
        <f ca="1"/>
        <v>35856.86</v>
      </c>
      <c r="K65" s="107">
        <f ca="1"/>
        <v>27005.17</v>
      </c>
      <c r="L65" s="107">
        <f ca="1"/>
        <v>2419.7100000000009</v>
      </c>
      <c r="M65" s="107">
        <f ca="1"/>
        <v>6621.2199999999993</v>
      </c>
      <c r="N65" s="107">
        <f ca="1"/>
        <v>23680.39</v>
      </c>
      <c r="O65" s="107">
        <f ca="1"/>
        <v>114.43</v>
      </c>
      <c r="P65" s="107">
        <f ca="1"/>
        <v>12062.04</v>
      </c>
      <c r="Q65" s="107">
        <f ca="1"/>
        <v>-5689.05</v>
      </c>
      <c r="R65" s="107">
        <f ca="1"/>
        <v>-8211.82</v>
      </c>
      <c r="S65" s="107">
        <f ca="1"/>
        <v>-4271.75</v>
      </c>
      <c r="T65" s="107">
        <f ca="1"/>
        <v>0</v>
      </c>
      <c r="U65" s="107">
        <f ca="1"/>
        <v>280</v>
      </c>
      <c r="W65" t="str">
        <f ca="1"/>
        <v>Tidal</v>
      </c>
      <c r="X65">
        <f ca="1"/>
        <v>46139</v>
      </c>
      <c r="Y65">
        <f ca="1"/>
        <v>2419.7100000000009</v>
      </c>
      <c r="Z65" t="str">
        <f ca="1"/>
        <v>Acct  1 - US Bank</v>
      </c>
      <c r="AA65" t="str">
        <f ca="1"/>
        <v>Tidal</v>
      </c>
      <c r="AB65">
        <f ca="1"/>
        <v>46139</v>
      </c>
      <c r="AC65">
        <f ca="1"/>
        <v>6621.2199999999993</v>
      </c>
      <c r="AD65" t="str">
        <f ca="1"/>
        <v>Acct  2 - Wells Fargo</v>
      </c>
      <c r="AE65" t="str">
        <f ca="1"/>
        <v>Tidal</v>
      </c>
      <c r="AF65">
        <f ca="1"/>
        <v>46139</v>
      </c>
      <c r="AG65">
        <f ca="1"/>
        <v>23680.39</v>
      </c>
      <c r="AH65" t="str">
        <f ca="1"/>
        <v>Acct  3 - ADP</v>
      </c>
      <c r="AI65" t="str">
        <f ca="1"/>
        <v>Tidal</v>
      </c>
      <c r="AJ65">
        <f ca="1"/>
        <v>46139</v>
      </c>
      <c r="AK65">
        <f ca="1"/>
        <v>114.43</v>
      </c>
      <c r="AL65" t="str">
        <f ca="1"/>
        <v>Acct  4 - Marcus</v>
      </c>
      <c r="AM65" t="str">
        <f ca="1"/>
        <v>Tidal</v>
      </c>
      <c r="AN65">
        <f ca="1"/>
        <v>46139</v>
      </c>
      <c r="AO65">
        <f ca="1"/>
        <v>12062.04</v>
      </c>
      <c r="AP65" t="str">
        <f ca="1"/>
        <v>Acct  5 - T.Rowe Price</v>
      </c>
      <c r="AQ65" t="str">
        <f ca="1"/>
        <v>Tidal</v>
      </c>
      <c r="AR65">
        <f ca="1"/>
        <v>46139</v>
      </c>
      <c r="AS65">
        <f ca="1"/>
        <v>-5689.05</v>
      </c>
      <c r="AT65" t="str">
        <f ca="1"/>
        <v>Acct  6 - Platinum</v>
      </c>
      <c r="AU65" t="str">
        <f ca="1"/>
        <v>Tidal</v>
      </c>
      <c r="AV65">
        <f ca="1"/>
        <v>46139</v>
      </c>
      <c r="AW65">
        <f ca="1"/>
        <v>-8211.82</v>
      </c>
      <c r="AX65" t="str">
        <f ca="1"/>
        <v>Acct  7 - Visa Go</v>
      </c>
      <c r="AY65" t="str">
        <f ca="1"/>
        <v>Tidal</v>
      </c>
      <c r="AZ65">
        <f ca="1"/>
        <v>46139</v>
      </c>
      <c r="BA65">
        <f ca="1"/>
        <v>-4271.75</v>
      </c>
      <c r="BB65" t="str">
        <f ca="1"/>
        <v>Acct  8 - CareCredit</v>
      </c>
      <c r="BC65" t="str">
        <f ca="1"/>
        <v>Tidal</v>
      </c>
      <c r="BD65">
        <f ca="1"/>
        <v>46139</v>
      </c>
      <c r="BE65">
        <f ca="1"/>
        <v>0</v>
      </c>
      <c r="BF65" t="str">
        <f ca="1"/>
        <v>Acct  9 - Costco</v>
      </c>
      <c r="BG65" t="str">
        <f ca="1"/>
        <v>Tidal</v>
      </c>
      <c r="BH65">
        <f ca="1"/>
        <v>46139</v>
      </c>
      <c r="BI65">
        <f ca="1"/>
        <v>280</v>
      </c>
      <c r="BJ65" t="str">
        <f ca="1"/>
        <v xml:space="preserve">Acct 10 - </v>
      </c>
      <c r="BK65" t="str">
        <f ca="1"/>
        <v>Tidal</v>
      </c>
      <c r="BL65">
        <f ca="1"/>
        <v>46139</v>
      </c>
      <c r="BM65">
        <f ca="1"/>
        <v>9040.93</v>
      </c>
      <c r="BN65" t="str">
        <f ca="1"/>
        <v xml:space="preserve"> Checking</v>
      </c>
      <c r="BO65" t="str">
        <f ca="1"/>
        <v>Tidal</v>
      </c>
      <c r="BP65">
        <f ca="1"/>
        <v>46139</v>
      </c>
      <c r="BQ65">
        <f ca="1"/>
        <v>-18172.62</v>
      </c>
      <c r="BR65" t="str">
        <f ca="1"/>
        <v xml:space="preserve"> Credit</v>
      </c>
      <c r="BS65" t="str">
        <f ca="1"/>
        <v>Tidal</v>
      </c>
      <c r="BT65">
        <f ca="1"/>
        <v>46139</v>
      </c>
      <c r="BU65">
        <f ca="1"/>
        <v>35856.86</v>
      </c>
      <c r="BV65" t="str">
        <f ca="1"/>
        <v xml:space="preserve"> Savings</v>
      </c>
      <c r="BW65" t="str">
        <f ca="1"/>
        <v>Tidal</v>
      </c>
      <c r="BX65">
        <f ca="1"/>
        <v>46139</v>
      </c>
      <c r="BY65">
        <f ca="1"/>
        <v>27005.17</v>
      </c>
      <c r="BZ65" t="str">
        <f ca="1"/>
        <v xml:space="preserve"> Net Worth</v>
      </c>
    </row>
    <row r="66" spans="1:78" x14ac:dyDescent="0.25">
      <c r="A66" t="str">
        <f ca="1"/>
        <v>Tidal</v>
      </c>
      <c r="B66" s="8">
        <f ca="1"/>
        <v>46139</v>
      </c>
      <c r="C66" s="107">
        <f ca="1"/>
        <v>2419.7100000000009</v>
      </c>
      <c r="D66" t="str">
        <f ca="1"/>
        <v>Acct  1 - US Bank</v>
      </c>
      <c r="F66" t="str">
        <f ca="1"/>
        <v>Costco Citi</v>
      </c>
      <c r="G66" s="8">
        <f ca="1"/>
        <v>46140</v>
      </c>
      <c r="H66" s="107">
        <f ca="1"/>
        <v>8900.93</v>
      </c>
      <c r="I66" s="107">
        <f ca="1"/>
        <v>-18172.62</v>
      </c>
      <c r="J66" s="107">
        <f ca="1"/>
        <v>35856.86</v>
      </c>
      <c r="K66" s="107">
        <f ca="1"/>
        <v>27005.17</v>
      </c>
      <c r="L66" s="107">
        <f ca="1"/>
        <v>2279.7100000000009</v>
      </c>
      <c r="M66" s="107">
        <f ca="1"/>
        <v>6621.2199999999993</v>
      </c>
      <c r="N66" s="107">
        <f ca="1"/>
        <v>23680.39</v>
      </c>
      <c r="O66" s="107">
        <f ca="1"/>
        <v>114.43</v>
      </c>
      <c r="P66" s="107">
        <f ca="1"/>
        <v>12062.04</v>
      </c>
      <c r="Q66" s="107">
        <f ca="1"/>
        <v>-5689.05</v>
      </c>
      <c r="R66" s="107">
        <f ca="1"/>
        <v>-8211.82</v>
      </c>
      <c r="S66" s="107">
        <f ca="1"/>
        <v>-4271.75</v>
      </c>
      <c r="T66" s="107">
        <f ca="1"/>
        <v>0</v>
      </c>
      <c r="U66" s="107">
        <f ca="1"/>
        <v>420</v>
      </c>
      <c r="W66" t="str">
        <f ca="1"/>
        <v>Costco Citi</v>
      </c>
      <c r="X66">
        <f ca="1"/>
        <v>46140</v>
      </c>
      <c r="Y66">
        <f ca="1"/>
        <v>2279.7100000000009</v>
      </c>
      <c r="Z66" t="str">
        <f ca="1"/>
        <v>Acct  1 - US Bank</v>
      </c>
      <c r="AA66" t="str">
        <f ca="1"/>
        <v>Costco Citi</v>
      </c>
      <c r="AB66">
        <f ca="1"/>
        <v>46140</v>
      </c>
      <c r="AC66">
        <f ca="1"/>
        <v>6621.2199999999993</v>
      </c>
      <c r="AD66" t="str">
        <f ca="1"/>
        <v>Acct  2 - Wells Fargo</v>
      </c>
      <c r="AE66" t="str">
        <f ca="1"/>
        <v>Costco Citi</v>
      </c>
      <c r="AF66">
        <f ca="1"/>
        <v>46140</v>
      </c>
      <c r="AG66">
        <f ca="1"/>
        <v>23680.39</v>
      </c>
      <c r="AH66" t="str">
        <f ca="1"/>
        <v>Acct  3 - ADP</v>
      </c>
      <c r="AI66" t="str">
        <f ca="1"/>
        <v>Costco Citi</v>
      </c>
      <c r="AJ66">
        <f ca="1"/>
        <v>46140</v>
      </c>
      <c r="AK66">
        <f ca="1"/>
        <v>114.43</v>
      </c>
      <c r="AL66" t="str">
        <f ca="1"/>
        <v>Acct  4 - Marcus</v>
      </c>
      <c r="AM66" t="str">
        <f ca="1"/>
        <v>Costco Citi</v>
      </c>
      <c r="AN66">
        <f ca="1"/>
        <v>46140</v>
      </c>
      <c r="AO66">
        <f ca="1"/>
        <v>12062.04</v>
      </c>
      <c r="AP66" t="str">
        <f ca="1"/>
        <v>Acct  5 - T.Rowe Price</v>
      </c>
      <c r="AQ66" t="str">
        <f ca="1"/>
        <v>Costco Citi</v>
      </c>
      <c r="AR66">
        <f ca="1"/>
        <v>46140</v>
      </c>
      <c r="AS66">
        <f ca="1"/>
        <v>-5689.05</v>
      </c>
      <c r="AT66" t="str">
        <f ca="1"/>
        <v>Acct  6 - Platinum</v>
      </c>
      <c r="AU66" t="str">
        <f ca="1"/>
        <v>Costco Citi</v>
      </c>
      <c r="AV66">
        <f ca="1"/>
        <v>46140</v>
      </c>
      <c r="AW66">
        <f ca="1"/>
        <v>-8211.82</v>
      </c>
      <c r="AX66" t="str">
        <f ca="1"/>
        <v>Acct  7 - Visa Go</v>
      </c>
      <c r="AY66" t="str">
        <f ca="1"/>
        <v>Costco Citi</v>
      </c>
      <c r="AZ66">
        <f ca="1"/>
        <v>46140</v>
      </c>
      <c r="BA66">
        <f ca="1"/>
        <v>-4271.75</v>
      </c>
      <c r="BB66" t="str">
        <f ca="1"/>
        <v>Acct  8 - CareCredit</v>
      </c>
      <c r="BC66" t="str">
        <f ca="1"/>
        <v>Costco Citi</v>
      </c>
      <c r="BD66">
        <f ca="1"/>
        <v>46140</v>
      </c>
      <c r="BE66">
        <f ca="1"/>
        <v>0</v>
      </c>
      <c r="BF66" t="str">
        <f ca="1"/>
        <v>Acct  9 - Costco</v>
      </c>
      <c r="BG66" t="str">
        <f ca="1"/>
        <v>Costco Citi</v>
      </c>
      <c r="BH66">
        <f ca="1"/>
        <v>46140</v>
      </c>
      <c r="BI66">
        <f ca="1"/>
        <v>420</v>
      </c>
      <c r="BJ66" t="str">
        <f ca="1"/>
        <v xml:space="preserve">Acct 10 - </v>
      </c>
      <c r="BK66" t="str">
        <f ca="1"/>
        <v>Costco Citi</v>
      </c>
      <c r="BL66">
        <f ca="1"/>
        <v>46140</v>
      </c>
      <c r="BM66">
        <f ca="1"/>
        <v>8900.93</v>
      </c>
      <c r="BN66" t="str">
        <f ca="1"/>
        <v xml:space="preserve"> Checking</v>
      </c>
      <c r="BO66" t="str">
        <f ca="1"/>
        <v>Costco Citi</v>
      </c>
      <c r="BP66">
        <f ca="1"/>
        <v>46140</v>
      </c>
      <c r="BQ66">
        <f ca="1"/>
        <v>-18172.62</v>
      </c>
      <c r="BR66" t="str">
        <f ca="1"/>
        <v xml:space="preserve"> Credit</v>
      </c>
      <c r="BS66" t="str">
        <f ca="1"/>
        <v>Costco Citi</v>
      </c>
      <c r="BT66">
        <f ca="1"/>
        <v>46140</v>
      </c>
      <c r="BU66">
        <f ca="1"/>
        <v>35856.86</v>
      </c>
      <c r="BV66" t="str">
        <f ca="1"/>
        <v xml:space="preserve"> Savings</v>
      </c>
      <c r="BW66" t="str">
        <f ca="1"/>
        <v>Costco Citi</v>
      </c>
      <c r="BX66">
        <f ca="1"/>
        <v>46140</v>
      </c>
      <c r="BY66">
        <f ca="1"/>
        <v>27005.17</v>
      </c>
      <c r="BZ66" t="str">
        <f ca="1"/>
        <v xml:space="preserve"> Net Worth</v>
      </c>
    </row>
    <row r="67" spans="1:78" x14ac:dyDescent="0.25">
      <c r="A67" t="str">
        <f ca="1"/>
        <v>Costco Citi</v>
      </c>
      <c r="B67" s="8">
        <f ca="1"/>
        <v>46140</v>
      </c>
      <c r="C67" s="107">
        <f ca="1"/>
        <v>2279.7100000000009</v>
      </c>
      <c r="D67" t="str">
        <f ca="1"/>
        <v>Acct  1 - US Bank</v>
      </c>
      <c r="F67" t="str">
        <f ca="1"/>
        <v>Kulo Transfer</v>
      </c>
      <c r="G67" s="8">
        <f ca="1"/>
        <v>46140</v>
      </c>
      <c r="H67" s="107">
        <f ca="1"/>
        <v>9950.93</v>
      </c>
      <c r="I67" s="107">
        <f ca="1"/>
        <v>-18172.62</v>
      </c>
      <c r="J67" s="107">
        <f ca="1"/>
        <v>35856.86</v>
      </c>
      <c r="K67" s="107">
        <f ca="1"/>
        <v>28055.17</v>
      </c>
      <c r="L67" s="107">
        <f ca="1"/>
        <v>3329.7100000000009</v>
      </c>
      <c r="M67" s="107">
        <f ca="1"/>
        <v>6621.2199999999993</v>
      </c>
      <c r="N67" s="107">
        <f ca="1"/>
        <v>23680.39</v>
      </c>
      <c r="O67" s="107">
        <f ca="1"/>
        <v>114.43</v>
      </c>
      <c r="P67" s="107">
        <f ca="1"/>
        <v>12062.04</v>
      </c>
      <c r="Q67" s="107">
        <f ca="1"/>
        <v>-5689.05</v>
      </c>
      <c r="R67" s="107">
        <f ca="1"/>
        <v>-8211.82</v>
      </c>
      <c r="S67" s="107">
        <f ca="1"/>
        <v>-4271.75</v>
      </c>
      <c r="T67" s="107">
        <f ca="1"/>
        <v>0</v>
      </c>
      <c r="U67" s="107">
        <f ca="1"/>
        <v>420</v>
      </c>
      <c r="W67" t="str">
        <f ca="1"/>
        <v>Kulo Transfer</v>
      </c>
      <c r="X67">
        <f ca="1"/>
        <v>46140</v>
      </c>
      <c r="Y67">
        <f ca="1"/>
        <v>3329.7100000000009</v>
      </c>
      <c r="Z67" t="str">
        <f ca="1"/>
        <v>Acct  1 - US Bank</v>
      </c>
      <c r="AA67" t="str">
        <f ca="1"/>
        <v>Kulo Transfer</v>
      </c>
      <c r="AB67">
        <f ca="1"/>
        <v>46140</v>
      </c>
      <c r="AC67">
        <f ca="1"/>
        <v>6621.2199999999993</v>
      </c>
      <c r="AD67" t="str">
        <f ca="1"/>
        <v>Acct  2 - Wells Fargo</v>
      </c>
      <c r="AE67" t="str">
        <f ca="1"/>
        <v>Kulo Transfer</v>
      </c>
      <c r="AF67">
        <f ca="1"/>
        <v>46140</v>
      </c>
      <c r="AG67">
        <f ca="1"/>
        <v>23680.39</v>
      </c>
      <c r="AH67" t="str">
        <f ca="1"/>
        <v>Acct  3 - ADP</v>
      </c>
      <c r="AI67" t="str">
        <f ca="1"/>
        <v>Kulo Transfer</v>
      </c>
      <c r="AJ67">
        <f ca="1"/>
        <v>46140</v>
      </c>
      <c r="AK67">
        <f ca="1"/>
        <v>114.43</v>
      </c>
      <c r="AL67" t="str">
        <f ca="1"/>
        <v>Acct  4 - Marcus</v>
      </c>
      <c r="AM67" t="str">
        <f ca="1"/>
        <v>Kulo Transfer</v>
      </c>
      <c r="AN67">
        <f ca="1"/>
        <v>46140</v>
      </c>
      <c r="AO67">
        <f ca="1"/>
        <v>12062.04</v>
      </c>
      <c r="AP67" t="str">
        <f ca="1"/>
        <v>Acct  5 - T.Rowe Price</v>
      </c>
      <c r="AQ67" t="str">
        <f ca="1"/>
        <v>Kulo Transfer</v>
      </c>
      <c r="AR67">
        <f ca="1"/>
        <v>46140</v>
      </c>
      <c r="AS67">
        <f ca="1"/>
        <v>-5689.05</v>
      </c>
      <c r="AT67" t="str">
        <f ca="1"/>
        <v>Acct  6 - Platinum</v>
      </c>
      <c r="AU67" t="str">
        <f ca="1"/>
        <v>Kulo Transfer</v>
      </c>
      <c r="AV67">
        <f ca="1"/>
        <v>46140</v>
      </c>
      <c r="AW67">
        <f ca="1"/>
        <v>-8211.82</v>
      </c>
      <c r="AX67" t="str">
        <f ca="1"/>
        <v>Acct  7 - Visa Go</v>
      </c>
      <c r="AY67" t="str">
        <f ca="1"/>
        <v>Kulo Transfer</v>
      </c>
      <c r="AZ67">
        <f ca="1"/>
        <v>46140</v>
      </c>
      <c r="BA67">
        <f ca="1"/>
        <v>-4271.75</v>
      </c>
      <c r="BB67" t="str">
        <f ca="1"/>
        <v>Acct  8 - CareCredit</v>
      </c>
      <c r="BC67" t="str">
        <f ca="1"/>
        <v>Kulo Transfer</v>
      </c>
      <c r="BD67">
        <f ca="1"/>
        <v>46140</v>
      </c>
      <c r="BE67">
        <f ca="1"/>
        <v>0</v>
      </c>
      <c r="BF67" t="str">
        <f ca="1"/>
        <v>Acct  9 - Costco</v>
      </c>
      <c r="BG67" t="str">
        <f ca="1"/>
        <v>Kulo Transfer</v>
      </c>
      <c r="BH67">
        <f ca="1"/>
        <v>46140</v>
      </c>
      <c r="BI67">
        <f ca="1"/>
        <v>420</v>
      </c>
      <c r="BJ67" t="str">
        <f ca="1"/>
        <v xml:space="preserve">Acct 10 - </v>
      </c>
      <c r="BK67" t="str">
        <f ca="1"/>
        <v>Kulo Transfer</v>
      </c>
      <c r="BL67">
        <f ca="1"/>
        <v>46140</v>
      </c>
      <c r="BM67">
        <f ca="1"/>
        <v>9950.93</v>
      </c>
      <c r="BN67" t="str">
        <f ca="1"/>
        <v xml:space="preserve"> Checking</v>
      </c>
      <c r="BO67" t="str">
        <f ca="1"/>
        <v>Kulo Transfer</v>
      </c>
      <c r="BP67">
        <f ca="1"/>
        <v>46140</v>
      </c>
      <c r="BQ67">
        <f ca="1"/>
        <v>-18172.62</v>
      </c>
      <c r="BR67" t="str">
        <f ca="1"/>
        <v xml:space="preserve"> Credit</v>
      </c>
      <c r="BS67" t="str">
        <f ca="1"/>
        <v>Kulo Transfer</v>
      </c>
      <c r="BT67">
        <f ca="1"/>
        <v>46140</v>
      </c>
      <c r="BU67">
        <f ca="1"/>
        <v>35856.86</v>
      </c>
      <c r="BV67" t="str">
        <f ca="1"/>
        <v xml:space="preserve"> Savings</v>
      </c>
      <c r="BW67" t="str">
        <f ca="1"/>
        <v>Kulo Transfer</v>
      </c>
      <c r="BX67">
        <f ca="1"/>
        <v>46140</v>
      </c>
      <c r="BY67">
        <f ca="1"/>
        <v>28055.17</v>
      </c>
      <c r="BZ67" t="str">
        <f ca="1"/>
        <v xml:space="preserve"> Net Worth</v>
      </c>
    </row>
    <row r="68" spans="1:78" x14ac:dyDescent="0.25">
      <c r="A68" t="str">
        <f ca="1"/>
        <v>Kulo Transfer</v>
      </c>
      <c r="B68" s="8">
        <f ca="1"/>
        <v>46140</v>
      </c>
      <c r="C68" s="107">
        <f ca="1"/>
        <v>3329.7100000000009</v>
      </c>
      <c r="D68" t="str">
        <f ca="1"/>
        <v>Acct  1 - US Bank</v>
      </c>
      <c r="F68" t="str">
        <f ca="1"/>
        <v>Kulo SDGE</v>
      </c>
      <c r="G68" s="8">
        <f ca="1"/>
        <v>46140</v>
      </c>
      <c r="H68" s="107">
        <f ca="1"/>
        <v>9868.93</v>
      </c>
      <c r="I68" s="107">
        <f ca="1"/>
        <v>-18172.62</v>
      </c>
      <c r="J68" s="107">
        <f ca="1"/>
        <v>35856.86</v>
      </c>
      <c r="K68" s="107">
        <f ca="1"/>
        <v>27973.17</v>
      </c>
      <c r="L68" s="107">
        <f ca="1"/>
        <v>3247.7100000000009</v>
      </c>
      <c r="M68" s="107">
        <f ca="1"/>
        <v>6621.2199999999993</v>
      </c>
      <c r="N68" s="107">
        <f ca="1"/>
        <v>23680.39</v>
      </c>
      <c r="O68" s="107">
        <f ca="1"/>
        <v>114.43</v>
      </c>
      <c r="P68" s="107">
        <f ca="1"/>
        <v>12062.04</v>
      </c>
      <c r="Q68" s="107">
        <f ca="1"/>
        <v>-5689.05</v>
      </c>
      <c r="R68" s="107">
        <f ca="1"/>
        <v>-8211.82</v>
      </c>
      <c r="S68" s="107">
        <f ca="1"/>
        <v>-4271.75</v>
      </c>
      <c r="T68" s="107">
        <f ca="1"/>
        <v>0</v>
      </c>
      <c r="U68" s="107">
        <f ca="1"/>
        <v>420</v>
      </c>
      <c r="W68" t="str">
        <f ca="1"/>
        <v>Kulo SDGE</v>
      </c>
      <c r="X68">
        <f ca="1"/>
        <v>46140</v>
      </c>
      <c r="Y68">
        <f ca="1"/>
        <v>3247.7100000000009</v>
      </c>
      <c r="Z68" t="str">
        <f ca="1"/>
        <v>Acct  1 - US Bank</v>
      </c>
      <c r="AA68" t="str">
        <f ca="1"/>
        <v>Kulo SDGE</v>
      </c>
      <c r="AB68">
        <f ca="1"/>
        <v>46140</v>
      </c>
      <c r="AC68">
        <f ca="1"/>
        <v>6621.2199999999993</v>
      </c>
      <c r="AD68" t="str">
        <f ca="1"/>
        <v>Acct  2 - Wells Fargo</v>
      </c>
      <c r="AE68" t="str">
        <f ca="1"/>
        <v>Kulo SDGE</v>
      </c>
      <c r="AF68">
        <f ca="1"/>
        <v>46140</v>
      </c>
      <c r="AG68">
        <f ca="1"/>
        <v>23680.39</v>
      </c>
      <c r="AH68" t="str">
        <f ca="1"/>
        <v>Acct  3 - ADP</v>
      </c>
      <c r="AI68" t="str">
        <f ca="1"/>
        <v>Kulo SDGE</v>
      </c>
      <c r="AJ68">
        <f ca="1"/>
        <v>46140</v>
      </c>
      <c r="AK68">
        <f ca="1"/>
        <v>114.43</v>
      </c>
      <c r="AL68" t="str">
        <f ca="1"/>
        <v>Acct  4 - Marcus</v>
      </c>
      <c r="AM68" t="str">
        <f ca="1"/>
        <v>Kulo SDGE</v>
      </c>
      <c r="AN68">
        <f ca="1"/>
        <v>46140</v>
      </c>
      <c r="AO68">
        <f ca="1"/>
        <v>12062.04</v>
      </c>
      <c r="AP68" t="str">
        <f ca="1"/>
        <v>Acct  5 - T.Rowe Price</v>
      </c>
      <c r="AQ68" t="str">
        <f ca="1"/>
        <v>Kulo SDGE</v>
      </c>
      <c r="AR68">
        <f ca="1"/>
        <v>46140</v>
      </c>
      <c r="AS68">
        <f ca="1"/>
        <v>-5689.05</v>
      </c>
      <c r="AT68" t="str">
        <f ca="1"/>
        <v>Acct  6 - Platinum</v>
      </c>
      <c r="AU68" t="str">
        <f ca="1"/>
        <v>Kulo SDGE</v>
      </c>
      <c r="AV68">
        <f ca="1"/>
        <v>46140</v>
      </c>
      <c r="AW68">
        <f ca="1"/>
        <v>-8211.82</v>
      </c>
      <c r="AX68" t="str">
        <f ca="1"/>
        <v>Acct  7 - Visa Go</v>
      </c>
      <c r="AY68" t="str">
        <f ca="1"/>
        <v>Kulo SDGE</v>
      </c>
      <c r="AZ68">
        <f ca="1"/>
        <v>46140</v>
      </c>
      <c r="BA68">
        <f ca="1"/>
        <v>-4271.75</v>
      </c>
      <c r="BB68" t="str">
        <f ca="1"/>
        <v>Acct  8 - CareCredit</v>
      </c>
      <c r="BC68" t="str">
        <f ca="1"/>
        <v>Kulo SDGE</v>
      </c>
      <c r="BD68">
        <f ca="1"/>
        <v>46140</v>
      </c>
      <c r="BE68">
        <f ca="1"/>
        <v>0</v>
      </c>
      <c r="BF68" t="str">
        <f ca="1"/>
        <v>Acct  9 - Costco</v>
      </c>
      <c r="BG68" t="str">
        <f ca="1"/>
        <v>Kulo SDGE</v>
      </c>
      <c r="BH68">
        <f ca="1"/>
        <v>46140</v>
      </c>
      <c r="BI68">
        <f ca="1"/>
        <v>420</v>
      </c>
      <c r="BJ68" t="str">
        <f ca="1"/>
        <v xml:space="preserve">Acct 10 - </v>
      </c>
      <c r="BK68" t="str">
        <f ca="1"/>
        <v>Kulo SDGE</v>
      </c>
      <c r="BL68">
        <f ca="1"/>
        <v>46140</v>
      </c>
      <c r="BM68">
        <f ca="1"/>
        <v>9868.93</v>
      </c>
      <c r="BN68" t="str">
        <f ca="1"/>
        <v xml:space="preserve"> Checking</v>
      </c>
      <c r="BO68" t="str">
        <f ca="1"/>
        <v>Kulo SDGE</v>
      </c>
      <c r="BP68">
        <f ca="1"/>
        <v>46140</v>
      </c>
      <c r="BQ68">
        <f ca="1"/>
        <v>-18172.62</v>
      </c>
      <c r="BR68" t="str">
        <f ca="1"/>
        <v xml:space="preserve"> Credit</v>
      </c>
      <c r="BS68" t="str">
        <f ca="1"/>
        <v>Kulo SDGE</v>
      </c>
      <c r="BT68">
        <f ca="1"/>
        <v>46140</v>
      </c>
      <c r="BU68">
        <f ca="1"/>
        <v>35856.86</v>
      </c>
      <c r="BV68" t="str">
        <f ca="1"/>
        <v xml:space="preserve"> Savings</v>
      </c>
      <c r="BW68" t="str">
        <f ca="1"/>
        <v>Kulo SDGE</v>
      </c>
      <c r="BX68">
        <f ca="1"/>
        <v>46140</v>
      </c>
      <c r="BY68">
        <f ca="1"/>
        <v>27973.17</v>
      </c>
      <c r="BZ68" t="str">
        <f ca="1"/>
        <v xml:space="preserve"> Net Worth</v>
      </c>
    </row>
    <row r="69" spans="1:78" x14ac:dyDescent="0.25">
      <c r="A69" t="str">
        <f ca="1"/>
        <v>Kulo SDGE</v>
      </c>
      <c r="B69" s="8">
        <f ca="1"/>
        <v>46140</v>
      </c>
      <c r="C69" s="107">
        <f ca="1"/>
        <v>3247.7100000000009</v>
      </c>
      <c r="D69" t="str">
        <f ca="1"/>
        <v>Acct  1 - US Bank</v>
      </c>
      <c r="F69" t="str">
        <f ca="1"/>
        <v>SDGE</v>
      </c>
      <c r="G69" s="8">
        <f ca="1"/>
        <v>46140</v>
      </c>
      <c r="H69" s="107">
        <f ca="1"/>
        <v>9784.93</v>
      </c>
      <c r="I69" s="107">
        <f ca="1"/>
        <v>-18172.62</v>
      </c>
      <c r="J69" s="107">
        <f ca="1"/>
        <v>35856.86</v>
      </c>
      <c r="K69" s="107">
        <f ca="1"/>
        <v>27889.17</v>
      </c>
      <c r="L69" s="107">
        <f ca="1"/>
        <v>3163.7100000000009</v>
      </c>
      <c r="M69" s="107">
        <f ca="1"/>
        <v>6621.2199999999993</v>
      </c>
      <c r="N69" s="107">
        <f ca="1"/>
        <v>23680.39</v>
      </c>
      <c r="O69" s="107">
        <f ca="1"/>
        <v>114.43</v>
      </c>
      <c r="P69" s="107">
        <f ca="1"/>
        <v>12062.04</v>
      </c>
      <c r="Q69" s="107">
        <f ca="1"/>
        <v>-5689.05</v>
      </c>
      <c r="R69" s="107">
        <f ca="1"/>
        <v>-8211.82</v>
      </c>
      <c r="S69" s="107">
        <f ca="1"/>
        <v>-4271.75</v>
      </c>
      <c r="T69" s="107">
        <f ca="1"/>
        <v>0</v>
      </c>
      <c r="U69" s="107">
        <f ca="1"/>
        <v>420</v>
      </c>
      <c r="W69" t="str">
        <f ca="1"/>
        <v>SDGE</v>
      </c>
      <c r="X69">
        <f ca="1"/>
        <v>46140</v>
      </c>
      <c r="Y69">
        <f ca="1"/>
        <v>3163.7100000000009</v>
      </c>
      <c r="Z69" t="str">
        <f ca="1"/>
        <v>Acct  1 - US Bank</v>
      </c>
      <c r="AA69" t="str">
        <f ca="1"/>
        <v>SDGE</v>
      </c>
      <c r="AB69">
        <f ca="1"/>
        <v>46140</v>
      </c>
      <c r="AC69">
        <f ca="1"/>
        <v>6621.2199999999993</v>
      </c>
      <c r="AD69" t="str">
        <f ca="1"/>
        <v>Acct  2 - Wells Fargo</v>
      </c>
      <c r="AE69" t="str">
        <f ca="1"/>
        <v>SDGE</v>
      </c>
      <c r="AF69">
        <f ca="1"/>
        <v>46140</v>
      </c>
      <c r="AG69">
        <f ca="1"/>
        <v>23680.39</v>
      </c>
      <c r="AH69" t="str">
        <f ca="1"/>
        <v>Acct  3 - ADP</v>
      </c>
      <c r="AI69" t="str">
        <f ca="1"/>
        <v>SDGE</v>
      </c>
      <c r="AJ69">
        <f ca="1"/>
        <v>46140</v>
      </c>
      <c r="AK69">
        <f ca="1"/>
        <v>114.43</v>
      </c>
      <c r="AL69" t="str">
        <f ca="1"/>
        <v>Acct  4 - Marcus</v>
      </c>
      <c r="AM69" t="str">
        <f ca="1"/>
        <v>SDGE</v>
      </c>
      <c r="AN69">
        <f ca="1"/>
        <v>46140</v>
      </c>
      <c r="AO69">
        <f ca="1"/>
        <v>12062.04</v>
      </c>
      <c r="AP69" t="str">
        <f ca="1"/>
        <v>Acct  5 - T.Rowe Price</v>
      </c>
      <c r="AQ69" t="str">
        <f ca="1"/>
        <v>SDGE</v>
      </c>
      <c r="AR69">
        <f ca="1"/>
        <v>46140</v>
      </c>
      <c r="AS69">
        <f ca="1"/>
        <v>-5689.05</v>
      </c>
      <c r="AT69" t="str">
        <f ca="1"/>
        <v>Acct  6 - Platinum</v>
      </c>
      <c r="AU69" t="str">
        <f ca="1"/>
        <v>SDGE</v>
      </c>
      <c r="AV69">
        <f ca="1"/>
        <v>46140</v>
      </c>
      <c r="AW69">
        <f ca="1"/>
        <v>-8211.82</v>
      </c>
      <c r="AX69" t="str">
        <f ca="1"/>
        <v>Acct  7 - Visa Go</v>
      </c>
      <c r="AY69" t="str">
        <f ca="1"/>
        <v>SDGE</v>
      </c>
      <c r="AZ69">
        <f ca="1"/>
        <v>46140</v>
      </c>
      <c r="BA69">
        <f ca="1"/>
        <v>-4271.75</v>
      </c>
      <c r="BB69" t="str">
        <f ca="1"/>
        <v>Acct  8 - CareCredit</v>
      </c>
      <c r="BC69" t="str">
        <f ca="1"/>
        <v>SDGE</v>
      </c>
      <c r="BD69">
        <f ca="1"/>
        <v>46140</v>
      </c>
      <c r="BE69">
        <f ca="1"/>
        <v>0</v>
      </c>
      <c r="BF69" t="str">
        <f ca="1"/>
        <v>Acct  9 - Costco</v>
      </c>
      <c r="BG69" t="str">
        <f ca="1"/>
        <v>SDGE</v>
      </c>
      <c r="BH69">
        <f ca="1"/>
        <v>46140</v>
      </c>
      <c r="BI69">
        <f ca="1"/>
        <v>420</v>
      </c>
      <c r="BJ69" t="str">
        <f ca="1"/>
        <v xml:space="preserve">Acct 10 - </v>
      </c>
      <c r="BK69" t="str">
        <f ca="1"/>
        <v>SDGE</v>
      </c>
      <c r="BL69">
        <f ca="1"/>
        <v>46140</v>
      </c>
      <c r="BM69">
        <f ca="1"/>
        <v>9784.93</v>
      </c>
      <c r="BN69" t="str">
        <f ca="1"/>
        <v xml:space="preserve"> Checking</v>
      </c>
      <c r="BO69" t="str">
        <f ca="1"/>
        <v>SDGE</v>
      </c>
      <c r="BP69">
        <f ca="1"/>
        <v>46140</v>
      </c>
      <c r="BQ69">
        <f ca="1"/>
        <v>-18172.62</v>
      </c>
      <c r="BR69" t="str">
        <f ca="1"/>
        <v xml:space="preserve"> Credit</v>
      </c>
      <c r="BS69" t="str">
        <f ca="1"/>
        <v>SDGE</v>
      </c>
      <c r="BT69">
        <f ca="1"/>
        <v>46140</v>
      </c>
      <c r="BU69">
        <f ca="1"/>
        <v>35856.86</v>
      </c>
      <c r="BV69" t="str">
        <f ca="1"/>
        <v xml:space="preserve"> Savings</v>
      </c>
      <c r="BW69" t="str">
        <f ca="1"/>
        <v>SDGE</v>
      </c>
      <c r="BX69">
        <f ca="1"/>
        <v>46140</v>
      </c>
      <c r="BY69">
        <f ca="1"/>
        <v>27889.17</v>
      </c>
      <c r="BZ69" t="str">
        <f ca="1"/>
        <v xml:space="preserve"> Net Worth</v>
      </c>
    </row>
    <row r="70" spans="1:78" x14ac:dyDescent="0.25">
      <c r="A70" t="str">
        <f ca="1"/>
        <v>SDGE</v>
      </c>
      <c r="B70" s="8">
        <f ca="1"/>
        <v>46140</v>
      </c>
      <c r="C70" s="107">
        <f ca="1"/>
        <v>3163.7100000000009</v>
      </c>
      <c r="D70" t="str">
        <f ca="1"/>
        <v>Acct  1 - US Bank</v>
      </c>
      <c r="F70" t="str">
        <f ca="1"/>
        <v>Prime Ad-Free</v>
      </c>
      <c r="G70" s="8">
        <f ca="1"/>
        <v>46140</v>
      </c>
      <c r="H70" s="107">
        <f ca="1"/>
        <v>9781.94</v>
      </c>
      <c r="I70" s="107">
        <f ca="1"/>
        <v>-18172.62</v>
      </c>
      <c r="J70" s="107">
        <f ca="1"/>
        <v>35856.86</v>
      </c>
      <c r="K70" s="107">
        <f ca="1"/>
        <v>27886.18</v>
      </c>
      <c r="L70" s="107">
        <f ca="1"/>
        <v>3160.7200000000012</v>
      </c>
      <c r="M70" s="107">
        <f ca="1"/>
        <v>6621.2199999999993</v>
      </c>
      <c r="N70" s="107">
        <f ca="1"/>
        <v>23680.39</v>
      </c>
      <c r="O70" s="107">
        <f ca="1"/>
        <v>114.43</v>
      </c>
      <c r="P70" s="107">
        <f ca="1"/>
        <v>12062.04</v>
      </c>
      <c r="Q70" s="107">
        <f ca="1"/>
        <v>-5689.05</v>
      </c>
      <c r="R70" s="107">
        <f ca="1"/>
        <v>-8211.82</v>
      </c>
      <c r="S70" s="107">
        <f ca="1"/>
        <v>-4271.75</v>
      </c>
      <c r="T70" s="107">
        <f ca="1"/>
        <v>0</v>
      </c>
      <c r="U70" s="107">
        <f ca="1"/>
        <v>420</v>
      </c>
      <c r="W70" t="str">
        <f ca="1"/>
        <v>Prime Ad-Free</v>
      </c>
      <c r="X70">
        <f ca="1"/>
        <v>46140</v>
      </c>
      <c r="Y70">
        <f ca="1"/>
        <v>3160.7200000000012</v>
      </c>
      <c r="Z70" t="str">
        <f ca="1"/>
        <v>Acct  1 - US Bank</v>
      </c>
      <c r="AA70" t="str">
        <f ca="1"/>
        <v>Prime Ad-Free</v>
      </c>
      <c r="AB70">
        <f ca="1"/>
        <v>46140</v>
      </c>
      <c r="AC70">
        <f ca="1"/>
        <v>6621.2199999999993</v>
      </c>
      <c r="AD70" t="str">
        <f ca="1"/>
        <v>Acct  2 - Wells Fargo</v>
      </c>
      <c r="AE70" t="str">
        <f ca="1"/>
        <v>Prime Ad-Free</v>
      </c>
      <c r="AF70">
        <f ca="1"/>
        <v>46140</v>
      </c>
      <c r="AG70">
        <f ca="1"/>
        <v>23680.39</v>
      </c>
      <c r="AH70" t="str">
        <f ca="1"/>
        <v>Acct  3 - ADP</v>
      </c>
      <c r="AI70" t="str">
        <f ca="1"/>
        <v>Prime Ad-Free</v>
      </c>
      <c r="AJ70">
        <f ca="1"/>
        <v>46140</v>
      </c>
      <c r="AK70">
        <f ca="1"/>
        <v>114.43</v>
      </c>
      <c r="AL70" t="str">
        <f ca="1"/>
        <v>Acct  4 - Marcus</v>
      </c>
      <c r="AM70" t="str">
        <f ca="1"/>
        <v>Prime Ad-Free</v>
      </c>
      <c r="AN70">
        <f ca="1"/>
        <v>46140</v>
      </c>
      <c r="AO70">
        <f ca="1"/>
        <v>12062.04</v>
      </c>
      <c r="AP70" t="str">
        <f ca="1"/>
        <v>Acct  5 - T.Rowe Price</v>
      </c>
      <c r="AQ70" t="str">
        <f ca="1"/>
        <v>Prime Ad-Free</v>
      </c>
      <c r="AR70">
        <f ca="1"/>
        <v>46140</v>
      </c>
      <c r="AS70">
        <f ca="1"/>
        <v>-5689.05</v>
      </c>
      <c r="AT70" t="str">
        <f ca="1"/>
        <v>Acct  6 - Platinum</v>
      </c>
      <c r="AU70" t="str">
        <f ca="1"/>
        <v>Prime Ad-Free</v>
      </c>
      <c r="AV70">
        <f ca="1"/>
        <v>46140</v>
      </c>
      <c r="AW70">
        <f ca="1"/>
        <v>-8211.82</v>
      </c>
      <c r="AX70" t="str">
        <f ca="1"/>
        <v>Acct  7 - Visa Go</v>
      </c>
      <c r="AY70" t="str">
        <f ca="1"/>
        <v>Prime Ad-Free</v>
      </c>
      <c r="AZ70">
        <f ca="1"/>
        <v>46140</v>
      </c>
      <c r="BA70">
        <f ca="1"/>
        <v>-4271.75</v>
      </c>
      <c r="BB70" t="str">
        <f ca="1"/>
        <v>Acct  8 - CareCredit</v>
      </c>
      <c r="BC70" t="str">
        <f ca="1"/>
        <v>Prime Ad-Free</v>
      </c>
      <c r="BD70">
        <f ca="1"/>
        <v>46140</v>
      </c>
      <c r="BE70">
        <f ca="1"/>
        <v>0</v>
      </c>
      <c r="BF70" t="str">
        <f ca="1"/>
        <v>Acct  9 - Costco</v>
      </c>
      <c r="BG70" t="str">
        <f ca="1"/>
        <v>Prime Ad-Free</v>
      </c>
      <c r="BH70">
        <f ca="1"/>
        <v>46140</v>
      </c>
      <c r="BI70">
        <f ca="1"/>
        <v>420</v>
      </c>
      <c r="BJ70" t="str">
        <f ca="1"/>
        <v xml:space="preserve">Acct 10 - </v>
      </c>
      <c r="BK70" t="str">
        <f ca="1"/>
        <v>Prime Ad-Free</v>
      </c>
      <c r="BL70">
        <f ca="1"/>
        <v>46140</v>
      </c>
      <c r="BM70">
        <f ca="1"/>
        <v>9781.94</v>
      </c>
      <c r="BN70" t="str">
        <f ca="1"/>
        <v xml:space="preserve"> Checking</v>
      </c>
      <c r="BO70" t="str">
        <f ca="1"/>
        <v>Prime Ad-Free</v>
      </c>
      <c r="BP70">
        <f ca="1"/>
        <v>46140</v>
      </c>
      <c r="BQ70">
        <f ca="1"/>
        <v>-18172.62</v>
      </c>
      <c r="BR70" t="str">
        <f ca="1"/>
        <v xml:space="preserve"> Credit</v>
      </c>
      <c r="BS70" t="str">
        <f ca="1"/>
        <v>Prime Ad-Free</v>
      </c>
      <c r="BT70">
        <f ca="1"/>
        <v>46140</v>
      </c>
      <c r="BU70">
        <f ca="1"/>
        <v>35856.86</v>
      </c>
      <c r="BV70" t="str">
        <f ca="1"/>
        <v xml:space="preserve"> Savings</v>
      </c>
      <c r="BW70" t="str">
        <f ca="1"/>
        <v>Prime Ad-Free</v>
      </c>
      <c r="BX70">
        <f ca="1"/>
        <v>46140</v>
      </c>
      <c r="BY70">
        <f ca="1"/>
        <v>27886.18</v>
      </c>
      <c r="BZ70" t="str">
        <f ca="1"/>
        <v xml:space="preserve"> Net Worth</v>
      </c>
    </row>
    <row r="71" spans="1:78" x14ac:dyDescent="0.25">
      <c r="A71" t="str">
        <f ca="1"/>
        <v>Prime Ad-Free</v>
      </c>
      <c r="B71" s="8">
        <f ca="1"/>
        <v>46140</v>
      </c>
      <c r="C71" s="107">
        <f ca="1"/>
        <v>3160.7200000000012</v>
      </c>
      <c r="D71" t="str">
        <f ca="1"/>
        <v>Acct  1 - US Bank</v>
      </c>
      <c r="F71" t="str">
        <f ca="1"/>
        <v>Disability</v>
      </c>
      <c r="G71" s="8">
        <f ca="1"/>
        <v>46143</v>
      </c>
      <c r="H71" s="107">
        <f ca="1"/>
        <v>10138.6</v>
      </c>
      <c r="I71" s="107">
        <f ca="1"/>
        <v>-18172.62</v>
      </c>
      <c r="J71" s="107">
        <f ca="1"/>
        <v>35856.86</v>
      </c>
      <c r="K71" s="107">
        <f ca="1"/>
        <v>28242.839999999997</v>
      </c>
      <c r="L71" s="107">
        <f ca="1"/>
        <v>3160.7200000000012</v>
      </c>
      <c r="M71" s="107">
        <f ca="1"/>
        <v>6977.8799999999992</v>
      </c>
      <c r="N71" s="107">
        <f ca="1"/>
        <v>23680.39</v>
      </c>
      <c r="O71" s="107">
        <f ca="1"/>
        <v>114.43</v>
      </c>
      <c r="P71" s="107">
        <f ca="1"/>
        <v>12062.04</v>
      </c>
      <c r="Q71" s="107">
        <f ca="1"/>
        <v>-5689.05</v>
      </c>
      <c r="R71" s="107">
        <f ca="1"/>
        <v>-8211.82</v>
      </c>
      <c r="S71" s="107">
        <f ca="1"/>
        <v>-4271.75</v>
      </c>
      <c r="T71" s="107">
        <f ca="1"/>
        <v>0</v>
      </c>
      <c r="U71" s="107">
        <f ca="1"/>
        <v>420</v>
      </c>
      <c r="W71" t="str">
        <f ca="1"/>
        <v>Disability</v>
      </c>
      <c r="X71">
        <f ca="1"/>
        <v>46143</v>
      </c>
      <c r="Y71">
        <f ca="1"/>
        <v>3160.7200000000012</v>
      </c>
      <c r="Z71" t="str">
        <f ca="1"/>
        <v>Acct  1 - US Bank</v>
      </c>
      <c r="AA71" t="str">
        <f ca="1"/>
        <v>Disability</v>
      </c>
      <c r="AB71">
        <f ca="1"/>
        <v>46143</v>
      </c>
      <c r="AC71">
        <f ca="1"/>
        <v>6977.8799999999992</v>
      </c>
      <c r="AD71" t="str">
        <f ca="1"/>
        <v>Acct  2 - Wells Fargo</v>
      </c>
      <c r="AE71" t="str">
        <f ca="1"/>
        <v>Disability</v>
      </c>
      <c r="AF71">
        <f ca="1"/>
        <v>46143</v>
      </c>
      <c r="AG71">
        <f ca="1"/>
        <v>23680.39</v>
      </c>
      <c r="AH71" t="str">
        <f ca="1"/>
        <v>Acct  3 - ADP</v>
      </c>
      <c r="AI71" t="str">
        <f ca="1"/>
        <v>Disability</v>
      </c>
      <c r="AJ71">
        <f ca="1"/>
        <v>46143</v>
      </c>
      <c r="AK71">
        <f ca="1"/>
        <v>114.43</v>
      </c>
      <c r="AL71" t="str">
        <f ca="1"/>
        <v>Acct  4 - Marcus</v>
      </c>
      <c r="AM71" t="str">
        <f ca="1"/>
        <v>Disability</v>
      </c>
      <c r="AN71">
        <f ca="1"/>
        <v>46143</v>
      </c>
      <c r="AO71">
        <f ca="1"/>
        <v>12062.04</v>
      </c>
      <c r="AP71" t="str">
        <f ca="1"/>
        <v>Acct  5 - T.Rowe Price</v>
      </c>
      <c r="AQ71" t="str">
        <f ca="1"/>
        <v>Disability</v>
      </c>
      <c r="AR71">
        <f ca="1"/>
        <v>46143</v>
      </c>
      <c r="AS71">
        <f ca="1"/>
        <v>-5689.05</v>
      </c>
      <c r="AT71" t="str">
        <f ca="1"/>
        <v>Acct  6 - Platinum</v>
      </c>
      <c r="AU71" t="str">
        <f ca="1"/>
        <v>Disability</v>
      </c>
      <c r="AV71">
        <f ca="1"/>
        <v>46143</v>
      </c>
      <c r="AW71">
        <f ca="1"/>
        <v>-8211.82</v>
      </c>
      <c r="AX71" t="str">
        <f ca="1"/>
        <v>Acct  7 - Visa Go</v>
      </c>
      <c r="AY71" t="str">
        <f ca="1"/>
        <v>Disability</v>
      </c>
      <c r="AZ71">
        <f ca="1"/>
        <v>46143</v>
      </c>
      <c r="BA71">
        <f ca="1"/>
        <v>-4271.75</v>
      </c>
      <c r="BB71" t="str">
        <f ca="1"/>
        <v>Acct  8 - CareCredit</v>
      </c>
      <c r="BC71" t="str">
        <f ca="1"/>
        <v>Disability</v>
      </c>
      <c r="BD71">
        <f ca="1"/>
        <v>46143</v>
      </c>
      <c r="BE71">
        <f ca="1"/>
        <v>0</v>
      </c>
      <c r="BF71" t="str">
        <f ca="1"/>
        <v>Acct  9 - Costco</v>
      </c>
      <c r="BG71" t="str">
        <f ca="1"/>
        <v>Disability</v>
      </c>
      <c r="BH71">
        <f ca="1"/>
        <v>46143</v>
      </c>
      <c r="BI71">
        <f ca="1"/>
        <v>420</v>
      </c>
      <c r="BJ71" t="str">
        <f ca="1"/>
        <v xml:space="preserve">Acct 10 - </v>
      </c>
      <c r="BK71" t="str">
        <f ca="1"/>
        <v>Disability</v>
      </c>
      <c r="BL71">
        <f ca="1"/>
        <v>46143</v>
      </c>
      <c r="BM71">
        <f ca="1"/>
        <v>10138.6</v>
      </c>
      <c r="BN71" t="str">
        <f ca="1"/>
        <v xml:space="preserve"> Checking</v>
      </c>
      <c r="BO71" t="str">
        <f ca="1"/>
        <v>Disability</v>
      </c>
      <c r="BP71">
        <f ca="1"/>
        <v>46143</v>
      </c>
      <c r="BQ71">
        <f ca="1"/>
        <v>-18172.62</v>
      </c>
      <c r="BR71" t="str">
        <f ca="1"/>
        <v xml:space="preserve"> Credit</v>
      </c>
      <c r="BS71" t="str">
        <f ca="1"/>
        <v>Disability</v>
      </c>
      <c r="BT71">
        <f ca="1"/>
        <v>46143</v>
      </c>
      <c r="BU71">
        <f ca="1"/>
        <v>35856.86</v>
      </c>
      <c r="BV71" t="str">
        <f ca="1"/>
        <v xml:space="preserve"> Savings</v>
      </c>
      <c r="BW71" t="str">
        <f ca="1"/>
        <v>Disability</v>
      </c>
      <c r="BX71">
        <f ca="1"/>
        <v>46143</v>
      </c>
      <c r="BY71">
        <f ca="1"/>
        <v>28242.839999999997</v>
      </c>
      <c r="BZ71" t="str">
        <f ca="1"/>
        <v xml:space="preserve"> Net Worth</v>
      </c>
    </row>
    <row r="72" spans="1:78" x14ac:dyDescent="0.25">
      <c r="A72" t="str">
        <f ca="1"/>
        <v>Disability</v>
      </c>
      <c r="B72" s="8">
        <f ca="1"/>
        <v>46143</v>
      </c>
      <c r="C72" s="107">
        <f ca="1"/>
        <v>3160.7200000000012</v>
      </c>
      <c r="D72" t="str">
        <f ca="1"/>
        <v>Acct  1 - US Bank</v>
      </c>
      <c r="F72" t="str">
        <f ca="1"/>
        <v>Kulo Rent</v>
      </c>
      <c r="G72" s="8">
        <f ca="1"/>
        <v>46143</v>
      </c>
      <c r="H72" s="107">
        <f ca="1"/>
        <v>9179.6</v>
      </c>
      <c r="I72" s="107">
        <f ca="1"/>
        <v>-18172.62</v>
      </c>
      <c r="J72" s="107">
        <f ca="1"/>
        <v>35856.86</v>
      </c>
      <c r="K72" s="107">
        <f ca="1"/>
        <v>27283.839999999997</v>
      </c>
      <c r="L72" s="107">
        <f ca="1"/>
        <v>2201.7200000000012</v>
      </c>
      <c r="M72" s="107">
        <f ca="1"/>
        <v>6977.8799999999992</v>
      </c>
      <c r="N72" s="107">
        <f ca="1"/>
        <v>23680.39</v>
      </c>
      <c r="O72" s="107">
        <f ca="1"/>
        <v>114.43</v>
      </c>
      <c r="P72" s="107">
        <f ca="1"/>
        <v>12062.04</v>
      </c>
      <c r="Q72" s="107">
        <f ca="1"/>
        <v>-5689.05</v>
      </c>
      <c r="R72" s="107">
        <f ca="1"/>
        <v>-8211.82</v>
      </c>
      <c r="S72" s="107">
        <f ca="1"/>
        <v>-4271.75</v>
      </c>
      <c r="T72" s="107">
        <f ca="1"/>
        <v>0</v>
      </c>
      <c r="U72" s="107">
        <f ca="1"/>
        <v>420</v>
      </c>
      <c r="W72" t="str">
        <f ca="1"/>
        <v>Kulo Rent</v>
      </c>
      <c r="X72">
        <f ca="1"/>
        <v>46143</v>
      </c>
      <c r="Y72">
        <f ca="1"/>
        <v>2201.7200000000012</v>
      </c>
      <c r="Z72" t="str">
        <f ca="1"/>
        <v>Acct  1 - US Bank</v>
      </c>
      <c r="AA72" t="str">
        <f ca="1"/>
        <v>Kulo Rent</v>
      </c>
      <c r="AB72">
        <f ca="1"/>
        <v>46143</v>
      </c>
      <c r="AC72">
        <f ca="1"/>
        <v>6977.8799999999992</v>
      </c>
      <c r="AD72" t="str">
        <f ca="1"/>
        <v>Acct  2 - Wells Fargo</v>
      </c>
      <c r="AE72" t="str">
        <f ca="1"/>
        <v>Kulo Rent</v>
      </c>
      <c r="AF72">
        <f ca="1"/>
        <v>46143</v>
      </c>
      <c r="AG72">
        <f ca="1"/>
        <v>23680.39</v>
      </c>
      <c r="AH72" t="str">
        <f ca="1"/>
        <v>Acct  3 - ADP</v>
      </c>
      <c r="AI72" t="str">
        <f ca="1"/>
        <v>Kulo Rent</v>
      </c>
      <c r="AJ72">
        <f ca="1"/>
        <v>46143</v>
      </c>
      <c r="AK72">
        <f ca="1"/>
        <v>114.43</v>
      </c>
      <c r="AL72" t="str">
        <f ca="1"/>
        <v>Acct  4 - Marcus</v>
      </c>
      <c r="AM72" t="str">
        <f ca="1"/>
        <v>Kulo Rent</v>
      </c>
      <c r="AN72">
        <f ca="1"/>
        <v>46143</v>
      </c>
      <c r="AO72">
        <f ca="1"/>
        <v>12062.04</v>
      </c>
      <c r="AP72" t="str">
        <f ca="1"/>
        <v>Acct  5 - T.Rowe Price</v>
      </c>
      <c r="AQ72" t="str">
        <f ca="1"/>
        <v>Kulo Rent</v>
      </c>
      <c r="AR72">
        <f ca="1"/>
        <v>46143</v>
      </c>
      <c r="AS72">
        <f ca="1"/>
        <v>-5689.05</v>
      </c>
      <c r="AT72" t="str">
        <f ca="1"/>
        <v>Acct  6 - Platinum</v>
      </c>
      <c r="AU72" t="str">
        <f ca="1"/>
        <v>Kulo Rent</v>
      </c>
      <c r="AV72">
        <f ca="1"/>
        <v>46143</v>
      </c>
      <c r="AW72">
        <f ca="1"/>
        <v>-8211.82</v>
      </c>
      <c r="AX72" t="str">
        <f ca="1"/>
        <v>Acct  7 - Visa Go</v>
      </c>
      <c r="AY72" t="str">
        <f ca="1"/>
        <v>Kulo Rent</v>
      </c>
      <c r="AZ72">
        <f ca="1"/>
        <v>46143</v>
      </c>
      <c r="BA72">
        <f ca="1"/>
        <v>-4271.75</v>
      </c>
      <c r="BB72" t="str">
        <f ca="1"/>
        <v>Acct  8 - CareCredit</v>
      </c>
      <c r="BC72" t="str">
        <f ca="1"/>
        <v>Kulo Rent</v>
      </c>
      <c r="BD72">
        <f ca="1"/>
        <v>46143</v>
      </c>
      <c r="BE72">
        <f ca="1"/>
        <v>0</v>
      </c>
      <c r="BF72" t="str">
        <f ca="1"/>
        <v>Acct  9 - Costco</v>
      </c>
      <c r="BG72" t="str">
        <f ca="1"/>
        <v>Kulo Rent</v>
      </c>
      <c r="BH72">
        <f ca="1"/>
        <v>46143</v>
      </c>
      <c r="BI72">
        <f ca="1"/>
        <v>420</v>
      </c>
      <c r="BJ72" t="str">
        <f ca="1"/>
        <v xml:space="preserve">Acct 10 - </v>
      </c>
      <c r="BK72" t="str">
        <f ca="1"/>
        <v>Kulo Rent</v>
      </c>
      <c r="BL72">
        <f ca="1"/>
        <v>46143</v>
      </c>
      <c r="BM72">
        <f ca="1"/>
        <v>9179.6</v>
      </c>
      <c r="BN72" t="str">
        <f ca="1"/>
        <v xml:space="preserve"> Checking</v>
      </c>
      <c r="BO72" t="str">
        <f ca="1"/>
        <v>Kulo Rent</v>
      </c>
      <c r="BP72">
        <f ca="1"/>
        <v>46143</v>
      </c>
      <c r="BQ72">
        <f ca="1"/>
        <v>-18172.62</v>
      </c>
      <c r="BR72" t="str">
        <f ca="1"/>
        <v xml:space="preserve"> Credit</v>
      </c>
      <c r="BS72" t="str">
        <f ca="1"/>
        <v>Kulo Rent</v>
      </c>
      <c r="BT72">
        <f ca="1"/>
        <v>46143</v>
      </c>
      <c r="BU72">
        <f ca="1"/>
        <v>35856.86</v>
      </c>
      <c r="BV72" t="str">
        <f ca="1"/>
        <v xml:space="preserve"> Savings</v>
      </c>
      <c r="BW72" t="str">
        <f ca="1"/>
        <v>Kulo Rent</v>
      </c>
      <c r="BX72">
        <f ca="1"/>
        <v>46143</v>
      </c>
      <c r="BY72">
        <f ca="1"/>
        <v>27283.839999999997</v>
      </c>
      <c r="BZ72" t="str">
        <f ca="1"/>
        <v xml:space="preserve"> Net Worth</v>
      </c>
    </row>
    <row r="73" spans="1:78" x14ac:dyDescent="0.25">
      <c r="A73" t="str">
        <f ca="1"/>
        <v>Kulo Rent</v>
      </c>
      <c r="B73" s="8">
        <f ca="1"/>
        <v>46143</v>
      </c>
      <c r="C73" s="107">
        <f ca="1"/>
        <v>2201.7200000000012</v>
      </c>
      <c r="D73" t="str">
        <f ca="1"/>
        <v>Acct  1 - US Bank</v>
      </c>
      <c r="F73" t="str">
        <f ca="1"/>
        <v>Rent</v>
      </c>
      <c r="G73" s="8">
        <f ca="1"/>
        <v>46143</v>
      </c>
      <c r="H73" s="107">
        <f ca="1"/>
        <v>7901.63</v>
      </c>
      <c r="I73" s="107">
        <f ca="1"/>
        <v>-18172.62</v>
      </c>
      <c r="J73" s="107">
        <f ca="1"/>
        <v>35856.86</v>
      </c>
      <c r="K73" s="107">
        <f ca="1"/>
        <v>26005.870000000003</v>
      </c>
      <c r="L73" s="107">
        <f ca="1"/>
        <v>923.75000000000114</v>
      </c>
      <c r="M73" s="107">
        <f ca="1"/>
        <v>6977.8799999999992</v>
      </c>
      <c r="N73" s="107">
        <f ca="1"/>
        <v>23680.39</v>
      </c>
      <c r="O73" s="107">
        <f ca="1"/>
        <v>114.43</v>
      </c>
      <c r="P73" s="107">
        <f ca="1"/>
        <v>12062.04</v>
      </c>
      <c r="Q73" s="107">
        <f ca="1"/>
        <v>-5689.05</v>
      </c>
      <c r="R73" s="107">
        <f ca="1"/>
        <v>-8211.82</v>
      </c>
      <c r="S73" s="107">
        <f ca="1"/>
        <v>-4271.75</v>
      </c>
      <c r="T73" s="107">
        <f ca="1"/>
        <v>0</v>
      </c>
      <c r="U73" s="107">
        <f ca="1"/>
        <v>420</v>
      </c>
      <c r="W73" t="str">
        <f ca="1"/>
        <v>Rent</v>
      </c>
      <c r="X73">
        <f ca="1"/>
        <v>46143</v>
      </c>
      <c r="Y73">
        <f ca="1"/>
        <v>923.75000000000114</v>
      </c>
      <c r="Z73" t="str">
        <f ca="1"/>
        <v>Acct  1 - US Bank</v>
      </c>
      <c r="AA73" t="str">
        <f ca="1"/>
        <v>Rent</v>
      </c>
      <c r="AB73">
        <f ca="1"/>
        <v>46143</v>
      </c>
      <c r="AC73">
        <f ca="1"/>
        <v>6977.8799999999992</v>
      </c>
      <c r="AD73" t="str">
        <f ca="1"/>
        <v>Acct  2 - Wells Fargo</v>
      </c>
      <c r="AE73" t="str">
        <f ca="1"/>
        <v>Rent</v>
      </c>
      <c r="AF73">
        <f ca="1"/>
        <v>46143</v>
      </c>
      <c r="AG73">
        <f ca="1"/>
        <v>23680.39</v>
      </c>
      <c r="AH73" t="str">
        <f ca="1"/>
        <v>Acct  3 - ADP</v>
      </c>
      <c r="AI73" t="str">
        <f ca="1"/>
        <v>Rent</v>
      </c>
      <c r="AJ73">
        <f ca="1"/>
        <v>46143</v>
      </c>
      <c r="AK73">
        <f ca="1"/>
        <v>114.43</v>
      </c>
      <c r="AL73" t="str">
        <f ca="1"/>
        <v>Acct  4 - Marcus</v>
      </c>
      <c r="AM73" t="str">
        <f ca="1"/>
        <v>Rent</v>
      </c>
      <c r="AN73">
        <f ca="1"/>
        <v>46143</v>
      </c>
      <c r="AO73">
        <f ca="1"/>
        <v>12062.04</v>
      </c>
      <c r="AP73" t="str">
        <f ca="1"/>
        <v>Acct  5 - T.Rowe Price</v>
      </c>
      <c r="AQ73" t="str">
        <f ca="1"/>
        <v>Rent</v>
      </c>
      <c r="AR73">
        <f ca="1"/>
        <v>46143</v>
      </c>
      <c r="AS73">
        <f ca="1"/>
        <v>-5689.05</v>
      </c>
      <c r="AT73" t="str">
        <f ca="1"/>
        <v>Acct  6 - Platinum</v>
      </c>
      <c r="AU73" t="str">
        <f ca="1"/>
        <v>Rent</v>
      </c>
      <c r="AV73">
        <f ca="1"/>
        <v>46143</v>
      </c>
      <c r="AW73">
        <f ca="1"/>
        <v>-8211.82</v>
      </c>
      <c r="AX73" t="str">
        <f ca="1"/>
        <v>Acct  7 - Visa Go</v>
      </c>
      <c r="AY73" t="str">
        <f ca="1"/>
        <v>Rent</v>
      </c>
      <c r="AZ73">
        <f ca="1"/>
        <v>46143</v>
      </c>
      <c r="BA73">
        <f ca="1"/>
        <v>-4271.75</v>
      </c>
      <c r="BB73" t="str">
        <f ca="1"/>
        <v>Acct  8 - CareCredit</v>
      </c>
      <c r="BC73" t="str">
        <f ca="1"/>
        <v>Rent</v>
      </c>
      <c r="BD73">
        <f ca="1"/>
        <v>46143</v>
      </c>
      <c r="BE73">
        <f ca="1"/>
        <v>0</v>
      </c>
      <c r="BF73" t="str">
        <f ca="1"/>
        <v>Acct  9 - Costco</v>
      </c>
      <c r="BG73" t="str">
        <f ca="1"/>
        <v>Rent</v>
      </c>
      <c r="BH73">
        <f ca="1"/>
        <v>46143</v>
      </c>
      <c r="BI73">
        <f ca="1"/>
        <v>420</v>
      </c>
      <c r="BJ73" t="str">
        <f ca="1"/>
        <v xml:space="preserve">Acct 10 - </v>
      </c>
      <c r="BK73" t="str">
        <f ca="1"/>
        <v>Rent</v>
      </c>
      <c r="BL73">
        <f ca="1"/>
        <v>46143</v>
      </c>
      <c r="BM73">
        <f ca="1"/>
        <v>7901.63</v>
      </c>
      <c r="BN73" t="str">
        <f ca="1"/>
        <v xml:space="preserve"> Checking</v>
      </c>
      <c r="BO73" t="str">
        <f ca="1"/>
        <v>Rent</v>
      </c>
      <c r="BP73">
        <f ca="1"/>
        <v>46143</v>
      </c>
      <c r="BQ73">
        <f ca="1"/>
        <v>-18172.62</v>
      </c>
      <c r="BR73" t="str">
        <f ca="1"/>
        <v xml:space="preserve"> Credit</v>
      </c>
      <c r="BS73" t="str">
        <f ca="1"/>
        <v>Rent</v>
      </c>
      <c r="BT73">
        <f ca="1"/>
        <v>46143</v>
      </c>
      <c r="BU73">
        <f ca="1"/>
        <v>35856.86</v>
      </c>
      <c r="BV73" t="str">
        <f ca="1"/>
        <v xml:space="preserve"> Savings</v>
      </c>
      <c r="BW73" t="str">
        <f ca="1"/>
        <v>Rent</v>
      </c>
      <c r="BX73">
        <f ca="1"/>
        <v>46143</v>
      </c>
      <c r="BY73">
        <f ca="1"/>
        <v>26005.870000000003</v>
      </c>
      <c r="BZ73" t="str">
        <f ca="1"/>
        <v xml:space="preserve"> Net Worth</v>
      </c>
    </row>
    <row r="74" spans="1:78" x14ac:dyDescent="0.25">
      <c r="A74" t="str">
        <f ca="1"/>
        <v>Rent</v>
      </c>
      <c r="B74" s="8">
        <f ca="1"/>
        <v>46143</v>
      </c>
      <c r="C74" s="107">
        <f ca="1"/>
        <v>923.75000000000114</v>
      </c>
      <c r="D74" t="str">
        <f ca="1"/>
        <v>Acct  1 - US Bank</v>
      </c>
      <c r="F74" t="str">
        <f ca="1"/>
        <v>Visa Platinum</v>
      </c>
      <c r="G74" s="8">
        <f ca="1"/>
        <v>46145</v>
      </c>
      <c r="H74" s="107">
        <f ca="1"/>
        <v>7672.63</v>
      </c>
      <c r="I74" s="107">
        <f ca="1"/>
        <v>-17861.62</v>
      </c>
      <c r="J74" s="107">
        <f ca="1"/>
        <v>35856.86</v>
      </c>
      <c r="K74" s="107">
        <f ca="1"/>
        <v>26087.870000000003</v>
      </c>
      <c r="L74" s="107">
        <f ca="1"/>
        <v>694.75000000000114</v>
      </c>
      <c r="M74" s="107">
        <f ca="1"/>
        <v>6977.8799999999992</v>
      </c>
      <c r="N74" s="107">
        <f ca="1"/>
        <v>23680.39</v>
      </c>
      <c r="O74" s="107">
        <f ca="1"/>
        <v>114.43</v>
      </c>
      <c r="P74" s="107">
        <f ca="1"/>
        <v>12062.04</v>
      </c>
      <c r="Q74" s="107">
        <f ca="1"/>
        <v>-5378.05</v>
      </c>
      <c r="R74" s="107">
        <f ca="1"/>
        <v>-8211.82</v>
      </c>
      <c r="S74" s="107">
        <f ca="1"/>
        <v>-4271.75</v>
      </c>
      <c r="T74" s="107">
        <f ca="1"/>
        <v>0</v>
      </c>
      <c r="U74" s="107">
        <f ca="1"/>
        <v>420</v>
      </c>
      <c r="W74" t="str">
        <f ca="1"/>
        <v>Visa Platinum</v>
      </c>
      <c r="X74">
        <f ca="1"/>
        <v>46145</v>
      </c>
      <c r="Y74">
        <f ca="1"/>
        <v>694.75000000000114</v>
      </c>
      <c r="Z74" t="str">
        <f ca="1"/>
        <v>Acct  1 - US Bank</v>
      </c>
      <c r="AA74" t="str">
        <f ca="1"/>
        <v>Visa Platinum</v>
      </c>
      <c r="AB74">
        <f ca="1"/>
        <v>46145</v>
      </c>
      <c r="AC74">
        <f ca="1"/>
        <v>6977.8799999999992</v>
      </c>
      <c r="AD74" t="str">
        <f ca="1"/>
        <v>Acct  2 - Wells Fargo</v>
      </c>
      <c r="AE74" t="str">
        <f ca="1"/>
        <v>Visa Platinum</v>
      </c>
      <c r="AF74">
        <f ca="1"/>
        <v>46145</v>
      </c>
      <c r="AG74">
        <f ca="1"/>
        <v>23680.39</v>
      </c>
      <c r="AH74" t="str">
        <f ca="1"/>
        <v>Acct  3 - ADP</v>
      </c>
      <c r="AI74" t="str">
        <f ca="1"/>
        <v>Visa Platinum</v>
      </c>
      <c r="AJ74">
        <f ca="1"/>
        <v>46145</v>
      </c>
      <c r="AK74">
        <f ca="1"/>
        <v>114.43</v>
      </c>
      <c r="AL74" t="str">
        <f ca="1"/>
        <v>Acct  4 - Marcus</v>
      </c>
      <c r="AM74" t="str">
        <f ca="1"/>
        <v>Visa Platinum</v>
      </c>
      <c r="AN74">
        <f ca="1"/>
        <v>46145</v>
      </c>
      <c r="AO74">
        <f ca="1"/>
        <v>12062.04</v>
      </c>
      <c r="AP74" t="str">
        <f ca="1"/>
        <v>Acct  5 - T.Rowe Price</v>
      </c>
      <c r="AQ74" t="str">
        <f ca="1"/>
        <v>Visa Platinum</v>
      </c>
      <c r="AR74">
        <f ca="1"/>
        <v>46145</v>
      </c>
      <c r="AS74">
        <f ca="1"/>
        <v>-5378.05</v>
      </c>
      <c r="AT74" t="str">
        <f ca="1"/>
        <v>Acct  6 - Platinum</v>
      </c>
      <c r="AU74" t="str">
        <f ca="1"/>
        <v>Visa Platinum</v>
      </c>
      <c r="AV74">
        <f ca="1"/>
        <v>46145</v>
      </c>
      <c r="AW74">
        <f ca="1"/>
        <v>-8211.82</v>
      </c>
      <c r="AX74" t="str">
        <f ca="1"/>
        <v>Acct  7 - Visa Go</v>
      </c>
      <c r="AY74" t="str">
        <f ca="1"/>
        <v>Visa Platinum</v>
      </c>
      <c r="AZ74">
        <f ca="1"/>
        <v>46145</v>
      </c>
      <c r="BA74">
        <f ca="1"/>
        <v>-4271.75</v>
      </c>
      <c r="BB74" t="str">
        <f ca="1"/>
        <v>Acct  8 - CareCredit</v>
      </c>
      <c r="BC74" t="str">
        <f ca="1"/>
        <v>Visa Platinum</v>
      </c>
      <c r="BD74">
        <f ca="1"/>
        <v>46145</v>
      </c>
      <c r="BE74">
        <f ca="1"/>
        <v>0</v>
      </c>
      <c r="BF74" t="str">
        <f ca="1"/>
        <v>Acct  9 - Costco</v>
      </c>
      <c r="BG74" t="str">
        <f ca="1"/>
        <v>Visa Platinum</v>
      </c>
      <c r="BH74">
        <f ca="1"/>
        <v>46145</v>
      </c>
      <c r="BI74">
        <f ca="1"/>
        <v>420</v>
      </c>
      <c r="BJ74" t="str">
        <f ca="1"/>
        <v xml:space="preserve">Acct 10 - </v>
      </c>
      <c r="BK74" t="str">
        <f ca="1"/>
        <v>Visa Platinum</v>
      </c>
      <c r="BL74">
        <f ca="1"/>
        <v>46145</v>
      </c>
      <c r="BM74">
        <f ca="1"/>
        <v>7672.63</v>
      </c>
      <c r="BN74" t="str">
        <f ca="1"/>
        <v xml:space="preserve"> Checking</v>
      </c>
      <c r="BO74" t="str">
        <f ca="1"/>
        <v>Visa Platinum</v>
      </c>
      <c r="BP74">
        <f ca="1"/>
        <v>46145</v>
      </c>
      <c r="BQ74">
        <f ca="1"/>
        <v>-17861.62</v>
      </c>
      <c r="BR74" t="str">
        <f ca="1"/>
        <v xml:space="preserve"> Credit</v>
      </c>
      <c r="BS74" t="str">
        <f ca="1"/>
        <v>Visa Platinum</v>
      </c>
      <c r="BT74">
        <f ca="1"/>
        <v>46145</v>
      </c>
      <c r="BU74">
        <f ca="1"/>
        <v>35856.86</v>
      </c>
      <c r="BV74" t="str">
        <f ca="1"/>
        <v xml:space="preserve"> Savings</v>
      </c>
      <c r="BW74" t="str">
        <f ca="1"/>
        <v>Visa Platinum</v>
      </c>
      <c r="BX74">
        <f ca="1"/>
        <v>46145</v>
      </c>
      <c r="BY74">
        <f ca="1"/>
        <v>26087.870000000003</v>
      </c>
      <c r="BZ74" t="str">
        <f ca="1"/>
        <v xml:space="preserve"> Net Worth</v>
      </c>
    </row>
    <row r="75" spans="1:78" x14ac:dyDescent="0.25">
      <c r="A75" t="str">
        <f ca="1"/>
        <v>Visa Platinum</v>
      </c>
      <c r="B75" s="8">
        <f ca="1"/>
        <v>46145</v>
      </c>
      <c r="C75" s="107">
        <f ca="1"/>
        <v>694.75000000000114</v>
      </c>
      <c r="D75" t="str">
        <f ca="1"/>
        <v>Acct  1 - US Bank</v>
      </c>
      <c r="F75" t="str">
        <f ca="1"/>
        <v>Kulo Internet</v>
      </c>
      <c r="G75" s="8">
        <f ca="1"/>
        <v>46147</v>
      </c>
      <c r="H75" s="107">
        <f ca="1"/>
        <v>7644.63</v>
      </c>
      <c r="I75" s="107">
        <f ca="1"/>
        <v>-17861.62</v>
      </c>
      <c r="J75" s="107">
        <f ca="1"/>
        <v>35856.86</v>
      </c>
      <c r="K75" s="107">
        <f ca="1"/>
        <v>26059.870000000003</v>
      </c>
      <c r="L75" s="107">
        <f ca="1"/>
        <v>666.75000000000114</v>
      </c>
      <c r="M75" s="107">
        <f ca="1"/>
        <v>6977.8799999999992</v>
      </c>
      <c r="N75" s="107">
        <f ca="1"/>
        <v>23680.39</v>
      </c>
      <c r="O75" s="107">
        <f ca="1"/>
        <v>114.43</v>
      </c>
      <c r="P75" s="107">
        <f ca="1"/>
        <v>12062.04</v>
      </c>
      <c r="Q75" s="107">
        <f ca="1"/>
        <v>-5378.05</v>
      </c>
      <c r="R75" s="107">
        <f ca="1"/>
        <v>-8211.82</v>
      </c>
      <c r="S75" s="107">
        <f ca="1"/>
        <v>-4271.75</v>
      </c>
      <c r="T75" s="107">
        <f ca="1"/>
        <v>0</v>
      </c>
      <c r="U75" s="107">
        <f ca="1"/>
        <v>420</v>
      </c>
      <c r="W75" t="str">
        <f ca="1"/>
        <v>Kulo Internet</v>
      </c>
      <c r="X75">
        <f ca="1"/>
        <v>46147</v>
      </c>
      <c r="Y75">
        <f ca="1"/>
        <v>666.75000000000114</v>
      </c>
      <c r="Z75" t="str">
        <f ca="1"/>
        <v>Acct  1 - US Bank</v>
      </c>
      <c r="AA75" t="str">
        <f ca="1"/>
        <v>Kulo Internet</v>
      </c>
      <c r="AB75">
        <f ca="1"/>
        <v>46147</v>
      </c>
      <c r="AC75">
        <f ca="1"/>
        <v>6977.8799999999992</v>
      </c>
      <c r="AD75" t="str">
        <f ca="1"/>
        <v>Acct  2 - Wells Fargo</v>
      </c>
      <c r="AE75" t="str">
        <f ca="1"/>
        <v>Kulo Internet</v>
      </c>
      <c r="AF75">
        <f ca="1"/>
        <v>46147</v>
      </c>
      <c r="AG75">
        <f ca="1"/>
        <v>23680.39</v>
      </c>
      <c r="AH75" t="str">
        <f ca="1"/>
        <v>Acct  3 - ADP</v>
      </c>
      <c r="AI75" t="str">
        <f ca="1"/>
        <v>Kulo Internet</v>
      </c>
      <c r="AJ75">
        <f ca="1"/>
        <v>46147</v>
      </c>
      <c r="AK75">
        <f ca="1"/>
        <v>114.43</v>
      </c>
      <c r="AL75" t="str">
        <f ca="1"/>
        <v>Acct  4 - Marcus</v>
      </c>
      <c r="AM75" t="str">
        <f ca="1"/>
        <v>Kulo Internet</v>
      </c>
      <c r="AN75">
        <f ca="1"/>
        <v>46147</v>
      </c>
      <c r="AO75">
        <f ca="1"/>
        <v>12062.04</v>
      </c>
      <c r="AP75" t="str">
        <f ca="1"/>
        <v>Acct  5 - T.Rowe Price</v>
      </c>
      <c r="AQ75" t="str">
        <f ca="1"/>
        <v>Kulo Internet</v>
      </c>
      <c r="AR75">
        <f ca="1"/>
        <v>46147</v>
      </c>
      <c r="AS75">
        <f ca="1"/>
        <v>-5378.05</v>
      </c>
      <c r="AT75" t="str">
        <f ca="1"/>
        <v>Acct  6 - Platinum</v>
      </c>
      <c r="AU75" t="str">
        <f ca="1"/>
        <v>Kulo Internet</v>
      </c>
      <c r="AV75">
        <f ca="1"/>
        <v>46147</v>
      </c>
      <c r="AW75">
        <f ca="1"/>
        <v>-8211.82</v>
      </c>
      <c r="AX75" t="str">
        <f ca="1"/>
        <v>Acct  7 - Visa Go</v>
      </c>
      <c r="AY75" t="str">
        <f ca="1"/>
        <v>Kulo Internet</v>
      </c>
      <c r="AZ75">
        <f ca="1"/>
        <v>46147</v>
      </c>
      <c r="BA75">
        <f ca="1"/>
        <v>-4271.75</v>
      </c>
      <c r="BB75" t="str">
        <f ca="1"/>
        <v>Acct  8 - CareCredit</v>
      </c>
      <c r="BC75" t="str">
        <f ca="1"/>
        <v>Kulo Internet</v>
      </c>
      <c r="BD75">
        <f ca="1"/>
        <v>46147</v>
      </c>
      <c r="BE75">
        <f ca="1"/>
        <v>0</v>
      </c>
      <c r="BF75" t="str">
        <f ca="1"/>
        <v>Acct  9 - Costco</v>
      </c>
      <c r="BG75" t="str">
        <f ca="1"/>
        <v>Kulo Internet</v>
      </c>
      <c r="BH75">
        <f ca="1"/>
        <v>46147</v>
      </c>
      <c r="BI75">
        <f ca="1"/>
        <v>420</v>
      </c>
      <c r="BJ75" t="str">
        <f ca="1"/>
        <v xml:space="preserve">Acct 10 - </v>
      </c>
      <c r="BK75" t="str">
        <f ca="1"/>
        <v>Kulo Internet</v>
      </c>
      <c r="BL75">
        <f ca="1"/>
        <v>46147</v>
      </c>
      <c r="BM75">
        <f ca="1"/>
        <v>7644.63</v>
      </c>
      <c r="BN75" t="str">
        <f ca="1"/>
        <v xml:space="preserve"> Checking</v>
      </c>
      <c r="BO75" t="str">
        <f ca="1"/>
        <v>Kulo Internet</v>
      </c>
      <c r="BP75">
        <f ca="1"/>
        <v>46147</v>
      </c>
      <c r="BQ75">
        <f ca="1"/>
        <v>-17861.62</v>
      </c>
      <c r="BR75" t="str">
        <f ca="1"/>
        <v xml:space="preserve"> Credit</v>
      </c>
      <c r="BS75" t="str">
        <f ca="1"/>
        <v>Kulo Internet</v>
      </c>
      <c r="BT75">
        <f ca="1"/>
        <v>46147</v>
      </c>
      <c r="BU75">
        <f ca="1"/>
        <v>35856.86</v>
      </c>
      <c r="BV75" t="str">
        <f ca="1"/>
        <v xml:space="preserve"> Savings</v>
      </c>
      <c r="BW75" t="str">
        <f ca="1"/>
        <v>Kulo Internet</v>
      </c>
      <c r="BX75">
        <f ca="1"/>
        <v>46147</v>
      </c>
      <c r="BY75">
        <f ca="1"/>
        <v>26059.870000000003</v>
      </c>
      <c r="BZ75" t="str">
        <f ca="1"/>
        <v xml:space="preserve"> Net Worth</v>
      </c>
    </row>
    <row r="76" spans="1:78" x14ac:dyDescent="0.25">
      <c r="A76" t="str">
        <f ca="1"/>
        <v>Kulo Internet</v>
      </c>
      <c r="B76" s="8">
        <f ca="1"/>
        <v>46147</v>
      </c>
      <c r="C76" s="107">
        <f ca="1"/>
        <v>666.75000000000114</v>
      </c>
      <c r="D76" t="str">
        <f ca="1"/>
        <v>Acct  1 - US Bank</v>
      </c>
      <c r="F76" t="str">
        <f ca="1"/>
        <v>Cese Phone</v>
      </c>
      <c r="G76" s="8">
        <f ca="1"/>
        <v>46147</v>
      </c>
      <c r="H76" s="107">
        <f ca="1"/>
        <v>7502.63</v>
      </c>
      <c r="I76" s="107">
        <f ca="1"/>
        <v>-17861.62</v>
      </c>
      <c r="J76" s="107">
        <f ca="1"/>
        <v>35856.86</v>
      </c>
      <c r="K76" s="107">
        <f ca="1"/>
        <v>25917.870000000003</v>
      </c>
      <c r="L76" s="107">
        <f ca="1"/>
        <v>524.75000000000114</v>
      </c>
      <c r="M76" s="107">
        <f ca="1"/>
        <v>6977.8799999999992</v>
      </c>
      <c r="N76" s="107">
        <f ca="1"/>
        <v>23680.39</v>
      </c>
      <c r="O76" s="107">
        <f ca="1"/>
        <v>114.43</v>
      </c>
      <c r="P76" s="107">
        <f ca="1"/>
        <v>12062.04</v>
      </c>
      <c r="Q76" s="107">
        <f ca="1"/>
        <v>-5378.05</v>
      </c>
      <c r="R76" s="107">
        <f ca="1"/>
        <v>-8211.82</v>
      </c>
      <c r="S76" s="107">
        <f ca="1"/>
        <v>-4271.75</v>
      </c>
      <c r="T76" s="107">
        <f ca="1"/>
        <v>0</v>
      </c>
      <c r="U76" s="107">
        <f ca="1"/>
        <v>420</v>
      </c>
      <c r="W76" t="str">
        <f ca="1"/>
        <v>Cese Phone</v>
      </c>
      <c r="X76">
        <f ca="1"/>
        <v>46147</v>
      </c>
      <c r="Y76">
        <f ca="1"/>
        <v>524.75000000000114</v>
      </c>
      <c r="Z76" t="str">
        <f ca="1"/>
        <v>Acct  1 - US Bank</v>
      </c>
      <c r="AA76" t="str">
        <f ca="1"/>
        <v>Cese Phone</v>
      </c>
      <c r="AB76">
        <f ca="1"/>
        <v>46147</v>
      </c>
      <c r="AC76">
        <f ca="1"/>
        <v>6977.8799999999992</v>
      </c>
      <c r="AD76" t="str">
        <f ca="1"/>
        <v>Acct  2 - Wells Fargo</v>
      </c>
      <c r="AE76" t="str">
        <f ca="1"/>
        <v>Cese Phone</v>
      </c>
      <c r="AF76">
        <f ca="1"/>
        <v>46147</v>
      </c>
      <c r="AG76">
        <f ca="1"/>
        <v>23680.39</v>
      </c>
      <c r="AH76" t="str">
        <f ca="1"/>
        <v>Acct  3 - ADP</v>
      </c>
      <c r="AI76" t="str">
        <f ca="1"/>
        <v>Cese Phone</v>
      </c>
      <c r="AJ76">
        <f ca="1"/>
        <v>46147</v>
      </c>
      <c r="AK76">
        <f ca="1"/>
        <v>114.43</v>
      </c>
      <c r="AL76" t="str">
        <f ca="1"/>
        <v>Acct  4 - Marcus</v>
      </c>
      <c r="AM76" t="str">
        <f ca="1"/>
        <v>Cese Phone</v>
      </c>
      <c r="AN76">
        <f ca="1"/>
        <v>46147</v>
      </c>
      <c r="AO76">
        <f ca="1"/>
        <v>12062.04</v>
      </c>
      <c r="AP76" t="str">
        <f ca="1"/>
        <v>Acct  5 - T.Rowe Price</v>
      </c>
      <c r="AQ76" t="str">
        <f ca="1"/>
        <v>Cese Phone</v>
      </c>
      <c r="AR76">
        <f ca="1"/>
        <v>46147</v>
      </c>
      <c r="AS76">
        <f ca="1"/>
        <v>-5378.05</v>
      </c>
      <c r="AT76" t="str">
        <f ca="1"/>
        <v>Acct  6 - Platinum</v>
      </c>
      <c r="AU76" t="str">
        <f ca="1"/>
        <v>Cese Phone</v>
      </c>
      <c r="AV76">
        <f ca="1"/>
        <v>46147</v>
      </c>
      <c r="AW76">
        <f ca="1"/>
        <v>-8211.82</v>
      </c>
      <c r="AX76" t="str">
        <f ca="1"/>
        <v>Acct  7 - Visa Go</v>
      </c>
      <c r="AY76" t="str">
        <f ca="1"/>
        <v>Cese Phone</v>
      </c>
      <c r="AZ76">
        <f ca="1"/>
        <v>46147</v>
      </c>
      <c r="BA76">
        <f ca="1"/>
        <v>-4271.75</v>
      </c>
      <c r="BB76" t="str">
        <f ca="1"/>
        <v>Acct  8 - CareCredit</v>
      </c>
      <c r="BC76" t="str">
        <f ca="1"/>
        <v>Cese Phone</v>
      </c>
      <c r="BD76">
        <f ca="1"/>
        <v>46147</v>
      </c>
      <c r="BE76">
        <f ca="1"/>
        <v>0</v>
      </c>
      <c r="BF76" t="str">
        <f ca="1"/>
        <v>Acct  9 - Costco</v>
      </c>
      <c r="BG76" t="str">
        <f ca="1"/>
        <v>Cese Phone</v>
      </c>
      <c r="BH76">
        <f ca="1"/>
        <v>46147</v>
      </c>
      <c r="BI76">
        <f ca="1"/>
        <v>420</v>
      </c>
      <c r="BJ76" t="str">
        <f ca="1"/>
        <v xml:space="preserve">Acct 10 - </v>
      </c>
      <c r="BK76" t="str">
        <f ca="1"/>
        <v>Cese Phone</v>
      </c>
      <c r="BL76">
        <f ca="1"/>
        <v>46147</v>
      </c>
      <c r="BM76">
        <f ca="1"/>
        <v>7502.63</v>
      </c>
      <c r="BN76" t="str">
        <f ca="1"/>
        <v xml:space="preserve"> Checking</v>
      </c>
      <c r="BO76" t="str">
        <f ca="1"/>
        <v>Cese Phone</v>
      </c>
      <c r="BP76">
        <f ca="1"/>
        <v>46147</v>
      </c>
      <c r="BQ76">
        <f ca="1"/>
        <v>-17861.62</v>
      </c>
      <c r="BR76" t="str">
        <f ca="1"/>
        <v xml:space="preserve"> Credit</v>
      </c>
      <c r="BS76" t="str">
        <f ca="1"/>
        <v>Cese Phone</v>
      </c>
      <c r="BT76">
        <f ca="1"/>
        <v>46147</v>
      </c>
      <c r="BU76">
        <f ca="1"/>
        <v>35856.86</v>
      </c>
      <c r="BV76" t="str">
        <f ca="1"/>
        <v xml:space="preserve"> Savings</v>
      </c>
      <c r="BW76" t="str">
        <f ca="1"/>
        <v>Cese Phone</v>
      </c>
      <c r="BX76">
        <f ca="1"/>
        <v>46147</v>
      </c>
      <c r="BY76">
        <f ca="1"/>
        <v>25917.870000000003</v>
      </c>
      <c r="BZ76" t="str">
        <f ca="1"/>
        <v xml:space="preserve"> Net Worth</v>
      </c>
    </row>
    <row r="77" spans="1:78" x14ac:dyDescent="0.25">
      <c r="A77" t="str">
        <f ca="1"/>
        <v>Cese Phone</v>
      </c>
      <c r="B77" s="8">
        <f ca="1"/>
        <v>46147</v>
      </c>
      <c r="C77" s="107">
        <f ca="1"/>
        <v>524.75000000000114</v>
      </c>
      <c r="D77" t="str">
        <f ca="1"/>
        <v>Acct  1 - US Bank</v>
      </c>
      <c r="F77" t="str">
        <f ca="1"/>
        <v>Phone</v>
      </c>
      <c r="G77" s="8">
        <f ca="1"/>
        <v>46147</v>
      </c>
      <c r="H77" s="107">
        <f ca="1"/>
        <v>7351.96</v>
      </c>
      <c r="I77" s="107">
        <f ca="1"/>
        <v>-17861.62</v>
      </c>
      <c r="J77" s="107">
        <f ca="1"/>
        <v>35856.86</v>
      </c>
      <c r="K77" s="107">
        <f ca="1"/>
        <v>25767.199999999997</v>
      </c>
      <c r="L77" s="107">
        <f ca="1"/>
        <v>374.08000000000118</v>
      </c>
      <c r="M77" s="107">
        <f ca="1"/>
        <v>6977.8799999999992</v>
      </c>
      <c r="N77" s="107">
        <f ca="1"/>
        <v>23680.39</v>
      </c>
      <c r="O77" s="107">
        <f ca="1"/>
        <v>114.43</v>
      </c>
      <c r="P77" s="107">
        <f ca="1"/>
        <v>12062.04</v>
      </c>
      <c r="Q77" s="107">
        <f ca="1"/>
        <v>-5378.05</v>
      </c>
      <c r="R77" s="107">
        <f ca="1"/>
        <v>-8211.82</v>
      </c>
      <c r="S77" s="107">
        <f ca="1"/>
        <v>-4271.75</v>
      </c>
      <c r="T77" s="107">
        <f ca="1"/>
        <v>0</v>
      </c>
      <c r="U77" s="107">
        <f ca="1"/>
        <v>420</v>
      </c>
      <c r="W77" t="str">
        <f ca="1"/>
        <v>Phone</v>
      </c>
      <c r="X77">
        <f ca="1"/>
        <v>46147</v>
      </c>
      <c r="Y77">
        <f ca="1"/>
        <v>374.08000000000118</v>
      </c>
      <c r="Z77" t="str">
        <f ca="1"/>
        <v>Acct  1 - US Bank</v>
      </c>
      <c r="AA77" t="str">
        <f ca="1"/>
        <v>Phone</v>
      </c>
      <c r="AB77">
        <f ca="1"/>
        <v>46147</v>
      </c>
      <c r="AC77">
        <f ca="1"/>
        <v>6977.8799999999992</v>
      </c>
      <c r="AD77" t="str">
        <f ca="1"/>
        <v>Acct  2 - Wells Fargo</v>
      </c>
      <c r="AE77" t="str">
        <f ca="1"/>
        <v>Phone</v>
      </c>
      <c r="AF77">
        <f ca="1"/>
        <v>46147</v>
      </c>
      <c r="AG77">
        <f ca="1"/>
        <v>23680.39</v>
      </c>
      <c r="AH77" t="str">
        <f ca="1"/>
        <v>Acct  3 - ADP</v>
      </c>
      <c r="AI77" t="str">
        <f ca="1"/>
        <v>Phone</v>
      </c>
      <c r="AJ77">
        <f ca="1"/>
        <v>46147</v>
      </c>
      <c r="AK77">
        <f ca="1"/>
        <v>114.43</v>
      </c>
      <c r="AL77" t="str">
        <f ca="1"/>
        <v>Acct  4 - Marcus</v>
      </c>
      <c r="AM77" t="str">
        <f ca="1"/>
        <v>Phone</v>
      </c>
      <c r="AN77">
        <f ca="1"/>
        <v>46147</v>
      </c>
      <c r="AO77">
        <f ca="1"/>
        <v>12062.04</v>
      </c>
      <c r="AP77" t="str">
        <f ca="1"/>
        <v>Acct  5 - T.Rowe Price</v>
      </c>
      <c r="AQ77" t="str">
        <f ca="1"/>
        <v>Phone</v>
      </c>
      <c r="AR77">
        <f ca="1"/>
        <v>46147</v>
      </c>
      <c r="AS77">
        <f ca="1"/>
        <v>-5378.05</v>
      </c>
      <c r="AT77" t="str">
        <f ca="1"/>
        <v>Acct  6 - Platinum</v>
      </c>
      <c r="AU77" t="str">
        <f ca="1"/>
        <v>Phone</v>
      </c>
      <c r="AV77">
        <f ca="1"/>
        <v>46147</v>
      </c>
      <c r="AW77">
        <f ca="1"/>
        <v>-8211.82</v>
      </c>
      <c r="AX77" t="str">
        <f ca="1"/>
        <v>Acct  7 - Visa Go</v>
      </c>
      <c r="AY77" t="str">
        <f ca="1"/>
        <v>Phone</v>
      </c>
      <c r="AZ77">
        <f ca="1"/>
        <v>46147</v>
      </c>
      <c r="BA77">
        <f ca="1"/>
        <v>-4271.75</v>
      </c>
      <c r="BB77" t="str">
        <f ca="1"/>
        <v>Acct  8 - CareCredit</v>
      </c>
      <c r="BC77" t="str">
        <f ca="1"/>
        <v>Phone</v>
      </c>
      <c r="BD77">
        <f ca="1"/>
        <v>46147</v>
      </c>
      <c r="BE77">
        <f ca="1"/>
        <v>0</v>
      </c>
      <c r="BF77" t="str">
        <f ca="1"/>
        <v>Acct  9 - Costco</v>
      </c>
      <c r="BG77" t="str">
        <f ca="1"/>
        <v>Phone</v>
      </c>
      <c r="BH77">
        <f ca="1"/>
        <v>46147</v>
      </c>
      <c r="BI77">
        <f ca="1"/>
        <v>420</v>
      </c>
      <c r="BJ77" t="str">
        <f ca="1"/>
        <v xml:space="preserve">Acct 10 - </v>
      </c>
      <c r="BK77" t="str">
        <f ca="1"/>
        <v>Phone</v>
      </c>
      <c r="BL77">
        <f ca="1"/>
        <v>46147</v>
      </c>
      <c r="BM77">
        <f ca="1"/>
        <v>7351.96</v>
      </c>
      <c r="BN77" t="str">
        <f ca="1"/>
        <v xml:space="preserve"> Checking</v>
      </c>
      <c r="BO77" t="str">
        <f ca="1"/>
        <v>Phone</v>
      </c>
      <c r="BP77">
        <f ca="1"/>
        <v>46147</v>
      </c>
      <c r="BQ77">
        <f ca="1"/>
        <v>-17861.62</v>
      </c>
      <c r="BR77" t="str">
        <f ca="1"/>
        <v xml:space="preserve"> Credit</v>
      </c>
      <c r="BS77" t="str">
        <f ca="1"/>
        <v>Phone</v>
      </c>
      <c r="BT77">
        <f ca="1"/>
        <v>46147</v>
      </c>
      <c r="BU77">
        <f ca="1"/>
        <v>35856.86</v>
      </c>
      <c r="BV77" t="str">
        <f ca="1"/>
        <v xml:space="preserve"> Savings</v>
      </c>
      <c r="BW77" t="str">
        <f ca="1"/>
        <v>Phone</v>
      </c>
      <c r="BX77">
        <f ca="1"/>
        <v>46147</v>
      </c>
      <c r="BY77">
        <f ca="1"/>
        <v>25767.199999999997</v>
      </c>
      <c r="BZ77" t="str">
        <f ca="1"/>
        <v xml:space="preserve"> Net Worth</v>
      </c>
    </row>
    <row r="78" spans="1:78" x14ac:dyDescent="0.25">
      <c r="A78" t="str">
        <f ca="1"/>
        <v>Phone</v>
      </c>
      <c r="B78" s="8">
        <f ca="1"/>
        <v>46147</v>
      </c>
      <c r="C78" s="107">
        <f ca="1"/>
        <v>374.08000000000118</v>
      </c>
      <c r="D78" t="str">
        <f ca="1"/>
        <v>Acct  1 - US Bank</v>
      </c>
      <c r="F78" t="str">
        <f ca="1"/>
        <v>Paycheck</v>
      </c>
      <c r="G78" s="8">
        <f ca="1"/>
        <v>46150</v>
      </c>
      <c r="H78" s="107">
        <f ca="1"/>
        <v>8951.9600000000009</v>
      </c>
      <c r="I78" s="107">
        <f ca="1"/>
        <v>-17861.62</v>
      </c>
      <c r="J78" s="107">
        <f ca="1"/>
        <v>35856.86</v>
      </c>
      <c r="K78" s="107">
        <f ca="1"/>
        <v>27367.199999999997</v>
      </c>
      <c r="L78" s="107">
        <f ca="1"/>
        <v>1514.0800000000013</v>
      </c>
      <c r="M78" s="107">
        <f ca="1"/>
        <v>7437.8799999999992</v>
      </c>
      <c r="N78" s="107">
        <f ca="1"/>
        <v>23680.39</v>
      </c>
      <c r="O78" s="107">
        <f ca="1"/>
        <v>114.43</v>
      </c>
      <c r="P78" s="107">
        <f ca="1"/>
        <v>12062.04</v>
      </c>
      <c r="Q78" s="107">
        <f ca="1"/>
        <v>-5378.05</v>
      </c>
      <c r="R78" s="107">
        <f ca="1"/>
        <v>-8211.82</v>
      </c>
      <c r="S78" s="107">
        <f ca="1"/>
        <v>-4271.75</v>
      </c>
      <c r="T78" s="107">
        <f ca="1"/>
        <v>0</v>
      </c>
      <c r="U78" s="107">
        <f ca="1"/>
        <v>420</v>
      </c>
      <c r="W78" t="str">
        <f ca="1"/>
        <v>Paycheck</v>
      </c>
      <c r="X78">
        <f ca="1"/>
        <v>46150</v>
      </c>
      <c r="Y78">
        <f ca="1"/>
        <v>1514.0800000000013</v>
      </c>
      <c r="Z78" t="str">
        <f ca="1"/>
        <v>Acct  1 - US Bank</v>
      </c>
      <c r="AA78" t="str">
        <f ca="1"/>
        <v>Paycheck</v>
      </c>
      <c r="AB78">
        <f ca="1"/>
        <v>46150</v>
      </c>
      <c r="AC78">
        <f ca="1"/>
        <v>7437.8799999999992</v>
      </c>
      <c r="AD78" t="str">
        <f ca="1"/>
        <v>Acct  2 - Wells Fargo</v>
      </c>
      <c r="AE78" t="str">
        <f ca="1"/>
        <v>Paycheck</v>
      </c>
      <c r="AF78">
        <f ca="1"/>
        <v>46150</v>
      </c>
      <c r="AG78">
        <f ca="1"/>
        <v>23680.39</v>
      </c>
      <c r="AH78" t="str">
        <f ca="1"/>
        <v>Acct  3 - ADP</v>
      </c>
      <c r="AI78" t="str">
        <f ca="1"/>
        <v>Paycheck</v>
      </c>
      <c r="AJ78">
        <f ca="1"/>
        <v>46150</v>
      </c>
      <c r="AK78">
        <f ca="1"/>
        <v>114.43</v>
      </c>
      <c r="AL78" t="str">
        <f ca="1"/>
        <v>Acct  4 - Marcus</v>
      </c>
      <c r="AM78" t="str">
        <f ca="1"/>
        <v>Paycheck</v>
      </c>
      <c r="AN78">
        <f ca="1"/>
        <v>46150</v>
      </c>
      <c r="AO78">
        <f ca="1"/>
        <v>12062.04</v>
      </c>
      <c r="AP78" t="str">
        <f ca="1"/>
        <v>Acct  5 - T.Rowe Price</v>
      </c>
      <c r="AQ78" t="str">
        <f ca="1"/>
        <v>Paycheck</v>
      </c>
      <c r="AR78">
        <f ca="1"/>
        <v>46150</v>
      </c>
      <c r="AS78">
        <f ca="1"/>
        <v>-5378.05</v>
      </c>
      <c r="AT78" t="str">
        <f ca="1"/>
        <v>Acct  6 - Platinum</v>
      </c>
      <c r="AU78" t="str">
        <f ca="1"/>
        <v>Paycheck</v>
      </c>
      <c r="AV78">
        <f ca="1"/>
        <v>46150</v>
      </c>
      <c r="AW78">
        <f ca="1"/>
        <v>-8211.82</v>
      </c>
      <c r="AX78" t="str">
        <f ca="1"/>
        <v>Acct  7 - Visa Go</v>
      </c>
      <c r="AY78" t="str">
        <f ca="1"/>
        <v>Paycheck</v>
      </c>
      <c r="AZ78">
        <f ca="1"/>
        <v>46150</v>
      </c>
      <c r="BA78">
        <f ca="1"/>
        <v>-4271.75</v>
      </c>
      <c r="BB78" t="str">
        <f ca="1"/>
        <v>Acct  8 - CareCredit</v>
      </c>
      <c r="BC78" t="str">
        <f ca="1"/>
        <v>Paycheck</v>
      </c>
      <c r="BD78">
        <f ca="1"/>
        <v>46150</v>
      </c>
      <c r="BE78">
        <f ca="1"/>
        <v>0</v>
      </c>
      <c r="BF78" t="str">
        <f ca="1"/>
        <v>Acct  9 - Costco</v>
      </c>
      <c r="BG78" t="str">
        <f ca="1"/>
        <v>Paycheck</v>
      </c>
      <c r="BH78">
        <f ca="1"/>
        <v>46150</v>
      </c>
      <c r="BI78">
        <f ca="1"/>
        <v>420</v>
      </c>
      <c r="BJ78" t="str">
        <f ca="1"/>
        <v xml:space="preserve">Acct 10 - </v>
      </c>
      <c r="BK78" t="str">
        <f ca="1"/>
        <v>Paycheck</v>
      </c>
      <c r="BL78">
        <f ca="1"/>
        <v>46150</v>
      </c>
      <c r="BM78">
        <f ca="1"/>
        <v>8951.9600000000009</v>
      </c>
      <c r="BN78" t="str">
        <f ca="1"/>
        <v xml:space="preserve"> Checking</v>
      </c>
      <c r="BO78" t="str">
        <f ca="1"/>
        <v>Paycheck</v>
      </c>
      <c r="BP78">
        <f ca="1"/>
        <v>46150</v>
      </c>
      <c r="BQ78">
        <f ca="1"/>
        <v>-17861.62</v>
      </c>
      <c r="BR78" t="str">
        <f ca="1"/>
        <v xml:space="preserve"> Credit</v>
      </c>
      <c r="BS78" t="str">
        <f ca="1"/>
        <v>Paycheck</v>
      </c>
      <c r="BT78">
        <f ca="1"/>
        <v>46150</v>
      </c>
      <c r="BU78">
        <f ca="1"/>
        <v>35856.86</v>
      </c>
      <c r="BV78" t="str">
        <f ca="1"/>
        <v xml:space="preserve"> Savings</v>
      </c>
      <c r="BW78" t="str">
        <f ca="1"/>
        <v>Paycheck</v>
      </c>
      <c r="BX78">
        <f ca="1"/>
        <v>46150</v>
      </c>
      <c r="BY78">
        <f ca="1"/>
        <v>27367.199999999997</v>
      </c>
      <c r="BZ78" t="str">
        <f ca="1"/>
        <v xml:space="preserve"> Net Worth</v>
      </c>
    </row>
    <row r="79" spans="1:78" x14ac:dyDescent="0.25">
      <c r="A79" t="str">
        <f ca="1"/>
        <v>Paycheck</v>
      </c>
      <c r="B79" s="8">
        <f ca="1"/>
        <v>46150</v>
      </c>
      <c r="C79" s="107">
        <f ca="1"/>
        <v>1514.0800000000013</v>
      </c>
      <c r="D79" t="str">
        <f ca="1"/>
        <v>Acct  1 - US Bank</v>
      </c>
      <c r="F79" t="str">
        <f ca="1"/>
        <v>Ameritas</v>
      </c>
      <c r="G79" s="8">
        <f ca="1"/>
        <v>46150</v>
      </c>
      <c r="H79" s="107">
        <f ca="1"/>
        <v>8951.9600000000009</v>
      </c>
      <c r="I79" s="107">
        <f ca="1"/>
        <v>-17861.62</v>
      </c>
      <c r="J79" s="107">
        <f ca="1"/>
        <v>35968.86</v>
      </c>
      <c r="K79" s="107">
        <f ca="1"/>
        <v>27479.199999999997</v>
      </c>
      <c r="L79" s="107">
        <f ca="1"/>
        <v>1514.0800000000013</v>
      </c>
      <c r="M79" s="107">
        <f ca="1"/>
        <v>7437.8799999999992</v>
      </c>
      <c r="N79" s="107">
        <f ca="1"/>
        <v>23792.39</v>
      </c>
      <c r="O79" s="107">
        <f ca="1"/>
        <v>114.43</v>
      </c>
      <c r="P79" s="107">
        <f ca="1"/>
        <v>12062.04</v>
      </c>
      <c r="Q79" s="107">
        <f ca="1"/>
        <v>-5378.05</v>
      </c>
      <c r="R79" s="107">
        <f ca="1"/>
        <v>-8211.82</v>
      </c>
      <c r="S79" s="107">
        <f ca="1"/>
        <v>-4271.75</v>
      </c>
      <c r="T79" s="107">
        <f ca="1"/>
        <v>0</v>
      </c>
      <c r="U79" s="107">
        <f ca="1"/>
        <v>420</v>
      </c>
      <c r="W79" t="str">
        <f ca="1"/>
        <v>Ameritas</v>
      </c>
      <c r="X79">
        <f ca="1"/>
        <v>46150</v>
      </c>
      <c r="Y79">
        <f ca="1"/>
        <v>1514.0800000000013</v>
      </c>
      <c r="Z79" t="str">
        <f ca="1"/>
        <v>Acct  1 - US Bank</v>
      </c>
      <c r="AA79" t="str">
        <f ca="1"/>
        <v>Ameritas</v>
      </c>
      <c r="AB79">
        <f ca="1"/>
        <v>46150</v>
      </c>
      <c r="AC79">
        <f ca="1"/>
        <v>7437.8799999999992</v>
      </c>
      <c r="AD79" t="str">
        <f ca="1"/>
        <v>Acct  2 - Wells Fargo</v>
      </c>
      <c r="AE79" t="str">
        <f ca="1"/>
        <v>Ameritas</v>
      </c>
      <c r="AF79">
        <f ca="1"/>
        <v>46150</v>
      </c>
      <c r="AG79">
        <f ca="1"/>
        <v>23792.39</v>
      </c>
      <c r="AH79" t="str">
        <f ca="1"/>
        <v>Acct  3 - ADP</v>
      </c>
      <c r="AI79" t="str">
        <f ca="1"/>
        <v>Ameritas</v>
      </c>
      <c r="AJ79">
        <f ca="1"/>
        <v>46150</v>
      </c>
      <c r="AK79">
        <f ca="1"/>
        <v>114.43</v>
      </c>
      <c r="AL79" t="str">
        <f ca="1"/>
        <v>Acct  4 - Marcus</v>
      </c>
      <c r="AM79" t="str">
        <f ca="1"/>
        <v>Ameritas</v>
      </c>
      <c r="AN79">
        <f ca="1"/>
        <v>46150</v>
      </c>
      <c r="AO79">
        <f ca="1"/>
        <v>12062.04</v>
      </c>
      <c r="AP79" t="str">
        <f ca="1"/>
        <v>Acct  5 - T.Rowe Price</v>
      </c>
      <c r="AQ79" t="str">
        <f ca="1"/>
        <v>Ameritas</v>
      </c>
      <c r="AR79">
        <f ca="1"/>
        <v>46150</v>
      </c>
      <c r="AS79">
        <f ca="1"/>
        <v>-5378.05</v>
      </c>
      <c r="AT79" t="str">
        <f ca="1"/>
        <v>Acct  6 - Platinum</v>
      </c>
      <c r="AU79" t="str">
        <f ca="1"/>
        <v>Ameritas</v>
      </c>
      <c r="AV79">
        <f ca="1"/>
        <v>46150</v>
      </c>
      <c r="AW79">
        <f ca="1"/>
        <v>-8211.82</v>
      </c>
      <c r="AX79" t="str">
        <f ca="1"/>
        <v>Acct  7 - Visa Go</v>
      </c>
      <c r="AY79" t="str">
        <f ca="1"/>
        <v>Ameritas</v>
      </c>
      <c r="AZ79">
        <f ca="1"/>
        <v>46150</v>
      </c>
      <c r="BA79">
        <f ca="1"/>
        <v>-4271.75</v>
      </c>
      <c r="BB79" t="str">
        <f ca="1"/>
        <v>Acct  8 - CareCredit</v>
      </c>
      <c r="BC79" t="str">
        <f ca="1"/>
        <v>Ameritas</v>
      </c>
      <c r="BD79">
        <f ca="1"/>
        <v>46150</v>
      </c>
      <c r="BE79">
        <f ca="1"/>
        <v>0</v>
      </c>
      <c r="BF79" t="str">
        <f ca="1"/>
        <v>Acct  9 - Costco</v>
      </c>
      <c r="BG79" t="str">
        <f ca="1"/>
        <v>Ameritas</v>
      </c>
      <c r="BH79">
        <f ca="1"/>
        <v>46150</v>
      </c>
      <c r="BI79">
        <f ca="1"/>
        <v>420</v>
      </c>
      <c r="BJ79" t="str">
        <f ca="1"/>
        <v xml:space="preserve">Acct 10 - </v>
      </c>
      <c r="BK79" t="str">
        <f ca="1"/>
        <v>Ameritas</v>
      </c>
      <c r="BL79">
        <f ca="1"/>
        <v>46150</v>
      </c>
      <c r="BM79">
        <f ca="1"/>
        <v>8951.9600000000009</v>
      </c>
      <c r="BN79" t="str">
        <f ca="1"/>
        <v xml:space="preserve"> Checking</v>
      </c>
      <c r="BO79" t="str">
        <f ca="1"/>
        <v>Ameritas</v>
      </c>
      <c r="BP79">
        <f ca="1"/>
        <v>46150</v>
      </c>
      <c r="BQ79">
        <f ca="1"/>
        <v>-17861.62</v>
      </c>
      <c r="BR79" t="str">
        <f ca="1"/>
        <v xml:space="preserve"> Credit</v>
      </c>
      <c r="BS79" t="str">
        <f ca="1"/>
        <v>Ameritas</v>
      </c>
      <c r="BT79">
        <f ca="1"/>
        <v>46150</v>
      </c>
      <c r="BU79">
        <f ca="1"/>
        <v>35968.86</v>
      </c>
      <c r="BV79" t="str">
        <f ca="1"/>
        <v xml:space="preserve"> Savings</v>
      </c>
      <c r="BW79" t="str">
        <f ca="1"/>
        <v>Ameritas</v>
      </c>
      <c r="BX79">
        <f ca="1"/>
        <v>46150</v>
      </c>
      <c r="BY79">
        <f ca="1"/>
        <v>27479.199999999997</v>
      </c>
      <c r="BZ79" t="str">
        <f ca="1"/>
        <v xml:space="preserve"> Net Worth</v>
      </c>
    </row>
    <row r="80" spans="1:78" x14ac:dyDescent="0.25">
      <c r="A80" t="str">
        <f ca="1"/>
        <v>Ameritas</v>
      </c>
      <c r="B80" s="8">
        <f ca="1"/>
        <v>46150</v>
      </c>
      <c r="C80" s="107">
        <f ca="1"/>
        <v>1514.0800000000013</v>
      </c>
      <c r="D80" t="str">
        <f ca="1"/>
        <v>Acct  1 - US Bank</v>
      </c>
      <c r="F80" t="str">
        <f ca="1"/>
        <v>Sony</v>
      </c>
      <c r="G80" s="8">
        <f ca="1"/>
        <v>46150</v>
      </c>
      <c r="H80" s="107">
        <f ca="1"/>
        <v>8933.9700000000012</v>
      </c>
      <c r="I80" s="107">
        <f ca="1"/>
        <v>-17861.62</v>
      </c>
      <c r="J80" s="107">
        <f ca="1"/>
        <v>35968.86</v>
      </c>
      <c r="K80" s="107">
        <f ca="1"/>
        <v>27461.21</v>
      </c>
      <c r="L80" s="107">
        <f ca="1"/>
        <v>1496.0900000000013</v>
      </c>
      <c r="M80" s="107">
        <f ca="1"/>
        <v>7437.8799999999992</v>
      </c>
      <c r="N80" s="107">
        <f ca="1"/>
        <v>23792.39</v>
      </c>
      <c r="O80" s="107">
        <f ca="1"/>
        <v>114.43</v>
      </c>
      <c r="P80" s="107">
        <f ca="1"/>
        <v>12062.04</v>
      </c>
      <c r="Q80" s="107">
        <f ca="1"/>
        <v>-5378.05</v>
      </c>
      <c r="R80" s="107">
        <f ca="1"/>
        <v>-8211.82</v>
      </c>
      <c r="S80" s="107">
        <f ca="1"/>
        <v>-4271.75</v>
      </c>
      <c r="T80" s="107">
        <f ca="1"/>
        <v>0</v>
      </c>
      <c r="U80" s="107">
        <f ca="1"/>
        <v>420</v>
      </c>
      <c r="W80" t="str">
        <f ca="1"/>
        <v>Sony</v>
      </c>
      <c r="X80">
        <f ca="1"/>
        <v>46150</v>
      </c>
      <c r="Y80">
        <f ca="1"/>
        <v>1496.0900000000013</v>
      </c>
      <c r="Z80" t="str">
        <f ca="1"/>
        <v>Acct  1 - US Bank</v>
      </c>
      <c r="AA80" t="str">
        <f ca="1"/>
        <v>Sony</v>
      </c>
      <c r="AB80">
        <f ca="1"/>
        <v>46150</v>
      </c>
      <c r="AC80">
        <f ca="1"/>
        <v>7437.8799999999992</v>
      </c>
      <c r="AD80" t="str">
        <f ca="1"/>
        <v>Acct  2 - Wells Fargo</v>
      </c>
      <c r="AE80" t="str">
        <f ca="1"/>
        <v>Sony</v>
      </c>
      <c r="AF80">
        <f ca="1"/>
        <v>46150</v>
      </c>
      <c r="AG80">
        <f ca="1"/>
        <v>23792.39</v>
      </c>
      <c r="AH80" t="str">
        <f ca="1"/>
        <v>Acct  3 - ADP</v>
      </c>
      <c r="AI80" t="str">
        <f ca="1"/>
        <v>Sony</v>
      </c>
      <c r="AJ80">
        <f ca="1"/>
        <v>46150</v>
      </c>
      <c r="AK80">
        <f ca="1"/>
        <v>114.43</v>
      </c>
      <c r="AL80" t="str">
        <f ca="1"/>
        <v>Acct  4 - Marcus</v>
      </c>
      <c r="AM80" t="str">
        <f ca="1"/>
        <v>Sony</v>
      </c>
      <c r="AN80">
        <f ca="1"/>
        <v>46150</v>
      </c>
      <c r="AO80">
        <f ca="1"/>
        <v>12062.04</v>
      </c>
      <c r="AP80" t="str">
        <f ca="1"/>
        <v>Acct  5 - T.Rowe Price</v>
      </c>
      <c r="AQ80" t="str">
        <f ca="1"/>
        <v>Sony</v>
      </c>
      <c r="AR80">
        <f ca="1"/>
        <v>46150</v>
      </c>
      <c r="AS80">
        <f ca="1"/>
        <v>-5378.05</v>
      </c>
      <c r="AT80" t="str">
        <f ca="1"/>
        <v>Acct  6 - Platinum</v>
      </c>
      <c r="AU80" t="str">
        <f ca="1"/>
        <v>Sony</v>
      </c>
      <c r="AV80">
        <f ca="1"/>
        <v>46150</v>
      </c>
      <c r="AW80">
        <f ca="1"/>
        <v>-8211.82</v>
      </c>
      <c r="AX80" t="str">
        <f ca="1"/>
        <v>Acct  7 - Visa Go</v>
      </c>
      <c r="AY80" t="str">
        <f ca="1"/>
        <v>Sony</v>
      </c>
      <c r="AZ80">
        <f ca="1"/>
        <v>46150</v>
      </c>
      <c r="BA80">
        <f ca="1"/>
        <v>-4271.75</v>
      </c>
      <c r="BB80" t="str">
        <f ca="1"/>
        <v>Acct  8 - CareCredit</v>
      </c>
      <c r="BC80" t="str">
        <f ca="1"/>
        <v>Sony</v>
      </c>
      <c r="BD80">
        <f ca="1"/>
        <v>46150</v>
      </c>
      <c r="BE80">
        <f ca="1"/>
        <v>0</v>
      </c>
      <c r="BF80" t="str">
        <f ca="1"/>
        <v>Acct  9 - Costco</v>
      </c>
      <c r="BG80" t="str">
        <f ca="1"/>
        <v>Sony</v>
      </c>
      <c r="BH80">
        <f ca="1"/>
        <v>46150</v>
      </c>
      <c r="BI80">
        <f ca="1"/>
        <v>420</v>
      </c>
      <c r="BJ80" t="str">
        <f ca="1"/>
        <v xml:space="preserve">Acct 10 - </v>
      </c>
      <c r="BK80" t="str">
        <f ca="1"/>
        <v>Sony</v>
      </c>
      <c r="BL80">
        <f ca="1"/>
        <v>46150</v>
      </c>
      <c r="BM80">
        <f ca="1"/>
        <v>8933.9700000000012</v>
      </c>
      <c r="BN80" t="str">
        <f ca="1"/>
        <v xml:space="preserve"> Checking</v>
      </c>
      <c r="BO80" t="str">
        <f ca="1"/>
        <v>Sony</v>
      </c>
      <c r="BP80">
        <f ca="1"/>
        <v>46150</v>
      </c>
      <c r="BQ80">
        <f ca="1"/>
        <v>-17861.62</v>
      </c>
      <c r="BR80" t="str">
        <f ca="1"/>
        <v xml:space="preserve"> Credit</v>
      </c>
      <c r="BS80" t="str">
        <f ca="1"/>
        <v>Sony</v>
      </c>
      <c r="BT80">
        <f ca="1"/>
        <v>46150</v>
      </c>
      <c r="BU80">
        <f ca="1"/>
        <v>35968.86</v>
      </c>
      <c r="BV80" t="str">
        <f ca="1"/>
        <v xml:space="preserve"> Savings</v>
      </c>
      <c r="BW80" t="str">
        <f ca="1"/>
        <v>Sony</v>
      </c>
      <c r="BX80">
        <f ca="1"/>
        <v>46150</v>
      </c>
      <c r="BY80">
        <f ca="1"/>
        <v>27461.21</v>
      </c>
      <c r="BZ80" t="str">
        <f ca="1"/>
        <v xml:space="preserve"> Net Worth</v>
      </c>
    </row>
    <row r="81" spans="1:78" x14ac:dyDescent="0.25">
      <c r="A81" t="str">
        <f ca="1"/>
        <v>Sony</v>
      </c>
      <c r="B81" s="8">
        <f ca="1"/>
        <v>46150</v>
      </c>
      <c r="C81" s="107">
        <f ca="1"/>
        <v>1496.0900000000013</v>
      </c>
      <c r="D81" t="str">
        <f ca="1"/>
        <v>Acct  1 - US Bank</v>
      </c>
      <c r="F81" t="str">
        <f ca="1"/>
        <v>Phone Insurance</v>
      </c>
      <c r="G81" s="8">
        <f ca="1"/>
        <v>46150</v>
      </c>
      <c r="H81" s="107">
        <f ca="1"/>
        <v>8925.9700000000012</v>
      </c>
      <c r="I81" s="107">
        <f ca="1"/>
        <v>-17861.62</v>
      </c>
      <c r="J81" s="107">
        <f ca="1"/>
        <v>35968.86</v>
      </c>
      <c r="K81" s="107">
        <f ca="1"/>
        <v>27453.21</v>
      </c>
      <c r="L81" s="107">
        <f ca="1"/>
        <v>1488.0900000000013</v>
      </c>
      <c r="M81" s="107">
        <f ca="1"/>
        <v>7437.8799999999992</v>
      </c>
      <c r="N81" s="107">
        <f ca="1"/>
        <v>23792.39</v>
      </c>
      <c r="O81" s="107">
        <f ca="1"/>
        <v>114.43</v>
      </c>
      <c r="P81" s="107">
        <f ca="1"/>
        <v>12062.04</v>
      </c>
      <c r="Q81" s="107">
        <f ca="1"/>
        <v>-5378.05</v>
      </c>
      <c r="R81" s="107">
        <f ca="1"/>
        <v>-8211.82</v>
      </c>
      <c r="S81" s="107">
        <f ca="1"/>
        <v>-4271.75</v>
      </c>
      <c r="T81" s="107">
        <f ca="1"/>
        <v>0</v>
      </c>
      <c r="U81" s="107">
        <f ca="1"/>
        <v>420</v>
      </c>
      <c r="W81" t="str">
        <f ca="1"/>
        <v>Phone Insurance</v>
      </c>
      <c r="X81">
        <f ca="1"/>
        <v>46150</v>
      </c>
      <c r="Y81">
        <f ca="1"/>
        <v>1488.0900000000013</v>
      </c>
      <c r="Z81" t="str">
        <f ca="1"/>
        <v>Acct  1 - US Bank</v>
      </c>
      <c r="AA81" t="str">
        <f ca="1"/>
        <v>Phone Insurance</v>
      </c>
      <c r="AB81">
        <f ca="1"/>
        <v>46150</v>
      </c>
      <c r="AC81">
        <f ca="1"/>
        <v>7437.8799999999992</v>
      </c>
      <c r="AD81" t="str">
        <f ca="1"/>
        <v>Acct  2 - Wells Fargo</v>
      </c>
      <c r="AE81" t="str">
        <f ca="1"/>
        <v>Phone Insurance</v>
      </c>
      <c r="AF81">
        <f ca="1"/>
        <v>46150</v>
      </c>
      <c r="AG81">
        <f ca="1"/>
        <v>23792.39</v>
      </c>
      <c r="AH81" t="str">
        <f ca="1"/>
        <v>Acct  3 - ADP</v>
      </c>
      <c r="AI81" t="str">
        <f ca="1"/>
        <v>Phone Insurance</v>
      </c>
      <c r="AJ81">
        <f ca="1"/>
        <v>46150</v>
      </c>
      <c r="AK81">
        <f ca="1"/>
        <v>114.43</v>
      </c>
      <c r="AL81" t="str">
        <f ca="1"/>
        <v>Acct  4 - Marcus</v>
      </c>
      <c r="AM81" t="str">
        <f ca="1"/>
        <v>Phone Insurance</v>
      </c>
      <c r="AN81">
        <f ca="1"/>
        <v>46150</v>
      </c>
      <c r="AO81">
        <f ca="1"/>
        <v>12062.04</v>
      </c>
      <c r="AP81" t="str">
        <f ca="1"/>
        <v>Acct  5 - T.Rowe Price</v>
      </c>
      <c r="AQ81" t="str">
        <f ca="1"/>
        <v>Phone Insurance</v>
      </c>
      <c r="AR81">
        <f ca="1"/>
        <v>46150</v>
      </c>
      <c r="AS81">
        <f ca="1"/>
        <v>-5378.05</v>
      </c>
      <c r="AT81" t="str">
        <f ca="1"/>
        <v>Acct  6 - Platinum</v>
      </c>
      <c r="AU81" t="str">
        <f ca="1"/>
        <v>Phone Insurance</v>
      </c>
      <c r="AV81">
        <f ca="1"/>
        <v>46150</v>
      </c>
      <c r="AW81">
        <f ca="1"/>
        <v>-8211.82</v>
      </c>
      <c r="AX81" t="str">
        <f ca="1"/>
        <v>Acct  7 - Visa Go</v>
      </c>
      <c r="AY81" t="str">
        <f ca="1"/>
        <v>Phone Insurance</v>
      </c>
      <c r="AZ81">
        <f ca="1"/>
        <v>46150</v>
      </c>
      <c r="BA81">
        <f ca="1"/>
        <v>-4271.75</v>
      </c>
      <c r="BB81" t="str">
        <f ca="1"/>
        <v>Acct  8 - CareCredit</v>
      </c>
      <c r="BC81" t="str">
        <f ca="1"/>
        <v>Phone Insurance</v>
      </c>
      <c r="BD81">
        <f ca="1"/>
        <v>46150</v>
      </c>
      <c r="BE81">
        <f ca="1"/>
        <v>0</v>
      </c>
      <c r="BF81" t="str">
        <f ca="1"/>
        <v>Acct  9 - Costco</v>
      </c>
      <c r="BG81" t="str">
        <f ca="1"/>
        <v>Phone Insurance</v>
      </c>
      <c r="BH81">
        <f ca="1"/>
        <v>46150</v>
      </c>
      <c r="BI81">
        <f ca="1"/>
        <v>420</v>
      </c>
      <c r="BJ81" t="str">
        <f ca="1"/>
        <v xml:space="preserve">Acct 10 - </v>
      </c>
      <c r="BK81" t="str">
        <f ca="1"/>
        <v>Phone Insurance</v>
      </c>
      <c r="BL81">
        <f ca="1"/>
        <v>46150</v>
      </c>
      <c r="BM81">
        <f ca="1"/>
        <v>8925.9700000000012</v>
      </c>
      <c r="BN81" t="str">
        <f ca="1"/>
        <v xml:space="preserve"> Checking</v>
      </c>
      <c r="BO81" t="str">
        <f ca="1"/>
        <v>Phone Insurance</v>
      </c>
      <c r="BP81">
        <f ca="1"/>
        <v>46150</v>
      </c>
      <c r="BQ81">
        <f ca="1"/>
        <v>-17861.62</v>
      </c>
      <c r="BR81" t="str">
        <f ca="1"/>
        <v xml:space="preserve"> Credit</v>
      </c>
      <c r="BS81" t="str">
        <f ca="1"/>
        <v>Phone Insurance</v>
      </c>
      <c r="BT81">
        <f ca="1"/>
        <v>46150</v>
      </c>
      <c r="BU81">
        <f ca="1"/>
        <v>35968.86</v>
      </c>
      <c r="BV81" t="str">
        <f ca="1"/>
        <v xml:space="preserve"> Savings</v>
      </c>
      <c r="BW81" t="str">
        <f ca="1"/>
        <v>Phone Insurance</v>
      </c>
      <c r="BX81">
        <f ca="1"/>
        <v>46150</v>
      </c>
      <c r="BY81">
        <f ca="1"/>
        <v>27453.21</v>
      </c>
      <c r="BZ81" t="str">
        <f ca="1"/>
        <v xml:space="preserve"> Net Worth</v>
      </c>
    </row>
    <row r="82" spans="1:78" x14ac:dyDescent="0.25">
      <c r="A82" t="str">
        <f ca="1"/>
        <v>Phone Insurance</v>
      </c>
      <c r="B82" s="8">
        <f ca="1"/>
        <v>46150</v>
      </c>
      <c r="C82" s="107">
        <f ca="1"/>
        <v>1488.0900000000013</v>
      </c>
      <c r="D82" t="str">
        <f ca="1"/>
        <v>Acct  1 - US Bank</v>
      </c>
      <c r="F82" t="str">
        <f ca="1"/>
        <v>Groceries</v>
      </c>
      <c r="G82" s="8">
        <f ca="1"/>
        <v>46151</v>
      </c>
      <c r="H82" s="107">
        <f ca="1"/>
        <v>8725.9700000000012</v>
      </c>
      <c r="I82" s="107">
        <f ca="1"/>
        <v>-17861.62</v>
      </c>
      <c r="J82" s="107">
        <f ca="1"/>
        <v>35968.86</v>
      </c>
      <c r="K82" s="107">
        <f ca="1"/>
        <v>27253.21</v>
      </c>
      <c r="L82" s="107">
        <f ca="1"/>
        <v>1488.0900000000013</v>
      </c>
      <c r="M82" s="107">
        <f ca="1"/>
        <v>7237.8799999999992</v>
      </c>
      <c r="N82" s="107">
        <f ca="1"/>
        <v>23792.39</v>
      </c>
      <c r="O82" s="107">
        <f ca="1"/>
        <v>114.43</v>
      </c>
      <c r="P82" s="107">
        <f ca="1"/>
        <v>12062.04</v>
      </c>
      <c r="Q82" s="107">
        <f ca="1"/>
        <v>-5378.05</v>
      </c>
      <c r="R82" s="107">
        <f ca="1"/>
        <v>-8211.82</v>
      </c>
      <c r="S82" s="107">
        <f ca="1"/>
        <v>-4271.75</v>
      </c>
      <c r="T82" s="107">
        <f ca="1"/>
        <v>0</v>
      </c>
      <c r="U82" s="107">
        <f ca="1"/>
        <v>420</v>
      </c>
      <c r="W82" t="str">
        <f ca="1"/>
        <v>Groceries</v>
      </c>
      <c r="X82">
        <f ca="1"/>
        <v>46151</v>
      </c>
      <c r="Y82">
        <f ca="1"/>
        <v>1488.0900000000013</v>
      </c>
      <c r="Z82" t="str">
        <f ca="1"/>
        <v>Acct  1 - US Bank</v>
      </c>
      <c r="AA82" t="str">
        <f ca="1"/>
        <v>Groceries</v>
      </c>
      <c r="AB82">
        <f ca="1"/>
        <v>46151</v>
      </c>
      <c r="AC82">
        <f ca="1"/>
        <v>7237.8799999999992</v>
      </c>
      <c r="AD82" t="str">
        <f ca="1"/>
        <v>Acct  2 - Wells Fargo</v>
      </c>
      <c r="AE82" t="str">
        <f ca="1"/>
        <v>Groceries</v>
      </c>
      <c r="AF82">
        <f ca="1"/>
        <v>46151</v>
      </c>
      <c r="AG82">
        <f ca="1"/>
        <v>23792.39</v>
      </c>
      <c r="AH82" t="str">
        <f ca="1"/>
        <v>Acct  3 - ADP</v>
      </c>
      <c r="AI82" t="str">
        <f ca="1"/>
        <v>Groceries</v>
      </c>
      <c r="AJ82">
        <f ca="1"/>
        <v>46151</v>
      </c>
      <c r="AK82">
        <f ca="1"/>
        <v>114.43</v>
      </c>
      <c r="AL82" t="str">
        <f ca="1"/>
        <v>Acct  4 - Marcus</v>
      </c>
      <c r="AM82" t="str">
        <f ca="1"/>
        <v>Groceries</v>
      </c>
      <c r="AN82">
        <f ca="1"/>
        <v>46151</v>
      </c>
      <c r="AO82">
        <f ca="1"/>
        <v>12062.04</v>
      </c>
      <c r="AP82" t="str">
        <f ca="1"/>
        <v>Acct  5 - T.Rowe Price</v>
      </c>
      <c r="AQ82" t="str">
        <f ca="1"/>
        <v>Groceries</v>
      </c>
      <c r="AR82">
        <f ca="1"/>
        <v>46151</v>
      </c>
      <c r="AS82">
        <f ca="1"/>
        <v>-5378.05</v>
      </c>
      <c r="AT82" t="str">
        <f ca="1"/>
        <v>Acct  6 - Platinum</v>
      </c>
      <c r="AU82" t="str">
        <f ca="1"/>
        <v>Groceries</v>
      </c>
      <c r="AV82">
        <f ca="1"/>
        <v>46151</v>
      </c>
      <c r="AW82">
        <f ca="1"/>
        <v>-8211.82</v>
      </c>
      <c r="AX82" t="str">
        <f ca="1"/>
        <v>Acct  7 - Visa Go</v>
      </c>
      <c r="AY82" t="str">
        <f ca="1"/>
        <v>Groceries</v>
      </c>
      <c r="AZ82">
        <f ca="1"/>
        <v>46151</v>
      </c>
      <c r="BA82">
        <f ca="1"/>
        <v>-4271.75</v>
      </c>
      <c r="BB82" t="str">
        <f ca="1"/>
        <v>Acct  8 - CareCredit</v>
      </c>
      <c r="BC82" t="str">
        <f ca="1"/>
        <v>Groceries</v>
      </c>
      <c r="BD82">
        <f ca="1"/>
        <v>46151</v>
      </c>
      <c r="BE82">
        <f ca="1"/>
        <v>0</v>
      </c>
      <c r="BF82" t="str">
        <f ca="1"/>
        <v>Acct  9 - Costco</v>
      </c>
      <c r="BG82" t="str">
        <f ca="1"/>
        <v>Groceries</v>
      </c>
      <c r="BH82">
        <f ca="1"/>
        <v>46151</v>
      </c>
      <c r="BI82">
        <f ca="1"/>
        <v>420</v>
      </c>
      <c r="BJ82" t="str">
        <f ca="1"/>
        <v xml:space="preserve">Acct 10 - </v>
      </c>
      <c r="BK82" t="str">
        <f ca="1"/>
        <v>Groceries</v>
      </c>
      <c r="BL82">
        <f ca="1"/>
        <v>46151</v>
      </c>
      <c r="BM82">
        <f ca="1"/>
        <v>8725.9700000000012</v>
      </c>
      <c r="BN82" t="str">
        <f ca="1"/>
        <v xml:space="preserve"> Checking</v>
      </c>
      <c r="BO82" t="str">
        <f ca="1"/>
        <v>Groceries</v>
      </c>
      <c r="BP82">
        <f ca="1"/>
        <v>46151</v>
      </c>
      <c r="BQ82">
        <f ca="1"/>
        <v>-17861.62</v>
      </c>
      <c r="BR82" t="str">
        <f ca="1"/>
        <v xml:space="preserve"> Credit</v>
      </c>
      <c r="BS82" t="str">
        <f ca="1"/>
        <v>Groceries</v>
      </c>
      <c r="BT82">
        <f ca="1"/>
        <v>46151</v>
      </c>
      <c r="BU82">
        <f ca="1"/>
        <v>35968.86</v>
      </c>
      <c r="BV82" t="str">
        <f ca="1"/>
        <v xml:space="preserve"> Savings</v>
      </c>
      <c r="BW82" t="str">
        <f ca="1"/>
        <v>Groceries</v>
      </c>
      <c r="BX82">
        <f ca="1"/>
        <v>46151</v>
      </c>
      <c r="BY82">
        <f ca="1"/>
        <v>27253.21</v>
      </c>
      <c r="BZ82" t="str">
        <f ca="1"/>
        <v xml:space="preserve"> Net Worth</v>
      </c>
    </row>
    <row r="83" spans="1:78" x14ac:dyDescent="0.25">
      <c r="A83" t="str">
        <f ca="1"/>
        <v>Groceries</v>
      </c>
      <c r="B83" s="8">
        <f ca="1"/>
        <v>46151</v>
      </c>
      <c r="C83" s="107">
        <f ca="1"/>
        <v>1488.0900000000013</v>
      </c>
      <c r="D83" t="str">
        <f ca="1"/>
        <v>Acct  1 - US Bank</v>
      </c>
      <c r="F83" t="str">
        <f ca="1"/>
        <v>Food &amp; Drinks</v>
      </c>
      <c r="G83" s="8">
        <f ca="1"/>
        <v>46151</v>
      </c>
      <c r="H83" s="107">
        <f ca="1"/>
        <v>8525.9700000000012</v>
      </c>
      <c r="I83" s="107">
        <f ca="1"/>
        <v>-17861.62</v>
      </c>
      <c r="J83" s="107">
        <f ca="1"/>
        <v>35968.86</v>
      </c>
      <c r="K83" s="107">
        <f ca="1"/>
        <v>27053.21</v>
      </c>
      <c r="L83" s="107">
        <f ca="1"/>
        <v>1488.0900000000013</v>
      </c>
      <c r="M83" s="107">
        <f ca="1"/>
        <v>7037.8799999999992</v>
      </c>
      <c r="N83" s="107">
        <f ca="1"/>
        <v>23792.39</v>
      </c>
      <c r="O83" s="107">
        <f ca="1"/>
        <v>114.43</v>
      </c>
      <c r="P83" s="107">
        <f ca="1"/>
        <v>12062.04</v>
      </c>
      <c r="Q83" s="107">
        <f ca="1"/>
        <v>-5378.05</v>
      </c>
      <c r="R83" s="107">
        <f ca="1"/>
        <v>-8211.82</v>
      </c>
      <c r="S83" s="107">
        <f ca="1"/>
        <v>-4271.75</v>
      </c>
      <c r="T83" s="107">
        <f ca="1"/>
        <v>0</v>
      </c>
      <c r="U83" s="107">
        <f ca="1"/>
        <v>420</v>
      </c>
      <c r="W83" t="str">
        <f ca="1"/>
        <v>Food &amp; Drinks</v>
      </c>
      <c r="X83">
        <f ca="1"/>
        <v>46151</v>
      </c>
      <c r="Y83">
        <f ca="1"/>
        <v>1488.0900000000013</v>
      </c>
      <c r="Z83" t="str">
        <f ca="1"/>
        <v>Acct  1 - US Bank</v>
      </c>
      <c r="AA83" t="str">
        <f ca="1"/>
        <v>Food &amp; Drinks</v>
      </c>
      <c r="AB83">
        <f ca="1"/>
        <v>46151</v>
      </c>
      <c r="AC83">
        <f ca="1"/>
        <v>7037.8799999999992</v>
      </c>
      <c r="AD83" t="str">
        <f ca="1"/>
        <v>Acct  2 - Wells Fargo</v>
      </c>
      <c r="AE83" t="str">
        <f ca="1"/>
        <v>Food &amp; Drinks</v>
      </c>
      <c r="AF83">
        <f ca="1"/>
        <v>46151</v>
      </c>
      <c r="AG83">
        <f ca="1"/>
        <v>23792.39</v>
      </c>
      <c r="AH83" t="str">
        <f ca="1"/>
        <v>Acct  3 - ADP</v>
      </c>
      <c r="AI83" t="str">
        <f ca="1"/>
        <v>Food &amp; Drinks</v>
      </c>
      <c r="AJ83">
        <f ca="1"/>
        <v>46151</v>
      </c>
      <c r="AK83">
        <f ca="1"/>
        <v>114.43</v>
      </c>
      <c r="AL83" t="str">
        <f ca="1"/>
        <v>Acct  4 - Marcus</v>
      </c>
      <c r="AM83" t="str">
        <f ca="1"/>
        <v>Food &amp; Drinks</v>
      </c>
      <c r="AN83">
        <f ca="1"/>
        <v>46151</v>
      </c>
      <c r="AO83">
        <f ca="1"/>
        <v>12062.04</v>
      </c>
      <c r="AP83" t="str">
        <f ca="1"/>
        <v>Acct  5 - T.Rowe Price</v>
      </c>
      <c r="AQ83" t="str">
        <f ca="1"/>
        <v>Food &amp; Drinks</v>
      </c>
      <c r="AR83">
        <f ca="1"/>
        <v>46151</v>
      </c>
      <c r="AS83">
        <f ca="1"/>
        <v>-5378.05</v>
      </c>
      <c r="AT83" t="str">
        <f ca="1"/>
        <v>Acct  6 - Platinum</v>
      </c>
      <c r="AU83" t="str">
        <f ca="1"/>
        <v>Food &amp; Drinks</v>
      </c>
      <c r="AV83">
        <f ca="1"/>
        <v>46151</v>
      </c>
      <c r="AW83">
        <f ca="1"/>
        <v>-8211.82</v>
      </c>
      <c r="AX83" t="str">
        <f ca="1"/>
        <v>Acct  7 - Visa Go</v>
      </c>
      <c r="AY83" t="str">
        <f ca="1"/>
        <v>Food &amp; Drinks</v>
      </c>
      <c r="AZ83">
        <f ca="1"/>
        <v>46151</v>
      </c>
      <c r="BA83">
        <f ca="1"/>
        <v>-4271.75</v>
      </c>
      <c r="BB83" t="str">
        <f ca="1"/>
        <v>Acct  8 - CareCredit</v>
      </c>
      <c r="BC83" t="str">
        <f ca="1"/>
        <v>Food &amp; Drinks</v>
      </c>
      <c r="BD83">
        <f ca="1"/>
        <v>46151</v>
      </c>
      <c r="BE83">
        <f ca="1"/>
        <v>0</v>
      </c>
      <c r="BF83" t="str">
        <f ca="1"/>
        <v>Acct  9 - Costco</v>
      </c>
      <c r="BG83" t="str">
        <f ca="1"/>
        <v>Food &amp; Drinks</v>
      </c>
      <c r="BH83">
        <f ca="1"/>
        <v>46151</v>
      </c>
      <c r="BI83">
        <f ca="1"/>
        <v>420</v>
      </c>
      <c r="BJ83" t="str">
        <f ca="1"/>
        <v xml:space="preserve">Acct 10 - </v>
      </c>
      <c r="BK83" t="str">
        <f ca="1"/>
        <v>Food &amp; Drinks</v>
      </c>
      <c r="BL83">
        <f ca="1"/>
        <v>46151</v>
      </c>
      <c r="BM83">
        <f ca="1"/>
        <v>8525.9700000000012</v>
      </c>
      <c r="BN83" t="str">
        <f ca="1"/>
        <v xml:space="preserve"> Checking</v>
      </c>
      <c r="BO83" t="str">
        <f ca="1"/>
        <v>Food &amp; Drinks</v>
      </c>
      <c r="BP83">
        <f ca="1"/>
        <v>46151</v>
      </c>
      <c r="BQ83">
        <f ca="1"/>
        <v>-17861.62</v>
      </c>
      <c r="BR83" t="str">
        <f ca="1"/>
        <v xml:space="preserve"> Credit</v>
      </c>
      <c r="BS83" t="str">
        <f ca="1"/>
        <v>Food &amp; Drinks</v>
      </c>
      <c r="BT83">
        <f ca="1"/>
        <v>46151</v>
      </c>
      <c r="BU83">
        <f ca="1"/>
        <v>35968.86</v>
      </c>
      <c r="BV83" t="str">
        <f ca="1"/>
        <v xml:space="preserve"> Savings</v>
      </c>
      <c r="BW83" t="str">
        <f ca="1"/>
        <v>Food &amp; Drinks</v>
      </c>
      <c r="BX83">
        <f ca="1"/>
        <v>46151</v>
      </c>
      <c r="BY83">
        <f ca="1"/>
        <v>27053.21</v>
      </c>
      <c r="BZ83" t="str">
        <f ca="1"/>
        <v xml:space="preserve"> Net Worth</v>
      </c>
    </row>
    <row r="84" spans="1:78" x14ac:dyDescent="0.25">
      <c r="A84" t="str">
        <f ca="1"/>
        <v>Food &amp; Drinks</v>
      </c>
      <c r="B84" s="8">
        <f ca="1"/>
        <v>46151</v>
      </c>
      <c r="C84" s="107">
        <f ca="1"/>
        <v>1488.0900000000013</v>
      </c>
      <c r="D84" t="str">
        <f ca="1"/>
        <v>Acct  1 - US Bank</v>
      </c>
      <c r="F84" t="str">
        <f ca="1"/>
        <v>Amazon</v>
      </c>
      <c r="G84" s="8">
        <f ca="1"/>
        <v>46151</v>
      </c>
      <c r="H84" s="107">
        <f ca="1"/>
        <v>8509.82</v>
      </c>
      <c r="I84" s="107">
        <f ca="1"/>
        <v>-17861.62</v>
      </c>
      <c r="J84" s="107">
        <f ca="1"/>
        <v>35968.86</v>
      </c>
      <c r="K84" s="107">
        <f ca="1"/>
        <v>27037.059999999998</v>
      </c>
      <c r="L84" s="107">
        <f ca="1"/>
        <v>1471.9400000000012</v>
      </c>
      <c r="M84" s="107">
        <f ca="1"/>
        <v>7037.8799999999992</v>
      </c>
      <c r="N84" s="107">
        <f ca="1"/>
        <v>23792.39</v>
      </c>
      <c r="O84" s="107">
        <f ca="1"/>
        <v>114.43</v>
      </c>
      <c r="P84" s="107">
        <f ca="1"/>
        <v>12062.04</v>
      </c>
      <c r="Q84" s="107">
        <f ca="1"/>
        <v>-5378.05</v>
      </c>
      <c r="R84" s="107">
        <f ca="1"/>
        <v>-8211.82</v>
      </c>
      <c r="S84" s="107">
        <f ca="1"/>
        <v>-4271.75</v>
      </c>
      <c r="T84" s="107">
        <f ca="1"/>
        <v>0</v>
      </c>
      <c r="U84" s="107">
        <f ca="1"/>
        <v>420</v>
      </c>
      <c r="W84" t="str">
        <f ca="1"/>
        <v>Amazon</v>
      </c>
      <c r="X84">
        <f ca="1"/>
        <v>46151</v>
      </c>
      <c r="Y84">
        <f ca="1"/>
        <v>1471.9400000000012</v>
      </c>
      <c r="Z84" t="str">
        <f ca="1"/>
        <v>Acct  1 - US Bank</v>
      </c>
      <c r="AA84" t="str">
        <f ca="1"/>
        <v>Amazon</v>
      </c>
      <c r="AB84">
        <f ca="1"/>
        <v>46151</v>
      </c>
      <c r="AC84">
        <f ca="1"/>
        <v>7037.8799999999992</v>
      </c>
      <c r="AD84" t="str">
        <f ca="1"/>
        <v>Acct  2 - Wells Fargo</v>
      </c>
      <c r="AE84" t="str">
        <f ca="1"/>
        <v>Amazon</v>
      </c>
      <c r="AF84">
        <f ca="1"/>
        <v>46151</v>
      </c>
      <c r="AG84">
        <f ca="1"/>
        <v>23792.39</v>
      </c>
      <c r="AH84" t="str">
        <f ca="1"/>
        <v>Acct  3 - ADP</v>
      </c>
      <c r="AI84" t="str">
        <f ca="1"/>
        <v>Amazon</v>
      </c>
      <c r="AJ84">
        <f ca="1"/>
        <v>46151</v>
      </c>
      <c r="AK84">
        <f ca="1"/>
        <v>114.43</v>
      </c>
      <c r="AL84" t="str">
        <f ca="1"/>
        <v>Acct  4 - Marcus</v>
      </c>
      <c r="AM84" t="str">
        <f ca="1"/>
        <v>Amazon</v>
      </c>
      <c r="AN84">
        <f ca="1"/>
        <v>46151</v>
      </c>
      <c r="AO84">
        <f ca="1"/>
        <v>12062.04</v>
      </c>
      <c r="AP84" t="str">
        <f ca="1"/>
        <v>Acct  5 - T.Rowe Price</v>
      </c>
      <c r="AQ84" t="str">
        <f ca="1"/>
        <v>Amazon</v>
      </c>
      <c r="AR84">
        <f ca="1"/>
        <v>46151</v>
      </c>
      <c r="AS84">
        <f ca="1"/>
        <v>-5378.05</v>
      </c>
      <c r="AT84" t="str">
        <f ca="1"/>
        <v>Acct  6 - Platinum</v>
      </c>
      <c r="AU84" t="str">
        <f ca="1"/>
        <v>Amazon</v>
      </c>
      <c r="AV84">
        <f ca="1"/>
        <v>46151</v>
      </c>
      <c r="AW84">
        <f ca="1"/>
        <v>-8211.82</v>
      </c>
      <c r="AX84" t="str">
        <f ca="1"/>
        <v>Acct  7 - Visa Go</v>
      </c>
      <c r="AY84" t="str">
        <f ca="1"/>
        <v>Amazon</v>
      </c>
      <c r="AZ84">
        <f ca="1"/>
        <v>46151</v>
      </c>
      <c r="BA84">
        <f ca="1"/>
        <v>-4271.75</v>
      </c>
      <c r="BB84" t="str">
        <f ca="1"/>
        <v>Acct  8 - CareCredit</v>
      </c>
      <c r="BC84" t="str">
        <f ca="1"/>
        <v>Amazon</v>
      </c>
      <c r="BD84">
        <f ca="1"/>
        <v>46151</v>
      </c>
      <c r="BE84">
        <f ca="1"/>
        <v>0</v>
      </c>
      <c r="BF84" t="str">
        <f ca="1"/>
        <v>Acct  9 - Costco</v>
      </c>
      <c r="BG84" t="str">
        <f ca="1"/>
        <v>Amazon</v>
      </c>
      <c r="BH84">
        <f ca="1"/>
        <v>46151</v>
      </c>
      <c r="BI84">
        <f ca="1"/>
        <v>420</v>
      </c>
      <c r="BJ84" t="str">
        <f ca="1"/>
        <v xml:space="preserve">Acct 10 - </v>
      </c>
      <c r="BK84" t="str">
        <f ca="1"/>
        <v>Amazon</v>
      </c>
      <c r="BL84">
        <f ca="1"/>
        <v>46151</v>
      </c>
      <c r="BM84">
        <f ca="1"/>
        <v>8509.82</v>
      </c>
      <c r="BN84" t="str">
        <f ca="1"/>
        <v xml:space="preserve"> Checking</v>
      </c>
      <c r="BO84" t="str">
        <f ca="1"/>
        <v>Amazon</v>
      </c>
      <c r="BP84">
        <f ca="1"/>
        <v>46151</v>
      </c>
      <c r="BQ84">
        <f ca="1"/>
        <v>-17861.62</v>
      </c>
      <c r="BR84" t="str">
        <f ca="1"/>
        <v xml:space="preserve"> Credit</v>
      </c>
      <c r="BS84" t="str">
        <f ca="1"/>
        <v>Amazon</v>
      </c>
      <c r="BT84">
        <f ca="1"/>
        <v>46151</v>
      </c>
      <c r="BU84">
        <f ca="1"/>
        <v>35968.86</v>
      </c>
      <c r="BV84" t="str">
        <f ca="1"/>
        <v xml:space="preserve"> Savings</v>
      </c>
      <c r="BW84" t="str">
        <f ca="1"/>
        <v>Amazon</v>
      </c>
      <c r="BX84">
        <f ca="1"/>
        <v>46151</v>
      </c>
      <c r="BY84">
        <f ca="1"/>
        <v>27037.059999999998</v>
      </c>
      <c r="BZ84" t="str">
        <f ca="1"/>
        <v xml:space="preserve"> Net Worth</v>
      </c>
    </row>
    <row r="85" spans="1:78" x14ac:dyDescent="0.25">
      <c r="A85" t="str">
        <f ca="1"/>
        <v>Amazon</v>
      </c>
      <c r="B85" s="8">
        <f ca="1"/>
        <v>46151</v>
      </c>
      <c r="C85" s="107">
        <f ca="1"/>
        <v>1471.9400000000012</v>
      </c>
      <c r="D85" t="str">
        <f ca="1"/>
        <v>Acct  1 - US Bank</v>
      </c>
      <c r="F85" t="str">
        <f ca="1"/>
        <v>Viso Go</v>
      </c>
      <c r="G85" s="8">
        <f ca="1"/>
        <v>46153</v>
      </c>
      <c r="H85" s="107">
        <f ca="1"/>
        <v>8234.82</v>
      </c>
      <c r="I85" s="107">
        <f ca="1"/>
        <v>-17715.62</v>
      </c>
      <c r="J85" s="107">
        <f ca="1"/>
        <v>35968.86</v>
      </c>
      <c r="K85" s="107">
        <f ca="1"/>
        <v>26908.059999999998</v>
      </c>
      <c r="L85" s="107">
        <f ca="1"/>
        <v>1196.9400000000012</v>
      </c>
      <c r="M85" s="107">
        <f ca="1"/>
        <v>7037.8799999999992</v>
      </c>
      <c r="N85" s="107">
        <f ca="1"/>
        <v>23792.39</v>
      </c>
      <c r="O85" s="107">
        <f ca="1"/>
        <v>114.43</v>
      </c>
      <c r="P85" s="107">
        <f ca="1"/>
        <v>12062.04</v>
      </c>
      <c r="Q85" s="107">
        <f ca="1"/>
        <v>-5378.05</v>
      </c>
      <c r="R85" s="107">
        <f ca="1"/>
        <v>-8065.82</v>
      </c>
      <c r="S85" s="107">
        <f ca="1"/>
        <v>-4271.75</v>
      </c>
      <c r="T85" s="107">
        <f ca="1"/>
        <v>0</v>
      </c>
      <c r="U85" s="107">
        <f ca="1"/>
        <v>420</v>
      </c>
      <c r="W85" t="str">
        <f ca="1"/>
        <v>Viso Go</v>
      </c>
      <c r="X85">
        <f ca="1"/>
        <v>46153</v>
      </c>
      <c r="Y85">
        <f ca="1"/>
        <v>1196.9400000000012</v>
      </c>
      <c r="Z85" t="str">
        <f ca="1"/>
        <v>Acct  1 - US Bank</v>
      </c>
      <c r="AA85" t="str">
        <f ca="1"/>
        <v>Viso Go</v>
      </c>
      <c r="AB85">
        <f ca="1"/>
        <v>46153</v>
      </c>
      <c r="AC85">
        <f ca="1"/>
        <v>7037.8799999999992</v>
      </c>
      <c r="AD85" t="str">
        <f ca="1"/>
        <v>Acct  2 - Wells Fargo</v>
      </c>
      <c r="AE85" t="str">
        <f ca="1"/>
        <v>Viso Go</v>
      </c>
      <c r="AF85">
        <f ca="1"/>
        <v>46153</v>
      </c>
      <c r="AG85">
        <f ca="1"/>
        <v>23792.39</v>
      </c>
      <c r="AH85" t="str">
        <f ca="1"/>
        <v>Acct  3 - ADP</v>
      </c>
      <c r="AI85" t="str">
        <f ca="1"/>
        <v>Viso Go</v>
      </c>
      <c r="AJ85">
        <f ca="1"/>
        <v>46153</v>
      </c>
      <c r="AK85">
        <f ca="1"/>
        <v>114.43</v>
      </c>
      <c r="AL85" t="str">
        <f ca="1"/>
        <v>Acct  4 - Marcus</v>
      </c>
      <c r="AM85" t="str">
        <f ca="1"/>
        <v>Viso Go</v>
      </c>
      <c r="AN85">
        <f ca="1"/>
        <v>46153</v>
      </c>
      <c r="AO85">
        <f ca="1"/>
        <v>12062.04</v>
      </c>
      <c r="AP85" t="str">
        <f ca="1"/>
        <v>Acct  5 - T.Rowe Price</v>
      </c>
      <c r="AQ85" t="str">
        <f ca="1"/>
        <v>Viso Go</v>
      </c>
      <c r="AR85">
        <f ca="1"/>
        <v>46153</v>
      </c>
      <c r="AS85">
        <f ca="1"/>
        <v>-5378.05</v>
      </c>
      <c r="AT85" t="str">
        <f ca="1"/>
        <v>Acct  6 - Platinum</v>
      </c>
      <c r="AU85" t="str">
        <f ca="1"/>
        <v>Viso Go</v>
      </c>
      <c r="AV85">
        <f ca="1"/>
        <v>46153</v>
      </c>
      <c r="AW85">
        <f ca="1"/>
        <v>-8065.82</v>
      </c>
      <c r="AX85" t="str">
        <f ca="1"/>
        <v>Acct  7 - Visa Go</v>
      </c>
      <c r="AY85" t="str">
        <f ca="1"/>
        <v>Viso Go</v>
      </c>
      <c r="AZ85">
        <f ca="1"/>
        <v>46153</v>
      </c>
      <c r="BA85">
        <f ca="1"/>
        <v>-4271.75</v>
      </c>
      <c r="BB85" t="str">
        <f ca="1"/>
        <v>Acct  8 - CareCredit</v>
      </c>
      <c r="BC85" t="str">
        <f ca="1"/>
        <v>Viso Go</v>
      </c>
      <c r="BD85">
        <f ca="1"/>
        <v>46153</v>
      </c>
      <c r="BE85">
        <f ca="1"/>
        <v>0</v>
      </c>
      <c r="BF85" t="str">
        <f ca="1"/>
        <v>Acct  9 - Costco</v>
      </c>
      <c r="BG85" t="str">
        <f ca="1"/>
        <v>Viso Go</v>
      </c>
      <c r="BH85">
        <f ca="1"/>
        <v>46153</v>
      </c>
      <c r="BI85">
        <f ca="1"/>
        <v>420</v>
      </c>
      <c r="BJ85" t="str">
        <f ca="1"/>
        <v xml:space="preserve">Acct 10 - </v>
      </c>
      <c r="BK85" t="str">
        <f ca="1"/>
        <v>Viso Go</v>
      </c>
      <c r="BL85">
        <f ca="1"/>
        <v>46153</v>
      </c>
      <c r="BM85">
        <f ca="1"/>
        <v>8234.82</v>
      </c>
      <c r="BN85" t="str">
        <f ca="1"/>
        <v xml:space="preserve"> Checking</v>
      </c>
      <c r="BO85" t="str">
        <f ca="1"/>
        <v>Viso Go</v>
      </c>
      <c r="BP85">
        <f ca="1"/>
        <v>46153</v>
      </c>
      <c r="BQ85">
        <f ca="1"/>
        <v>-17715.62</v>
      </c>
      <c r="BR85" t="str">
        <f ca="1"/>
        <v xml:space="preserve"> Credit</v>
      </c>
      <c r="BS85" t="str">
        <f ca="1"/>
        <v>Viso Go</v>
      </c>
      <c r="BT85">
        <f ca="1"/>
        <v>46153</v>
      </c>
      <c r="BU85">
        <f ca="1"/>
        <v>35968.86</v>
      </c>
      <c r="BV85" t="str">
        <f ca="1"/>
        <v xml:space="preserve"> Savings</v>
      </c>
      <c r="BW85" t="str">
        <f ca="1"/>
        <v>Viso Go</v>
      </c>
      <c r="BX85">
        <f ca="1"/>
        <v>46153</v>
      </c>
      <c r="BY85">
        <f ca="1"/>
        <v>26908.059999999998</v>
      </c>
      <c r="BZ85" t="str">
        <f ca="1"/>
        <v xml:space="preserve"> Net Worth</v>
      </c>
    </row>
    <row r="86" spans="1:78" x14ac:dyDescent="0.25">
      <c r="A86" t="str">
        <f ca="1"/>
        <v>Viso Go</v>
      </c>
      <c r="B86" s="8">
        <f ca="1"/>
        <v>46153</v>
      </c>
      <c r="C86" s="107">
        <f ca="1"/>
        <v>1196.9400000000012</v>
      </c>
      <c r="D86" t="str">
        <f ca="1"/>
        <v>Acct  1 - US Bank</v>
      </c>
      <c r="F86" t="str">
        <f ca="1"/>
        <v>Motorcycle</v>
      </c>
      <c r="G86" s="8">
        <f ca="1"/>
        <v>46158</v>
      </c>
      <c r="H86" s="107">
        <f ca="1"/>
        <v>8084.4400000000005</v>
      </c>
      <c r="I86" s="107">
        <f ca="1"/>
        <v>-17715.62</v>
      </c>
      <c r="J86" s="107">
        <f ca="1"/>
        <v>35968.86</v>
      </c>
      <c r="K86" s="107">
        <f ca="1"/>
        <v>26757.68</v>
      </c>
      <c r="L86" s="107">
        <f ca="1"/>
        <v>1046.5600000000013</v>
      </c>
      <c r="M86" s="107">
        <f ca="1"/>
        <v>7037.8799999999992</v>
      </c>
      <c r="N86" s="107">
        <f ca="1"/>
        <v>23792.39</v>
      </c>
      <c r="O86" s="107">
        <f ca="1"/>
        <v>114.43</v>
      </c>
      <c r="P86" s="107">
        <f ca="1"/>
        <v>12062.04</v>
      </c>
      <c r="Q86" s="107">
        <f ca="1"/>
        <v>-5378.05</v>
      </c>
      <c r="R86" s="107">
        <f ca="1"/>
        <v>-8065.82</v>
      </c>
      <c r="S86" s="107">
        <f ca="1"/>
        <v>-4271.75</v>
      </c>
      <c r="T86" s="107">
        <f ca="1"/>
        <v>0</v>
      </c>
      <c r="U86" s="107">
        <f ca="1"/>
        <v>420</v>
      </c>
      <c r="W86" t="str">
        <f ca="1"/>
        <v>Motorcycle</v>
      </c>
      <c r="X86">
        <f ca="1"/>
        <v>46158</v>
      </c>
      <c r="Y86">
        <f ca="1"/>
        <v>1046.5600000000013</v>
      </c>
      <c r="Z86" t="str">
        <f ca="1"/>
        <v>Acct  1 - US Bank</v>
      </c>
      <c r="AA86" t="str">
        <f ca="1"/>
        <v>Motorcycle</v>
      </c>
      <c r="AB86">
        <f ca="1"/>
        <v>46158</v>
      </c>
      <c r="AC86">
        <f ca="1"/>
        <v>7037.8799999999992</v>
      </c>
      <c r="AD86" t="str">
        <f ca="1"/>
        <v>Acct  2 - Wells Fargo</v>
      </c>
      <c r="AE86" t="str">
        <f ca="1"/>
        <v>Motorcycle</v>
      </c>
      <c r="AF86">
        <f ca="1"/>
        <v>46158</v>
      </c>
      <c r="AG86">
        <f ca="1"/>
        <v>23792.39</v>
      </c>
      <c r="AH86" t="str">
        <f ca="1"/>
        <v>Acct  3 - ADP</v>
      </c>
      <c r="AI86" t="str">
        <f ca="1"/>
        <v>Motorcycle</v>
      </c>
      <c r="AJ86">
        <f ca="1"/>
        <v>46158</v>
      </c>
      <c r="AK86">
        <f ca="1"/>
        <v>114.43</v>
      </c>
      <c r="AL86" t="str">
        <f ca="1"/>
        <v>Acct  4 - Marcus</v>
      </c>
      <c r="AM86" t="str">
        <f ca="1"/>
        <v>Motorcycle</v>
      </c>
      <c r="AN86">
        <f ca="1"/>
        <v>46158</v>
      </c>
      <c r="AO86">
        <f ca="1"/>
        <v>12062.04</v>
      </c>
      <c r="AP86" t="str">
        <f ca="1"/>
        <v>Acct  5 - T.Rowe Price</v>
      </c>
      <c r="AQ86" t="str">
        <f ca="1"/>
        <v>Motorcycle</v>
      </c>
      <c r="AR86">
        <f ca="1"/>
        <v>46158</v>
      </c>
      <c r="AS86">
        <f ca="1"/>
        <v>-5378.05</v>
      </c>
      <c r="AT86" t="str">
        <f ca="1"/>
        <v>Acct  6 - Platinum</v>
      </c>
      <c r="AU86" t="str">
        <f ca="1"/>
        <v>Motorcycle</v>
      </c>
      <c r="AV86">
        <f ca="1"/>
        <v>46158</v>
      </c>
      <c r="AW86">
        <f ca="1"/>
        <v>-8065.82</v>
      </c>
      <c r="AX86" t="str">
        <f ca="1"/>
        <v>Acct  7 - Visa Go</v>
      </c>
      <c r="AY86" t="str">
        <f ca="1"/>
        <v>Motorcycle</v>
      </c>
      <c r="AZ86">
        <f ca="1"/>
        <v>46158</v>
      </c>
      <c r="BA86">
        <f ca="1"/>
        <v>-4271.75</v>
      </c>
      <c r="BB86" t="str">
        <f ca="1"/>
        <v>Acct  8 - CareCredit</v>
      </c>
      <c r="BC86" t="str">
        <f ca="1"/>
        <v>Motorcycle</v>
      </c>
      <c r="BD86">
        <f ca="1"/>
        <v>46158</v>
      </c>
      <c r="BE86">
        <f ca="1"/>
        <v>0</v>
      </c>
      <c r="BF86" t="str">
        <f ca="1"/>
        <v>Acct  9 - Costco</v>
      </c>
      <c r="BG86" t="str">
        <f ca="1"/>
        <v>Motorcycle</v>
      </c>
      <c r="BH86">
        <f ca="1"/>
        <v>46158</v>
      </c>
      <c r="BI86">
        <f ca="1"/>
        <v>420</v>
      </c>
      <c r="BJ86" t="str">
        <f ca="1"/>
        <v xml:space="preserve">Acct 10 - </v>
      </c>
      <c r="BK86" t="str">
        <f ca="1"/>
        <v>Motorcycle</v>
      </c>
      <c r="BL86">
        <f ca="1"/>
        <v>46158</v>
      </c>
      <c r="BM86">
        <f ca="1"/>
        <v>8084.4400000000005</v>
      </c>
      <c r="BN86" t="str">
        <f ca="1"/>
        <v xml:space="preserve"> Checking</v>
      </c>
      <c r="BO86" t="str">
        <f ca="1"/>
        <v>Motorcycle</v>
      </c>
      <c r="BP86">
        <f ca="1"/>
        <v>46158</v>
      </c>
      <c r="BQ86">
        <f ca="1"/>
        <v>-17715.62</v>
      </c>
      <c r="BR86" t="str">
        <f ca="1"/>
        <v xml:space="preserve"> Credit</v>
      </c>
      <c r="BS86" t="str">
        <f ca="1"/>
        <v>Motorcycle</v>
      </c>
      <c r="BT86">
        <f ca="1"/>
        <v>46158</v>
      </c>
      <c r="BU86">
        <f ca="1"/>
        <v>35968.86</v>
      </c>
      <c r="BV86" t="str">
        <f ca="1"/>
        <v xml:space="preserve"> Savings</v>
      </c>
      <c r="BW86" t="str">
        <f ca="1"/>
        <v>Motorcycle</v>
      </c>
      <c r="BX86">
        <f ca="1"/>
        <v>46158</v>
      </c>
      <c r="BY86">
        <f ca="1"/>
        <v>26757.68</v>
      </c>
      <c r="BZ86" t="str">
        <f ca="1"/>
        <v xml:space="preserve"> Net Worth</v>
      </c>
    </row>
    <row r="87" spans="1:78" x14ac:dyDescent="0.25">
      <c r="A87" t="str">
        <f ca="1"/>
        <v>Motorcycle</v>
      </c>
      <c r="B87" s="8">
        <f ca="1"/>
        <v>46158</v>
      </c>
      <c r="C87" s="107">
        <f ca="1"/>
        <v>1046.5600000000013</v>
      </c>
      <c r="D87" t="str">
        <f ca="1"/>
        <v>Acct  1 - US Bank</v>
      </c>
      <c r="F87" t="str">
        <f ca="1"/>
        <v>Netflix</v>
      </c>
      <c r="G87" s="8">
        <f ca="1"/>
        <v>46162</v>
      </c>
      <c r="H87" s="107">
        <f ca="1"/>
        <v>8059.4500000000007</v>
      </c>
      <c r="I87" s="107">
        <f ca="1"/>
        <v>-17715.62</v>
      </c>
      <c r="J87" s="107">
        <f ca="1"/>
        <v>35968.86</v>
      </c>
      <c r="K87" s="107">
        <f ca="1"/>
        <v>26732.689999999995</v>
      </c>
      <c r="L87" s="107">
        <f ca="1"/>
        <v>1021.5700000000013</v>
      </c>
      <c r="M87" s="107">
        <f ca="1"/>
        <v>7037.8799999999992</v>
      </c>
      <c r="N87" s="107">
        <f ca="1"/>
        <v>23792.39</v>
      </c>
      <c r="O87" s="107">
        <f ca="1"/>
        <v>114.43</v>
      </c>
      <c r="P87" s="107">
        <f ca="1"/>
        <v>12062.04</v>
      </c>
      <c r="Q87" s="107">
        <f ca="1"/>
        <v>-5378.05</v>
      </c>
      <c r="R87" s="107">
        <f ca="1"/>
        <v>-8065.82</v>
      </c>
      <c r="S87" s="107">
        <f ca="1"/>
        <v>-4271.75</v>
      </c>
      <c r="T87" s="107">
        <f ca="1"/>
        <v>0</v>
      </c>
      <c r="U87" s="107">
        <f ca="1"/>
        <v>420</v>
      </c>
      <c r="W87" t="str">
        <f ca="1"/>
        <v>Netflix</v>
      </c>
      <c r="X87">
        <f ca="1"/>
        <v>46162</v>
      </c>
      <c r="Y87">
        <f ca="1"/>
        <v>1021.5700000000013</v>
      </c>
      <c r="Z87" t="str">
        <f ca="1"/>
        <v>Acct  1 - US Bank</v>
      </c>
      <c r="AA87" t="str">
        <f ca="1"/>
        <v>Netflix</v>
      </c>
      <c r="AB87">
        <f ca="1"/>
        <v>46162</v>
      </c>
      <c r="AC87">
        <f ca="1"/>
        <v>7037.8799999999992</v>
      </c>
      <c r="AD87" t="str">
        <f ca="1"/>
        <v>Acct  2 - Wells Fargo</v>
      </c>
      <c r="AE87" t="str">
        <f ca="1"/>
        <v>Netflix</v>
      </c>
      <c r="AF87">
        <f ca="1"/>
        <v>46162</v>
      </c>
      <c r="AG87">
        <f ca="1"/>
        <v>23792.39</v>
      </c>
      <c r="AH87" t="str">
        <f ca="1"/>
        <v>Acct  3 - ADP</v>
      </c>
      <c r="AI87" t="str">
        <f ca="1"/>
        <v>Netflix</v>
      </c>
      <c r="AJ87">
        <f ca="1"/>
        <v>46162</v>
      </c>
      <c r="AK87">
        <f ca="1"/>
        <v>114.43</v>
      </c>
      <c r="AL87" t="str">
        <f ca="1"/>
        <v>Acct  4 - Marcus</v>
      </c>
      <c r="AM87" t="str">
        <f ca="1"/>
        <v>Netflix</v>
      </c>
      <c r="AN87">
        <f ca="1"/>
        <v>46162</v>
      </c>
      <c r="AO87">
        <f ca="1"/>
        <v>12062.04</v>
      </c>
      <c r="AP87" t="str">
        <f ca="1"/>
        <v>Acct  5 - T.Rowe Price</v>
      </c>
      <c r="AQ87" t="str">
        <f ca="1"/>
        <v>Netflix</v>
      </c>
      <c r="AR87">
        <f ca="1"/>
        <v>46162</v>
      </c>
      <c r="AS87">
        <f ca="1"/>
        <v>-5378.05</v>
      </c>
      <c r="AT87" t="str">
        <f ca="1"/>
        <v>Acct  6 - Platinum</v>
      </c>
      <c r="AU87" t="str">
        <f ca="1"/>
        <v>Netflix</v>
      </c>
      <c r="AV87">
        <f ca="1"/>
        <v>46162</v>
      </c>
      <c r="AW87">
        <f ca="1"/>
        <v>-8065.82</v>
      </c>
      <c r="AX87" t="str">
        <f ca="1"/>
        <v>Acct  7 - Visa Go</v>
      </c>
      <c r="AY87" t="str">
        <f ca="1"/>
        <v>Netflix</v>
      </c>
      <c r="AZ87">
        <f ca="1"/>
        <v>46162</v>
      </c>
      <c r="BA87">
        <f ca="1"/>
        <v>-4271.75</v>
      </c>
      <c r="BB87" t="str">
        <f ca="1"/>
        <v>Acct  8 - CareCredit</v>
      </c>
      <c r="BC87" t="str">
        <f ca="1"/>
        <v>Netflix</v>
      </c>
      <c r="BD87">
        <f ca="1"/>
        <v>46162</v>
      </c>
      <c r="BE87">
        <f ca="1"/>
        <v>0</v>
      </c>
      <c r="BF87" t="str">
        <f ca="1"/>
        <v>Acct  9 - Costco</v>
      </c>
      <c r="BG87" t="str">
        <f ca="1"/>
        <v>Netflix</v>
      </c>
      <c r="BH87">
        <f ca="1"/>
        <v>46162</v>
      </c>
      <c r="BI87">
        <f ca="1"/>
        <v>420</v>
      </c>
      <c r="BJ87" t="str">
        <f ca="1"/>
        <v xml:space="preserve">Acct 10 - </v>
      </c>
      <c r="BK87" t="str">
        <f ca="1"/>
        <v>Netflix</v>
      </c>
      <c r="BL87">
        <f ca="1"/>
        <v>46162</v>
      </c>
      <c r="BM87">
        <f ca="1"/>
        <v>8059.4500000000007</v>
      </c>
      <c r="BN87" t="str">
        <f ca="1"/>
        <v xml:space="preserve"> Checking</v>
      </c>
      <c r="BO87" t="str">
        <f ca="1"/>
        <v>Netflix</v>
      </c>
      <c r="BP87">
        <f ca="1"/>
        <v>46162</v>
      </c>
      <c r="BQ87">
        <f ca="1"/>
        <v>-17715.62</v>
      </c>
      <c r="BR87" t="str">
        <f ca="1"/>
        <v xml:space="preserve"> Credit</v>
      </c>
      <c r="BS87" t="str">
        <f ca="1"/>
        <v>Netflix</v>
      </c>
      <c r="BT87">
        <f ca="1"/>
        <v>46162</v>
      </c>
      <c r="BU87">
        <f ca="1"/>
        <v>35968.86</v>
      </c>
      <c r="BV87" t="str">
        <f ca="1"/>
        <v xml:space="preserve"> Savings</v>
      </c>
      <c r="BW87" t="str">
        <f ca="1"/>
        <v>Netflix</v>
      </c>
      <c r="BX87">
        <f ca="1"/>
        <v>46162</v>
      </c>
      <c r="BY87">
        <f ca="1"/>
        <v>26732.689999999995</v>
      </c>
      <c r="BZ87" t="str">
        <f ca="1"/>
        <v xml:space="preserve"> Net Worth</v>
      </c>
    </row>
    <row r="88" spans="1:78" x14ac:dyDescent="0.25">
      <c r="A88" t="str">
        <f ca="1"/>
        <v>Netflix</v>
      </c>
      <c r="B88" s="8">
        <f ca="1"/>
        <v>46162</v>
      </c>
      <c r="C88" s="107">
        <f ca="1"/>
        <v>1021.5700000000013</v>
      </c>
      <c r="D88" t="str">
        <f ca="1"/>
        <v>Acct  1 - US Bank</v>
      </c>
      <c r="F88" t="str">
        <f ca="1"/>
        <v>Renters</v>
      </c>
      <c r="G88" s="8">
        <f ca="1"/>
        <v>46163</v>
      </c>
      <c r="H88" s="107">
        <f ca="1"/>
        <v>8048.5300000000007</v>
      </c>
      <c r="I88" s="107">
        <f ca="1"/>
        <v>-17715.62</v>
      </c>
      <c r="J88" s="107">
        <f ca="1"/>
        <v>35968.86</v>
      </c>
      <c r="K88" s="107">
        <f ca="1"/>
        <v>26721.769999999997</v>
      </c>
      <c r="L88" s="107">
        <f ca="1"/>
        <v>1010.6500000000013</v>
      </c>
      <c r="M88" s="107">
        <f ca="1"/>
        <v>7037.8799999999992</v>
      </c>
      <c r="N88" s="107">
        <f ca="1"/>
        <v>23792.39</v>
      </c>
      <c r="O88" s="107">
        <f ca="1"/>
        <v>114.43</v>
      </c>
      <c r="P88" s="107">
        <f ca="1"/>
        <v>12062.04</v>
      </c>
      <c r="Q88" s="107">
        <f ca="1"/>
        <v>-5378.05</v>
      </c>
      <c r="R88" s="107">
        <f ca="1"/>
        <v>-8065.82</v>
      </c>
      <c r="S88" s="107">
        <f ca="1"/>
        <v>-4271.75</v>
      </c>
      <c r="T88" s="107">
        <f ca="1"/>
        <v>0</v>
      </c>
      <c r="U88" s="107">
        <f ca="1"/>
        <v>420</v>
      </c>
      <c r="W88" t="str">
        <f ca="1"/>
        <v>Renters</v>
      </c>
      <c r="X88">
        <f ca="1"/>
        <v>46163</v>
      </c>
      <c r="Y88">
        <f ca="1"/>
        <v>1010.6500000000013</v>
      </c>
      <c r="Z88" t="str">
        <f ca="1"/>
        <v>Acct  1 - US Bank</v>
      </c>
      <c r="AA88" t="str">
        <f ca="1"/>
        <v>Renters</v>
      </c>
      <c r="AB88">
        <f ca="1"/>
        <v>46163</v>
      </c>
      <c r="AC88">
        <f ca="1"/>
        <v>7037.8799999999992</v>
      </c>
      <c r="AD88" t="str">
        <f ca="1"/>
        <v>Acct  2 - Wells Fargo</v>
      </c>
      <c r="AE88" t="str">
        <f ca="1"/>
        <v>Renters</v>
      </c>
      <c r="AF88">
        <f ca="1"/>
        <v>46163</v>
      </c>
      <c r="AG88">
        <f ca="1"/>
        <v>23792.39</v>
      </c>
      <c r="AH88" t="str">
        <f ca="1"/>
        <v>Acct  3 - ADP</v>
      </c>
      <c r="AI88" t="str">
        <f ca="1"/>
        <v>Renters</v>
      </c>
      <c r="AJ88">
        <f ca="1"/>
        <v>46163</v>
      </c>
      <c r="AK88">
        <f ca="1"/>
        <v>114.43</v>
      </c>
      <c r="AL88" t="str">
        <f ca="1"/>
        <v>Acct  4 - Marcus</v>
      </c>
      <c r="AM88" t="str">
        <f ca="1"/>
        <v>Renters</v>
      </c>
      <c r="AN88">
        <f ca="1"/>
        <v>46163</v>
      </c>
      <c r="AO88">
        <f ca="1"/>
        <v>12062.04</v>
      </c>
      <c r="AP88" t="str">
        <f ca="1"/>
        <v>Acct  5 - T.Rowe Price</v>
      </c>
      <c r="AQ88" t="str">
        <f ca="1"/>
        <v>Renters</v>
      </c>
      <c r="AR88">
        <f ca="1"/>
        <v>46163</v>
      </c>
      <c r="AS88">
        <f ca="1"/>
        <v>-5378.05</v>
      </c>
      <c r="AT88" t="str">
        <f ca="1"/>
        <v>Acct  6 - Platinum</v>
      </c>
      <c r="AU88" t="str">
        <f ca="1"/>
        <v>Renters</v>
      </c>
      <c r="AV88">
        <f ca="1"/>
        <v>46163</v>
      </c>
      <c r="AW88">
        <f ca="1"/>
        <v>-8065.82</v>
      </c>
      <c r="AX88" t="str">
        <f ca="1"/>
        <v>Acct  7 - Visa Go</v>
      </c>
      <c r="AY88" t="str">
        <f ca="1"/>
        <v>Renters</v>
      </c>
      <c r="AZ88">
        <f ca="1"/>
        <v>46163</v>
      </c>
      <c r="BA88">
        <f ca="1"/>
        <v>-4271.75</v>
      </c>
      <c r="BB88" t="str">
        <f ca="1"/>
        <v>Acct  8 - CareCredit</v>
      </c>
      <c r="BC88" t="str">
        <f ca="1"/>
        <v>Renters</v>
      </c>
      <c r="BD88">
        <f ca="1"/>
        <v>46163</v>
      </c>
      <c r="BE88">
        <f ca="1"/>
        <v>0</v>
      </c>
      <c r="BF88" t="str">
        <f ca="1"/>
        <v>Acct  9 - Costco</v>
      </c>
      <c r="BG88" t="str">
        <f ca="1"/>
        <v>Renters</v>
      </c>
      <c r="BH88">
        <f ca="1"/>
        <v>46163</v>
      </c>
      <c r="BI88">
        <f ca="1"/>
        <v>420</v>
      </c>
      <c r="BJ88" t="str">
        <f ca="1"/>
        <v xml:space="preserve">Acct 10 - </v>
      </c>
      <c r="BK88" t="str">
        <f ca="1"/>
        <v>Renters</v>
      </c>
      <c r="BL88">
        <f ca="1"/>
        <v>46163</v>
      </c>
      <c r="BM88">
        <f ca="1"/>
        <v>8048.5300000000007</v>
      </c>
      <c r="BN88" t="str">
        <f ca="1"/>
        <v xml:space="preserve"> Checking</v>
      </c>
      <c r="BO88" t="str">
        <f ca="1"/>
        <v>Renters</v>
      </c>
      <c r="BP88">
        <f ca="1"/>
        <v>46163</v>
      </c>
      <c r="BQ88">
        <f ca="1"/>
        <v>-17715.62</v>
      </c>
      <c r="BR88" t="str">
        <f ca="1"/>
        <v xml:space="preserve"> Credit</v>
      </c>
      <c r="BS88" t="str">
        <f ca="1"/>
        <v>Renters</v>
      </c>
      <c r="BT88">
        <f ca="1"/>
        <v>46163</v>
      </c>
      <c r="BU88">
        <f ca="1"/>
        <v>35968.86</v>
      </c>
      <c r="BV88" t="str">
        <f ca="1"/>
        <v xml:space="preserve"> Savings</v>
      </c>
      <c r="BW88" t="str">
        <f ca="1"/>
        <v>Renters</v>
      </c>
      <c r="BX88">
        <f ca="1"/>
        <v>46163</v>
      </c>
      <c r="BY88">
        <f ca="1"/>
        <v>26721.769999999997</v>
      </c>
      <c r="BZ88" t="str">
        <f ca="1"/>
        <v xml:space="preserve"> Net Worth</v>
      </c>
    </row>
    <row r="89" spans="1:78" x14ac:dyDescent="0.25">
      <c r="A89" t="str">
        <f ca="1"/>
        <v>Renters</v>
      </c>
      <c r="B89" s="8">
        <f ca="1"/>
        <v>46163</v>
      </c>
      <c r="C89" s="107">
        <f ca="1"/>
        <v>1010.6500000000013</v>
      </c>
      <c r="D89" t="str">
        <f ca="1"/>
        <v>Acct  1 - US Bank</v>
      </c>
      <c r="F89" t="str">
        <f ca="1"/>
        <v>Paycheck</v>
      </c>
      <c r="G89" s="8">
        <f ca="1"/>
        <v>46164</v>
      </c>
      <c r="H89" s="107">
        <f ca="1"/>
        <v>9648.5300000000007</v>
      </c>
      <c r="I89" s="107">
        <f ca="1"/>
        <v>-17715.62</v>
      </c>
      <c r="J89" s="107">
        <f ca="1"/>
        <v>35968.86</v>
      </c>
      <c r="K89" s="107">
        <f ca="1"/>
        <v>28321.769999999997</v>
      </c>
      <c r="L89" s="107">
        <f ca="1"/>
        <v>2150.6500000000015</v>
      </c>
      <c r="M89" s="107">
        <f ca="1"/>
        <v>7497.8799999999992</v>
      </c>
      <c r="N89" s="107">
        <f ca="1"/>
        <v>23792.39</v>
      </c>
      <c r="O89" s="107">
        <f ca="1"/>
        <v>114.43</v>
      </c>
      <c r="P89" s="107">
        <f ca="1"/>
        <v>12062.04</v>
      </c>
      <c r="Q89" s="107">
        <f ca="1"/>
        <v>-5378.05</v>
      </c>
      <c r="R89" s="107">
        <f ca="1"/>
        <v>-8065.82</v>
      </c>
      <c r="S89" s="107">
        <f ca="1"/>
        <v>-4271.75</v>
      </c>
      <c r="T89" s="107">
        <f ca="1"/>
        <v>0</v>
      </c>
      <c r="U89" s="107">
        <f ca="1"/>
        <v>420</v>
      </c>
      <c r="W89" t="str">
        <f ca="1"/>
        <v>Paycheck</v>
      </c>
      <c r="X89">
        <f ca="1"/>
        <v>46164</v>
      </c>
      <c r="Y89">
        <f ca="1"/>
        <v>2150.6500000000015</v>
      </c>
      <c r="Z89" t="str">
        <f ca="1"/>
        <v>Acct  1 - US Bank</v>
      </c>
      <c r="AA89" t="str">
        <f ca="1"/>
        <v>Paycheck</v>
      </c>
      <c r="AB89">
        <f ca="1"/>
        <v>46164</v>
      </c>
      <c r="AC89">
        <f ca="1"/>
        <v>7497.8799999999992</v>
      </c>
      <c r="AD89" t="str">
        <f ca="1"/>
        <v>Acct  2 - Wells Fargo</v>
      </c>
      <c r="AE89" t="str">
        <f ca="1"/>
        <v>Paycheck</v>
      </c>
      <c r="AF89">
        <f ca="1"/>
        <v>46164</v>
      </c>
      <c r="AG89">
        <f ca="1"/>
        <v>23792.39</v>
      </c>
      <c r="AH89" t="str">
        <f ca="1"/>
        <v>Acct  3 - ADP</v>
      </c>
      <c r="AI89" t="str">
        <f ca="1"/>
        <v>Paycheck</v>
      </c>
      <c r="AJ89">
        <f ca="1"/>
        <v>46164</v>
      </c>
      <c r="AK89">
        <f ca="1"/>
        <v>114.43</v>
      </c>
      <c r="AL89" t="str">
        <f ca="1"/>
        <v>Acct  4 - Marcus</v>
      </c>
      <c r="AM89" t="str">
        <f ca="1"/>
        <v>Paycheck</v>
      </c>
      <c r="AN89">
        <f ca="1"/>
        <v>46164</v>
      </c>
      <c r="AO89">
        <f ca="1"/>
        <v>12062.04</v>
      </c>
      <c r="AP89" t="str">
        <f ca="1"/>
        <v>Acct  5 - T.Rowe Price</v>
      </c>
      <c r="AQ89" t="str">
        <f ca="1"/>
        <v>Paycheck</v>
      </c>
      <c r="AR89">
        <f ca="1"/>
        <v>46164</v>
      </c>
      <c r="AS89">
        <f ca="1"/>
        <v>-5378.05</v>
      </c>
      <c r="AT89" t="str">
        <f ca="1"/>
        <v>Acct  6 - Platinum</v>
      </c>
      <c r="AU89" t="str">
        <f ca="1"/>
        <v>Paycheck</v>
      </c>
      <c r="AV89">
        <f ca="1"/>
        <v>46164</v>
      </c>
      <c r="AW89">
        <f ca="1"/>
        <v>-8065.82</v>
      </c>
      <c r="AX89" t="str">
        <f ca="1"/>
        <v>Acct  7 - Visa Go</v>
      </c>
      <c r="AY89" t="str">
        <f ca="1"/>
        <v>Paycheck</v>
      </c>
      <c r="AZ89">
        <f ca="1"/>
        <v>46164</v>
      </c>
      <c r="BA89">
        <f ca="1"/>
        <v>-4271.75</v>
      </c>
      <c r="BB89" t="str">
        <f ca="1"/>
        <v>Acct  8 - CareCredit</v>
      </c>
      <c r="BC89" t="str">
        <f ca="1"/>
        <v>Paycheck</v>
      </c>
      <c r="BD89">
        <f ca="1"/>
        <v>46164</v>
      </c>
      <c r="BE89">
        <f ca="1"/>
        <v>0</v>
      </c>
      <c r="BF89" t="str">
        <f ca="1"/>
        <v>Acct  9 - Costco</v>
      </c>
      <c r="BG89" t="str">
        <f ca="1"/>
        <v>Paycheck</v>
      </c>
      <c r="BH89">
        <f ca="1"/>
        <v>46164</v>
      </c>
      <c r="BI89">
        <f ca="1"/>
        <v>420</v>
      </c>
      <c r="BJ89" t="str">
        <f ca="1"/>
        <v xml:space="preserve">Acct 10 - </v>
      </c>
      <c r="BK89" t="str">
        <f ca="1"/>
        <v>Paycheck</v>
      </c>
      <c r="BL89">
        <f ca="1"/>
        <v>46164</v>
      </c>
      <c r="BM89">
        <f ca="1"/>
        <v>9648.5300000000007</v>
      </c>
      <c r="BN89" t="str">
        <f ca="1"/>
        <v xml:space="preserve"> Checking</v>
      </c>
      <c r="BO89" t="str">
        <f ca="1"/>
        <v>Paycheck</v>
      </c>
      <c r="BP89">
        <f ca="1"/>
        <v>46164</v>
      </c>
      <c r="BQ89">
        <f ca="1"/>
        <v>-17715.62</v>
      </c>
      <c r="BR89" t="str">
        <f ca="1"/>
        <v xml:space="preserve"> Credit</v>
      </c>
      <c r="BS89" t="str">
        <f ca="1"/>
        <v>Paycheck</v>
      </c>
      <c r="BT89">
        <f ca="1"/>
        <v>46164</v>
      </c>
      <c r="BU89">
        <f ca="1"/>
        <v>35968.86</v>
      </c>
      <c r="BV89" t="str">
        <f ca="1"/>
        <v xml:space="preserve"> Savings</v>
      </c>
      <c r="BW89" t="str">
        <f ca="1"/>
        <v>Paycheck</v>
      </c>
      <c r="BX89">
        <f ca="1"/>
        <v>46164</v>
      </c>
      <c r="BY89">
        <f ca="1"/>
        <v>28321.769999999997</v>
      </c>
      <c r="BZ89" t="str">
        <f ca="1"/>
        <v xml:space="preserve"> Net Worth</v>
      </c>
    </row>
    <row r="90" spans="1:78" x14ac:dyDescent="0.25">
      <c r="A90" t="str">
        <f ca="1"/>
        <v>Paycheck</v>
      </c>
      <c r="B90" s="8">
        <f ca="1"/>
        <v>46164</v>
      </c>
      <c r="C90" s="107">
        <f ca="1"/>
        <v>2150.6500000000015</v>
      </c>
      <c r="D90" t="str">
        <f ca="1"/>
        <v>Acct  1 - US Bank</v>
      </c>
      <c r="F90" t="str">
        <f ca="1"/>
        <v>Ameritas</v>
      </c>
      <c r="G90" s="8">
        <f ca="1"/>
        <v>46164</v>
      </c>
      <c r="H90" s="107">
        <f ca="1"/>
        <v>9648.5300000000007</v>
      </c>
      <c r="I90" s="107">
        <f ca="1"/>
        <v>-17715.62</v>
      </c>
      <c r="J90" s="107">
        <f ca="1"/>
        <v>36080.86</v>
      </c>
      <c r="K90" s="107">
        <f ca="1"/>
        <v>28433.769999999997</v>
      </c>
      <c r="L90" s="107">
        <f ca="1"/>
        <v>2150.6500000000015</v>
      </c>
      <c r="M90" s="107">
        <f ca="1"/>
        <v>7497.8799999999992</v>
      </c>
      <c r="N90" s="107">
        <f ca="1"/>
        <v>23904.39</v>
      </c>
      <c r="O90" s="107">
        <f ca="1"/>
        <v>114.43</v>
      </c>
      <c r="P90" s="107">
        <f ca="1"/>
        <v>12062.04</v>
      </c>
      <c r="Q90" s="107">
        <f ca="1"/>
        <v>-5378.05</v>
      </c>
      <c r="R90" s="107">
        <f ca="1"/>
        <v>-8065.82</v>
      </c>
      <c r="S90" s="107">
        <f ca="1"/>
        <v>-4271.75</v>
      </c>
      <c r="T90" s="107">
        <f ca="1"/>
        <v>0</v>
      </c>
      <c r="U90" s="107">
        <f ca="1"/>
        <v>420</v>
      </c>
      <c r="W90" t="str">
        <f ca="1"/>
        <v>Ameritas</v>
      </c>
      <c r="X90">
        <f ca="1"/>
        <v>46164</v>
      </c>
      <c r="Y90">
        <f ca="1"/>
        <v>2150.6500000000015</v>
      </c>
      <c r="Z90" t="str">
        <f ca="1"/>
        <v>Acct  1 - US Bank</v>
      </c>
      <c r="AA90" t="str">
        <f ca="1"/>
        <v>Ameritas</v>
      </c>
      <c r="AB90">
        <f ca="1"/>
        <v>46164</v>
      </c>
      <c r="AC90">
        <f ca="1"/>
        <v>7497.8799999999992</v>
      </c>
      <c r="AD90" t="str">
        <f ca="1"/>
        <v>Acct  2 - Wells Fargo</v>
      </c>
      <c r="AE90" t="str">
        <f ca="1"/>
        <v>Ameritas</v>
      </c>
      <c r="AF90">
        <f ca="1"/>
        <v>46164</v>
      </c>
      <c r="AG90">
        <f ca="1"/>
        <v>23904.39</v>
      </c>
      <c r="AH90" t="str">
        <f ca="1"/>
        <v>Acct  3 - ADP</v>
      </c>
      <c r="AI90" t="str">
        <f ca="1"/>
        <v>Ameritas</v>
      </c>
      <c r="AJ90">
        <f ca="1"/>
        <v>46164</v>
      </c>
      <c r="AK90">
        <f ca="1"/>
        <v>114.43</v>
      </c>
      <c r="AL90" t="str">
        <f ca="1"/>
        <v>Acct  4 - Marcus</v>
      </c>
      <c r="AM90" t="str">
        <f ca="1"/>
        <v>Ameritas</v>
      </c>
      <c r="AN90">
        <f ca="1"/>
        <v>46164</v>
      </c>
      <c r="AO90">
        <f ca="1"/>
        <v>12062.04</v>
      </c>
      <c r="AP90" t="str">
        <f ca="1"/>
        <v>Acct  5 - T.Rowe Price</v>
      </c>
      <c r="AQ90" t="str">
        <f ca="1"/>
        <v>Ameritas</v>
      </c>
      <c r="AR90">
        <f ca="1"/>
        <v>46164</v>
      </c>
      <c r="AS90">
        <f ca="1"/>
        <v>-5378.05</v>
      </c>
      <c r="AT90" t="str">
        <f ca="1"/>
        <v>Acct  6 - Platinum</v>
      </c>
      <c r="AU90" t="str">
        <f ca="1"/>
        <v>Ameritas</v>
      </c>
      <c r="AV90">
        <f ca="1"/>
        <v>46164</v>
      </c>
      <c r="AW90">
        <f ca="1"/>
        <v>-8065.82</v>
      </c>
      <c r="AX90" t="str">
        <f ca="1"/>
        <v>Acct  7 - Visa Go</v>
      </c>
      <c r="AY90" t="str">
        <f ca="1"/>
        <v>Ameritas</v>
      </c>
      <c r="AZ90">
        <f ca="1"/>
        <v>46164</v>
      </c>
      <c r="BA90">
        <f ca="1"/>
        <v>-4271.75</v>
      </c>
      <c r="BB90" t="str">
        <f ca="1"/>
        <v>Acct  8 - CareCredit</v>
      </c>
      <c r="BC90" t="str">
        <f ca="1"/>
        <v>Ameritas</v>
      </c>
      <c r="BD90">
        <f ca="1"/>
        <v>46164</v>
      </c>
      <c r="BE90">
        <f ca="1"/>
        <v>0</v>
      </c>
      <c r="BF90" t="str">
        <f ca="1"/>
        <v>Acct  9 - Costco</v>
      </c>
      <c r="BG90" t="str">
        <f ca="1"/>
        <v>Ameritas</v>
      </c>
      <c r="BH90">
        <f ca="1"/>
        <v>46164</v>
      </c>
      <c r="BI90">
        <f ca="1"/>
        <v>420</v>
      </c>
      <c r="BJ90" t="str">
        <f ca="1"/>
        <v xml:space="preserve">Acct 10 - </v>
      </c>
      <c r="BK90" t="str">
        <f ca="1"/>
        <v>Ameritas</v>
      </c>
      <c r="BL90">
        <f ca="1"/>
        <v>46164</v>
      </c>
      <c r="BM90">
        <f ca="1"/>
        <v>9648.5300000000007</v>
      </c>
      <c r="BN90" t="str">
        <f ca="1"/>
        <v xml:space="preserve"> Checking</v>
      </c>
      <c r="BO90" t="str">
        <f ca="1"/>
        <v>Ameritas</v>
      </c>
      <c r="BP90">
        <f ca="1"/>
        <v>46164</v>
      </c>
      <c r="BQ90">
        <f ca="1"/>
        <v>-17715.62</v>
      </c>
      <c r="BR90" t="str">
        <f ca="1"/>
        <v xml:space="preserve"> Credit</v>
      </c>
      <c r="BS90" t="str">
        <f ca="1"/>
        <v>Ameritas</v>
      </c>
      <c r="BT90">
        <f ca="1"/>
        <v>46164</v>
      </c>
      <c r="BU90">
        <f ca="1"/>
        <v>36080.86</v>
      </c>
      <c r="BV90" t="str">
        <f ca="1"/>
        <v xml:space="preserve"> Savings</v>
      </c>
      <c r="BW90" t="str">
        <f ca="1"/>
        <v>Ameritas</v>
      </c>
      <c r="BX90">
        <f ca="1"/>
        <v>46164</v>
      </c>
      <c r="BY90">
        <f ca="1"/>
        <v>28433.769999999997</v>
      </c>
      <c r="BZ90" t="str">
        <f ca="1"/>
        <v xml:space="preserve"> Net Worth</v>
      </c>
    </row>
    <row r="91" spans="1:78" x14ac:dyDescent="0.25">
      <c r="A91" t="str">
        <f ca="1"/>
        <v>Ameritas</v>
      </c>
      <c r="B91" s="8">
        <f ca="1"/>
        <v>46164</v>
      </c>
      <c r="C91" s="107">
        <f ca="1"/>
        <v>2150.6500000000015</v>
      </c>
      <c r="D91" t="str">
        <f ca="1"/>
        <v>Acct  1 - US Bank</v>
      </c>
      <c r="F91" t="str">
        <f ca="1"/>
        <v>Groceries</v>
      </c>
      <c r="G91" s="8">
        <f ca="1"/>
        <v>46165</v>
      </c>
      <c r="H91" s="107">
        <f ca="1"/>
        <v>9448.5300000000007</v>
      </c>
      <c r="I91" s="107">
        <f ca="1"/>
        <v>-17715.62</v>
      </c>
      <c r="J91" s="107">
        <f ca="1"/>
        <v>36080.86</v>
      </c>
      <c r="K91" s="107">
        <f ca="1"/>
        <v>28233.769999999997</v>
      </c>
      <c r="L91" s="107">
        <f ca="1"/>
        <v>2150.6500000000015</v>
      </c>
      <c r="M91" s="107">
        <f ca="1"/>
        <v>7297.8799999999992</v>
      </c>
      <c r="N91" s="107">
        <f ca="1"/>
        <v>23904.39</v>
      </c>
      <c r="O91" s="107">
        <f ca="1"/>
        <v>114.43</v>
      </c>
      <c r="P91" s="107">
        <f ca="1"/>
        <v>12062.04</v>
      </c>
      <c r="Q91" s="107">
        <f ca="1"/>
        <v>-5378.05</v>
      </c>
      <c r="R91" s="107">
        <f ca="1"/>
        <v>-8065.82</v>
      </c>
      <c r="S91" s="107">
        <f ca="1"/>
        <v>-4271.75</v>
      </c>
      <c r="T91" s="107">
        <f ca="1"/>
        <v>0</v>
      </c>
      <c r="U91" s="107">
        <f ca="1"/>
        <v>420</v>
      </c>
      <c r="W91" t="str">
        <f ca="1"/>
        <v>Groceries</v>
      </c>
      <c r="X91">
        <f ca="1"/>
        <v>46165</v>
      </c>
      <c r="Y91">
        <f ca="1"/>
        <v>2150.6500000000015</v>
      </c>
      <c r="Z91" t="str">
        <f ca="1"/>
        <v>Acct  1 - US Bank</v>
      </c>
      <c r="AA91" t="str">
        <f ca="1"/>
        <v>Groceries</v>
      </c>
      <c r="AB91">
        <f ca="1"/>
        <v>46165</v>
      </c>
      <c r="AC91">
        <f ca="1"/>
        <v>7297.8799999999992</v>
      </c>
      <c r="AD91" t="str">
        <f ca="1"/>
        <v>Acct  2 - Wells Fargo</v>
      </c>
      <c r="AE91" t="str">
        <f ca="1"/>
        <v>Groceries</v>
      </c>
      <c r="AF91">
        <f ca="1"/>
        <v>46165</v>
      </c>
      <c r="AG91">
        <f ca="1"/>
        <v>23904.39</v>
      </c>
      <c r="AH91" t="str">
        <f ca="1"/>
        <v>Acct  3 - ADP</v>
      </c>
      <c r="AI91" t="str">
        <f ca="1"/>
        <v>Groceries</v>
      </c>
      <c r="AJ91">
        <f ca="1"/>
        <v>46165</v>
      </c>
      <c r="AK91">
        <f ca="1"/>
        <v>114.43</v>
      </c>
      <c r="AL91" t="str">
        <f ca="1"/>
        <v>Acct  4 - Marcus</v>
      </c>
      <c r="AM91" t="str">
        <f ca="1"/>
        <v>Groceries</v>
      </c>
      <c r="AN91">
        <f ca="1"/>
        <v>46165</v>
      </c>
      <c r="AO91">
        <f ca="1"/>
        <v>12062.04</v>
      </c>
      <c r="AP91" t="str">
        <f ca="1"/>
        <v>Acct  5 - T.Rowe Price</v>
      </c>
      <c r="AQ91" t="str">
        <f ca="1"/>
        <v>Groceries</v>
      </c>
      <c r="AR91">
        <f ca="1"/>
        <v>46165</v>
      </c>
      <c r="AS91">
        <f ca="1"/>
        <v>-5378.05</v>
      </c>
      <c r="AT91" t="str">
        <f ca="1"/>
        <v>Acct  6 - Platinum</v>
      </c>
      <c r="AU91" t="str">
        <f ca="1"/>
        <v>Groceries</v>
      </c>
      <c r="AV91">
        <f ca="1"/>
        <v>46165</v>
      </c>
      <c r="AW91">
        <f ca="1"/>
        <v>-8065.82</v>
      </c>
      <c r="AX91" t="str">
        <f ca="1"/>
        <v>Acct  7 - Visa Go</v>
      </c>
      <c r="AY91" t="str">
        <f ca="1"/>
        <v>Groceries</v>
      </c>
      <c r="AZ91">
        <f ca="1"/>
        <v>46165</v>
      </c>
      <c r="BA91">
        <f ca="1"/>
        <v>-4271.75</v>
      </c>
      <c r="BB91" t="str">
        <f ca="1"/>
        <v>Acct  8 - CareCredit</v>
      </c>
      <c r="BC91" t="str">
        <f ca="1"/>
        <v>Groceries</v>
      </c>
      <c r="BD91">
        <f ca="1"/>
        <v>46165</v>
      </c>
      <c r="BE91">
        <f ca="1"/>
        <v>0</v>
      </c>
      <c r="BF91" t="str">
        <f ca="1"/>
        <v>Acct  9 - Costco</v>
      </c>
      <c r="BG91" t="str">
        <f ca="1"/>
        <v>Groceries</v>
      </c>
      <c r="BH91">
        <f ca="1"/>
        <v>46165</v>
      </c>
      <c r="BI91">
        <f ca="1"/>
        <v>420</v>
      </c>
      <c r="BJ91" t="str">
        <f ca="1"/>
        <v xml:space="preserve">Acct 10 - </v>
      </c>
      <c r="BK91" t="str">
        <f ca="1"/>
        <v>Groceries</v>
      </c>
      <c r="BL91">
        <f ca="1"/>
        <v>46165</v>
      </c>
      <c r="BM91">
        <f ca="1"/>
        <v>9448.5300000000007</v>
      </c>
      <c r="BN91" t="str">
        <f ca="1"/>
        <v xml:space="preserve"> Checking</v>
      </c>
      <c r="BO91" t="str">
        <f ca="1"/>
        <v>Groceries</v>
      </c>
      <c r="BP91">
        <f ca="1"/>
        <v>46165</v>
      </c>
      <c r="BQ91">
        <f ca="1"/>
        <v>-17715.62</v>
      </c>
      <c r="BR91" t="str">
        <f ca="1"/>
        <v xml:space="preserve"> Credit</v>
      </c>
      <c r="BS91" t="str">
        <f ca="1"/>
        <v>Groceries</v>
      </c>
      <c r="BT91">
        <f ca="1"/>
        <v>46165</v>
      </c>
      <c r="BU91">
        <f ca="1"/>
        <v>36080.86</v>
      </c>
      <c r="BV91" t="str">
        <f ca="1"/>
        <v xml:space="preserve"> Savings</v>
      </c>
      <c r="BW91" t="str">
        <f ca="1"/>
        <v>Groceries</v>
      </c>
      <c r="BX91">
        <f ca="1"/>
        <v>46165</v>
      </c>
      <c r="BY91">
        <f ca="1"/>
        <v>28233.769999999997</v>
      </c>
      <c r="BZ91" t="str">
        <f ca="1"/>
        <v xml:space="preserve"> Net Worth</v>
      </c>
    </row>
    <row r="92" spans="1:78" x14ac:dyDescent="0.25">
      <c r="A92" t="str">
        <f ca="1"/>
        <v>Groceries</v>
      </c>
      <c r="B92" s="8">
        <f ca="1"/>
        <v>46165</v>
      </c>
      <c r="C92" s="107">
        <f ca="1"/>
        <v>2150.6500000000015</v>
      </c>
      <c r="D92" t="str">
        <f ca="1"/>
        <v>Acct  1 - US Bank</v>
      </c>
      <c r="F92" t="str">
        <f ca="1"/>
        <v>Food &amp; Drinks</v>
      </c>
      <c r="G92" s="8">
        <f ca="1"/>
        <v>46165</v>
      </c>
      <c r="H92" s="107">
        <f ca="1"/>
        <v>9248.5300000000007</v>
      </c>
      <c r="I92" s="107">
        <f ca="1"/>
        <v>-17715.62</v>
      </c>
      <c r="J92" s="107">
        <f ca="1"/>
        <v>36080.86</v>
      </c>
      <c r="K92" s="107">
        <f ca="1"/>
        <v>28033.769999999997</v>
      </c>
      <c r="L92" s="107">
        <f ca="1"/>
        <v>2150.6500000000015</v>
      </c>
      <c r="M92" s="107">
        <f ca="1"/>
        <v>7097.8799999999992</v>
      </c>
      <c r="N92" s="107">
        <f ca="1"/>
        <v>23904.39</v>
      </c>
      <c r="O92" s="107">
        <f ca="1"/>
        <v>114.43</v>
      </c>
      <c r="P92" s="107">
        <f ca="1"/>
        <v>12062.04</v>
      </c>
      <c r="Q92" s="107">
        <f ca="1"/>
        <v>-5378.05</v>
      </c>
      <c r="R92" s="107">
        <f ca="1"/>
        <v>-8065.82</v>
      </c>
      <c r="S92" s="107">
        <f ca="1"/>
        <v>-4271.75</v>
      </c>
      <c r="T92" s="107">
        <f ca="1"/>
        <v>0</v>
      </c>
      <c r="U92" s="107">
        <f ca="1"/>
        <v>420</v>
      </c>
      <c r="W92" t="str">
        <f ca="1"/>
        <v>Food &amp; Drinks</v>
      </c>
      <c r="X92">
        <f ca="1"/>
        <v>46165</v>
      </c>
      <c r="Y92">
        <f ca="1"/>
        <v>2150.6500000000015</v>
      </c>
      <c r="Z92" t="str">
        <f ca="1"/>
        <v>Acct  1 - US Bank</v>
      </c>
      <c r="AA92" t="str">
        <f ca="1"/>
        <v>Food &amp; Drinks</v>
      </c>
      <c r="AB92">
        <f ca="1"/>
        <v>46165</v>
      </c>
      <c r="AC92">
        <f ca="1"/>
        <v>7097.8799999999992</v>
      </c>
      <c r="AD92" t="str">
        <f ca="1"/>
        <v>Acct  2 - Wells Fargo</v>
      </c>
      <c r="AE92" t="str">
        <f ca="1"/>
        <v>Food &amp; Drinks</v>
      </c>
      <c r="AF92">
        <f ca="1"/>
        <v>46165</v>
      </c>
      <c r="AG92">
        <f ca="1"/>
        <v>23904.39</v>
      </c>
      <c r="AH92" t="str">
        <f ca="1"/>
        <v>Acct  3 - ADP</v>
      </c>
      <c r="AI92" t="str">
        <f ca="1"/>
        <v>Food &amp; Drinks</v>
      </c>
      <c r="AJ92">
        <f ca="1"/>
        <v>46165</v>
      </c>
      <c r="AK92">
        <f ca="1"/>
        <v>114.43</v>
      </c>
      <c r="AL92" t="str">
        <f ca="1"/>
        <v>Acct  4 - Marcus</v>
      </c>
      <c r="AM92" t="str">
        <f ca="1"/>
        <v>Food &amp; Drinks</v>
      </c>
      <c r="AN92">
        <f ca="1"/>
        <v>46165</v>
      </c>
      <c r="AO92">
        <f ca="1"/>
        <v>12062.04</v>
      </c>
      <c r="AP92" t="str">
        <f ca="1"/>
        <v>Acct  5 - T.Rowe Price</v>
      </c>
      <c r="AQ92" t="str">
        <f ca="1"/>
        <v>Food &amp; Drinks</v>
      </c>
      <c r="AR92">
        <f ca="1"/>
        <v>46165</v>
      </c>
      <c r="AS92">
        <f ca="1"/>
        <v>-5378.05</v>
      </c>
      <c r="AT92" t="str">
        <f ca="1"/>
        <v>Acct  6 - Platinum</v>
      </c>
      <c r="AU92" t="str">
        <f ca="1"/>
        <v>Food &amp; Drinks</v>
      </c>
      <c r="AV92">
        <f ca="1"/>
        <v>46165</v>
      </c>
      <c r="AW92">
        <f ca="1"/>
        <v>-8065.82</v>
      </c>
      <c r="AX92" t="str">
        <f ca="1"/>
        <v>Acct  7 - Visa Go</v>
      </c>
      <c r="AY92" t="str">
        <f ca="1"/>
        <v>Food &amp; Drinks</v>
      </c>
      <c r="AZ92">
        <f ca="1"/>
        <v>46165</v>
      </c>
      <c r="BA92">
        <f ca="1"/>
        <v>-4271.75</v>
      </c>
      <c r="BB92" t="str">
        <f ca="1"/>
        <v>Acct  8 - CareCredit</v>
      </c>
      <c r="BC92" t="str">
        <f ca="1"/>
        <v>Food &amp; Drinks</v>
      </c>
      <c r="BD92">
        <f ca="1"/>
        <v>46165</v>
      </c>
      <c r="BE92">
        <f ca="1"/>
        <v>0</v>
      </c>
      <c r="BF92" t="str">
        <f ca="1"/>
        <v>Acct  9 - Costco</v>
      </c>
      <c r="BG92" t="str">
        <f ca="1"/>
        <v>Food &amp; Drinks</v>
      </c>
      <c r="BH92">
        <f ca="1"/>
        <v>46165</v>
      </c>
      <c r="BI92">
        <f ca="1"/>
        <v>420</v>
      </c>
      <c r="BJ92" t="str">
        <f ca="1"/>
        <v xml:space="preserve">Acct 10 - </v>
      </c>
      <c r="BK92" t="str">
        <f ca="1"/>
        <v>Food &amp; Drinks</v>
      </c>
      <c r="BL92">
        <f ca="1"/>
        <v>46165</v>
      </c>
      <c r="BM92">
        <f ca="1"/>
        <v>9248.5300000000007</v>
      </c>
      <c r="BN92" t="str">
        <f ca="1"/>
        <v xml:space="preserve"> Checking</v>
      </c>
      <c r="BO92" t="str">
        <f ca="1"/>
        <v>Food &amp; Drinks</v>
      </c>
      <c r="BP92">
        <f ca="1"/>
        <v>46165</v>
      </c>
      <c r="BQ92">
        <f ca="1"/>
        <v>-17715.62</v>
      </c>
      <c r="BR92" t="str">
        <f ca="1"/>
        <v xml:space="preserve"> Credit</v>
      </c>
      <c r="BS92" t="str">
        <f ca="1"/>
        <v>Food &amp; Drinks</v>
      </c>
      <c r="BT92">
        <f ca="1"/>
        <v>46165</v>
      </c>
      <c r="BU92">
        <f ca="1"/>
        <v>36080.86</v>
      </c>
      <c r="BV92" t="str">
        <f ca="1"/>
        <v xml:space="preserve"> Savings</v>
      </c>
      <c r="BW92" t="str">
        <f ca="1"/>
        <v>Food &amp; Drinks</v>
      </c>
      <c r="BX92">
        <f ca="1"/>
        <v>46165</v>
      </c>
      <c r="BY92">
        <f ca="1"/>
        <v>28033.769999999997</v>
      </c>
      <c r="BZ92" t="str">
        <f ca="1"/>
        <v xml:space="preserve"> Net Worth</v>
      </c>
    </row>
    <row r="93" spans="1:78" x14ac:dyDescent="0.25">
      <c r="A93" t="str">
        <f ca="1"/>
        <v>Food &amp; Drinks</v>
      </c>
      <c r="B93" s="8">
        <f ca="1"/>
        <v>46165</v>
      </c>
      <c r="C93" s="107">
        <f ca="1"/>
        <v>2150.6500000000015</v>
      </c>
      <c r="D93" t="str">
        <f ca="1"/>
        <v>Acct  1 - US Bank</v>
      </c>
      <c r="F93" t="str">
        <f ca="1"/>
        <v>Cese Transfer</v>
      </c>
      <c r="G93" s="8">
        <f ca="1"/>
        <v>46167</v>
      </c>
      <c r="H93" s="107">
        <f ca="1"/>
        <v>9390.5300000000007</v>
      </c>
      <c r="I93" s="107">
        <f ca="1"/>
        <v>-17715.62</v>
      </c>
      <c r="J93" s="107">
        <f ca="1"/>
        <v>36080.86</v>
      </c>
      <c r="K93" s="107">
        <f ca="1"/>
        <v>28175.769999999997</v>
      </c>
      <c r="L93" s="107">
        <f ca="1"/>
        <v>2292.6500000000015</v>
      </c>
      <c r="M93" s="107">
        <f ca="1"/>
        <v>7097.8799999999992</v>
      </c>
      <c r="N93" s="107">
        <f ca="1"/>
        <v>23904.39</v>
      </c>
      <c r="O93" s="107">
        <f ca="1"/>
        <v>114.43</v>
      </c>
      <c r="P93" s="107">
        <f ca="1"/>
        <v>12062.04</v>
      </c>
      <c r="Q93" s="107">
        <f ca="1"/>
        <v>-5378.05</v>
      </c>
      <c r="R93" s="107">
        <f ca="1"/>
        <v>-8065.82</v>
      </c>
      <c r="S93" s="107">
        <f ca="1"/>
        <v>-4271.75</v>
      </c>
      <c r="T93" s="107">
        <f ca="1"/>
        <v>0</v>
      </c>
      <c r="U93" s="107">
        <f ca="1"/>
        <v>420</v>
      </c>
      <c r="W93" t="str">
        <f ca="1"/>
        <v>Cese Transfer</v>
      </c>
      <c r="X93">
        <f ca="1"/>
        <v>46167</v>
      </c>
      <c r="Y93">
        <f ca="1"/>
        <v>2292.6500000000015</v>
      </c>
      <c r="Z93" t="str">
        <f ca="1"/>
        <v>Acct  1 - US Bank</v>
      </c>
      <c r="AA93" t="str">
        <f ca="1"/>
        <v>Cese Transfer</v>
      </c>
      <c r="AB93">
        <f ca="1"/>
        <v>46167</v>
      </c>
      <c r="AC93">
        <f ca="1"/>
        <v>7097.8799999999992</v>
      </c>
      <c r="AD93" t="str">
        <f ca="1"/>
        <v>Acct  2 - Wells Fargo</v>
      </c>
      <c r="AE93" t="str">
        <f ca="1"/>
        <v>Cese Transfer</v>
      </c>
      <c r="AF93">
        <f ca="1"/>
        <v>46167</v>
      </c>
      <c r="AG93">
        <f ca="1"/>
        <v>23904.39</v>
      </c>
      <c r="AH93" t="str">
        <f ca="1"/>
        <v>Acct  3 - ADP</v>
      </c>
      <c r="AI93" t="str">
        <f ca="1"/>
        <v>Cese Transfer</v>
      </c>
      <c r="AJ93">
        <f ca="1"/>
        <v>46167</v>
      </c>
      <c r="AK93">
        <f ca="1"/>
        <v>114.43</v>
      </c>
      <c r="AL93" t="str">
        <f ca="1"/>
        <v>Acct  4 - Marcus</v>
      </c>
      <c r="AM93" t="str">
        <f ca="1"/>
        <v>Cese Transfer</v>
      </c>
      <c r="AN93">
        <f ca="1"/>
        <v>46167</v>
      </c>
      <c r="AO93">
        <f ca="1"/>
        <v>12062.04</v>
      </c>
      <c r="AP93" t="str">
        <f ca="1"/>
        <v>Acct  5 - T.Rowe Price</v>
      </c>
      <c r="AQ93" t="str">
        <f ca="1"/>
        <v>Cese Transfer</v>
      </c>
      <c r="AR93">
        <f ca="1"/>
        <v>46167</v>
      </c>
      <c r="AS93">
        <f ca="1"/>
        <v>-5378.05</v>
      </c>
      <c r="AT93" t="str">
        <f ca="1"/>
        <v>Acct  6 - Platinum</v>
      </c>
      <c r="AU93" t="str">
        <f ca="1"/>
        <v>Cese Transfer</v>
      </c>
      <c r="AV93">
        <f ca="1"/>
        <v>46167</v>
      </c>
      <c r="AW93">
        <f ca="1"/>
        <v>-8065.82</v>
      </c>
      <c r="AX93" t="str">
        <f ca="1"/>
        <v>Acct  7 - Visa Go</v>
      </c>
      <c r="AY93" t="str">
        <f ca="1"/>
        <v>Cese Transfer</v>
      </c>
      <c r="AZ93">
        <f ca="1"/>
        <v>46167</v>
      </c>
      <c r="BA93">
        <f ca="1"/>
        <v>-4271.75</v>
      </c>
      <c r="BB93" t="str">
        <f ca="1"/>
        <v>Acct  8 - CareCredit</v>
      </c>
      <c r="BC93" t="str">
        <f ca="1"/>
        <v>Cese Transfer</v>
      </c>
      <c r="BD93">
        <f ca="1"/>
        <v>46167</v>
      </c>
      <c r="BE93">
        <f ca="1"/>
        <v>0</v>
      </c>
      <c r="BF93" t="str">
        <f ca="1"/>
        <v>Acct  9 - Costco</v>
      </c>
      <c r="BG93" t="str">
        <f ca="1"/>
        <v>Cese Transfer</v>
      </c>
      <c r="BH93">
        <f ca="1"/>
        <v>46167</v>
      </c>
      <c r="BI93">
        <f ca="1"/>
        <v>420</v>
      </c>
      <c r="BJ93" t="str">
        <f ca="1"/>
        <v xml:space="preserve">Acct 10 - </v>
      </c>
      <c r="BK93" t="str">
        <f ca="1"/>
        <v>Cese Transfer</v>
      </c>
      <c r="BL93">
        <f ca="1"/>
        <v>46167</v>
      </c>
      <c r="BM93">
        <f ca="1"/>
        <v>9390.5300000000007</v>
      </c>
      <c r="BN93" t="str">
        <f ca="1"/>
        <v xml:space="preserve"> Checking</v>
      </c>
      <c r="BO93" t="str">
        <f ca="1"/>
        <v>Cese Transfer</v>
      </c>
      <c r="BP93">
        <f ca="1"/>
        <v>46167</v>
      </c>
      <c r="BQ93">
        <f ca="1"/>
        <v>-17715.62</v>
      </c>
      <c r="BR93" t="str">
        <f ca="1"/>
        <v xml:space="preserve"> Credit</v>
      </c>
      <c r="BS93" t="str">
        <f ca="1"/>
        <v>Cese Transfer</v>
      </c>
      <c r="BT93">
        <f ca="1"/>
        <v>46167</v>
      </c>
      <c r="BU93">
        <f ca="1"/>
        <v>36080.86</v>
      </c>
      <c r="BV93" t="str">
        <f ca="1"/>
        <v xml:space="preserve"> Savings</v>
      </c>
      <c r="BW93" t="str">
        <f ca="1"/>
        <v>Cese Transfer</v>
      </c>
      <c r="BX93">
        <f ca="1"/>
        <v>46167</v>
      </c>
      <c r="BY93">
        <f ca="1"/>
        <v>28175.769999999997</v>
      </c>
      <c r="BZ93" t="str">
        <f ca="1"/>
        <v xml:space="preserve"> Net Worth</v>
      </c>
    </row>
    <row r="94" spans="1:78" x14ac:dyDescent="0.25">
      <c r="A94" t="str">
        <f ca="1"/>
        <v>Cese Transfer</v>
      </c>
      <c r="B94" s="8">
        <f ca="1"/>
        <v>46167</v>
      </c>
      <c r="C94" s="107">
        <f ca="1"/>
        <v>2292.6500000000015</v>
      </c>
      <c r="D94" t="str">
        <f ca="1"/>
        <v>Acct  1 - US Bank</v>
      </c>
      <c r="F94" t="str">
        <f ca="1"/>
        <v>Internet</v>
      </c>
      <c r="G94" s="8">
        <f ca="1"/>
        <v>46168</v>
      </c>
      <c r="H94" s="107">
        <f ca="1"/>
        <v>9390.5300000000007</v>
      </c>
      <c r="I94" s="107">
        <f ca="1"/>
        <v>-17715.62</v>
      </c>
      <c r="J94" s="107">
        <f ca="1"/>
        <v>36080.86</v>
      </c>
      <c r="K94" s="107">
        <f ca="1"/>
        <v>28175.769999999997</v>
      </c>
      <c r="L94" s="107">
        <f ca="1"/>
        <v>2292.6500000000015</v>
      </c>
      <c r="M94" s="107">
        <f ca="1"/>
        <v>7097.8799999999992</v>
      </c>
      <c r="N94" s="107">
        <f ca="1"/>
        <v>23904.39</v>
      </c>
      <c r="O94" s="107">
        <f ca="1"/>
        <v>114.43</v>
      </c>
      <c r="P94" s="107">
        <f ca="1"/>
        <v>12062.04</v>
      </c>
      <c r="Q94" s="107">
        <f ca="1"/>
        <v>-5378.05</v>
      </c>
      <c r="R94" s="107">
        <f ca="1"/>
        <v>-8065.82</v>
      </c>
      <c r="S94" s="107">
        <f ca="1"/>
        <v>-4271.75</v>
      </c>
      <c r="T94" s="107">
        <f ca="1"/>
        <v>0</v>
      </c>
      <c r="U94" s="107">
        <f ca="1"/>
        <v>420</v>
      </c>
      <c r="W94" t="str">
        <f ca="1"/>
        <v>Internet</v>
      </c>
      <c r="X94">
        <f ca="1"/>
        <v>46168</v>
      </c>
      <c r="Y94">
        <f ca="1"/>
        <v>2292.6500000000015</v>
      </c>
      <c r="Z94" t="str">
        <f ca="1"/>
        <v>Acct  1 - US Bank</v>
      </c>
      <c r="AA94" t="str">
        <f ca="1"/>
        <v>Internet</v>
      </c>
      <c r="AB94">
        <f ca="1"/>
        <v>46168</v>
      </c>
      <c r="AC94">
        <f ca="1"/>
        <v>7097.8799999999992</v>
      </c>
      <c r="AD94" t="str">
        <f ca="1"/>
        <v>Acct  2 - Wells Fargo</v>
      </c>
      <c r="AE94" t="str">
        <f ca="1"/>
        <v>Internet</v>
      </c>
      <c r="AF94">
        <f ca="1"/>
        <v>46168</v>
      </c>
      <c r="AG94">
        <f ca="1"/>
        <v>23904.39</v>
      </c>
      <c r="AH94" t="str">
        <f ca="1"/>
        <v>Acct  3 - ADP</v>
      </c>
      <c r="AI94" t="str">
        <f ca="1"/>
        <v>Internet</v>
      </c>
      <c r="AJ94">
        <f ca="1"/>
        <v>46168</v>
      </c>
      <c r="AK94">
        <f ca="1"/>
        <v>114.43</v>
      </c>
      <c r="AL94" t="str">
        <f ca="1"/>
        <v>Acct  4 - Marcus</v>
      </c>
      <c r="AM94" t="str">
        <f ca="1"/>
        <v>Internet</v>
      </c>
      <c r="AN94">
        <f ca="1"/>
        <v>46168</v>
      </c>
      <c r="AO94">
        <f ca="1"/>
        <v>12062.04</v>
      </c>
      <c r="AP94" t="str">
        <f ca="1"/>
        <v>Acct  5 - T.Rowe Price</v>
      </c>
      <c r="AQ94" t="str">
        <f ca="1"/>
        <v>Internet</v>
      </c>
      <c r="AR94">
        <f ca="1"/>
        <v>46168</v>
      </c>
      <c r="AS94">
        <f ca="1"/>
        <v>-5378.05</v>
      </c>
      <c r="AT94" t="str">
        <f ca="1"/>
        <v>Acct  6 - Platinum</v>
      </c>
      <c r="AU94" t="str">
        <f ca="1"/>
        <v>Internet</v>
      </c>
      <c r="AV94">
        <f ca="1"/>
        <v>46168</v>
      </c>
      <c r="AW94">
        <f ca="1"/>
        <v>-8065.82</v>
      </c>
      <c r="AX94" t="str">
        <f ca="1"/>
        <v>Acct  7 - Visa Go</v>
      </c>
      <c r="AY94" t="str">
        <f ca="1"/>
        <v>Internet</v>
      </c>
      <c r="AZ94">
        <f ca="1"/>
        <v>46168</v>
      </c>
      <c r="BA94">
        <f ca="1"/>
        <v>-4271.75</v>
      </c>
      <c r="BB94" t="str">
        <f ca="1"/>
        <v>Acct  8 - CareCredit</v>
      </c>
      <c r="BC94" t="str">
        <f ca="1"/>
        <v>Internet</v>
      </c>
      <c r="BD94">
        <f ca="1"/>
        <v>46168</v>
      </c>
      <c r="BE94">
        <f ca="1"/>
        <v>0</v>
      </c>
      <c r="BF94" t="str">
        <f ca="1"/>
        <v>Acct  9 - Costco</v>
      </c>
      <c r="BG94" t="str">
        <f ca="1"/>
        <v>Internet</v>
      </c>
      <c r="BH94">
        <f ca="1"/>
        <v>46168</v>
      </c>
      <c r="BI94">
        <f ca="1"/>
        <v>420</v>
      </c>
      <c r="BJ94" t="str">
        <f ca="1"/>
        <v xml:space="preserve">Acct 10 - </v>
      </c>
      <c r="BK94" t="str">
        <f ca="1"/>
        <v>Internet</v>
      </c>
      <c r="BL94">
        <f ca="1"/>
        <v>46168</v>
      </c>
      <c r="BM94">
        <f ca="1"/>
        <v>9390.5300000000007</v>
      </c>
      <c r="BN94" t="str">
        <f ca="1"/>
        <v xml:space="preserve"> Checking</v>
      </c>
      <c r="BO94" t="str">
        <f ca="1"/>
        <v>Internet</v>
      </c>
      <c r="BP94">
        <f ca="1"/>
        <v>46168</v>
      </c>
      <c r="BQ94">
        <f ca="1"/>
        <v>-17715.62</v>
      </c>
      <c r="BR94" t="str">
        <f ca="1"/>
        <v xml:space="preserve"> Credit</v>
      </c>
      <c r="BS94" t="str">
        <f ca="1"/>
        <v>Internet</v>
      </c>
      <c r="BT94">
        <f ca="1"/>
        <v>46168</v>
      </c>
      <c r="BU94">
        <f ca="1"/>
        <v>36080.86</v>
      </c>
      <c r="BV94" t="str">
        <f ca="1"/>
        <v xml:space="preserve"> Savings</v>
      </c>
      <c r="BW94" t="str">
        <f ca="1"/>
        <v>Internet</v>
      </c>
      <c r="BX94">
        <f ca="1"/>
        <v>46168</v>
      </c>
      <c r="BY94">
        <f ca="1"/>
        <v>28175.769999999997</v>
      </c>
      <c r="BZ94" t="str">
        <f ca="1"/>
        <v xml:space="preserve"> Net Worth</v>
      </c>
    </row>
    <row r="95" spans="1:78" x14ac:dyDescent="0.25">
      <c r="A95" t="str">
        <f ca="1"/>
        <v>Internet</v>
      </c>
      <c r="B95" s="8">
        <f ca="1"/>
        <v>46168</v>
      </c>
      <c r="C95" s="107">
        <f ca="1"/>
        <v>2292.6500000000015</v>
      </c>
      <c r="D95" t="str">
        <f ca="1"/>
        <v>Acct  1 - US Bank</v>
      </c>
      <c r="F95" t="str">
        <f ca="1"/>
        <v>Windsurf</v>
      </c>
      <c r="G95" s="8">
        <f ca="1"/>
        <v>46168</v>
      </c>
      <c r="H95" s="107">
        <f ca="1"/>
        <v>9375.5300000000007</v>
      </c>
      <c r="I95" s="107">
        <f ca="1"/>
        <v>-17715.62</v>
      </c>
      <c r="J95" s="107">
        <f ca="1"/>
        <v>36080.86</v>
      </c>
      <c r="K95" s="107">
        <f ca="1"/>
        <v>28160.769999999997</v>
      </c>
      <c r="L95" s="107">
        <f ca="1"/>
        <v>2277.6500000000015</v>
      </c>
      <c r="M95" s="107">
        <f ca="1"/>
        <v>7097.8799999999992</v>
      </c>
      <c r="N95" s="107">
        <f ca="1"/>
        <v>23904.39</v>
      </c>
      <c r="O95" s="107">
        <f ca="1"/>
        <v>114.43</v>
      </c>
      <c r="P95" s="107">
        <f ca="1"/>
        <v>12062.04</v>
      </c>
      <c r="Q95" s="107">
        <f ca="1"/>
        <v>-5378.05</v>
      </c>
      <c r="R95" s="107">
        <f ca="1"/>
        <v>-8065.82</v>
      </c>
      <c r="S95" s="107">
        <f ca="1"/>
        <v>-4271.75</v>
      </c>
      <c r="T95" s="107">
        <f ca="1"/>
        <v>0</v>
      </c>
      <c r="U95" s="107">
        <f ca="1"/>
        <v>420</v>
      </c>
      <c r="W95" t="str">
        <f ca="1"/>
        <v>Windsurf</v>
      </c>
      <c r="X95">
        <f ca="1"/>
        <v>46168</v>
      </c>
      <c r="Y95">
        <f ca="1"/>
        <v>2277.6500000000015</v>
      </c>
      <c r="Z95" t="str">
        <f ca="1"/>
        <v>Acct  1 - US Bank</v>
      </c>
      <c r="AA95" t="str">
        <f ca="1"/>
        <v>Windsurf</v>
      </c>
      <c r="AB95">
        <f ca="1"/>
        <v>46168</v>
      </c>
      <c r="AC95">
        <f ca="1"/>
        <v>7097.8799999999992</v>
      </c>
      <c r="AD95" t="str">
        <f ca="1"/>
        <v>Acct  2 - Wells Fargo</v>
      </c>
      <c r="AE95" t="str">
        <f ca="1"/>
        <v>Windsurf</v>
      </c>
      <c r="AF95">
        <f ca="1"/>
        <v>46168</v>
      </c>
      <c r="AG95">
        <f ca="1"/>
        <v>23904.39</v>
      </c>
      <c r="AH95" t="str">
        <f ca="1"/>
        <v>Acct  3 - ADP</v>
      </c>
      <c r="AI95" t="str">
        <f ca="1"/>
        <v>Windsurf</v>
      </c>
      <c r="AJ95">
        <f ca="1"/>
        <v>46168</v>
      </c>
      <c r="AK95">
        <f ca="1"/>
        <v>114.43</v>
      </c>
      <c r="AL95" t="str">
        <f ca="1"/>
        <v>Acct  4 - Marcus</v>
      </c>
      <c r="AM95" t="str">
        <f ca="1"/>
        <v>Windsurf</v>
      </c>
      <c r="AN95">
        <f ca="1"/>
        <v>46168</v>
      </c>
      <c r="AO95">
        <f ca="1"/>
        <v>12062.04</v>
      </c>
      <c r="AP95" t="str">
        <f ca="1"/>
        <v>Acct  5 - T.Rowe Price</v>
      </c>
      <c r="AQ95" t="str">
        <f ca="1"/>
        <v>Windsurf</v>
      </c>
      <c r="AR95">
        <f ca="1"/>
        <v>46168</v>
      </c>
      <c r="AS95">
        <f ca="1"/>
        <v>-5378.05</v>
      </c>
      <c r="AT95" t="str">
        <f ca="1"/>
        <v>Acct  6 - Platinum</v>
      </c>
      <c r="AU95" t="str">
        <f ca="1"/>
        <v>Windsurf</v>
      </c>
      <c r="AV95">
        <f ca="1"/>
        <v>46168</v>
      </c>
      <c r="AW95">
        <f ca="1"/>
        <v>-8065.82</v>
      </c>
      <c r="AX95" t="str">
        <f ca="1"/>
        <v>Acct  7 - Visa Go</v>
      </c>
      <c r="AY95" t="str">
        <f ca="1"/>
        <v>Windsurf</v>
      </c>
      <c r="AZ95">
        <f ca="1"/>
        <v>46168</v>
      </c>
      <c r="BA95">
        <f ca="1"/>
        <v>-4271.75</v>
      </c>
      <c r="BB95" t="str">
        <f ca="1"/>
        <v>Acct  8 - CareCredit</v>
      </c>
      <c r="BC95" t="str">
        <f ca="1"/>
        <v>Windsurf</v>
      </c>
      <c r="BD95">
        <f ca="1"/>
        <v>46168</v>
      </c>
      <c r="BE95">
        <f ca="1"/>
        <v>0</v>
      </c>
      <c r="BF95" t="str">
        <f ca="1"/>
        <v>Acct  9 - Costco</v>
      </c>
      <c r="BG95" t="str">
        <f ca="1"/>
        <v>Windsurf</v>
      </c>
      <c r="BH95">
        <f ca="1"/>
        <v>46168</v>
      </c>
      <c r="BI95">
        <f ca="1"/>
        <v>420</v>
      </c>
      <c r="BJ95" t="str">
        <f ca="1"/>
        <v xml:space="preserve">Acct 10 - </v>
      </c>
      <c r="BK95" t="str">
        <f ca="1"/>
        <v>Windsurf</v>
      </c>
      <c r="BL95">
        <f ca="1"/>
        <v>46168</v>
      </c>
      <c r="BM95">
        <f ca="1"/>
        <v>9375.5300000000007</v>
      </c>
      <c r="BN95" t="str">
        <f ca="1"/>
        <v xml:space="preserve"> Checking</v>
      </c>
      <c r="BO95" t="str">
        <f ca="1"/>
        <v>Windsurf</v>
      </c>
      <c r="BP95">
        <f ca="1"/>
        <v>46168</v>
      </c>
      <c r="BQ95">
        <f ca="1"/>
        <v>-17715.62</v>
      </c>
      <c r="BR95" t="str">
        <f ca="1"/>
        <v xml:space="preserve"> Credit</v>
      </c>
      <c r="BS95" t="str">
        <f ca="1"/>
        <v>Windsurf</v>
      </c>
      <c r="BT95">
        <f ca="1"/>
        <v>46168</v>
      </c>
      <c r="BU95">
        <f ca="1"/>
        <v>36080.86</v>
      </c>
      <c r="BV95" t="str">
        <f ca="1"/>
        <v xml:space="preserve"> Savings</v>
      </c>
      <c r="BW95" t="str">
        <f ca="1"/>
        <v>Windsurf</v>
      </c>
      <c r="BX95">
        <f ca="1"/>
        <v>46168</v>
      </c>
      <c r="BY95">
        <f ca="1"/>
        <v>28160.769999999997</v>
      </c>
      <c r="BZ95" t="str">
        <f ca="1"/>
        <v xml:space="preserve"> Net Worth</v>
      </c>
    </row>
    <row r="96" spans="1:78" x14ac:dyDescent="0.25">
      <c r="A96" t="str">
        <f ca="1"/>
        <v>Windsurf</v>
      </c>
      <c r="B96" s="8">
        <f ca="1"/>
        <v>46168</v>
      </c>
      <c r="C96" s="107">
        <f ca="1"/>
        <v>2277.6500000000015</v>
      </c>
      <c r="D96" t="str">
        <f ca="1"/>
        <v>Acct  1 - US Bank</v>
      </c>
      <c r="F96" t="str">
        <f ca="1"/>
        <v>Tidal</v>
      </c>
      <c r="G96" s="8">
        <f ca="1"/>
        <v>46169</v>
      </c>
      <c r="H96" s="107">
        <f ca="1"/>
        <v>9364.5400000000009</v>
      </c>
      <c r="I96" s="107">
        <f ca="1"/>
        <v>-17715.62</v>
      </c>
      <c r="J96" s="107">
        <f ca="1"/>
        <v>36080.86</v>
      </c>
      <c r="K96" s="107">
        <f ca="1"/>
        <v>28149.78</v>
      </c>
      <c r="L96" s="107">
        <f ca="1"/>
        <v>2266.6600000000017</v>
      </c>
      <c r="M96" s="107">
        <f ca="1"/>
        <v>7097.8799999999992</v>
      </c>
      <c r="N96" s="107">
        <f ca="1"/>
        <v>23904.39</v>
      </c>
      <c r="O96" s="107">
        <f ca="1"/>
        <v>114.43</v>
      </c>
      <c r="P96" s="107">
        <f ca="1"/>
        <v>12062.04</v>
      </c>
      <c r="Q96" s="107">
        <f ca="1"/>
        <v>-5378.05</v>
      </c>
      <c r="R96" s="107">
        <f ca="1"/>
        <v>-8065.82</v>
      </c>
      <c r="S96" s="107">
        <f ca="1"/>
        <v>-4271.75</v>
      </c>
      <c r="T96" s="107">
        <f ca="1"/>
        <v>0</v>
      </c>
      <c r="U96" s="107">
        <f ca="1"/>
        <v>420</v>
      </c>
      <c r="W96" t="str">
        <f ca="1"/>
        <v>Tidal</v>
      </c>
      <c r="X96">
        <f ca="1"/>
        <v>46169</v>
      </c>
      <c r="Y96">
        <f ca="1"/>
        <v>2266.6600000000017</v>
      </c>
      <c r="Z96" t="str">
        <f ca="1"/>
        <v>Acct  1 - US Bank</v>
      </c>
      <c r="AA96" t="str">
        <f ca="1"/>
        <v>Tidal</v>
      </c>
      <c r="AB96">
        <f ca="1"/>
        <v>46169</v>
      </c>
      <c r="AC96">
        <f ca="1"/>
        <v>7097.8799999999992</v>
      </c>
      <c r="AD96" t="str">
        <f ca="1"/>
        <v>Acct  2 - Wells Fargo</v>
      </c>
      <c r="AE96" t="str">
        <f ca="1"/>
        <v>Tidal</v>
      </c>
      <c r="AF96">
        <f ca="1"/>
        <v>46169</v>
      </c>
      <c r="AG96">
        <f ca="1"/>
        <v>23904.39</v>
      </c>
      <c r="AH96" t="str">
        <f ca="1"/>
        <v>Acct  3 - ADP</v>
      </c>
      <c r="AI96" t="str">
        <f ca="1"/>
        <v>Tidal</v>
      </c>
      <c r="AJ96">
        <f ca="1"/>
        <v>46169</v>
      </c>
      <c r="AK96">
        <f ca="1"/>
        <v>114.43</v>
      </c>
      <c r="AL96" t="str">
        <f ca="1"/>
        <v>Acct  4 - Marcus</v>
      </c>
      <c r="AM96" t="str">
        <f ca="1"/>
        <v>Tidal</v>
      </c>
      <c r="AN96">
        <f ca="1"/>
        <v>46169</v>
      </c>
      <c r="AO96">
        <f ca="1"/>
        <v>12062.04</v>
      </c>
      <c r="AP96" t="str">
        <f ca="1"/>
        <v>Acct  5 - T.Rowe Price</v>
      </c>
      <c r="AQ96" t="str">
        <f ca="1"/>
        <v>Tidal</v>
      </c>
      <c r="AR96">
        <f ca="1"/>
        <v>46169</v>
      </c>
      <c r="AS96">
        <f ca="1"/>
        <v>-5378.05</v>
      </c>
      <c r="AT96" t="str">
        <f ca="1"/>
        <v>Acct  6 - Platinum</v>
      </c>
      <c r="AU96" t="str">
        <f ca="1"/>
        <v>Tidal</v>
      </c>
      <c r="AV96">
        <f ca="1"/>
        <v>46169</v>
      </c>
      <c r="AW96">
        <f ca="1"/>
        <v>-8065.82</v>
      </c>
      <c r="AX96" t="str">
        <f ca="1"/>
        <v>Acct  7 - Visa Go</v>
      </c>
      <c r="AY96" t="str">
        <f ca="1"/>
        <v>Tidal</v>
      </c>
      <c r="AZ96">
        <f ca="1"/>
        <v>46169</v>
      </c>
      <c r="BA96">
        <f ca="1"/>
        <v>-4271.75</v>
      </c>
      <c r="BB96" t="str">
        <f ca="1"/>
        <v>Acct  8 - CareCredit</v>
      </c>
      <c r="BC96" t="str">
        <f ca="1"/>
        <v>Tidal</v>
      </c>
      <c r="BD96">
        <f ca="1"/>
        <v>46169</v>
      </c>
      <c r="BE96">
        <f ca="1"/>
        <v>0</v>
      </c>
      <c r="BF96" t="str">
        <f ca="1"/>
        <v>Acct  9 - Costco</v>
      </c>
      <c r="BG96" t="str">
        <f ca="1"/>
        <v>Tidal</v>
      </c>
      <c r="BH96">
        <f ca="1"/>
        <v>46169</v>
      </c>
      <c r="BI96">
        <f ca="1"/>
        <v>420</v>
      </c>
      <c r="BJ96" t="str">
        <f ca="1"/>
        <v xml:space="preserve">Acct 10 - </v>
      </c>
      <c r="BK96" t="str">
        <f ca="1"/>
        <v>Tidal</v>
      </c>
      <c r="BL96">
        <f ca="1"/>
        <v>46169</v>
      </c>
      <c r="BM96">
        <f ca="1"/>
        <v>9364.5400000000009</v>
      </c>
      <c r="BN96" t="str">
        <f ca="1"/>
        <v xml:space="preserve"> Checking</v>
      </c>
      <c r="BO96" t="str">
        <f ca="1"/>
        <v>Tidal</v>
      </c>
      <c r="BP96">
        <f ca="1"/>
        <v>46169</v>
      </c>
      <c r="BQ96">
        <f ca="1"/>
        <v>-17715.62</v>
      </c>
      <c r="BR96" t="str">
        <f ca="1"/>
        <v xml:space="preserve"> Credit</v>
      </c>
      <c r="BS96" t="str">
        <f ca="1"/>
        <v>Tidal</v>
      </c>
      <c r="BT96">
        <f ca="1"/>
        <v>46169</v>
      </c>
      <c r="BU96">
        <f ca="1"/>
        <v>36080.86</v>
      </c>
      <c r="BV96" t="str">
        <f ca="1"/>
        <v xml:space="preserve"> Savings</v>
      </c>
      <c r="BW96" t="str">
        <f ca="1"/>
        <v>Tidal</v>
      </c>
      <c r="BX96">
        <f ca="1"/>
        <v>46169</v>
      </c>
      <c r="BY96">
        <f ca="1"/>
        <v>28149.78</v>
      </c>
      <c r="BZ96" t="str">
        <f ca="1"/>
        <v xml:space="preserve"> Net Worth</v>
      </c>
    </row>
    <row r="97" spans="1:78" x14ac:dyDescent="0.25">
      <c r="A97" t="str">
        <f ca="1"/>
        <v>Tidal</v>
      </c>
      <c r="B97" s="8">
        <f ca="1"/>
        <v>46169</v>
      </c>
      <c r="C97" s="107">
        <f ca="1"/>
        <v>2266.6600000000017</v>
      </c>
      <c r="D97" t="str">
        <f ca="1"/>
        <v>Acct  1 - US Bank</v>
      </c>
      <c r="F97" t="str">
        <f ca="1"/>
        <v>Costco Citi</v>
      </c>
      <c r="G97" s="8">
        <f ca="1"/>
        <v>46170</v>
      </c>
      <c r="H97" s="107">
        <f ca="1"/>
        <v>9224.5400000000009</v>
      </c>
      <c r="I97" s="107">
        <f ca="1"/>
        <v>-17715.62</v>
      </c>
      <c r="J97" s="107">
        <f ca="1"/>
        <v>36080.86</v>
      </c>
      <c r="K97" s="107">
        <f ca="1"/>
        <v>28149.78</v>
      </c>
      <c r="L97" s="107">
        <f ca="1"/>
        <v>2126.6600000000017</v>
      </c>
      <c r="M97" s="107">
        <f ca="1"/>
        <v>7097.8799999999992</v>
      </c>
      <c r="N97" s="107">
        <f ca="1"/>
        <v>23904.39</v>
      </c>
      <c r="O97" s="107">
        <f ca="1"/>
        <v>114.43</v>
      </c>
      <c r="P97" s="107">
        <f ca="1"/>
        <v>12062.04</v>
      </c>
      <c r="Q97" s="107">
        <f ca="1"/>
        <v>-5378.05</v>
      </c>
      <c r="R97" s="107">
        <f ca="1"/>
        <v>-8065.82</v>
      </c>
      <c r="S97" s="107">
        <f ca="1"/>
        <v>-4271.75</v>
      </c>
      <c r="T97" s="107">
        <f ca="1"/>
        <v>0</v>
      </c>
      <c r="U97" s="107">
        <f ca="1"/>
        <v>560</v>
      </c>
      <c r="W97" t="str">
        <f ca="1"/>
        <v>Costco Citi</v>
      </c>
      <c r="X97">
        <f ca="1"/>
        <v>46170</v>
      </c>
      <c r="Y97">
        <f ca="1"/>
        <v>2126.6600000000017</v>
      </c>
      <c r="Z97" t="str">
        <f ca="1"/>
        <v>Acct  1 - US Bank</v>
      </c>
      <c r="AA97" t="str">
        <f ca="1"/>
        <v>Costco Citi</v>
      </c>
      <c r="AB97">
        <f ca="1"/>
        <v>46170</v>
      </c>
      <c r="AC97">
        <f ca="1"/>
        <v>7097.8799999999992</v>
      </c>
      <c r="AD97" t="str">
        <f ca="1"/>
        <v>Acct  2 - Wells Fargo</v>
      </c>
      <c r="AE97" t="str">
        <f ca="1"/>
        <v>Costco Citi</v>
      </c>
      <c r="AF97">
        <f ca="1"/>
        <v>46170</v>
      </c>
      <c r="AG97">
        <f ca="1"/>
        <v>23904.39</v>
      </c>
      <c r="AH97" t="str">
        <f ca="1"/>
        <v>Acct  3 - ADP</v>
      </c>
      <c r="AI97" t="str">
        <f ca="1"/>
        <v>Costco Citi</v>
      </c>
      <c r="AJ97">
        <f ca="1"/>
        <v>46170</v>
      </c>
      <c r="AK97">
        <f ca="1"/>
        <v>114.43</v>
      </c>
      <c r="AL97" t="str">
        <f ca="1"/>
        <v>Acct  4 - Marcus</v>
      </c>
      <c r="AM97" t="str">
        <f ca="1"/>
        <v>Costco Citi</v>
      </c>
      <c r="AN97">
        <f ca="1"/>
        <v>46170</v>
      </c>
      <c r="AO97">
        <f ca="1"/>
        <v>12062.04</v>
      </c>
      <c r="AP97" t="str">
        <f ca="1"/>
        <v>Acct  5 - T.Rowe Price</v>
      </c>
      <c r="AQ97" t="str">
        <f ca="1"/>
        <v>Costco Citi</v>
      </c>
      <c r="AR97">
        <f ca="1"/>
        <v>46170</v>
      </c>
      <c r="AS97">
        <f ca="1"/>
        <v>-5378.05</v>
      </c>
      <c r="AT97" t="str">
        <f ca="1"/>
        <v>Acct  6 - Platinum</v>
      </c>
      <c r="AU97" t="str">
        <f ca="1"/>
        <v>Costco Citi</v>
      </c>
      <c r="AV97">
        <f ca="1"/>
        <v>46170</v>
      </c>
      <c r="AW97">
        <f ca="1"/>
        <v>-8065.82</v>
      </c>
      <c r="AX97" t="str">
        <f ca="1"/>
        <v>Acct  7 - Visa Go</v>
      </c>
      <c r="AY97" t="str">
        <f ca="1"/>
        <v>Costco Citi</v>
      </c>
      <c r="AZ97">
        <f ca="1"/>
        <v>46170</v>
      </c>
      <c r="BA97">
        <f ca="1"/>
        <v>-4271.75</v>
      </c>
      <c r="BB97" t="str">
        <f ca="1"/>
        <v>Acct  8 - CareCredit</v>
      </c>
      <c r="BC97" t="str">
        <f ca="1"/>
        <v>Costco Citi</v>
      </c>
      <c r="BD97">
        <f ca="1"/>
        <v>46170</v>
      </c>
      <c r="BE97">
        <f ca="1"/>
        <v>0</v>
      </c>
      <c r="BF97" t="str">
        <f ca="1"/>
        <v>Acct  9 - Costco</v>
      </c>
      <c r="BG97" t="str">
        <f ca="1"/>
        <v>Costco Citi</v>
      </c>
      <c r="BH97">
        <f ca="1"/>
        <v>46170</v>
      </c>
      <c r="BI97">
        <f ca="1"/>
        <v>560</v>
      </c>
      <c r="BJ97" t="str">
        <f ca="1"/>
        <v xml:space="preserve">Acct 10 - </v>
      </c>
      <c r="BK97" t="str">
        <f ca="1"/>
        <v>Costco Citi</v>
      </c>
      <c r="BL97">
        <f ca="1"/>
        <v>46170</v>
      </c>
      <c r="BM97">
        <f ca="1"/>
        <v>9224.5400000000009</v>
      </c>
      <c r="BN97" t="str">
        <f ca="1"/>
        <v xml:space="preserve"> Checking</v>
      </c>
      <c r="BO97" t="str">
        <f ca="1"/>
        <v>Costco Citi</v>
      </c>
      <c r="BP97">
        <f ca="1"/>
        <v>46170</v>
      </c>
      <c r="BQ97">
        <f ca="1"/>
        <v>-17715.62</v>
      </c>
      <c r="BR97" t="str">
        <f ca="1"/>
        <v xml:space="preserve"> Credit</v>
      </c>
      <c r="BS97" t="str">
        <f ca="1"/>
        <v>Costco Citi</v>
      </c>
      <c r="BT97">
        <f ca="1"/>
        <v>46170</v>
      </c>
      <c r="BU97">
        <f ca="1"/>
        <v>36080.86</v>
      </c>
      <c r="BV97" t="str">
        <f ca="1"/>
        <v xml:space="preserve"> Savings</v>
      </c>
      <c r="BW97" t="str">
        <f ca="1"/>
        <v>Costco Citi</v>
      </c>
      <c r="BX97">
        <f ca="1"/>
        <v>46170</v>
      </c>
      <c r="BY97">
        <f ca="1"/>
        <v>28149.78</v>
      </c>
      <c r="BZ97" t="str">
        <f ca="1"/>
        <v xml:space="preserve"> Net Worth</v>
      </c>
    </row>
    <row r="98" spans="1:78" x14ac:dyDescent="0.25">
      <c r="A98" t="str">
        <f ca="1"/>
        <v>Costco Citi</v>
      </c>
      <c r="B98" s="8">
        <f ca="1"/>
        <v>46170</v>
      </c>
      <c r="C98" s="107">
        <f ca="1"/>
        <v>2126.6600000000017</v>
      </c>
      <c r="D98" t="str">
        <f ca="1"/>
        <v>Acct  1 - US Bank</v>
      </c>
      <c r="F98" t="str">
        <f ca="1"/>
        <v>Kulo Transfer</v>
      </c>
      <c r="G98" s="8">
        <f ca="1"/>
        <v>46170</v>
      </c>
      <c r="H98" s="107">
        <f ca="1"/>
        <v>10274.540000000001</v>
      </c>
      <c r="I98" s="107">
        <f ca="1"/>
        <v>-17715.62</v>
      </c>
      <c r="J98" s="107">
        <f ca="1"/>
        <v>36080.86</v>
      </c>
      <c r="K98" s="107">
        <f ca="1"/>
        <v>29199.78</v>
      </c>
      <c r="L98" s="107">
        <f ca="1"/>
        <v>3176.6600000000017</v>
      </c>
      <c r="M98" s="107">
        <f ca="1"/>
        <v>7097.8799999999992</v>
      </c>
      <c r="N98" s="107">
        <f ca="1"/>
        <v>23904.39</v>
      </c>
      <c r="O98" s="107">
        <f ca="1"/>
        <v>114.43</v>
      </c>
      <c r="P98" s="107">
        <f ca="1"/>
        <v>12062.04</v>
      </c>
      <c r="Q98" s="107">
        <f ca="1"/>
        <v>-5378.05</v>
      </c>
      <c r="R98" s="107">
        <f ca="1"/>
        <v>-8065.82</v>
      </c>
      <c r="S98" s="107">
        <f ca="1"/>
        <v>-4271.75</v>
      </c>
      <c r="T98" s="107">
        <f ca="1"/>
        <v>0</v>
      </c>
      <c r="U98" s="107">
        <f ca="1"/>
        <v>560</v>
      </c>
      <c r="W98" t="str">
        <f ca="1"/>
        <v>Kulo Transfer</v>
      </c>
      <c r="X98">
        <f ca="1"/>
        <v>46170</v>
      </c>
      <c r="Y98">
        <f ca="1"/>
        <v>3176.6600000000017</v>
      </c>
      <c r="Z98" t="str">
        <f ca="1"/>
        <v>Acct  1 - US Bank</v>
      </c>
      <c r="AA98" t="str">
        <f ca="1"/>
        <v>Kulo Transfer</v>
      </c>
      <c r="AB98">
        <f ca="1"/>
        <v>46170</v>
      </c>
      <c r="AC98">
        <f ca="1"/>
        <v>7097.8799999999992</v>
      </c>
      <c r="AD98" t="str">
        <f ca="1"/>
        <v>Acct  2 - Wells Fargo</v>
      </c>
      <c r="AE98" t="str">
        <f ca="1"/>
        <v>Kulo Transfer</v>
      </c>
      <c r="AF98">
        <f ca="1"/>
        <v>46170</v>
      </c>
      <c r="AG98">
        <f ca="1"/>
        <v>23904.39</v>
      </c>
      <c r="AH98" t="str">
        <f ca="1"/>
        <v>Acct  3 - ADP</v>
      </c>
      <c r="AI98" t="str">
        <f ca="1"/>
        <v>Kulo Transfer</v>
      </c>
      <c r="AJ98">
        <f ca="1"/>
        <v>46170</v>
      </c>
      <c r="AK98">
        <f ca="1"/>
        <v>114.43</v>
      </c>
      <c r="AL98" t="str">
        <f ca="1"/>
        <v>Acct  4 - Marcus</v>
      </c>
      <c r="AM98" t="str">
        <f ca="1"/>
        <v>Kulo Transfer</v>
      </c>
      <c r="AN98">
        <f ca="1"/>
        <v>46170</v>
      </c>
      <c r="AO98">
        <f ca="1"/>
        <v>12062.04</v>
      </c>
      <c r="AP98" t="str">
        <f ca="1"/>
        <v>Acct  5 - T.Rowe Price</v>
      </c>
      <c r="AQ98" t="str">
        <f ca="1"/>
        <v>Kulo Transfer</v>
      </c>
      <c r="AR98">
        <f ca="1"/>
        <v>46170</v>
      </c>
      <c r="AS98">
        <f ca="1"/>
        <v>-5378.05</v>
      </c>
      <c r="AT98" t="str">
        <f ca="1"/>
        <v>Acct  6 - Platinum</v>
      </c>
      <c r="AU98" t="str">
        <f ca="1"/>
        <v>Kulo Transfer</v>
      </c>
      <c r="AV98">
        <f ca="1"/>
        <v>46170</v>
      </c>
      <c r="AW98">
        <f ca="1"/>
        <v>-8065.82</v>
      </c>
      <c r="AX98" t="str">
        <f ca="1"/>
        <v>Acct  7 - Visa Go</v>
      </c>
      <c r="AY98" t="str">
        <f ca="1"/>
        <v>Kulo Transfer</v>
      </c>
      <c r="AZ98">
        <f ca="1"/>
        <v>46170</v>
      </c>
      <c r="BA98">
        <f ca="1"/>
        <v>-4271.75</v>
      </c>
      <c r="BB98" t="str">
        <f ca="1"/>
        <v>Acct  8 - CareCredit</v>
      </c>
      <c r="BC98" t="str">
        <f ca="1"/>
        <v>Kulo Transfer</v>
      </c>
      <c r="BD98">
        <f ca="1"/>
        <v>46170</v>
      </c>
      <c r="BE98">
        <f ca="1"/>
        <v>0</v>
      </c>
      <c r="BF98" t="str">
        <f ca="1"/>
        <v>Acct  9 - Costco</v>
      </c>
      <c r="BG98" t="str">
        <f ca="1"/>
        <v>Kulo Transfer</v>
      </c>
      <c r="BH98">
        <f ca="1"/>
        <v>46170</v>
      </c>
      <c r="BI98">
        <f ca="1"/>
        <v>560</v>
      </c>
      <c r="BJ98" t="str">
        <f ca="1"/>
        <v xml:space="preserve">Acct 10 - </v>
      </c>
      <c r="BK98" t="str">
        <f ca="1"/>
        <v>Kulo Transfer</v>
      </c>
      <c r="BL98">
        <f ca="1"/>
        <v>46170</v>
      </c>
      <c r="BM98">
        <f ca="1"/>
        <v>10274.540000000001</v>
      </c>
      <c r="BN98" t="str">
        <f ca="1"/>
        <v xml:space="preserve"> Checking</v>
      </c>
      <c r="BO98" t="str">
        <f ca="1"/>
        <v>Kulo Transfer</v>
      </c>
      <c r="BP98">
        <f ca="1"/>
        <v>46170</v>
      </c>
      <c r="BQ98">
        <f ca="1"/>
        <v>-17715.62</v>
      </c>
      <c r="BR98" t="str">
        <f ca="1"/>
        <v xml:space="preserve"> Credit</v>
      </c>
      <c r="BS98" t="str">
        <f ca="1"/>
        <v>Kulo Transfer</v>
      </c>
      <c r="BT98">
        <f ca="1"/>
        <v>46170</v>
      </c>
      <c r="BU98">
        <f ca="1"/>
        <v>36080.86</v>
      </c>
      <c r="BV98" t="str">
        <f ca="1"/>
        <v xml:space="preserve"> Savings</v>
      </c>
      <c r="BW98" t="str">
        <f ca="1"/>
        <v>Kulo Transfer</v>
      </c>
      <c r="BX98">
        <f ca="1"/>
        <v>46170</v>
      </c>
      <c r="BY98">
        <f ca="1"/>
        <v>29199.78</v>
      </c>
      <c r="BZ98" t="str">
        <f ca="1"/>
        <v xml:space="preserve"> Net Worth</v>
      </c>
    </row>
    <row r="99" spans="1:78" x14ac:dyDescent="0.25">
      <c r="A99" t="str">
        <f ca="1"/>
        <v>Kulo Transfer</v>
      </c>
      <c r="B99" s="8">
        <f ca="1"/>
        <v>46170</v>
      </c>
      <c r="C99" s="107">
        <f ca="1"/>
        <v>3176.6600000000017</v>
      </c>
      <c r="D99" t="str">
        <f ca="1"/>
        <v>Acct  1 - US Bank</v>
      </c>
      <c r="F99" t="str">
        <f ca="1"/>
        <v>Kulo SDGE</v>
      </c>
      <c r="G99" s="8">
        <f ca="1"/>
        <v>46170</v>
      </c>
      <c r="H99" s="107">
        <f ca="1"/>
        <v>10192.540000000001</v>
      </c>
      <c r="I99" s="107">
        <f ca="1"/>
        <v>-17715.62</v>
      </c>
      <c r="J99" s="107">
        <f ca="1"/>
        <v>36080.86</v>
      </c>
      <c r="K99" s="107">
        <f ca="1"/>
        <v>29117.78</v>
      </c>
      <c r="L99" s="107">
        <f ca="1"/>
        <v>3094.6600000000017</v>
      </c>
      <c r="M99" s="107">
        <f ca="1"/>
        <v>7097.8799999999992</v>
      </c>
      <c r="N99" s="107">
        <f ca="1"/>
        <v>23904.39</v>
      </c>
      <c r="O99" s="107">
        <f ca="1"/>
        <v>114.43</v>
      </c>
      <c r="P99" s="107">
        <f ca="1"/>
        <v>12062.04</v>
      </c>
      <c r="Q99" s="107">
        <f ca="1"/>
        <v>-5378.05</v>
      </c>
      <c r="R99" s="107">
        <f ca="1"/>
        <v>-8065.82</v>
      </c>
      <c r="S99" s="107">
        <f ca="1"/>
        <v>-4271.75</v>
      </c>
      <c r="T99" s="107">
        <f ca="1"/>
        <v>0</v>
      </c>
      <c r="U99" s="107">
        <f ca="1"/>
        <v>560</v>
      </c>
      <c r="W99" t="str">
        <f ca="1"/>
        <v>Kulo SDGE</v>
      </c>
      <c r="X99">
        <f ca="1"/>
        <v>46170</v>
      </c>
      <c r="Y99">
        <f ca="1"/>
        <v>3094.6600000000017</v>
      </c>
      <c r="Z99" t="str">
        <f ca="1"/>
        <v>Acct  1 - US Bank</v>
      </c>
      <c r="AA99" t="str">
        <f ca="1"/>
        <v>Kulo SDGE</v>
      </c>
      <c r="AB99">
        <f ca="1"/>
        <v>46170</v>
      </c>
      <c r="AC99">
        <f ca="1"/>
        <v>7097.8799999999992</v>
      </c>
      <c r="AD99" t="str">
        <f ca="1"/>
        <v>Acct  2 - Wells Fargo</v>
      </c>
      <c r="AE99" t="str">
        <f ca="1"/>
        <v>Kulo SDGE</v>
      </c>
      <c r="AF99">
        <f ca="1"/>
        <v>46170</v>
      </c>
      <c r="AG99">
        <f ca="1"/>
        <v>23904.39</v>
      </c>
      <c r="AH99" t="str">
        <f ca="1"/>
        <v>Acct  3 - ADP</v>
      </c>
      <c r="AI99" t="str">
        <f ca="1"/>
        <v>Kulo SDGE</v>
      </c>
      <c r="AJ99">
        <f ca="1"/>
        <v>46170</v>
      </c>
      <c r="AK99">
        <f ca="1"/>
        <v>114.43</v>
      </c>
      <c r="AL99" t="str">
        <f ca="1"/>
        <v>Acct  4 - Marcus</v>
      </c>
      <c r="AM99" t="str">
        <f ca="1"/>
        <v>Kulo SDGE</v>
      </c>
      <c r="AN99">
        <f ca="1"/>
        <v>46170</v>
      </c>
      <c r="AO99">
        <f ca="1"/>
        <v>12062.04</v>
      </c>
      <c r="AP99" t="str">
        <f ca="1"/>
        <v>Acct  5 - T.Rowe Price</v>
      </c>
      <c r="AQ99" t="str">
        <f ca="1"/>
        <v>Kulo SDGE</v>
      </c>
      <c r="AR99">
        <f ca="1"/>
        <v>46170</v>
      </c>
      <c r="AS99">
        <f ca="1"/>
        <v>-5378.05</v>
      </c>
      <c r="AT99" t="str">
        <f ca="1"/>
        <v>Acct  6 - Platinum</v>
      </c>
      <c r="AU99" t="str">
        <f ca="1"/>
        <v>Kulo SDGE</v>
      </c>
      <c r="AV99">
        <f ca="1"/>
        <v>46170</v>
      </c>
      <c r="AW99">
        <f ca="1"/>
        <v>-8065.82</v>
      </c>
      <c r="AX99" t="str">
        <f ca="1"/>
        <v>Acct  7 - Visa Go</v>
      </c>
      <c r="AY99" t="str">
        <f ca="1"/>
        <v>Kulo SDGE</v>
      </c>
      <c r="AZ99">
        <f ca="1"/>
        <v>46170</v>
      </c>
      <c r="BA99">
        <f ca="1"/>
        <v>-4271.75</v>
      </c>
      <c r="BB99" t="str">
        <f ca="1"/>
        <v>Acct  8 - CareCredit</v>
      </c>
      <c r="BC99" t="str">
        <f ca="1"/>
        <v>Kulo SDGE</v>
      </c>
      <c r="BD99">
        <f ca="1"/>
        <v>46170</v>
      </c>
      <c r="BE99">
        <f ca="1"/>
        <v>0</v>
      </c>
      <c r="BF99" t="str">
        <f ca="1"/>
        <v>Acct  9 - Costco</v>
      </c>
      <c r="BG99" t="str">
        <f ca="1"/>
        <v>Kulo SDGE</v>
      </c>
      <c r="BH99">
        <f ca="1"/>
        <v>46170</v>
      </c>
      <c r="BI99">
        <f ca="1"/>
        <v>560</v>
      </c>
      <c r="BJ99" t="str">
        <f ca="1"/>
        <v xml:space="preserve">Acct 10 - </v>
      </c>
      <c r="BK99" t="str">
        <f ca="1"/>
        <v>Kulo SDGE</v>
      </c>
      <c r="BL99">
        <f ca="1"/>
        <v>46170</v>
      </c>
      <c r="BM99">
        <f ca="1"/>
        <v>10192.540000000001</v>
      </c>
      <c r="BN99" t="str">
        <f ca="1"/>
        <v xml:space="preserve"> Checking</v>
      </c>
      <c r="BO99" t="str">
        <f ca="1"/>
        <v>Kulo SDGE</v>
      </c>
      <c r="BP99">
        <f ca="1"/>
        <v>46170</v>
      </c>
      <c r="BQ99">
        <f ca="1"/>
        <v>-17715.62</v>
      </c>
      <c r="BR99" t="str">
        <f ca="1"/>
        <v xml:space="preserve"> Credit</v>
      </c>
      <c r="BS99" t="str">
        <f ca="1"/>
        <v>Kulo SDGE</v>
      </c>
      <c r="BT99">
        <f ca="1"/>
        <v>46170</v>
      </c>
      <c r="BU99">
        <f ca="1"/>
        <v>36080.86</v>
      </c>
      <c r="BV99" t="str">
        <f ca="1"/>
        <v xml:space="preserve"> Savings</v>
      </c>
      <c r="BW99" t="str">
        <f ca="1"/>
        <v>Kulo SDGE</v>
      </c>
      <c r="BX99">
        <f ca="1"/>
        <v>46170</v>
      </c>
      <c r="BY99">
        <f ca="1"/>
        <v>29117.78</v>
      </c>
      <c r="BZ99" t="str">
        <f ca="1"/>
        <v xml:space="preserve"> Net Worth</v>
      </c>
    </row>
    <row r="100" spans="1:78" x14ac:dyDescent="0.25">
      <c r="A100" t="str">
        <f ca="1"/>
        <v>Kulo SDGE</v>
      </c>
      <c r="B100" s="8">
        <f ca="1"/>
        <v>46170</v>
      </c>
      <c r="C100" s="107">
        <f ca="1"/>
        <v>3094.6600000000017</v>
      </c>
      <c r="D100" t="str">
        <f ca="1"/>
        <v>Acct  1 - US Bank</v>
      </c>
      <c r="F100" t="str">
        <f ca="1"/>
        <v>SDGE</v>
      </c>
      <c r="G100" s="8">
        <f ca="1"/>
        <v>46170</v>
      </c>
      <c r="H100" s="107">
        <f ca="1"/>
        <v>10108.540000000001</v>
      </c>
      <c r="I100" s="107">
        <f ca="1"/>
        <v>-17715.62</v>
      </c>
      <c r="J100" s="107">
        <f ca="1"/>
        <v>36080.86</v>
      </c>
      <c r="K100" s="107">
        <f ca="1"/>
        <v>29033.78</v>
      </c>
      <c r="L100" s="107">
        <f ca="1"/>
        <v>3010.6600000000017</v>
      </c>
      <c r="M100" s="107">
        <f ca="1"/>
        <v>7097.8799999999992</v>
      </c>
      <c r="N100" s="107">
        <f ca="1"/>
        <v>23904.39</v>
      </c>
      <c r="O100" s="107">
        <f ca="1"/>
        <v>114.43</v>
      </c>
      <c r="P100" s="107">
        <f ca="1"/>
        <v>12062.04</v>
      </c>
      <c r="Q100" s="107">
        <f ca="1"/>
        <v>-5378.05</v>
      </c>
      <c r="R100" s="107">
        <f ca="1"/>
        <v>-8065.82</v>
      </c>
      <c r="S100" s="107">
        <f ca="1"/>
        <v>-4271.75</v>
      </c>
      <c r="T100" s="107">
        <f ca="1"/>
        <v>0</v>
      </c>
      <c r="U100" s="107">
        <f ca="1"/>
        <v>560</v>
      </c>
      <c r="W100" t="str">
        <f ca="1"/>
        <v>SDGE</v>
      </c>
      <c r="X100">
        <f ca="1"/>
        <v>46170</v>
      </c>
      <c r="Y100">
        <f ca="1"/>
        <v>3010.6600000000017</v>
      </c>
      <c r="Z100" t="str">
        <f ca="1"/>
        <v>Acct  1 - US Bank</v>
      </c>
      <c r="AA100" t="str">
        <f ca="1"/>
        <v>SDGE</v>
      </c>
      <c r="AB100">
        <f ca="1"/>
        <v>46170</v>
      </c>
      <c r="AC100">
        <f ca="1"/>
        <v>7097.8799999999992</v>
      </c>
      <c r="AD100" t="str">
        <f ca="1"/>
        <v>Acct  2 - Wells Fargo</v>
      </c>
      <c r="AE100" t="str">
        <f ca="1"/>
        <v>SDGE</v>
      </c>
      <c r="AF100">
        <f ca="1"/>
        <v>46170</v>
      </c>
      <c r="AG100">
        <f ca="1"/>
        <v>23904.39</v>
      </c>
      <c r="AH100" t="str">
        <f ca="1"/>
        <v>Acct  3 - ADP</v>
      </c>
      <c r="AI100" t="str">
        <f ca="1"/>
        <v>SDGE</v>
      </c>
      <c r="AJ100">
        <f ca="1"/>
        <v>46170</v>
      </c>
      <c r="AK100">
        <f ca="1"/>
        <v>114.43</v>
      </c>
      <c r="AL100" t="str">
        <f ca="1"/>
        <v>Acct  4 - Marcus</v>
      </c>
      <c r="AM100" t="str">
        <f ca="1"/>
        <v>SDGE</v>
      </c>
      <c r="AN100">
        <f ca="1"/>
        <v>46170</v>
      </c>
      <c r="AO100">
        <f ca="1"/>
        <v>12062.04</v>
      </c>
      <c r="AP100" t="str">
        <f ca="1"/>
        <v>Acct  5 - T.Rowe Price</v>
      </c>
      <c r="AQ100" t="str">
        <f ca="1"/>
        <v>SDGE</v>
      </c>
      <c r="AR100">
        <f ca="1"/>
        <v>46170</v>
      </c>
      <c r="AS100">
        <f ca="1"/>
        <v>-5378.05</v>
      </c>
      <c r="AT100" t="str">
        <f ca="1"/>
        <v>Acct  6 - Platinum</v>
      </c>
      <c r="AU100" t="str">
        <f ca="1"/>
        <v>SDGE</v>
      </c>
      <c r="AV100">
        <f ca="1"/>
        <v>46170</v>
      </c>
      <c r="AW100">
        <f ca="1"/>
        <v>-8065.82</v>
      </c>
      <c r="AX100" t="str">
        <f ca="1"/>
        <v>Acct  7 - Visa Go</v>
      </c>
      <c r="AY100" t="str">
        <f ca="1"/>
        <v>SDGE</v>
      </c>
      <c r="AZ100">
        <f ca="1"/>
        <v>46170</v>
      </c>
      <c r="BA100">
        <f ca="1"/>
        <v>-4271.75</v>
      </c>
      <c r="BB100" t="str">
        <f ca="1"/>
        <v>Acct  8 - CareCredit</v>
      </c>
      <c r="BC100" t="str">
        <f ca="1"/>
        <v>SDGE</v>
      </c>
      <c r="BD100">
        <f ca="1"/>
        <v>46170</v>
      </c>
      <c r="BE100">
        <f ca="1"/>
        <v>0</v>
      </c>
      <c r="BF100" t="str">
        <f ca="1"/>
        <v>Acct  9 - Costco</v>
      </c>
      <c r="BG100" t="str">
        <f ca="1"/>
        <v>SDGE</v>
      </c>
      <c r="BH100">
        <f ca="1"/>
        <v>46170</v>
      </c>
      <c r="BI100">
        <f ca="1"/>
        <v>560</v>
      </c>
      <c r="BJ100" t="str">
        <f ca="1"/>
        <v xml:space="preserve">Acct 10 - </v>
      </c>
      <c r="BK100" t="str">
        <f ca="1"/>
        <v>SDGE</v>
      </c>
      <c r="BL100">
        <f ca="1"/>
        <v>46170</v>
      </c>
      <c r="BM100">
        <f ca="1"/>
        <v>10108.540000000001</v>
      </c>
      <c r="BN100" t="str">
        <f ca="1"/>
        <v xml:space="preserve"> Checking</v>
      </c>
      <c r="BO100" t="str">
        <f ca="1"/>
        <v>SDGE</v>
      </c>
      <c r="BP100">
        <f ca="1"/>
        <v>46170</v>
      </c>
      <c r="BQ100">
        <f ca="1"/>
        <v>-17715.62</v>
      </c>
      <c r="BR100" t="str">
        <f ca="1"/>
        <v xml:space="preserve"> Credit</v>
      </c>
      <c r="BS100" t="str">
        <f ca="1"/>
        <v>SDGE</v>
      </c>
      <c r="BT100">
        <f ca="1"/>
        <v>46170</v>
      </c>
      <c r="BU100">
        <f ca="1"/>
        <v>36080.86</v>
      </c>
      <c r="BV100" t="str">
        <f ca="1"/>
        <v xml:space="preserve"> Savings</v>
      </c>
      <c r="BW100" t="str">
        <f ca="1"/>
        <v>SDGE</v>
      </c>
      <c r="BX100">
        <f ca="1"/>
        <v>46170</v>
      </c>
      <c r="BY100">
        <f ca="1"/>
        <v>29033.78</v>
      </c>
      <c r="BZ100" t="str">
        <f ca="1"/>
        <v xml:space="preserve"> Net Worth</v>
      </c>
    </row>
    <row r="101" spans="1:78" x14ac:dyDescent="0.25">
      <c r="A101" t="str">
        <f ca="1"/>
        <v>SDGE</v>
      </c>
      <c r="B101" s="8">
        <f ca="1"/>
        <v>46170</v>
      </c>
      <c r="C101" s="107">
        <f ca="1"/>
        <v>3010.6600000000017</v>
      </c>
      <c r="D101" t="str">
        <f ca="1"/>
        <v>Acct  1 - US Bank</v>
      </c>
      <c r="F101" t="str">
        <f ca="1"/>
        <v>Prime Ad-Free</v>
      </c>
      <c r="G101" s="8">
        <f ca="1"/>
        <v>46170</v>
      </c>
      <c r="H101" s="107">
        <f ca="1"/>
        <v>10105.550000000001</v>
      </c>
      <c r="I101" s="107">
        <f ca="1"/>
        <v>-17715.62</v>
      </c>
      <c r="J101" s="107">
        <f ca="1"/>
        <v>36080.86</v>
      </c>
      <c r="K101" s="107">
        <f ca="1"/>
        <v>29030.79</v>
      </c>
      <c r="L101" s="107">
        <f ca="1"/>
        <v>3007.6700000000019</v>
      </c>
      <c r="M101" s="107">
        <f ca="1"/>
        <v>7097.8799999999992</v>
      </c>
      <c r="N101" s="107">
        <f ca="1"/>
        <v>23904.39</v>
      </c>
      <c r="O101" s="107">
        <f ca="1"/>
        <v>114.43</v>
      </c>
      <c r="P101" s="107">
        <f ca="1"/>
        <v>12062.04</v>
      </c>
      <c r="Q101" s="107">
        <f ca="1"/>
        <v>-5378.05</v>
      </c>
      <c r="R101" s="107">
        <f ca="1"/>
        <v>-8065.82</v>
      </c>
      <c r="S101" s="107">
        <f ca="1"/>
        <v>-4271.75</v>
      </c>
      <c r="T101" s="107">
        <f ca="1"/>
        <v>0</v>
      </c>
      <c r="U101" s="107">
        <f ca="1"/>
        <v>560</v>
      </c>
      <c r="W101" t="str">
        <f ca="1"/>
        <v>Prime Ad-Free</v>
      </c>
      <c r="X101">
        <f ca="1"/>
        <v>46170</v>
      </c>
      <c r="Y101">
        <f ca="1"/>
        <v>3007.6700000000019</v>
      </c>
      <c r="Z101" t="str">
        <f ca="1"/>
        <v>Acct  1 - US Bank</v>
      </c>
      <c r="AA101" t="str">
        <f ca="1"/>
        <v>Prime Ad-Free</v>
      </c>
      <c r="AB101">
        <f ca="1"/>
        <v>46170</v>
      </c>
      <c r="AC101">
        <f ca="1"/>
        <v>7097.8799999999992</v>
      </c>
      <c r="AD101" t="str">
        <f ca="1"/>
        <v>Acct  2 - Wells Fargo</v>
      </c>
      <c r="AE101" t="str">
        <f ca="1"/>
        <v>Prime Ad-Free</v>
      </c>
      <c r="AF101">
        <f ca="1"/>
        <v>46170</v>
      </c>
      <c r="AG101">
        <f ca="1"/>
        <v>23904.39</v>
      </c>
      <c r="AH101" t="str">
        <f ca="1"/>
        <v>Acct  3 - ADP</v>
      </c>
      <c r="AI101" t="str">
        <f ca="1"/>
        <v>Prime Ad-Free</v>
      </c>
      <c r="AJ101">
        <f ca="1"/>
        <v>46170</v>
      </c>
      <c r="AK101">
        <f ca="1"/>
        <v>114.43</v>
      </c>
      <c r="AL101" t="str">
        <f ca="1"/>
        <v>Acct  4 - Marcus</v>
      </c>
      <c r="AM101" t="str">
        <f ca="1"/>
        <v>Prime Ad-Free</v>
      </c>
      <c r="AN101">
        <f ca="1"/>
        <v>46170</v>
      </c>
      <c r="AO101">
        <f ca="1"/>
        <v>12062.04</v>
      </c>
      <c r="AP101" t="str">
        <f ca="1"/>
        <v>Acct  5 - T.Rowe Price</v>
      </c>
      <c r="AQ101" t="str">
        <f ca="1"/>
        <v>Prime Ad-Free</v>
      </c>
      <c r="AR101">
        <f ca="1"/>
        <v>46170</v>
      </c>
      <c r="AS101">
        <f ca="1"/>
        <v>-5378.05</v>
      </c>
      <c r="AT101" t="str">
        <f ca="1"/>
        <v>Acct  6 - Platinum</v>
      </c>
      <c r="AU101" t="str">
        <f ca="1"/>
        <v>Prime Ad-Free</v>
      </c>
      <c r="AV101">
        <f ca="1"/>
        <v>46170</v>
      </c>
      <c r="AW101">
        <f ca="1"/>
        <v>-8065.82</v>
      </c>
      <c r="AX101" t="str">
        <f ca="1"/>
        <v>Acct  7 - Visa Go</v>
      </c>
      <c r="AY101" t="str">
        <f ca="1"/>
        <v>Prime Ad-Free</v>
      </c>
      <c r="AZ101">
        <f ca="1"/>
        <v>46170</v>
      </c>
      <c r="BA101">
        <f ca="1"/>
        <v>-4271.75</v>
      </c>
      <c r="BB101" t="str">
        <f ca="1"/>
        <v>Acct  8 - CareCredit</v>
      </c>
      <c r="BC101" t="str">
        <f ca="1"/>
        <v>Prime Ad-Free</v>
      </c>
      <c r="BD101">
        <f ca="1"/>
        <v>46170</v>
      </c>
      <c r="BE101">
        <f ca="1"/>
        <v>0</v>
      </c>
      <c r="BF101" t="str">
        <f ca="1"/>
        <v>Acct  9 - Costco</v>
      </c>
      <c r="BG101" t="str">
        <f ca="1"/>
        <v>Prime Ad-Free</v>
      </c>
      <c r="BH101">
        <f ca="1"/>
        <v>46170</v>
      </c>
      <c r="BI101">
        <f ca="1"/>
        <v>560</v>
      </c>
      <c r="BJ101" t="str">
        <f ca="1"/>
        <v xml:space="preserve">Acct 10 - </v>
      </c>
      <c r="BK101" t="str">
        <f ca="1"/>
        <v>Prime Ad-Free</v>
      </c>
      <c r="BL101">
        <f ca="1"/>
        <v>46170</v>
      </c>
      <c r="BM101">
        <f ca="1"/>
        <v>10105.550000000001</v>
      </c>
      <c r="BN101" t="str">
        <f ca="1"/>
        <v xml:space="preserve"> Checking</v>
      </c>
      <c r="BO101" t="str">
        <f ca="1"/>
        <v>Prime Ad-Free</v>
      </c>
      <c r="BP101">
        <f ca="1"/>
        <v>46170</v>
      </c>
      <c r="BQ101">
        <f ca="1"/>
        <v>-17715.62</v>
      </c>
      <c r="BR101" t="str">
        <f ca="1"/>
        <v xml:space="preserve"> Credit</v>
      </c>
      <c r="BS101" t="str">
        <f ca="1"/>
        <v>Prime Ad-Free</v>
      </c>
      <c r="BT101">
        <f ca="1"/>
        <v>46170</v>
      </c>
      <c r="BU101">
        <f ca="1"/>
        <v>36080.86</v>
      </c>
      <c r="BV101" t="str">
        <f ca="1"/>
        <v xml:space="preserve"> Savings</v>
      </c>
      <c r="BW101" t="str">
        <f ca="1"/>
        <v>Prime Ad-Free</v>
      </c>
      <c r="BX101">
        <f ca="1"/>
        <v>46170</v>
      </c>
      <c r="BY101">
        <f ca="1"/>
        <v>29030.79</v>
      </c>
      <c r="BZ101" t="str">
        <f ca="1"/>
        <v xml:space="preserve"> Net Worth</v>
      </c>
    </row>
    <row r="102" spans="1:78" x14ac:dyDescent="0.25">
      <c r="A102" t="str">
        <f ca="1"/>
        <v>Prime Ad-Free</v>
      </c>
      <c r="B102" s="8">
        <f ca="1"/>
        <v>46170</v>
      </c>
      <c r="C102" s="107">
        <f ca="1"/>
        <v>3007.6700000000019</v>
      </c>
      <c r="D102" t="str">
        <f ca="1"/>
        <v>Acct  1 - US Bank</v>
      </c>
      <c r="F102" t="str">
        <f ca="1"/>
        <v>Disability</v>
      </c>
      <c r="G102" s="8">
        <f ca="1"/>
        <v>46174</v>
      </c>
      <c r="H102" s="107">
        <f ca="1"/>
        <v>10462.210000000001</v>
      </c>
      <c r="I102" s="107">
        <f ca="1"/>
        <v>-17715.62</v>
      </c>
      <c r="J102" s="107">
        <f ca="1"/>
        <v>36080.86</v>
      </c>
      <c r="K102" s="107">
        <f ca="1"/>
        <v>29387.449999999997</v>
      </c>
      <c r="L102" s="107">
        <f ca="1"/>
        <v>3007.6700000000019</v>
      </c>
      <c r="M102" s="107">
        <f ca="1"/>
        <v>7454.5399999999991</v>
      </c>
      <c r="N102" s="107">
        <f ca="1"/>
        <v>23904.39</v>
      </c>
      <c r="O102" s="107">
        <f ca="1"/>
        <v>114.43</v>
      </c>
      <c r="P102" s="107">
        <f ca="1"/>
        <v>12062.04</v>
      </c>
      <c r="Q102" s="107">
        <f ca="1"/>
        <v>-5378.05</v>
      </c>
      <c r="R102" s="107">
        <f ca="1"/>
        <v>-8065.82</v>
      </c>
      <c r="S102" s="107">
        <f ca="1"/>
        <v>-4271.75</v>
      </c>
      <c r="T102" s="107">
        <f ca="1"/>
        <v>0</v>
      </c>
      <c r="U102" s="107">
        <f ca="1"/>
        <v>560</v>
      </c>
      <c r="W102" t="str">
        <f ca="1"/>
        <v>Disability</v>
      </c>
      <c r="X102">
        <f ca="1"/>
        <v>46174</v>
      </c>
      <c r="Y102">
        <f ca="1"/>
        <v>3007.6700000000019</v>
      </c>
      <c r="Z102" t="str">
        <f ca="1"/>
        <v>Acct  1 - US Bank</v>
      </c>
      <c r="AA102" t="str">
        <f ca="1"/>
        <v>Disability</v>
      </c>
      <c r="AB102">
        <f ca="1"/>
        <v>46174</v>
      </c>
      <c r="AC102">
        <f ca="1"/>
        <v>7454.5399999999991</v>
      </c>
      <c r="AD102" t="str">
        <f ca="1"/>
        <v>Acct  2 - Wells Fargo</v>
      </c>
      <c r="AE102" t="str">
        <f ca="1"/>
        <v>Disability</v>
      </c>
      <c r="AF102">
        <f ca="1"/>
        <v>46174</v>
      </c>
      <c r="AG102">
        <f ca="1"/>
        <v>23904.39</v>
      </c>
      <c r="AH102" t="str">
        <f ca="1"/>
        <v>Acct  3 - ADP</v>
      </c>
      <c r="AI102" t="str">
        <f ca="1"/>
        <v>Disability</v>
      </c>
      <c r="AJ102">
        <f ca="1"/>
        <v>46174</v>
      </c>
      <c r="AK102">
        <f ca="1"/>
        <v>114.43</v>
      </c>
      <c r="AL102" t="str">
        <f ca="1"/>
        <v>Acct  4 - Marcus</v>
      </c>
      <c r="AM102" t="str">
        <f ca="1"/>
        <v>Disability</v>
      </c>
      <c r="AN102">
        <f ca="1"/>
        <v>46174</v>
      </c>
      <c r="AO102">
        <f ca="1"/>
        <v>12062.04</v>
      </c>
      <c r="AP102" t="str">
        <f ca="1"/>
        <v>Acct  5 - T.Rowe Price</v>
      </c>
      <c r="AQ102" t="str">
        <f ca="1"/>
        <v>Disability</v>
      </c>
      <c r="AR102">
        <f ca="1"/>
        <v>46174</v>
      </c>
      <c r="AS102">
        <f ca="1"/>
        <v>-5378.05</v>
      </c>
      <c r="AT102" t="str">
        <f ca="1"/>
        <v>Acct  6 - Platinum</v>
      </c>
      <c r="AU102" t="str">
        <f ca="1"/>
        <v>Disability</v>
      </c>
      <c r="AV102">
        <f ca="1"/>
        <v>46174</v>
      </c>
      <c r="AW102">
        <f ca="1"/>
        <v>-8065.82</v>
      </c>
      <c r="AX102" t="str">
        <f ca="1"/>
        <v>Acct  7 - Visa Go</v>
      </c>
      <c r="AY102" t="str">
        <f ca="1"/>
        <v>Disability</v>
      </c>
      <c r="AZ102">
        <f ca="1"/>
        <v>46174</v>
      </c>
      <c r="BA102">
        <f ca="1"/>
        <v>-4271.75</v>
      </c>
      <c r="BB102" t="str">
        <f ca="1"/>
        <v>Acct  8 - CareCredit</v>
      </c>
      <c r="BC102" t="str">
        <f ca="1"/>
        <v>Disability</v>
      </c>
      <c r="BD102">
        <f ca="1"/>
        <v>46174</v>
      </c>
      <c r="BE102">
        <f ca="1"/>
        <v>0</v>
      </c>
      <c r="BF102" t="str">
        <f ca="1"/>
        <v>Acct  9 - Costco</v>
      </c>
      <c r="BG102" t="str">
        <f ca="1"/>
        <v>Disability</v>
      </c>
      <c r="BH102">
        <f ca="1"/>
        <v>46174</v>
      </c>
      <c r="BI102">
        <f ca="1"/>
        <v>560</v>
      </c>
      <c r="BJ102" t="str">
        <f ca="1"/>
        <v xml:space="preserve">Acct 10 - </v>
      </c>
      <c r="BK102" t="str">
        <f ca="1"/>
        <v>Disability</v>
      </c>
      <c r="BL102">
        <f ca="1"/>
        <v>46174</v>
      </c>
      <c r="BM102">
        <f ca="1"/>
        <v>10462.210000000001</v>
      </c>
      <c r="BN102" t="str">
        <f ca="1"/>
        <v xml:space="preserve"> Checking</v>
      </c>
      <c r="BO102" t="str">
        <f ca="1"/>
        <v>Disability</v>
      </c>
      <c r="BP102">
        <f ca="1"/>
        <v>46174</v>
      </c>
      <c r="BQ102">
        <f ca="1"/>
        <v>-17715.62</v>
      </c>
      <c r="BR102" t="str">
        <f ca="1"/>
        <v xml:space="preserve"> Credit</v>
      </c>
      <c r="BS102" t="str">
        <f ca="1"/>
        <v>Disability</v>
      </c>
      <c r="BT102">
        <f ca="1"/>
        <v>46174</v>
      </c>
      <c r="BU102">
        <f ca="1"/>
        <v>36080.86</v>
      </c>
      <c r="BV102" t="str">
        <f ca="1"/>
        <v xml:space="preserve"> Savings</v>
      </c>
      <c r="BW102" t="str">
        <f ca="1"/>
        <v>Disability</v>
      </c>
      <c r="BX102">
        <f ca="1"/>
        <v>46174</v>
      </c>
      <c r="BY102">
        <f ca="1"/>
        <v>29387.449999999997</v>
      </c>
      <c r="BZ102" t="str">
        <f ca="1"/>
        <v xml:space="preserve"> Net Worth</v>
      </c>
    </row>
    <row r="103" spans="1:78" x14ac:dyDescent="0.25">
      <c r="A103" t="str">
        <f ca="1"/>
        <v>Disability</v>
      </c>
      <c r="B103" s="8">
        <f ca="1"/>
        <v>46174</v>
      </c>
      <c r="C103" s="107">
        <f ca="1"/>
        <v>3007.6700000000019</v>
      </c>
      <c r="D103" t="str">
        <f ca="1"/>
        <v>Acct  1 - US Bank</v>
      </c>
      <c r="F103" t="str">
        <f ca="1"/>
        <v>Kulo Rent</v>
      </c>
      <c r="G103" s="8">
        <f ca="1"/>
        <v>46174</v>
      </c>
      <c r="H103" s="107">
        <f ca="1"/>
        <v>9503.2100000000009</v>
      </c>
      <c r="I103" s="107">
        <f ca="1"/>
        <v>-17715.62</v>
      </c>
      <c r="J103" s="107">
        <f ca="1"/>
        <v>36080.86</v>
      </c>
      <c r="K103" s="107">
        <f ca="1"/>
        <v>28428.449999999997</v>
      </c>
      <c r="L103" s="107">
        <f ca="1"/>
        <v>2048.6700000000019</v>
      </c>
      <c r="M103" s="107">
        <f ca="1"/>
        <v>7454.5399999999991</v>
      </c>
      <c r="N103" s="107">
        <f ca="1"/>
        <v>23904.39</v>
      </c>
      <c r="O103" s="107">
        <f ca="1"/>
        <v>114.43</v>
      </c>
      <c r="P103" s="107">
        <f ca="1"/>
        <v>12062.04</v>
      </c>
      <c r="Q103" s="107">
        <f ca="1"/>
        <v>-5378.05</v>
      </c>
      <c r="R103" s="107">
        <f ca="1"/>
        <v>-8065.82</v>
      </c>
      <c r="S103" s="107">
        <f ca="1"/>
        <v>-4271.75</v>
      </c>
      <c r="T103" s="107">
        <f ca="1"/>
        <v>0</v>
      </c>
      <c r="U103" s="107">
        <f ca="1"/>
        <v>560</v>
      </c>
      <c r="W103" t="str">
        <f ca="1"/>
        <v>Kulo Rent</v>
      </c>
      <c r="X103">
        <f ca="1"/>
        <v>46174</v>
      </c>
      <c r="Y103">
        <f ca="1"/>
        <v>2048.6700000000019</v>
      </c>
      <c r="Z103" t="str">
        <f ca="1"/>
        <v>Acct  1 - US Bank</v>
      </c>
      <c r="AA103" t="str">
        <f ca="1"/>
        <v>Kulo Rent</v>
      </c>
      <c r="AB103">
        <f ca="1"/>
        <v>46174</v>
      </c>
      <c r="AC103">
        <f ca="1"/>
        <v>7454.5399999999991</v>
      </c>
      <c r="AD103" t="str">
        <f ca="1"/>
        <v>Acct  2 - Wells Fargo</v>
      </c>
      <c r="AE103" t="str">
        <f ca="1"/>
        <v>Kulo Rent</v>
      </c>
      <c r="AF103">
        <f ca="1"/>
        <v>46174</v>
      </c>
      <c r="AG103">
        <f ca="1"/>
        <v>23904.39</v>
      </c>
      <c r="AH103" t="str">
        <f ca="1"/>
        <v>Acct  3 - ADP</v>
      </c>
      <c r="AI103" t="str">
        <f ca="1"/>
        <v>Kulo Rent</v>
      </c>
      <c r="AJ103">
        <f ca="1"/>
        <v>46174</v>
      </c>
      <c r="AK103">
        <f ca="1"/>
        <v>114.43</v>
      </c>
      <c r="AL103" t="str">
        <f ca="1"/>
        <v>Acct  4 - Marcus</v>
      </c>
      <c r="AM103" t="str">
        <f ca="1"/>
        <v>Kulo Rent</v>
      </c>
      <c r="AN103">
        <f ca="1"/>
        <v>46174</v>
      </c>
      <c r="AO103">
        <f ca="1"/>
        <v>12062.04</v>
      </c>
      <c r="AP103" t="str">
        <f ca="1"/>
        <v>Acct  5 - T.Rowe Price</v>
      </c>
      <c r="AQ103" t="str">
        <f ca="1"/>
        <v>Kulo Rent</v>
      </c>
      <c r="AR103">
        <f ca="1"/>
        <v>46174</v>
      </c>
      <c r="AS103">
        <f ca="1"/>
        <v>-5378.05</v>
      </c>
      <c r="AT103" t="str">
        <f ca="1"/>
        <v>Acct  6 - Platinum</v>
      </c>
      <c r="AU103" t="str">
        <f ca="1"/>
        <v>Kulo Rent</v>
      </c>
      <c r="AV103">
        <f ca="1"/>
        <v>46174</v>
      </c>
      <c r="AW103">
        <f ca="1"/>
        <v>-8065.82</v>
      </c>
      <c r="AX103" t="str">
        <f ca="1"/>
        <v>Acct  7 - Visa Go</v>
      </c>
      <c r="AY103" t="str">
        <f ca="1"/>
        <v>Kulo Rent</v>
      </c>
      <c r="AZ103">
        <f ca="1"/>
        <v>46174</v>
      </c>
      <c r="BA103">
        <f ca="1"/>
        <v>-4271.75</v>
      </c>
      <c r="BB103" t="str">
        <f ca="1"/>
        <v>Acct  8 - CareCredit</v>
      </c>
      <c r="BC103" t="str">
        <f ca="1"/>
        <v>Kulo Rent</v>
      </c>
      <c r="BD103">
        <f ca="1"/>
        <v>46174</v>
      </c>
      <c r="BE103">
        <f ca="1"/>
        <v>0</v>
      </c>
      <c r="BF103" t="str">
        <f ca="1"/>
        <v>Acct  9 - Costco</v>
      </c>
      <c r="BG103" t="str">
        <f ca="1"/>
        <v>Kulo Rent</v>
      </c>
      <c r="BH103">
        <f ca="1"/>
        <v>46174</v>
      </c>
      <c r="BI103">
        <f ca="1"/>
        <v>560</v>
      </c>
      <c r="BJ103" t="str">
        <f ca="1"/>
        <v xml:space="preserve">Acct 10 - </v>
      </c>
      <c r="BK103" t="str">
        <f ca="1"/>
        <v>Kulo Rent</v>
      </c>
      <c r="BL103">
        <f ca="1"/>
        <v>46174</v>
      </c>
      <c r="BM103">
        <f ca="1"/>
        <v>9503.2100000000009</v>
      </c>
      <c r="BN103" t="str">
        <f ca="1"/>
        <v xml:space="preserve"> Checking</v>
      </c>
      <c r="BO103" t="str">
        <f ca="1"/>
        <v>Kulo Rent</v>
      </c>
      <c r="BP103">
        <f ca="1"/>
        <v>46174</v>
      </c>
      <c r="BQ103">
        <f ca="1"/>
        <v>-17715.62</v>
      </c>
      <c r="BR103" t="str">
        <f ca="1"/>
        <v xml:space="preserve"> Credit</v>
      </c>
      <c r="BS103" t="str">
        <f ca="1"/>
        <v>Kulo Rent</v>
      </c>
      <c r="BT103">
        <f ca="1"/>
        <v>46174</v>
      </c>
      <c r="BU103">
        <f ca="1"/>
        <v>36080.86</v>
      </c>
      <c r="BV103" t="str">
        <f ca="1"/>
        <v xml:space="preserve"> Savings</v>
      </c>
      <c r="BW103" t="str">
        <f ca="1"/>
        <v>Kulo Rent</v>
      </c>
      <c r="BX103">
        <f ca="1"/>
        <v>46174</v>
      </c>
      <c r="BY103">
        <f ca="1"/>
        <v>28428.449999999997</v>
      </c>
      <c r="BZ103" t="str">
        <f ca="1"/>
        <v xml:space="preserve"> Net Worth</v>
      </c>
    </row>
    <row r="104" spans="1:78" x14ac:dyDescent="0.25">
      <c r="A104" t="str">
        <f ca="1"/>
        <v>Kulo Rent</v>
      </c>
      <c r="B104" s="8">
        <f ca="1"/>
        <v>46174</v>
      </c>
      <c r="C104" s="107">
        <f ca="1"/>
        <v>2048.6700000000019</v>
      </c>
      <c r="D104" t="str">
        <f ca="1"/>
        <v>Acct  1 - US Bank</v>
      </c>
      <c r="F104" t="str">
        <f ca="1"/>
        <v>Rent</v>
      </c>
      <c r="G104" s="8">
        <f ca="1"/>
        <v>46174</v>
      </c>
      <c r="H104" s="107">
        <f ca="1"/>
        <v>8225.2400000000016</v>
      </c>
      <c r="I104" s="107">
        <f ca="1"/>
        <v>-17715.62</v>
      </c>
      <c r="J104" s="107">
        <f ca="1"/>
        <v>36080.86</v>
      </c>
      <c r="K104" s="107">
        <f ca="1"/>
        <v>27150.480000000003</v>
      </c>
      <c r="L104" s="107">
        <f ca="1"/>
        <v>770.70000000000186</v>
      </c>
      <c r="M104" s="107">
        <f ca="1"/>
        <v>7454.5399999999991</v>
      </c>
      <c r="N104" s="107">
        <f ca="1"/>
        <v>23904.39</v>
      </c>
      <c r="O104" s="107">
        <f ca="1"/>
        <v>114.43</v>
      </c>
      <c r="P104" s="107">
        <f ca="1"/>
        <v>12062.04</v>
      </c>
      <c r="Q104" s="107">
        <f ca="1"/>
        <v>-5378.05</v>
      </c>
      <c r="R104" s="107">
        <f ca="1"/>
        <v>-8065.82</v>
      </c>
      <c r="S104" s="107">
        <f ca="1"/>
        <v>-4271.75</v>
      </c>
      <c r="T104" s="107">
        <f ca="1"/>
        <v>0</v>
      </c>
      <c r="U104" s="107">
        <f ca="1"/>
        <v>560</v>
      </c>
      <c r="W104" t="str">
        <f ca="1"/>
        <v>Rent</v>
      </c>
      <c r="X104">
        <f ca="1"/>
        <v>46174</v>
      </c>
      <c r="Y104">
        <f ca="1"/>
        <v>770.70000000000186</v>
      </c>
      <c r="Z104" t="str">
        <f ca="1"/>
        <v>Acct  1 - US Bank</v>
      </c>
      <c r="AA104" t="str">
        <f ca="1"/>
        <v>Rent</v>
      </c>
      <c r="AB104">
        <f ca="1"/>
        <v>46174</v>
      </c>
      <c r="AC104">
        <f ca="1"/>
        <v>7454.5399999999991</v>
      </c>
      <c r="AD104" t="str">
        <f ca="1"/>
        <v>Acct  2 - Wells Fargo</v>
      </c>
      <c r="AE104" t="str">
        <f ca="1"/>
        <v>Rent</v>
      </c>
      <c r="AF104">
        <f ca="1"/>
        <v>46174</v>
      </c>
      <c r="AG104">
        <f ca="1"/>
        <v>23904.39</v>
      </c>
      <c r="AH104" t="str">
        <f ca="1"/>
        <v>Acct  3 - ADP</v>
      </c>
      <c r="AI104" t="str">
        <f ca="1"/>
        <v>Rent</v>
      </c>
      <c r="AJ104">
        <f ca="1"/>
        <v>46174</v>
      </c>
      <c r="AK104">
        <f ca="1"/>
        <v>114.43</v>
      </c>
      <c r="AL104" t="str">
        <f ca="1"/>
        <v>Acct  4 - Marcus</v>
      </c>
      <c r="AM104" t="str">
        <f ca="1"/>
        <v>Rent</v>
      </c>
      <c r="AN104">
        <f ca="1"/>
        <v>46174</v>
      </c>
      <c r="AO104">
        <f ca="1"/>
        <v>12062.04</v>
      </c>
      <c r="AP104" t="str">
        <f ca="1"/>
        <v>Acct  5 - T.Rowe Price</v>
      </c>
      <c r="AQ104" t="str">
        <f ca="1"/>
        <v>Rent</v>
      </c>
      <c r="AR104">
        <f ca="1"/>
        <v>46174</v>
      </c>
      <c r="AS104">
        <f ca="1"/>
        <v>-5378.05</v>
      </c>
      <c r="AT104" t="str">
        <f ca="1"/>
        <v>Acct  6 - Platinum</v>
      </c>
      <c r="AU104" t="str">
        <f ca="1"/>
        <v>Rent</v>
      </c>
      <c r="AV104">
        <f ca="1"/>
        <v>46174</v>
      </c>
      <c r="AW104">
        <f ca="1"/>
        <v>-8065.82</v>
      </c>
      <c r="AX104" t="str">
        <f ca="1"/>
        <v>Acct  7 - Visa Go</v>
      </c>
      <c r="AY104" t="str">
        <f ca="1"/>
        <v>Rent</v>
      </c>
      <c r="AZ104">
        <f ca="1"/>
        <v>46174</v>
      </c>
      <c r="BA104">
        <f ca="1"/>
        <v>-4271.75</v>
      </c>
      <c r="BB104" t="str">
        <f ca="1"/>
        <v>Acct  8 - CareCredit</v>
      </c>
      <c r="BC104" t="str">
        <f ca="1"/>
        <v>Rent</v>
      </c>
      <c r="BD104">
        <f ca="1"/>
        <v>46174</v>
      </c>
      <c r="BE104">
        <f ca="1"/>
        <v>0</v>
      </c>
      <c r="BF104" t="str">
        <f ca="1"/>
        <v>Acct  9 - Costco</v>
      </c>
      <c r="BG104" t="str">
        <f ca="1"/>
        <v>Rent</v>
      </c>
      <c r="BH104">
        <f ca="1"/>
        <v>46174</v>
      </c>
      <c r="BI104">
        <f ca="1"/>
        <v>560</v>
      </c>
      <c r="BJ104" t="str">
        <f ca="1"/>
        <v xml:space="preserve">Acct 10 - </v>
      </c>
      <c r="BK104" t="str">
        <f ca="1"/>
        <v>Rent</v>
      </c>
      <c r="BL104">
        <f ca="1"/>
        <v>46174</v>
      </c>
      <c r="BM104">
        <f ca="1"/>
        <v>8225.2400000000016</v>
      </c>
      <c r="BN104" t="str">
        <f ca="1"/>
        <v xml:space="preserve"> Checking</v>
      </c>
      <c r="BO104" t="str">
        <f ca="1"/>
        <v>Rent</v>
      </c>
      <c r="BP104">
        <f ca="1"/>
        <v>46174</v>
      </c>
      <c r="BQ104">
        <f ca="1"/>
        <v>-17715.62</v>
      </c>
      <c r="BR104" t="str">
        <f ca="1"/>
        <v xml:space="preserve"> Credit</v>
      </c>
      <c r="BS104" t="str">
        <f ca="1"/>
        <v>Rent</v>
      </c>
      <c r="BT104">
        <f ca="1"/>
        <v>46174</v>
      </c>
      <c r="BU104">
        <f ca="1"/>
        <v>36080.86</v>
      </c>
      <c r="BV104" t="str">
        <f ca="1"/>
        <v xml:space="preserve"> Savings</v>
      </c>
      <c r="BW104" t="str">
        <f ca="1"/>
        <v>Rent</v>
      </c>
      <c r="BX104">
        <f ca="1"/>
        <v>46174</v>
      </c>
      <c r="BY104">
        <f ca="1"/>
        <v>27150.480000000003</v>
      </c>
      <c r="BZ104" t="str">
        <f ca="1"/>
        <v xml:space="preserve"> Net Worth</v>
      </c>
    </row>
    <row r="105" spans="1:78" x14ac:dyDescent="0.25">
      <c r="A105" t="str">
        <f ca="1"/>
        <v>Rent</v>
      </c>
      <c r="B105" s="8">
        <f ca="1"/>
        <v>46174</v>
      </c>
      <c r="C105" s="107">
        <f ca="1"/>
        <v>770.70000000000186</v>
      </c>
      <c r="D105" t="str">
        <f ca="1"/>
        <v>Acct  1 - US Bank</v>
      </c>
      <c r="F105" t="str">
        <f ca="1"/>
        <v>Visa Platinum</v>
      </c>
      <c r="G105" s="8">
        <f ca="1"/>
        <v>46176</v>
      </c>
      <c r="H105" s="107">
        <f ca="1"/>
        <v>7996.2400000000007</v>
      </c>
      <c r="I105" s="107">
        <f ca="1"/>
        <v>-17404.62</v>
      </c>
      <c r="J105" s="107">
        <f ca="1"/>
        <v>36080.86</v>
      </c>
      <c r="K105" s="107">
        <f ca="1"/>
        <v>27232.480000000003</v>
      </c>
      <c r="L105" s="107">
        <f ca="1"/>
        <v>541.70000000000186</v>
      </c>
      <c r="M105" s="107">
        <f ca="1"/>
        <v>7454.5399999999991</v>
      </c>
      <c r="N105" s="107">
        <f ca="1"/>
        <v>23904.39</v>
      </c>
      <c r="O105" s="107">
        <f ca="1"/>
        <v>114.43</v>
      </c>
      <c r="P105" s="107">
        <f ca="1"/>
        <v>12062.04</v>
      </c>
      <c r="Q105" s="107">
        <f ca="1"/>
        <v>-5067.05</v>
      </c>
      <c r="R105" s="107">
        <f ca="1"/>
        <v>-8065.82</v>
      </c>
      <c r="S105" s="107">
        <f ca="1"/>
        <v>-4271.75</v>
      </c>
      <c r="T105" s="107">
        <f ca="1"/>
        <v>0</v>
      </c>
      <c r="U105" s="107">
        <f ca="1"/>
        <v>560</v>
      </c>
      <c r="W105" t="str">
        <f ca="1"/>
        <v>Visa Platinum</v>
      </c>
      <c r="X105">
        <f ca="1"/>
        <v>46176</v>
      </c>
      <c r="Y105">
        <f ca="1"/>
        <v>541.70000000000186</v>
      </c>
      <c r="Z105" t="str">
        <f ca="1"/>
        <v>Acct  1 - US Bank</v>
      </c>
      <c r="AA105" t="str">
        <f ca="1"/>
        <v>Visa Platinum</v>
      </c>
      <c r="AB105">
        <f ca="1"/>
        <v>46176</v>
      </c>
      <c r="AC105">
        <f ca="1"/>
        <v>7454.5399999999991</v>
      </c>
      <c r="AD105" t="str">
        <f ca="1"/>
        <v>Acct  2 - Wells Fargo</v>
      </c>
      <c r="AE105" t="str">
        <f ca="1"/>
        <v>Visa Platinum</v>
      </c>
      <c r="AF105">
        <f ca="1"/>
        <v>46176</v>
      </c>
      <c r="AG105">
        <f ca="1"/>
        <v>23904.39</v>
      </c>
      <c r="AH105" t="str">
        <f ca="1"/>
        <v>Acct  3 - ADP</v>
      </c>
      <c r="AI105" t="str">
        <f ca="1"/>
        <v>Visa Platinum</v>
      </c>
      <c r="AJ105">
        <f ca="1"/>
        <v>46176</v>
      </c>
      <c r="AK105">
        <f ca="1"/>
        <v>114.43</v>
      </c>
      <c r="AL105" t="str">
        <f ca="1"/>
        <v>Acct  4 - Marcus</v>
      </c>
      <c r="AM105" t="str">
        <f ca="1"/>
        <v>Visa Platinum</v>
      </c>
      <c r="AN105">
        <f ca="1"/>
        <v>46176</v>
      </c>
      <c r="AO105">
        <f ca="1"/>
        <v>12062.04</v>
      </c>
      <c r="AP105" t="str">
        <f ca="1"/>
        <v>Acct  5 - T.Rowe Price</v>
      </c>
      <c r="AQ105" t="str">
        <f ca="1"/>
        <v>Visa Platinum</v>
      </c>
      <c r="AR105">
        <f ca="1"/>
        <v>46176</v>
      </c>
      <c r="AS105">
        <f ca="1"/>
        <v>-5067.05</v>
      </c>
      <c r="AT105" t="str">
        <f ca="1"/>
        <v>Acct  6 - Platinum</v>
      </c>
      <c r="AU105" t="str">
        <f ca="1"/>
        <v>Visa Platinum</v>
      </c>
      <c r="AV105">
        <f ca="1"/>
        <v>46176</v>
      </c>
      <c r="AW105">
        <f ca="1"/>
        <v>-8065.82</v>
      </c>
      <c r="AX105" t="str">
        <f ca="1"/>
        <v>Acct  7 - Visa Go</v>
      </c>
      <c r="AY105" t="str">
        <f ca="1"/>
        <v>Visa Platinum</v>
      </c>
      <c r="AZ105">
        <f ca="1"/>
        <v>46176</v>
      </c>
      <c r="BA105">
        <f ca="1"/>
        <v>-4271.75</v>
      </c>
      <c r="BB105" t="str">
        <f ca="1"/>
        <v>Acct  8 - CareCredit</v>
      </c>
      <c r="BC105" t="str">
        <f ca="1"/>
        <v>Visa Platinum</v>
      </c>
      <c r="BD105">
        <f ca="1"/>
        <v>46176</v>
      </c>
      <c r="BE105">
        <f ca="1"/>
        <v>0</v>
      </c>
      <c r="BF105" t="str">
        <f ca="1"/>
        <v>Acct  9 - Costco</v>
      </c>
      <c r="BG105" t="str">
        <f ca="1"/>
        <v>Visa Platinum</v>
      </c>
      <c r="BH105">
        <f ca="1"/>
        <v>46176</v>
      </c>
      <c r="BI105">
        <f ca="1"/>
        <v>560</v>
      </c>
      <c r="BJ105" t="str">
        <f ca="1"/>
        <v xml:space="preserve">Acct 10 - </v>
      </c>
      <c r="BK105" t="str">
        <f ca="1"/>
        <v>Visa Platinum</v>
      </c>
      <c r="BL105">
        <f ca="1"/>
        <v>46176</v>
      </c>
      <c r="BM105">
        <f ca="1"/>
        <v>7996.2400000000007</v>
      </c>
      <c r="BN105" t="str">
        <f ca="1"/>
        <v xml:space="preserve"> Checking</v>
      </c>
      <c r="BO105" t="str">
        <f ca="1"/>
        <v>Visa Platinum</v>
      </c>
      <c r="BP105">
        <f ca="1"/>
        <v>46176</v>
      </c>
      <c r="BQ105">
        <f ca="1"/>
        <v>-17404.62</v>
      </c>
      <c r="BR105" t="str">
        <f ca="1"/>
        <v xml:space="preserve"> Credit</v>
      </c>
      <c r="BS105" t="str">
        <f ca="1"/>
        <v>Visa Platinum</v>
      </c>
      <c r="BT105">
        <f ca="1"/>
        <v>46176</v>
      </c>
      <c r="BU105">
        <f ca="1"/>
        <v>36080.86</v>
      </c>
      <c r="BV105" t="str">
        <f ca="1"/>
        <v xml:space="preserve"> Savings</v>
      </c>
      <c r="BW105" t="str">
        <f ca="1"/>
        <v>Visa Platinum</v>
      </c>
      <c r="BX105">
        <f ca="1"/>
        <v>46176</v>
      </c>
      <c r="BY105">
        <f ca="1"/>
        <v>27232.480000000003</v>
      </c>
      <c r="BZ105" t="str">
        <f ca="1"/>
        <v xml:space="preserve"> Net Worth</v>
      </c>
    </row>
    <row r="106" spans="1:78" x14ac:dyDescent="0.25">
      <c r="A106" t="str">
        <f ca="1"/>
        <v>Visa Platinum</v>
      </c>
      <c r="B106" s="8">
        <f ca="1"/>
        <v>46176</v>
      </c>
      <c r="C106" s="107">
        <f ca="1"/>
        <v>541.70000000000186</v>
      </c>
      <c r="D106" t="str">
        <f ca="1"/>
        <v>Acct  1 - US Bank</v>
      </c>
      <c r="F106" t="str">
        <f ca="1"/>
        <v>Paycheck</v>
      </c>
      <c r="G106" s="8">
        <f ca="1"/>
        <v>46178</v>
      </c>
      <c r="H106" s="107">
        <f ca="1"/>
        <v>9596.2400000000016</v>
      </c>
      <c r="I106" s="107">
        <f ca="1"/>
        <v>-17404.62</v>
      </c>
      <c r="J106" s="107">
        <f ca="1"/>
        <v>36080.86</v>
      </c>
      <c r="K106" s="107">
        <f ca="1"/>
        <v>28832.480000000003</v>
      </c>
      <c r="L106" s="107">
        <f ca="1"/>
        <v>1681.7000000000019</v>
      </c>
      <c r="M106" s="107">
        <f ca="1"/>
        <v>7914.5399999999991</v>
      </c>
      <c r="N106" s="107">
        <f ca="1"/>
        <v>23904.39</v>
      </c>
      <c r="O106" s="107">
        <f ca="1"/>
        <v>114.43</v>
      </c>
      <c r="P106" s="107">
        <f ca="1"/>
        <v>12062.04</v>
      </c>
      <c r="Q106" s="107">
        <f ca="1"/>
        <v>-5067.05</v>
      </c>
      <c r="R106" s="107">
        <f ca="1"/>
        <v>-8065.82</v>
      </c>
      <c r="S106" s="107">
        <f ca="1"/>
        <v>-4271.75</v>
      </c>
      <c r="T106" s="107">
        <f ca="1"/>
        <v>0</v>
      </c>
      <c r="U106" s="107">
        <f ca="1"/>
        <v>560</v>
      </c>
      <c r="W106" t="str">
        <f ca="1"/>
        <v>Paycheck</v>
      </c>
      <c r="X106">
        <f ca="1"/>
        <v>46178</v>
      </c>
      <c r="Y106">
        <f ca="1"/>
        <v>1681.7000000000019</v>
      </c>
      <c r="Z106" t="str">
        <f ca="1"/>
        <v>Acct  1 - US Bank</v>
      </c>
      <c r="AA106" t="str">
        <f ca="1"/>
        <v>Paycheck</v>
      </c>
      <c r="AB106">
        <f ca="1"/>
        <v>46178</v>
      </c>
      <c r="AC106">
        <f ca="1"/>
        <v>7914.5399999999991</v>
      </c>
      <c r="AD106" t="str">
        <f ca="1"/>
        <v>Acct  2 - Wells Fargo</v>
      </c>
      <c r="AE106" t="str">
        <f ca="1"/>
        <v>Paycheck</v>
      </c>
      <c r="AF106">
        <f ca="1"/>
        <v>46178</v>
      </c>
      <c r="AG106">
        <f ca="1"/>
        <v>23904.39</v>
      </c>
      <c r="AH106" t="str">
        <f ca="1"/>
        <v>Acct  3 - ADP</v>
      </c>
      <c r="AI106" t="str">
        <f ca="1"/>
        <v>Paycheck</v>
      </c>
      <c r="AJ106">
        <f ca="1"/>
        <v>46178</v>
      </c>
      <c r="AK106">
        <f ca="1"/>
        <v>114.43</v>
      </c>
      <c r="AL106" t="str">
        <f ca="1"/>
        <v>Acct  4 - Marcus</v>
      </c>
      <c r="AM106" t="str">
        <f ca="1"/>
        <v>Paycheck</v>
      </c>
      <c r="AN106">
        <f ca="1"/>
        <v>46178</v>
      </c>
      <c r="AO106">
        <f ca="1"/>
        <v>12062.04</v>
      </c>
      <c r="AP106" t="str">
        <f ca="1"/>
        <v>Acct  5 - T.Rowe Price</v>
      </c>
      <c r="AQ106" t="str">
        <f ca="1"/>
        <v>Paycheck</v>
      </c>
      <c r="AR106">
        <f ca="1"/>
        <v>46178</v>
      </c>
      <c r="AS106">
        <f ca="1"/>
        <v>-5067.05</v>
      </c>
      <c r="AT106" t="str">
        <f ca="1"/>
        <v>Acct  6 - Platinum</v>
      </c>
      <c r="AU106" t="str">
        <f ca="1"/>
        <v>Paycheck</v>
      </c>
      <c r="AV106">
        <f ca="1"/>
        <v>46178</v>
      </c>
      <c r="AW106">
        <f ca="1"/>
        <v>-8065.82</v>
      </c>
      <c r="AX106" t="str">
        <f ca="1"/>
        <v>Acct  7 - Visa Go</v>
      </c>
      <c r="AY106" t="str">
        <f ca="1"/>
        <v>Paycheck</v>
      </c>
      <c r="AZ106">
        <f ca="1"/>
        <v>46178</v>
      </c>
      <c r="BA106">
        <f ca="1"/>
        <v>-4271.75</v>
      </c>
      <c r="BB106" t="str">
        <f ca="1"/>
        <v>Acct  8 - CareCredit</v>
      </c>
      <c r="BC106" t="str">
        <f ca="1"/>
        <v>Paycheck</v>
      </c>
      <c r="BD106">
        <f ca="1"/>
        <v>46178</v>
      </c>
      <c r="BE106">
        <f ca="1"/>
        <v>0</v>
      </c>
      <c r="BF106" t="str">
        <f ca="1"/>
        <v>Acct  9 - Costco</v>
      </c>
      <c r="BG106" t="str">
        <f ca="1"/>
        <v>Paycheck</v>
      </c>
      <c r="BH106">
        <f ca="1"/>
        <v>46178</v>
      </c>
      <c r="BI106">
        <f ca="1"/>
        <v>560</v>
      </c>
      <c r="BJ106" t="str">
        <f ca="1"/>
        <v xml:space="preserve">Acct 10 - </v>
      </c>
      <c r="BK106" t="str">
        <f ca="1"/>
        <v>Paycheck</v>
      </c>
      <c r="BL106">
        <f ca="1"/>
        <v>46178</v>
      </c>
      <c r="BM106">
        <f ca="1"/>
        <v>9596.2400000000016</v>
      </c>
      <c r="BN106" t="str">
        <f ca="1"/>
        <v xml:space="preserve"> Checking</v>
      </c>
      <c r="BO106" t="str">
        <f ca="1"/>
        <v>Paycheck</v>
      </c>
      <c r="BP106">
        <f ca="1"/>
        <v>46178</v>
      </c>
      <c r="BQ106">
        <f ca="1"/>
        <v>-17404.62</v>
      </c>
      <c r="BR106" t="str">
        <f ca="1"/>
        <v xml:space="preserve"> Credit</v>
      </c>
      <c r="BS106" t="str">
        <f ca="1"/>
        <v>Paycheck</v>
      </c>
      <c r="BT106">
        <f ca="1"/>
        <v>46178</v>
      </c>
      <c r="BU106">
        <f ca="1"/>
        <v>36080.86</v>
      </c>
      <c r="BV106" t="str">
        <f ca="1"/>
        <v xml:space="preserve"> Savings</v>
      </c>
      <c r="BW106" t="str">
        <f ca="1"/>
        <v>Paycheck</v>
      </c>
      <c r="BX106">
        <f ca="1"/>
        <v>46178</v>
      </c>
      <c r="BY106">
        <f ca="1"/>
        <v>28832.480000000003</v>
      </c>
      <c r="BZ106" t="str">
        <f ca="1"/>
        <v xml:space="preserve"> Net Worth</v>
      </c>
    </row>
    <row r="107" spans="1:78" x14ac:dyDescent="0.25">
      <c r="A107" t="str">
        <f ca="1"/>
        <v>Paycheck</v>
      </c>
      <c r="B107" s="8">
        <f ca="1"/>
        <v>46178</v>
      </c>
      <c r="C107" s="107">
        <f ca="1"/>
        <v>1681.7000000000019</v>
      </c>
      <c r="D107" t="str">
        <f ca="1"/>
        <v>Acct  1 - US Bank</v>
      </c>
      <c r="F107" t="str">
        <f ca="1"/>
        <v>Ameritas</v>
      </c>
      <c r="G107" s="8">
        <f ca="1"/>
        <v>46178</v>
      </c>
      <c r="H107" s="107">
        <f ca="1"/>
        <v>9596.2400000000016</v>
      </c>
      <c r="I107" s="107">
        <f ca="1"/>
        <v>-17404.62</v>
      </c>
      <c r="J107" s="107">
        <f ca="1"/>
        <v>36192.86</v>
      </c>
      <c r="K107" s="107">
        <f ca="1"/>
        <v>28944.480000000003</v>
      </c>
      <c r="L107" s="107">
        <f ca="1"/>
        <v>1681.7000000000019</v>
      </c>
      <c r="M107" s="107">
        <f ca="1"/>
        <v>7914.5399999999991</v>
      </c>
      <c r="N107" s="107">
        <f ca="1"/>
        <v>24016.39</v>
      </c>
      <c r="O107" s="107">
        <f ca="1"/>
        <v>114.43</v>
      </c>
      <c r="P107" s="107">
        <f ca="1"/>
        <v>12062.04</v>
      </c>
      <c r="Q107" s="107">
        <f ca="1"/>
        <v>-5067.05</v>
      </c>
      <c r="R107" s="107">
        <f ca="1"/>
        <v>-8065.82</v>
      </c>
      <c r="S107" s="107">
        <f ca="1"/>
        <v>-4271.75</v>
      </c>
      <c r="T107" s="107">
        <f ca="1"/>
        <v>0</v>
      </c>
      <c r="U107" s="107">
        <f ca="1"/>
        <v>560</v>
      </c>
      <c r="W107" t="str">
        <f ca="1"/>
        <v>Ameritas</v>
      </c>
      <c r="X107">
        <f ca="1"/>
        <v>46178</v>
      </c>
      <c r="Y107">
        <f ca="1"/>
        <v>1681.7000000000019</v>
      </c>
      <c r="Z107" t="str">
        <f ca="1"/>
        <v>Acct  1 - US Bank</v>
      </c>
      <c r="AA107" t="str">
        <f ca="1"/>
        <v>Ameritas</v>
      </c>
      <c r="AB107">
        <f ca="1"/>
        <v>46178</v>
      </c>
      <c r="AC107">
        <f ca="1"/>
        <v>7914.5399999999991</v>
      </c>
      <c r="AD107" t="str">
        <f ca="1"/>
        <v>Acct  2 - Wells Fargo</v>
      </c>
      <c r="AE107" t="str">
        <f ca="1"/>
        <v>Ameritas</v>
      </c>
      <c r="AF107">
        <f ca="1"/>
        <v>46178</v>
      </c>
      <c r="AG107">
        <f ca="1"/>
        <v>24016.39</v>
      </c>
      <c r="AH107" t="str">
        <f ca="1"/>
        <v>Acct  3 - ADP</v>
      </c>
      <c r="AI107" t="str">
        <f ca="1"/>
        <v>Ameritas</v>
      </c>
      <c r="AJ107">
        <f ca="1"/>
        <v>46178</v>
      </c>
      <c r="AK107">
        <f ca="1"/>
        <v>114.43</v>
      </c>
      <c r="AL107" t="str">
        <f ca="1"/>
        <v>Acct  4 - Marcus</v>
      </c>
      <c r="AM107" t="str">
        <f ca="1"/>
        <v>Ameritas</v>
      </c>
      <c r="AN107">
        <f ca="1"/>
        <v>46178</v>
      </c>
      <c r="AO107">
        <f ca="1"/>
        <v>12062.04</v>
      </c>
      <c r="AP107" t="str">
        <f ca="1"/>
        <v>Acct  5 - T.Rowe Price</v>
      </c>
      <c r="AQ107" t="str">
        <f ca="1"/>
        <v>Ameritas</v>
      </c>
      <c r="AR107">
        <f ca="1"/>
        <v>46178</v>
      </c>
      <c r="AS107">
        <f ca="1"/>
        <v>-5067.05</v>
      </c>
      <c r="AT107" t="str">
        <f ca="1"/>
        <v>Acct  6 - Platinum</v>
      </c>
      <c r="AU107" t="str">
        <f ca="1"/>
        <v>Ameritas</v>
      </c>
      <c r="AV107">
        <f ca="1"/>
        <v>46178</v>
      </c>
      <c r="AW107">
        <f ca="1"/>
        <v>-8065.82</v>
      </c>
      <c r="AX107" t="str">
        <f ca="1"/>
        <v>Acct  7 - Visa Go</v>
      </c>
      <c r="AY107" t="str">
        <f ca="1"/>
        <v>Ameritas</v>
      </c>
      <c r="AZ107">
        <f ca="1"/>
        <v>46178</v>
      </c>
      <c r="BA107">
        <f ca="1"/>
        <v>-4271.75</v>
      </c>
      <c r="BB107" t="str">
        <f ca="1"/>
        <v>Acct  8 - CareCredit</v>
      </c>
      <c r="BC107" t="str">
        <f ca="1"/>
        <v>Ameritas</v>
      </c>
      <c r="BD107">
        <f ca="1"/>
        <v>46178</v>
      </c>
      <c r="BE107">
        <f ca="1"/>
        <v>0</v>
      </c>
      <c r="BF107" t="str">
        <f ca="1"/>
        <v>Acct  9 - Costco</v>
      </c>
      <c r="BG107" t="str">
        <f ca="1"/>
        <v>Ameritas</v>
      </c>
      <c r="BH107">
        <f ca="1"/>
        <v>46178</v>
      </c>
      <c r="BI107">
        <f ca="1"/>
        <v>560</v>
      </c>
      <c r="BJ107" t="str">
        <f ca="1"/>
        <v xml:space="preserve">Acct 10 - </v>
      </c>
      <c r="BK107" t="str">
        <f ca="1"/>
        <v>Ameritas</v>
      </c>
      <c r="BL107">
        <f ca="1"/>
        <v>46178</v>
      </c>
      <c r="BM107">
        <f ca="1"/>
        <v>9596.2400000000016</v>
      </c>
      <c r="BN107" t="str">
        <f ca="1"/>
        <v xml:space="preserve"> Checking</v>
      </c>
      <c r="BO107" t="str">
        <f ca="1"/>
        <v>Ameritas</v>
      </c>
      <c r="BP107">
        <f ca="1"/>
        <v>46178</v>
      </c>
      <c r="BQ107">
        <f ca="1"/>
        <v>-17404.62</v>
      </c>
      <c r="BR107" t="str">
        <f ca="1"/>
        <v xml:space="preserve"> Credit</v>
      </c>
      <c r="BS107" t="str">
        <f ca="1"/>
        <v>Ameritas</v>
      </c>
      <c r="BT107">
        <f ca="1"/>
        <v>46178</v>
      </c>
      <c r="BU107">
        <f ca="1"/>
        <v>36192.86</v>
      </c>
      <c r="BV107" t="str">
        <f ca="1"/>
        <v xml:space="preserve"> Savings</v>
      </c>
      <c r="BW107" t="str">
        <f ca="1"/>
        <v>Ameritas</v>
      </c>
      <c r="BX107">
        <f ca="1"/>
        <v>46178</v>
      </c>
      <c r="BY107">
        <f ca="1"/>
        <v>28944.480000000003</v>
      </c>
      <c r="BZ107" t="str">
        <f ca="1"/>
        <v xml:space="preserve"> Net Worth</v>
      </c>
    </row>
    <row r="108" spans="1:78" x14ac:dyDescent="0.25">
      <c r="A108" t="str">
        <f ca="1"/>
        <v>Ameritas</v>
      </c>
      <c r="B108" s="8">
        <f ca="1"/>
        <v>46178</v>
      </c>
      <c r="C108" s="107">
        <f ca="1"/>
        <v>1681.7000000000019</v>
      </c>
      <c r="D108" t="str">
        <f ca="1"/>
        <v>Acct  1 - US Bank</v>
      </c>
      <c r="F108" t="str">
        <f ca="1"/>
        <v>Kulo Internet</v>
      </c>
      <c r="G108" s="8">
        <f ca="1"/>
        <v>46178</v>
      </c>
      <c r="H108" s="107">
        <f ca="1"/>
        <v>9568.2400000000016</v>
      </c>
      <c r="I108" s="107">
        <f ca="1"/>
        <v>-17404.62</v>
      </c>
      <c r="J108" s="107">
        <f ca="1"/>
        <v>36192.86</v>
      </c>
      <c r="K108" s="107">
        <f ca="1"/>
        <v>28916.480000000003</v>
      </c>
      <c r="L108" s="107">
        <f ca="1"/>
        <v>1653.7000000000019</v>
      </c>
      <c r="M108" s="107">
        <f ca="1"/>
        <v>7914.5399999999991</v>
      </c>
      <c r="N108" s="107">
        <f ca="1"/>
        <v>24016.39</v>
      </c>
      <c r="O108" s="107">
        <f ca="1"/>
        <v>114.43</v>
      </c>
      <c r="P108" s="107">
        <f ca="1"/>
        <v>12062.04</v>
      </c>
      <c r="Q108" s="107">
        <f ca="1"/>
        <v>-5067.05</v>
      </c>
      <c r="R108" s="107">
        <f ca="1"/>
        <v>-8065.82</v>
      </c>
      <c r="S108" s="107">
        <f ca="1"/>
        <v>-4271.75</v>
      </c>
      <c r="T108" s="107">
        <f ca="1"/>
        <v>0</v>
      </c>
      <c r="U108" s="107">
        <f ca="1"/>
        <v>560</v>
      </c>
      <c r="W108" t="str">
        <f ca="1"/>
        <v>Kulo Internet</v>
      </c>
      <c r="X108">
        <f ca="1"/>
        <v>46178</v>
      </c>
      <c r="Y108">
        <f ca="1"/>
        <v>1653.7000000000019</v>
      </c>
      <c r="Z108" t="str">
        <f ca="1"/>
        <v>Acct  1 - US Bank</v>
      </c>
      <c r="AA108" t="str">
        <f ca="1"/>
        <v>Kulo Internet</v>
      </c>
      <c r="AB108">
        <f ca="1"/>
        <v>46178</v>
      </c>
      <c r="AC108">
        <f ca="1"/>
        <v>7914.5399999999991</v>
      </c>
      <c r="AD108" t="str">
        <f ca="1"/>
        <v>Acct  2 - Wells Fargo</v>
      </c>
      <c r="AE108" t="str">
        <f ca="1"/>
        <v>Kulo Internet</v>
      </c>
      <c r="AF108">
        <f ca="1"/>
        <v>46178</v>
      </c>
      <c r="AG108">
        <f ca="1"/>
        <v>24016.39</v>
      </c>
      <c r="AH108" t="str">
        <f ca="1"/>
        <v>Acct  3 - ADP</v>
      </c>
      <c r="AI108" t="str">
        <f ca="1"/>
        <v>Kulo Internet</v>
      </c>
      <c r="AJ108">
        <f ca="1"/>
        <v>46178</v>
      </c>
      <c r="AK108">
        <f ca="1"/>
        <v>114.43</v>
      </c>
      <c r="AL108" t="str">
        <f ca="1"/>
        <v>Acct  4 - Marcus</v>
      </c>
      <c r="AM108" t="str">
        <f ca="1"/>
        <v>Kulo Internet</v>
      </c>
      <c r="AN108">
        <f ca="1"/>
        <v>46178</v>
      </c>
      <c r="AO108">
        <f ca="1"/>
        <v>12062.04</v>
      </c>
      <c r="AP108" t="str">
        <f ca="1"/>
        <v>Acct  5 - T.Rowe Price</v>
      </c>
      <c r="AQ108" t="str">
        <f ca="1"/>
        <v>Kulo Internet</v>
      </c>
      <c r="AR108">
        <f ca="1"/>
        <v>46178</v>
      </c>
      <c r="AS108">
        <f ca="1"/>
        <v>-5067.05</v>
      </c>
      <c r="AT108" t="str">
        <f ca="1"/>
        <v>Acct  6 - Platinum</v>
      </c>
      <c r="AU108" t="str">
        <f ca="1"/>
        <v>Kulo Internet</v>
      </c>
      <c r="AV108">
        <f ca="1"/>
        <v>46178</v>
      </c>
      <c r="AW108">
        <f ca="1"/>
        <v>-8065.82</v>
      </c>
      <c r="AX108" t="str">
        <f ca="1"/>
        <v>Acct  7 - Visa Go</v>
      </c>
      <c r="AY108" t="str">
        <f ca="1"/>
        <v>Kulo Internet</v>
      </c>
      <c r="AZ108">
        <f ca="1"/>
        <v>46178</v>
      </c>
      <c r="BA108">
        <f ca="1"/>
        <v>-4271.75</v>
      </c>
      <c r="BB108" t="str">
        <f ca="1"/>
        <v>Acct  8 - CareCredit</v>
      </c>
      <c r="BC108" t="str">
        <f ca="1"/>
        <v>Kulo Internet</v>
      </c>
      <c r="BD108">
        <f ca="1"/>
        <v>46178</v>
      </c>
      <c r="BE108">
        <f ca="1"/>
        <v>0</v>
      </c>
      <c r="BF108" t="str">
        <f ca="1"/>
        <v>Acct  9 - Costco</v>
      </c>
      <c r="BG108" t="str">
        <f ca="1"/>
        <v>Kulo Internet</v>
      </c>
      <c r="BH108">
        <f ca="1"/>
        <v>46178</v>
      </c>
      <c r="BI108">
        <f ca="1"/>
        <v>560</v>
      </c>
      <c r="BJ108" t="str">
        <f ca="1"/>
        <v xml:space="preserve">Acct 10 - </v>
      </c>
      <c r="BK108" t="str">
        <f ca="1"/>
        <v>Kulo Internet</v>
      </c>
      <c r="BL108">
        <f ca="1"/>
        <v>46178</v>
      </c>
      <c r="BM108">
        <f ca="1"/>
        <v>9568.2400000000016</v>
      </c>
      <c r="BN108" t="str">
        <f ca="1"/>
        <v xml:space="preserve"> Checking</v>
      </c>
      <c r="BO108" t="str">
        <f ca="1"/>
        <v>Kulo Internet</v>
      </c>
      <c r="BP108">
        <f ca="1"/>
        <v>46178</v>
      </c>
      <c r="BQ108">
        <f ca="1"/>
        <v>-17404.62</v>
      </c>
      <c r="BR108" t="str">
        <f ca="1"/>
        <v xml:space="preserve"> Credit</v>
      </c>
      <c r="BS108" t="str">
        <f ca="1"/>
        <v>Kulo Internet</v>
      </c>
      <c r="BT108">
        <f ca="1"/>
        <v>46178</v>
      </c>
      <c r="BU108">
        <f ca="1"/>
        <v>36192.86</v>
      </c>
      <c r="BV108" t="str">
        <f ca="1"/>
        <v xml:space="preserve"> Savings</v>
      </c>
      <c r="BW108" t="str">
        <f ca="1"/>
        <v>Kulo Internet</v>
      </c>
      <c r="BX108">
        <f ca="1"/>
        <v>46178</v>
      </c>
      <c r="BY108">
        <f ca="1"/>
        <v>28916.480000000003</v>
      </c>
      <c r="BZ108" t="str">
        <f ca="1"/>
        <v xml:space="preserve"> Net Worth</v>
      </c>
    </row>
    <row r="109" spans="1:78" x14ac:dyDescent="0.25">
      <c r="A109" t="str">
        <f ca="1"/>
        <v>Kulo Internet</v>
      </c>
      <c r="B109" s="8">
        <f ca="1"/>
        <v>46178</v>
      </c>
      <c r="C109" s="107">
        <f ca="1"/>
        <v>1653.7000000000019</v>
      </c>
      <c r="D109" t="str">
        <f ca="1"/>
        <v>Acct  1 - US Bank</v>
      </c>
      <c r="F109" t="str">
        <f ca="1"/>
        <v>Cese Phone</v>
      </c>
      <c r="G109" s="8">
        <f ca="1"/>
        <v>46178</v>
      </c>
      <c r="H109" s="107">
        <f ca="1"/>
        <v>9426.2400000000016</v>
      </c>
      <c r="I109" s="107">
        <f ca="1"/>
        <v>-17404.62</v>
      </c>
      <c r="J109" s="107">
        <f ca="1"/>
        <v>36192.86</v>
      </c>
      <c r="K109" s="107">
        <f ca="1"/>
        <v>28774.480000000003</v>
      </c>
      <c r="L109" s="107">
        <f ca="1"/>
        <v>1511.7000000000019</v>
      </c>
      <c r="M109" s="107">
        <f ca="1"/>
        <v>7914.5399999999991</v>
      </c>
      <c r="N109" s="107">
        <f ca="1"/>
        <v>24016.39</v>
      </c>
      <c r="O109" s="107">
        <f ca="1"/>
        <v>114.43</v>
      </c>
      <c r="P109" s="107">
        <f ca="1"/>
        <v>12062.04</v>
      </c>
      <c r="Q109" s="107">
        <f ca="1"/>
        <v>-5067.05</v>
      </c>
      <c r="R109" s="107">
        <f ca="1"/>
        <v>-8065.82</v>
      </c>
      <c r="S109" s="107">
        <f ca="1"/>
        <v>-4271.75</v>
      </c>
      <c r="T109" s="107">
        <f ca="1"/>
        <v>0</v>
      </c>
      <c r="U109" s="107">
        <f ca="1"/>
        <v>560</v>
      </c>
      <c r="W109" t="str">
        <f ca="1"/>
        <v>Cese Phone</v>
      </c>
      <c r="X109">
        <f ca="1"/>
        <v>46178</v>
      </c>
      <c r="Y109">
        <f ca="1"/>
        <v>1511.7000000000019</v>
      </c>
      <c r="Z109" t="str">
        <f ca="1"/>
        <v>Acct  1 - US Bank</v>
      </c>
      <c r="AA109" t="str">
        <f ca="1"/>
        <v>Cese Phone</v>
      </c>
      <c r="AB109">
        <f ca="1"/>
        <v>46178</v>
      </c>
      <c r="AC109">
        <f ca="1"/>
        <v>7914.5399999999991</v>
      </c>
      <c r="AD109" t="str">
        <f ca="1"/>
        <v>Acct  2 - Wells Fargo</v>
      </c>
      <c r="AE109" t="str">
        <f ca="1"/>
        <v>Cese Phone</v>
      </c>
      <c r="AF109">
        <f ca="1"/>
        <v>46178</v>
      </c>
      <c r="AG109">
        <f ca="1"/>
        <v>24016.39</v>
      </c>
      <c r="AH109" t="str">
        <f ca="1"/>
        <v>Acct  3 - ADP</v>
      </c>
      <c r="AI109" t="str">
        <f ca="1"/>
        <v>Cese Phone</v>
      </c>
      <c r="AJ109">
        <f ca="1"/>
        <v>46178</v>
      </c>
      <c r="AK109">
        <f ca="1"/>
        <v>114.43</v>
      </c>
      <c r="AL109" t="str">
        <f ca="1"/>
        <v>Acct  4 - Marcus</v>
      </c>
      <c r="AM109" t="str">
        <f ca="1"/>
        <v>Cese Phone</v>
      </c>
      <c r="AN109">
        <f ca="1"/>
        <v>46178</v>
      </c>
      <c r="AO109">
        <f ca="1"/>
        <v>12062.04</v>
      </c>
      <c r="AP109" t="str">
        <f ca="1"/>
        <v>Acct  5 - T.Rowe Price</v>
      </c>
      <c r="AQ109" t="str">
        <f ca="1"/>
        <v>Cese Phone</v>
      </c>
      <c r="AR109">
        <f ca="1"/>
        <v>46178</v>
      </c>
      <c r="AS109">
        <f ca="1"/>
        <v>-5067.05</v>
      </c>
      <c r="AT109" t="str">
        <f ca="1"/>
        <v>Acct  6 - Platinum</v>
      </c>
      <c r="AU109" t="str">
        <f ca="1"/>
        <v>Cese Phone</v>
      </c>
      <c r="AV109">
        <f ca="1"/>
        <v>46178</v>
      </c>
      <c r="AW109">
        <f ca="1"/>
        <v>-8065.82</v>
      </c>
      <c r="AX109" t="str">
        <f ca="1"/>
        <v>Acct  7 - Visa Go</v>
      </c>
      <c r="AY109" t="str">
        <f ca="1"/>
        <v>Cese Phone</v>
      </c>
      <c r="AZ109">
        <f ca="1"/>
        <v>46178</v>
      </c>
      <c r="BA109">
        <f ca="1"/>
        <v>-4271.75</v>
      </c>
      <c r="BB109" t="str">
        <f ca="1"/>
        <v>Acct  8 - CareCredit</v>
      </c>
      <c r="BC109" t="str">
        <f ca="1"/>
        <v>Cese Phone</v>
      </c>
      <c r="BD109">
        <f ca="1"/>
        <v>46178</v>
      </c>
      <c r="BE109">
        <f ca="1"/>
        <v>0</v>
      </c>
      <c r="BF109" t="str">
        <f ca="1"/>
        <v>Acct  9 - Costco</v>
      </c>
      <c r="BG109" t="str">
        <f ca="1"/>
        <v>Cese Phone</v>
      </c>
      <c r="BH109">
        <f ca="1"/>
        <v>46178</v>
      </c>
      <c r="BI109">
        <f ca="1"/>
        <v>560</v>
      </c>
      <c r="BJ109" t="str">
        <f ca="1"/>
        <v xml:space="preserve">Acct 10 - </v>
      </c>
      <c r="BK109" t="str">
        <f ca="1"/>
        <v>Cese Phone</v>
      </c>
      <c r="BL109">
        <f ca="1"/>
        <v>46178</v>
      </c>
      <c r="BM109">
        <f ca="1"/>
        <v>9426.2400000000016</v>
      </c>
      <c r="BN109" t="str">
        <f ca="1"/>
        <v xml:space="preserve"> Checking</v>
      </c>
      <c r="BO109" t="str">
        <f ca="1"/>
        <v>Cese Phone</v>
      </c>
      <c r="BP109">
        <f ca="1"/>
        <v>46178</v>
      </c>
      <c r="BQ109">
        <f ca="1"/>
        <v>-17404.62</v>
      </c>
      <c r="BR109" t="str">
        <f ca="1"/>
        <v xml:space="preserve"> Credit</v>
      </c>
      <c r="BS109" t="str">
        <f ca="1"/>
        <v>Cese Phone</v>
      </c>
      <c r="BT109">
        <f ca="1"/>
        <v>46178</v>
      </c>
      <c r="BU109">
        <f ca="1"/>
        <v>36192.86</v>
      </c>
      <c r="BV109" t="str">
        <f ca="1"/>
        <v xml:space="preserve"> Savings</v>
      </c>
      <c r="BW109" t="str">
        <f ca="1"/>
        <v>Cese Phone</v>
      </c>
      <c r="BX109">
        <f ca="1"/>
        <v>46178</v>
      </c>
      <c r="BY109">
        <f ca="1"/>
        <v>28774.480000000003</v>
      </c>
      <c r="BZ109" t="str">
        <f ca="1"/>
        <v xml:space="preserve"> Net Worth</v>
      </c>
    </row>
    <row r="110" spans="1:78" x14ac:dyDescent="0.25">
      <c r="A110" t="str">
        <f ca="1"/>
        <v>Cese Phone</v>
      </c>
      <c r="B110" s="8">
        <f ca="1"/>
        <v>46178</v>
      </c>
      <c r="C110" s="107">
        <f ca="1"/>
        <v>1511.7000000000019</v>
      </c>
      <c r="D110" t="str">
        <f ca="1"/>
        <v>Acct  1 - US Bank</v>
      </c>
      <c r="F110" t="str">
        <f ca="1"/>
        <v>Phone</v>
      </c>
      <c r="G110" s="8">
        <f ca="1"/>
        <v>46178</v>
      </c>
      <c r="H110" s="107">
        <f ca="1"/>
        <v>9275.5700000000015</v>
      </c>
      <c r="I110" s="107">
        <f ca="1"/>
        <v>-17404.62</v>
      </c>
      <c r="J110" s="107">
        <f ca="1"/>
        <v>36192.86</v>
      </c>
      <c r="K110" s="107">
        <f ca="1"/>
        <v>28623.809999999998</v>
      </c>
      <c r="L110" s="107">
        <f ca="1"/>
        <v>1361.0300000000018</v>
      </c>
      <c r="M110" s="107">
        <f ca="1"/>
        <v>7914.5399999999991</v>
      </c>
      <c r="N110" s="107">
        <f ca="1"/>
        <v>24016.39</v>
      </c>
      <c r="O110" s="107">
        <f ca="1"/>
        <v>114.43</v>
      </c>
      <c r="P110" s="107">
        <f ca="1"/>
        <v>12062.04</v>
      </c>
      <c r="Q110" s="107">
        <f ca="1"/>
        <v>-5067.05</v>
      </c>
      <c r="R110" s="107">
        <f ca="1"/>
        <v>-8065.82</v>
      </c>
      <c r="S110" s="107">
        <f ca="1"/>
        <v>-4271.75</v>
      </c>
      <c r="T110" s="107">
        <f ca="1"/>
        <v>0</v>
      </c>
      <c r="U110" s="107">
        <f ca="1"/>
        <v>560</v>
      </c>
      <c r="W110" t="str">
        <f ca="1"/>
        <v>Phone</v>
      </c>
      <c r="X110">
        <f ca="1"/>
        <v>46178</v>
      </c>
      <c r="Y110">
        <f ca="1"/>
        <v>1361.0300000000018</v>
      </c>
      <c r="Z110" t="str">
        <f ca="1"/>
        <v>Acct  1 - US Bank</v>
      </c>
      <c r="AA110" t="str">
        <f ca="1"/>
        <v>Phone</v>
      </c>
      <c r="AB110">
        <f ca="1"/>
        <v>46178</v>
      </c>
      <c r="AC110">
        <f ca="1"/>
        <v>7914.5399999999991</v>
      </c>
      <c r="AD110" t="str">
        <f ca="1"/>
        <v>Acct  2 - Wells Fargo</v>
      </c>
      <c r="AE110" t="str">
        <f ca="1"/>
        <v>Phone</v>
      </c>
      <c r="AF110">
        <f ca="1"/>
        <v>46178</v>
      </c>
      <c r="AG110">
        <f ca="1"/>
        <v>24016.39</v>
      </c>
      <c r="AH110" t="str">
        <f ca="1"/>
        <v>Acct  3 - ADP</v>
      </c>
      <c r="AI110" t="str">
        <f ca="1"/>
        <v>Phone</v>
      </c>
      <c r="AJ110">
        <f ca="1"/>
        <v>46178</v>
      </c>
      <c r="AK110">
        <f ca="1"/>
        <v>114.43</v>
      </c>
      <c r="AL110" t="str">
        <f ca="1"/>
        <v>Acct  4 - Marcus</v>
      </c>
      <c r="AM110" t="str">
        <f ca="1"/>
        <v>Phone</v>
      </c>
      <c r="AN110">
        <f ca="1"/>
        <v>46178</v>
      </c>
      <c r="AO110">
        <f ca="1"/>
        <v>12062.04</v>
      </c>
      <c r="AP110" t="str">
        <f ca="1"/>
        <v>Acct  5 - T.Rowe Price</v>
      </c>
      <c r="AQ110" t="str">
        <f ca="1"/>
        <v>Phone</v>
      </c>
      <c r="AR110">
        <f ca="1"/>
        <v>46178</v>
      </c>
      <c r="AS110">
        <f ca="1"/>
        <v>-5067.05</v>
      </c>
      <c r="AT110" t="str">
        <f ca="1"/>
        <v>Acct  6 - Platinum</v>
      </c>
      <c r="AU110" t="str">
        <f ca="1"/>
        <v>Phone</v>
      </c>
      <c r="AV110">
        <f ca="1"/>
        <v>46178</v>
      </c>
      <c r="AW110">
        <f ca="1"/>
        <v>-8065.82</v>
      </c>
      <c r="AX110" t="str">
        <f ca="1"/>
        <v>Acct  7 - Visa Go</v>
      </c>
      <c r="AY110" t="str">
        <f ca="1"/>
        <v>Phone</v>
      </c>
      <c r="AZ110">
        <f ca="1"/>
        <v>46178</v>
      </c>
      <c r="BA110">
        <f ca="1"/>
        <v>-4271.75</v>
      </c>
      <c r="BB110" t="str">
        <f ca="1"/>
        <v>Acct  8 - CareCredit</v>
      </c>
      <c r="BC110" t="str">
        <f ca="1"/>
        <v>Phone</v>
      </c>
      <c r="BD110">
        <f ca="1"/>
        <v>46178</v>
      </c>
      <c r="BE110">
        <f ca="1"/>
        <v>0</v>
      </c>
      <c r="BF110" t="str">
        <f ca="1"/>
        <v>Acct  9 - Costco</v>
      </c>
      <c r="BG110" t="str">
        <f ca="1"/>
        <v>Phone</v>
      </c>
      <c r="BH110">
        <f ca="1"/>
        <v>46178</v>
      </c>
      <c r="BI110">
        <f ca="1"/>
        <v>560</v>
      </c>
      <c r="BJ110" t="str">
        <f ca="1"/>
        <v xml:space="preserve">Acct 10 - </v>
      </c>
      <c r="BK110" t="str">
        <f ca="1"/>
        <v>Phone</v>
      </c>
      <c r="BL110">
        <f ca="1"/>
        <v>46178</v>
      </c>
      <c r="BM110">
        <f ca="1"/>
        <v>9275.5700000000015</v>
      </c>
      <c r="BN110" t="str">
        <f ca="1"/>
        <v xml:space="preserve"> Checking</v>
      </c>
      <c r="BO110" t="str">
        <f ca="1"/>
        <v>Phone</v>
      </c>
      <c r="BP110">
        <f ca="1"/>
        <v>46178</v>
      </c>
      <c r="BQ110">
        <f ca="1"/>
        <v>-17404.62</v>
      </c>
      <c r="BR110" t="str">
        <f ca="1"/>
        <v xml:space="preserve"> Credit</v>
      </c>
      <c r="BS110" t="str">
        <f ca="1"/>
        <v>Phone</v>
      </c>
      <c r="BT110">
        <f ca="1"/>
        <v>46178</v>
      </c>
      <c r="BU110">
        <f ca="1"/>
        <v>36192.86</v>
      </c>
      <c r="BV110" t="str">
        <f ca="1"/>
        <v xml:space="preserve"> Savings</v>
      </c>
      <c r="BW110" t="str">
        <f ca="1"/>
        <v>Phone</v>
      </c>
      <c r="BX110">
        <f ca="1"/>
        <v>46178</v>
      </c>
      <c r="BY110">
        <f ca="1"/>
        <v>28623.809999999998</v>
      </c>
      <c r="BZ110" t="str">
        <f ca="1"/>
        <v xml:space="preserve"> Net Worth</v>
      </c>
    </row>
    <row r="111" spans="1:78" x14ac:dyDescent="0.25">
      <c r="A111" t="str">
        <f ca="1"/>
        <v>Phone</v>
      </c>
      <c r="B111" s="8">
        <f ca="1"/>
        <v>46178</v>
      </c>
      <c r="C111" s="107">
        <f ca="1"/>
        <v>1361.0300000000018</v>
      </c>
      <c r="D111" t="str">
        <f ca="1"/>
        <v>Acct  1 - US Bank</v>
      </c>
      <c r="F111" t="str">
        <f ca="1"/>
        <v>Groceries</v>
      </c>
      <c r="G111" s="8">
        <f ca="1"/>
        <v>46179</v>
      </c>
      <c r="H111" s="107">
        <f ca="1"/>
        <v>9075.5700000000015</v>
      </c>
      <c r="I111" s="107">
        <f ca="1"/>
        <v>-17404.62</v>
      </c>
      <c r="J111" s="107">
        <f ca="1"/>
        <v>36192.86</v>
      </c>
      <c r="K111" s="107">
        <f ca="1"/>
        <v>28423.809999999998</v>
      </c>
      <c r="L111" s="107">
        <f ca="1"/>
        <v>1361.0300000000018</v>
      </c>
      <c r="M111" s="107">
        <f ca="1"/>
        <v>7714.5399999999991</v>
      </c>
      <c r="N111" s="107">
        <f ca="1"/>
        <v>24016.39</v>
      </c>
      <c r="O111" s="107">
        <f ca="1"/>
        <v>114.43</v>
      </c>
      <c r="P111" s="107">
        <f ca="1"/>
        <v>12062.04</v>
      </c>
      <c r="Q111" s="107">
        <f ca="1"/>
        <v>-5067.05</v>
      </c>
      <c r="R111" s="107">
        <f ca="1"/>
        <v>-8065.82</v>
      </c>
      <c r="S111" s="107">
        <f ca="1"/>
        <v>-4271.75</v>
      </c>
      <c r="T111" s="107">
        <f ca="1"/>
        <v>0</v>
      </c>
      <c r="U111" s="107">
        <f ca="1"/>
        <v>560</v>
      </c>
      <c r="W111" t="str">
        <f ca="1"/>
        <v>Groceries</v>
      </c>
      <c r="X111">
        <f ca="1"/>
        <v>46179</v>
      </c>
      <c r="Y111">
        <f ca="1"/>
        <v>1361.0300000000018</v>
      </c>
      <c r="Z111" t="str">
        <f ca="1"/>
        <v>Acct  1 - US Bank</v>
      </c>
      <c r="AA111" t="str">
        <f ca="1"/>
        <v>Groceries</v>
      </c>
      <c r="AB111">
        <f ca="1"/>
        <v>46179</v>
      </c>
      <c r="AC111">
        <f ca="1"/>
        <v>7714.5399999999991</v>
      </c>
      <c r="AD111" t="str">
        <f ca="1"/>
        <v>Acct  2 - Wells Fargo</v>
      </c>
      <c r="AE111" t="str">
        <f ca="1"/>
        <v>Groceries</v>
      </c>
      <c r="AF111">
        <f ca="1"/>
        <v>46179</v>
      </c>
      <c r="AG111">
        <f ca="1"/>
        <v>24016.39</v>
      </c>
      <c r="AH111" t="str">
        <f ca="1"/>
        <v>Acct  3 - ADP</v>
      </c>
      <c r="AI111" t="str">
        <f ca="1"/>
        <v>Groceries</v>
      </c>
      <c r="AJ111">
        <f ca="1"/>
        <v>46179</v>
      </c>
      <c r="AK111">
        <f ca="1"/>
        <v>114.43</v>
      </c>
      <c r="AL111" t="str">
        <f ca="1"/>
        <v>Acct  4 - Marcus</v>
      </c>
      <c r="AM111" t="str">
        <f ca="1"/>
        <v>Groceries</v>
      </c>
      <c r="AN111">
        <f ca="1"/>
        <v>46179</v>
      </c>
      <c r="AO111">
        <f ca="1"/>
        <v>12062.04</v>
      </c>
      <c r="AP111" t="str">
        <f ca="1"/>
        <v>Acct  5 - T.Rowe Price</v>
      </c>
      <c r="AQ111" t="str">
        <f ca="1"/>
        <v>Groceries</v>
      </c>
      <c r="AR111">
        <f ca="1"/>
        <v>46179</v>
      </c>
      <c r="AS111">
        <f ca="1"/>
        <v>-5067.05</v>
      </c>
      <c r="AT111" t="str">
        <f ca="1"/>
        <v>Acct  6 - Platinum</v>
      </c>
      <c r="AU111" t="str">
        <f ca="1"/>
        <v>Groceries</v>
      </c>
      <c r="AV111">
        <f ca="1"/>
        <v>46179</v>
      </c>
      <c r="AW111">
        <f ca="1"/>
        <v>-8065.82</v>
      </c>
      <c r="AX111" t="str">
        <f ca="1"/>
        <v>Acct  7 - Visa Go</v>
      </c>
      <c r="AY111" t="str">
        <f ca="1"/>
        <v>Groceries</v>
      </c>
      <c r="AZ111">
        <f ca="1"/>
        <v>46179</v>
      </c>
      <c r="BA111">
        <f ca="1"/>
        <v>-4271.75</v>
      </c>
      <c r="BB111" t="str">
        <f ca="1"/>
        <v>Acct  8 - CareCredit</v>
      </c>
      <c r="BC111" t="str">
        <f ca="1"/>
        <v>Groceries</v>
      </c>
      <c r="BD111">
        <f ca="1"/>
        <v>46179</v>
      </c>
      <c r="BE111">
        <f ca="1"/>
        <v>0</v>
      </c>
      <c r="BF111" t="str">
        <f ca="1"/>
        <v>Acct  9 - Costco</v>
      </c>
      <c r="BG111" t="str">
        <f ca="1"/>
        <v>Groceries</v>
      </c>
      <c r="BH111">
        <f ca="1"/>
        <v>46179</v>
      </c>
      <c r="BI111">
        <f ca="1"/>
        <v>560</v>
      </c>
      <c r="BJ111" t="str">
        <f ca="1"/>
        <v xml:space="preserve">Acct 10 - </v>
      </c>
      <c r="BK111" t="str">
        <f ca="1"/>
        <v>Groceries</v>
      </c>
      <c r="BL111">
        <f ca="1"/>
        <v>46179</v>
      </c>
      <c r="BM111">
        <f ca="1"/>
        <v>9075.5700000000015</v>
      </c>
      <c r="BN111" t="str">
        <f ca="1"/>
        <v xml:space="preserve"> Checking</v>
      </c>
      <c r="BO111" t="str">
        <f ca="1"/>
        <v>Groceries</v>
      </c>
      <c r="BP111">
        <f ca="1"/>
        <v>46179</v>
      </c>
      <c r="BQ111">
        <f ca="1"/>
        <v>-17404.62</v>
      </c>
      <c r="BR111" t="str">
        <f ca="1"/>
        <v xml:space="preserve"> Credit</v>
      </c>
      <c r="BS111" t="str">
        <f ca="1"/>
        <v>Groceries</v>
      </c>
      <c r="BT111">
        <f ca="1"/>
        <v>46179</v>
      </c>
      <c r="BU111">
        <f ca="1"/>
        <v>36192.86</v>
      </c>
      <c r="BV111" t="str">
        <f ca="1"/>
        <v xml:space="preserve"> Savings</v>
      </c>
      <c r="BW111" t="str">
        <f ca="1"/>
        <v>Groceries</v>
      </c>
      <c r="BX111">
        <f ca="1"/>
        <v>46179</v>
      </c>
      <c r="BY111">
        <f ca="1"/>
        <v>28423.809999999998</v>
      </c>
      <c r="BZ111" t="str">
        <f ca="1"/>
        <v xml:space="preserve"> Net Worth</v>
      </c>
    </row>
    <row r="112" spans="1:78" x14ac:dyDescent="0.25">
      <c r="A112" t="str">
        <f ca="1"/>
        <v>Groceries</v>
      </c>
      <c r="B112" s="8">
        <f ca="1"/>
        <v>46179</v>
      </c>
      <c r="C112" s="107">
        <f ca="1"/>
        <v>1361.0300000000018</v>
      </c>
      <c r="D112" t="str">
        <f ca="1"/>
        <v>Acct  1 - US Bank</v>
      </c>
      <c r="F112" t="str">
        <f ca="1"/>
        <v>Food &amp; Drinks</v>
      </c>
      <c r="G112" s="8">
        <f ca="1"/>
        <v>46179</v>
      </c>
      <c r="H112" s="107">
        <f ca="1"/>
        <v>8875.5700000000015</v>
      </c>
      <c r="I112" s="107">
        <f ca="1"/>
        <v>-17404.62</v>
      </c>
      <c r="J112" s="107">
        <f ca="1"/>
        <v>36192.86</v>
      </c>
      <c r="K112" s="107">
        <f ca="1"/>
        <v>28223.809999999998</v>
      </c>
      <c r="L112" s="107">
        <f ca="1"/>
        <v>1361.0300000000018</v>
      </c>
      <c r="M112" s="107">
        <f ca="1"/>
        <v>7514.5399999999991</v>
      </c>
      <c r="N112" s="107">
        <f ca="1"/>
        <v>24016.39</v>
      </c>
      <c r="O112" s="107">
        <f ca="1"/>
        <v>114.43</v>
      </c>
      <c r="P112" s="107">
        <f ca="1"/>
        <v>12062.04</v>
      </c>
      <c r="Q112" s="107">
        <f ca="1"/>
        <v>-5067.05</v>
      </c>
      <c r="R112" s="107">
        <f ca="1"/>
        <v>-8065.82</v>
      </c>
      <c r="S112" s="107">
        <f ca="1"/>
        <v>-4271.75</v>
      </c>
      <c r="T112" s="107">
        <f ca="1"/>
        <v>0</v>
      </c>
      <c r="U112" s="107">
        <f ca="1"/>
        <v>560</v>
      </c>
      <c r="W112" t="str">
        <f ca="1"/>
        <v>Food &amp; Drinks</v>
      </c>
      <c r="X112">
        <f ca="1"/>
        <v>46179</v>
      </c>
      <c r="Y112">
        <f ca="1"/>
        <v>1361.0300000000018</v>
      </c>
      <c r="Z112" t="str">
        <f ca="1"/>
        <v>Acct  1 - US Bank</v>
      </c>
      <c r="AA112" t="str">
        <f ca="1"/>
        <v>Food &amp; Drinks</v>
      </c>
      <c r="AB112">
        <f ca="1"/>
        <v>46179</v>
      </c>
      <c r="AC112">
        <f ca="1"/>
        <v>7514.5399999999991</v>
      </c>
      <c r="AD112" t="str">
        <f ca="1"/>
        <v>Acct  2 - Wells Fargo</v>
      </c>
      <c r="AE112" t="str">
        <f ca="1"/>
        <v>Food &amp; Drinks</v>
      </c>
      <c r="AF112">
        <f ca="1"/>
        <v>46179</v>
      </c>
      <c r="AG112">
        <f ca="1"/>
        <v>24016.39</v>
      </c>
      <c r="AH112" t="str">
        <f ca="1"/>
        <v>Acct  3 - ADP</v>
      </c>
      <c r="AI112" t="str">
        <f ca="1"/>
        <v>Food &amp; Drinks</v>
      </c>
      <c r="AJ112">
        <f ca="1"/>
        <v>46179</v>
      </c>
      <c r="AK112">
        <f ca="1"/>
        <v>114.43</v>
      </c>
      <c r="AL112" t="str">
        <f ca="1"/>
        <v>Acct  4 - Marcus</v>
      </c>
      <c r="AM112" t="str">
        <f ca="1"/>
        <v>Food &amp; Drinks</v>
      </c>
      <c r="AN112">
        <f ca="1"/>
        <v>46179</v>
      </c>
      <c r="AO112">
        <f ca="1"/>
        <v>12062.04</v>
      </c>
      <c r="AP112" t="str">
        <f ca="1"/>
        <v>Acct  5 - T.Rowe Price</v>
      </c>
      <c r="AQ112" t="str">
        <f ca="1"/>
        <v>Food &amp; Drinks</v>
      </c>
      <c r="AR112">
        <f ca="1"/>
        <v>46179</v>
      </c>
      <c r="AS112">
        <f ca="1"/>
        <v>-5067.05</v>
      </c>
      <c r="AT112" t="str">
        <f ca="1"/>
        <v>Acct  6 - Platinum</v>
      </c>
      <c r="AU112" t="str">
        <f ca="1"/>
        <v>Food &amp; Drinks</v>
      </c>
      <c r="AV112">
        <f ca="1"/>
        <v>46179</v>
      </c>
      <c r="AW112">
        <f ca="1"/>
        <v>-8065.82</v>
      </c>
      <c r="AX112" t="str">
        <f ca="1"/>
        <v>Acct  7 - Visa Go</v>
      </c>
      <c r="AY112" t="str">
        <f ca="1"/>
        <v>Food &amp; Drinks</v>
      </c>
      <c r="AZ112">
        <f ca="1"/>
        <v>46179</v>
      </c>
      <c r="BA112">
        <f ca="1"/>
        <v>-4271.75</v>
      </c>
      <c r="BB112" t="str">
        <f ca="1"/>
        <v>Acct  8 - CareCredit</v>
      </c>
      <c r="BC112" t="str">
        <f ca="1"/>
        <v>Food &amp; Drinks</v>
      </c>
      <c r="BD112">
        <f ca="1"/>
        <v>46179</v>
      </c>
      <c r="BE112">
        <f ca="1"/>
        <v>0</v>
      </c>
      <c r="BF112" t="str">
        <f ca="1"/>
        <v>Acct  9 - Costco</v>
      </c>
      <c r="BG112" t="str">
        <f ca="1"/>
        <v>Food &amp; Drinks</v>
      </c>
      <c r="BH112">
        <f ca="1"/>
        <v>46179</v>
      </c>
      <c r="BI112">
        <f ca="1"/>
        <v>560</v>
      </c>
      <c r="BJ112" t="str">
        <f ca="1"/>
        <v xml:space="preserve">Acct 10 - </v>
      </c>
      <c r="BK112" t="str">
        <f ca="1"/>
        <v>Food &amp; Drinks</v>
      </c>
      <c r="BL112">
        <f ca="1"/>
        <v>46179</v>
      </c>
      <c r="BM112">
        <f ca="1"/>
        <v>8875.5700000000015</v>
      </c>
      <c r="BN112" t="str">
        <f ca="1"/>
        <v xml:space="preserve"> Checking</v>
      </c>
      <c r="BO112" t="str">
        <f ca="1"/>
        <v>Food &amp; Drinks</v>
      </c>
      <c r="BP112">
        <f ca="1"/>
        <v>46179</v>
      </c>
      <c r="BQ112">
        <f ca="1"/>
        <v>-17404.62</v>
      </c>
      <c r="BR112" t="str">
        <f ca="1"/>
        <v xml:space="preserve"> Credit</v>
      </c>
      <c r="BS112" t="str">
        <f ca="1"/>
        <v>Food &amp; Drinks</v>
      </c>
      <c r="BT112">
        <f ca="1"/>
        <v>46179</v>
      </c>
      <c r="BU112">
        <f ca="1"/>
        <v>36192.86</v>
      </c>
      <c r="BV112" t="str">
        <f ca="1"/>
        <v xml:space="preserve"> Savings</v>
      </c>
      <c r="BW112" t="str">
        <f ca="1"/>
        <v>Food &amp; Drinks</v>
      </c>
      <c r="BX112">
        <f ca="1"/>
        <v>46179</v>
      </c>
      <c r="BY112">
        <f ca="1"/>
        <v>28223.809999999998</v>
      </c>
      <c r="BZ112" t="str">
        <f ca="1"/>
        <v xml:space="preserve"> Net Worth</v>
      </c>
    </row>
    <row r="113" spans="1:78" x14ac:dyDescent="0.25">
      <c r="A113" t="str">
        <f ca="1"/>
        <v>Food &amp; Drinks</v>
      </c>
      <c r="B113" s="8">
        <f ca="1"/>
        <v>46179</v>
      </c>
      <c r="C113" s="107">
        <f ca="1"/>
        <v>1361.0300000000018</v>
      </c>
      <c r="D113" t="str">
        <f ca="1"/>
        <v>Acct  1 - US Bank</v>
      </c>
      <c r="F113" t="str">
        <f ca="1"/>
        <v>Sony</v>
      </c>
      <c r="G113" s="8">
        <f ca="1"/>
        <v>46181</v>
      </c>
      <c r="H113" s="107">
        <f ca="1"/>
        <v>8857.5800000000017</v>
      </c>
      <c r="I113" s="107">
        <f ca="1"/>
        <v>-17404.62</v>
      </c>
      <c r="J113" s="107">
        <f ca="1"/>
        <v>36192.86</v>
      </c>
      <c r="K113" s="107">
        <f ca="1"/>
        <v>28205.82</v>
      </c>
      <c r="L113" s="107">
        <f ca="1"/>
        <v>1343.0400000000018</v>
      </c>
      <c r="M113" s="107">
        <f ca="1"/>
        <v>7514.5399999999991</v>
      </c>
      <c r="N113" s="107">
        <f ca="1"/>
        <v>24016.39</v>
      </c>
      <c r="O113" s="107">
        <f ca="1"/>
        <v>114.43</v>
      </c>
      <c r="P113" s="107">
        <f ca="1"/>
        <v>12062.04</v>
      </c>
      <c r="Q113" s="107">
        <f ca="1"/>
        <v>-5067.05</v>
      </c>
      <c r="R113" s="107">
        <f ca="1"/>
        <v>-8065.82</v>
      </c>
      <c r="S113" s="107">
        <f ca="1"/>
        <v>-4271.75</v>
      </c>
      <c r="T113" s="107">
        <f ca="1"/>
        <v>0</v>
      </c>
      <c r="U113" s="107">
        <f ca="1"/>
        <v>560</v>
      </c>
      <c r="W113" t="str">
        <f ca="1"/>
        <v>Sony</v>
      </c>
      <c r="X113">
        <f ca="1"/>
        <v>46181</v>
      </c>
      <c r="Y113">
        <f ca="1"/>
        <v>1343.0400000000018</v>
      </c>
      <c r="Z113" t="str">
        <f ca="1"/>
        <v>Acct  1 - US Bank</v>
      </c>
      <c r="AA113" t="str">
        <f ca="1"/>
        <v>Sony</v>
      </c>
      <c r="AB113">
        <f ca="1"/>
        <v>46181</v>
      </c>
      <c r="AC113">
        <f ca="1"/>
        <v>7514.5399999999991</v>
      </c>
      <c r="AD113" t="str">
        <f ca="1"/>
        <v>Acct  2 - Wells Fargo</v>
      </c>
      <c r="AE113" t="str">
        <f ca="1"/>
        <v>Sony</v>
      </c>
      <c r="AF113">
        <f ca="1"/>
        <v>46181</v>
      </c>
      <c r="AG113">
        <f ca="1"/>
        <v>24016.39</v>
      </c>
      <c r="AH113" t="str">
        <f ca="1"/>
        <v>Acct  3 - ADP</v>
      </c>
      <c r="AI113" t="str">
        <f ca="1"/>
        <v>Sony</v>
      </c>
      <c r="AJ113">
        <f ca="1"/>
        <v>46181</v>
      </c>
      <c r="AK113">
        <f ca="1"/>
        <v>114.43</v>
      </c>
      <c r="AL113" t="str">
        <f ca="1"/>
        <v>Acct  4 - Marcus</v>
      </c>
      <c r="AM113" t="str">
        <f ca="1"/>
        <v>Sony</v>
      </c>
      <c r="AN113">
        <f ca="1"/>
        <v>46181</v>
      </c>
      <c r="AO113">
        <f ca="1"/>
        <v>12062.04</v>
      </c>
      <c r="AP113" t="str">
        <f ca="1"/>
        <v>Acct  5 - T.Rowe Price</v>
      </c>
      <c r="AQ113" t="str">
        <f ca="1"/>
        <v>Sony</v>
      </c>
      <c r="AR113">
        <f ca="1"/>
        <v>46181</v>
      </c>
      <c r="AS113">
        <f ca="1"/>
        <v>-5067.05</v>
      </c>
      <c r="AT113" t="str">
        <f ca="1"/>
        <v>Acct  6 - Platinum</v>
      </c>
      <c r="AU113" t="str">
        <f ca="1"/>
        <v>Sony</v>
      </c>
      <c r="AV113">
        <f ca="1"/>
        <v>46181</v>
      </c>
      <c r="AW113">
        <f ca="1"/>
        <v>-8065.82</v>
      </c>
      <c r="AX113" t="str">
        <f ca="1"/>
        <v>Acct  7 - Visa Go</v>
      </c>
      <c r="AY113" t="str">
        <f ca="1"/>
        <v>Sony</v>
      </c>
      <c r="AZ113">
        <f ca="1"/>
        <v>46181</v>
      </c>
      <c r="BA113">
        <f ca="1"/>
        <v>-4271.75</v>
      </c>
      <c r="BB113" t="str">
        <f ca="1"/>
        <v>Acct  8 - CareCredit</v>
      </c>
      <c r="BC113" t="str">
        <f ca="1"/>
        <v>Sony</v>
      </c>
      <c r="BD113">
        <f ca="1"/>
        <v>46181</v>
      </c>
      <c r="BE113">
        <f ca="1"/>
        <v>0</v>
      </c>
      <c r="BF113" t="str">
        <f ca="1"/>
        <v>Acct  9 - Costco</v>
      </c>
      <c r="BG113" t="str">
        <f ca="1"/>
        <v>Sony</v>
      </c>
      <c r="BH113">
        <f ca="1"/>
        <v>46181</v>
      </c>
      <c r="BI113">
        <f ca="1"/>
        <v>560</v>
      </c>
      <c r="BJ113" t="str">
        <f ca="1"/>
        <v xml:space="preserve">Acct 10 - </v>
      </c>
      <c r="BK113" t="str">
        <f ca="1"/>
        <v>Sony</v>
      </c>
      <c r="BL113">
        <f ca="1"/>
        <v>46181</v>
      </c>
      <c r="BM113">
        <f ca="1"/>
        <v>8857.5800000000017</v>
      </c>
      <c r="BN113" t="str">
        <f ca="1"/>
        <v xml:space="preserve"> Checking</v>
      </c>
      <c r="BO113" t="str">
        <f ca="1"/>
        <v>Sony</v>
      </c>
      <c r="BP113">
        <f ca="1"/>
        <v>46181</v>
      </c>
      <c r="BQ113">
        <f ca="1"/>
        <v>-17404.62</v>
      </c>
      <c r="BR113" t="str">
        <f ca="1"/>
        <v xml:space="preserve"> Credit</v>
      </c>
      <c r="BS113" t="str">
        <f ca="1"/>
        <v>Sony</v>
      </c>
      <c r="BT113">
        <f ca="1"/>
        <v>46181</v>
      </c>
      <c r="BU113">
        <f ca="1"/>
        <v>36192.86</v>
      </c>
      <c r="BV113" t="str">
        <f ca="1"/>
        <v xml:space="preserve"> Savings</v>
      </c>
      <c r="BW113" t="str">
        <f ca="1"/>
        <v>Sony</v>
      </c>
      <c r="BX113">
        <f ca="1"/>
        <v>46181</v>
      </c>
      <c r="BY113">
        <f ca="1"/>
        <v>28205.82</v>
      </c>
      <c r="BZ113" t="str">
        <f ca="1"/>
        <v xml:space="preserve"> Net Worth</v>
      </c>
    </row>
    <row r="114" spans="1:78" x14ac:dyDescent="0.25">
      <c r="A114" t="str">
        <f ca="1"/>
        <v>Sony</v>
      </c>
      <c r="B114" s="8">
        <f ca="1"/>
        <v>46181</v>
      </c>
      <c r="C114" s="107">
        <f ca="1"/>
        <v>1343.0400000000018</v>
      </c>
      <c r="D114" t="str">
        <f ca="1"/>
        <v>Acct  1 - US Bank</v>
      </c>
      <c r="F114" t="str">
        <f ca="1"/>
        <v>Phone Insurance</v>
      </c>
      <c r="G114" s="8">
        <f ca="1"/>
        <v>46181</v>
      </c>
      <c r="H114" s="107">
        <f ca="1"/>
        <v>8849.5800000000017</v>
      </c>
      <c r="I114" s="107">
        <f ca="1"/>
        <v>-17404.62</v>
      </c>
      <c r="J114" s="107">
        <f ca="1"/>
        <v>36192.86</v>
      </c>
      <c r="K114" s="107">
        <f ca="1"/>
        <v>28197.82</v>
      </c>
      <c r="L114" s="107">
        <f ca="1"/>
        <v>1335.0400000000018</v>
      </c>
      <c r="M114" s="107">
        <f ca="1"/>
        <v>7514.5399999999991</v>
      </c>
      <c r="N114" s="107">
        <f ca="1"/>
        <v>24016.39</v>
      </c>
      <c r="O114" s="107">
        <f ca="1"/>
        <v>114.43</v>
      </c>
      <c r="P114" s="107">
        <f ca="1"/>
        <v>12062.04</v>
      </c>
      <c r="Q114" s="107">
        <f ca="1"/>
        <v>-5067.05</v>
      </c>
      <c r="R114" s="107">
        <f ca="1"/>
        <v>-8065.82</v>
      </c>
      <c r="S114" s="107">
        <f ca="1"/>
        <v>-4271.75</v>
      </c>
      <c r="T114" s="107">
        <f ca="1"/>
        <v>0</v>
      </c>
      <c r="U114" s="107">
        <f ca="1"/>
        <v>560</v>
      </c>
      <c r="W114" t="str">
        <f ca="1"/>
        <v>Phone Insurance</v>
      </c>
      <c r="X114">
        <f ca="1"/>
        <v>46181</v>
      </c>
      <c r="Y114">
        <f ca="1"/>
        <v>1335.0400000000018</v>
      </c>
      <c r="Z114" t="str">
        <f ca="1"/>
        <v>Acct  1 - US Bank</v>
      </c>
      <c r="AA114" t="str">
        <f ca="1"/>
        <v>Phone Insurance</v>
      </c>
      <c r="AB114">
        <f ca="1"/>
        <v>46181</v>
      </c>
      <c r="AC114">
        <f ca="1"/>
        <v>7514.5399999999991</v>
      </c>
      <c r="AD114" t="str">
        <f ca="1"/>
        <v>Acct  2 - Wells Fargo</v>
      </c>
      <c r="AE114" t="str">
        <f ca="1"/>
        <v>Phone Insurance</v>
      </c>
      <c r="AF114">
        <f ca="1"/>
        <v>46181</v>
      </c>
      <c r="AG114">
        <f ca="1"/>
        <v>24016.39</v>
      </c>
      <c r="AH114" t="str">
        <f ca="1"/>
        <v>Acct  3 - ADP</v>
      </c>
      <c r="AI114" t="str">
        <f ca="1"/>
        <v>Phone Insurance</v>
      </c>
      <c r="AJ114">
        <f ca="1"/>
        <v>46181</v>
      </c>
      <c r="AK114">
        <f ca="1"/>
        <v>114.43</v>
      </c>
      <c r="AL114" t="str">
        <f ca="1"/>
        <v>Acct  4 - Marcus</v>
      </c>
      <c r="AM114" t="str">
        <f ca="1"/>
        <v>Phone Insurance</v>
      </c>
      <c r="AN114">
        <f ca="1"/>
        <v>46181</v>
      </c>
      <c r="AO114">
        <f ca="1"/>
        <v>12062.04</v>
      </c>
      <c r="AP114" t="str">
        <f ca="1"/>
        <v>Acct  5 - T.Rowe Price</v>
      </c>
      <c r="AQ114" t="str">
        <f ca="1"/>
        <v>Phone Insurance</v>
      </c>
      <c r="AR114">
        <f ca="1"/>
        <v>46181</v>
      </c>
      <c r="AS114">
        <f ca="1"/>
        <v>-5067.05</v>
      </c>
      <c r="AT114" t="str">
        <f ca="1"/>
        <v>Acct  6 - Platinum</v>
      </c>
      <c r="AU114" t="str">
        <f ca="1"/>
        <v>Phone Insurance</v>
      </c>
      <c r="AV114">
        <f ca="1"/>
        <v>46181</v>
      </c>
      <c r="AW114">
        <f ca="1"/>
        <v>-8065.82</v>
      </c>
      <c r="AX114" t="str">
        <f ca="1"/>
        <v>Acct  7 - Visa Go</v>
      </c>
      <c r="AY114" t="str">
        <f ca="1"/>
        <v>Phone Insurance</v>
      </c>
      <c r="AZ114">
        <f ca="1"/>
        <v>46181</v>
      </c>
      <c r="BA114">
        <f ca="1"/>
        <v>-4271.75</v>
      </c>
      <c r="BB114" t="str">
        <f ca="1"/>
        <v>Acct  8 - CareCredit</v>
      </c>
      <c r="BC114" t="str">
        <f ca="1"/>
        <v>Phone Insurance</v>
      </c>
      <c r="BD114">
        <f ca="1"/>
        <v>46181</v>
      </c>
      <c r="BE114">
        <f ca="1"/>
        <v>0</v>
      </c>
      <c r="BF114" t="str">
        <f ca="1"/>
        <v>Acct  9 - Costco</v>
      </c>
      <c r="BG114" t="str">
        <f ca="1"/>
        <v>Phone Insurance</v>
      </c>
      <c r="BH114">
        <f ca="1"/>
        <v>46181</v>
      </c>
      <c r="BI114">
        <f ca="1"/>
        <v>560</v>
      </c>
      <c r="BJ114" t="str">
        <f ca="1"/>
        <v xml:space="preserve">Acct 10 - </v>
      </c>
      <c r="BK114" t="str">
        <f ca="1"/>
        <v>Phone Insurance</v>
      </c>
      <c r="BL114">
        <f ca="1"/>
        <v>46181</v>
      </c>
      <c r="BM114">
        <f ca="1"/>
        <v>8849.5800000000017</v>
      </c>
      <c r="BN114" t="str">
        <f ca="1"/>
        <v xml:space="preserve"> Checking</v>
      </c>
      <c r="BO114" t="str">
        <f ca="1"/>
        <v>Phone Insurance</v>
      </c>
      <c r="BP114">
        <f ca="1"/>
        <v>46181</v>
      </c>
      <c r="BQ114">
        <f ca="1"/>
        <v>-17404.62</v>
      </c>
      <c r="BR114" t="str">
        <f ca="1"/>
        <v xml:space="preserve"> Credit</v>
      </c>
      <c r="BS114" t="str">
        <f ca="1"/>
        <v>Phone Insurance</v>
      </c>
      <c r="BT114">
        <f ca="1"/>
        <v>46181</v>
      </c>
      <c r="BU114">
        <f ca="1"/>
        <v>36192.86</v>
      </c>
      <c r="BV114" t="str">
        <f ca="1"/>
        <v xml:space="preserve"> Savings</v>
      </c>
      <c r="BW114" t="str">
        <f ca="1"/>
        <v>Phone Insurance</v>
      </c>
      <c r="BX114">
        <f ca="1"/>
        <v>46181</v>
      </c>
      <c r="BY114">
        <f ca="1"/>
        <v>28197.82</v>
      </c>
      <c r="BZ114" t="str">
        <f ca="1"/>
        <v xml:space="preserve"> Net Worth</v>
      </c>
    </row>
    <row r="115" spans="1:78" x14ac:dyDescent="0.25">
      <c r="A115" t="str">
        <f ca="1"/>
        <v>Phone Insurance</v>
      </c>
      <c r="B115" s="8">
        <f ca="1"/>
        <v>46181</v>
      </c>
      <c r="C115" s="107">
        <f ca="1"/>
        <v>1335.0400000000018</v>
      </c>
      <c r="D115" t="str">
        <f ca="1"/>
        <v>Acct  1 - US Bank</v>
      </c>
      <c r="F115" t="str">
        <f ca="1"/>
        <v>Amazon</v>
      </c>
      <c r="G115" s="8">
        <f ca="1"/>
        <v>46182</v>
      </c>
      <c r="H115" s="107">
        <f ca="1"/>
        <v>8833.43</v>
      </c>
      <c r="I115" s="107">
        <f ca="1"/>
        <v>-17404.62</v>
      </c>
      <c r="J115" s="107">
        <f ca="1"/>
        <v>36192.86</v>
      </c>
      <c r="K115" s="107">
        <f ca="1"/>
        <v>28181.67</v>
      </c>
      <c r="L115" s="107">
        <f ca="1"/>
        <v>1318.8900000000017</v>
      </c>
      <c r="M115" s="107">
        <f ca="1"/>
        <v>7514.5399999999991</v>
      </c>
      <c r="N115" s="107">
        <f ca="1"/>
        <v>24016.39</v>
      </c>
      <c r="O115" s="107">
        <f ca="1"/>
        <v>114.43</v>
      </c>
      <c r="P115" s="107">
        <f ca="1"/>
        <v>12062.04</v>
      </c>
      <c r="Q115" s="107">
        <f ca="1"/>
        <v>-5067.05</v>
      </c>
      <c r="R115" s="107">
        <f ca="1"/>
        <v>-8065.82</v>
      </c>
      <c r="S115" s="107">
        <f ca="1"/>
        <v>-4271.75</v>
      </c>
      <c r="T115" s="107">
        <f ca="1"/>
        <v>0</v>
      </c>
      <c r="U115" s="107">
        <f ca="1"/>
        <v>560</v>
      </c>
      <c r="W115" t="str">
        <f ca="1"/>
        <v>Amazon</v>
      </c>
      <c r="X115">
        <f ca="1"/>
        <v>46182</v>
      </c>
      <c r="Y115">
        <f ca="1"/>
        <v>1318.8900000000017</v>
      </c>
      <c r="Z115" t="str">
        <f ca="1"/>
        <v>Acct  1 - US Bank</v>
      </c>
      <c r="AA115" t="str">
        <f ca="1"/>
        <v>Amazon</v>
      </c>
      <c r="AB115">
        <f ca="1"/>
        <v>46182</v>
      </c>
      <c r="AC115">
        <f ca="1"/>
        <v>7514.5399999999991</v>
      </c>
      <c r="AD115" t="str">
        <f ca="1"/>
        <v>Acct  2 - Wells Fargo</v>
      </c>
      <c r="AE115" t="str">
        <f ca="1"/>
        <v>Amazon</v>
      </c>
      <c r="AF115">
        <f ca="1"/>
        <v>46182</v>
      </c>
      <c r="AG115">
        <f ca="1"/>
        <v>24016.39</v>
      </c>
      <c r="AH115" t="str">
        <f ca="1"/>
        <v>Acct  3 - ADP</v>
      </c>
      <c r="AI115" t="str">
        <f ca="1"/>
        <v>Amazon</v>
      </c>
      <c r="AJ115">
        <f ca="1"/>
        <v>46182</v>
      </c>
      <c r="AK115">
        <f ca="1"/>
        <v>114.43</v>
      </c>
      <c r="AL115" t="str">
        <f ca="1"/>
        <v>Acct  4 - Marcus</v>
      </c>
      <c r="AM115" t="str">
        <f ca="1"/>
        <v>Amazon</v>
      </c>
      <c r="AN115">
        <f ca="1"/>
        <v>46182</v>
      </c>
      <c r="AO115">
        <f ca="1"/>
        <v>12062.04</v>
      </c>
      <c r="AP115" t="str">
        <f ca="1"/>
        <v>Acct  5 - T.Rowe Price</v>
      </c>
      <c r="AQ115" t="str">
        <f ca="1"/>
        <v>Amazon</v>
      </c>
      <c r="AR115">
        <f ca="1"/>
        <v>46182</v>
      </c>
      <c r="AS115">
        <f ca="1"/>
        <v>-5067.05</v>
      </c>
      <c r="AT115" t="str">
        <f ca="1"/>
        <v>Acct  6 - Platinum</v>
      </c>
      <c r="AU115" t="str">
        <f ca="1"/>
        <v>Amazon</v>
      </c>
      <c r="AV115">
        <f ca="1"/>
        <v>46182</v>
      </c>
      <c r="AW115">
        <f ca="1"/>
        <v>-8065.82</v>
      </c>
      <c r="AX115" t="str">
        <f ca="1"/>
        <v>Acct  7 - Visa Go</v>
      </c>
      <c r="AY115" t="str">
        <f ca="1"/>
        <v>Amazon</v>
      </c>
      <c r="AZ115">
        <f ca="1"/>
        <v>46182</v>
      </c>
      <c r="BA115">
        <f ca="1"/>
        <v>-4271.75</v>
      </c>
      <c r="BB115" t="str">
        <f ca="1"/>
        <v>Acct  8 - CareCredit</v>
      </c>
      <c r="BC115" t="str">
        <f ca="1"/>
        <v>Amazon</v>
      </c>
      <c r="BD115">
        <f ca="1"/>
        <v>46182</v>
      </c>
      <c r="BE115">
        <f ca="1"/>
        <v>0</v>
      </c>
      <c r="BF115" t="str">
        <f ca="1"/>
        <v>Acct  9 - Costco</v>
      </c>
      <c r="BG115" t="str">
        <f ca="1"/>
        <v>Amazon</v>
      </c>
      <c r="BH115">
        <f ca="1"/>
        <v>46182</v>
      </c>
      <c r="BI115">
        <f ca="1"/>
        <v>560</v>
      </c>
      <c r="BJ115" t="str">
        <f ca="1"/>
        <v xml:space="preserve">Acct 10 - </v>
      </c>
      <c r="BK115" t="str">
        <f ca="1"/>
        <v>Amazon</v>
      </c>
      <c r="BL115">
        <f ca="1"/>
        <v>46182</v>
      </c>
      <c r="BM115">
        <f ca="1"/>
        <v>8833.43</v>
      </c>
      <c r="BN115" t="str">
        <f ca="1"/>
        <v xml:space="preserve"> Checking</v>
      </c>
      <c r="BO115" t="str">
        <f ca="1"/>
        <v>Amazon</v>
      </c>
      <c r="BP115">
        <f ca="1"/>
        <v>46182</v>
      </c>
      <c r="BQ115">
        <f ca="1"/>
        <v>-17404.62</v>
      </c>
      <c r="BR115" t="str">
        <f ca="1"/>
        <v xml:space="preserve"> Credit</v>
      </c>
      <c r="BS115" t="str">
        <f ca="1"/>
        <v>Amazon</v>
      </c>
      <c r="BT115">
        <f ca="1"/>
        <v>46182</v>
      </c>
      <c r="BU115">
        <f ca="1"/>
        <v>36192.86</v>
      </c>
      <c r="BV115" t="str">
        <f ca="1"/>
        <v xml:space="preserve"> Savings</v>
      </c>
      <c r="BW115" t="str">
        <f ca="1"/>
        <v>Amazon</v>
      </c>
      <c r="BX115">
        <f ca="1"/>
        <v>46182</v>
      </c>
      <c r="BY115">
        <f ca="1"/>
        <v>28181.67</v>
      </c>
      <c r="BZ115" t="str">
        <f ca="1"/>
        <v xml:space="preserve"> Net Worth</v>
      </c>
    </row>
    <row r="116" spans="1:78" x14ac:dyDescent="0.25">
      <c r="A116" t="str">
        <f ca="1"/>
        <v>Amazon</v>
      </c>
      <c r="B116" s="8">
        <f ca="1"/>
        <v>46182</v>
      </c>
      <c r="C116" s="107">
        <f ca="1"/>
        <v>1318.8900000000017</v>
      </c>
      <c r="D116" t="str">
        <f ca="1"/>
        <v>Acct  1 - US Bank</v>
      </c>
      <c r="F116" t="str">
        <f ca="1"/>
        <v>Viso Go</v>
      </c>
      <c r="G116" s="8">
        <f ca="1"/>
        <v>46184</v>
      </c>
      <c r="H116" s="107">
        <f ca="1"/>
        <v>8558.43</v>
      </c>
      <c r="I116" s="107">
        <f ca="1"/>
        <v>-17258.62</v>
      </c>
      <c r="J116" s="107">
        <f ca="1"/>
        <v>36192.86</v>
      </c>
      <c r="K116" s="107">
        <f ca="1"/>
        <v>28052.67</v>
      </c>
      <c r="L116" s="107">
        <f ca="1"/>
        <v>1043.8900000000017</v>
      </c>
      <c r="M116" s="107">
        <f ca="1"/>
        <v>7514.5399999999991</v>
      </c>
      <c r="N116" s="107">
        <f ca="1"/>
        <v>24016.39</v>
      </c>
      <c r="O116" s="107">
        <f ca="1"/>
        <v>114.43</v>
      </c>
      <c r="P116" s="107">
        <f ca="1"/>
        <v>12062.04</v>
      </c>
      <c r="Q116" s="107">
        <f ca="1"/>
        <v>-5067.05</v>
      </c>
      <c r="R116" s="107">
        <f ca="1"/>
        <v>-7919.82</v>
      </c>
      <c r="S116" s="107">
        <f ca="1"/>
        <v>-4271.75</v>
      </c>
      <c r="T116" s="107">
        <f ca="1"/>
        <v>0</v>
      </c>
      <c r="U116" s="107">
        <f ca="1"/>
        <v>560</v>
      </c>
      <c r="W116" t="str">
        <f ca="1"/>
        <v>Viso Go</v>
      </c>
      <c r="X116">
        <f ca="1"/>
        <v>46184</v>
      </c>
      <c r="Y116">
        <f ca="1"/>
        <v>1043.8900000000017</v>
      </c>
      <c r="Z116" t="str">
        <f ca="1"/>
        <v>Acct  1 - US Bank</v>
      </c>
      <c r="AA116" t="str">
        <f ca="1"/>
        <v>Viso Go</v>
      </c>
      <c r="AB116">
        <f ca="1"/>
        <v>46184</v>
      </c>
      <c r="AC116">
        <f ca="1"/>
        <v>7514.5399999999991</v>
      </c>
      <c r="AD116" t="str">
        <f ca="1"/>
        <v>Acct  2 - Wells Fargo</v>
      </c>
      <c r="AE116" t="str">
        <f ca="1"/>
        <v>Viso Go</v>
      </c>
      <c r="AF116">
        <f ca="1"/>
        <v>46184</v>
      </c>
      <c r="AG116">
        <f ca="1"/>
        <v>24016.39</v>
      </c>
      <c r="AH116" t="str">
        <f ca="1"/>
        <v>Acct  3 - ADP</v>
      </c>
      <c r="AI116" t="str">
        <f ca="1"/>
        <v>Viso Go</v>
      </c>
      <c r="AJ116">
        <f ca="1"/>
        <v>46184</v>
      </c>
      <c r="AK116">
        <f ca="1"/>
        <v>114.43</v>
      </c>
      <c r="AL116" t="str">
        <f ca="1"/>
        <v>Acct  4 - Marcus</v>
      </c>
      <c r="AM116" t="str">
        <f ca="1"/>
        <v>Viso Go</v>
      </c>
      <c r="AN116">
        <f ca="1"/>
        <v>46184</v>
      </c>
      <c r="AO116">
        <f ca="1"/>
        <v>12062.04</v>
      </c>
      <c r="AP116" t="str">
        <f ca="1"/>
        <v>Acct  5 - T.Rowe Price</v>
      </c>
      <c r="AQ116" t="str">
        <f ca="1"/>
        <v>Viso Go</v>
      </c>
      <c r="AR116">
        <f ca="1"/>
        <v>46184</v>
      </c>
      <c r="AS116">
        <f ca="1"/>
        <v>-5067.05</v>
      </c>
      <c r="AT116" t="str">
        <f ca="1"/>
        <v>Acct  6 - Platinum</v>
      </c>
      <c r="AU116" t="str">
        <f ca="1"/>
        <v>Viso Go</v>
      </c>
      <c r="AV116">
        <f ca="1"/>
        <v>46184</v>
      </c>
      <c r="AW116">
        <f ca="1"/>
        <v>-7919.82</v>
      </c>
      <c r="AX116" t="str">
        <f ca="1"/>
        <v>Acct  7 - Visa Go</v>
      </c>
      <c r="AY116" t="str">
        <f ca="1"/>
        <v>Viso Go</v>
      </c>
      <c r="AZ116">
        <f ca="1"/>
        <v>46184</v>
      </c>
      <c r="BA116">
        <f ca="1"/>
        <v>-4271.75</v>
      </c>
      <c r="BB116" t="str">
        <f ca="1"/>
        <v>Acct  8 - CareCredit</v>
      </c>
      <c r="BC116" t="str">
        <f ca="1"/>
        <v>Viso Go</v>
      </c>
      <c r="BD116">
        <f ca="1"/>
        <v>46184</v>
      </c>
      <c r="BE116">
        <f ca="1"/>
        <v>0</v>
      </c>
      <c r="BF116" t="str">
        <f ca="1"/>
        <v>Acct  9 - Costco</v>
      </c>
      <c r="BG116" t="str">
        <f ca="1"/>
        <v>Viso Go</v>
      </c>
      <c r="BH116">
        <f ca="1"/>
        <v>46184</v>
      </c>
      <c r="BI116">
        <f ca="1"/>
        <v>560</v>
      </c>
      <c r="BJ116" t="str">
        <f ca="1"/>
        <v xml:space="preserve">Acct 10 - </v>
      </c>
      <c r="BK116" t="str">
        <f ca="1"/>
        <v>Viso Go</v>
      </c>
      <c r="BL116">
        <f ca="1"/>
        <v>46184</v>
      </c>
      <c r="BM116">
        <f ca="1"/>
        <v>8558.43</v>
      </c>
      <c r="BN116" t="str">
        <f ca="1"/>
        <v xml:space="preserve"> Checking</v>
      </c>
      <c r="BO116" t="str">
        <f ca="1"/>
        <v>Viso Go</v>
      </c>
      <c r="BP116">
        <f ca="1"/>
        <v>46184</v>
      </c>
      <c r="BQ116">
        <f ca="1"/>
        <v>-17258.62</v>
      </c>
      <c r="BR116" t="str">
        <f ca="1"/>
        <v xml:space="preserve"> Credit</v>
      </c>
      <c r="BS116" t="str">
        <f ca="1"/>
        <v>Viso Go</v>
      </c>
      <c r="BT116">
        <f ca="1"/>
        <v>46184</v>
      </c>
      <c r="BU116">
        <f ca="1"/>
        <v>36192.86</v>
      </c>
      <c r="BV116" t="str">
        <f ca="1"/>
        <v xml:space="preserve"> Savings</v>
      </c>
      <c r="BW116" t="str">
        <f ca="1"/>
        <v>Viso Go</v>
      </c>
      <c r="BX116">
        <f ca="1"/>
        <v>46184</v>
      </c>
      <c r="BY116">
        <f ca="1"/>
        <v>28052.67</v>
      </c>
      <c r="BZ116" t="str">
        <f ca="1"/>
        <v xml:space="preserve"> Net Worth</v>
      </c>
    </row>
    <row r="117" spans="1:78" x14ac:dyDescent="0.25">
      <c r="A117" t="str">
        <f ca="1"/>
        <v>Viso Go</v>
      </c>
      <c r="B117" s="8">
        <f ca="1"/>
        <v>46184</v>
      </c>
      <c r="C117" s="107">
        <f ca="1"/>
        <v>1043.8900000000017</v>
      </c>
      <c r="D117" t="str">
        <f ca="1"/>
        <v>Acct  1 - US Bank</v>
      </c>
      <c r="F117" t="str">
        <f ca="1"/>
        <v>Motorcycle</v>
      </c>
      <c r="G117" s="8">
        <f ca="1"/>
        <v>46189</v>
      </c>
      <c r="H117" s="107">
        <f ca="1"/>
        <v>8408.0500000000011</v>
      </c>
      <c r="I117" s="107">
        <f ca="1"/>
        <v>-17258.62</v>
      </c>
      <c r="J117" s="107">
        <f ca="1"/>
        <v>36192.86</v>
      </c>
      <c r="K117" s="107">
        <f ca="1"/>
        <v>27902.29</v>
      </c>
      <c r="L117" s="107">
        <f ca="1"/>
        <v>893.5100000000017</v>
      </c>
      <c r="M117" s="107">
        <f ca="1"/>
        <v>7514.5399999999991</v>
      </c>
      <c r="N117" s="107">
        <f ca="1"/>
        <v>24016.39</v>
      </c>
      <c r="O117" s="107">
        <f ca="1"/>
        <v>114.43</v>
      </c>
      <c r="P117" s="107">
        <f ca="1"/>
        <v>12062.04</v>
      </c>
      <c r="Q117" s="107">
        <f ca="1"/>
        <v>-5067.05</v>
      </c>
      <c r="R117" s="107">
        <f ca="1"/>
        <v>-7919.82</v>
      </c>
      <c r="S117" s="107">
        <f ca="1"/>
        <v>-4271.75</v>
      </c>
      <c r="T117" s="107">
        <f ca="1"/>
        <v>0</v>
      </c>
      <c r="U117" s="107">
        <f ca="1"/>
        <v>560</v>
      </c>
      <c r="W117" t="str">
        <f ca="1"/>
        <v>Motorcycle</v>
      </c>
      <c r="X117">
        <f ca="1"/>
        <v>46189</v>
      </c>
      <c r="Y117">
        <f ca="1"/>
        <v>893.5100000000017</v>
      </c>
      <c r="Z117" t="str">
        <f ca="1"/>
        <v>Acct  1 - US Bank</v>
      </c>
      <c r="AA117" t="str">
        <f ca="1"/>
        <v>Motorcycle</v>
      </c>
      <c r="AB117">
        <f ca="1"/>
        <v>46189</v>
      </c>
      <c r="AC117">
        <f ca="1"/>
        <v>7514.5399999999991</v>
      </c>
      <c r="AD117" t="str">
        <f ca="1"/>
        <v>Acct  2 - Wells Fargo</v>
      </c>
      <c r="AE117" t="str">
        <f ca="1"/>
        <v>Motorcycle</v>
      </c>
      <c r="AF117">
        <f ca="1"/>
        <v>46189</v>
      </c>
      <c r="AG117">
        <f ca="1"/>
        <v>24016.39</v>
      </c>
      <c r="AH117" t="str">
        <f ca="1"/>
        <v>Acct  3 - ADP</v>
      </c>
      <c r="AI117" t="str">
        <f ca="1"/>
        <v>Motorcycle</v>
      </c>
      <c r="AJ117">
        <f ca="1"/>
        <v>46189</v>
      </c>
      <c r="AK117">
        <f ca="1"/>
        <v>114.43</v>
      </c>
      <c r="AL117" t="str">
        <f ca="1"/>
        <v>Acct  4 - Marcus</v>
      </c>
      <c r="AM117" t="str">
        <f ca="1"/>
        <v>Motorcycle</v>
      </c>
      <c r="AN117">
        <f ca="1"/>
        <v>46189</v>
      </c>
      <c r="AO117">
        <f ca="1"/>
        <v>12062.04</v>
      </c>
      <c r="AP117" t="str">
        <f ca="1"/>
        <v>Acct  5 - T.Rowe Price</v>
      </c>
      <c r="AQ117" t="str">
        <f ca="1"/>
        <v>Motorcycle</v>
      </c>
      <c r="AR117">
        <f ca="1"/>
        <v>46189</v>
      </c>
      <c r="AS117">
        <f ca="1"/>
        <v>-5067.05</v>
      </c>
      <c r="AT117" t="str">
        <f ca="1"/>
        <v>Acct  6 - Platinum</v>
      </c>
      <c r="AU117" t="str">
        <f ca="1"/>
        <v>Motorcycle</v>
      </c>
      <c r="AV117">
        <f ca="1"/>
        <v>46189</v>
      </c>
      <c r="AW117">
        <f ca="1"/>
        <v>-7919.82</v>
      </c>
      <c r="AX117" t="str">
        <f ca="1"/>
        <v>Acct  7 - Visa Go</v>
      </c>
      <c r="AY117" t="str">
        <f ca="1"/>
        <v>Motorcycle</v>
      </c>
      <c r="AZ117">
        <f ca="1"/>
        <v>46189</v>
      </c>
      <c r="BA117">
        <f ca="1"/>
        <v>-4271.75</v>
      </c>
      <c r="BB117" t="str">
        <f ca="1"/>
        <v>Acct  8 - CareCredit</v>
      </c>
      <c r="BC117" t="str">
        <f ca="1"/>
        <v>Motorcycle</v>
      </c>
      <c r="BD117">
        <f ca="1"/>
        <v>46189</v>
      </c>
      <c r="BE117">
        <f ca="1"/>
        <v>0</v>
      </c>
      <c r="BF117" t="str">
        <f ca="1"/>
        <v>Acct  9 - Costco</v>
      </c>
      <c r="BG117" t="str">
        <f ca="1"/>
        <v>Motorcycle</v>
      </c>
      <c r="BH117">
        <f ca="1"/>
        <v>46189</v>
      </c>
      <c r="BI117">
        <f ca="1"/>
        <v>560</v>
      </c>
      <c r="BJ117" t="str">
        <f ca="1"/>
        <v xml:space="preserve">Acct 10 - </v>
      </c>
      <c r="BK117" t="str">
        <f ca="1"/>
        <v>Motorcycle</v>
      </c>
      <c r="BL117">
        <f ca="1"/>
        <v>46189</v>
      </c>
      <c r="BM117">
        <f ca="1"/>
        <v>8408.0500000000011</v>
      </c>
      <c r="BN117" t="str">
        <f ca="1"/>
        <v xml:space="preserve"> Checking</v>
      </c>
      <c r="BO117" t="str">
        <f ca="1"/>
        <v>Motorcycle</v>
      </c>
      <c r="BP117">
        <f ca="1"/>
        <v>46189</v>
      </c>
      <c r="BQ117">
        <f ca="1"/>
        <v>-17258.62</v>
      </c>
      <c r="BR117" t="str">
        <f ca="1"/>
        <v xml:space="preserve"> Credit</v>
      </c>
      <c r="BS117" t="str">
        <f ca="1"/>
        <v>Motorcycle</v>
      </c>
      <c r="BT117">
        <f ca="1"/>
        <v>46189</v>
      </c>
      <c r="BU117">
        <f ca="1"/>
        <v>36192.86</v>
      </c>
      <c r="BV117" t="str">
        <f ca="1"/>
        <v xml:space="preserve"> Savings</v>
      </c>
      <c r="BW117" t="str">
        <f ca="1"/>
        <v>Motorcycle</v>
      </c>
      <c r="BX117">
        <f ca="1"/>
        <v>46189</v>
      </c>
      <c r="BY117">
        <f ca="1"/>
        <v>27902.29</v>
      </c>
      <c r="BZ117" t="str">
        <f ca="1"/>
        <v xml:space="preserve"> Net Worth</v>
      </c>
    </row>
    <row r="118" spans="1:78" x14ac:dyDescent="0.25">
      <c r="A118" t="str">
        <f ca="1"/>
        <v>Motorcycle</v>
      </c>
      <c r="B118" s="8">
        <f ca="1"/>
        <v>46189</v>
      </c>
      <c r="C118" s="107">
        <f ca="1"/>
        <v>893.5100000000017</v>
      </c>
      <c r="D118" t="str">
        <f ca="1"/>
        <v>Acct  1 - US Bank</v>
      </c>
      <c r="F118" t="str">
        <f ca="1"/>
        <v>Paycheck</v>
      </c>
      <c r="G118" s="8">
        <f ca="1"/>
        <v>46192</v>
      </c>
      <c r="H118" s="107">
        <f ca="1"/>
        <v>10008.050000000001</v>
      </c>
      <c r="I118" s="107">
        <f ca="1"/>
        <v>-17258.62</v>
      </c>
      <c r="J118" s="107">
        <f ca="1"/>
        <v>36192.86</v>
      </c>
      <c r="K118" s="107">
        <f ca="1"/>
        <v>29502.29</v>
      </c>
      <c r="L118" s="107">
        <f ca="1"/>
        <v>2033.5100000000016</v>
      </c>
      <c r="M118" s="107">
        <f ca="1"/>
        <v>7974.5399999999991</v>
      </c>
      <c r="N118" s="107">
        <f ca="1"/>
        <v>24016.39</v>
      </c>
      <c r="O118" s="107">
        <f ca="1"/>
        <v>114.43</v>
      </c>
      <c r="P118" s="107">
        <f ca="1"/>
        <v>12062.04</v>
      </c>
      <c r="Q118" s="107">
        <f ca="1"/>
        <v>-5067.05</v>
      </c>
      <c r="R118" s="107">
        <f ca="1"/>
        <v>-7919.82</v>
      </c>
      <c r="S118" s="107">
        <f ca="1"/>
        <v>-4271.75</v>
      </c>
      <c r="T118" s="107">
        <f ca="1"/>
        <v>0</v>
      </c>
      <c r="U118" s="107">
        <f ca="1"/>
        <v>560</v>
      </c>
      <c r="W118" t="str">
        <f ca="1"/>
        <v>Paycheck</v>
      </c>
      <c r="X118">
        <f ca="1"/>
        <v>46192</v>
      </c>
      <c r="Y118">
        <f ca="1"/>
        <v>2033.5100000000016</v>
      </c>
      <c r="Z118" t="str">
        <f ca="1"/>
        <v>Acct  1 - US Bank</v>
      </c>
      <c r="AA118" t="str">
        <f ca="1"/>
        <v>Paycheck</v>
      </c>
      <c r="AB118">
        <f ca="1"/>
        <v>46192</v>
      </c>
      <c r="AC118">
        <f ca="1"/>
        <v>7974.5399999999991</v>
      </c>
      <c r="AD118" t="str">
        <f ca="1"/>
        <v>Acct  2 - Wells Fargo</v>
      </c>
      <c r="AE118" t="str">
        <f ca="1"/>
        <v>Paycheck</v>
      </c>
      <c r="AF118">
        <f ca="1"/>
        <v>46192</v>
      </c>
      <c r="AG118">
        <f ca="1"/>
        <v>24016.39</v>
      </c>
      <c r="AH118" t="str">
        <f ca="1"/>
        <v>Acct  3 - ADP</v>
      </c>
      <c r="AI118" t="str">
        <f ca="1"/>
        <v>Paycheck</v>
      </c>
      <c r="AJ118">
        <f ca="1"/>
        <v>46192</v>
      </c>
      <c r="AK118">
        <f ca="1"/>
        <v>114.43</v>
      </c>
      <c r="AL118" t="str">
        <f ca="1"/>
        <v>Acct  4 - Marcus</v>
      </c>
      <c r="AM118" t="str">
        <f ca="1"/>
        <v>Paycheck</v>
      </c>
      <c r="AN118">
        <f ca="1"/>
        <v>46192</v>
      </c>
      <c r="AO118">
        <f ca="1"/>
        <v>12062.04</v>
      </c>
      <c r="AP118" t="str">
        <f ca="1"/>
        <v>Acct  5 - T.Rowe Price</v>
      </c>
      <c r="AQ118" t="str">
        <f ca="1"/>
        <v>Paycheck</v>
      </c>
      <c r="AR118">
        <f ca="1"/>
        <v>46192</v>
      </c>
      <c r="AS118">
        <f ca="1"/>
        <v>-5067.05</v>
      </c>
      <c r="AT118" t="str">
        <f ca="1"/>
        <v>Acct  6 - Platinum</v>
      </c>
      <c r="AU118" t="str">
        <f ca="1"/>
        <v>Paycheck</v>
      </c>
      <c r="AV118">
        <f ca="1"/>
        <v>46192</v>
      </c>
      <c r="AW118">
        <f ca="1"/>
        <v>-7919.82</v>
      </c>
      <c r="AX118" t="str">
        <f ca="1"/>
        <v>Acct  7 - Visa Go</v>
      </c>
      <c r="AY118" t="str">
        <f ca="1"/>
        <v>Paycheck</v>
      </c>
      <c r="AZ118">
        <f ca="1"/>
        <v>46192</v>
      </c>
      <c r="BA118">
        <f ca="1"/>
        <v>-4271.75</v>
      </c>
      <c r="BB118" t="str">
        <f ca="1"/>
        <v>Acct  8 - CareCredit</v>
      </c>
      <c r="BC118" t="str">
        <f ca="1"/>
        <v>Paycheck</v>
      </c>
      <c r="BD118">
        <f ca="1"/>
        <v>46192</v>
      </c>
      <c r="BE118">
        <f ca="1"/>
        <v>0</v>
      </c>
      <c r="BF118" t="str">
        <f ca="1"/>
        <v>Acct  9 - Costco</v>
      </c>
      <c r="BG118" t="str">
        <f ca="1"/>
        <v>Paycheck</v>
      </c>
      <c r="BH118">
        <f ca="1"/>
        <v>46192</v>
      </c>
      <c r="BI118">
        <f ca="1"/>
        <v>560</v>
      </c>
      <c r="BJ118" t="str">
        <f ca="1"/>
        <v xml:space="preserve">Acct 10 - </v>
      </c>
      <c r="BK118" t="str">
        <f ca="1"/>
        <v>Paycheck</v>
      </c>
      <c r="BL118">
        <f ca="1"/>
        <v>46192</v>
      </c>
      <c r="BM118">
        <f ca="1"/>
        <v>10008.050000000001</v>
      </c>
      <c r="BN118" t="str">
        <f ca="1"/>
        <v xml:space="preserve"> Checking</v>
      </c>
      <c r="BO118" t="str">
        <f ca="1"/>
        <v>Paycheck</v>
      </c>
      <c r="BP118">
        <f ca="1"/>
        <v>46192</v>
      </c>
      <c r="BQ118">
        <f ca="1"/>
        <v>-17258.62</v>
      </c>
      <c r="BR118" t="str">
        <f ca="1"/>
        <v xml:space="preserve"> Credit</v>
      </c>
      <c r="BS118" t="str">
        <f ca="1"/>
        <v>Paycheck</v>
      </c>
      <c r="BT118">
        <f ca="1"/>
        <v>46192</v>
      </c>
      <c r="BU118">
        <f ca="1"/>
        <v>36192.86</v>
      </c>
      <c r="BV118" t="str">
        <f ca="1"/>
        <v xml:space="preserve"> Savings</v>
      </c>
      <c r="BW118" t="str">
        <f ca="1"/>
        <v>Paycheck</v>
      </c>
      <c r="BX118">
        <f ca="1"/>
        <v>46192</v>
      </c>
      <c r="BY118">
        <f ca="1"/>
        <v>29502.29</v>
      </c>
      <c r="BZ118" t="str">
        <f ca="1"/>
        <v xml:space="preserve"> Net Worth</v>
      </c>
    </row>
    <row r="119" spans="1:78" x14ac:dyDescent="0.25">
      <c r="A119" t="str">
        <f ca="1"/>
        <v>Paycheck</v>
      </c>
      <c r="B119" s="8">
        <f ca="1"/>
        <v>46192</v>
      </c>
      <c r="C119" s="107">
        <f ca="1"/>
        <v>2033.5100000000016</v>
      </c>
      <c r="D119" t="str">
        <f ca="1"/>
        <v>Acct  1 - US Bank</v>
      </c>
      <c r="F119" t="str">
        <f ca="1"/>
        <v>Ameritas</v>
      </c>
      <c r="G119" s="8">
        <f ca="1"/>
        <v>46192</v>
      </c>
      <c r="H119" s="107">
        <f ca="1"/>
        <v>10008.050000000001</v>
      </c>
      <c r="I119" s="107">
        <f ca="1"/>
        <v>-17258.62</v>
      </c>
      <c r="J119" s="107">
        <f ca="1"/>
        <v>36304.86</v>
      </c>
      <c r="K119" s="107">
        <f ca="1"/>
        <v>29614.29</v>
      </c>
      <c r="L119" s="107">
        <f ca="1"/>
        <v>2033.5100000000016</v>
      </c>
      <c r="M119" s="107">
        <f ca="1"/>
        <v>7974.5399999999991</v>
      </c>
      <c r="N119" s="107">
        <f ca="1"/>
        <v>24128.39</v>
      </c>
      <c r="O119" s="107">
        <f ca="1"/>
        <v>114.43</v>
      </c>
      <c r="P119" s="107">
        <f ca="1"/>
        <v>12062.04</v>
      </c>
      <c r="Q119" s="107">
        <f ca="1"/>
        <v>-5067.05</v>
      </c>
      <c r="R119" s="107">
        <f ca="1"/>
        <v>-7919.82</v>
      </c>
      <c r="S119" s="107">
        <f ca="1"/>
        <v>-4271.75</v>
      </c>
      <c r="T119" s="107">
        <f ca="1"/>
        <v>0</v>
      </c>
      <c r="U119" s="107">
        <f ca="1"/>
        <v>560</v>
      </c>
      <c r="W119" t="str">
        <f ca="1"/>
        <v>Ameritas</v>
      </c>
      <c r="X119">
        <f ca="1"/>
        <v>46192</v>
      </c>
      <c r="Y119">
        <f ca="1"/>
        <v>2033.5100000000016</v>
      </c>
      <c r="Z119" t="str">
        <f ca="1"/>
        <v>Acct  1 - US Bank</v>
      </c>
      <c r="AA119" t="str">
        <f ca="1"/>
        <v>Ameritas</v>
      </c>
      <c r="AB119">
        <f ca="1"/>
        <v>46192</v>
      </c>
      <c r="AC119">
        <f ca="1"/>
        <v>7974.5399999999991</v>
      </c>
      <c r="AD119" t="str">
        <f ca="1"/>
        <v>Acct  2 - Wells Fargo</v>
      </c>
      <c r="AE119" t="str">
        <f ca="1"/>
        <v>Ameritas</v>
      </c>
      <c r="AF119">
        <f ca="1"/>
        <v>46192</v>
      </c>
      <c r="AG119">
        <f ca="1"/>
        <v>24128.39</v>
      </c>
      <c r="AH119" t="str">
        <f ca="1"/>
        <v>Acct  3 - ADP</v>
      </c>
      <c r="AI119" t="str">
        <f ca="1"/>
        <v>Ameritas</v>
      </c>
      <c r="AJ119">
        <f ca="1"/>
        <v>46192</v>
      </c>
      <c r="AK119">
        <f ca="1"/>
        <v>114.43</v>
      </c>
      <c r="AL119" t="str">
        <f ca="1"/>
        <v>Acct  4 - Marcus</v>
      </c>
      <c r="AM119" t="str">
        <f ca="1"/>
        <v>Ameritas</v>
      </c>
      <c r="AN119">
        <f ca="1"/>
        <v>46192</v>
      </c>
      <c r="AO119">
        <f ca="1"/>
        <v>12062.04</v>
      </c>
      <c r="AP119" t="str">
        <f ca="1"/>
        <v>Acct  5 - T.Rowe Price</v>
      </c>
      <c r="AQ119" t="str">
        <f ca="1"/>
        <v>Ameritas</v>
      </c>
      <c r="AR119">
        <f ca="1"/>
        <v>46192</v>
      </c>
      <c r="AS119">
        <f ca="1"/>
        <v>-5067.05</v>
      </c>
      <c r="AT119" t="str">
        <f ca="1"/>
        <v>Acct  6 - Platinum</v>
      </c>
      <c r="AU119" t="str">
        <f ca="1"/>
        <v>Ameritas</v>
      </c>
      <c r="AV119">
        <f ca="1"/>
        <v>46192</v>
      </c>
      <c r="AW119">
        <f ca="1"/>
        <v>-7919.82</v>
      </c>
      <c r="AX119" t="str">
        <f ca="1"/>
        <v>Acct  7 - Visa Go</v>
      </c>
      <c r="AY119" t="str">
        <f ca="1"/>
        <v>Ameritas</v>
      </c>
      <c r="AZ119">
        <f ca="1"/>
        <v>46192</v>
      </c>
      <c r="BA119">
        <f ca="1"/>
        <v>-4271.75</v>
      </c>
      <c r="BB119" t="str">
        <f ca="1"/>
        <v>Acct  8 - CareCredit</v>
      </c>
      <c r="BC119" t="str">
        <f ca="1"/>
        <v>Ameritas</v>
      </c>
      <c r="BD119">
        <f ca="1"/>
        <v>46192</v>
      </c>
      <c r="BE119">
        <f ca="1"/>
        <v>0</v>
      </c>
      <c r="BF119" t="str">
        <f ca="1"/>
        <v>Acct  9 - Costco</v>
      </c>
      <c r="BG119" t="str">
        <f ca="1"/>
        <v>Ameritas</v>
      </c>
      <c r="BH119">
        <f ca="1"/>
        <v>46192</v>
      </c>
      <c r="BI119">
        <f ca="1"/>
        <v>560</v>
      </c>
      <c r="BJ119" t="str">
        <f ca="1"/>
        <v xml:space="preserve">Acct 10 - </v>
      </c>
      <c r="BK119" t="str">
        <f ca="1"/>
        <v>Ameritas</v>
      </c>
      <c r="BL119">
        <f ca="1"/>
        <v>46192</v>
      </c>
      <c r="BM119">
        <f ca="1"/>
        <v>10008.050000000001</v>
      </c>
      <c r="BN119" t="str">
        <f ca="1"/>
        <v xml:space="preserve"> Checking</v>
      </c>
      <c r="BO119" t="str">
        <f ca="1"/>
        <v>Ameritas</v>
      </c>
      <c r="BP119">
        <f ca="1"/>
        <v>46192</v>
      </c>
      <c r="BQ119">
        <f ca="1"/>
        <v>-17258.62</v>
      </c>
      <c r="BR119" t="str">
        <f ca="1"/>
        <v xml:space="preserve"> Credit</v>
      </c>
      <c r="BS119" t="str">
        <f ca="1"/>
        <v>Ameritas</v>
      </c>
      <c r="BT119">
        <f ca="1"/>
        <v>46192</v>
      </c>
      <c r="BU119">
        <f ca="1"/>
        <v>36304.86</v>
      </c>
      <c r="BV119" t="str">
        <f ca="1"/>
        <v xml:space="preserve"> Savings</v>
      </c>
      <c r="BW119" t="str">
        <f ca="1"/>
        <v>Ameritas</v>
      </c>
      <c r="BX119">
        <f ca="1"/>
        <v>46192</v>
      </c>
      <c r="BY119">
        <f ca="1"/>
        <v>29614.29</v>
      </c>
      <c r="BZ119" t="str">
        <f ca="1"/>
        <v xml:space="preserve"> Net Worth</v>
      </c>
    </row>
    <row r="120" spans="1:78" x14ac:dyDescent="0.25">
      <c r="A120" t="str">
        <f ca="1"/>
        <v>Ameritas</v>
      </c>
      <c r="B120" s="8">
        <f ca="1"/>
        <v>46192</v>
      </c>
      <c r="C120" s="107">
        <f ca="1"/>
        <v>2033.5100000000016</v>
      </c>
      <c r="D120" t="str">
        <f ca="1"/>
        <v>Acct  1 - US Bank</v>
      </c>
      <c r="F120" t="str">
        <f ca="1"/>
        <v>Groceries</v>
      </c>
      <c r="G120" s="8">
        <f ca="1"/>
        <v>46193</v>
      </c>
      <c r="H120" s="107">
        <f ca="1"/>
        <v>9808.0500000000011</v>
      </c>
      <c r="I120" s="107">
        <f ca="1"/>
        <v>-17258.62</v>
      </c>
      <c r="J120" s="107">
        <f ca="1"/>
        <v>36304.86</v>
      </c>
      <c r="K120" s="107">
        <f ca="1"/>
        <v>29414.29</v>
      </c>
      <c r="L120" s="107">
        <f ca="1"/>
        <v>2033.5100000000016</v>
      </c>
      <c r="M120" s="107">
        <f ca="1"/>
        <v>7774.5399999999991</v>
      </c>
      <c r="N120" s="107">
        <f ca="1"/>
        <v>24128.39</v>
      </c>
      <c r="O120" s="107">
        <f ca="1"/>
        <v>114.43</v>
      </c>
      <c r="P120" s="107">
        <f ca="1"/>
        <v>12062.04</v>
      </c>
      <c r="Q120" s="107">
        <f ca="1"/>
        <v>-5067.05</v>
      </c>
      <c r="R120" s="107">
        <f ca="1"/>
        <v>-7919.82</v>
      </c>
      <c r="S120" s="107">
        <f ca="1"/>
        <v>-4271.75</v>
      </c>
      <c r="T120" s="107">
        <f ca="1"/>
        <v>0</v>
      </c>
      <c r="U120" s="107">
        <f ca="1"/>
        <v>560</v>
      </c>
      <c r="W120" t="str">
        <f ca="1"/>
        <v>Groceries</v>
      </c>
      <c r="X120">
        <f ca="1"/>
        <v>46193</v>
      </c>
      <c r="Y120">
        <f ca="1"/>
        <v>2033.5100000000016</v>
      </c>
      <c r="Z120" t="str">
        <f ca="1"/>
        <v>Acct  1 - US Bank</v>
      </c>
      <c r="AA120" t="str">
        <f ca="1"/>
        <v>Groceries</v>
      </c>
      <c r="AB120">
        <f ca="1"/>
        <v>46193</v>
      </c>
      <c r="AC120">
        <f ca="1"/>
        <v>7774.5399999999991</v>
      </c>
      <c r="AD120" t="str">
        <f ca="1"/>
        <v>Acct  2 - Wells Fargo</v>
      </c>
      <c r="AE120" t="str">
        <f ca="1"/>
        <v>Groceries</v>
      </c>
      <c r="AF120">
        <f ca="1"/>
        <v>46193</v>
      </c>
      <c r="AG120">
        <f ca="1"/>
        <v>24128.39</v>
      </c>
      <c r="AH120" t="str">
        <f ca="1"/>
        <v>Acct  3 - ADP</v>
      </c>
      <c r="AI120" t="str">
        <f ca="1"/>
        <v>Groceries</v>
      </c>
      <c r="AJ120">
        <f ca="1"/>
        <v>46193</v>
      </c>
      <c r="AK120">
        <f ca="1"/>
        <v>114.43</v>
      </c>
      <c r="AL120" t="str">
        <f ca="1"/>
        <v>Acct  4 - Marcus</v>
      </c>
      <c r="AM120" t="str">
        <f ca="1"/>
        <v>Groceries</v>
      </c>
      <c r="AN120">
        <f ca="1"/>
        <v>46193</v>
      </c>
      <c r="AO120">
        <f ca="1"/>
        <v>12062.04</v>
      </c>
      <c r="AP120" t="str">
        <f ca="1"/>
        <v>Acct  5 - T.Rowe Price</v>
      </c>
      <c r="AQ120" t="str">
        <f ca="1"/>
        <v>Groceries</v>
      </c>
      <c r="AR120">
        <f ca="1"/>
        <v>46193</v>
      </c>
      <c r="AS120">
        <f ca="1"/>
        <v>-5067.05</v>
      </c>
      <c r="AT120" t="str">
        <f ca="1"/>
        <v>Acct  6 - Platinum</v>
      </c>
      <c r="AU120" t="str">
        <f ca="1"/>
        <v>Groceries</v>
      </c>
      <c r="AV120">
        <f ca="1"/>
        <v>46193</v>
      </c>
      <c r="AW120">
        <f ca="1"/>
        <v>-7919.82</v>
      </c>
      <c r="AX120" t="str">
        <f ca="1"/>
        <v>Acct  7 - Visa Go</v>
      </c>
      <c r="AY120" t="str">
        <f ca="1"/>
        <v>Groceries</v>
      </c>
      <c r="AZ120">
        <f ca="1"/>
        <v>46193</v>
      </c>
      <c r="BA120">
        <f ca="1"/>
        <v>-4271.75</v>
      </c>
      <c r="BB120" t="str">
        <f ca="1"/>
        <v>Acct  8 - CareCredit</v>
      </c>
      <c r="BC120" t="str">
        <f ca="1"/>
        <v>Groceries</v>
      </c>
      <c r="BD120">
        <f ca="1"/>
        <v>46193</v>
      </c>
      <c r="BE120">
        <f ca="1"/>
        <v>0</v>
      </c>
      <c r="BF120" t="str">
        <f ca="1"/>
        <v>Acct  9 - Costco</v>
      </c>
      <c r="BG120" t="str">
        <f ca="1"/>
        <v>Groceries</v>
      </c>
      <c r="BH120">
        <f ca="1"/>
        <v>46193</v>
      </c>
      <c r="BI120">
        <f ca="1"/>
        <v>560</v>
      </c>
      <c r="BJ120" t="str">
        <f ca="1"/>
        <v xml:space="preserve">Acct 10 - </v>
      </c>
      <c r="BK120" t="str">
        <f ca="1"/>
        <v>Groceries</v>
      </c>
      <c r="BL120">
        <f ca="1"/>
        <v>46193</v>
      </c>
      <c r="BM120">
        <f ca="1"/>
        <v>9808.0500000000011</v>
      </c>
      <c r="BN120" t="str">
        <f ca="1"/>
        <v xml:space="preserve"> Checking</v>
      </c>
      <c r="BO120" t="str">
        <f ca="1"/>
        <v>Groceries</v>
      </c>
      <c r="BP120">
        <f ca="1"/>
        <v>46193</v>
      </c>
      <c r="BQ120">
        <f ca="1"/>
        <v>-17258.62</v>
      </c>
      <c r="BR120" t="str">
        <f ca="1"/>
        <v xml:space="preserve"> Credit</v>
      </c>
      <c r="BS120" t="str">
        <f ca="1"/>
        <v>Groceries</v>
      </c>
      <c r="BT120">
        <f ca="1"/>
        <v>46193</v>
      </c>
      <c r="BU120">
        <f ca="1"/>
        <v>36304.86</v>
      </c>
      <c r="BV120" t="str">
        <f ca="1"/>
        <v xml:space="preserve"> Savings</v>
      </c>
      <c r="BW120" t="str">
        <f ca="1"/>
        <v>Groceries</v>
      </c>
      <c r="BX120">
        <f ca="1"/>
        <v>46193</v>
      </c>
      <c r="BY120">
        <f ca="1"/>
        <v>29414.29</v>
      </c>
      <c r="BZ120" t="str">
        <f ca="1"/>
        <v xml:space="preserve"> Net Worth</v>
      </c>
    </row>
    <row r="121" spans="1:78" x14ac:dyDescent="0.25">
      <c r="A121" t="str">
        <f ca="1"/>
        <v>Groceries</v>
      </c>
      <c r="B121" s="8">
        <f ca="1"/>
        <v>46193</v>
      </c>
      <c r="C121" s="107">
        <f ca="1"/>
        <v>2033.5100000000016</v>
      </c>
      <c r="D121" t="str">
        <f ca="1"/>
        <v>Acct  1 - US Bank</v>
      </c>
      <c r="F121" t="str">
        <f ca="1"/>
        <v>Food &amp; Drinks</v>
      </c>
      <c r="G121" s="8">
        <f ca="1"/>
        <v>46193</v>
      </c>
      <c r="H121" s="107">
        <f ca="1"/>
        <v>9608.0500000000011</v>
      </c>
      <c r="I121" s="107">
        <f ca="1"/>
        <v>-17258.62</v>
      </c>
      <c r="J121" s="107">
        <f ca="1"/>
        <v>36304.86</v>
      </c>
      <c r="K121" s="107">
        <f ca="1"/>
        <v>29214.29</v>
      </c>
      <c r="L121" s="107">
        <f ca="1"/>
        <v>2033.5100000000016</v>
      </c>
      <c r="M121" s="107">
        <f ca="1"/>
        <v>7574.5399999999991</v>
      </c>
      <c r="N121" s="107">
        <f ca="1"/>
        <v>24128.39</v>
      </c>
      <c r="O121" s="107">
        <f ca="1"/>
        <v>114.43</v>
      </c>
      <c r="P121" s="107">
        <f ca="1"/>
        <v>12062.04</v>
      </c>
      <c r="Q121" s="107">
        <f ca="1"/>
        <v>-5067.05</v>
      </c>
      <c r="R121" s="107">
        <f ca="1"/>
        <v>-7919.82</v>
      </c>
      <c r="S121" s="107">
        <f ca="1"/>
        <v>-4271.75</v>
      </c>
      <c r="T121" s="107">
        <f ca="1"/>
        <v>0</v>
      </c>
      <c r="U121" s="107">
        <f ca="1"/>
        <v>560</v>
      </c>
      <c r="W121" t="str">
        <f ca="1"/>
        <v>Food &amp; Drinks</v>
      </c>
      <c r="X121">
        <f ca="1"/>
        <v>46193</v>
      </c>
      <c r="Y121">
        <f ca="1"/>
        <v>2033.5100000000016</v>
      </c>
      <c r="Z121" t="str">
        <f ca="1"/>
        <v>Acct  1 - US Bank</v>
      </c>
      <c r="AA121" t="str">
        <f ca="1"/>
        <v>Food &amp; Drinks</v>
      </c>
      <c r="AB121">
        <f ca="1"/>
        <v>46193</v>
      </c>
      <c r="AC121">
        <f ca="1"/>
        <v>7574.5399999999991</v>
      </c>
      <c r="AD121" t="str">
        <f ca="1"/>
        <v>Acct  2 - Wells Fargo</v>
      </c>
      <c r="AE121" t="str">
        <f ca="1"/>
        <v>Food &amp; Drinks</v>
      </c>
      <c r="AF121">
        <f ca="1"/>
        <v>46193</v>
      </c>
      <c r="AG121">
        <f ca="1"/>
        <v>24128.39</v>
      </c>
      <c r="AH121" t="str">
        <f ca="1"/>
        <v>Acct  3 - ADP</v>
      </c>
      <c r="AI121" t="str">
        <f ca="1"/>
        <v>Food &amp; Drinks</v>
      </c>
      <c r="AJ121">
        <f ca="1"/>
        <v>46193</v>
      </c>
      <c r="AK121">
        <f ca="1"/>
        <v>114.43</v>
      </c>
      <c r="AL121" t="str">
        <f ca="1"/>
        <v>Acct  4 - Marcus</v>
      </c>
      <c r="AM121" t="str">
        <f ca="1"/>
        <v>Food &amp; Drinks</v>
      </c>
      <c r="AN121">
        <f ca="1"/>
        <v>46193</v>
      </c>
      <c r="AO121">
        <f ca="1"/>
        <v>12062.04</v>
      </c>
      <c r="AP121" t="str">
        <f ca="1"/>
        <v>Acct  5 - T.Rowe Price</v>
      </c>
      <c r="AQ121" t="str">
        <f ca="1"/>
        <v>Food &amp; Drinks</v>
      </c>
      <c r="AR121">
        <f ca="1"/>
        <v>46193</v>
      </c>
      <c r="AS121">
        <f ca="1"/>
        <v>-5067.05</v>
      </c>
      <c r="AT121" t="str">
        <f ca="1"/>
        <v>Acct  6 - Platinum</v>
      </c>
      <c r="AU121" t="str">
        <f ca="1"/>
        <v>Food &amp; Drinks</v>
      </c>
      <c r="AV121">
        <f ca="1"/>
        <v>46193</v>
      </c>
      <c r="AW121">
        <f ca="1"/>
        <v>-7919.82</v>
      </c>
      <c r="AX121" t="str">
        <f ca="1"/>
        <v>Acct  7 - Visa Go</v>
      </c>
      <c r="AY121" t="str">
        <f ca="1"/>
        <v>Food &amp; Drinks</v>
      </c>
      <c r="AZ121">
        <f ca="1"/>
        <v>46193</v>
      </c>
      <c r="BA121">
        <f ca="1"/>
        <v>-4271.75</v>
      </c>
      <c r="BB121" t="str">
        <f ca="1"/>
        <v>Acct  8 - CareCredit</v>
      </c>
      <c r="BC121" t="str">
        <f ca="1"/>
        <v>Food &amp; Drinks</v>
      </c>
      <c r="BD121">
        <f ca="1"/>
        <v>46193</v>
      </c>
      <c r="BE121">
        <f ca="1"/>
        <v>0</v>
      </c>
      <c r="BF121" t="str">
        <f ca="1"/>
        <v>Acct  9 - Costco</v>
      </c>
      <c r="BG121" t="str">
        <f ca="1"/>
        <v>Food &amp; Drinks</v>
      </c>
      <c r="BH121">
        <f ca="1"/>
        <v>46193</v>
      </c>
      <c r="BI121">
        <f ca="1"/>
        <v>560</v>
      </c>
      <c r="BJ121" t="str">
        <f ca="1"/>
        <v xml:space="preserve">Acct 10 - </v>
      </c>
      <c r="BK121" t="str">
        <f ca="1"/>
        <v>Food &amp; Drinks</v>
      </c>
      <c r="BL121">
        <f ca="1"/>
        <v>46193</v>
      </c>
      <c r="BM121">
        <f ca="1"/>
        <v>9608.0500000000011</v>
      </c>
      <c r="BN121" t="str">
        <f ca="1"/>
        <v xml:space="preserve"> Checking</v>
      </c>
      <c r="BO121" t="str">
        <f ca="1"/>
        <v>Food &amp; Drinks</v>
      </c>
      <c r="BP121">
        <f ca="1"/>
        <v>46193</v>
      </c>
      <c r="BQ121">
        <f ca="1"/>
        <v>-17258.62</v>
      </c>
      <c r="BR121" t="str">
        <f ca="1"/>
        <v xml:space="preserve"> Credit</v>
      </c>
      <c r="BS121" t="str">
        <f ca="1"/>
        <v>Food &amp; Drinks</v>
      </c>
      <c r="BT121">
        <f ca="1"/>
        <v>46193</v>
      </c>
      <c r="BU121">
        <f ca="1"/>
        <v>36304.86</v>
      </c>
      <c r="BV121" t="str">
        <f ca="1"/>
        <v xml:space="preserve"> Savings</v>
      </c>
      <c r="BW121" t="str">
        <f ca="1"/>
        <v>Food &amp; Drinks</v>
      </c>
      <c r="BX121">
        <f ca="1"/>
        <v>46193</v>
      </c>
      <c r="BY121">
        <f ca="1"/>
        <v>29214.29</v>
      </c>
      <c r="BZ121" t="str">
        <f ca="1"/>
        <v xml:space="preserve"> Net Worth</v>
      </c>
    </row>
    <row r="122" spans="1:78" x14ac:dyDescent="0.25">
      <c r="A122" t="str">
        <f ca="1"/>
        <v>Food &amp; Drinks</v>
      </c>
      <c r="B122" s="8">
        <f ca="1"/>
        <v>46193</v>
      </c>
      <c r="C122" s="107">
        <f ca="1"/>
        <v>2033.5100000000016</v>
      </c>
      <c r="D122" t="str">
        <f ca="1"/>
        <v>Acct  1 - US Bank</v>
      </c>
      <c r="F122" t="str">
        <f ca="1"/>
        <v>Netflix</v>
      </c>
      <c r="G122" s="8">
        <f ca="1"/>
        <v>46193</v>
      </c>
      <c r="H122" s="107">
        <f ca="1"/>
        <v>9583.0600000000013</v>
      </c>
      <c r="I122" s="107">
        <f ca="1"/>
        <v>-17258.62</v>
      </c>
      <c r="J122" s="107">
        <f ca="1"/>
        <v>36304.86</v>
      </c>
      <c r="K122" s="107">
        <f ca="1"/>
        <v>29189.299999999996</v>
      </c>
      <c r="L122" s="107">
        <f ca="1"/>
        <v>2008.5200000000016</v>
      </c>
      <c r="M122" s="107">
        <f ca="1"/>
        <v>7574.5399999999991</v>
      </c>
      <c r="N122" s="107">
        <f ca="1"/>
        <v>24128.39</v>
      </c>
      <c r="O122" s="107">
        <f ca="1"/>
        <v>114.43</v>
      </c>
      <c r="P122" s="107">
        <f ca="1"/>
        <v>12062.04</v>
      </c>
      <c r="Q122" s="107">
        <f ca="1"/>
        <v>-5067.05</v>
      </c>
      <c r="R122" s="107">
        <f ca="1"/>
        <v>-7919.82</v>
      </c>
      <c r="S122" s="107">
        <f ca="1"/>
        <v>-4271.75</v>
      </c>
      <c r="T122" s="107">
        <f ca="1"/>
        <v>0</v>
      </c>
      <c r="U122" s="107">
        <f ca="1"/>
        <v>560</v>
      </c>
      <c r="W122" t="str">
        <f ca="1"/>
        <v>Netflix</v>
      </c>
      <c r="X122">
        <f ca="1"/>
        <v>46193</v>
      </c>
      <c r="Y122">
        <f ca="1"/>
        <v>2008.5200000000016</v>
      </c>
      <c r="Z122" t="str">
        <f ca="1"/>
        <v>Acct  1 - US Bank</v>
      </c>
      <c r="AA122" t="str">
        <f ca="1"/>
        <v>Netflix</v>
      </c>
      <c r="AB122">
        <f ca="1"/>
        <v>46193</v>
      </c>
      <c r="AC122">
        <f ca="1"/>
        <v>7574.5399999999991</v>
      </c>
      <c r="AD122" t="str">
        <f ca="1"/>
        <v>Acct  2 - Wells Fargo</v>
      </c>
      <c r="AE122" t="str">
        <f ca="1"/>
        <v>Netflix</v>
      </c>
      <c r="AF122">
        <f ca="1"/>
        <v>46193</v>
      </c>
      <c r="AG122">
        <f ca="1"/>
        <v>24128.39</v>
      </c>
      <c r="AH122" t="str">
        <f ca="1"/>
        <v>Acct  3 - ADP</v>
      </c>
      <c r="AI122" t="str">
        <f ca="1"/>
        <v>Netflix</v>
      </c>
      <c r="AJ122">
        <f ca="1"/>
        <v>46193</v>
      </c>
      <c r="AK122">
        <f ca="1"/>
        <v>114.43</v>
      </c>
      <c r="AL122" t="str">
        <f ca="1"/>
        <v>Acct  4 - Marcus</v>
      </c>
      <c r="AM122" t="str">
        <f ca="1"/>
        <v>Netflix</v>
      </c>
      <c r="AN122">
        <f ca="1"/>
        <v>46193</v>
      </c>
      <c r="AO122">
        <f ca="1"/>
        <v>12062.04</v>
      </c>
      <c r="AP122" t="str">
        <f ca="1"/>
        <v>Acct  5 - T.Rowe Price</v>
      </c>
      <c r="AQ122" t="str">
        <f ca="1"/>
        <v>Netflix</v>
      </c>
      <c r="AR122">
        <f ca="1"/>
        <v>46193</v>
      </c>
      <c r="AS122">
        <f ca="1"/>
        <v>-5067.05</v>
      </c>
      <c r="AT122" t="str">
        <f ca="1"/>
        <v>Acct  6 - Platinum</v>
      </c>
      <c r="AU122" t="str">
        <f ca="1"/>
        <v>Netflix</v>
      </c>
      <c r="AV122">
        <f ca="1"/>
        <v>46193</v>
      </c>
      <c r="AW122">
        <f ca="1"/>
        <v>-7919.82</v>
      </c>
      <c r="AX122" t="str">
        <f ca="1"/>
        <v>Acct  7 - Visa Go</v>
      </c>
      <c r="AY122" t="str">
        <f ca="1"/>
        <v>Netflix</v>
      </c>
      <c r="AZ122">
        <f ca="1"/>
        <v>46193</v>
      </c>
      <c r="BA122">
        <f ca="1"/>
        <v>-4271.75</v>
      </c>
      <c r="BB122" t="str">
        <f ca="1"/>
        <v>Acct  8 - CareCredit</v>
      </c>
      <c r="BC122" t="str">
        <f ca="1"/>
        <v>Netflix</v>
      </c>
      <c r="BD122">
        <f ca="1"/>
        <v>46193</v>
      </c>
      <c r="BE122">
        <f ca="1"/>
        <v>0</v>
      </c>
      <c r="BF122" t="str">
        <f ca="1"/>
        <v>Acct  9 - Costco</v>
      </c>
      <c r="BG122" t="str">
        <f ca="1"/>
        <v>Netflix</v>
      </c>
      <c r="BH122">
        <f ca="1"/>
        <v>46193</v>
      </c>
      <c r="BI122">
        <f ca="1"/>
        <v>560</v>
      </c>
      <c r="BJ122" t="str">
        <f ca="1"/>
        <v xml:space="preserve">Acct 10 - </v>
      </c>
      <c r="BK122" t="str">
        <f ca="1"/>
        <v>Netflix</v>
      </c>
      <c r="BL122">
        <f ca="1"/>
        <v>46193</v>
      </c>
      <c r="BM122">
        <f ca="1"/>
        <v>9583.0600000000013</v>
      </c>
      <c r="BN122" t="str">
        <f ca="1"/>
        <v xml:space="preserve"> Checking</v>
      </c>
      <c r="BO122" t="str">
        <f ca="1"/>
        <v>Netflix</v>
      </c>
      <c r="BP122">
        <f ca="1"/>
        <v>46193</v>
      </c>
      <c r="BQ122">
        <f ca="1"/>
        <v>-17258.62</v>
      </c>
      <c r="BR122" t="str">
        <f ca="1"/>
        <v xml:space="preserve"> Credit</v>
      </c>
      <c r="BS122" t="str">
        <f ca="1"/>
        <v>Netflix</v>
      </c>
      <c r="BT122">
        <f ca="1"/>
        <v>46193</v>
      </c>
      <c r="BU122">
        <f ca="1"/>
        <v>36304.86</v>
      </c>
      <c r="BV122" t="str">
        <f ca="1"/>
        <v xml:space="preserve"> Savings</v>
      </c>
      <c r="BW122" t="str">
        <f ca="1"/>
        <v>Netflix</v>
      </c>
      <c r="BX122">
        <f ca="1"/>
        <v>46193</v>
      </c>
      <c r="BY122">
        <f ca="1"/>
        <v>29189.299999999996</v>
      </c>
      <c r="BZ122" t="str">
        <f ca="1"/>
        <v xml:space="preserve"> Net Worth</v>
      </c>
    </row>
    <row r="123" spans="1:78" x14ac:dyDescent="0.25">
      <c r="A123" t="str">
        <f ca="1"/>
        <v>Netflix</v>
      </c>
      <c r="B123" s="8">
        <f ca="1"/>
        <v>46193</v>
      </c>
      <c r="C123" s="107">
        <f ca="1"/>
        <v>2008.5200000000016</v>
      </c>
      <c r="D123" t="str">
        <f ca="1"/>
        <v>Acct  1 - US Bank</v>
      </c>
      <c r="F123" t="str">
        <f ca="1"/>
        <v>Renters</v>
      </c>
      <c r="G123" s="8">
        <f ca="1"/>
        <v>46194</v>
      </c>
      <c r="H123" s="107">
        <f ca="1"/>
        <v>9572.1400000000012</v>
      </c>
      <c r="I123" s="107">
        <f ca="1"/>
        <v>-17258.62</v>
      </c>
      <c r="J123" s="107">
        <f ca="1"/>
        <v>36304.86</v>
      </c>
      <c r="K123" s="107">
        <f ca="1"/>
        <v>29178.379999999997</v>
      </c>
      <c r="L123" s="107">
        <f ca="1"/>
        <v>1997.6000000000015</v>
      </c>
      <c r="M123" s="107">
        <f ca="1"/>
        <v>7574.5399999999991</v>
      </c>
      <c r="N123" s="107">
        <f ca="1"/>
        <v>24128.39</v>
      </c>
      <c r="O123" s="107">
        <f ca="1"/>
        <v>114.43</v>
      </c>
      <c r="P123" s="107">
        <f ca="1"/>
        <v>12062.04</v>
      </c>
      <c r="Q123" s="107">
        <f ca="1"/>
        <v>-5067.05</v>
      </c>
      <c r="R123" s="107">
        <f ca="1"/>
        <v>-7919.82</v>
      </c>
      <c r="S123" s="107">
        <f ca="1"/>
        <v>-4271.75</v>
      </c>
      <c r="T123" s="107">
        <f ca="1"/>
        <v>0</v>
      </c>
      <c r="U123" s="107">
        <f ca="1"/>
        <v>560</v>
      </c>
      <c r="W123" t="str">
        <f ca="1"/>
        <v>Renters</v>
      </c>
      <c r="X123">
        <f ca="1"/>
        <v>46194</v>
      </c>
      <c r="Y123">
        <f ca="1"/>
        <v>1997.6000000000015</v>
      </c>
      <c r="Z123" t="str">
        <f ca="1"/>
        <v>Acct  1 - US Bank</v>
      </c>
      <c r="AA123" t="str">
        <f ca="1"/>
        <v>Renters</v>
      </c>
      <c r="AB123">
        <f ca="1"/>
        <v>46194</v>
      </c>
      <c r="AC123">
        <f ca="1"/>
        <v>7574.5399999999991</v>
      </c>
      <c r="AD123" t="str">
        <f ca="1"/>
        <v>Acct  2 - Wells Fargo</v>
      </c>
      <c r="AE123" t="str">
        <f ca="1"/>
        <v>Renters</v>
      </c>
      <c r="AF123">
        <f ca="1"/>
        <v>46194</v>
      </c>
      <c r="AG123">
        <f ca="1"/>
        <v>24128.39</v>
      </c>
      <c r="AH123" t="str">
        <f ca="1"/>
        <v>Acct  3 - ADP</v>
      </c>
      <c r="AI123" t="str">
        <f ca="1"/>
        <v>Renters</v>
      </c>
      <c r="AJ123">
        <f ca="1"/>
        <v>46194</v>
      </c>
      <c r="AK123">
        <f ca="1"/>
        <v>114.43</v>
      </c>
      <c r="AL123" t="str">
        <f ca="1"/>
        <v>Acct  4 - Marcus</v>
      </c>
      <c r="AM123" t="str">
        <f ca="1"/>
        <v>Renters</v>
      </c>
      <c r="AN123">
        <f ca="1"/>
        <v>46194</v>
      </c>
      <c r="AO123">
        <f ca="1"/>
        <v>12062.04</v>
      </c>
      <c r="AP123" t="str">
        <f ca="1"/>
        <v>Acct  5 - T.Rowe Price</v>
      </c>
      <c r="AQ123" t="str">
        <f ca="1"/>
        <v>Renters</v>
      </c>
      <c r="AR123">
        <f ca="1"/>
        <v>46194</v>
      </c>
      <c r="AS123">
        <f ca="1"/>
        <v>-5067.05</v>
      </c>
      <c r="AT123" t="str">
        <f ca="1"/>
        <v>Acct  6 - Platinum</v>
      </c>
      <c r="AU123" t="str">
        <f ca="1"/>
        <v>Renters</v>
      </c>
      <c r="AV123">
        <f ca="1"/>
        <v>46194</v>
      </c>
      <c r="AW123">
        <f ca="1"/>
        <v>-7919.82</v>
      </c>
      <c r="AX123" t="str">
        <f ca="1"/>
        <v>Acct  7 - Visa Go</v>
      </c>
      <c r="AY123" t="str">
        <f ca="1"/>
        <v>Renters</v>
      </c>
      <c r="AZ123">
        <f ca="1"/>
        <v>46194</v>
      </c>
      <c r="BA123">
        <f ca="1"/>
        <v>-4271.75</v>
      </c>
      <c r="BB123" t="str">
        <f ca="1"/>
        <v>Acct  8 - CareCredit</v>
      </c>
      <c r="BC123" t="str">
        <f ca="1"/>
        <v>Renters</v>
      </c>
      <c r="BD123">
        <f ca="1"/>
        <v>46194</v>
      </c>
      <c r="BE123">
        <f ca="1"/>
        <v>0</v>
      </c>
      <c r="BF123" t="str">
        <f ca="1"/>
        <v>Acct  9 - Costco</v>
      </c>
      <c r="BG123" t="str">
        <f ca="1"/>
        <v>Renters</v>
      </c>
      <c r="BH123">
        <f ca="1"/>
        <v>46194</v>
      </c>
      <c r="BI123">
        <f ca="1"/>
        <v>560</v>
      </c>
      <c r="BJ123" t="str">
        <f ca="1"/>
        <v xml:space="preserve">Acct 10 - </v>
      </c>
      <c r="BK123" t="str">
        <f ca="1"/>
        <v>Renters</v>
      </c>
      <c r="BL123">
        <f ca="1"/>
        <v>46194</v>
      </c>
      <c r="BM123">
        <f ca="1"/>
        <v>9572.1400000000012</v>
      </c>
      <c r="BN123" t="str">
        <f ca="1"/>
        <v xml:space="preserve"> Checking</v>
      </c>
      <c r="BO123" t="str">
        <f ca="1"/>
        <v>Renters</v>
      </c>
      <c r="BP123">
        <f ca="1"/>
        <v>46194</v>
      </c>
      <c r="BQ123">
        <f ca="1"/>
        <v>-17258.62</v>
      </c>
      <c r="BR123" t="str">
        <f ca="1"/>
        <v xml:space="preserve"> Credit</v>
      </c>
      <c r="BS123" t="str">
        <f ca="1"/>
        <v>Renters</v>
      </c>
      <c r="BT123">
        <f ca="1"/>
        <v>46194</v>
      </c>
      <c r="BU123">
        <f ca="1"/>
        <v>36304.86</v>
      </c>
      <c r="BV123" t="str">
        <f ca="1"/>
        <v xml:space="preserve"> Savings</v>
      </c>
      <c r="BW123" t="str">
        <f ca="1"/>
        <v>Renters</v>
      </c>
      <c r="BX123">
        <f ca="1"/>
        <v>46194</v>
      </c>
      <c r="BY123">
        <f ca="1"/>
        <v>29178.379999999997</v>
      </c>
      <c r="BZ123" t="str">
        <f ca="1"/>
        <v xml:space="preserve"> Net Worth</v>
      </c>
    </row>
    <row r="124" spans="1:78" x14ac:dyDescent="0.25">
      <c r="A124" t="str">
        <f ca="1"/>
        <v>Renters</v>
      </c>
      <c r="B124" s="8">
        <f ca="1"/>
        <v>46194</v>
      </c>
      <c r="C124" s="107">
        <f ca="1"/>
        <v>1997.6000000000015</v>
      </c>
      <c r="D124" t="str">
        <f ca="1"/>
        <v>Acct  1 - US Bank</v>
      </c>
      <c r="F124" t="str">
        <f ca="1"/>
        <v>Sniffies</v>
      </c>
      <c r="G124" s="8">
        <f ca="1"/>
        <v>46194</v>
      </c>
      <c r="H124" s="107">
        <f ca="1"/>
        <v>9512.2000000000007</v>
      </c>
      <c r="I124" s="107">
        <f ca="1"/>
        <v>-17258.62</v>
      </c>
      <c r="J124" s="107">
        <f ca="1"/>
        <v>36304.86</v>
      </c>
      <c r="K124" s="107">
        <f ca="1"/>
        <v>29118.439999999995</v>
      </c>
      <c r="L124" s="107">
        <f ca="1"/>
        <v>1937.6600000000014</v>
      </c>
      <c r="M124" s="107">
        <f ca="1"/>
        <v>7574.5399999999991</v>
      </c>
      <c r="N124" s="107">
        <f ca="1"/>
        <v>24128.39</v>
      </c>
      <c r="O124" s="107">
        <f ca="1"/>
        <v>114.43</v>
      </c>
      <c r="P124" s="107">
        <f ca="1"/>
        <v>12062.04</v>
      </c>
      <c r="Q124" s="107">
        <f ca="1"/>
        <v>-5067.05</v>
      </c>
      <c r="R124" s="107">
        <f ca="1"/>
        <v>-7919.82</v>
      </c>
      <c r="S124" s="107">
        <f ca="1"/>
        <v>-4271.75</v>
      </c>
      <c r="T124" s="107">
        <f ca="1"/>
        <v>0</v>
      </c>
      <c r="U124" s="107">
        <f ca="1"/>
        <v>560</v>
      </c>
      <c r="W124" t="str">
        <f ca="1"/>
        <v>Sniffies</v>
      </c>
      <c r="X124">
        <f ca="1"/>
        <v>46194</v>
      </c>
      <c r="Y124">
        <f ca="1"/>
        <v>1937.6600000000014</v>
      </c>
      <c r="Z124" t="str">
        <f ca="1"/>
        <v>Acct  1 - US Bank</v>
      </c>
      <c r="AA124" t="str">
        <f ca="1"/>
        <v>Sniffies</v>
      </c>
      <c r="AB124">
        <f ca="1"/>
        <v>46194</v>
      </c>
      <c r="AC124">
        <f ca="1"/>
        <v>7574.5399999999991</v>
      </c>
      <c r="AD124" t="str">
        <f ca="1"/>
        <v>Acct  2 - Wells Fargo</v>
      </c>
      <c r="AE124" t="str">
        <f ca="1"/>
        <v>Sniffies</v>
      </c>
      <c r="AF124">
        <f ca="1"/>
        <v>46194</v>
      </c>
      <c r="AG124">
        <f ca="1"/>
        <v>24128.39</v>
      </c>
      <c r="AH124" t="str">
        <f ca="1"/>
        <v>Acct  3 - ADP</v>
      </c>
      <c r="AI124" t="str">
        <f ca="1"/>
        <v>Sniffies</v>
      </c>
      <c r="AJ124">
        <f ca="1"/>
        <v>46194</v>
      </c>
      <c r="AK124">
        <f ca="1"/>
        <v>114.43</v>
      </c>
      <c r="AL124" t="str">
        <f ca="1"/>
        <v>Acct  4 - Marcus</v>
      </c>
      <c r="AM124" t="str">
        <f ca="1"/>
        <v>Sniffies</v>
      </c>
      <c r="AN124">
        <f ca="1"/>
        <v>46194</v>
      </c>
      <c r="AO124">
        <f ca="1"/>
        <v>12062.04</v>
      </c>
      <c r="AP124" t="str">
        <f ca="1"/>
        <v>Acct  5 - T.Rowe Price</v>
      </c>
      <c r="AQ124" t="str">
        <f ca="1"/>
        <v>Sniffies</v>
      </c>
      <c r="AR124">
        <f ca="1"/>
        <v>46194</v>
      </c>
      <c r="AS124">
        <f ca="1"/>
        <v>-5067.05</v>
      </c>
      <c r="AT124" t="str">
        <f ca="1"/>
        <v>Acct  6 - Platinum</v>
      </c>
      <c r="AU124" t="str">
        <f ca="1"/>
        <v>Sniffies</v>
      </c>
      <c r="AV124">
        <f ca="1"/>
        <v>46194</v>
      </c>
      <c r="AW124">
        <f ca="1"/>
        <v>-7919.82</v>
      </c>
      <c r="AX124" t="str">
        <f ca="1"/>
        <v>Acct  7 - Visa Go</v>
      </c>
      <c r="AY124" t="str">
        <f ca="1"/>
        <v>Sniffies</v>
      </c>
      <c r="AZ124">
        <f ca="1"/>
        <v>46194</v>
      </c>
      <c r="BA124">
        <f ca="1"/>
        <v>-4271.75</v>
      </c>
      <c r="BB124" t="str">
        <f ca="1"/>
        <v>Acct  8 - CareCredit</v>
      </c>
      <c r="BC124" t="str">
        <f ca="1"/>
        <v>Sniffies</v>
      </c>
      <c r="BD124">
        <f ca="1"/>
        <v>46194</v>
      </c>
      <c r="BE124">
        <f ca="1"/>
        <v>0</v>
      </c>
      <c r="BF124" t="str">
        <f ca="1"/>
        <v>Acct  9 - Costco</v>
      </c>
      <c r="BG124" t="str">
        <f ca="1"/>
        <v>Sniffies</v>
      </c>
      <c r="BH124">
        <f ca="1"/>
        <v>46194</v>
      </c>
      <c r="BI124">
        <f ca="1"/>
        <v>560</v>
      </c>
      <c r="BJ124" t="str">
        <f ca="1"/>
        <v xml:space="preserve">Acct 10 - </v>
      </c>
      <c r="BK124" t="str">
        <f ca="1"/>
        <v>Sniffies</v>
      </c>
      <c r="BL124">
        <f ca="1"/>
        <v>46194</v>
      </c>
      <c r="BM124">
        <f ca="1"/>
        <v>9512.2000000000007</v>
      </c>
      <c r="BN124" t="str">
        <f ca="1"/>
        <v xml:space="preserve"> Checking</v>
      </c>
      <c r="BO124" t="str">
        <f ca="1"/>
        <v>Sniffies</v>
      </c>
      <c r="BP124">
        <f ca="1"/>
        <v>46194</v>
      </c>
      <c r="BQ124">
        <f ca="1"/>
        <v>-17258.62</v>
      </c>
      <c r="BR124" t="str">
        <f ca="1"/>
        <v xml:space="preserve"> Credit</v>
      </c>
      <c r="BS124" t="str">
        <f ca="1"/>
        <v>Sniffies</v>
      </c>
      <c r="BT124">
        <f ca="1"/>
        <v>46194</v>
      </c>
      <c r="BU124">
        <f ca="1"/>
        <v>36304.86</v>
      </c>
      <c r="BV124" t="str">
        <f ca="1"/>
        <v xml:space="preserve"> Savings</v>
      </c>
      <c r="BW124" t="str">
        <f ca="1"/>
        <v>Sniffies</v>
      </c>
      <c r="BX124">
        <f ca="1"/>
        <v>46194</v>
      </c>
      <c r="BY124">
        <f ca="1"/>
        <v>29118.439999999995</v>
      </c>
      <c r="BZ124" t="str">
        <f ca="1"/>
        <v xml:space="preserve"> Net Worth</v>
      </c>
    </row>
    <row r="125" spans="1:78" x14ac:dyDescent="0.25">
      <c r="A125" t="str">
        <f ca="1"/>
        <v>Sniffies</v>
      </c>
      <c r="B125" s="8">
        <f ca="1"/>
        <v>46194</v>
      </c>
      <c r="C125" s="107">
        <f ca="1"/>
        <v>1937.6600000000014</v>
      </c>
      <c r="D125" t="str">
        <f ca="1"/>
        <v>Acct  1 - US Bank</v>
      </c>
      <c r="F125" t="str">
        <f ca="1"/>
        <v>Cese Transfer</v>
      </c>
      <c r="G125" s="8">
        <f ca="1"/>
        <v>46198</v>
      </c>
      <c r="H125" s="107">
        <f ca="1"/>
        <v>9654.2000000000007</v>
      </c>
      <c r="I125" s="107">
        <f ca="1"/>
        <v>-17258.62</v>
      </c>
      <c r="J125" s="107">
        <f ca="1"/>
        <v>36304.86</v>
      </c>
      <c r="K125" s="107">
        <f ca="1"/>
        <v>29260.439999999995</v>
      </c>
      <c r="L125" s="107">
        <f ca="1"/>
        <v>2079.6600000000017</v>
      </c>
      <c r="M125" s="107">
        <f ca="1"/>
        <v>7574.5399999999991</v>
      </c>
      <c r="N125" s="107">
        <f ca="1"/>
        <v>24128.39</v>
      </c>
      <c r="O125" s="107">
        <f ca="1"/>
        <v>114.43</v>
      </c>
      <c r="P125" s="107">
        <f ca="1"/>
        <v>12062.04</v>
      </c>
      <c r="Q125" s="107">
        <f ca="1"/>
        <v>-5067.05</v>
      </c>
      <c r="R125" s="107">
        <f ca="1"/>
        <v>-7919.82</v>
      </c>
      <c r="S125" s="107">
        <f ca="1"/>
        <v>-4271.75</v>
      </c>
      <c r="T125" s="107">
        <f ca="1"/>
        <v>0</v>
      </c>
      <c r="U125" s="107">
        <f ca="1"/>
        <v>560</v>
      </c>
      <c r="W125" t="str">
        <f ca="1"/>
        <v>Cese Transfer</v>
      </c>
      <c r="X125">
        <f ca="1"/>
        <v>46198</v>
      </c>
      <c r="Y125">
        <f ca="1"/>
        <v>2079.6600000000017</v>
      </c>
      <c r="Z125" t="str">
        <f ca="1"/>
        <v>Acct  1 - US Bank</v>
      </c>
      <c r="AA125" t="str">
        <f ca="1"/>
        <v>Cese Transfer</v>
      </c>
      <c r="AB125">
        <f ca="1"/>
        <v>46198</v>
      </c>
      <c r="AC125">
        <f ca="1"/>
        <v>7574.5399999999991</v>
      </c>
      <c r="AD125" t="str">
        <f ca="1"/>
        <v>Acct  2 - Wells Fargo</v>
      </c>
      <c r="AE125" t="str">
        <f ca="1"/>
        <v>Cese Transfer</v>
      </c>
      <c r="AF125">
        <f ca="1"/>
        <v>46198</v>
      </c>
      <c r="AG125">
        <f ca="1"/>
        <v>24128.39</v>
      </c>
      <c r="AH125" t="str">
        <f ca="1"/>
        <v>Acct  3 - ADP</v>
      </c>
      <c r="AI125" t="str">
        <f ca="1"/>
        <v>Cese Transfer</v>
      </c>
      <c r="AJ125">
        <f ca="1"/>
        <v>46198</v>
      </c>
      <c r="AK125">
        <f ca="1"/>
        <v>114.43</v>
      </c>
      <c r="AL125" t="str">
        <f ca="1"/>
        <v>Acct  4 - Marcus</v>
      </c>
      <c r="AM125" t="str">
        <f ca="1"/>
        <v>Cese Transfer</v>
      </c>
      <c r="AN125">
        <f ca="1"/>
        <v>46198</v>
      </c>
      <c r="AO125">
        <f ca="1"/>
        <v>12062.04</v>
      </c>
      <c r="AP125" t="str">
        <f ca="1"/>
        <v>Acct  5 - T.Rowe Price</v>
      </c>
      <c r="AQ125" t="str">
        <f ca="1"/>
        <v>Cese Transfer</v>
      </c>
      <c r="AR125">
        <f ca="1"/>
        <v>46198</v>
      </c>
      <c r="AS125">
        <f ca="1"/>
        <v>-5067.05</v>
      </c>
      <c r="AT125" t="str">
        <f ca="1"/>
        <v>Acct  6 - Platinum</v>
      </c>
      <c r="AU125" t="str">
        <f ca="1"/>
        <v>Cese Transfer</v>
      </c>
      <c r="AV125">
        <f ca="1"/>
        <v>46198</v>
      </c>
      <c r="AW125">
        <f ca="1"/>
        <v>-7919.82</v>
      </c>
      <c r="AX125" t="str">
        <f ca="1"/>
        <v>Acct  7 - Visa Go</v>
      </c>
      <c r="AY125" t="str">
        <f ca="1"/>
        <v>Cese Transfer</v>
      </c>
      <c r="AZ125">
        <f ca="1"/>
        <v>46198</v>
      </c>
      <c r="BA125">
        <f ca="1"/>
        <v>-4271.75</v>
      </c>
      <c r="BB125" t="str">
        <f ca="1"/>
        <v>Acct  8 - CareCredit</v>
      </c>
      <c r="BC125" t="str">
        <f ca="1"/>
        <v>Cese Transfer</v>
      </c>
      <c r="BD125">
        <f ca="1"/>
        <v>46198</v>
      </c>
      <c r="BE125">
        <f ca="1"/>
        <v>0</v>
      </c>
      <c r="BF125" t="str">
        <f ca="1"/>
        <v>Acct  9 - Costco</v>
      </c>
      <c r="BG125" t="str">
        <f ca="1"/>
        <v>Cese Transfer</v>
      </c>
      <c r="BH125">
        <f ca="1"/>
        <v>46198</v>
      </c>
      <c r="BI125">
        <f ca="1"/>
        <v>560</v>
      </c>
      <c r="BJ125" t="str">
        <f ca="1"/>
        <v xml:space="preserve">Acct 10 - </v>
      </c>
      <c r="BK125" t="str">
        <f ca="1"/>
        <v>Cese Transfer</v>
      </c>
      <c r="BL125">
        <f ca="1"/>
        <v>46198</v>
      </c>
      <c r="BM125">
        <f ca="1"/>
        <v>9654.2000000000007</v>
      </c>
      <c r="BN125" t="str">
        <f ca="1"/>
        <v xml:space="preserve"> Checking</v>
      </c>
      <c r="BO125" t="str">
        <f ca="1"/>
        <v>Cese Transfer</v>
      </c>
      <c r="BP125">
        <f ca="1"/>
        <v>46198</v>
      </c>
      <c r="BQ125">
        <f ca="1"/>
        <v>-17258.62</v>
      </c>
      <c r="BR125" t="str">
        <f ca="1"/>
        <v xml:space="preserve"> Credit</v>
      </c>
      <c r="BS125" t="str">
        <f ca="1"/>
        <v>Cese Transfer</v>
      </c>
      <c r="BT125">
        <f ca="1"/>
        <v>46198</v>
      </c>
      <c r="BU125">
        <f ca="1"/>
        <v>36304.86</v>
      </c>
      <c r="BV125" t="str">
        <f ca="1"/>
        <v xml:space="preserve"> Savings</v>
      </c>
      <c r="BW125" t="str">
        <f ca="1"/>
        <v>Cese Transfer</v>
      </c>
      <c r="BX125">
        <f ca="1"/>
        <v>46198</v>
      </c>
      <c r="BY125">
        <f ca="1"/>
        <v>29260.439999999995</v>
      </c>
      <c r="BZ125" t="str">
        <f ca="1"/>
        <v xml:space="preserve"> Net Worth</v>
      </c>
    </row>
    <row r="126" spans="1:78" x14ac:dyDescent="0.25">
      <c r="A126" t="str">
        <f ca="1"/>
        <v>Cese Transfer</v>
      </c>
      <c r="B126" s="8">
        <f ca="1"/>
        <v>46198</v>
      </c>
      <c r="C126" s="107">
        <f ca="1"/>
        <v>2079.6600000000017</v>
      </c>
      <c r="D126" t="str">
        <f ca="1"/>
        <v>Acct  1 - US Bank</v>
      </c>
      <c r="F126" t="str">
        <f ca="1"/>
        <v>Internet</v>
      </c>
      <c r="G126" s="8">
        <f ca="1"/>
        <v>46199</v>
      </c>
      <c r="H126" s="107">
        <f ca="1"/>
        <v>9654.2000000000007</v>
      </c>
      <c r="I126" s="107">
        <f ca="1"/>
        <v>-17258.62</v>
      </c>
      <c r="J126" s="107">
        <f ca="1"/>
        <v>36304.86</v>
      </c>
      <c r="K126" s="107">
        <f ca="1"/>
        <v>29260.439999999995</v>
      </c>
      <c r="L126" s="107">
        <f ca="1"/>
        <v>2079.6600000000017</v>
      </c>
      <c r="M126" s="107">
        <f ca="1"/>
        <v>7574.5399999999991</v>
      </c>
      <c r="N126" s="107">
        <f ca="1"/>
        <v>24128.39</v>
      </c>
      <c r="O126" s="107">
        <f ca="1"/>
        <v>114.43</v>
      </c>
      <c r="P126" s="107">
        <f ca="1"/>
        <v>12062.04</v>
      </c>
      <c r="Q126" s="107">
        <f ca="1"/>
        <v>-5067.05</v>
      </c>
      <c r="R126" s="107">
        <f ca="1"/>
        <v>-7919.82</v>
      </c>
      <c r="S126" s="107">
        <f ca="1"/>
        <v>-4271.75</v>
      </c>
      <c r="T126" s="107">
        <f ca="1"/>
        <v>0</v>
      </c>
      <c r="U126" s="107">
        <f ca="1"/>
        <v>560</v>
      </c>
      <c r="W126" t="str">
        <f ca="1"/>
        <v>Internet</v>
      </c>
      <c r="X126">
        <f ca="1"/>
        <v>46199</v>
      </c>
      <c r="Y126">
        <f ca="1"/>
        <v>2079.6600000000017</v>
      </c>
      <c r="Z126" t="str">
        <f ca="1"/>
        <v>Acct  1 - US Bank</v>
      </c>
      <c r="AA126" t="str">
        <f ca="1"/>
        <v>Internet</v>
      </c>
      <c r="AB126">
        <f ca="1"/>
        <v>46199</v>
      </c>
      <c r="AC126">
        <f ca="1"/>
        <v>7574.5399999999991</v>
      </c>
      <c r="AD126" t="str">
        <f ca="1"/>
        <v>Acct  2 - Wells Fargo</v>
      </c>
      <c r="AE126" t="str">
        <f ca="1"/>
        <v>Internet</v>
      </c>
      <c r="AF126">
        <f ca="1"/>
        <v>46199</v>
      </c>
      <c r="AG126">
        <f ca="1"/>
        <v>24128.39</v>
      </c>
      <c r="AH126" t="str">
        <f ca="1"/>
        <v>Acct  3 - ADP</v>
      </c>
      <c r="AI126" t="str">
        <f ca="1"/>
        <v>Internet</v>
      </c>
      <c r="AJ126">
        <f ca="1"/>
        <v>46199</v>
      </c>
      <c r="AK126">
        <f ca="1"/>
        <v>114.43</v>
      </c>
      <c r="AL126" t="str">
        <f ca="1"/>
        <v>Acct  4 - Marcus</v>
      </c>
      <c r="AM126" t="str">
        <f ca="1"/>
        <v>Internet</v>
      </c>
      <c r="AN126">
        <f ca="1"/>
        <v>46199</v>
      </c>
      <c r="AO126">
        <f ca="1"/>
        <v>12062.04</v>
      </c>
      <c r="AP126" t="str">
        <f ca="1"/>
        <v>Acct  5 - T.Rowe Price</v>
      </c>
      <c r="AQ126" t="str">
        <f ca="1"/>
        <v>Internet</v>
      </c>
      <c r="AR126">
        <f ca="1"/>
        <v>46199</v>
      </c>
      <c r="AS126">
        <f ca="1"/>
        <v>-5067.05</v>
      </c>
      <c r="AT126" t="str">
        <f ca="1"/>
        <v>Acct  6 - Platinum</v>
      </c>
      <c r="AU126" t="str">
        <f ca="1"/>
        <v>Internet</v>
      </c>
      <c r="AV126">
        <f ca="1"/>
        <v>46199</v>
      </c>
      <c r="AW126">
        <f ca="1"/>
        <v>-7919.82</v>
      </c>
      <c r="AX126" t="str">
        <f ca="1"/>
        <v>Acct  7 - Visa Go</v>
      </c>
      <c r="AY126" t="str">
        <f ca="1"/>
        <v>Internet</v>
      </c>
      <c r="AZ126">
        <f ca="1"/>
        <v>46199</v>
      </c>
      <c r="BA126">
        <f ca="1"/>
        <v>-4271.75</v>
      </c>
      <c r="BB126" t="str">
        <f ca="1"/>
        <v>Acct  8 - CareCredit</v>
      </c>
      <c r="BC126" t="str">
        <f ca="1"/>
        <v>Internet</v>
      </c>
      <c r="BD126">
        <f ca="1"/>
        <v>46199</v>
      </c>
      <c r="BE126">
        <f ca="1"/>
        <v>0</v>
      </c>
      <c r="BF126" t="str">
        <f ca="1"/>
        <v>Acct  9 - Costco</v>
      </c>
      <c r="BG126" t="str">
        <f ca="1"/>
        <v>Internet</v>
      </c>
      <c r="BH126">
        <f ca="1"/>
        <v>46199</v>
      </c>
      <c r="BI126">
        <f ca="1"/>
        <v>560</v>
      </c>
      <c r="BJ126" t="str">
        <f ca="1"/>
        <v xml:space="preserve">Acct 10 - </v>
      </c>
      <c r="BK126" t="str">
        <f ca="1"/>
        <v>Internet</v>
      </c>
      <c r="BL126">
        <f ca="1"/>
        <v>46199</v>
      </c>
      <c r="BM126">
        <f ca="1"/>
        <v>9654.2000000000007</v>
      </c>
      <c r="BN126" t="str">
        <f ca="1"/>
        <v xml:space="preserve"> Checking</v>
      </c>
      <c r="BO126" t="str">
        <f ca="1"/>
        <v>Internet</v>
      </c>
      <c r="BP126">
        <f ca="1"/>
        <v>46199</v>
      </c>
      <c r="BQ126">
        <f ca="1"/>
        <v>-17258.62</v>
      </c>
      <c r="BR126" t="str">
        <f ca="1"/>
        <v xml:space="preserve"> Credit</v>
      </c>
      <c r="BS126" t="str">
        <f ca="1"/>
        <v>Internet</v>
      </c>
      <c r="BT126">
        <f ca="1"/>
        <v>46199</v>
      </c>
      <c r="BU126">
        <f ca="1"/>
        <v>36304.86</v>
      </c>
      <c r="BV126" t="str">
        <f ca="1"/>
        <v xml:space="preserve"> Savings</v>
      </c>
      <c r="BW126" t="str">
        <f ca="1"/>
        <v>Internet</v>
      </c>
      <c r="BX126">
        <f ca="1"/>
        <v>46199</v>
      </c>
      <c r="BY126">
        <f ca="1"/>
        <v>29260.439999999995</v>
      </c>
      <c r="BZ126" t="str">
        <f ca="1"/>
        <v xml:space="preserve"> Net Worth</v>
      </c>
    </row>
    <row r="127" spans="1:78" x14ac:dyDescent="0.25">
      <c r="A127" t="str">
        <f ca="1"/>
        <v>Internet</v>
      </c>
      <c r="B127" s="8">
        <f ca="1"/>
        <v>46199</v>
      </c>
      <c r="C127" s="107">
        <f ca="1"/>
        <v>2079.6600000000017</v>
      </c>
      <c r="D127" t="str">
        <f ca="1"/>
        <v>Acct  1 - US Bank</v>
      </c>
      <c r="F127" t="str">
        <f ca="1"/>
        <v>Windsurf</v>
      </c>
      <c r="G127" s="8">
        <f ca="1"/>
        <v>46199</v>
      </c>
      <c r="H127" s="107">
        <f ca="1"/>
        <v>9639.2000000000007</v>
      </c>
      <c r="I127" s="107">
        <f ca="1"/>
        <v>-17258.62</v>
      </c>
      <c r="J127" s="107">
        <f ca="1"/>
        <v>36304.86</v>
      </c>
      <c r="K127" s="107">
        <f ca="1"/>
        <v>29245.439999999995</v>
      </c>
      <c r="L127" s="107">
        <f ca="1"/>
        <v>2064.6600000000017</v>
      </c>
      <c r="M127" s="107">
        <f ca="1"/>
        <v>7574.5399999999991</v>
      </c>
      <c r="N127" s="107">
        <f ca="1"/>
        <v>24128.39</v>
      </c>
      <c r="O127" s="107">
        <f ca="1"/>
        <v>114.43</v>
      </c>
      <c r="P127" s="107">
        <f ca="1"/>
        <v>12062.04</v>
      </c>
      <c r="Q127" s="107">
        <f ca="1"/>
        <v>-5067.05</v>
      </c>
      <c r="R127" s="107">
        <f ca="1"/>
        <v>-7919.82</v>
      </c>
      <c r="S127" s="107">
        <f ca="1"/>
        <v>-4271.75</v>
      </c>
      <c r="T127" s="107">
        <f ca="1"/>
        <v>0</v>
      </c>
      <c r="U127" s="107">
        <f ca="1"/>
        <v>560</v>
      </c>
      <c r="W127" t="str">
        <f ca="1"/>
        <v>Windsurf</v>
      </c>
      <c r="X127">
        <f ca="1"/>
        <v>46199</v>
      </c>
      <c r="Y127">
        <f ca="1"/>
        <v>2064.6600000000017</v>
      </c>
      <c r="Z127" t="str">
        <f ca="1"/>
        <v>Acct  1 - US Bank</v>
      </c>
      <c r="AA127" t="str">
        <f ca="1"/>
        <v>Windsurf</v>
      </c>
      <c r="AB127">
        <f ca="1"/>
        <v>46199</v>
      </c>
      <c r="AC127">
        <f ca="1"/>
        <v>7574.5399999999991</v>
      </c>
      <c r="AD127" t="str">
        <f ca="1"/>
        <v>Acct  2 - Wells Fargo</v>
      </c>
      <c r="AE127" t="str">
        <f ca="1"/>
        <v>Windsurf</v>
      </c>
      <c r="AF127">
        <f ca="1"/>
        <v>46199</v>
      </c>
      <c r="AG127">
        <f ca="1"/>
        <v>24128.39</v>
      </c>
      <c r="AH127" t="str">
        <f ca="1"/>
        <v>Acct  3 - ADP</v>
      </c>
      <c r="AI127" t="str">
        <f ca="1"/>
        <v>Windsurf</v>
      </c>
      <c r="AJ127">
        <f ca="1"/>
        <v>46199</v>
      </c>
      <c r="AK127">
        <f ca="1"/>
        <v>114.43</v>
      </c>
      <c r="AL127" t="str">
        <f ca="1"/>
        <v>Acct  4 - Marcus</v>
      </c>
      <c r="AM127" t="str">
        <f ca="1"/>
        <v>Windsurf</v>
      </c>
      <c r="AN127">
        <f ca="1"/>
        <v>46199</v>
      </c>
      <c r="AO127">
        <f ca="1"/>
        <v>12062.04</v>
      </c>
      <c r="AP127" t="str">
        <f ca="1"/>
        <v>Acct  5 - T.Rowe Price</v>
      </c>
      <c r="AQ127" t="str">
        <f ca="1"/>
        <v>Windsurf</v>
      </c>
      <c r="AR127">
        <f ca="1"/>
        <v>46199</v>
      </c>
      <c r="AS127">
        <f ca="1"/>
        <v>-5067.05</v>
      </c>
      <c r="AT127" t="str">
        <f ca="1"/>
        <v>Acct  6 - Platinum</v>
      </c>
      <c r="AU127" t="str">
        <f ca="1"/>
        <v>Windsurf</v>
      </c>
      <c r="AV127">
        <f ca="1"/>
        <v>46199</v>
      </c>
      <c r="AW127">
        <f ca="1"/>
        <v>-7919.82</v>
      </c>
      <c r="AX127" t="str">
        <f ca="1"/>
        <v>Acct  7 - Visa Go</v>
      </c>
      <c r="AY127" t="str">
        <f ca="1"/>
        <v>Windsurf</v>
      </c>
      <c r="AZ127">
        <f ca="1"/>
        <v>46199</v>
      </c>
      <c r="BA127">
        <f ca="1"/>
        <v>-4271.75</v>
      </c>
      <c r="BB127" t="str">
        <f ca="1"/>
        <v>Acct  8 - CareCredit</v>
      </c>
      <c r="BC127" t="str">
        <f ca="1"/>
        <v>Windsurf</v>
      </c>
      <c r="BD127">
        <f ca="1"/>
        <v>46199</v>
      </c>
      <c r="BE127">
        <f ca="1"/>
        <v>0</v>
      </c>
      <c r="BF127" t="str">
        <f ca="1"/>
        <v>Acct  9 - Costco</v>
      </c>
      <c r="BG127" t="str">
        <f ca="1"/>
        <v>Windsurf</v>
      </c>
      <c r="BH127">
        <f ca="1"/>
        <v>46199</v>
      </c>
      <c r="BI127">
        <f ca="1"/>
        <v>560</v>
      </c>
      <c r="BJ127" t="str">
        <f ca="1"/>
        <v xml:space="preserve">Acct 10 - </v>
      </c>
      <c r="BK127" t="str">
        <f ca="1"/>
        <v>Windsurf</v>
      </c>
      <c r="BL127">
        <f ca="1"/>
        <v>46199</v>
      </c>
      <c r="BM127">
        <f ca="1"/>
        <v>9639.2000000000007</v>
      </c>
      <c r="BN127" t="str">
        <f ca="1"/>
        <v xml:space="preserve"> Checking</v>
      </c>
      <c r="BO127" t="str">
        <f ca="1"/>
        <v>Windsurf</v>
      </c>
      <c r="BP127">
        <f ca="1"/>
        <v>46199</v>
      </c>
      <c r="BQ127">
        <f ca="1"/>
        <v>-17258.62</v>
      </c>
      <c r="BR127" t="str">
        <f ca="1"/>
        <v xml:space="preserve"> Credit</v>
      </c>
      <c r="BS127" t="str">
        <f ca="1"/>
        <v>Windsurf</v>
      </c>
      <c r="BT127">
        <f ca="1"/>
        <v>46199</v>
      </c>
      <c r="BU127">
        <f ca="1"/>
        <v>36304.86</v>
      </c>
      <c r="BV127" t="str">
        <f ca="1"/>
        <v xml:space="preserve"> Savings</v>
      </c>
      <c r="BW127" t="str">
        <f ca="1"/>
        <v>Windsurf</v>
      </c>
      <c r="BX127">
        <f ca="1"/>
        <v>46199</v>
      </c>
      <c r="BY127">
        <f ca="1"/>
        <v>29245.439999999995</v>
      </c>
      <c r="BZ127" t="str">
        <f ca="1"/>
        <v xml:space="preserve"> Net Worth</v>
      </c>
    </row>
    <row r="128" spans="1:78" x14ac:dyDescent="0.25">
      <c r="A128" t="str">
        <f ca="1"/>
        <v>Windsurf</v>
      </c>
      <c r="B128" s="8">
        <f ca="1"/>
        <v>46199</v>
      </c>
      <c r="C128" s="107">
        <f ca="1"/>
        <v>2064.6600000000017</v>
      </c>
      <c r="D128" t="str">
        <f ca="1"/>
        <v>Acct  1 - US Bank</v>
      </c>
      <c r="F128" t="str">
        <f ca="1"/>
        <v>Tidal</v>
      </c>
      <c r="G128" s="8">
        <f ca="1"/>
        <v>46200</v>
      </c>
      <c r="H128" s="107">
        <f ca="1"/>
        <v>9628.2100000000009</v>
      </c>
      <c r="I128" s="107">
        <f ca="1"/>
        <v>-17258.62</v>
      </c>
      <c r="J128" s="107">
        <f ca="1"/>
        <v>36304.86</v>
      </c>
      <c r="K128" s="107">
        <f ca="1"/>
        <v>29234.449999999997</v>
      </c>
      <c r="L128" s="107">
        <f ca="1"/>
        <v>2053.6700000000019</v>
      </c>
      <c r="M128" s="107">
        <f ca="1"/>
        <v>7574.5399999999991</v>
      </c>
      <c r="N128" s="107">
        <f ca="1"/>
        <v>24128.39</v>
      </c>
      <c r="O128" s="107">
        <f ca="1"/>
        <v>114.43</v>
      </c>
      <c r="P128" s="107">
        <f ca="1"/>
        <v>12062.04</v>
      </c>
      <c r="Q128" s="107">
        <f ca="1"/>
        <v>-5067.05</v>
      </c>
      <c r="R128" s="107">
        <f ca="1"/>
        <v>-7919.82</v>
      </c>
      <c r="S128" s="107">
        <f ca="1"/>
        <v>-4271.75</v>
      </c>
      <c r="T128" s="107">
        <f ca="1"/>
        <v>0</v>
      </c>
      <c r="U128" s="107">
        <f ca="1"/>
        <v>560</v>
      </c>
      <c r="W128" t="str">
        <f ca="1"/>
        <v>Tidal</v>
      </c>
      <c r="X128">
        <f ca="1"/>
        <v>46200</v>
      </c>
      <c r="Y128">
        <f ca="1"/>
        <v>2053.6700000000019</v>
      </c>
      <c r="Z128" t="str">
        <f ca="1"/>
        <v>Acct  1 - US Bank</v>
      </c>
      <c r="AA128" t="str">
        <f ca="1"/>
        <v>Tidal</v>
      </c>
      <c r="AB128">
        <f ca="1"/>
        <v>46200</v>
      </c>
      <c r="AC128">
        <f ca="1"/>
        <v>7574.5399999999991</v>
      </c>
      <c r="AD128" t="str">
        <f ca="1"/>
        <v>Acct  2 - Wells Fargo</v>
      </c>
      <c r="AE128" t="str">
        <f ca="1"/>
        <v>Tidal</v>
      </c>
      <c r="AF128">
        <f ca="1"/>
        <v>46200</v>
      </c>
      <c r="AG128">
        <f ca="1"/>
        <v>24128.39</v>
      </c>
      <c r="AH128" t="str">
        <f ca="1"/>
        <v>Acct  3 - ADP</v>
      </c>
      <c r="AI128" t="str">
        <f ca="1"/>
        <v>Tidal</v>
      </c>
      <c r="AJ128">
        <f ca="1"/>
        <v>46200</v>
      </c>
      <c r="AK128">
        <f ca="1"/>
        <v>114.43</v>
      </c>
      <c r="AL128" t="str">
        <f ca="1"/>
        <v>Acct  4 - Marcus</v>
      </c>
      <c r="AM128" t="str">
        <f ca="1"/>
        <v>Tidal</v>
      </c>
      <c r="AN128">
        <f ca="1"/>
        <v>46200</v>
      </c>
      <c r="AO128">
        <f ca="1"/>
        <v>12062.04</v>
      </c>
      <c r="AP128" t="str">
        <f ca="1"/>
        <v>Acct  5 - T.Rowe Price</v>
      </c>
      <c r="AQ128" t="str">
        <f ca="1"/>
        <v>Tidal</v>
      </c>
      <c r="AR128">
        <f ca="1"/>
        <v>46200</v>
      </c>
      <c r="AS128">
        <f ca="1"/>
        <v>-5067.05</v>
      </c>
      <c r="AT128" t="str">
        <f ca="1"/>
        <v>Acct  6 - Platinum</v>
      </c>
      <c r="AU128" t="str">
        <f ca="1"/>
        <v>Tidal</v>
      </c>
      <c r="AV128">
        <f ca="1"/>
        <v>46200</v>
      </c>
      <c r="AW128">
        <f ca="1"/>
        <v>-7919.82</v>
      </c>
      <c r="AX128" t="str">
        <f ca="1"/>
        <v>Acct  7 - Visa Go</v>
      </c>
      <c r="AY128" t="str">
        <f ca="1"/>
        <v>Tidal</v>
      </c>
      <c r="AZ128">
        <f ca="1"/>
        <v>46200</v>
      </c>
      <c r="BA128">
        <f ca="1"/>
        <v>-4271.75</v>
      </c>
      <c r="BB128" t="str">
        <f ca="1"/>
        <v>Acct  8 - CareCredit</v>
      </c>
      <c r="BC128" t="str">
        <f ca="1"/>
        <v>Tidal</v>
      </c>
      <c r="BD128">
        <f ca="1"/>
        <v>46200</v>
      </c>
      <c r="BE128">
        <f ca="1"/>
        <v>0</v>
      </c>
      <c r="BF128" t="str">
        <f ca="1"/>
        <v>Acct  9 - Costco</v>
      </c>
      <c r="BG128" t="str">
        <f ca="1"/>
        <v>Tidal</v>
      </c>
      <c r="BH128">
        <f ca="1"/>
        <v>46200</v>
      </c>
      <c r="BI128">
        <f ca="1"/>
        <v>560</v>
      </c>
      <c r="BJ128" t="str">
        <f ca="1"/>
        <v xml:space="preserve">Acct 10 - </v>
      </c>
      <c r="BK128" t="str">
        <f ca="1"/>
        <v>Tidal</v>
      </c>
      <c r="BL128">
        <f ca="1"/>
        <v>46200</v>
      </c>
      <c r="BM128">
        <f ca="1"/>
        <v>9628.2100000000009</v>
      </c>
      <c r="BN128" t="str">
        <f ca="1"/>
        <v xml:space="preserve"> Checking</v>
      </c>
      <c r="BO128" t="str">
        <f ca="1"/>
        <v>Tidal</v>
      </c>
      <c r="BP128">
        <f ca="1"/>
        <v>46200</v>
      </c>
      <c r="BQ128">
        <f ca="1"/>
        <v>-17258.62</v>
      </c>
      <c r="BR128" t="str">
        <f ca="1"/>
        <v xml:space="preserve"> Credit</v>
      </c>
      <c r="BS128" t="str">
        <f ca="1"/>
        <v>Tidal</v>
      </c>
      <c r="BT128">
        <f ca="1"/>
        <v>46200</v>
      </c>
      <c r="BU128">
        <f ca="1"/>
        <v>36304.86</v>
      </c>
      <c r="BV128" t="str">
        <f ca="1"/>
        <v xml:space="preserve"> Savings</v>
      </c>
      <c r="BW128" t="str">
        <f ca="1"/>
        <v>Tidal</v>
      </c>
      <c r="BX128">
        <f ca="1"/>
        <v>46200</v>
      </c>
      <c r="BY128">
        <f ca="1"/>
        <v>29234.449999999997</v>
      </c>
      <c r="BZ128" t="str">
        <f ca="1"/>
        <v xml:space="preserve"> Net Worth</v>
      </c>
    </row>
    <row r="129" spans="1:78" x14ac:dyDescent="0.25">
      <c r="A129" t="str">
        <f ca="1"/>
        <v>Tidal</v>
      </c>
      <c r="B129" s="8">
        <f ca="1"/>
        <v>46200</v>
      </c>
      <c r="C129" s="107">
        <f ca="1"/>
        <v>2053.6700000000019</v>
      </c>
      <c r="D129" t="str">
        <f ca="1"/>
        <v>Acct  1 - US Bank</v>
      </c>
      <c r="F129" t="str">
        <f ca="1"/>
        <v>Costco Citi</v>
      </c>
      <c r="G129" s="8">
        <f ca="1"/>
        <v>46201</v>
      </c>
      <c r="H129" s="107">
        <f ca="1"/>
        <v>9488.2100000000009</v>
      </c>
      <c r="I129" s="107">
        <f ca="1"/>
        <v>-17258.62</v>
      </c>
      <c r="J129" s="107">
        <f ca="1"/>
        <v>36304.86</v>
      </c>
      <c r="K129" s="107">
        <f ca="1"/>
        <v>29234.449999999997</v>
      </c>
      <c r="L129" s="107">
        <f ca="1"/>
        <v>1913.6700000000019</v>
      </c>
      <c r="M129" s="107">
        <f ca="1"/>
        <v>7574.5399999999991</v>
      </c>
      <c r="N129" s="107">
        <f ca="1"/>
        <v>24128.39</v>
      </c>
      <c r="O129" s="107">
        <f ca="1"/>
        <v>114.43</v>
      </c>
      <c r="P129" s="107">
        <f ca="1"/>
        <v>12062.04</v>
      </c>
      <c r="Q129" s="107">
        <f ca="1"/>
        <v>-5067.05</v>
      </c>
      <c r="R129" s="107">
        <f ca="1"/>
        <v>-7919.82</v>
      </c>
      <c r="S129" s="107">
        <f ca="1"/>
        <v>-4271.75</v>
      </c>
      <c r="T129" s="107">
        <f ca="1"/>
        <v>0</v>
      </c>
      <c r="U129" s="107">
        <f ca="1"/>
        <v>700</v>
      </c>
      <c r="W129" t="str">
        <f ca="1"/>
        <v>Costco Citi</v>
      </c>
      <c r="X129">
        <f ca="1"/>
        <v>46201</v>
      </c>
      <c r="Y129">
        <f ca="1"/>
        <v>1913.6700000000019</v>
      </c>
      <c r="Z129" t="str">
        <f ca="1"/>
        <v>Acct  1 - US Bank</v>
      </c>
      <c r="AA129" t="str">
        <f ca="1"/>
        <v>Costco Citi</v>
      </c>
      <c r="AB129">
        <f ca="1"/>
        <v>46201</v>
      </c>
      <c r="AC129">
        <f ca="1"/>
        <v>7574.5399999999991</v>
      </c>
      <c r="AD129" t="str">
        <f ca="1"/>
        <v>Acct  2 - Wells Fargo</v>
      </c>
      <c r="AE129" t="str">
        <f ca="1"/>
        <v>Costco Citi</v>
      </c>
      <c r="AF129">
        <f ca="1"/>
        <v>46201</v>
      </c>
      <c r="AG129">
        <f ca="1"/>
        <v>24128.39</v>
      </c>
      <c r="AH129" t="str">
        <f ca="1"/>
        <v>Acct  3 - ADP</v>
      </c>
      <c r="AI129" t="str">
        <f ca="1"/>
        <v>Costco Citi</v>
      </c>
      <c r="AJ129">
        <f ca="1"/>
        <v>46201</v>
      </c>
      <c r="AK129">
        <f ca="1"/>
        <v>114.43</v>
      </c>
      <c r="AL129" t="str">
        <f ca="1"/>
        <v>Acct  4 - Marcus</v>
      </c>
      <c r="AM129" t="str">
        <f ca="1"/>
        <v>Costco Citi</v>
      </c>
      <c r="AN129">
        <f ca="1"/>
        <v>46201</v>
      </c>
      <c r="AO129">
        <f ca="1"/>
        <v>12062.04</v>
      </c>
      <c r="AP129" t="str">
        <f ca="1"/>
        <v>Acct  5 - T.Rowe Price</v>
      </c>
      <c r="AQ129" t="str">
        <f ca="1"/>
        <v>Costco Citi</v>
      </c>
      <c r="AR129">
        <f ca="1"/>
        <v>46201</v>
      </c>
      <c r="AS129">
        <f ca="1"/>
        <v>-5067.05</v>
      </c>
      <c r="AT129" t="str">
        <f ca="1"/>
        <v>Acct  6 - Platinum</v>
      </c>
      <c r="AU129" t="str">
        <f ca="1"/>
        <v>Costco Citi</v>
      </c>
      <c r="AV129">
        <f ca="1"/>
        <v>46201</v>
      </c>
      <c r="AW129">
        <f ca="1"/>
        <v>-7919.82</v>
      </c>
      <c r="AX129" t="str">
        <f ca="1"/>
        <v>Acct  7 - Visa Go</v>
      </c>
      <c r="AY129" t="str">
        <f ca="1"/>
        <v>Costco Citi</v>
      </c>
      <c r="AZ129">
        <f ca="1"/>
        <v>46201</v>
      </c>
      <c r="BA129">
        <f ca="1"/>
        <v>-4271.75</v>
      </c>
      <c r="BB129" t="str">
        <f ca="1"/>
        <v>Acct  8 - CareCredit</v>
      </c>
      <c r="BC129" t="str">
        <f ca="1"/>
        <v>Costco Citi</v>
      </c>
      <c r="BD129">
        <f ca="1"/>
        <v>46201</v>
      </c>
      <c r="BE129">
        <f ca="1"/>
        <v>0</v>
      </c>
      <c r="BF129" t="str">
        <f ca="1"/>
        <v>Acct  9 - Costco</v>
      </c>
      <c r="BG129" t="str">
        <f ca="1"/>
        <v>Costco Citi</v>
      </c>
      <c r="BH129">
        <f ca="1"/>
        <v>46201</v>
      </c>
      <c r="BI129">
        <f ca="1"/>
        <v>700</v>
      </c>
      <c r="BJ129" t="str">
        <f ca="1"/>
        <v xml:space="preserve">Acct 10 - </v>
      </c>
      <c r="BK129" t="str">
        <f ca="1"/>
        <v>Costco Citi</v>
      </c>
      <c r="BL129">
        <f ca="1"/>
        <v>46201</v>
      </c>
      <c r="BM129">
        <f ca="1"/>
        <v>9488.2100000000009</v>
      </c>
      <c r="BN129" t="str">
        <f ca="1"/>
        <v xml:space="preserve"> Checking</v>
      </c>
      <c r="BO129" t="str">
        <f ca="1"/>
        <v>Costco Citi</v>
      </c>
      <c r="BP129">
        <f ca="1"/>
        <v>46201</v>
      </c>
      <c r="BQ129">
        <f ca="1"/>
        <v>-17258.62</v>
      </c>
      <c r="BR129" t="str">
        <f ca="1"/>
        <v xml:space="preserve"> Credit</v>
      </c>
      <c r="BS129" t="str">
        <f ca="1"/>
        <v>Costco Citi</v>
      </c>
      <c r="BT129">
        <f ca="1"/>
        <v>46201</v>
      </c>
      <c r="BU129">
        <f ca="1"/>
        <v>36304.86</v>
      </c>
      <c r="BV129" t="str">
        <f ca="1"/>
        <v xml:space="preserve"> Savings</v>
      </c>
      <c r="BW129" t="str">
        <f ca="1"/>
        <v>Costco Citi</v>
      </c>
      <c r="BX129">
        <f ca="1"/>
        <v>46201</v>
      </c>
      <c r="BY129">
        <f ca="1"/>
        <v>29234.449999999997</v>
      </c>
      <c r="BZ129" t="str">
        <f ca="1"/>
        <v xml:space="preserve"> Net Worth</v>
      </c>
    </row>
    <row r="130" spans="1:78" x14ac:dyDescent="0.25">
      <c r="A130" t="str">
        <f ca="1"/>
        <v>Costco Citi</v>
      </c>
      <c r="B130" s="8">
        <f ca="1"/>
        <v>46201</v>
      </c>
      <c r="C130" s="107">
        <f ca="1"/>
        <v>1913.6700000000019</v>
      </c>
      <c r="D130" t="str">
        <f ca="1"/>
        <v>Acct  1 - US Bank</v>
      </c>
      <c r="F130" t="str">
        <f ca="1"/>
        <v>Kulo Transfer</v>
      </c>
      <c r="G130" s="8">
        <f ca="1"/>
        <v>46201</v>
      </c>
      <c r="H130" s="107">
        <f ca="1"/>
        <v>10538.210000000001</v>
      </c>
      <c r="I130" s="107">
        <f ca="1"/>
        <v>-17258.62</v>
      </c>
      <c r="J130" s="107">
        <f ca="1"/>
        <v>36304.86</v>
      </c>
      <c r="K130" s="107">
        <f ca="1"/>
        <v>30284.449999999997</v>
      </c>
      <c r="L130" s="107">
        <f ca="1"/>
        <v>2963.6700000000019</v>
      </c>
      <c r="M130" s="107">
        <f ca="1"/>
        <v>7574.5399999999991</v>
      </c>
      <c r="N130" s="107">
        <f ca="1"/>
        <v>24128.39</v>
      </c>
      <c r="O130" s="107">
        <f ca="1"/>
        <v>114.43</v>
      </c>
      <c r="P130" s="107">
        <f ca="1"/>
        <v>12062.04</v>
      </c>
      <c r="Q130" s="107">
        <f ca="1"/>
        <v>-5067.05</v>
      </c>
      <c r="R130" s="107">
        <f ca="1"/>
        <v>-7919.82</v>
      </c>
      <c r="S130" s="107">
        <f ca="1"/>
        <v>-4271.75</v>
      </c>
      <c r="T130" s="107">
        <f ca="1"/>
        <v>0</v>
      </c>
      <c r="U130" s="107">
        <f ca="1"/>
        <v>700</v>
      </c>
      <c r="W130" t="str">
        <f ca="1"/>
        <v>Kulo Transfer</v>
      </c>
      <c r="X130">
        <f ca="1"/>
        <v>46201</v>
      </c>
      <c r="Y130">
        <f ca="1"/>
        <v>2963.6700000000019</v>
      </c>
      <c r="Z130" t="str">
        <f ca="1"/>
        <v>Acct  1 - US Bank</v>
      </c>
      <c r="AA130" t="str">
        <f ca="1"/>
        <v>Kulo Transfer</v>
      </c>
      <c r="AB130">
        <f ca="1"/>
        <v>46201</v>
      </c>
      <c r="AC130">
        <f ca="1"/>
        <v>7574.5399999999991</v>
      </c>
      <c r="AD130" t="str">
        <f ca="1"/>
        <v>Acct  2 - Wells Fargo</v>
      </c>
      <c r="AE130" t="str">
        <f ca="1"/>
        <v>Kulo Transfer</v>
      </c>
      <c r="AF130">
        <f ca="1"/>
        <v>46201</v>
      </c>
      <c r="AG130">
        <f ca="1"/>
        <v>24128.39</v>
      </c>
      <c r="AH130" t="str">
        <f ca="1"/>
        <v>Acct  3 - ADP</v>
      </c>
      <c r="AI130" t="str">
        <f ca="1"/>
        <v>Kulo Transfer</v>
      </c>
      <c r="AJ130">
        <f ca="1"/>
        <v>46201</v>
      </c>
      <c r="AK130">
        <f ca="1"/>
        <v>114.43</v>
      </c>
      <c r="AL130" t="str">
        <f ca="1"/>
        <v>Acct  4 - Marcus</v>
      </c>
      <c r="AM130" t="str">
        <f ca="1"/>
        <v>Kulo Transfer</v>
      </c>
      <c r="AN130">
        <f ca="1"/>
        <v>46201</v>
      </c>
      <c r="AO130">
        <f ca="1"/>
        <v>12062.04</v>
      </c>
      <c r="AP130" t="str">
        <f ca="1"/>
        <v>Acct  5 - T.Rowe Price</v>
      </c>
      <c r="AQ130" t="str">
        <f ca="1"/>
        <v>Kulo Transfer</v>
      </c>
      <c r="AR130">
        <f ca="1"/>
        <v>46201</v>
      </c>
      <c r="AS130">
        <f ca="1"/>
        <v>-5067.05</v>
      </c>
      <c r="AT130" t="str">
        <f ca="1"/>
        <v>Acct  6 - Platinum</v>
      </c>
      <c r="AU130" t="str">
        <f ca="1"/>
        <v>Kulo Transfer</v>
      </c>
      <c r="AV130">
        <f ca="1"/>
        <v>46201</v>
      </c>
      <c r="AW130">
        <f ca="1"/>
        <v>-7919.82</v>
      </c>
      <c r="AX130" t="str">
        <f ca="1"/>
        <v>Acct  7 - Visa Go</v>
      </c>
      <c r="AY130" t="str">
        <f ca="1"/>
        <v>Kulo Transfer</v>
      </c>
      <c r="AZ130">
        <f ca="1"/>
        <v>46201</v>
      </c>
      <c r="BA130">
        <f ca="1"/>
        <v>-4271.75</v>
      </c>
      <c r="BB130" t="str">
        <f ca="1"/>
        <v>Acct  8 - CareCredit</v>
      </c>
      <c r="BC130" t="str">
        <f ca="1"/>
        <v>Kulo Transfer</v>
      </c>
      <c r="BD130">
        <f ca="1"/>
        <v>46201</v>
      </c>
      <c r="BE130">
        <f ca="1"/>
        <v>0</v>
      </c>
      <c r="BF130" t="str">
        <f ca="1"/>
        <v>Acct  9 - Costco</v>
      </c>
      <c r="BG130" t="str">
        <f ca="1"/>
        <v>Kulo Transfer</v>
      </c>
      <c r="BH130">
        <f ca="1"/>
        <v>46201</v>
      </c>
      <c r="BI130">
        <f ca="1"/>
        <v>700</v>
      </c>
      <c r="BJ130" t="str">
        <f ca="1"/>
        <v xml:space="preserve">Acct 10 - </v>
      </c>
      <c r="BK130" t="str">
        <f ca="1"/>
        <v>Kulo Transfer</v>
      </c>
      <c r="BL130">
        <f ca="1"/>
        <v>46201</v>
      </c>
      <c r="BM130">
        <f ca="1"/>
        <v>10538.210000000001</v>
      </c>
      <c r="BN130" t="str">
        <f ca="1"/>
        <v xml:space="preserve"> Checking</v>
      </c>
      <c r="BO130" t="str">
        <f ca="1"/>
        <v>Kulo Transfer</v>
      </c>
      <c r="BP130">
        <f ca="1"/>
        <v>46201</v>
      </c>
      <c r="BQ130">
        <f ca="1"/>
        <v>-17258.62</v>
      </c>
      <c r="BR130" t="str">
        <f ca="1"/>
        <v xml:space="preserve"> Credit</v>
      </c>
      <c r="BS130" t="str">
        <f ca="1"/>
        <v>Kulo Transfer</v>
      </c>
      <c r="BT130">
        <f ca="1"/>
        <v>46201</v>
      </c>
      <c r="BU130">
        <f ca="1"/>
        <v>36304.86</v>
      </c>
      <c r="BV130" t="str">
        <f ca="1"/>
        <v xml:space="preserve"> Savings</v>
      </c>
      <c r="BW130" t="str">
        <f ca="1"/>
        <v>Kulo Transfer</v>
      </c>
      <c r="BX130">
        <f ca="1"/>
        <v>46201</v>
      </c>
      <c r="BY130">
        <f ca="1"/>
        <v>30284.449999999997</v>
      </c>
      <c r="BZ130" t="str">
        <f ca="1"/>
        <v xml:space="preserve"> Net Worth</v>
      </c>
    </row>
    <row r="131" spans="1:78" x14ac:dyDescent="0.25">
      <c r="A131" t="str">
        <f ca="1"/>
        <v>Kulo Transfer</v>
      </c>
      <c r="B131" s="8">
        <f ca="1"/>
        <v>46201</v>
      </c>
      <c r="C131" s="107">
        <f ca="1"/>
        <v>2963.6700000000019</v>
      </c>
      <c r="D131" t="str">
        <f ca="1"/>
        <v>Acct  1 - US Bank</v>
      </c>
      <c r="F131" t="str">
        <f ca="1"/>
        <v>Kulo SDGE</v>
      </c>
      <c r="G131" s="8">
        <f ca="1"/>
        <v>46201</v>
      </c>
      <c r="H131" s="107">
        <f ca="1"/>
        <v>10456.210000000001</v>
      </c>
      <c r="I131" s="107">
        <f ca="1"/>
        <v>-17258.62</v>
      </c>
      <c r="J131" s="107">
        <f ca="1"/>
        <v>36304.86</v>
      </c>
      <c r="K131" s="107">
        <f ca="1"/>
        <v>30202.449999999997</v>
      </c>
      <c r="L131" s="107">
        <f ca="1"/>
        <v>2881.6700000000019</v>
      </c>
      <c r="M131" s="107">
        <f ca="1"/>
        <v>7574.5399999999991</v>
      </c>
      <c r="N131" s="107">
        <f ca="1"/>
        <v>24128.39</v>
      </c>
      <c r="O131" s="107">
        <f ca="1"/>
        <v>114.43</v>
      </c>
      <c r="P131" s="107">
        <f ca="1"/>
        <v>12062.04</v>
      </c>
      <c r="Q131" s="107">
        <f ca="1"/>
        <v>-5067.05</v>
      </c>
      <c r="R131" s="107">
        <f ca="1"/>
        <v>-7919.82</v>
      </c>
      <c r="S131" s="107">
        <f ca="1"/>
        <v>-4271.75</v>
      </c>
      <c r="T131" s="107">
        <f ca="1"/>
        <v>0</v>
      </c>
      <c r="U131" s="107">
        <f ca="1"/>
        <v>700</v>
      </c>
      <c r="W131" t="str">
        <f ca="1"/>
        <v>Kulo SDGE</v>
      </c>
      <c r="X131">
        <f ca="1"/>
        <v>46201</v>
      </c>
      <c r="Y131">
        <f ca="1"/>
        <v>2881.6700000000019</v>
      </c>
      <c r="Z131" t="str">
        <f ca="1"/>
        <v>Acct  1 - US Bank</v>
      </c>
      <c r="AA131" t="str">
        <f ca="1"/>
        <v>Kulo SDGE</v>
      </c>
      <c r="AB131">
        <f ca="1"/>
        <v>46201</v>
      </c>
      <c r="AC131">
        <f ca="1"/>
        <v>7574.5399999999991</v>
      </c>
      <c r="AD131" t="str">
        <f ca="1"/>
        <v>Acct  2 - Wells Fargo</v>
      </c>
      <c r="AE131" t="str">
        <f ca="1"/>
        <v>Kulo SDGE</v>
      </c>
      <c r="AF131">
        <f ca="1"/>
        <v>46201</v>
      </c>
      <c r="AG131">
        <f ca="1"/>
        <v>24128.39</v>
      </c>
      <c r="AH131" t="str">
        <f ca="1"/>
        <v>Acct  3 - ADP</v>
      </c>
      <c r="AI131" t="str">
        <f ca="1"/>
        <v>Kulo SDGE</v>
      </c>
      <c r="AJ131">
        <f ca="1"/>
        <v>46201</v>
      </c>
      <c r="AK131">
        <f ca="1"/>
        <v>114.43</v>
      </c>
      <c r="AL131" t="str">
        <f ca="1"/>
        <v>Acct  4 - Marcus</v>
      </c>
      <c r="AM131" t="str">
        <f ca="1"/>
        <v>Kulo SDGE</v>
      </c>
      <c r="AN131">
        <f ca="1"/>
        <v>46201</v>
      </c>
      <c r="AO131">
        <f ca="1"/>
        <v>12062.04</v>
      </c>
      <c r="AP131" t="str">
        <f ca="1"/>
        <v>Acct  5 - T.Rowe Price</v>
      </c>
      <c r="AQ131" t="str">
        <f ca="1"/>
        <v>Kulo SDGE</v>
      </c>
      <c r="AR131">
        <f ca="1"/>
        <v>46201</v>
      </c>
      <c r="AS131">
        <f ca="1"/>
        <v>-5067.05</v>
      </c>
      <c r="AT131" t="str">
        <f ca="1"/>
        <v>Acct  6 - Platinum</v>
      </c>
      <c r="AU131" t="str">
        <f ca="1"/>
        <v>Kulo SDGE</v>
      </c>
      <c r="AV131">
        <f ca="1"/>
        <v>46201</v>
      </c>
      <c r="AW131">
        <f ca="1"/>
        <v>-7919.82</v>
      </c>
      <c r="AX131" t="str">
        <f ca="1"/>
        <v>Acct  7 - Visa Go</v>
      </c>
      <c r="AY131" t="str">
        <f ca="1"/>
        <v>Kulo SDGE</v>
      </c>
      <c r="AZ131">
        <f ca="1"/>
        <v>46201</v>
      </c>
      <c r="BA131">
        <f ca="1"/>
        <v>-4271.75</v>
      </c>
      <c r="BB131" t="str">
        <f ca="1"/>
        <v>Acct  8 - CareCredit</v>
      </c>
      <c r="BC131" t="str">
        <f ca="1"/>
        <v>Kulo SDGE</v>
      </c>
      <c r="BD131">
        <f ca="1"/>
        <v>46201</v>
      </c>
      <c r="BE131">
        <f ca="1"/>
        <v>0</v>
      </c>
      <c r="BF131" t="str">
        <f ca="1"/>
        <v>Acct  9 - Costco</v>
      </c>
      <c r="BG131" t="str">
        <f ca="1"/>
        <v>Kulo SDGE</v>
      </c>
      <c r="BH131">
        <f ca="1"/>
        <v>46201</v>
      </c>
      <c r="BI131">
        <f ca="1"/>
        <v>700</v>
      </c>
      <c r="BJ131" t="str">
        <f ca="1"/>
        <v xml:space="preserve">Acct 10 - </v>
      </c>
      <c r="BK131" t="str">
        <f ca="1"/>
        <v>Kulo SDGE</v>
      </c>
      <c r="BL131">
        <f ca="1"/>
        <v>46201</v>
      </c>
      <c r="BM131">
        <f ca="1"/>
        <v>10456.210000000001</v>
      </c>
      <c r="BN131" t="str">
        <f ca="1"/>
        <v xml:space="preserve"> Checking</v>
      </c>
      <c r="BO131" t="str">
        <f ca="1"/>
        <v>Kulo SDGE</v>
      </c>
      <c r="BP131">
        <f ca="1"/>
        <v>46201</v>
      </c>
      <c r="BQ131">
        <f ca="1"/>
        <v>-17258.62</v>
      </c>
      <c r="BR131" t="str">
        <f ca="1"/>
        <v xml:space="preserve"> Credit</v>
      </c>
      <c r="BS131" t="str">
        <f ca="1"/>
        <v>Kulo SDGE</v>
      </c>
      <c r="BT131">
        <f ca="1"/>
        <v>46201</v>
      </c>
      <c r="BU131">
        <f ca="1"/>
        <v>36304.86</v>
      </c>
      <c r="BV131" t="str">
        <f ca="1"/>
        <v xml:space="preserve"> Savings</v>
      </c>
      <c r="BW131" t="str">
        <f ca="1"/>
        <v>Kulo SDGE</v>
      </c>
      <c r="BX131">
        <f ca="1"/>
        <v>46201</v>
      </c>
      <c r="BY131">
        <f ca="1"/>
        <v>30202.449999999997</v>
      </c>
      <c r="BZ131" t="str">
        <f ca="1"/>
        <v xml:space="preserve"> Net Worth</v>
      </c>
    </row>
    <row r="132" spans="1:78" x14ac:dyDescent="0.25">
      <c r="A132" t="str">
        <f ca="1"/>
        <v>Kulo SDGE</v>
      </c>
      <c r="B132" s="8">
        <f ca="1"/>
        <v>46201</v>
      </c>
      <c r="C132" s="107">
        <f ca="1"/>
        <v>2881.6700000000019</v>
      </c>
      <c r="D132" t="str">
        <f ca="1"/>
        <v>Acct  1 - US Bank</v>
      </c>
      <c r="F132" t="str">
        <f ca="1"/>
        <v>SDGE</v>
      </c>
      <c r="G132" s="8">
        <f ca="1"/>
        <v>46201</v>
      </c>
      <c r="H132" s="107">
        <f ca="1"/>
        <v>10372.210000000001</v>
      </c>
      <c r="I132" s="107">
        <f ca="1"/>
        <v>-17258.62</v>
      </c>
      <c r="J132" s="107">
        <f ca="1"/>
        <v>36304.86</v>
      </c>
      <c r="K132" s="107">
        <f ca="1"/>
        <v>30118.449999999997</v>
      </c>
      <c r="L132" s="107">
        <f ca="1"/>
        <v>2797.6700000000019</v>
      </c>
      <c r="M132" s="107">
        <f ca="1"/>
        <v>7574.5399999999991</v>
      </c>
      <c r="N132" s="107">
        <f ca="1"/>
        <v>24128.39</v>
      </c>
      <c r="O132" s="107">
        <f ca="1"/>
        <v>114.43</v>
      </c>
      <c r="P132" s="107">
        <f ca="1"/>
        <v>12062.04</v>
      </c>
      <c r="Q132" s="107">
        <f ca="1"/>
        <v>-5067.05</v>
      </c>
      <c r="R132" s="107">
        <f ca="1"/>
        <v>-7919.82</v>
      </c>
      <c r="S132" s="107">
        <f ca="1"/>
        <v>-4271.75</v>
      </c>
      <c r="T132" s="107">
        <f ca="1"/>
        <v>0</v>
      </c>
      <c r="U132" s="107">
        <f ca="1"/>
        <v>700</v>
      </c>
      <c r="W132" t="str">
        <f ca="1"/>
        <v>SDGE</v>
      </c>
      <c r="X132">
        <f ca="1"/>
        <v>46201</v>
      </c>
      <c r="Y132">
        <f ca="1"/>
        <v>2797.6700000000019</v>
      </c>
      <c r="Z132" t="str">
        <f ca="1"/>
        <v>Acct  1 - US Bank</v>
      </c>
      <c r="AA132" t="str">
        <f ca="1"/>
        <v>SDGE</v>
      </c>
      <c r="AB132">
        <f ca="1"/>
        <v>46201</v>
      </c>
      <c r="AC132">
        <f ca="1"/>
        <v>7574.5399999999991</v>
      </c>
      <c r="AD132" t="str">
        <f ca="1"/>
        <v>Acct  2 - Wells Fargo</v>
      </c>
      <c r="AE132" t="str">
        <f ca="1"/>
        <v>SDGE</v>
      </c>
      <c r="AF132">
        <f ca="1"/>
        <v>46201</v>
      </c>
      <c r="AG132">
        <f ca="1"/>
        <v>24128.39</v>
      </c>
      <c r="AH132" t="str">
        <f ca="1"/>
        <v>Acct  3 - ADP</v>
      </c>
      <c r="AI132" t="str">
        <f ca="1"/>
        <v>SDGE</v>
      </c>
      <c r="AJ132">
        <f ca="1"/>
        <v>46201</v>
      </c>
      <c r="AK132">
        <f ca="1"/>
        <v>114.43</v>
      </c>
      <c r="AL132" t="str">
        <f ca="1"/>
        <v>Acct  4 - Marcus</v>
      </c>
      <c r="AM132" t="str">
        <f ca="1"/>
        <v>SDGE</v>
      </c>
      <c r="AN132">
        <f ca="1"/>
        <v>46201</v>
      </c>
      <c r="AO132">
        <f ca="1"/>
        <v>12062.04</v>
      </c>
      <c r="AP132" t="str">
        <f ca="1"/>
        <v>Acct  5 - T.Rowe Price</v>
      </c>
      <c r="AQ132" t="str">
        <f ca="1"/>
        <v>SDGE</v>
      </c>
      <c r="AR132">
        <f ca="1"/>
        <v>46201</v>
      </c>
      <c r="AS132">
        <f ca="1"/>
        <v>-5067.05</v>
      </c>
      <c r="AT132" t="str">
        <f ca="1"/>
        <v>Acct  6 - Platinum</v>
      </c>
      <c r="AU132" t="str">
        <f ca="1"/>
        <v>SDGE</v>
      </c>
      <c r="AV132">
        <f ca="1"/>
        <v>46201</v>
      </c>
      <c r="AW132">
        <f ca="1"/>
        <v>-7919.82</v>
      </c>
      <c r="AX132" t="str">
        <f ca="1"/>
        <v>Acct  7 - Visa Go</v>
      </c>
      <c r="AY132" t="str">
        <f ca="1"/>
        <v>SDGE</v>
      </c>
      <c r="AZ132">
        <f ca="1"/>
        <v>46201</v>
      </c>
      <c r="BA132">
        <f ca="1"/>
        <v>-4271.75</v>
      </c>
      <c r="BB132" t="str">
        <f ca="1"/>
        <v>Acct  8 - CareCredit</v>
      </c>
      <c r="BC132" t="str">
        <f ca="1"/>
        <v>SDGE</v>
      </c>
      <c r="BD132">
        <f ca="1"/>
        <v>46201</v>
      </c>
      <c r="BE132">
        <f ca="1"/>
        <v>0</v>
      </c>
      <c r="BF132" t="str">
        <f ca="1"/>
        <v>Acct  9 - Costco</v>
      </c>
      <c r="BG132" t="str">
        <f ca="1"/>
        <v>SDGE</v>
      </c>
      <c r="BH132">
        <f ca="1"/>
        <v>46201</v>
      </c>
      <c r="BI132">
        <f ca="1"/>
        <v>700</v>
      </c>
      <c r="BJ132" t="str">
        <f ca="1"/>
        <v xml:space="preserve">Acct 10 - </v>
      </c>
      <c r="BK132" t="str">
        <f ca="1"/>
        <v>SDGE</v>
      </c>
      <c r="BL132">
        <f ca="1"/>
        <v>46201</v>
      </c>
      <c r="BM132">
        <f ca="1"/>
        <v>10372.210000000001</v>
      </c>
      <c r="BN132" t="str">
        <f ca="1"/>
        <v xml:space="preserve"> Checking</v>
      </c>
      <c r="BO132" t="str">
        <f ca="1"/>
        <v>SDGE</v>
      </c>
      <c r="BP132">
        <f ca="1"/>
        <v>46201</v>
      </c>
      <c r="BQ132">
        <f ca="1"/>
        <v>-17258.62</v>
      </c>
      <c r="BR132" t="str">
        <f ca="1"/>
        <v xml:space="preserve"> Credit</v>
      </c>
      <c r="BS132" t="str">
        <f ca="1"/>
        <v>SDGE</v>
      </c>
      <c r="BT132">
        <f ca="1"/>
        <v>46201</v>
      </c>
      <c r="BU132">
        <f ca="1"/>
        <v>36304.86</v>
      </c>
      <c r="BV132" t="str">
        <f ca="1"/>
        <v xml:space="preserve"> Savings</v>
      </c>
      <c r="BW132" t="str">
        <f ca="1"/>
        <v>SDGE</v>
      </c>
      <c r="BX132">
        <f ca="1"/>
        <v>46201</v>
      </c>
      <c r="BY132">
        <f ca="1"/>
        <v>30118.449999999997</v>
      </c>
      <c r="BZ132" t="str">
        <f ca="1"/>
        <v xml:space="preserve"> Net Worth</v>
      </c>
    </row>
    <row r="133" spans="1:78" x14ac:dyDescent="0.25">
      <c r="A133" t="str">
        <f ca="1"/>
        <v>SDGE</v>
      </c>
      <c r="B133" s="8">
        <f ca="1"/>
        <v>46201</v>
      </c>
      <c r="C133" s="107">
        <f ca="1"/>
        <v>2797.6700000000019</v>
      </c>
      <c r="D133" t="str">
        <f ca="1"/>
        <v>Acct  1 - US Bank</v>
      </c>
      <c r="F133" t="str">
        <f ca="1"/>
        <v>Prime Ad-Free</v>
      </c>
      <c r="G133" s="8">
        <f ca="1"/>
        <v>46201</v>
      </c>
      <c r="H133" s="107">
        <f ca="1"/>
        <v>10369.220000000001</v>
      </c>
      <c r="I133" s="107">
        <f ca="1"/>
        <v>-17258.62</v>
      </c>
      <c r="J133" s="107">
        <f ca="1"/>
        <v>36304.86</v>
      </c>
      <c r="K133" s="107">
        <f ca="1"/>
        <v>30115.46</v>
      </c>
      <c r="L133" s="107">
        <f ca="1"/>
        <v>2794.6800000000021</v>
      </c>
      <c r="M133" s="107">
        <f ca="1"/>
        <v>7574.5399999999991</v>
      </c>
      <c r="N133" s="107">
        <f ca="1"/>
        <v>24128.39</v>
      </c>
      <c r="O133" s="107">
        <f ca="1"/>
        <v>114.43</v>
      </c>
      <c r="P133" s="107">
        <f ca="1"/>
        <v>12062.04</v>
      </c>
      <c r="Q133" s="107">
        <f ca="1"/>
        <v>-5067.05</v>
      </c>
      <c r="R133" s="107">
        <f ca="1"/>
        <v>-7919.82</v>
      </c>
      <c r="S133" s="107">
        <f ca="1"/>
        <v>-4271.75</v>
      </c>
      <c r="T133" s="107">
        <f ca="1"/>
        <v>0</v>
      </c>
      <c r="U133" s="107">
        <f ca="1"/>
        <v>700</v>
      </c>
      <c r="W133" t="str">
        <f ca="1"/>
        <v>Prime Ad-Free</v>
      </c>
      <c r="X133">
        <f ca="1"/>
        <v>46201</v>
      </c>
      <c r="Y133">
        <f ca="1"/>
        <v>2794.6800000000021</v>
      </c>
      <c r="Z133" t="str">
        <f ca="1"/>
        <v>Acct  1 - US Bank</v>
      </c>
      <c r="AA133" t="str">
        <f ca="1"/>
        <v>Prime Ad-Free</v>
      </c>
      <c r="AB133">
        <f ca="1"/>
        <v>46201</v>
      </c>
      <c r="AC133">
        <f ca="1"/>
        <v>7574.5399999999991</v>
      </c>
      <c r="AD133" t="str">
        <f ca="1"/>
        <v>Acct  2 - Wells Fargo</v>
      </c>
      <c r="AE133" t="str">
        <f ca="1"/>
        <v>Prime Ad-Free</v>
      </c>
      <c r="AF133">
        <f ca="1"/>
        <v>46201</v>
      </c>
      <c r="AG133">
        <f ca="1"/>
        <v>24128.39</v>
      </c>
      <c r="AH133" t="str">
        <f ca="1"/>
        <v>Acct  3 - ADP</v>
      </c>
      <c r="AI133" t="str">
        <f ca="1"/>
        <v>Prime Ad-Free</v>
      </c>
      <c r="AJ133">
        <f ca="1"/>
        <v>46201</v>
      </c>
      <c r="AK133">
        <f ca="1"/>
        <v>114.43</v>
      </c>
      <c r="AL133" t="str">
        <f ca="1"/>
        <v>Acct  4 - Marcus</v>
      </c>
      <c r="AM133" t="str">
        <f ca="1"/>
        <v>Prime Ad-Free</v>
      </c>
      <c r="AN133">
        <f ca="1"/>
        <v>46201</v>
      </c>
      <c r="AO133">
        <f ca="1"/>
        <v>12062.04</v>
      </c>
      <c r="AP133" t="str">
        <f ca="1"/>
        <v>Acct  5 - T.Rowe Price</v>
      </c>
      <c r="AQ133" t="str">
        <f ca="1"/>
        <v>Prime Ad-Free</v>
      </c>
      <c r="AR133">
        <f ca="1"/>
        <v>46201</v>
      </c>
      <c r="AS133">
        <f ca="1"/>
        <v>-5067.05</v>
      </c>
      <c r="AT133" t="str">
        <f ca="1"/>
        <v>Acct  6 - Platinum</v>
      </c>
      <c r="AU133" t="str">
        <f ca="1"/>
        <v>Prime Ad-Free</v>
      </c>
      <c r="AV133">
        <f ca="1"/>
        <v>46201</v>
      </c>
      <c r="AW133">
        <f ca="1"/>
        <v>-7919.82</v>
      </c>
      <c r="AX133" t="str">
        <f ca="1"/>
        <v>Acct  7 - Visa Go</v>
      </c>
      <c r="AY133" t="str">
        <f ca="1"/>
        <v>Prime Ad-Free</v>
      </c>
      <c r="AZ133">
        <f ca="1"/>
        <v>46201</v>
      </c>
      <c r="BA133">
        <f ca="1"/>
        <v>-4271.75</v>
      </c>
      <c r="BB133" t="str">
        <f ca="1"/>
        <v>Acct  8 - CareCredit</v>
      </c>
      <c r="BC133" t="str">
        <f ca="1"/>
        <v>Prime Ad-Free</v>
      </c>
      <c r="BD133">
        <f ca="1"/>
        <v>46201</v>
      </c>
      <c r="BE133">
        <f ca="1"/>
        <v>0</v>
      </c>
      <c r="BF133" t="str">
        <f ca="1"/>
        <v>Acct  9 - Costco</v>
      </c>
      <c r="BG133" t="str">
        <f ca="1"/>
        <v>Prime Ad-Free</v>
      </c>
      <c r="BH133">
        <f ca="1"/>
        <v>46201</v>
      </c>
      <c r="BI133">
        <f ca="1"/>
        <v>700</v>
      </c>
      <c r="BJ133" t="str">
        <f ca="1"/>
        <v xml:space="preserve">Acct 10 - </v>
      </c>
      <c r="BK133" t="str">
        <f ca="1"/>
        <v>Prime Ad-Free</v>
      </c>
      <c r="BL133">
        <f ca="1"/>
        <v>46201</v>
      </c>
      <c r="BM133">
        <f ca="1"/>
        <v>10369.220000000001</v>
      </c>
      <c r="BN133" t="str">
        <f ca="1"/>
        <v xml:space="preserve"> Checking</v>
      </c>
      <c r="BO133" t="str">
        <f ca="1"/>
        <v>Prime Ad-Free</v>
      </c>
      <c r="BP133">
        <f ca="1"/>
        <v>46201</v>
      </c>
      <c r="BQ133">
        <f ca="1"/>
        <v>-17258.62</v>
      </c>
      <c r="BR133" t="str">
        <f ca="1"/>
        <v xml:space="preserve"> Credit</v>
      </c>
      <c r="BS133" t="str">
        <f ca="1"/>
        <v>Prime Ad-Free</v>
      </c>
      <c r="BT133">
        <f ca="1"/>
        <v>46201</v>
      </c>
      <c r="BU133">
        <f ca="1"/>
        <v>36304.86</v>
      </c>
      <c r="BV133" t="str">
        <f ca="1"/>
        <v xml:space="preserve"> Savings</v>
      </c>
      <c r="BW133" t="str">
        <f ca="1"/>
        <v>Prime Ad-Free</v>
      </c>
      <c r="BX133">
        <f ca="1"/>
        <v>46201</v>
      </c>
      <c r="BY133">
        <f ca="1"/>
        <v>30115.46</v>
      </c>
      <c r="BZ133" t="str">
        <f ca="1"/>
        <v xml:space="preserve"> Net Worth</v>
      </c>
    </row>
    <row r="134" spans="1:78" x14ac:dyDescent="0.25">
      <c r="A134" t="str">
        <f ca="1"/>
        <v>Prime Ad-Free</v>
      </c>
      <c r="B134" s="8">
        <f ca="1"/>
        <v>46201</v>
      </c>
      <c r="C134" s="107">
        <f ca="1"/>
        <v>2794.6800000000021</v>
      </c>
      <c r="D134" t="str">
        <f ca="1"/>
        <v>Acct  1 - US Bank</v>
      </c>
      <c r="F134" t="str">
        <f ca="1"/>
        <v>Disability</v>
      </c>
      <c r="G134" s="8">
        <f ca="1"/>
        <v>46204</v>
      </c>
      <c r="H134" s="107">
        <f ca="1"/>
        <v>10725.880000000001</v>
      </c>
      <c r="I134" s="107">
        <f ca="1"/>
        <v>-17258.62</v>
      </c>
      <c r="J134" s="107">
        <f ca="1"/>
        <v>36304.86</v>
      </c>
      <c r="K134" s="107">
        <f ca="1"/>
        <v>30472.120000000003</v>
      </c>
      <c r="L134" s="107">
        <f ca="1"/>
        <v>2794.6800000000021</v>
      </c>
      <c r="M134" s="107">
        <f ca="1"/>
        <v>7931.1999999999989</v>
      </c>
      <c r="N134" s="107">
        <f ca="1"/>
        <v>24128.39</v>
      </c>
      <c r="O134" s="107">
        <f ca="1"/>
        <v>114.43</v>
      </c>
      <c r="P134" s="107">
        <f ca="1"/>
        <v>12062.04</v>
      </c>
      <c r="Q134" s="107">
        <f ca="1"/>
        <v>-5067.05</v>
      </c>
      <c r="R134" s="107">
        <f ca="1"/>
        <v>-7919.82</v>
      </c>
      <c r="S134" s="107">
        <f ca="1"/>
        <v>-4271.75</v>
      </c>
      <c r="T134" s="107">
        <f ca="1"/>
        <v>0</v>
      </c>
      <c r="U134" s="107">
        <f ca="1"/>
        <v>700</v>
      </c>
      <c r="W134" t="str">
        <f ca="1"/>
        <v>Disability</v>
      </c>
      <c r="X134">
        <f ca="1"/>
        <v>46204</v>
      </c>
      <c r="Y134">
        <f ca="1"/>
        <v>2794.6800000000021</v>
      </c>
      <c r="Z134" t="str">
        <f ca="1"/>
        <v>Acct  1 - US Bank</v>
      </c>
      <c r="AA134" t="str">
        <f ca="1"/>
        <v>Disability</v>
      </c>
      <c r="AB134">
        <f ca="1"/>
        <v>46204</v>
      </c>
      <c r="AC134">
        <f ca="1"/>
        <v>7931.1999999999989</v>
      </c>
      <c r="AD134" t="str">
        <f ca="1"/>
        <v>Acct  2 - Wells Fargo</v>
      </c>
      <c r="AE134" t="str">
        <f ca="1"/>
        <v>Disability</v>
      </c>
      <c r="AF134">
        <f ca="1"/>
        <v>46204</v>
      </c>
      <c r="AG134">
        <f ca="1"/>
        <v>24128.39</v>
      </c>
      <c r="AH134" t="str">
        <f ca="1"/>
        <v>Acct  3 - ADP</v>
      </c>
      <c r="AI134" t="str">
        <f ca="1"/>
        <v>Disability</v>
      </c>
      <c r="AJ134">
        <f ca="1"/>
        <v>46204</v>
      </c>
      <c r="AK134">
        <f ca="1"/>
        <v>114.43</v>
      </c>
      <c r="AL134" t="str">
        <f ca="1"/>
        <v>Acct  4 - Marcus</v>
      </c>
      <c r="AM134" t="str">
        <f ca="1"/>
        <v>Disability</v>
      </c>
      <c r="AN134">
        <f ca="1"/>
        <v>46204</v>
      </c>
      <c r="AO134">
        <f ca="1"/>
        <v>12062.04</v>
      </c>
      <c r="AP134" t="str">
        <f ca="1"/>
        <v>Acct  5 - T.Rowe Price</v>
      </c>
      <c r="AQ134" t="str">
        <f ca="1"/>
        <v>Disability</v>
      </c>
      <c r="AR134">
        <f ca="1"/>
        <v>46204</v>
      </c>
      <c r="AS134">
        <f ca="1"/>
        <v>-5067.05</v>
      </c>
      <c r="AT134" t="str">
        <f ca="1"/>
        <v>Acct  6 - Platinum</v>
      </c>
      <c r="AU134" t="str">
        <f ca="1"/>
        <v>Disability</v>
      </c>
      <c r="AV134">
        <f ca="1"/>
        <v>46204</v>
      </c>
      <c r="AW134">
        <f ca="1"/>
        <v>-7919.82</v>
      </c>
      <c r="AX134" t="str">
        <f ca="1"/>
        <v>Acct  7 - Visa Go</v>
      </c>
      <c r="AY134" t="str">
        <f ca="1"/>
        <v>Disability</v>
      </c>
      <c r="AZ134">
        <f ca="1"/>
        <v>46204</v>
      </c>
      <c r="BA134">
        <f ca="1"/>
        <v>-4271.75</v>
      </c>
      <c r="BB134" t="str">
        <f ca="1"/>
        <v>Acct  8 - CareCredit</v>
      </c>
      <c r="BC134" t="str">
        <f ca="1"/>
        <v>Disability</v>
      </c>
      <c r="BD134">
        <f ca="1"/>
        <v>46204</v>
      </c>
      <c r="BE134">
        <f ca="1"/>
        <v>0</v>
      </c>
      <c r="BF134" t="str">
        <f ca="1"/>
        <v>Acct  9 - Costco</v>
      </c>
      <c r="BG134" t="str">
        <f ca="1"/>
        <v>Disability</v>
      </c>
      <c r="BH134">
        <f ca="1"/>
        <v>46204</v>
      </c>
      <c r="BI134">
        <f ca="1"/>
        <v>700</v>
      </c>
      <c r="BJ134" t="str">
        <f ca="1"/>
        <v xml:space="preserve">Acct 10 - </v>
      </c>
      <c r="BK134" t="str">
        <f ca="1"/>
        <v>Disability</v>
      </c>
      <c r="BL134">
        <f ca="1"/>
        <v>46204</v>
      </c>
      <c r="BM134">
        <f ca="1"/>
        <v>10725.880000000001</v>
      </c>
      <c r="BN134" t="str">
        <f ca="1"/>
        <v xml:space="preserve"> Checking</v>
      </c>
      <c r="BO134" t="str">
        <f ca="1"/>
        <v>Disability</v>
      </c>
      <c r="BP134">
        <f ca="1"/>
        <v>46204</v>
      </c>
      <c r="BQ134">
        <f ca="1"/>
        <v>-17258.62</v>
      </c>
      <c r="BR134" t="str">
        <f ca="1"/>
        <v xml:space="preserve"> Credit</v>
      </c>
      <c r="BS134" t="str">
        <f ca="1"/>
        <v>Disability</v>
      </c>
      <c r="BT134">
        <f ca="1"/>
        <v>46204</v>
      </c>
      <c r="BU134">
        <f ca="1"/>
        <v>36304.86</v>
      </c>
      <c r="BV134" t="str">
        <f ca="1"/>
        <v xml:space="preserve"> Savings</v>
      </c>
      <c r="BW134" t="str">
        <f ca="1"/>
        <v>Disability</v>
      </c>
      <c r="BX134">
        <f ca="1"/>
        <v>46204</v>
      </c>
      <c r="BY134">
        <f ca="1"/>
        <v>30472.120000000003</v>
      </c>
      <c r="BZ134" t="str">
        <f ca="1"/>
        <v xml:space="preserve"> Net Worth</v>
      </c>
    </row>
    <row r="135" spans="1:78" x14ac:dyDescent="0.25">
      <c r="A135" t="str">
        <f ca="1"/>
        <v>Disability</v>
      </c>
      <c r="B135" s="8">
        <f ca="1"/>
        <v>46204</v>
      </c>
      <c r="C135" s="107">
        <f ca="1"/>
        <v>2794.6800000000021</v>
      </c>
      <c r="D135" t="str">
        <f ca="1"/>
        <v>Acct  1 - US Bank</v>
      </c>
      <c r="F135" t="str">
        <f ca="1"/>
        <v>Kulo Rent</v>
      </c>
      <c r="G135" s="8">
        <f ca="1"/>
        <v>46204</v>
      </c>
      <c r="H135" s="107">
        <f ca="1"/>
        <v>9766.880000000001</v>
      </c>
      <c r="I135" s="107">
        <f ca="1"/>
        <v>-17258.62</v>
      </c>
      <c r="J135" s="107">
        <f ca="1"/>
        <v>36304.86</v>
      </c>
      <c r="K135" s="107">
        <f ca="1"/>
        <v>29513.120000000003</v>
      </c>
      <c r="L135" s="107">
        <f ca="1"/>
        <v>1835.6800000000021</v>
      </c>
      <c r="M135" s="107">
        <f ca="1"/>
        <v>7931.1999999999989</v>
      </c>
      <c r="N135" s="107">
        <f ca="1"/>
        <v>24128.39</v>
      </c>
      <c r="O135" s="107">
        <f ca="1"/>
        <v>114.43</v>
      </c>
      <c r="P135" s="107">
        <f ca="1"/>
        <v>12062.04</v>
      </c>
      <c r="Q135" s="107">
        <f ca="1"/>
        <v>-5067.05</v>
      </c>
      <c r="R135" s="107">
        <f ca="1"/>
        <v>-7919.82</v>
      </c>
      <c r="S135" s="107">
        <f ca="1"/>
        <v>-4271.75</v>
      </c>
      <c r="T135" s="107">
        <f ca="1"/>
        <v>0</v>
      </c>
      <c r="U135" s="107">
        <f ca="1"/>
        <v>700</v>
      </c>
      <c r="W135" t="str">
        <f ca="1"/>
        <v>Kulo Rent</v>
      </c>
      <c r="X135">
        <f ca="1"/>
        <v>46204</v>
      </c>
      <c r="Y135">
        <f ca="1"/>
        <v>1835.6800000000021</v>
      </c>
      <c r="Z135" t="str">
        <f ca="1"/>
        <v>Acct  1 - US Bank</v>
      </c>
      <c r="AA135" t="str">
        <f ca="1"/>
        <v>Kulo Rent</v>
      </c>
      <c r="AB135">
        <f ca="1"/>
        <v>46204</v>
      </c>
      <c r="AC135">
        <f ca="1"/>
        <v>7931.1999999999989</v>
      </c>
      <c r="AD135" t="str">
        <f ca="1"/>
        <v>Acct  2 - Wells Fargo</v>
      </c>
      <c r="AE135" t="str">
        <f ca="1"/>
        <v>Kulo Rent</v>
      </c>
      <c r="AF135">
        <f ca="1"/>
        <v>46204</v>
      </c>
      <c r="AG135">
        <f ca="1"/>
        <v>24128.39</v>
      </c>
      <c r="AH135" t="str">
        <f ca="1"/>
        <v>Acct  3 - ADP</v>
      </c>
      <c r="AI135" t="str">
        <f ca="1"/>
        <v>Kulo Rent</v>
      </c>
      <c r="AJ135">
        <f ca="1"/>
        <v>46204</v>
      </c>
      <c r="AK135">
        <f ca="1"/>
        <v>114.43</v>
      </c>
      <c r="AL135" t="str">
        <f ca="1"/>
        <v>Acct  4 - Marcus</v>
      </c>
      <c r="AM135" t="str">
        <f ca="1"/>
        <v>Kulo Rent</v>
      </c>
      <c r="AN135">
        <f ca="1"/>
        <v>46204</v>
      </c>
      <c r="AO135">
        <f ca="1"/>
        <v>12062.04</v>
      </c>
      <c r="AP135" t="str">
        <f ca="1"/>
        <v>Acct  5 - T.Rowe Price</v>
      </c>
      <c r="AQ135" t="str">
        <f ca="1"/>
        <v>Kulo Rent</v>
      </c>
      <c r="AR135">
        <f ca="1"/>
        <v>46204</v>
      </c>
      <c r="AS135">
        <f ca="1"/>
        <v>-5067.05</v>
      </c>
      <c r="AT135" t="str">
        <f ca="1"/>
        <v>Acct  6 - Platinum</v>
      </c>
      <c r="AU135" t="str">
        <f ca="1"/>
        <v>Kulo Rent</v>
      </c>
      <c r="AV135">
        <f ca="1"/>
        <v>46204</v>
      </c>
      <c r="AW135">
        <f ca="1"/>
        <v>-7919.82</v>
      </c>
      <c r="AX135" t="str">
        <f ca="1"/>
        <v>Acct  7 - Visa Go</v>
      </c>
      <c r="AY135" t="str">
        <f ca="1"/>
        <v>Kulo Rent</v>
      </c>
      <c r="AZ135">
        <f ca="1"/>
        <v>46204</v>
      </c>
      <c r="BA135">
        <f ca="1"/>
        <v>-4271.75</v>
      </c>
      <c r="BB135" t="str">
        <f ca="1"/>
        <v>Acct  8 - CareCredit</v>
      </c>
      <c r="BC135" t="str">
        <f ca="1"/>
        <v>Kulo Rent</v>
      </c>
      <c r="BD135">
        <f ca="1"/>
        <v>46204</v>
      </c>
      <c r="BE135">
        <f ca="1"/>
        <v>0</v>
      </c>
      <c r="BF135" t="str">
        <f ca="1"/>
        <v>Acct  9 - Costco</v>
      </c>
      <c r="BG135" t="str">
        <f ca="1"/>
        <v>Kulo Rent</v>
      </c>
      <c r="BH135">
        <f ca="1"/>
        <v>46204</v>
      </c>
      <c r="BI135">
        <f ca="1"/>
        <v>700</v>
      </c>
      <c r="BJ135" t="str">
        <f ca="1"/>
        <v xml:space="preserve">Acct 10 - </v>
      </c>
      <c r="BK135" t="str">
        <f ca="1"/>
        <v>Kulo Rent</v>
      </c>
      <c r="BL135">
        <f ca="1"/>
        <v>46204</v>
      </c>
      <c r="BM135">
        <f ca="1"/>
        <v>9766.880000000001</v>
      </c>
      <c r="BN135" t="str">
        <f ca="1"/>
        <v xml:space="preserve"> Checking</v>
      </c>
      <c r="BO135" t="str">
        <f ca="1"/>
        <v>Kulo Rent</v>
      </c>
      <c r="BP135">
        <f ca="1"/>
        <v>46204</v>
      </c>
      <c r="BQ135">
        <f ca="1"/>
        <v>-17258.62</v>
      </c>
      <c r="BR135" t="str">
        <f ca="1"/>
        <v xml:space="preserve"> Credit</v>
      </c>
      <c r="BS135" t="str">
        <f ca="1"/>
        <v>Kulo Rent</v>
      </c>
      <c r="BT135">
        <f ca="1"/>
        <v>46204</v>
      </c>
      <c r="BU135">
        <f ca="1"/>
        <v>36304.86</v>
      </c>
      <c r="BV135" t="str">
        <f ca="1"/>
        <v xml:space="preserve"> Savings</v>
      </c>
      <c r="BW135" t="str">
        <f ca="1"/>
        <v>Kulo Rent</v>
      </c>
      <c r="BX135">
        <f ca="1"/>
        <v>46204</v>
      </c>
      <c r="BY135">
        <f ca="1"/>
        <v>29513.120000000003</v>
      </c>
      <c r="BZ135" t="str">
        <f ca="1"/>
        <v xml:space="preserve"> Net Worth</v>
      </c>
    </row>
    <row r="136" spans="1:78" x14ac:dyDescent="0.25">
      <c r="A136" t="str">
        <f ca="1"/>
        <v>Kulo Rent</v>
      </c>
      <c r="B136" s="8">
        <f ca="1"/>
        <v>46204</v>
      </c>
      <c r="C136" s="107">
        <f ca="1"/>
        <v>1835.6800000000021</v>
      </c>
      <c r="D136" t="str">
        <f ca="1"/>
        <v>Acct  1 - US Bank</v>
      </c>
      <c r="F136" t="str">
        <f ca="1"/>
        <v>Rent</v>
      </c>
      <c r="G136" s="8">
        <f ca="1"/>
        <v>46204</v>
      </c>
      <c r="H136" s="107">
        <f ca="1"/>
        <v>8488.9100000000017</v>
      </c>
      <c r="I136" s="107">
        <f ca="1"/>
        <v>-17258.62</v>
      </c>
      <c r="J136" s="107">
        <f ca="1"/>
        <v>36304.86</v>
      </c>
      <c r="K136" s="107">
        <f ca="1"/>
        <v>28235.15</v>
      </c>
      <c r="L136" s="107">
        <f ca="1"/>
        <v>557.71000000000208</v>
      </c>
      <c r="M136" s="107">
        <f ca="1"/>
        <v>7931.1999999999989</v>
      </c>
      <c r="N136" s="107">
        <f ca="1"/>
        <v>24128.39</v>
      </c>
      <c r="O136" s="107">
        <f ca="1"/>
        <v>114.43</v>
      </c>
      <c r="P136" s="107">
        <f ca="1"/>
        <v>12062.04</v>
      </c>
      <c r="Q136" s="107">
        <f ca="1"/>
        <v>-5067.05</v>
      </c>
      <c r="R136" s="107">
        <f ca="1"/>
        <v>-7919.82</v>
      </c>
      <c r="S136" s="107">
        <f ca="1"/>
        <v>-4271.75</v>
      </c>
      <c r="T136" s="107">
        <f ca="1"/>
        <v>0</v>
      </c>
      <c r="U136" s="107">
        <f ca="1"/>
        <v>700</v>
      </c>
      <c r="W136" t="str">
        <f ca="1"/>
        <v>Rent</v>
      </c>
      <c r="X136">
        <f ca="1"/>
        <v>46204</v>
      </c>
      <c r="Y136">
        <f ca="1"/>
        <v>557.71000000000208</v>
      </c>
      <c r="Z136" t="str">
        <f ca="1"/>
        <v>Acct  1 - US Bank</v>
      </c>
      <c r="AA136" t="str">
        <f ca="1"/>
        <v>Rent</v>
      </c>
      <c r="AB136">
        <f ca="1"/>
        <v>46204</v>
      </c>
      <c r="AC136">
        <f ca="1"/>
        <v>7931.1999999999989</v>
      </c>
      <c r="AD136" t="str">
        <f ca="1"/>
        <v>Acct  2 - Wells Fargo</v>
      </c>
      <c r="AE136" t="str">
        <f ca="1"/>
        <v>Rent</v>
      </c>
      <c r="AF136">
        <f ca="1"/>
        <v>46204</v>
      </c>
      <c r="AG136">
        <f ca="1"/>
        <v>24128.39</v>
      </c>
      <c r="AH136" t="str">
        <f ca="1"/>
        <v>Acct  3 - ADP</v>
      </c>
      <c r="AI136" t="str">
        <f ca="1"/>
        <v>Rent</v>
      </c>
      <c r="AJ136">
        <f ca="1"/>
        <v>46204</v>
      </c>
      <c r="AK136">
        <f ca="1"/>
        <v>114.43</v>
      </c>
      <c r="AL136" t="str">
        <f ca="1"/>
        <v>Acct  4 - Marcus</v>
      </c>
      <c r="AM136" t="str">
        <f ca="1"/>
        <v>Rent</v>
      </c>
      <c r="AN136">
        <f ca="1"/>
        <v>46204</v>
      </c>
      <c r="AO136">
        <f ca="1"/>
        <v>12062.04</v>
      </c>
      <c r="AP136" t="str">
        <f ca="1"/>
        <v>Acct  5 - T.Rowe Price</v>
      </c>
      <c r="AQ136" t="str">
        <f ca="1"/>
        <v>Rent</v>
      </c>
      <c r="AR136">
        <f ca="1"/>
        <v>46204</v>
      </c>
      <c r="AS136">
        <f ca="1"/>
        <v>-5067.05</v>
      </c>
      <c r="AT136" t="str">
        <f ca="1"/>
        <v>Acct  6 - Platinum</v>
      </c>
      <c r="AU136" t="str">
        <f ca="1"/>
        <v>Rent</v>
      </c>
      <c r="AV136">
        <f ca="1"/>
        <v>46204</v>
      </c>
      <c r="AW136">
        <f ca="1"/>
        <v>-7919.82</v>
      </c>
      <c r="AX136" t="str">
        <f ca="1"/>
        <v>Acct  7 - Visa Go</v>
      </c>
      <c r="AY136" t="str">
        <f ca="1"/>
        <v>Rent</v>
      </c>
      <c r="AZ136">
        <f ca="1"/>
        <v>46204</v>
      </c>
      <c r="BA136">
        <f ca="1"/>
        <v>-4271.75</v>
      </c>
      <c r="BB136" t="str">
        <f ca="1"/>
        <v>Acct  8 - CareCredit</v>
      </c>
      <c r="BC136" t="str">
        <f ca="1"/>
        <v>Rent</v>
      </c>
      <c r="BD136">
        <f ca="1"/>
        <v>46204</v>
      </c>
      <c r="BE136">
        <f ca="1"/>
        <v>0</v>
      </c>
      <c r="BF136" t="str">
        <f ca="1"/>
        <v>Acct  9 - Costco</v>
      </c>
      <c r="BG136" t="str">
        <f ca="1"/>
        <v>Rent</v>
      </c>
      <c r="BH136">
        <f ca="1"/>
        <v>46204</v>
      </c>
      <c r="BI136">
        <f ca="1"/>
        <v>700</v>
      </c>
      <c r="BJ136" t="str">
        <f ca="1"/>
        <v xml:space="preserve">Acct 10 - </v>
      </c>
      <c r="BK136" t="str">
        <f ca="1"/>
        <v>Rent</v>
      </c>
      <c r="BL136">
        <f ca="1"/>
        <v>46204</v>
      </c>
      <c r="BM136">
        <f ca="1"/>
        <v>8488.9100000000017</v>
      </c>
      <c r="BN136" t="str">
        <f ca="1"/>
        <v xml:space="preserve"> Checking</v>
      </c>
      <c r="BO136" t="str">
        <f ca="1"/>
        <v>Rent</v>
      </c>
      <c r="BP136">
        <f ca="1"/>
        <v>46204</v>
      </c>
      <c r="BQ136">
        <f ca="1"/>
        <v>-17258.62</v>
      </c>
      <c r="BR136" t="str">
        <f ca="1"/>
        <v xml:space="preserve"> Credit</v>
      </c>
      <c r="BS136" t="str">
        <f ca="1"/>
        <v>Rent</v>
      </c>
      <c r="BT136">
        <f ca="1"/>
        <v>46204</v>
      </c>
      <c r="BU136">
        <f ca="1"/>
        <v>36304.86</v>
      </c>
      <c r="BV136" t="str">
        <f ca="1"/>
        <v xml:space="preserve"> Savings</v>
      </c>
      <c r="BW136" t="str">
        <f ca="1"/>
        <v>Rent</v>
      </c>
      <c r="BX136">
        <f ca="1"/>
        <v>46204</v>
      </c>
      <c r="BY136">
        <f ca="1"/>
        <v>28235.15</v>
      </c>
      <c r="BZ136" t="str">
        <f ca="1"/>
        <v xml:space="preserve"> Net Worth</v>
      </c>
    </row>
    <row r="137" spans="1:78" x14ac:dyDescent="0.25">
      <c r="A137" t="str">
        <f ca="1"/>
        <v>Rent</v>
      </c>
      <c r="B137" s="8">
        <f ca="1"/>
        <v>46204</v>
      </c>
      <c r="C137" s="107">
        <f ca="1"/>
        <v>557.71000000000208</v>
      </c>
      <c r="D137" t="str">
        <f ca="1"/>
        <v>Acct  1 - US Bank</v>
      </c>
      <c r="F137" t="str">
        <f ca="1"/>
        <v>Paycheck</v>
      </c>
      <c r="G137" s="8">
        <f ca="1"/>
        <v>46206</v>
      </c>
      <c r="H137" s="107">
        <f ca="1"/>
        <v>10088.910000000002</v>
      </c>
      <c r="I137" s="107">
        <f ca="1"/>
        <v>-17258.62</v>
      </c>
      <c r="J137" s="107">
        <f ca="1"/>
        <v>36304.86</v>
      </c>
      <c r="K137" s="107">
        <f ca="1"/>
        <v>29835.15</v>
      </c>
      <c r="L137" s="107">
        <f ca="1"/>
        <v>1697.7100000000021</v>
      </c>
      <c r="M137" s="107">
        <f ca="1"/>
        <v>8391.1999999999989</v>
      </c>
      <c r="N137" s="107">
        <f ca="1"/>
        <v>24128.39</v>
      </c>
      <c r="O137" s="107">
        <f ca="1"/>
        <v>114.43</v>
      </c>
      <c r="P137" s="107">
        <f ca="1"/>
        <v>12062.04</v>
      </c>
      <c r="Q137" s="107">
        <f ca="1"/>
        <v>-5067.05</v>
      </c>
      <c r="R137" s="107">
        <f ca="1"/>
        <v>-7919.82</v>
      </c>
      <c r="S137" s="107">
        <f ca="1"/>
        <v>-4271.75</v>
      </c>
      <c r="T137" s="107">
        <f ca="1"/>
        <v>0</v>
      </c>
      <c r="U137" s="107">
        <f ca="1"/>
        <v>700</v>
      </c>
      <c r="W137" t="str">
        <f ca="1"/>
        <v>Paycheck</v>
      </c>
      <c r="X137">
        <f ca="1"/>
        <v>46206</v>
      </c>
      <c r="Y137">
        <f ca="1"/>
        <v>1697.7100000000021</v>
      </c>
      <c r="Z137" t="str">
        <f ca="1"/>
        <v>Acct  1 - US Bank</v>
      </c>
      <c r="AA137" t="str">
        <f ca="1"/>
        <v>Paycheck</v>
      </c>
      <c r="AB137">
        <f ca="1"/>
        <v>46206</v>
      </c>
      <c r="AC137">
        <f ca="1"/>
        <v>8391.1999999999989</v>
      </c>
      <c r="AD137" t="str">
        <f ca="1"/>
        <v>Acct  2 - Wells Fargo</v>
      </c>
      <c r="AE137" t="str">
        <f ca="1"/>
        <v>Paycheck</v>
      </c>
      <c r="AF137">
        <f ca="1"/>
        <v>46206</v>
      </c>
      <c r="AG137">
        <f ca="1"/>
        <v>24128.39</v>
      </c>
      <c r="AH137" t="str">
        <f ca="1"/>
        <v>Acct  3 - ADP</v>
      </c>
      <c r="AI137" t="str">
        <f ca="1"/>
        <v>Paycheck</v>
      </c>
      <c r="AJ137">
        <f ca="1"/>
        <v>46206</v>
      </c>
      <c r="AK137">
        <f ca="1"/>
        <v>114.43</v>
      </c>
      <c r="AL137" t="str">
        <f ca="1"/>
        <v>Acct  4 - Marcus</v>
      </c>
      <c r="AM137" t="str">
        <f ca="1"/>
        <v>Paycheck</v>
      </c>
      <c r="AN137">
        <f ca="1"/>
        <v>46206</v>
      </c>
      <c r="AO137">
        <f ca="1"/>
        <v>12062.04</v>
      </c>
      <c r="AP137" t="str">
        <f ca="1"/>
        <v>Acct  5 - T.Rowe Price</v>
      </c>
      <c r="AQ137" t="str">
        <f ca="1"/>
        <v>Paycheck</v>
      </c>
      <c r="AR137">
        <f ca="1"/>
        <v>46206</v>
      </c>
      <c r="AS137">
        <f ca="1"/>
        <v>-5067.05</v>
      </c>
      <c r="AT137" t="str">
        <f ca="1"/>
        <v>Acct  6 - Platinum</v>
      </c>
      <c r="AU137" t="str">
        <f ca="1"/>
        <v>Paycheck</v>
      </c>
      <c r="AV137">
        <f ca="1"/>
        <v>46206</v>
      </c>
      <c r="AW137">
        <f ca="1"/>
        <v>-7919.82</v>
      </c>
      <c r="AX137" t="str">
        <f ca="1"/>
        <v>Acct  7 - Visa Go</v>
      </c>
      <c r="AY137" t="str">
        <f ca="1"/>
        <v>Paycheck</v>
      </c>
      <c r="AZ137">
        <f ca="1"/>
        <v>46206</v>
      </c>
      <c r="BA137">
        <f ca="1"/>
        <v>-4271.75</v>
      </c>
      <c r="BB137" t="str">
        <f ca="1"/>
        <v>Acct  8 - CareCredit</v>
      </c>
      <c r="BC137" t="str">
        <f ca="1"/>
        <v>Paycheck</v>
      </c>
      <c r="BD137">
        <f ca="1"/>
        <v>46206</v>
      </c>
      <c r="BE137">
        <f ca="1"/>
        <v>0</v>
      </c>
      <c r="BF137" t="str">
        <f ca="1"/>
        <v>Acct  9 - Costco</v>
      </c>
      <c r="BG137" t="str">
        <f ca="1"/>
        <v>Paycheck</v>
      </c>
      <c r="BH137">
        <f ca="1"/>
        <v>46206</v>
      </c>
      <c r="BI137">
        <f ca="1"/>
        <v>700</v>
      </c>
      <c r="BJ137" t="str">
        <f ca="1"/>
        <v xml:space="preserve">Acct 10 - </v>
      </c>
      <c r="BK137" t="str">
        <f ca="1"/>
        <v>Paycheck</v>
      </c>
      <c r="BL137">
        <f ca="1"/>
        <v>46206</v>
      </c>
      <c r="BM137">
        <f ca="1"/>
        <v>10088.910000000002</v>
      </c>
      <c r="BN137" t="str">
        <f ca="1"/>
        <v xml:space="preserve"> Checking</v>
      </c>
      <c r="BO137" t="str">
        <f ca="1"/>
        <v>Paycheck</v>
      </c>
      <c r="BP137">
        <f ca="1"/>
        <v>46206</v>
      </c>
      <c r="BQ137">
        <f ca="1"/>
        <v>-17258.62</v>
      </c>
      <c r="BR137" t="str">
        <f ca="1"/>
        <v xml:space="preserve"> Credit</v>
      </c>
      <c r="BS137" t="str">
        <f ca="1"/>
        <v>Paycheck</v>
      </c>
      <c r="BT137">
        <f ca="1"/>
        <v>46206</v>
      </c>
      <c r="BU137">
        <f ca="1"/>
        <v>36304.86</v>
      </c>
      <c r="BV137" t="str">
        <f ca="1"/>
        <v xml:space="preserve"> Savings</v>
      </c>
      <c r="BW137" t="str">
        <f ca="1"/>
        <v>Paycheck</v>
      </c>
      <c r="BX137">
        <f ca="1"/>
        <v>46206</v>
      </c>
      <c r="BY137">
        <f ca="1"/>
        <v>29835.15</v>
      </c>
      <c r="BZ137" t="str">
        <f ca="1"/>
        <v xml:space="preserve"> Net Worth</v>
      </c>
    </row>
    <row r="138" spans="1:78" x14ac:dyDescent="0.25">
      <c r="A138" t="str">
        <f ca="1"/>
        <v>Paycheck</v>
      </c>
      <c r="B138" s="8">
        <f ca="1"/>
        <v>46206</v>
      </c>
      <c r="C138" s="107">
        <f ca="1"/>
        <v>1697.7100000000021</v>
      </c>
      <c r="D138" t="str">
        <f ca="1"/>
        <v>Acct  1 - US Bank</v>
      </c>
      <c r="F138" t="str">
        <f ca="1"/>
        <v>Ameritas</v>
      </c>
      <c r="G138" s="8">
        <f ca="1"/>
        <v>46206</v>
      </c>
      <c r="H138" s="107">
        <f ca="1"/>
        <v>10088.910000000002</v>
      </c>
      <c r="I138" s="107">
        <f ca="1"/>
        <v>-17258.62</v>
      </c>
      <c r="J138" s="107">
        <f ca="1"/>
        <v>36416.86</v>
      </c>
      <c r="K138" s="107">
        <f ca="1"/>
        <v>29947.15</v>
      </c>
      <c r="L138" s="107">
        <f ca="1"/>
        <v>1697.7100000000021</v>
      </c>
      <c r="M138" s="107">
        <f ca="1"/>
        <v>8391.1999999999989</v>
      </c>
      <c r="N138" s="107">
        <f ca="1"/>
        <v>24240.39</v>
      </c>
      <c r="O138" s="107">
        <f ca="1"/>
        <v>114.43</v>
      </c>
      <c r="P138" s="107">
        <f ca="1"/>
        <v>12062.04</v>
      </c>
      <c r="Q138" s="107">
        <f ca="1"/>
        <v>-5067.05</v>
      </c>
      <c r="R138" s="107">
        <f ca="1"/>
        <v>-7919.82</v>
      </c>
      <c r="S138" s="107">
        <f ca="1"/>
        <v>-4271.75</v>
      </c>
      <c r="T138" s="107">
        <f ca="1"/>
        <v>0</v>
      </c>
      <c r="U138" s="107">
        <f ca="1"/>
        <v>700</v>
      </c>
      <c r="W138" t="str">
        <f ca="1"/>
        <v>Ameritas</v>
      </c>
      <c r="X138">
        <f ca="1"/>
        <v>46206</v>
      </c>
      <c r="Y138">
        <f ca="1"/>
        <v>1697.7100000000021</v>
      </c>
      <c r="Z138" t="str">
        <f ca="1"/>
        <v>Acct  1 - US Bank</v>
      </c>
      <c r="AA138" t="str">
        <f ca="1"/>
        <v>Ameritas</v>
      </c>
      <c r="AB138">
        <f ca="1"/>
        <v>46206</v>
      </c>
      <c r="AC138">
        <f ca="1"/>
        <v>8391.1999999999989</v>
      </c>
      <c r="AD138" t="str">
        <f ca="1"/>
        <v>Acct  2 - Wells Fargo</v>
      </c>
      <c r="AE138" t="str">
        <f ca="1"/>
        <v>Ameritas</v>
      </c>
      <c r="AF138">
        <f ca="1"/>
        <v>46206</v>
      </c>
      <c r="AG138">
        <f ca="1"/>
        <v>24240.39</v>
      </c>
      <c r="AH138" t="str">
        <f ca="1"/>
        <v>Acct  3 - ADP</v>
      </c>
      <c r="AI138" t="str">
        <f ca="1"/>
        <v>Ameritas</v>
      </c>
      <c r="AJ138">
        <f ca="1"/>
        <v>46206</v>
      </c>
      <c r="AK138">
        <f ca="1"/>
        <v>114.43</v>
      </c>
      <c r="AL138" t="str">
        <f ca="1"/>
        <v>Acct  4 - Marcus</v>
      </c>
      <c r="AM138" t="str">
        <f ca="1"/>
        <v>Ameritas</v>
      </c>
      <c r="AN138">
        <f ca="1"/>
        <v>46206</v>
      </c>
      <c r="AO138">
        <f ca="1"/>
        <v>12062.04</v>
      </c>
      <c r="AP138" t="str">
        <f ca="1"/>
        <v>Acct  5 - T.Rowe Price</v>
      </c>
      <c r="AQ138" t="str">
        <f ca="1"/>
        <v>Ameritas</v>
      </c>
      <c r="AR138">
        <f ca="1"/>
        <v>46206</v>
      </c>
      <c r="AS138">
        <f ca="1"/>
        <v>-5067.05</v>
      </c>
      <c r="AT138" t="str">
        <f ca="1"/>
        <v>Acct  6 - Platinum</v>
      </c>
      <c r="AU138" t="str">
        <f ca="1"/>
        <v>Ameritas</v>
      </c>
      <c r="AV138">
        <f ca="1"/>
        <v>46206</v>
      </c>
      <c r="AW138">
        <f ca="1"/>
        <v>-7919.82</v>
      </c>
      <c r="AX138" t="str">
        <f ca="1"/>
        <v>Acct  7 - Visa Go</v>
      </c>
      <c r="AY138" t="str">
        <f ca="1"/>
        <v>Ameritas</v>
      </c>
      <c r="AZ138">
        <f ca="1"/>
        <v>46206</v>
      </c>
      <c r="BA138">
        <f ca="1"/>
        <v>-4271.75</v>
      </c>
      <c r="BB138" t="str">
        <f ca="1"/>
        <v>Acct  8 - CareCredit</v>
      </c>
      <c r="BC138" t="str">
        <f ca="1"/>
        <v>Ameritas</v>
      </c>
      <c r="BD138">
        <f ca="1"/>
        <v>46206</v>
      </c>
      <c r="BE138">
        <f ca="1"/>
        <v>0</v>
      </c>
      <c r="BF138" t="str">
        <f ca="1"/>
        <v>Acct  9 - Costco</v>
      </c>
      <c r="BG138" t="str">
        <f ca="1"/>
        <v>Ameritas</v>
      </c>
      <c r="BH138">
        <f ca="1"/>
        <v>46206</v>
      </c>
      <c r="BI138">
        <f ca="1"/>
        <v>700</v>
      </c>
      <c r="BJ138" t="str">
        <f ca="1"/>
        <v xml:space="preserve">Acct 10 - </v>
      </c>
      <c r="BK138" t="str">
        <f ca="1"/>
        <v>Ameritas</v>
      </c>
      <c r="BL138">
        <f ca="1"/>
        <v>46206</v>
      </c>
      <c r="BM138">
        <f ca="1"/>
        <v>10088.910000000002</v>
      </c>
      <c r="BN138" t="str">
        <f ca="1"/>
        <v xml:space="preserve"> Checking</v>
      </c>
      <c r="BO138" t="str">
        <f ca="1"/>
        <v>Ameritas</v>
      </c>
      <c r="BP138">
        <f ca="1"/>
        <v>46206</v>
      </c>
      <c r="BQ138">
        <f ca="1"/>
        <v>-17258.62</v>
      </c>
      <c r="BR138" t="str">
        <f ca="1"/>
        <v xml:space="preserve"> Credit</v>
      </c>
      <c r="BS138" t="str">
        <f ca="1"/>
        <v>Ameritas</v>
      </c>
      <c r="BT138">
        <f ca="1"/>
        <v>46206</v>
      </c>
      <c r="BU138">
        <f ca="1"/>
        <v>36416.86</v>
      </c>
      <c r="BV138" t="str">
        <f ca="1"/>
        <v xml:space="preserve"> Savings</v>
      </c>
      <c r="BW138" t="str">
        <f ca="1"/>
        <v>Ameritas</v>
      </c>
      <c r="BX138">
        <f ca="1"/>
        <v>46206</v>
      </c>
      <c r="BY138">
        <f ca="1"/>
        <v>29947.15</v>
      </c>
      <c r="BZ138" t="str">
        <f ca="1"/>
        <v xml:space="preserve"> Net Worth</v>
      </c>
    </row>
    <row r="139" spans="1:78" x14ac:dyDescent="0.25">
      <c r="A139" t="str">
        <f ca="1"/>
        <v>Ameritas</v>
      </c>
      <c r="B139" s="8">
        <f ca="1"/>
        <v>46206</v>
      </c>
      <c r="C139" s="107">
        <f ca="1"/>
        <v>1697.7100000000021</v>
      </c>
      <c r="D139" t="str">
        <f ca="1"/>
        <v>Acct  1 - US Bank</v>
      </c>
      <c r="F139" t="str">
        <f ca="1"/>
        <v>Visa Platinum</v>
      </c>
      <c r="G139" s="8">
        <f ca="1"/>
        <v>46206</v>
      </c>
      <c r="H139" s="107">
        <f ca="1"/>
        <v>9859.9100000000017</v>
      </c>
      <c r="I139" s="107">
        <f ca="1"/>
        <v>-16947.62</v>
      </c>
      <c r="J139" s="107">
        <f ca="1"/>
        <v>36416.86</v>
      </c>
      <c r="K139" s="107">
        <f ca="1"/>
        <v>30029.15</v>
      </c>
      <c r="L139" s="107">
        <f ca="1"/>
        <v>1468.7100000000021</v>
      </c>
      <c r="M139" s="107">
        <f ca="1"/>
        <v>8391.1999999999989</v>
      </c>
      <c r="N139" s="107">
        <f ca="1"/>
        <v>24240.39</v>
      </c>
      <c r="O139" s="107">
        <f ca="1"/>
        <v>114.43</v>
      </c>
      <c r="P139" s="107">
        <f ca="1"/>
        <v>12062.04</v>
      </c>
      <c r="Q139" s="107">
        <f ca="1"/>
        <v>-4756.05</v>
      </c>
      <c r="R139" s="107">
        <f ca="1"/>
        <v>-7919.82</v>
      </c>
      <c r="S139" s="107">
        <f ca="1"/>
        <v>-4271.75</v>
      </c>
      <c r="T139" s="107">
        <f ca="1"/>
        <v>0</v>
      </c>
      <c r="U139" s="107">
        <f ca="1"/>
        <v>700</v>
      </c>
      <c r="W139" t="str">
        <f ca="1"/>
        <v>Visa Platinum</v>
      </c>
      <c r="X139">
        <f ca="1"/>
        <v>46206</v>
      </c>
      <c r="Y139">
        <f ca="1"/>
        <v>1468.7100000000021</v>
      </c>
      <c r="Z139" t="str">
        <f ca="1"/>
        <v>Acct  1 - US Bank</v>
      </c>
      <c r="AA139" t="str">
        <f ca="1"/>
        <v>Visa Platinum</v>
      </c>
      <c r="AB139">
        <f ca="1"/>
        <v>46206</v>
      </c>
      <c r="AC139">
        <f ca="1"/>
        <v>8391.1999999999989</v>
      </c>
      <c r="AD139" t="str">
        <f ca="1"/>
        <v>Acct  2 - Wells Fargo</v>
      </c>
      <c r="AE139" t="str">
        <f ca="1"/>
        <v>Visa Platinum</v>
      </c>
      <c r="AF139">
        <f ca="1"/>
        <v>46206</v>
      </c>
      <c r="AG139">
        <f ca="1"/>
        <v>24240.39</v>
      </c>
      <c r="AH139" t="str">
        <f ca="1"/>
        <v>Acct  3 - ADP</v>
      </c>
      <c r="AI139" t="str">
        <f ca="1"/>
        <v>Visa Platinum</v>
      </c>
      <c r="AJ139">
        <f ca="1"/>
        <v>46206</v>
      </c>
      <c r="AK139">
        <f ca="1"/>
        <v>114.43</v>
      </c>
      <c r="AL139" t="str">
        <f ca="1"/>
        <v>Acct  4 - Marcus</v>
      </c>
      <c r="AM139" t="str">
        <f ca="1"/>
        <v>Visa Platinum</v>
      </c>
      <c r="AN139">
        <f ca="1"/>
        <v>46206</v>
      </c>
      <c r="AO139">
        <f ca="1"/>
        <v>12062.04</v>
      </c>
      <c r="AP139" t="str">
        <f ca="1"/>
        <v>Acct  5 - T.Rowe Price</v>
      </c>
      <c r="AQ139" t="str">
        <f ca="1"/>
        <v>Visa Platinum</v>
      </c>
      <c r="AR139">
        <f ca="1"/>
        <v>46206</v>
      </c>
      <c r="AS139">
        <f ca="1"/>
        <v>-4756.05</v>
      </c>
      <c r="AT139" t="str">
        <f ca="1"/>
        <v>Acct  6 - Platinum</v>
      </c>
      <c r="AU139" t="str">
        <f ca="1"/>
        <v>Visa Platinum</v>
      </c>
      <c r="AV139">
        <f ca="1"/>
        <v>46206</v>
      </c>
      <c r="AW139">
        <f ca="1"/>
        <v>-7919.82</v>
      </c>
      <c r="AX139" t="str">
        <f ca="1"/>
        <v>Acct  7 - Visa Go</v>
      </c>
      <c r="AY139" t="str">
        <f ca="1"/>
        <v>Visa Platinum</v>
      </c>
      <c r="AZ139">
        <f ca="1"/>
        <v>46206</v>
      </c>
      <c r="BA139">
        <f ca="1"/>
        <v>-4271.75</v>
      </c>
      <c r="BB139" t="str">
        <f ca="1"/>
        <v>Acct  8 - CareCredit</v>
      </c>
      <c r="BC139" t="str">
        <f ca="1"/>
        <v>Visa Platinum</v>
      </c>
      <c r="BD139">
        <f ca="1"/>
        <v>46206</v>
      </c>
      <c r="BE139">
        <f ca="1"/>
        <v>0</v>
      </c>
      <c r="BF139" t="str">
        <f ca="1"/>
        <v>Acct  9 - Costco</v>
      </c>
      <c r="BG139" t="str">
        <f ca="1"/>
        <v>Visa Platinum</v>
      </c>
      <c r="BH139">
        <f ca="1"/>
        <v>46206</v>
      </c>
      <c r="BI139">
        <f ca="1"/>
        <v>700</v>
      </c>
      <c r="BJ139" t="str">
        <f ca="1"/>
        <v xml:space="preserve">Acct 10 - </v>
      </c>
      <c r="BK139" t="str">
        <f ca="1"/>
        <v>Visa Platinum</v>
      </c>
      <c r="BL139">
        <f ca="1"/>
        <v>46206</v>
      </c>
      <c r="BM139">
        <f ca="1"/>
        <v>9859.9100000000017</v>
      </c>
      <c r="BN139" t="str">
        <f ca="1"/>
        <v xml:space="preserve"> Checking</v>
      </c>
      <c r="BO139" t="str">
        <f ca="1"/>
        <v>Visa Platinum</v>
      </c>
      <c r="BP139">
        <f ca="1"/>
        <v>46206</v>
      </c>
      <c r="BQ139">
        <f ca="1"/>
        <v>-16947.62</v>
      </c>
      <c r="BR139" t="str">
        <f ca="1"/>
        <v xml:space="preserve"> Credit</v>
      </c>
      <c r="BS139" t="str">
        <f ca="1"/>
        <v>Visa Platinum</v>
      </c>
      <c r="BT139">
        <f ca="1"/>
        <v>46206</v>
      </c>
      <c r="BU139">
        <f ca="1"/>
        <v>36416.86</v>
      </c>
      <c r="BV139" t="str">
        <f ca="1"/>
        <v xml:space="preserve"> Savings</v>
      </c>
      <c r="BW139" t="str">
        <f ca="1"/>
        <v>Visa Platinum</v>
      </c>
      <c r="BX139">
        <f ca="1"/>
        <v>46206</v>
      </c>
      <c r="BY139">
        <f ca="1"/>
        <v>30029.15</v>
      </c>
      <c r="BZ139" t="str">
        <f ca="1"/>
        <v xml:space="preserve"> Net Worth</v>
      </c>
    </row>
    <row r="140" spans="1:78" x14ac:dyDescent="0.25">
      <c r="A140" t="str">
        <f ca="1"/>
        <v>Visa Platinum</v>
      </c>
      <c r="B140" s="8">
        <f ca="1"/>
        <v>46206</v>
      </c>
      <c r="C140" s="107">
        <f ca="1"/>
        <v>1468.7100000000021</v>
      </c>
      <c r="D140" t="str">
        <f ca="1"/>
        <v>Acct  1 - US Bank</v>
      </c>
      <c r="F140" t="str">
        <f ca="1"/>
        <v>Groceries</v>
      </c>
      <c r="G140" s="8">
        <f ca="1"/>
        <v>46207</v>
      </c>
      <c r="H140" s="107">
        <f ca="1"/>
        <v>9659.9100000000017</v>
      </c>
      <c r="I140" s="107">
        <f ca="1"/>
        <v>-16947.62</v>
      </c>
      <c r="J140" s="107">
        <f ca="1"/>
        <v>36416.86</v>
      </c>
      <c r="K140" s="107">
        <f ca="1"/>
        <v>29829.15</v>
      </c>
      <c r="L140" s="107">
        <f ca="1"/>
        <v>1468.7100000000021</v>
      </c>
      <c r="M140" s="107">
        <f ca="1"/>
        <v>8191.1999999999989</v>
      </c>
      <c r="N140" s="107">
        <f ca="1"/>
        <v>24240.39</v>
      </c>
      <c r="O140" s="107">
        <f ca="1"/>
        <v>114.43</v>
      </c>
      <c r="P140" s="107">
        <f ca="1"/>
        <v>12062.04</v>
      </c>
      <c r="Q140" s="107">
        <f ca="1"/>
        <v>-4756.05</v>
      </c>
      <c r="R140" s="107">
        <f ca="1"/>
        <v>-7919.82</v>
      </c>
      <c r="S140" s="107">
        <f ca="1"/>
        <v>-4271.75</v>
      </c>
      <c r="T140" s="107">
        <f ca="1"/>
        <v>0</v>
      </c>
      <c r="U140" s="107">
        <f ca="1"/>
        <v>700</v>
      </c>
      <c r="W140" t="str">
        <f ca="1"/>
        <v>Groceries</v>
      </c>
      <c r="X140">
        <f ca="1"/>
        <v>46207</v>
      </c>
      <c r="Y140">
        <f ca="1"/>
        <v>1468.7100000000021</v>
      </c>
      <c r="Z140" t="str">
        <f ca="1"/>
        <v>Acct  1 - US Bank</v>
      </c>
      <c r="AA140" t="str">
        <f ca="1"/>
        <v>Groceries</v>
      </c>
      <c r="AB140">
        <f ca="1"/>
        <v>46207</v>
      </c>
      <c r="AC140">
        <f ca="1"/>
        <v>8191.1999999999989</v>
      </c>
      <c r="AD140" t="str">
        <f ca="1"/>
        <v>Acct  2 - Wells Fargo</v>
      </c>
      <c r="AE140" t="str">
        <f ca="1"/>
        <v>Groceries</v>
      </c>
      <c r="AF140">
        <f ca="1"/>
        <v>46207</v>
      </c>
      <c r="AG140">
        <f ca="1"/>
        <v>24240.39</v>
      </c>
      <c r="AH140" t="str">
        <f ca="1"/>
        <v>Acct  3 - ADP</v>
      </c>
      <c r="AI140" t="str">
        <f ca="1"/>
        <v>Groceries</v>
      </c>
      <c r="AJ140">
        <f ca="1"/>
        <v>46207</v>
      </c>
      <c r="AK140">
        <f ca="1"/>
        <v>114.43</v>
      </c>
      <c r="AL140" t="str">
        <f ca="1"/>
        <v>Acct  4 - Marcus</v>
      </c>
      <c r="AM140" t="str">
        <f ca="1"/>
        <v>Groceries</v>
      </c>
      <c r="AN140">
        <f ca="1"/>
        <v>46207</v>
      </c>
      <c r="AO140">
        <f ca="1"/>
        <v>12062.04</v>
      </c>
      <c r="AP140" t="str">
        <f ca="1"/>
        <v>Acct  5 - T.Rowe Price</v>
      </c>
      <c r="AQ140" t="str">
        <f ca="1"/>
        <v>Groceries</v>
      </c>
      <c r="AR140">
        <f ca="1"/>
        <v>46207</v>
      </c>
      <c r="AS140">
        <f ca="1"/>
        <v>-4756.05</v>
      </c>
      <c r="AT140" t="str">
        <f ca="1"/>
        <v>Acct  6 - Platinum</v>
      </c>
      <c r="AU140" t="str">
        <f ca="1"/>
        <v>Groceries</v>
      </c>
      <c r="AV140">
        <f ca="1"/>
        <v>46207</v>
      </c>
      <c r="AW140">
        <f ca="1"/>
        <v>-7919.82</v>
      </c>
      <c r="AX140" t="str">
        <f ca="1"/>
        <v>Acct  7 - Visa Go</v>
      </c>
      <c r="AY140" t="str">
        <f ca="1"/>
        <v>Groceries</v>
      </c>
      <c r="AZ140">
        <f ca="1"/>
        <v>46207</v>
      </c>
      <c r="BA140">
        <f ca="1"/>
        <v>-4271.75</v>
      </c>
      <c r="BB140" t="str">
        <f ca="1"/>
        <v>Acct  8 - CareCredit</v>
      </c>
      <c r="BC140" t="str">
        <f ca="1"/>
        <v>Groceries</v>
      </c>
      <c r="BD140">
        <f ca="1"/>
        <v>46207</v>
      </c>
      <c r="BE140">
        <f ca="1"/>
        <v>0</v>
      </c>
      <c r="BF140" t="str">
        <f ca="1"/>
        <v>Acct  9 - Costco</v>
      </c>
      <c r="BG140" t="str">
        <f ca="1"/>
        <v>Groceries</v>
      </c>
      <c r="BH140">
        <f ca="1"/>
        <v>46207</v>
      </c>
      <c r="BI140">
        <f ca="1"/>
        <v>700</v>
      </c>
      <c r="BJ140" t="str">
        <f ca="1"/>
        <v xml:space="preserve">Acct 10 - </v>
      </c>
      <c r="BK140" t="str">
        <f ca="1"/>
        <v>Groceries</v>
      </c>
      <c r="BL140">
        <f ca="1"/>
        <v>46207</v>
      </c>
      <c r="BM140">
        <f ca="1"/>
        <v>9659.9100000000017</v>
      </c>
      <c r="BN140" t="str">
        <f ca="1"/>
        <v xml:space="preserve"> Checking</v>
      </c>
      <c r="BO140" t="str">
        <f ca="1"/>
        <v>Groceries</v>
      </c>
      <c r="BP140">
        <f ca="1"/>
        <v>46207</v>
      </c>
      <c r="BQ140">
        <f ca="1"/>
        <v>-16947.62</v>
      </c>
      <c r="BR140" t="str">
        <f ca="1"/>
        <v xml:space="preserve"> Credit</v>
      </c>
      <c r="BS140" t="str">
        <f ca="1"/>
        <v>Groceries</v>
      </c>
      <c r="BT140">
        <f ca="1"/>
        <v>46207</v>
      </c>
      <c r="BU140">
        <f ca="1"/>
        <v>36416.86</v>
      </c>
      <c r="BV140" t="str">
        <f ca="1"/>
        <v xml:space="preserve"> Savings</v>
      </c>
      <c r="BW140" t="str">
        <f ca="1"/>
        <v>Groceries</v>
      </c>
      <c r="BX140">
        <f ca="1"/>
        <v>46207</v>
      </c>
      <c r="BY140">
        <f ca="1"/>
        <v>29829.15</v>
      </c>
      <c r="BZ140" t="str">
        <f ca="1"/>
        <v xml:space="preserve"> Net Worth</v>
      </c>
    </row>
    <row r="141" spans="1:78" x14ac:dyDescent="0.25">
      <c r="A141" t="str">
        <f ca="1"/>
        <v>Groceries</v>
      </c>
      <c r="B141" s="8">
        <f ca="1"/>
        <v>46207</v>
      </c>
      <c r="C141" s="107">
        <f ca="1"/>
        <v>1468.7100000000021</v>
      </c>
      <c r="D141" t="str">
        <f ca="1"/>
        <v>Acct  1 - US Bank</v>
      </c>
      <c r="F141" t="str">
        <f ca="1"/>
        <v>Food &amp; Drinks</v>
      </c>
      <c r="G141" s="8">
        <f ca="1"/>
        <v>46207</v>
      </c>
      <c r="H141" s="107">
        <f ca="1"/>
        <v>9459.9100000000017</v>
      </c>
      <c r="I141" s="107">
        <f ca="1"/>
        <v>-16947.62</v>
      </c>
      <c r="J141" s="107">
        <f ca="1"/>
        <v>36416.86</v>
      </c>
      <c r="K141" s="107">
        <f ca="1"/>
        <v>29629.15</v>
      </c>
      <c r="L141" s="107">
        <f ca="1"/>
        <v>1468.7100000000021</v>
      </c>
      <c r="M141" s="107">
        <f ca="1"/>
        <v>7991.1999999999989</v>
      </c>
      <c r="N141" s="107">
        <f ca="1"/>
        <v>24240.39</v>
      </c>
      <c r="O141" s="107">
        <f ca="1"/>
        <v>114.43</v>
      </c>
      <c r="P141" s="107">
        <f ca="1"/>
        <v>12062.04</v>
      </c>
      <c r="Q141" s="107">
        <f ca="1"/>
        <v>-4756.05</v>
      </c>
      <c r="R141" s="107">
        <f ca="1"/>
        <v>-7919.82</v>
      </c>
      <c r="S141" s="107">
        <f ca="1"/>
        <v>-4271.75</v>
      </c>
      <c r="T141" s="107">
        <f ca="1"/>
        <v>0</v>
      </c>
      <c r="U141" s="107">
        <f ca="1"/>
        <v>700</v>
      </c>
      <c r="W141" t="str">
        <f ca="1"/>
        <v>Food &amp; Drinks</v>
      </c>
      <c r="X141">
        <f ca="1"/>
        <v>46207</v>
      </c>
      <c r="Y141">
        <f ca="1"/>
        <v>1468.7100000000021</v>
      </c>
      <c r="Z141" t="str">
        <f ca="1"/>
        <v>Acct  1 - US Bank</v>
      </c>
      <c r="AA141" t="str">
        <f ca="1"/>
        <v>Food &amp; Drinks</v>
      </c>
      <c r="AB141">
        <f ca="1"/>
        <v>46207</v>
      </c>
      <c r="AC141">
        <f ca="1"/>
        <v>7991.1999999999989</v>
      </c>
      <c r="AD141" t="str">
        <f ca="1"/>
        <v>Acct  2 - Wells Fargo</v>
      </c>
      <c r="AE141" t="str">
        <f ca="1"/>
        <v>Food &amp; Drinks</v>
      </c>
      <c r="AF141">
        <f ca="1"/>
        <v>46207</v>
      </c>
      <c r="AG141">
        <f ca="1"/>
        <v>24240.39</v>
      </c>
      <c r="AH141" t="str">
        <f ca="1"/>
        <v>Acct  3 - ADP</v>
      </c>
      <c r="AI141" t="str">
        <f ca="1"/>
        <v>Food &amp; Drinks</v>
      </c>
      <c r="AJ141">
        <f ca="1"/>
        <v>46207</v>
      </c>
      <c r="AK141">
        <f ca="1"/>
        <v>114.43</v>
      </c>
      <c r="AL141" t="str">
        <f ca="1"/>
        <v>Acct  4 - Marcus</v>
      </c>
      <c r="AM141" t="str">
        <f ca="1"/>
        <v>Food &amp; Drinks</v>
      </c>
      <c r="AN141">
        <f ca="1"/>
        <v>46207</v>
      </c>
      <c r="AO141">
        <f ca="1"/>
        <v>12062.04</v>
      </c>
      <c r="AP141" t="str">
        <f ca="1"/>
        <v>Acct  5 - T.Rowe Price</v>
      </c>
      <c r="AQ141" t="str">
        <f ca="1"/>
        <v>Food &amp; Drinks</v>
      </c>
      <c r="AR141">
        <f ca="1"/>
        <v>46207</v>
      </c>
      <c r="AS141">
        <f ca="1"/>
        <v>-4756.05</v>
      </c>
      <c r="AT141" t="str">
        <f ca="1"/>
        <v>Acct  6 - Platinum</v>
      </c>
      <c r="AU141" t="str">
        <f ca="1"/>
        <v>Food &amp; Drinks</v>
      </c>
      <c r="AV141">
        <f ca="1"/>
        <v>46207</v>
      </c>
      <c r="AW141">
        <f ca="1"/>
        <v>-7919.82</v>
      </c>
      <c r="AX141" t="str">
        <f ca="1"/>
        <v>Acct  7 - Visa Go</v>
      </c>
      <c r="AY141" t="str">
        <f ca="1"/>
        <v>Food &amp; Drinks</v>
      </c>
      <c r="AZ141">
        <f ca="1"/>
        <v>46207</v>
      </c>
      <c r="BA141">
        <f ca="1"/>
        <v>-4271.75</v>
      </c>
      <c r="BB141" t="str">
        <f ca="1"/>
        <v>Acct  8 - CareCredit</v>
      </c>
      <c r="BC141" t="str">
        <f ca="1"/>
        <v>Food &amp; Drinks</v>
      </c>
      <c r="BD141">
        <f ca="1"/>
        <v>46207</v>
      </c>
      <c r="BE141">
        <f ca="1"/>
        <v>0</v>
      </c>
      <c r="BF141" t="str">
        <f ca="1"/>
        <v>Acct  9 - Costco</v>
      </c>
      <c r="BG141" t="str">
        <f ca="1"/>
        <v>Food &amp; Drinks</v>
      </c>
      <c r="BH141">
        <f ca="1"/>
        <v>46207</v>
      </c>
      <c r="BI141">
        <f ca="1"/>
        <v>700</v>
      </c>
      <c r="BJ141" t="str">
        <f ca="1"/>
        <v xml:space="preserve">Acct 10 - </v>
      </c>
      <c r="BK141" t="str">
        <f ca="1"/>
        <v>Food &amp; Drinks</v>
      </c>
      <c r="BL141">
        <f ca="1"/>
        <v>46207</v>
      </c>
      <c r="BM141">
        <f ca="1"/>
        <v>9459.9100000000017</v>
      </c>
      <c r="BN141" t="str">
        <f ca="1"/>
        <v xml:space="preserve"> Checking</v>
      </c>
      <c r="BO141" t="str">
        <f ca="1"/>
        <v>Food &amp; Drinks</v>
      </c>
      <c r="BP141">
        <f ca="1"/>
        <v>46207</v>
      </c>
      <c r="BQ141">
        <f ca="1"/>
        <v>-16947.62</v>
      </c>
      <c r="BR141" t="str">
        <f ca="1"/>
        <v xml:space="preserve"> Credit</v>
      </c>
      <c r="BS141" t="str">
        <f ca="1"/>
        <v>Food &amp; Drinks</v>
      </c>
      <c r="BT141">
        <f ca="1"/>
        <v>46207</v>
      </c>
      <c r="BU141">
        <f ca="1"/>
        <v>36416.86</v>
      </c>
      <c r="BV141" t="str">
        <f ca="1"/>
        <v xml:space="preserve"> Savings</v>
      </c>
      <c r="BW141" t="str">
        <f ca="1"/>
        <v>Food &amp; Drinks</v>
      </c>
      <c r="BX141">
        <f ca="1"/>
        <v>46207</v>
      </c>
      <c r="BY141">
        <f ca="1"/>
        <v>29629.15</v>
      </c>
      <c r="BZ141" t="str">
        <f ca="1"/>
        <v xml:space="preserve"> Net Worth</v>
      </c>
    </row>
    <row r="142" spans="1:78" x14ac:dyDescent="0.25">
      <c r="A142" t="str">
        <f ca="1"/>
        <v>Food &amp; Drinks</v>
      </c>
      <c r="B142" s="8">
        <f ca="1"/>
        <v>46207</v>
      </c>
      <c r="C142" s="107">
        <f ca="1"/>
        <v>1468.7100000000021</v>
      </c>
      <c r="D142" t="str">
        <f ca="1"/>
        <v>Acct  1 - US Bank</v>
      </c>
      <c r="F142" t="str">
        <f ca="1"/>
        <v>Kulo Internet</v>
      </c>
      <c r="G142" s="8">
        <f ca="1"/>
        <v>46208</v>
      </c>
      <c r="H142" s="107">
        <f ca="1"/>
        <v>9431.9100000000017</v>
      </c>
      <c r="I142" s="107">
        <f ca="1"/>
        <v>-16947.62</v>
      </c>
      <c r="J142" s="107">
        <f ca="1"/>
        <v>36416.86</v>
      </c>
      <c r="K142" s="107">
        <f ca="1"/>
        <v>29601.15</v>
      </c>
      <c r="L142" s="107">
        <f ca="1"/>
        <v>1440.7100000000021</v>
      </c>
      <c r="M142" s="107">
        <f ca="1"/>
        <v>7991.1999999999989</v>
      </c>
      <c r="N142" s="107">
        <f ca="1"/>
        <v>24240.39</v>
      </c>
      <c r="O142" s="107">
        <f ca="1"/>
        <v>114.43</v>
      </c>
      <c r="P142" s="107">
        <f ca="1"/>
        <v>12062.04</v>
      </c>
      <c r="Q142" s="107">
        <f ca="1"/>
        <v>-4756.05</v>
      </c>
      <c r="R142" s="107">
        <f ca="1"/>
        <v>-7919.82</v>
      </c>
      <c r="S142" s="107">
        <f ca="1"/>
        <v>-4271.75</v>
      </c>
      <c r="T142" s="107">
        <f ca="1"/>
        <v>0</v>
      </c>
      <c r="U142" s="107">
        <f ca="1"/>
        <v>700</v>
      </c>
      <c r="W142" t="str">
        <f ca="1"/>
        <v>Kulo Internet</v>
      </c>
      <c r="X142">
        <f ca="1"/>
        <v>46208</v>
      </c>
      <c r="Y142">
        <f ca="1"/>
        <v>1440.7100000000021</v>
      </c>
      <c r="Z142" t="str">
        <f ca="1"/>
        <v>Acct  1 - US Bank</v>
      </c>
      <c r="AA142" t="str">
        <f ca="1"/>
        <v>Kulo Internet</v>
      </c>
      <c r="AB142">
        <f ca="1"/>
        <v>46208</v>
      </c>
      <c r="AC142">
        <f ca="1"/>
        <v>7991.1999999999989</v>
      </c>
      <c r="AD142" t="str">
        <f ca="1"/>
        <v>Acct  2 - Wells Fargo</v>
      </c>
      <c r="AE142" t="str">
        <f ca="1"/>
        <v>Kulo Internet</v>
      </c>
      <c r="AF142">
        <f ca="1"/>
        <v>46208</v>
      </c>
      <c r="AG142">
        <f ca="1"/>
        <v>24240.39</v>
      </c>
      <c r="AH142" t="str">
        <f ca="1"/>
        <v>Acct  3 - ADP</v>
      </c>
      <c r="AI142" t="str">
        <f ca="1"/>
        <v>Kulo Internet</v>
      </c>
      <c r="AJ142">
        <f ca="1"/>
        <v>46208</v>
      </c>
      <c r="AK142">
        <f ca="1"/>
        <v>114.43</v>
      </c>
      <c r="AL142" t="str">
        <f ca="1"/>
        <v>Acct  4 - Marcus</v>
      </c>
      <c r="AM142" t="str">
        <f ca="1"/>
        <v>Kulo Internet</v>
      </c>
      <c r="AN142">
        <f ca="1"/>
        <v>46208</v>
      </c>
      <c r="AO142">
        <f ca="1"/>
        <v>12062.04</v>
      </c>
      <c r="AP142" t="str">
        <f ca="1"/>
        <v>Acct  5 - T.Rowe Price</v>
      </c>
      <c r="AQ142" t="str">
        <f ca="1"/>
        <v>Kulo Internet</v>
      </c>
      <c r="AR142">
        <f ca="1"/>
        <v>46208</v>
      </c>
      <c r="AS142">
        <f ca="1"/>
        <v>-4756.05</v>
      </c>
      <c r="AT142" t="str">
        <f ca="1"/>
        <v>Acct  6 - Platinum</v>
      </c>
      <c r="AU142" t="str">
        <f ca="1"/>
        <v>Kulo Internet</v>
      </c>
      <c r="AV142">
        <f ca="1"/>
        <v>46208</v>
      </c>
      <c r="AW142">
        <f ca="1"/>
        <v>-7919.82</v>
      </c>
      <c r="AX142" t="str">
        <f ca="1"/>
        <v>Acct  7 - Visa Go</v>
      </c>
      <c r="AY142" t="str">
        <f ca="1"/>
        <v>Kulo Internet</v>
      </c>
      <c r="AZ142">
        <f ca="1"/>
        <v>46208</v>
      </c>
      <c r="BA142">
        <f ca="1"/>
        <v>-4271.75</v>
      </c>
      <c r="BB142" t="str">
        <f ca="1"/>
        <v>Acct  8 - CareCredit</v>
      </c>
      <c r="BC142" t="str">
        <f ca="1"/>
        <v>Kulo Internet</v>
      </c>
      <c r="BD142">
        <f ca="1"/>
        <v>46208</v>
      </c>
      <c r="BE142">
        <f ca="1"/>
        <v>0</v>
      </c>
      <c r="BF142" t="str">
        <f ca="1"/>
        <v>Acct  9 - Costco</v>
      </c>
      <c r="BG142" t="str">
        <f ca="1"/>
        <v>Kulo Internet</v>
      </c>
      <c r="BH142">
        <f ca="1"/>
        <v>46208</v>
      </c>
      <c r="BI142">
        <f ca="1"/>
        <v>700</v>
      </c>
      <c r="BJ142" t="str">
        <f ca="1"/>
        <v xml:space="preserve">Acct 10 - </v>
      </c>
      <c r="BK142" t="str">
        <f ca="1"/>
        <v>Kulo Internet</v>
      </c>
      <c r="BL142">
        <f ca="1"/>
        <v>46208</v>
      </c>
      <c r="BM142">
        <f ca="1"/>
        <v>9431.9100000000017</v>
      </c>
      <c r="BN142" t="str">
        <f ca="1"/>
        <v xml:space="preserve"> Checking</v>
      </c>
      <c r="BO142" t="str">
        <f ca="1"/>
        <v>Kulo Internet</v>
      </c>
      <c r="BP142">
        <f ca="1"/>
        <v>46208</v>
      </c>
      <c r="BQ142">
        <f ca="1"/>
        <v>-16947.62</v>
      </c>
      <c r="BR142" t="str">
        <f ca="1"/>
        <v xml:space="preserve"> Credit</v>
      </c>
      <c r="BS142" t="str">
        <f ca="1"/>
        <v>Kulo Internet</v>
      </c>
      <c r="BT142">
        <f ca="1"/>
        <v>46208</v>
      </c>
      <c r="BU142">
        <f ca="1"/>
        <v>36416.86</v>
      </c>
      <c r="BV142" t="str">
        <f ca="1"/>
        <v xml:space="preserve"> Savings</v>
      </c>
      <c r="BW142" t="str">
        <f ca="1"/>
        <v>Kulo Internet</v>
      </c>
      <c r="BX142">
        <f ca="1"/>
        <v>46208</v>
      </c>
      <c r="BY142">
        <f ca="1"/>
        <v>29601.15</v>
      </c>
      <c r="BZ142" t="str">
        <f ca="1"/>
        <v xml:space="preserve"> Net Worth</v>
      </c>
    </row>
    <row r="143" spans="1:78" x14ac:dyDescent="0.25">
      <c r="A143" t="str">
        <f ca="1"/>
        <v>Kulo Internet</v>
      </c>
      <c r="B143" s="8">
        <f ca="1"/>
        <v>46208</v>
      </c>
      <c r="C143" s="107">
        <f ca="1"/>
        <v>1440.7100000000021</v>
      </c>
      <c r="D143" t="str">
        <f ca="1"/>
        <v>Acct  1 - US Bank</v>
      </c>
      <c r="F143" t="str">
        <f ca="1"/>
        <v>Cese Phone</v>
      </c>
      <c r="G143" s="8">
        <f ca="1"/>
        <v>46208</v>
      </c>
      <c r="H143" s="107">
        <f ca="1"/>
        <v>9289.9100000000017</v>
      </c>
      <c r="I143" s="107">
        <f ca="1"/>
        <v>-16947.62</v>
      </c>
      <c r="J143" s="107">
        <f ca="1"/>
        <v>36416.86</v>
      </c>
      <c r="K143" s="107">
        <f ca="1"/>
        <v>29459.15</v>
      </c>
      <c r="L143" s="107">
        <f ca="1"/>
        <v>1298.7100000000021</v>
      </c>
      <c r="M143" s="107">
        <f ca="1"/>
        <v>7991.1999999999989</v>
      </c>
      <c r="N143" s="107">
        <f ca="1"/>
        <v>24240.39</v>
      </c>
      <c r="O143" s="107">
        <f ca="1"/>
        <v>114.43</v>
      </c>
      <c r="P143" s="107">
        <f ca="1"/>
        <v>12062.04</v>
      </c>
      <c r="Q143" s="107">
        <f ca="1"/>
        <v>-4756.05</v>
      </c>
      <c r="R143" s="107">
        <f ca="1"/>
        <v>-7919.82</v>
      </c>
      <c r="S143" s="107">
        <f ca="1"/>
        <v>-4271.75</v>
      </c>
      <c r="T143" s="107">
        <f ca="1"/>
        <v>0</v>
      </c>
      <c r="U143" s="107">
        <f ca="1"/>
        <v>700</v>
      </c>
      <c r="W143" t="str">
        <f ca="1"/>
        <v>Cese Phone</v>
      </c>
      <c r="X143">
        <f ca="1"/>
        <v>46208</v>
      </c>
      <c r="Y143">
        <f ca="1"/>
        <v>1298.7100000000021</v>
      </c>
      <c r="Z143" t="str">
        <f ca="1"/>
        <v>Acct  1 - US Bank</v>
      </c>
      <c r="AA143" t="str">
        <f ca="1"/>
        <v>Cese Phone</v>
      </c>
      <c r="AB143">
        <f ca="1"/>
        <v>46208</v>
      </c>
      <c r="AC143">
        <f ca="1"/>
        <v>7991.1999999999989</v>
      </c>
      <c r="AD143" t="str">
        <f ca="1"/>
        <v>Acct  2 - Wells Fargo</v>
      </c>
      <c r="AE143" t="str">
        <f ca="1"/>
        <v>Cese Phone</v>
      </c>
      <c r="AF143">
        <f ca="1"/>
        <v>46208</v>
      </c>
      <c r="AG143">
        <f ca="1"/>
        <v>24240.39</v>
      </c>
      <c r="AH143" t="str">
        <f ca="1"/>
        <v>Acct  3 - ADP</v>
      </c>
      <c r="AI143" t="str">
        <f ca="1"/>
        <v>Cese Phone</v>
      </c>
      <c r="AJ143">
        <f ca="1"/>
        <v>46208</v>
      </c>
      <c r="AK143">
        <f ca="1"/>
        <v>114.43</v>
      </c>
      <c r="AL143" t="str">
        <f ca="1"/>
        <v>Acct  4 - Marcus</v>
      </c>
      <c r="AM143" t="str">
        <f ca="1"/>
        <v>Cese Phone</v>
      </c>
      <c r="AN143">
        <f ca="1"/>
        <v>46208</v>
      </c>
      <c r="AO143">
        <f ca="1"/>
        <v>12062.04</v>
      </c>
      <c r="AP143" t="str">
        <f ca="1"/>
        <v>Acct  5 - T.Rowe Price</v>
      </c>
      <c r="AQ143" t="str">
        <f ca="1"/>
        <v>Cese Phone</v>
      </c>
      <c r="AR143">
        <f ca="1"/>
        <v>46208</v>
      </c>
      <c r="AS143">
        <f ca="1"/>
        <v>-4756.05</v>
      </c>
      <c r="AT143" t="str">
        <f ca="1"/>
        <v>Acct  6 - Platinum</v>
      </c>
      <c r="AU143" t="str">
        <f ca="1"/>
        <v>Cese Phone</v>
      </c>
      <c r="AV143">
        <f ca="1"/>
        <v>46208</v>
      </c>
      <c r="AW143">
        <f ca="1"/>
        <v>-7919.82</v>
      </c>
      <c r="AX143" t="str">
        <f ca="1"/>
        <v>Acct  7 - Visa Go</v>
      </c>
      <c r="AY143" t="str">
        <f ca="1"/>
        <v>Cese Phone</v>
      </c>
      <c r="AZ143">
        <f ca="1"/>
        <v>46208</v>
      </c>
      <c r="BA143">
        <f ca="1"/>
        <v>-4271.75</v>
      </c>
      <c r="BB143" t="str">
        <f ca="1"/>
        <v>Acct  8 - CareCredit</v>
      </c>
      <c r="BC143" t="str">
        <f ca="1"/>
        <v>Cese Phone</v>
      </c>
      <c r="BD143">
        <f ca="1"/>
        <v>46208</v>
      </c>
      <c r="BE143">
        <f ca="1"/>
        <v>0</v>
      </c>
      <c r="BF143" t="str">
        <f ca="1"/>
        <v>Acct  9 - Costco</v>
      </c>
      <c r="BG143" t="str">
        <f ca="1"/>
        <v>Cese Phone</v>
      </c>
      <c r="BH143">
        <f ca="1"/>
        <v>46208</v>
      </c>
      <c r="BI143">
        <f ca="1"/>
        <v>700</v>
      </c>
      <c r="BJ143" t="str">
        <f ca="1"/>
        <v xml:space="preserve">Acct 10 - </v>
      </c>
      <c r="BK143" t="str">
        <f ca="1"/>
        <v>Cese Phone</v>
      </c>
      <c r="BL143">
        <f ca="1"/>
        <v>46208</v>
      </c>
      <c r="BM143">
        <f ca="1"/>
        <v>9289.9100000000017</v>
      </c>
      <c r="BN143" t="str">
        <f ca="1"/>
        <v xml:space="preserve"> Checking</v>
      </c>
      <c r="BO143" t="str">
        <f ca="1"/>
        <v>Cese Phone</v>
      </c>
      <c r="BP143">
        <f ca="1"/>
        <v>46208</v>
      </c>
      <c r="BQ143">
        <f ca="1"/>
        <v>-16947.62</v>
      </c>
      <c r="BR143" t="str">
        <f ca="1"/>
        <v xml:space="preserve"> Credit</v>
      </c>
      <c r="BS143" t="str">
        <f ca="1"/>
        <v>Cese Phone</v>
      </c>
      <c r="BT143">
        <f ca="1"/>
        <v>46208</v>
      </c>
      <c r="BU143">
        <f ca="1"/>
        <v>36416.86</v>
      </c>
      <c r="BV143" t="str">
        <f ca="1"/>
        <v xml:space="preserve"> Savings</v>
      </c>
      <c r="BW143" t="str">
        <f ca="1"/>
        <v>Cese Phone</v>
      </c>
      <c r="BX143">
        <f ca="1"/>
        <v>46208</v>
      </c>
      <c r="BY143">
        <f ca="1"/>
        <v>29459.15</v>
      </c>
      <c r="BZ143" t="str">
        <f ca="1"/>
        <v xml:space="preserve"> Net Worth</v>
      </c>
    </row>
    <row r="144" spans="1:78" x14ac:dyDescent="0.25">
      <c r="A144" t="str">
        <f ca="1"/>
        <v>Cese Phone</v>
      </c>
      <c r="B144" s="8">
        <f ca="1"/>
        <v>46208</v>
      </c>
      <c r="C144" s="107">
        <f ca="1"/>
        <v>1298.7100000000021</v>
      </c>
      <c r="D144" t="str">
        <f ca="1"/>
        <v>Acct  1 - US Bank</v>
      </c>
      <c r="F144" t="str">
        <f ca="1"/>
        <v>Phone</v>
      </c>
      <c r="G144" s="8">
        <f ca="1"/>
        <v>46208</v>
      </c>
      <c r="H144" s="107">
        <f ca="1"/>
        <v>9139.2400000000016</v>
      </c>
      <c r="I144" s="107">
        <f ca="1"/>
        <v>-16947.62</v>
      </c>
      <c r="J144" s="107">
        <f ca="1"/>
        <v>36416.86</v>
      </c>
      <c r="K144" s="107">
        <f ca="1"/>
        <v>29308.480000000003</v>
      </c>
      <c r="L144" s="107">
        <f ca="1"/>
        <v>1148.040000000002</v>
      </c>
      <c r="M144" s="107">
        <f ca="1"/>
        <v>7991.1999999999989</v>
      </c>
      <c r="N144" s="107">
        <f ca="1"/>
        <v>24240.39</v>
      </c>
      <c r="O144" s="107">
        <f ca="1"/>
        <v>114.43</v>
      </c>
      <c r="P144" s="107">
        <f ca="1"/>
        <v>12062.04</v>
      </c>
      <c r="Q144" s="107">
        <f ca="1"/>
        <v>-4756.05</v>
      </c>
      <c r="R144" s="107">
        <f ca="1"/>
        <v>-7919.82</v>
      </c>
      <c r="S144" s="107">
        <f ca="1"/>
        <v>-4271.75</v>
      </c>
      <c r="T144" s="107">
        <f ca="1"/>
        <v>0</v>
      </c>
      <c r="U144" s="107">
        <f ca="1"/>
        <v>700</v>
      </c>
      <c r="W144" t="str">
        <f ca="1"/>
        <v>Phone</v>
      </c>
      <c r="X144">
        <f ca="1"/>
        <v>46208</v>
      </c>
      <c r="Y144">
        <f ca="1"/>
        <v>1148.040000000002</v>
      </c>
      <c r="Z144" t="str">
        <f ca="1"/>
        <v>Acct  1 - US Bank</v>
      </c>
      <c r="AA144" t="str">
        <f ca="1"/>
        <v>Phone</v>
      </c>
      <c r="AB144">
        <f ca="1"/>
        <v>46208</v>
      </c>
      <c r="AC144">
        <f ca="1"/>
        <v>7991.1999999999989</v>
      </c>
      <c r="AD144" t="str">
        <f ca="1"/>
        <v>Acct  2 - Wells Fargo</v>
      </c>
      <c r="AE144" t="str">
        <f ca="1"/>
        <v>Phone</v>
      </c>
      <c r="AF144">
        <f ca="1"/>
        <v>46208</v>
      </c>
      <c r="AG144">
        <f ca="1"/>
        <v>24240.39</v>
      </c>
      <c r="AH144" t="str">
        <f ca="1"/>
        <v>Acct  3 - ADP</v>
      </c>
      <c r="AI144" t="str">
        <f ca="1"/>
        <v>Phone</v>
      </c>
      <c r="AJ144">
        <f ca="1"/>
        <v>46208</v>
      </c>
      <c r="AK144">
        <f ca="1"/>
        <v>114.43</v>
      </c>
      <c r="AL144" t="str">
        <f ca="1"/>
        <v>Acct  4 - Marcus</v>
      </c>
      <c r="AM144" t="str">
        <f ca="1"/>
        <v>Phone</v>
      </c>
      <c r="AN144">
        <f ca="1"/>
        <v>46208</v>
      </c>
      <c r="AO144">
        <f ca="1"/>
        <v>12062.04</v>
      </c>
      <c r="AP144" t="str">
        <f ca="1"/>
        <v>Acct  5 - T.Rowe Price</v>
      </c>
      <c r="AQ144" t="str">
        <f ca="1"/>
        <v>Phone</v>
      </c>
      <c r="AR144">
        <f ca="1"/>
        <v>46208</v>
      </c>
      <c r="AS144">
        <f ca="1"/>
        <v>-4756.05</v>
      </c>
      <c r="AT144" t="str">
        <f ca="1"/>
        <v>Acct  6 - Platinum</v>
      </c>
      <c r="AU144" t="str">
        <f ca="1"/>
        <v>Phone</v>
      </c>
      <c r="AV144">
        <f ca="1"/>
        <v>46208</v>
      </c>
      <c r="AW144">
        <f ca="1"/>
        <v>-7919.82</v>
      </c>
      <c r="AX144" t="str">
        <f ca="1"/>
        <v>Acct  7 - Visa Go</v>
      </c>
      <c r="AY144" t="str">
        <f ca="1"/>
        <v>Phone</v>
      </c>
      <c r="AZ144">
        <f ca="1"/>
        <v>46208</v>
      </c>
      <c r="BA144">
        <f ca="1"/>
        <v>-4271.75</v>
      </c>
      <c r="BB144" t="str">
        <f ca="1"/>
        <v>Acct  8 - CareCredit</v>
      </c>
      <c r="BC144" t="str">
        <f ca="1"/>
        <v>Phone</v>
      </c>
      <c r="BD144">
        <f ca="1"/>
        <v>46208</v>
      </c>
      <c r="BE144">
        <f ca="1"/>
        <v>0</v>
      </c>
      <c r="BF144" t="str">
        <f ca="1"/>
        <v>Acct  9 - Costco</v>
      </c>
      <c r="BG144" t="str">
        <f ca="1"/>
        <v>Phone</v>
      </c>
      <c r="BH144">
        <f ca="1"/>
        <v>46208</v>
      </c>
      <c r="BI144">
        <f ca="1"/>
        <v>700</v>
      </c>
      <c r="BJ144" t="str">
        <f ca="1"/>
        <v xml:space="preserve">Acct 10 - </v>
      </c>
      <c r="BK144" t="str">
        <f ca="1"/>
        <v>Phone</v>
      </c>
      <c r="BL144">
        <f ca="1"/>
        <v>46208</v>
      </c>
      <c r="BM144">
        <f ca="1"/>
        <v>9139.2400000000016</v>
      </c>
      <c r="BN144" t="str">
        <f ca="1"/>
        <v xml:space="preserve"> Checking</v>
      </c>
      <c r="BO144" t="str">
        <f ca="1"/>
        <v>Phone</v>
      </c>
      <c r="BP144">
        <f ca="1"/>
        <v>46208</v>
      </c>
      <c r="BQ144">
        <f ca="1"/>
        <v>-16947.62</v>
      </c>
      <c r="BR144" t="str">
        <f ca="1"/>
        <v xml:space="preserve"> Credit</v>
      </c>
      <c r="BS144" t="str">
        <f ca="1"/>
        <v>Phone</v>
      </c>
      <c r="BT144">
        <f ca="1"/>
        <v>46208</v>
      </c>
      <c r="BU144">
        <f ca="1"/>
        <v>36416.86</v>
      </c>
      <c r="BV144" t="str">
        <f ca="1"/>
        <v xml:space="preserve"> Savings</v>
      </c>
      <c r="BW144" t="str">
        <f ca="1"/>
        <v>Phone</v>
      </c>
      <c r="BX144">
        <f ca="1"/>
        <v>46208</v>
      </c>
      <c r="BY144">
        <f ca="1"/>
        <v>29308.480000000003</v>
      </c>
      <c r="BZ144" t="str">
        <f ca="1"/>
        <v xml:space="preserve"> Net Worth</v>
      </c>
    </row>
    <row r="145" spans="1:78" x14ac:dyDescent="0.25">
      <c r="A145" t="str">
        <f ca="1"/>
        <v>Phone</v>
      </c>
      <c r="B145" s="8">
        <f ca="1"/>
        <v>46208</v>
      </c>
      <c r="C145" s="107">
        <f ca="1"/>
        <v>1148.040000000002</v>
      </c>
      <c r="D145" t="str">
        <f ca="1"/>
        <v>Acct  1 - US Bank</v>
      </c>
      <c r="F145" t="str">
        <f ca="1"/>
        <v>Sony</v>
      </c>
      <c r="G145" s="8">
        <f ca="1"/>
        <v>46211</v>
      </c>
      <c r="H145" s="107">
        <f ca="1"/>
        <v>9121.25</v>
      </c>
      <c r="I145" s="107">
        <f ca="1"/>
        <v>-16947.62</v>
      </c>
      <c r="J145" s="107">
        <f ca="1"/>
        <v>36416.86</v>
      </c>
      <c r="K145" s="107">
        <f ca="1"/>
        <v>29290.489999999998</v>
      </c>
      <c r="L145" s="107">
        <f ca="1"/>
        <v>1130.050000000002</v>
      </c>
      <c r="M145" s="107">
        <f ca="1"/>
        <v>7991.1999999999989</v>
      </c>
      <c r="N145" s="107">
        <f ca="1"/>
        <v>24240.39</v>
      </c>
      <c r="O145" s="107">
        <f ca="1"/>
        <v>114.43</v>
      </c>
      <c r="P145" s="107">
        <f ca="1"/>
        <v>12062.04</v>
      </c>
      <c r="Q145" s="107">
        <f ca="1"/>
        <v>-4756.05</v>
      </c>
      <c r="R145" s="107">
        <f ca="1"/>
        <v>-7919.82</v>
      </c>
      <c r="S145" s="107">
        <f ca="1"/>
        <v>-4271.75</v>
      </c>
      <c r="T145" s="107">
        <f ca="1"/>
        <v>0</v>
      </c>
      <c r="U145" s="107">
        <f ca="1"/>
        <v>700</v>
      </c>
      <c r="W145" t="str">
        <f ca="1"/>
        <v>Sony</v>
      </c>
      <c r="X145">
        <f ca="1"/>
        <v>46211</v>
      </c>
      <c r="Y145">
        <f ca="1"/>
        <v>1130.050000000002</v>
      </c>
      <c r="Z145" t="str">
        <f ca="1"/>
        <v>Acct  1 - US Bank</v>
      </c>
      <c r="AA145" t="str">
        <f ca="1"/>
        <v>Sony</v>
      </c>
      <c r="AB145">
        <f ca="1"/>
        <v>46211</v>
      </c>
      <c r="AC145">
        <f ca="1"/>
        <v>7991.1999999999989</v>
      </c>
      <c r="AD145" t="str">
        <f ca="1"/>
        <v>Acct  2 - Wells Fargo</v>
      </c>
      <c r="AE145" t="str">
        <f ca="1"/>
        <v>Sony</v>
      </c>
      <c r="AF145">
        <f ca="1"/>
        <v>46211</v>
      </c>
      <c r="AG145">
        <f ca="1"/>
        <v>24240.39</v>
      </c>
      <c r="AH145" t="str">
        <f ca="1"/>
        <v>Acct  3 - ADP</v>
      </c>
      <c r="AI145" t="str">
        <f ca="1"/>
        <v>Sony</v>
      </c>
      <c r="AJ145">
        <f ca="1"/>
        <v>46211</v>
      </c>
      <c r="AK145">
        <f ca="1"/>
        <v>114.43</v>
      </c>
      <c r="AL145" t="str">
        <f ca="1"/>
        <v>Acct  4 - Marcus</v>
      </c>
      <c r="AM145" t="str">
        <f ca="1"/>
        <v>Sony</v>
      </c>
      <c r="AN145">
        <f ca="1"/>
        <v>46211</v>
      </c>
      <c r="AO145">
        <f ca="1"/>
        <v>12062.04</v>
      </c>
      <c r="AP145" t="str">
        <f ca="1"/>
        <v>Acct  5 - T.Rowe Price</v>
      </c>
      <c r="AQ145" t="str">
        <f ca="1"/>
        <v>Sony</v>
      </c>
      <c r="AR145">
        <f ca="1"/>
        <v>46211</v>
      </c>
      <c r="AS145">
        <f ca="1"/>
        <v>-4756.05</v>
      </c>
      <c r="AT145" t="str">
        <f ca="1"/>
        <v>Acct  6 - Platinum</v>
      </c>
      <c r="AU145" t="str">
        <f ca="1"/>
        <v>Sony</v>
      </c>
      <c r="AV145">
        <f ca="1"/>
        <v>46211</v>
      </c>
      <c r="AW145">
        <f ca="1"/>
        <v>-7919.82</v>
      </c>
      <c r="AX145" t="str">
        <f ca="1"/>
        <v>Acct  7 - Visa Go</v>
      </c>
      <c r="AY145" t="str">
        <f ca="1"/>
        <v>Sony</v>
      </c>
      <c r="AZ145">
        <f ca="1"/>
        <v>46211</v>
      </c>
      <c r="BA145">
        <f ca="1"/>
        <v>-4271.75</v>
      </c>
      <c r="BB145" t="str">
        <f ca="1"/>
        <v>Acct  8 - CareCredit</v>
      </c>
      <c r="BC145" t="str">
        <f ca="1"/>
        <v>Sony</v>
      </c>
      <c r="BD145">
        <f ca="1"/>
        <v>46211</v>
      </c>
      <c r="BE145">
        <f ca="1"/>
        <v>0</v>
      </c>
      <c r="BF145" t="str">
        <f ca="1"/>
        <v>Acct  9 - Costco</v>
      </c>
      <c r="BG145" t="str">
        <f ca="1"/>
        <v>Sony</v>
      </c>
      <c r="BH145">
        <f ca="1"/>
        <v>46211</v>
      </c>
      <c r="BI145">
        <f ca="1"/>
        <v>700</v>
      </c>
      <c r="BJ145" t="str">
        <f ca="1"/>
        <v xml:space="preserve">Acct 10 - </v>
      </c>
      <c r="BK145" t="str">
        <f ca="1"/>
        <v>Sony</v>
      </c>
      <c r="BL145">
        <f ca="1"/>
        <v>46211</v>
      </c>
      <c r="BM145">
        <f ca="1"/>
        <v>9121.25</v>
      </c>
      <c r="BN145" t="str">
        <f ca="1"/>
        <v xml:space="preserve"> Checking</v>
      </c>
      <c r="BO145" t="str">
        <f ca="1"/>
        <v>Sony</v>
      </c>
      <c r="BP145">
        <f ca="1"/>
        <v>46211</v>
      </c>
      <c r="BQ145">
        <f ca="1"/>
        <v>-16947.62</v>
      </c>
      <c r="BR145" t="str">
        <f ca="1"/>
        <v xml:space="preserve"> Credit</v>
      </c>
      <c r="BS145" t="str">
        <f ca="1"/>
        <v>Sony</v>
      </c>
      <c r="BT145">
        <f ca="1"/>
        <v>46211</v>
      </c>
      <c r="BU145">
        <f ca="1"/>
        <v>36416.86</v>
      </c>
      <c r="BV145" t="str">
        <f ca="1"/>
        <v xml:space="preserve"> Savings</v>
      </c>
      <c r="BW145" t="str">
        <f ca="1"/>
        <v>Sony</v>
      </c>
      <c r="BX145">
        <f ca="1"/>
        <v>46211</v>
      </c>
      <c r="BY145">
        <f ca="1"/>
        <v>29290.489999999998</v>
      </c>
      <c r="BZ145" t="str">
        <f ca="1"/>
        <v xml:space="preserve"> Net Worth</v>
      </c>
    </row>
    <row r="146" spans="1:78" x14ac:dyDescent="0.25">
      <c r="A146" t="str">
        <f ca="1"/>
        <v>Sony</v>
      </c>
      <c r="B146" s="8">
        <f ca="1"/>
        <v>46211</v>
      </c>
      <c r="C146" s="107">
        <f ca="1"/>
        <v>1130.050000000002</v>
      </c>
      <c r="D146" t="str">
        <f ca="1"/>
        <v>Acct  1 - US Bank</v>
      </c>
      <c r="F146" t="str">
        <f ca="1"/>
        <v>Phone Insurance</v>
      </c>
      <c r="G146" s="8">
        <f ca="1"/>
        <v>46211</v>
      </c>
      <c r="H146" s="107">
        <f ca="1"/>
        <v>9113.25</v>
      </c>
      <c r="I146" s="107">
        <f ca="1"/>
        <v>-16947.62</v>
      </c>
      <c r="J146" s="107">
        <f ca="1"/>
        <v>36416.86</v>
      </c>
      <c r="K146" s="107">
        <f ca="1"/>
        <v>29282.489999999998</v>
      </c>
      <c r="L146" s="107">
        <f ca="1"/>
        <v>1122.050000000002</v>
      </c>
      <c r="M146" s="107">
        <f ca="1"/>
        <v>7991.1999999999989</v>
      </c>
      <c r="N146" s="107">
        <f ca="1"/>
        <v>24240.39</v>
      </c>
      <c r="O146" s="107">
        <f ca="1"/>
        <v>114.43</v>
      </c>
      <c r="P146" s="107">
        <f ca="1"/>
        <v>12062.04</v>
      </c>
      <c r="Q146" s="107">
        <f ca="1"/>
        <v>-4756.05</v>
      </c>
      <c r="R146" s="107">
        <f ca="1"/>
        <v>-7919.82</v>
      </c>
      <c r="S146" s="107">
        <f ca="1"/>
        <v>-4271.75</v>
      </c>
      <c r="T146" s="107">
        <f ca="1"/>
        <v>0</v>
      </c>
      <c r="U146" s="107">
        <f ca="1"/>
        <v>700</v>
      </c>
      <c r="W146" t="str">
        <f ca="1"/>
        <v>Phone Insurance</v>
      </c>
      <c r="X146">
        <f ca="1"/>
        <v>46211</v>
      </c>
      <c r="Y146">
        <f ca="1"/>
        <v>1122.050000000002</v>
      </c>
      <c r="Z146" t="str">
        <f ca="1"/>
        <v>Acct  1 - US Bank</v>
      </c>
      <c r="AA146" t="str">
        <f ca="1"/>
        <v>Phone Insurance</v>
      </c>
      <c r="AB146">
        <f ca="1"/>
        <v>46211</v>
      </c>
      <c r="AC146">
        <f ca="1"/>
        <v>7991.1999999999989</v>
      </c>
      <c r="AD146" t="str">
        <f ca="1"/>
        <v>Acct  2 - Wells Fargo</v>
      </c>
      <c r="AE146" t="str">
        <f ca="1"/>
        <v>Phone Insurance</v>
      </c>
      <c r="AF146">
        <f ca="1"/>
        <v>46211</v>
      </c>
      <c r="AG146">
        <f ca="1"/>
        <v>24240.39</v>
      </c>
      <c r="AH146" t="str">
        <f ca="1"/>
        <v>Acct  3 - ADP</v>
      </c>
      <c r="AI146" t="str">
        <f ca="1"/>
        <v>Phone Insurance</v>
      </c>
      <c r="AJ146">
        <f ca="1"/>
        <v>46211</v>
      </c>
      <c r="AK146">
        <f ca="1"/>
        <v>114.43</v>
      </c>
      <c r="AL146" t="str">
        <f ca="1"/>
        <v>Acct  4 - Marcus</v>
      </c>
      <c r="AM146" t="str">
        <f ca="1"/>
        <v>Phone Insurance</v>
      </c>
      <c r="AN146">
        <f ca="1"/>
        <v>46211</v>
      </c>
      <c r="AO146">
        <f ca="1"/>
        <v>12062.04</v>
      </c>
      <c r="AP146" t="str">
        <f ca="1"/>
        <v>Acct  5 - T.Rowe Price</v>
      </c>
      <c r="AQ146" t="str">
        <f ca="1"/>
        <v>Phone Insurance</v>
      </c>
      <c r="AR146">
        <f ca="1"/>
        <v>46211</v>
      </c>
      <c r="AS146">
        <f ca="1"/>
        <v>-4756.05</v>
      </c>
      <c r="AT146" t="str">
        <f ca="1"/>
        <v>Acct  6 - Platinum</v>
      </c>
      <c r="AU146" t="str">
        <f ca="1"/>
        <v>Phone Insurance</v>
      </c>
      <c r="AV146">
        <f ca="1"/>
        <v>46211</v>
      </c>
      <c r="AW146">
        <f ca="1"/>
        <v>-7919.82</v>
      </c>
      <c r="AX146" t="str">
        <f ca="1"/>
        <v>Acct  7 - Visa Go</v>
      </c>
      <c r="AY146" t="str">
        <f ca="1"/>
        <v>Phone Insurance</v>
      </c>
      <c r="AZ146">
        <f ca="1"/>
        <v>46211</v>
      </c>
      <c r="BA146">
        <f ca="1"/>
        <v>-4271.75</v>
      </c>
      <c r="BB146" t="str">
        <f ca="1"/>
        <v>Acct  8 - CareCredit</v>
      </c>
      <c r="BC146" t="str">
        <f ca="1"/>
        <v>Phone Insurance</v>
      </c>
      <c r="BD146">
        <f ca="1"/>
        <v>46211</v>
      </c>
      <c r="BE146">
        <f ca="1"/>
        <v>0</v>
      </c>
      <c r="BF146" t="str">
        <f ca="1"/>
        <v>Acct  9 - Costco</v>
      </c>
      <c r="BG146" t="str">
        <f ca="1"/>
        <v>Phone Insurance</v>
      </c>
      <c r="BH146">
        <f ca="1"/>
        <v>46211</v>
      </c>
      <c r="BI146">
        <f ca="1"/>
        <v>700</v>
      </c>
      <c r="BJ146" t="str">
        <f ca="1"/>
        <v xml:space="preserve">Acct 10 - </v>
      </c>
      <c r="BK146" t="str">
        <f ca="1"/>
        <v>Phone Insurance</v>
      </c>
      <c r="BL146">
        <f ca="1"/>
        <v>46211</v>
      </c>
      <c r="BM146">
        <f ca="1"/>
        <v>9113.25</v>
      </c>
      <c r="BN146" t="str">
        <f ca="1"/>
        <v xml:space="preserve"> Checking</v>
      </c>
      <c r="BO146" t="str">
        <f ca="1"/>
        <v>Phone Insurance</v>
      </c>
      <c r="BP146">
        <f ca="1"/>
        <v>46211</v>
      </c>
      <c r="BQ146">
        <f ca="1"/>
        <v>-16947.62</v>
      </c>
      <c r="BR146" t="str">
        <f ca="1"/>
        <v xml:space="preserve"> Credit</v>
      </c>
      <c r="BS146" t="str">
        <f ca="1"/>
        <v>Phone Insurance</v>
      </c>
      <c r="BT146">
        <f ca="1"/>
        <v>46211</v>
      </c>
      <c r="BU146">
        <f ca="1"/>
        <v>36416.86</v>
      </c>
      <c r="BV146" t="str">
        <f ca="1"/>
        <v xml:space="preserve"> Savings</v>
      </c>
      <c r="BW146" t="str">
        <f ca="1"/>
        <v>Phone Insurance</v>
      </c>
      <c r="BX146">
        <f ca="1"/>
        <v>46211</v>
      </c>
      <c r="BY146">
        <f ca="1"/>
        <v>29282.489999999998</v>
      </c>
      <c r="BZ146" t="str">
        <f ca="1"/>
        <v xml:space="preserve"> Net Worth</v>
      </c>
    </row>
    <row r="147" spans="1:78" x14ac:dyDescent="0.25">
      <c r="A147" t="str">
        <f ca="1"/>
        <v>Phone Insurance</v>
      </c>
      <c r="B147" s="8">
        <f ca="1"/>
        <v>46211</v>
      </c>
      <c r="C147" s="107">
        <f ca="1"/>
        <v>1122.050000000002</v>
      </c>
      <c r="D147" t="str">
        <f ca="1"/>
        <v>Acct  1 - US Bank</v>
      </c>
      <c r="F147" t="str">
        <f ca="1"/>
        <v>Amazon</v>
      </c>
      <c r="G147" s="8">
        <f ca="1"/>
        <v>46212</v>
      </c>
      <c r="H147" s="107">
        <f ca="1"/>
        <v>9097.1</v>
      </c>
      <c r="I147" s="107">
        <f ca="1"/>
        <v>-16947.62</v>
      </c>
      <c r="J147" s="107">
        <f ca="1"/>
        <v>36416.86</v>
      </c>
      <c r="K147" s="107">
        <f ca="1"/>
        <v>29266.339999999997</v>
      </c>
      <c r="L147" s="107">
        <f ca="1"/>
        <v>1105.9000000000019</v>
      </c>
      <c r="M147" s="107">
        <f ca="1"/>
        <v>7991.1999999999989</v>
      </c>
      <c r="N147" s="107">
        <f ca="1"/>
        <v>24240.39</v>
      </c>
      <c r="O147" s="107">
        <f ca="1"/>
        <v>114.43</v>
      </c>
      <c r="P147" s="107">
        <f ca="1"/>
        <v>12062.04</v>
      </c>
      <c r="Q147" s="107">
        <f ca="1"/>
        <v>-4756.05</v>
      </c>
      <c r="R147" s="107">
        <f ca="1"/>
        <v>-7919.82</v>
      </c>
      <c r="S147" s="107">
        <f ca="1"/>
        <v>-4271.75</v>
      </c>
      <c r="T147" s="107">
        <f ca="1"/>
        <v>0</v>
      </c>
      <c r="U147" s="107">
        <f ca="1"/>
        <v>700</v>
      </c>
      <c r="W147" t="str">
        <f ca="1"/>
        <v>Amazon</v>
      </c>
      <c r="X147">
        <f ca="1"/>
        <v>46212</v>
      </c>
      <c r="Y147">
        <f ca="1"/>
        <v>1105.9000000000019</v>
      </c>
      <c r="Z147" t="str">
        <f ca="1"/>
        <v>Acct  1 - US Bank</v>
      </c>
      <c r="AA147" t="str">
        <f ca="1"/>
        <v>Amazon</v>
      </c>
      <c r="AB147">
        <f ca="1"/>
        <v>46212</v>
      </c>
      <c r="AC147">
        <f ca="1"/>
        <v>7991.1999999999989</v>
      </c>
      <c r="AD147" t="str">
        <f ca="1"/>
        <v>Acct  2 - Wells Fargo</v>
      </c>
      <c r="AE147" t="str">
        <f ca="1"/>
        <v>Amazon</v>
      </c>
      <c r="AF147">
        <f ca="1"/>
        <v>46212</v>
      </c>
      <c r="AG147">
        <f ca="1"/>
        <v>24240.39</v>
      </c>
      <c r="AH147" t="str">
        <f ca="1"/>
        <v>Acct  3 - ADP</v>
      </c>
      <c r="AI147" t="str">
        <f ca="1"/>
        <v>Amazon</v>
      </c>
      <c r="AJ147">
        <f ca="1"/>
        <v>46212</v>
      </c>
      <c r="AK147">
        <f ca="1"/>
        <v>114.43</v>
      </c>
      <c r="AL147" t="str">
        <f ca="1"/>
        <v>Acct  4 - Marcus</v>
      </c>
      <c r="AM147" t="str">
        <f ca="1"/>
        <v>Amazon</v>
      </c>
      <c r="AN147">
        <f ca="1"/>
        <v>46212</v>
      </c>
      <c r="AO147">
        <f ca="1"/>
        <v>12062.04</v>
      </c>
      <c r="AP147" t="str">
        <f ca="1"/>
        <v>Acct  5 - T.Rowe Price</v>
      </c>
      <c r="AQ147" t="str">
        <f ca="1"/>
        <v>Amazon</v>
      </c>
      <c r="AR147">
        <f ca="1"/>
        <v>46212</v>
      </c>
      <c r="AS147">
        <f ca="1"/>
        <v>-4756.05</v>
      </c>
      <c r="AT147" t="str">
        <f ca="1"/>
        <v>Acct  6 - Platinum</v>
      </c>
      <c r="AU147" t="str">
        <f ca="1"/>
        <v>Amazon</v>
      </c>
      <c r="AV147">
        <f ca="1"/>
        <v>46212</v>
      </c>
      <c r="AW147">
        <f ca="1"/>
        <v>-7919.82</v>
      </c>
      <c r="AX147" t="str">
        <f ca="1"/>
        <v>Acct  7 - Visa Go</v>
      </c>
      <c r="AY147" t="str">
        <f ca="1"/>
        <v>Amazon</v>
      </c>
      <c r="AZ147">
        <f ca="1"/>
        <v>46212</v>
      </c>
      <c r="BA147">
        <f ca="1"/>
        <v>-4271.75</v>
      </c>
      <c r="BB147" t="str">
        <f ca="1"/>
        <v>Acct  8 - CareCredit</v>
      </c>
      <c r="BC147" t="str">
        <f ca="1"/>
        <v>Amazon</v>
      </c>
      <c r="BD147">
        <f ca="1"/>
        <v>46212</v>
      </c>
      <c r="BE147">
        <f ca="1"/>
        <v>0</v>
      </c>
      <c r="BF147" t="str">
        <f ca="1"/>
        <v>Acct  9 - Costco</v>
      </c>
      <c r="BG147" t="str">
        <f ca="1"/>
        <v>Amazon</v>
      </c>
      <c r="BH147">
        <f ca="1"/>
        <v>46212</v>
      </c>
      <c r="BI147">
        <f ca="1"/>
        <v>700</v>
      </c>
      <c r="BJ147" t="str">
        <f ca="1"/>
        <v xml:space="preserve">Acct 10 - </v>
      </c>
      <c r="BK147" t="str">
        <f ca="1"/>
        <v>Amazon</v>
      </c>
      <c r="BL147">
        <f ca="1"/>
        <v>46212</v>
      </c>
      <c r="BM147">
        <f ca="1"/>
        <v>9097.1</v>
      </c>
      <c r="BN147" t="str">
        <f ca="1"/>
        <v xml:space="preserve"> Checking</v>
      </c>
      <c r="BO147" t="str">
        <f ca="1"/>
        <v>Amazon</v>
      </c>
      <c r="BP147">
        <f ca="1"/>
        <v>46212</v>
      </c>
      <c r="BQ147">
        <f ca="1"/>
        <v>-16947.62</v>
      </c>
      <c r="BR147" t="str">
        <f ca="1"/>
        <v xml:space="preserve"> Credit</v>
      </c>
      <c r="BS147" t="str">
        <f ca="1"/>
        <v>Amazon</v>
      </c>
      <c r="BT147">
        <f ca="1"/>
        <v>46212</v>
      </c>
      <c r="BU147">
        <f ca="1"/>
        <v>36416.86</v>
      </c>
      <c r="BV147" t="str">
        <f ca="1"/>
        <v xml:space="preserve"> Savings</v>
      </c>
      <c r="BW147" t="str">
        <f ca="1"/>
        <v>Amazon</v>
      </c>
      <c r="BX147">
        <f ca="1"/>
        <v>46212</v>
      </c>
      <c r="BY147">
        <f ca="1"/>
        <v>29266.339999999997</v>
      </c>
      <c r="BZ147" t="str">
        <f ca="1"/>
        <v xml:space="preserve"> Net Worth</v>
      </c>
    </row>
    <row r="148" spans="1:78" x14ac:dyDescent="0.25">
      <c r="A148" t="str">
        <f ca="1"/>
        <v>Amazon</v>
      </c>
      <c r="B148" s="8">
        <f ca="1"/>
        <v>46212</v>
      </c>
      <c r="C148" s="107">
        <f ca="1"/>
        <v>1105.9000000000019</v>
      </c>
      <c r="D148" t="str">
        <f ca="1"/>
        <v>Acct  1 - US Bank</v>
      </c>
      <c r="F148" t="str">
        <f ca="1"/>
        <v>Viso Go</v>
      </c>
      <c r="G148" s="8">
        <f ca="1"/>
        <v>46214</v>
      </c>
      <c r="H148" s="107">
        <f ca="1"/>
        <v>8822.1</v>
      </c>
      <c r="I148" s="107">
        <f ca="1"/>
        <v>-16801.62</v>
      </c>
      <c r="J148" s="107">
        <f ca="1"/>
        <v>36416.86</v>
      </c>
      <c r="K148" s="107">
        <f ca="1"/>
        <v>29137.339999999997</v>
      </c>
      <c r="L148" s="107">
        <f ca="1"/>
        <v>830.90000000000191</v>
      </c>
      <c r="M148" s="107">
        <f ca="1"/>
        <v>7991.1999999999989</v>
      </c>
      <c r="N148" s="107">
        <f ca="1"/>
        <v>24240.39</v>
      </c>
      <c r="O148" s="107">
        <f ca="1"/>
        <v>114.43</v>
      </c>
      <c r="P148" s="107">
        <f ca="1"/>
        <v>12062.04</v>
      </c>
      <c r="Q148" s="107">
        <f ca="1"/>
        <v>-4756.05</v>
      </c>
      <c r="R148" s="107">
        <f ca="1"/>
        <v>-7773.82</v>
      </c>
      <c r="S148" s="107">
        <f ca="1"/>
        <v>-4271.75</v>
      </c>
      <c r="T148" s="107">
        <f ca="1"/>
        <v>0</v>
      </c>
      <c r="U148" s="107">
        <f ca="1"/>
        <v>700</v>
      </c>
      <c r="W148" t="str">
        <f ca="1"/>
        <v>Viso Go</v>
      </c>
      <c r="X148">
        <f ca="1"/>
        <v>46214</v>
      </c>
      <c r="Y148">
        <f ca="1"/>
        <v>830.90000000000191</v>
      </c>
      <c r="Z148" t="str">
        <f ca="1"/>
        <v>Acct  1 - US Bank</v>
      </c>
      <c r="AA148" t="str">
        <f ca="1"/>
        <v>Viso Go</v>
      </c>
      <c r="AB148">
        <f ca="1"/>
        <v>46214</v>
      </c>
      <c r="AC148">
        <f ca="1"/>
        <v>7991.1999999999989</v>
      </c>
      <c r="AD148" t="str">
        <f ca="1"/>
        <v>Acct  2 - Wells Fargo</v>
      </c>
      <c r="AE148" t="str">
        <f ca="1"/>
        <v>Viso Go</v>
      </c>
      <c r="AF148">
        <f ca="1"/>
        <v>46214</v>
      </c>
      <c r="AG148">
        <f ca="1"/>
        <v>24240.39</v>
      </c>
      <c r="AH148" t="str">
        <f ca="1"/>
        <v>Acct  3 - ADP</v>
      </c>
      <c r="AI148" t="str">
        <f ca="1"/>
        <v>Viso Go</v>
      </c>
      <c r="AJ148">
        <f ca="1"/>
        <v>46214</v>
      </c>
      <c r="AK148">
        <f ca="1"/>
        <v>114.43</v>
      </c>
      <c r="AL148" t="str">
        <f ca="1"/>
        <v>Acct  4 - Marcus</v>
      </c>
      <c r="AM148" t="str">
        <f ca="1"/>
        <v>Viso Go</v>
      </c>
      <c r="AN148">
        <f ca="1"/>
        <v>46214</v>
      </c>
      <c r="AO148">
        <f ca="1"/>
        <v>12062.04</v>
      </c>
      <c r="AP148" t="str">
        <f ca="1"/>
        <v>Acct  5 - T.Rowe Price</v>
      </c>
      <c r="AQ148" t="str">
        <f ca="1"/>
        <v>Viso Go</v>
      </c>
      <c r="AR148">
        <f ca="1"/>
        <v>46214</v>
      </c>
      <c r="AS148">
        <f ca="1"/>
        <v>-4756.05</v>
      </c>
      <c r="AT148" t="str">
        <f ca="1"/>
        <v>Acct  6 - Platinum</v>
      </c>
      <c r="AU148" t="str">
        <f ca="1"/>
        <v>Viso Go</v>
      </c>
      <c r="AV148">
        <f ca="1"/>
        <v>46214</v>
      </c>
      <c r="AW148">
        <f ca="1"/>
        <v>-7773.82</v>
      </c>
      <c r="AX148" t="str">
        <f ca="1"/>
        <v>Acct  7 - Visa Go</v>
      </c>
      <c r="AY148" t="str">
        <f ca="1"/>
        <v>Viso Go</v>
      </c>
      <c r="AZ148">
        <f ca="1"/>
        <v>46214</v>
      </c>
      <c r="BA148">
        <f ca="1"/>
        <v>-4271.75</v>
      </c>
      <c r="BB148" t="str">
        <f ca="1"/>
        <v>Acct  8 - CareCredit</v>
      </c>
      <c r="BC148" t="str">
        <f ca="1"/>
        <v>Viso Go</v>
      </c>
      <c r="BD148">
        <f ca="1"/>
        <v>46214</v>
      </c>
      <c r="BE148">
        <f ca="1"/>
        <v>0</v>
      </c>
      <c r="BF148" t="str">
        <f ca="1"/>
        <v>Acct  9 - Costco</v>
      </c>
      <c r="BG148" t="str">
        <f ca="1"/>
        <v>Viso Go</v>
      </c>
      <c r="BH148">
        <f ca="1"/>
        <v>46214</v>
      </c>
      <c r="BI148">
        <f ca="1"/>
        <v>700</v>
      </c>
      <c r="BJ148" t="str">
        <f ca="1"/>
        <v xml:space="preserve">Acct 10 - </v>
      </c>
      <c r="BK148" t="str">
        <f ca="1"/>
        <v>Viso Go</v>
      </c>
      <c r="BL148">
        <f ca="1"/>
        <v>46214</v>
      </c>
      <c r="BM148">
        <f ca="1"/>
        <v>8822.1</v>
      </c>
      <c r="BN148" t="str">
        <f ca="1"/>
        <v xml:space="preserve"> Checking</v>
      </c>
      <c r="BO148" t="str">
        <f ca="1"/>
        <v>Viso Go</v>
      </c>
      <c r="BP148">
        <f ca="1"/>
        <v>46214</v>
      </c>
      <c r="BQ148">
        <f ca="1"/>
        <v>-16801.62</v>
      </c>
      <c r="BR148" t="str">
        <f ca="1"/>
        <v xml:space="preserve"> Credit</v>
      </c>
      <c r="BS148" t="str">
        <f ca="1"/>
        <v>Viso Go</v>
      </c>
      <c r="BT148">
        <f ca="1"/>
        <v>46214</v>
      </c>
      <c r="BU148">
        <f ca="1"/>
        <v>36416.86</v>
      </c>
      <c r="BV148" t="str">
        <f ca="1"/>
        <v xml:space="preserve"> Savings</v>
      </c>
      <c r="BW148" t="str">
        <f ca="1"/>
        <v>Viso Go</v>
      </c>
      <c r="BX148">
        <f ca="1"/>
        <v>46214</v>
      </c>
      <c r="BY148">
        <f ca="1"/>
        <v>29137.339999999997</v>
      </c>
      <c r="BZ148" t="str">
        <f ca="1"/>
        <v xml:space="preserve"> Net Worth</v>
      </c>
    </row>
    <row r="149" spans="1:78" x14ac:dyDescent="0.25">
      <c r="A149" t="str">
        <f ca="1"/>
        <v>Viso Go</v>
      </c>
      <c r="B149" s="8">
        <f ca="1"/>
        <v>46214</v>
      </c>
      <c r="C149" s="107">
        <f ca="1"/>
        <v>830.90000000000191</v>
      </c>
      <c r="D149" t="str">
        <f ca="1"/>
        <v>Acct  1 - US Bank</v>
      </c>
      <c r="F149" t="str">
        <f ca="1"/>
        <v>Motorcycle</v>
      </c>
      <c r="G149" s="8">
        <f ca="1"/>
        <v>46219</v>
      </c>
      <c r="H149" s="107">
        <f ca="1"/>
        <v>8671.7200000000012</v>
      </c>
      <c r="I149" s="107">
        <f ca="1"/>
        <v>-16801.62</v>
      </c>
      <c r="J149" s="107">
        <f ca="1"/>
        <v>36416.86</v>
      </c>
      <c r="K149" s="107">
        <f ca="1"/>
        <v>28986.959999999999</v>
      </c>
      <c r="L149" s="107">
        <f ca="1"/>
        <v>680.52000000000191</v>
      </c>
      <c r="M149" s="107">
        <f ca="1"/>
        <v>7991.1999999999989</v>
      </c>
      <c r="N149" s="107">
        <f ca="1"/>
        <v>24240.39</v>
      </c>
      <c r="O149" s="107">
        <f ca="1"/>
        <v>114.43</v>
      </c>
      <c r="P149" s="107">
        <f ca="1"/>
        <v>12062.04</v>
      </c>
      <c r="Q149" s="107">
        <f ca="1"/>
        <v>-4756.05</v>
      </c>
      <c r="R149" s="107">
        <f ca="1"/>
        <v>-7773.82</v>
      </c>
      <c r="S149" s="107">
        <f ca="1"/>
        <v>-4271.75</v>
      </c>
      <c r="T149" s="107">
        <f ca="1"/>
        <v>0</v>
      </c>
      <c r="U149" s="107">
        <f ca="1"/>
        <v>700</v>
      </c>
      <c r="W149" t="str">
        <f ca="1"/>
        <v>Motorcycle</v>
      </c>
      <c r="X149">
        <f ca="1"/>
        <v>46219</v>
      </c>
      <c r="Y149">
        <f ca="1"/>
        <v>680.52000000000191</v>
      </c>
      <c r="Z149" t="str">
        <f ca="1"/>
        <v>Acct  1 - US Bank</v>
      </c>
      <c r="AA149" t="str">
        <f ca="1"/>
        <v>Motorcycle</v>
      </c>
      <c r="AB149">
        <f ca="1"/>
        <v>46219</v>
      </c>
      <c r="AC149">
        <f ca="1"/>
        <v>7991.1999999999989</v>
      </c>
      <c r="AD149" t="str">
        <f ca="1"/>
        <v>Acct  2 - Wells Fargo</v>
      </c>
      <c r="AE149" t="str">
        <f ca="1"/>
        <v>Motorcycle</v>
      </c>
      <c r="AF149">
        <f ca="1"/>
        <v>46219</v>
      </c>
      <c r="AG149">
        <f ca="1"/>
        <v>24240.39</v>
      </c>
      <c r="AH149" t="str">
        <f ca="1"/>
        <v>Acct  3 - ADP</v>
      </c>
      <c r="AI149" t="str">
        <f ca="1"/>
        <v>Motorcycle</v>
      </c>
      <c r="AJ149">
        <f ca="1"/>
        <v>46219</v>
      </c>
      <c r="AK149">
        <f ca="1"/>
        <v>114.43</v>
      </c>
      <c r="AL149" t="str">
        <f ca="1"/>
        <v>Acct  4 - Marcus</v>
      </c>
      <c r="AM149" t="str">
        <f ca="1"/>
        <v>Motorcycle</v>
      </c>
      <c r="AN149">
        <f ca="1"/>
        <v>46219</v>
      </c>
      <c r="AO149">
        <f ca="1"/>
        <v>12062.04</v>
      </c>
      <c r="AP149" t="str">
        <f ca="1"/>
        <v>Acct  5 - T.Rowe Price</v>
      </c>
      <c r="AQ149" t="str">
        <f ca="1"/>
        <v>Motorcycle</v>
      </c>
      <c r="AR149">
        <f ca="1"/>
        <v>46219</v>
      </c>
      <c r="AS149">
        <f ca="1"/>
        <v>-4756.05</v>
      </c>
      <c r="AT149" t="str">
        <f ca="1"/>
        <v>Acct  6 - Platinum</v>
      </c>
      <c r="AU149" t="str">
        <f ca="1"/>
        <v>Motorcycle</v>
      </c>
      <c r="AV149">
        <f ca="1"/>
        <v>46219</v>
      </c>
      <c r="AW149">
        <f ca="1"/>
        <v>-7773.82</v>
      </c>
      <c r="AX149" t="str">
        <f ca="1"/>
        <v>Acct  7 - Visa Go</v>
      </c>
      <c r="AY149" t="str">
        <f ca="1"/>
        <v>Motorcycle</v>
      </c>
      <c r="AZ149">
        <f ca="1"/>
        <v>46219</v>
      </c>
      <c r="BA149">
        <f ca="1"/>
        <v>-4271.75</v>
      </c>
      <c r="BB149" t="str">
        <f ca="1"/>
        <v>Acct  8 - CareCredit</v>
      </c>
      <c r="BC149" t="str">
        <f ca="1"/>
        <v>Motorcycle</v>
      </c>
      <c r="BD149">
        <f ca="1"/>
        <v>46219</v>
      </c>
      <c r="BE149">
        <f ca="1"/>
        <v>0</v>
      </c>
      <c r="BF149" t="str">
        <f ca="1"/>
        <v>Acct  9 - Costco</v>
      </c>
      <c r="BG149" t="str">
        <f ca="1"/>
        <v>Motorcycle</v>
      </c>
      <c r="BH149">
        <f ca="1"/>
        <v>46219</v>
      </c>
      <c r="BI149">
        <f ca="1"/>
        <v>700</v>
      </c>
      <c r="BJ149" t="str">
        <f ca="1"/>
        <v xml:space="preserve">Acct 10 - </v>
      </c>
      <c r="BK149" t="str">
        <f ca="1"/>
        <v>Motorcycle</v>
      </c>
      <c r="BL149">
        <f ca="1"/>
        <v>46219</v>
      </c>
      <c r="BM149">
        <f ca="1"/>
        <v>8671.7200000000012</v>
      </c>
      <c r="BN149" t="str">
        <f ca="1"/>
        <v xml:space="preserve"> Checking</v>
      </c>
      <c r="BO149" t="str">
        <f ca="1"/>
        <v>Motorcycle</v>
      </c>
      <c r="BP149">
        <f ca="1"/>
        <v>46219</v>
      </c>
      <c r="BQ149">
        <f ca="1"/>
        <v>-16801.62</v>
      </c>
      <c r="BR149" t="str">
        <f ca="1"/>
        <v xml:space="preserve"> Credit</v>
      </c>
      <c r="BS149" t="str">
        <f ca="1"/>
        <v>Motorcycle</v>
      </c>
      <c r="BT149">
        <f ca="1"/>
        <v>46219</v>
      </c>
      <c r="BU149">
        <f ca="1"/>
        <v>36416.86</v>
      </c>
      <c r="BV149" t="str">
        <f ca="1"/>
        <v xml:space="preserve"> Savings</v>
      </c>
      <c r="BW149" t="str">
        <f ca="1"/>
        <v>Motorcycle</v>
      </c>
      <c r="BX149">
        <f ca="1"/>
        <v>46219</v>
      </c>
      <c r="BY149">
        <f ca="1"/>
        <v>28986.959999999999</v>
      </c>
      <c r="BZ149" t="str">
        <f ca="1"/>
        <v xml:space="preserve"> Net Worth</v>
      </c>
    </row>
    <row r="150" spans="1:78" x14ac:dyDescent="0.25">
      <c r="A150" t="str">
        <f ca="1"/>
        <v>Motorcycle</v>
      </c>
      <c r="B150" s="8">
        <f ca="1"/>
        <v>46219</v>
      </c>
      <c r="C150" s="107">
        <f ca="1"/>
        <v>680.52000000000191</v>
      </c>
      <c r="D150" t="str">
        <f ca="1"/>
        <v>Acct  1 - US Bank</v>
      </c>
      <c r="F150" t="str">
        <f ca="1"/>
        <v>Paycheck</v>
      </c>
      <c r="G150" s="8">
        <f ca="1"/>
        <v>46220</v>
      </c>
      <c r="H150" s="107">
        <f ca="1"/>
        <v>10271.720000000001</v>
      </c>
      <c r="I150" s="107">
        <f ca="1"/>
        <v>-16801.62</v>
      </c>
      <c r="J150" s="107">
        <f ca="1"/>
        <v>36416.86</v>
      </c>
      <c r="K150" s="107">
        <f ca="1"/>
        <v>30586.959999999999</v>
      </c>
      <c r="L150" s="107">
        <f ca="1"/>
        <v>1820.5200000000018</v>
      </c>
      <c r="M150" s="107">
        <f ca="1"/>
        <v>8451.1999999999989</v>
      </c>
      <c r="N150" s="107">
        <f ca="1"/>
        <v>24240.39</v>
      </c>
      <c r="O150" s="107">
        <f ca="1"/>
        <v>114.43</v>
      </c>
      <c r="P150" s="107">
        <f ca="1"/>
        <v>12062.04</v>
      </c>
      <c r="Q150" s="107">
        <f ca="1"/>
        <v>-4756.05</v>
      </c>
      <c r="R150" s="107">
        <f ca="1"/>
        <v>-7773.82</v>
      </c>
      <c r="S150" s="107">
        <f ca="1"/>
        <v>-4271.75</v>
      </c>
      <c r="T150" s="107">
        <f ca="1"/>
        <v>0</v>
      </c>
      <c r="U150" s="107">
        <f ca="1"/>
        <v>700</v>
      </c>
      <c r="W150" t="str">
        <f ca="1"/>
        <v>Paycheck</v>
      </c>
      <c r="X150">
        <f ca="1"/>
        <v>46220</v>
      </c>
      <c r="Y150">
        <f ca="1"/>
        <v>1820.5200000000018</v>
      </c>
      <c r="Z150" t="str">
        <f ca="1"/>
        <v>Acct  1 - US Bank</v>
      </c>
      <c r="AA150" t="str">
        <f ca="1"/>
        <v>Paycheck</v>
      </c>
      <c r="AB150">
        <f ca="1"/>
        <v>46220</v>
      </c>
      <c r="AC150">
        <f ca="1"/>
        <v>8451.1999999999989</v>
      </c>
      <c r="AD150" t="str">
        <f ca="1"/>
        <v>Acct  2 - Wells Fargo</v>
      </c>
      <c r="AE150" t="str">
        <f ca="1"/>
        <v>Paycheck</v>
      </c>
      <c r="AF150">
        <f ca="1"/>
        <v>46220</v>
      </c>
      <c r="AG150">
        <f ca="1"/>
        <v>24240.39</v>
      </c>
      <c r="AH150" t="str">
        <f ca="1"/>
        <v>Acct  3 - ADP</v>
      </c>
      <c r="AI150" t="str">
        <f ca="1"/>
        <v>Paycheck</v>
      </c>
      <c r="AJ150">
        <f ca="1"/>
        <v>46220</v>
      </c>
      <c r="AK150">
        <f ca="1"/>
        <v>114.43</v>
      </c>
      <c r="AL150" t="str">
        <f ca="1"/>
        <v>Acct  4 - Marcus</v>
      </c>
      <c r="AM150" t="str">
        <f ca="1"/>
        <v>Paycheck</v>
      </c>
      <c r="AN150">
        <f ca="1"/>
        <v>46220</v>
      </c>
      <c r="AO150">
        <f ca="1"/>
        <v>12062.04</v>
      </c>
      <c r="AP150" t="str">
        <f ca="1"/>
        <v>Acct  5 - T.Rowe Price</v>
      </c>
      <c r="AQ150" t="str">
        <f ca="1"/>
        <v>Paycheck</v>
      </c>
      <c r="AR150">
        <f ca="1"/>
        <v>46220</v>
      </c>
      <c r="AS150">
        <f ca="1"/>
        <v>-4756.05</v>
      </c>
      <c r="AT150" t="str">
        <f ca="1"/>
        <v>Acct  6 - Platinum</v>
      </c>
      <c r="AU150" t="str">
        <f ca="1"/>
        <v>Paycheck</v>
      </c>
      <c r="AV150">
        <f ca="1"/>
        <v>46220</v>
      </c>
      <c r="AW150">
        <f ca="1"/>
        <v>-7773.82</v>
      </c>
      <c r="AX150" t="str">
        <f ca="1"/>
        <v>Acct  7 - Visa Go</v>
      </c>
      <c r="AY150" t="str">
        <f ca="1"/>
        <v>Paycheck</v>
      </c>
      <c r="AZ150">
        <f ca="1"/>
        <v>46220</v>
      </c>
      <c r="BA150">
        <f ca="1"/>
        <v>-4271.75</v>
      </c>
      <c r="BB150" t="str">
        <f ca="1"/>
        <v>Acct  8 - CareCredit</v>
      </c>
      <c r="BC150" t="str">
        <f ca="1"/>
        <v>Paycheck</v>
      </c>
      <c r="BD150">
        <f ca="1"/>
        <v>46220</v>
      </c>
      <c r="BE150">
        <f ca="1"/>
        <v>0</v>
      </c>
      <c r="BF150" t="str">
        <f ca="1"/>
        <v>Acct  9 - Costco</v>
      </c>
      <c r="BG150" t="str">
        <f ca="1"/>
        <v>Paycheck</v>
      </c>
      <c r="BH150">
        <f ca="1"/>
        <v>46220</v>
      </c>
      <c r="BI150">
        <f ca="1"/>
        <v>700</v>
      </c>
      <c r="BJ150" t="str">
        <f ca="1"/>
        <v xml:space="preserve">Acct 10 - </v>
      </c>
      <c r="BK150" t="str">
        <f ca="1"/>
        <v>Paycheck</v>
      </c>
      <c r="BL150">
        <f ca="1"/>
        <v>46220</v>
      </c>
      <c r="BM150">
        <f ca="1"/>
        <v>10271.720000000001</v>
      </c>
      <c r="BN150" t="str">
        <f ca="1"/>
        <v xml:space="preserve"> Checking</v>
      </c>
      <c r="BO150" t="str">
        <f ca="1"/>
        <v>Paycheck</v>
      </c>
      <c r="BP150">
        <f ca="1"/>
        <v>46220</v>
      </c>
      <c r="BQ150">
        <f ca="1"/>
        <v>-16801.62</v>
      </c>
      <c r="BR150" t="str">
        <f ca="1"/>
        <v xml:space="preserve"> Credit</v>
      </c>
      <c r="BS150" t="str">
        <f ca="1"/>
        <v>Paycheck</v>
      </c>
      <c r="BT150">
        <f ca="1"/>
        <v>46220</v>
      </c>
      <c r="BU150">
        <f ca="1"/>
        <v>36416.86</v>
      </c>
      <c r="BV150" t="str">
        <f ca="1"/>
        <v xml:space="preserve"> Savings</v>
      </c>
      <c r="BW150" t="str">
        <f ca="1"/>
        <v>Paycheck</v>
      </c>
      <c r="BX150">
        <f ca="1"/>
        <v>46220</v>
      </c>
      <c r="BY150">
        <f ca="1"/>
        <v>30586.959999999999</v>
      </c>
      <c r="BZ150" t="str">
        <f ca="1"/>
        <v xml:space="preserve"> Net Worth</v>
      </c>
    </row>
    <row r="151" spans="1:78" x14ac:dyDescent="0.25">
      <c r="A151" t="str">
        <f ca="1"/>
        <v>Paycheck</v>
      </c>
      <c r="B151" s="8">
        <f ca="1"/>
        <v>46220</v>
      </c>
      <c r="C151" s="107">
        <f ca="1"/>
        <v>1820.5200000000018</v>
      </c>
      <c r="D151" t="str">
        <f ca="1"/>
        <v>Acct  1 - US Bank</v>
      </c>
      <c r="F151" t="str">
        <f ca="1"/>
        <v>Ameritas</v>
      </c>
      <c r="G151" s="8">
        <f ca="1"/>
        <v>46220</v>
      </c>
      <c r="H151" s="107">
        <f ca="1"/>
        <v>10271.720000000001</v>
      </c>
      <c r="I151" s="107">
        <f ca="1"/>
        <v>-16801.62</v>
      </c>
      <c r="J151" s="107">
        <f ca="1"/>
        <v>36528.86</v>
      </c>
      <c r="K151" s="107">
        <f ca="1"/>
        <v>30698.959999999999</v>
      </c>
      <c r="L151" s="107">
        <f ca="1"/>
        <v>1820.5200000000018</v>
      </c>
      <c r="M151" s="107">
        <f ca="1"/>
        <v>8451.1999999999989</v>
      </c>
      <c r="N151" s="107">
        <f ca="1"/>
        <v>24352.39</v>
      </c>
      <c r="O151" s="107">
        <f ca="1"/>
        <v>114.43</v>
      </c>
      <c r="P151" s="107">
        <f ca="1"/>
        <v>12062.04</v>
      </c>
      <c r="Q151" s="107">
        <f ca="1"/>
        <v>-4756.05</v>
      </c>
      <c r="R151" s="107">
        <f ca="1"/>
        <v>-7773.82</v>
      </c>
      <c r="S151" s="107">
        <f ca="1"/>
        <v>-4271.75</v>
      </c>
      <c r="T151" s="107">
        <f ca="1"/>
        <v>0</v>
      </c>
      <c r="U151" s="107">
        <f ca="1"/>
        <v>700</v>
      </c>
      <c r="W151" t="str">
        <f ca="1"/>
        <v>Ameritas</v>
      </c>
      <c r="X151">
        <f ca="1"/>
        <v>46220</v>
      </c>
      <c r="Y151">
        <f ca="1"/>
        <v>1820.5200000000018</v>
      </c>
      <c r="Z151" t="str">
        <f ca="1"/>
        <v>Acct  1 - US Bank</v>
      </c>
      <c r="AA151" t="str">
        <f ca="1"/>
        <v>Ameritas</v>
      </c>
      <c r="AB151">
        <f ca="1"/>
        <v>46220</v>
      </c>
      <c r="AC151">
        <f ca="1"/>
        <v>8451.1999999999989</v>
      </c>
      <c r="AD151" t="str">
        <f ca="1"/>
        <v>Acct  2 - Wells Fargo</v>
      </c>
      <c r="AE151" t="str">
        <f ca="1"/>
        <v>Ameritas</v>
      </c>
      <c r="AF151">
        <f ca="1"/>
        <v>46220</v>
      </c>
      <c r="AG151">
        <f ca="1"/>
        <v>24352.39</v>
      </c>
      <c r="AH151" t="str">
        <f ca="1"/>
        <v>Acct  3 - ADP</v>
      </c>
      <c r="AI151" t="str">
        <f ca="1"/>
        <v>Ameritas</v>
      </c>
      <c r="AJ151">
        <f ca="1"/>
        <v>46220</v>
      </c>
      <c r="AK151">
        <f ca="1"/>
        <v>114.43</v>
      </c>
      <c r="AL151" t="str">
        <f ca="1"/>
        <v>Acct  4 - Marcus</v>
      </c>
      <c r="AM151" t="str">
        <f ca="1"/>
        <v>Ameritas</v>
      </c>
      <c r="AN151">
        <f ca="1"/>
        <v>46220</v>
      </c>
      <c r="AO151">
        <f ca="1"/>
        <v>12062.04</v>
      </c>
      <c r="AP151" t="str">
        <f ca="1"/>
        <v>Acct  5 - T.Rowe Price</v>
      </c>
      <c r="AQ151" t="str">
        <f ca="1"/>
        <v>Ameritas</v>
      </c>
      <c r="AR151">
        <f ca="1"/>
        <v>46220</v>
      </c>
      <c r="AS151">
        <f ca="1"/>
        <v>-4756.05</v>
      </c>
      <c r="AT151" t="str">
        <f ca="1"/>
        <v>Acct  6 - Platinum</v>
      </c>
      <c r="AU151" t="str">
        <f ca="1"/>
        <v>Ameritas</v>
      </c>
      <c r="AV151">
        <f ca="1"/>
        <v>46220</v>
      </c>
      <c r="AW151">
        <f ca="1"/>
        <v>-7773.82</v>
      </c>
      <c r="AX151" t="str">
        <f ca="1"/>
        <v>Acct  7 - Visa Go</v>
      </c>
      <c r="AY151" t="str">
        <f ca="1"/>
        <v>Ameritas</v>
      </c>
      <c r="AZ151">
        <f ca="1"/>
        <v>46220</v>
      </c>
      <c r="BA151">
        <f ca="1"/>
        <v>-4271.75</v>
      </c>
      <c r="BB151" t="str">
        <f ca="1"/>
        <v>Acct  8 - CareCredit</v>
      </c>
      <c r="BC151" t="str">
        <f ca="1"/>
        <v>Ameritas</v>
      </c>
      <c r="BD151">
        <f ca="1"/>
        <v>46220</v>
      </c>
      <c r="BE151">
        <f ca="1"/>
        <v>0</v>
      </c>
      <c r="BF151" t="str">
        <f ca="1"/>
        <v>Acct  9 - Costco</v>
      </c>
      <c r="BG151" t="str">
        <f ca="1"/>
        <v>Ameritas</v>
      </c>
      <c r="BH151">
        <f ca="1"/>
        <v>46220</v>
      </c>
      <c r="BI151">
        <f ca="1"/>
        <v>700</v>
      </c>
      <c r="BJ151" t="str">
        <f ca="1"/>
        <v xml:space="preserve">Acct 10 - </v>
      </c>
      <c r="BK151" t="str">
        <f ca="1"/>
        <v>Ameritas</v>
      </c>
      <c r="BL151">
        <f ca="1"/>
        <v>46220</v>
      </c>
      <c r="BM151">
        <f ca="1"/>
        <v>10271.720000000001</v>
      </c>
      <c r="BN151" t="str">
        <f ca="1"/>
        <v xml:space="preserve"> Checking</v>
      </c>
      <c r="BO151" t="str">
        <f ca="1"/>
        <v>Ameritas</v>
      </c>
      <c r="BP151">
        <f ca="1"/>
        <v>46220</v>
      </c>
      <c r="BQ151">
        <f ca="1"/>
        <v>-16801.62</v>
      </c>
      <c r="BR151" t="str">
        <f ca="1"/>
        <v xml:space="preserve"> Credit</v>
      </c>
      <c r="BS151" t="str">
        <f ca="1"/>
        <v>Ameritas</v>
      </c>
      <c r="BT151">
        <f ca="1"/>
        <v>46220</v>
      </c>
      <c r="BU151">
        <f ca="1"/>
        <v>36528.86</v>
      </c>
      <c r="BV151" t="str">
        <f ca="1"/>
        <v xml:space="preserve"> Savings</v>
      </c>
      <c r="BW151" t="str">
        <f ca="1"/>
        <v>Ameritas</v>
      </c>
      <c r="BX151">
        <f ca="1"/>
        <v>46220</v>
      </c>
      <c r="BY151">
        <f ca="1"/>
        <v>30698.959999999999</v>
      </c>
      <c r="BZ151" t="str">
        <f ca="1"/>
        <v xml:space="preserve"> Net Worth</v>
      </c>
    </row>
    <row r="152" spans="1:78" x14ac:dyDescent="0.25">
      <c r="A152" t="str">
        <f ca="1"/>
        <v>Ameritas</v>
      </c>
      <c r="B152" s="8">
        <f ca="1"/>
        <v>46220</v>
      </c>
      <c r="C152" s="107">
        <f ca="1"/>
        <v>1820.5200000000018</v>
      </c>
      <c r="D152" t="str">
        <f ca="1"/>
        <v>Acct  1 - US Bank</v>
      </c>
      <c r="F152" t="str">
        <f ca="1"/>
        <v>Groceries</v>
      </c>
      <c r="G152" s="8">
        <f ca="1"/>
        <v>46221</v>
      </c>
      <c r="H152" s="107">
        <f ca="1"/>
        <v>10071.720000000001</v>
      </c>
      <c r="I152" s="107">
        <f ca="1"/>
        <v>-16801.62</v>
      </c>
      <c r="J152" s="107">
        <f ca="1"/>
        <v>36528.86</v>
      </c>
      <c r="K152" s="107">
        <f ca="1"/>
        <v>30498.959999999999</v>
      </c>
      <c r="L152" s="107">
        <f ca="1"/>
        <v>1820.5200000000018</v>
      </c>
      <c r="M152" s="107">
        <f ca="1"/>
        <v>8251.1999999999989</v>
      </c>
      <c r="N152" s="107">
        <f ca="1"/>
        <v>24352.39</v>
      </c>
      <c r="O152" s="107">
        <f ca="1"/>
        <v>114.43</v>
      </c>
      <c r="P152" s="107">
        <f ca="1"/>
        <v>12062.04</v>
      </c>
      <c r="Q152" s="107">
        <f ca="1"/>
        <v>-4756.05</v>
      </c>
      <c r="R152" s="107">
        <f ca="1"/>
        <v>-7773.82</v>
      </c>
      <c r="S152" s="107">
        <f ca="1"/>
        <v>-4271.75</v>
      </c>
      <c r="T152" s="107">
        <f ca="1"/>
        <v>0</v>
      </c>
      <c r="U152" s="107">
        <f ca="1"/>
        <v>700</v>
      </c>
      <c r="W152" t="str">
        <f ca="1"/>
        <v>Groceries</v>
      </c>
      <c r="X152">
        <f ca="1"/>
        <v>46221</v>
      </c>
      <c r="Y152">
        <f ca="1"/>
        <v>1820.5200000000018</v>
      </c>
      <c r="Z152" t="str">
        <f ca="1"/>
        <v>Acct  1 - US Bank</v>
      </c>
      <c r="AA152" t="str">
        <f ca="1"/>
        <v>Groceries</v>
      </c>
      <c r="AB152">
        <f ca="1"/>
        <v>46221</v>
      </c>
      <c r="AC152">
        <f ca="1"/>
        <v>8251.1999999999989</v>
      </c>
      <c r="AD152" t="str">
        <f ca="1"/>
        <v>Acct  2 - Wells Fargo</v>
      </c>
      <c r="AE152" t="str">
        <f ca="1"/>
        <v>Groceries</v>
      </c>
      <c r="AF152">
        <f ca="1"/>
        <v>46221</v>
      </c>
      <c r="AG152">
        <f ca="1"/>
        <v>24352.39</v>
      </c>
      <c r="AH152" t="str">
        <f ca="1"/>
        <v>Acct  3 - ADP</v>
      </c>
      <c r="AI152" t="str">
        <f ca="1"/>
        <v>Groceries</v>
      </c>
      <c r="AJ152">
        <f ca="1"/>
        <v>46221</v>
      </c>
      <c r="AK152">
        <f ca="1"/>
        <v>114.43</v>
      </c>
      <c r="AL152" t="str">
        <f ca="1"/>
        <v>Acct  4 - Marcus</v>
      </c>
      <c r="AM152" t="str">
        <f ca="1"/>
        <v>Groceries</v>
      </c>
      <c r="AN152">
        <f ca="1"/>
        <v>46221</v>
      </c>
      <c r="AO152">
        <f ca="1"/>
        <v>12062.04</v>
      </c>
      <c r="AP152" t="str">
        <f ca="1"/>
        <v>Acct  5 - T.Rowe Price</v>
      </c>
      <c r="AQ152" t="str">
        <f ca="1"/>
        <v>Groceries</v>
      </c>
      <c r="AR152">
        <f ca="1"/>
        <v>46221</v>
      </c>
      <c r="AS152">
        <f ca="1"/>
        <v>-4756.05</v>
      </c>
      <c r="AT152" t="str">
        <f ca="1"/>
        <v>Acct  6 - Platinum</v>
      </c>
      <c r="AU152" t="str">
        <f ca="1"/>
        <v>Groceries</v>
      </c>
      <c r="AV152">
        <f ca="1"/>
        <v>46221</v>
      </c>
      <c r="AW152">
        <f ca="1"/>
        <v>-7773.82</v>
      </c>
      <c r="AX152" t="str">
        <f ca="1"/>
        <v>Acct  7 - Visa Go</v>
      </c>
      <c r="AY152" t="str">
        <f ca="1"/>
        <v>Groceries</v>
      </c>
      <c r="AZ152">
        <f ca="1"/>
        <v>46221</v>
      </c>
      <c r="BA152">
        <f ca="1"/>
        <v>-4271.75</v>
      </c>
      <c r="BB152" t="str">
        <f ca="1"/>
        <v>Acct  8 - CareCredit</v>
      </c>
      <c r="BC152" t="str">
        <f ca="1"/>
        <v>Groceries</v>
      </c>
      <c r="BD152">
        <f ca="1"/>
        <v>46221</v>
      </c>
      <c r="BE152">
        <f ca="1"/>
        <v>0</v>
      </c>
      <c r="BF152" t="str">
        <f ca="1"/>
        <v>Acct  9 - Costco</v>
      </c>
      <c r="BG152" t="str">
        <f ca="1"/>
        <v>Groceries</v>
      </c>
      <c r="BH152">
        <f ca="1"/>
        <v>46221</v>
      </c>
      <c r="BI152">
        <f ca="1"/>
        <v>700</v>
      </c>
      <c r="BJ152" t="str">
        <f ca="1"/>
        <v xml:space="preserve">Acct 10 - </v>
      </c>
      <c r="BK152" t="str">
        <f ca="1"/>
        <v>Groceries</v>
      </c>
      <c r="BL152">
        <f ca="1"/>
        <v>46221</v>
      </c>
      <c r="BM152">
        <f ca="1"/>
        <v>10071.720000000001</v>
      </c>
      <c r="BN152" t="str">
        <f ca="1"/>
        <v xml:space="preserve"> Checking</v>
      </c>
      <c r="BO152" t="str">
        <f ca="1"/>
        <v>Groceries</v>
      </c>
      <c r="BP152">
        <f ca="1"/>
        <v>46221</v>
      </c>
      <c r="BQ152">
        <f ca="1"/>
        <v>-16801.62</v>
      </c>
      <c r="BR152" t="str">
        <f ca="1"/>
        <v xml:space="preserve"> Credit</v>
      </c>
      <c r="BS152" t="str">
        <f ca="1"/>
        <v>Groceries</v>
      </c>
      <c r="BT152">
        <f ca="1"/>
        <v>46221</v>
      </c>
      <c r="BU152">
        <f ca="1"/>
        <v>36528.86</v>
      </c>
      <c r="BV152" t="str">
        <f ca="1"/>
        <v xml:space="preserve"> Savings</v>
      </c>
      <c r="BW152" t="str">
        <f ca="1"/>
        <v>Groceries</v>
      </c>
      <c r="BX152">
        <f ca="1"/>
        <v>46221</v>
      </c>
      <c r="BY152">
        <f ca="1"/>
        <v>30498.959999999999</v>
      </c>
      <c r="BZ152" t="str">
        <f ca="1"/>
        <v xml:space="preserve"> Net Worth</v>
      </c>
    </row>
    <row r="153" spans="1:78" x14ac:dyDescent="0.25">
      <c r="A153" t="str">
        <f ca="1"/>
        <v>Groceries</v>
      </c>
      <c r="B153" s="8">
        <f ca="1"/>
        <v>46221</v>
      </c>
      <c r="C153" s="107">
        <f ca="1"/>
        <v>1820.5200000000018</v>
      </c>
      <c r="D153" t="str">
        <f ca="1"/>
        <v>Acct  1 - US Bank</v>
      </c>
      <c r="F153" t="str">
        <f ca="1"/>
        <v>Food &amp; Drinks</v>
      </c>
      <c r="G153" s="8">
        <f ca="1"/>
        <v>46221</v>
      </c>
      <c r="H153" s="107">
        <f ca="1"/>
        <v>9871.7200000000012</v>
      </c>
      <c r="I153" s="107">
        <f ca="1"/>
        <v>-16801.62</v>
      </c>
      <c r="J153" s="107">
        <f ca="1"/>
        <v>36528.86</v>
      </c>
      <c r="K153" s="107">
        <f ca="1"/>
        <v>30298.959999999999</v>
      </c>
      <c r="L153" s="107">
        <f ca="1"/>
        <v>1820.5200000000018</v>
      </c>
      <c r="M153" s="107">
        <f ca="1"/>
        <v>8051.1999999999989</v>
      </c>
      <c r="N153" s="107">
        <f ca="1"/>
        <v>24352.39</v>
      </c>
      <c r="O153" s="107">
        <f ca="1"/>
        <v>114.43</v>
      </c>
      <c r="P153" s="107">
        <f ca="1"/>
        <v>12062.04</v>
      </c>
      <c r="Q153" s="107">
        <f ca="1"/>
        <v>-4756.05</v>
      </c>
      <c r="R153" s="107">
        <f ca="1"/>
        <v>-7773.82</v>
      </c>
      <c r="S153" s="107">
        <f ca="1"/>
        <v>-4271.75</v>
      </c>
      <c r="T153" s="107">
        <f ca="1"/>
        <v>0</v>
      </c>
      <c r="U153" s="107">
        <f ca="1"/>
        <v>700</v>
      </c>
      <c r="W153" t="str">
        <f ca="1"/>
        <v>Food &amp; Drinks</v>
      </c>
      <c r="X153">
        <f ca="1"/>
        <v>46221</v>
      </c>
      <c r="Y153">
        <f ca="1"/>
        <v>1820.5200000000018</v>
      </c>
      <c r="Z153" t="str">
        <f ca="1"/>
        <v>Acct  1 - US Bank</v>
      </c>
      <c r="AA153" t="str">
        <f ca="1"/>
        <v>Food &amp; Drinks</v>
      </c>
      <c r="AB153">
        <f ca="1"/>
        <v>46221</v>
      </c>
      <c r="AC153">
        <f ca="1"/>
        <v>8051.1999999999989</v>
      </c>
      <c r="AD153" t="str">
        <f ca="1"/>
        <v>Acct  2 - Wells Fargo</v>
      </c>
      <c r="AE153" t="str">
        <f ca="1"/>
        <v>Food &amp; Drinks</v>
      </c>
      <c r="AF153">
        <f ca="1"/>
        <v>46221</v>
      </c>
      <c r="AG153">
        <f ca="1"/>
        <v>24352.39</v>
      </c>
      <c r="AH153" t="str">
        <f ca="1"/>
        <v>Acct  3 - ADP</v>
      </c>
      <c r="AI153" t="str">
        <f ca="1"/>
        <v>Food &amp; Drinks</v>
      </c>
      <c r="AJ153">
        <f ca="1"/>
        <v>46221</v>
      </c>
      <c r="AK153">
        <f ca="1"/>
        <v>114.43</v>
      </c>
      <c r="AL153" t="str">
        <f ca="1"/>
        <v>Acct  4 - Marcus</v>
      </c>
      <c r="AM153" t="str">
        <f ca="1"/>
        <v>Food &amp; Drinks</v>
      </c>
      <c r="AN153">
        <f ca="1"/>
        <v>46221</v>
      </c>
      <c r="AO153">
        <f ca="1"/>
        <v>12062.04</v>
      </c>
      <c r="AP153" t="str">
        <f ca="1"/>
        <v>Acct  5 - T.Rowe Price</v>
      </c>
      <c r="AQ153" t="str">
        <f ca="1"/>
        <v>Food &amp; Drinks</v>
      </c>
      <c r="AR153">
        <f ca="1"/>
        <v>46221</v>
      </c>
      <c r="AS153">
        <f ca="1"/>
        <v>-4756.05</v>
      </c>
      <c r="AT153" t="str">
        <f ca="1"/>
        <v>Acct  6 - Platinum</v>
      </c>
      <c r="AU153" t="str">
        <f ca="1"/>
        <v>Food &amp; Drinks</v>
      </c>
      <c r="AV153">
        <f ca="1"/>
        <v>46221</v>
      </c>
      <c r="AW153">
        <f ca="1"/>
        <v>-7773.82</v>
      </c>
      <c r="AX153" t="str">
        <f ca="1"/>
        <v>Acct  7 - Visa Go</v>
      </c>
      <c r="AY153" t="str">
        <f ca="1"/>
        <v>Food &amp; Drinks</v>
      </c>
      <c r="AZ153">
        <f ca="1"/>
        <v>46221</v>
      </c>
      <c r="BA153">
        <f ca="1"/>
        <v>-4271.75</v>
      </c>
      <c r="BB153" t="str">
        <f ca="1"/>
        <v>Acct  8 - CareCredit</v>
      </c>
      <c r="BC153" t="str">
        <f ca="1"/>
        <v>Food &amp; Drinks</v>
      </c>
      <c r="BD153">
        <f ca="1"/>
        <v>46221</v>
      </c>
      <c r="BE153">
        <f ca="1"/>
        <v>0</v>
      </c>
      <c r="BF153" t="str">
        <f ca="1"/>
        <v>Acct  9 - Costco</v>
      </c>
      <c r="BG153" t="str">
        <f ca="1"/>
        <v>Food &amp; Drinks</v>
      </c>
      <c r="BH153">
        <f ca="1"/>
        <v>46221</v>
      </c>
      <c r="BI153">
        <f ca="1"/>
        <v>700</v>
      </c>
      <c r="BJ153" t="str">
        <f ca="1"/>
        <v xml:space="preserve">Acct 10 - </v>
      </c>
      <c r="BK153" t="str">
        <f ca="1"/>
        <v>Food &amp; Drinks</v>
      </c>
      <c r="BL153">
        <f ca="1"/>
        <v>46221</v>
      </c>
      <c r="BM153">
        <f ca="1"/>
        <v>9871.7200000000012</v>
      </c>
      <c r="BN153" t="str">
        <f ca="1"/>
        <v xml:space="preserve"> Checking</v>
      </c>
      <c r="BO153" t="str">
        <f ca="1"/>
        <v>Food &amp; Drinks</v>
      </c>
      <c r="BP153">
        <f ca="1"/>
        <v>46221</v>
      </c>
      <c r="BQ153">
        <f ca="1"/>
        <v>-16801.62</v>
      </c>
      <c r="BR153" t="str">
        <f ca="1"/>
        <v xml:space="preserve"> Credit</v>
      </c>
      <c r="BS153" t="str">
        <f ca="1"/>
        <v>Food &amp; Drinks</v>
      </c>
      <c r="BT153">
        <f ca="1"/>
        <v>46221</v>
      </c>
      <c r="BU153">
        <f ca="1"/>
        <v>36528.86</v>
      </c>
      <c r="BV153" t="str">
        <f ca="1"/>
        <v xml:space="preserve"> Savings</v>
      </c>
      <c r="BW153" t="str">
        <f ca="1"/>
        <v>Food &amp; Drinks</v>
      </c>
      <c r="BX153">
        <f ca="1"/>
        <v>46221</v>
      </c>
      <c r="BY153">
        <f ca="1"/>
        <v>30298.959999999999</v>
      </c>
      <c r="BZ153" t="str">
        <f ca="1"/>
        <v xml:space="preserve"> Net Worth</v>
      </c>
    </row>
    <row r="154" spans="1:78" x14ac:dyDescent="0.25">
      <c r="A154" t="str">
        <f ca="1"/>
        <v>Food &amp; Drinks</v>
      </c>
      <c r="B154" s="8">
        <f ca="1"/>
        <v>46221</v>
      </c>
      <c r="C154" s="107">
        <f ca="1"/>
        <v>1820.5200000000018</v>
      </c>
      <c r="D154" t="str">
        <f ca="1"/>
        <v>Acct  1 - US Bank</v>
      </c>
      <c r="F154" t="str">
        <f ca="1"/>
        <v>Netflix</v>
      </c>
      <c r="G154" s="8">
        <f ca="1"/>
        <v>46223</v>
      </c>
      <c r="H154" s="107">
        <f ca="1"/>
        <v>9846.7300000000014</v>
      </c>
      <c r="I154" s="107">
        <f ca="1"/>
        <v>-16801.62</v>
      </c>
      <c r="J154" s="107">
        <f ca="1"/>
        <v>36528.86</v>
      </c>
      <c r="K154" s="107">
        <f ca="1"/>
        <v>30273.97</v>
      </c>
      <c r="L154" s="107">
        <f ca="1"/>
        <v>1795.5300000000018</v>
      </c>
      <c r="M154" s="107">
        <f ca="1"/>
        <v>8051.1999999999989</v>
      </c>
      <c r="N154" s="107">
        <f ca="1"/>
        <v>24352.39</v>
      </c>
      <c r="O154" s="107">
        <f ca="1"/>
        <v>114.43</v>
      </c>
      <c r="P154" s="107">
        <f ca="1"/>
        <v>12062.04</v>
      </c>
      <c r="Q154" s="107">
        <f ca="1"/>
        <v>-4756.05</v>
      </c>
      <c r="R154" s="107">
        <f ca="1"/>
        <v>-7773.82</v>
      </c>
      <c r="S154" s="107">
        <f ca="1"/>
        <v>-4271.75</v>
      </c>
      <c r="T154" s="107">
        <f ca="1"/>
        <v>0</v>
      </c>
      <c r="U154" s="107">
        <f ca="1"/>
        <v>700</v>
      </c>
      <c r="W154" t="str">
        <f ca="1"/>
        <v>Netflix</v>
      </c>
      <c r="X154">
        <f ca="1"/>
        <v>46223</v>
      </c>
      <c r="Y154">
        <f ca="1"/>
        <v>1795.5300000000018</v>
      </c>
      <c r="Z154" t="str">
        <f ca="1"/>
        <v>Acct  1 - US Bank</v>
      </c>
      <c r="AA154" t="str">
        <f ca="1"/>
        <v>Netflix</v>
      </c>
      <c r="AB154">
        <f ca="1"/>
        <v>46223</v>
      </c>
      <c r="AC154">
        <f ca="1"/>
        <v>8051.1999999999989</v>
      </c>
      <c r="AD154" t="str">
        <f ca="1"/>
        <v>Acct  2 - Wells Fargo</v>
      </c>
      <c r="AE154" t="str">
        <f ca="1"/>
        <v>Netflix</v>
      </c>
      <c r="AF154">
        <f ca="1"/>
        <v>46223</v>
      </c>
      <c r="AG154">
        <f ca="1"/>
        <v>24352.39</v>
      </c>
      <c r="AH154" t="str">
        <f ca="1"/>
        <v>Acct  3 - ADP</v>
      </c>
      <c r="AI154" t="str">
        <f ca="1"/>
        <v>Netflix</v>
      </c>
      <c r="AJ154">
        <f ca="1"/>
        <v>46223</v>
      </c>
      <c r="AK154">
        <f ca="1"/>
        <v>114.43</v>
      </c>
      <c r="AL154" t="str">
        <f ca="1"/>
        <v>Acct  4 - Marcus</v>
      </c>
      <c r="AM154" t="str">
        <f ca="1"/>
        <v>Netflix</v>
      </c>
      <c r="AN154">
        <f ca="1"/>
        <v>46223</v>
      </c>
      <c r="AO154">
        <f ca="1"/>
        <v>12062.04</v>
      </c>
      <c r="AP154" t="str">
        <f ca="1"/>
        <v>Acct  5 - T.Rowe Price</v>
      </c>
      <c r="AQ154" t="str">
        <f ca="1"/>
        <v>Netflix</v>
      </c>
      <c r="AR154">
        <f ca="1"/>
        <v>46223</v>
      </c>
      <c r="AS154">
        <f ca="1"/>
        <v>-4756.05</v>
      </c>
      <c r="AT154" t="str">
        <f ca="1"/>
        <v>Acct  6 - Platinum</v>
      </c>
      <c r="AU154" t="str">
        <f ca="1"/>
        <v>Netflix</v>
      </c>
      <c r="AV154">
        <f ca="1"/>
        <v>46223</v>
      </c>
      <c r="AW154">
        <f ca="1"/>
        <v>-7773.82</v>
      </c>
      <c r="AX154" t="str">
        <f ca="1"/>
        <v>Acct  7 - Visa Go</v>
      </c>
      <c r="AY154" t="str">
        <f ca="1"/>
        <v>Netflix</v>
      </c>
      <c r="AZ154">
        <f ca="1"/>
        <v>46223</v>
      </c>
      <c r="BA154">
        <f ca="1"/>
        <v>-4271.75</v>
      </c>
      <c r="BB154" t="str">
        <f ca="1"/>
        <v>Acct  8 - CareCredit</v>
      </c>
      <c r="BC154" t="str">
        <f ca="1"/>
        <v>Netflix</v>
      </c>
      <c r="BD154">
        <f ca="1"/>
        <v>46223</v>
      </c>
      <c r="BE154">
        <f ca="1"/>
        <v>0</v>
      </c>
      <c r="BF154" t="str">
        <f ca="1"/>
        <v>Acct  9 - Costco</v>
      </c>
      <c r="BG154" t="str">
        <f ca="1"/>
        <v>Netflix</v>
      </c>
      <c r="BH154">
        <f ca="1"/>
        <v>46223</v>
      </c>
      <c r="BI154">
        <f ca="1"/>
        <v>700</v>
      </c>
      <c r="BJ154" t="str">
        <f ca="1"/>
        <v xml:space="preserve">Acct 10 - </v>
      </c>
      <c r="BK154" t="str">
        <f ca="1"/>
        <v>Netflix</v>
      </c>
      <c r="BL154">
        <f ca="1"/>
        <v>46223</v>
      </c>
      <c r="BM154">
        <f ca="1"/>
        <v>9846.7300000000014</v>
      </c>
      <c r="BN154" t="str">
        <f ca="1"/>
        <v xml:space="preserve"> Checking</v>
      </c>
      <c r="BO154" t="str">
        <f ca="1"/>
        <v>Netflix</v>
      </c>
      <c r="BP154">
        <f ca="1"/>
        <v>46223</v>
      </c>
      <c r="BQ154">
        <f ca="1"/>
        <v>-16801.62</v>
      </c>
      <c r="BR154" t="str">
        <f ca="1"/>
        <v xml:space="preserve"> Credit</v>
      </c>
      <c r="BS154" t="str">
        <f ca="1"/>
        <v>Netflix</v>
      </c>
      <c r="BT154">
        <f ca="1"/>
        <v>46223</v>
      </c>
      <c r="BU154">
        <f ca="1"/>
        <v>36528.86</v>
      </c>
      <c r="BV154" t="str">
        <f ca="1"/>
        <v xml:space="preserve"> Savings</v>
      </c>
      <c r="BW154" t="str">
        <f ca="1"/>
        <v>Netflix</v>
      </c>
      <c r="BX154">
        <f ca="1"/>
        <v>46223</v>
      </c>
      <c r="BY154">
        <f ca="1"/>
        <v>30273.97</v>
      </c>
      <c r="BZ154" t="str">
        <f ca="1"/>
        <v xml:space="preserve"> Net Worth</v>
      </c>
    </row>
    <row r="155" spans="1:78" x14ac:dyDescent="0.25">
      <c r="A155" t="str">
        <f ca="1"/>
        <v>Netflix</v>
      </c>
      <c r="B155" s="8">
        <f ca="1"/>
        <v>46223</v>
      </c>
      <c r="C155" s="107">
        <f ca="1"/>
        <v>1795.5300000000018</v>
      </c>
      <c r="D155" t="str">
        <f ca="1"/>
        <v>Acct  1 - US Bank</v>
      </c>
      <c r="F155" t="str">
        <f ca="1"/>
        <v>Renters</v>
      </c>
      <c r="G155" s="8">
        <f ca="1"/>
        <v>46224</v>
      </c>
      <c r="H155" s="107">
        <f ca="1"/>
        <v>9835.8100000000013</v>
      </c>
      <c r="I155" s="107">
        <f ca="1"/>
        <v>-16801.62</v>
      </c>
      <c r="J155" s="107">
        <f ca="1"/>
        <v>36528.86</v>
      </c>
      <c r="K155" s="107">
        <f ca="1"/>
        <v>30263.049999999996</v>
      </c>
      <c r="L155" s="107">
        <f ca="1"/>
        <v>1784.6100000000017</v>
      </c>
      <c r="M155" s="107">
        <f ca="1"/>
        <v>8051.1999999999989</v>
      </c>
      <c r="N155" s="107">
        <f ca="1"/>
        <v>24352.39</v>
      </c>
      <c r="O155" s="107">
        <f ca="1"/>
        <v>114.43</v>
      </c>
      <c r="P155" s="107">
        <f ca="1"/>
        <v>12062.04</v>
      </c>
      <c r="Q155" s="107">
        <f ca="1"/>
        <v>-4756.05</v>
      </c>
      <c r="R155" s="107">
        <f ca="1"/>
        <v>-7773.82</v>
      </c>
      <c r="S155" s="107">
        <f ca="1"/>
        <v>-4271.75</v>
      </c>
      <c r="T155" s="107">
        <f ca="1"/>
        <v>0</v>
      </c>
      <c r="U155" s="107">
        <f ca="1"/>
        <v>700</v>
      </c>
      <c r="W155" t="str">
        <f ca="1"/>
        <v>Renters</v>
      </c>
      <c r="X155">
        <f ca="1"/>
        <v>46224</v>
      </c>
      <c r="Y155">
        <f ca="1"/>
        <v>1784.6100000000017</v>
      </c>
      <c r="Z155" t="str">
        <f ca="1"/>
        <v>Acct  1 - US Bank</v>
      </c>
      <c r="AA155" t="str">
        <f ca="1"/>
        <v>Renters</v>
      </c>
      <c r="AB155">
        <f ca="1"/>
        <v>46224</v>
      </c>
      <c r="AC155">
        <f ca="1"/>
        <v>8051.1999999999989</v>
      </c>
      <c r="AD155" t="str">
        <f ca="1"/>
        <v>Acct  2 - Wells Fargo</v>
      </c>
      <c r="AE155" t="str">
        <f ca="1"/>
        <v>Renters</v>
      </c>
      <c r="AF155">
        <f ca="1"/>
        <v>46224</v>
      </c>
      <c r="AG155">
        <f ca="1"/>
        <v>24352.39</v>
      </c>
      <c r="AH155" t="str">
        <f ca="1"/>
        <v>Acct  3 - ADP</v>
      </c>
      <c r="AI155" t="str">
        <f ca="1"/>
        <v>Renters</v>
      </c>
      <c r="AJ155">
        <f ca="1"/>
        <v>46224</v>
      </c>
      <c r="AK155">
        <f ca="1"/>
        <v>114.43</v>
      </c>
      <c r="AL155" t="str">
        <f ca="1"/>
        <v>Acct  4 - Marcus</v>
      </c>
      <c r="AM155" t="str">
        <f ca="1"/>
        <v>Renters</v>
      </c>
      <c r="AN155">
        <f ca="1"/>
        <v>46224</v>
      </c>
      <c r="AO155">
        <f ca="1"/>
        <v>12062.04</v>
      </c>
      <c r="AP155" t="str">
        <f ca="1"/>
        <v>Acct  5 - T.Rowe Price</v>
      </c>
      <c r="AQ155" t="str">
        <f ca="1"/>
        <v>Renters</v>
      </c>
      <c r="AR155">
        <f ca="1"/>
        <v>46224</v>
      </c>
      <c r="AS155">
        <f ca="1"/>
        <v>-4756.05</v>
      </c>
      <c r="AT155" t="str">
        <f ca="1"/>
        <v>Acct  6 - Platinum</v>
      </c>
      <c r="AU155" t="str">
        <f ca="1"/>
        <v>Renters</v>
      </c>
      <c r="AV155">
        <f ca="1"/>
        <v>46224</v>
      </c>
      <c r="AW155">
        <f ca="1"/>
        <v>-7773.82</v>
      </c>
      <c r="AX155" t="str">
        <f ca="1"/>
        <v>Acct  7 - Visa Go</v>
      </c>
      <c r="AY155" t="str">
        <f ca="1"/>
        <v>Renters</v>
      </c>
      <c r="AZ155">
        <f ca="1"/>
        <v>46224</v>
      </c>
      <c r="BA155">
        <f ca="1"/>
        <v>-4271.75</v>
      </c>
      <c r="BB155" t="str">
        <f ca="1"/>
        <v>Acct  8 - CareCredit</v>
      </c>
      <c r="BC155" t="str">
        <f ca="1"/>
        <v>Renters</v>
      </c>
      <c r="BD155">
        <f ca="1"/>
        <v>46224</v>
      </c>
      <c r="BE155">
        <f ca="1"/>
        <v>0</v>
      </c>
      <c r="BF155" t="str">
        <f ca="1"/>
        <v>Acct  9 - Costco</v>
      </c>
      <c r="BG155" t="str">
        <f ca="1"/>
        <v>Renters</v>
      </c>
      <c r="BH155">
        <f ca="1"/>
        <v>46224</v>
      </c>
      <c r="BI155">
        <f ca="1"/>
        <v>700</v>
      </c>
      <c r="BJ155" t="str">
        <f ca="1"/>
        <v xml:space="preserve">Acct 10 - </v>
      </c>
      <c r="BK155" t="str">
        <f ca="1"/>
        <v>Renters</v>
      </c>
      <c r="BL155">
        <f ca="1"/>
        <v>46224</v>
      </c>
      <c r="BM155">
        <f ca="1"/>
        <v>9835.8100000000013</v>
      </c>
      <c r="BN155" t="str">
        <f ca="1"/>
        <v xml:space="preserve"> Checking</v>
      </c>
      <c r="BO155" t="str">
        <f ca="1"/>
        <v>Renters</v>
      </c>
      <c r="BP155">
        <f ca="1"/>
        <v>46224</v>
      </c>
      <c r="BQ155">
        <f ca="1"/>
        <v>-16801.62</v>
      </c>
      <c r="BR155" t="str">
        <f ca="1"/>
        <v xml:space="preserve"> Credit</v>
      </c>
      <c r="BS155" t="str">
        <f ca="1"/>
        <v>Renters</v>
      </c>
      <c r="BT155">
        <f ca="1"/>
        <v>46224</v>
      </c>
      <c r="BU155">
        <f ca="1"/>
        <v>36528.86</v>
      </c>
      <c r="BV155" t="str">
        <f ca="1"/>
        <v xml:space="preserve"> Savings</v>
      </c>
      <c r="BW155" t="str">
        <f ca="1"/>
        <v>Renters</v>
      </c>
      <c r="BX155">
        <f ca="1"/>
        <v>46224</v>
      </c>
      <c r="BY155">
        <f ca="1"/>
        <v>30263.049999999996</v>
      </c>
      <c r="BZ155" t="str">
        <f ca="1"/>
        <v xml:space="preserve"> Net Worth</v>
      </c>
    </row>
    <row r="156" spans="1:78" x14ac:dyDescent="0.25">
      <c r="A156" t="str">
        <f ca="1"/>
        <v>Renters</v>
      </c>
      <c r="B156" s="8">
        <f ca="1"/>
        <v>46224</v>
      </c>
      <c r="C156" s="107">
        <f ca="1"/>
        <v>1784.6100000000017</v>
      </c>
      <c r="D156" t="str">
        <f ca="1"/>
        <v>Acct  1 - US Bank</v>
      </c>
      <c r="F156" t="str">
        <f ca="1"/>
        <v>Cese Transfer</v>
      </c>
      <c r="G156" s="8">
        <f ca="1"/>
        <v>46228</v>
      </c>
      <c r="H156" s="107">
        <f ca="1"/>
        <v>9977.8100000000013</v>
      </c>
      <c r="I156" s="107">
        <f ca="1"/>
        <v>-16801.62</v>
      </c>
      <c r="J156" s="107">
        <f ca="1"/>
        <v>36528.86</v>
      </c>
      <c r="K156" s="107">
        <f ca="1"/>
        <v>30405.049999999996</v>
      </c>
      <c r="L156" s="107">
        <f ca="1"/>
        <v>1926.6100000000017</v>
      </c>
      <c r="M156" s="107">
        <f ca="1"/>
        <v>8051.1999999999989</v>
      </c>
      <c r="N156" s="107">
        <f ca="1"/>
        <v>24352.39</v>
      </c>
      <c r="O156" s="107">
        <f ca="1"/>
        <v>114.43</v>
      </c>
      <c r="P156" s="107">
        <f ca="1"/>
        <v>12062.04</v>
      </c>
      <c r="Q156" s="107">
        <f ca="1"/>
        <v>-4756.05</v>
      </c>
      <c r="R156" s="107">
        <f ca="1"/>
        <v>-7773.82</v>
      </c>
      <c r="S156" s="107">
        <f ca="1"/>
        <v>-4271.75</v>
      </c>
      <c r="T156" s="107">
        <f ca="1"/>
        <v>0</v>
      </c>
      <c r="U156" s="107">
        <f ca="1"/>
        <v>700</v>
      </c>
      <c r="W156" t="str">
        <f ca="1"/>
        <v>Cese Transfer</v>
      </c>
      <c r="X156">
        <f ca="1"/>
        <v>46228</v>
      </c>
      <c r="Y156">
        <f ca="1"/>
        <v>1926.6100000000017</v>
      </c>
      <c r="Z156" t="str">
        <f ca="1"/>
        <v>Acct  1 - US Bank</v>
      </c>
      <c r="AA156" t="str">
        <f ca="1"/>
        <v>Cese Transfer</v>
      </c>
      <c r="AB156">
        <f ca="1"/>
        <v>46228</v>
      </c>
      <c r="AC156">
        <f ca="1"/>
        <v>8051.1999999999989</v>
      </c>
      <c r="AD156" t="str">
        <f ca="1"/>
        <v>Acct  2 - Wells Fargo</v>
      </c>
      <c r="AE156" t="str">
        <f ca="1"/>
        <v>Cese Transfer</v>
      </c>
      <c r="AF156">
        <f ca="1"/>
        <v>46228</v>
      </c>
      <c r="AG156">
        <f ca="1"/>
        <v>24352.39</v>
      </c>
      <c r="AH156" t="str">
        <f ca="1"/>
        <v>Acct  3 - ADP</v>
      </c>
      <c r="AI156" t="str">
        <f ca="1"/>
        <v>Cese Transfer</v>
      </c>
      <c r="AJ156">
        <f ca="1"/>
        <v>46228</v>
      </c>
      <c r="AK156">
        <f ca="1"/>
        <v>114.43</v>
      </c>
      <c r="AL156" t="str">
        <f ca="1"/>
        <v>Acct  4 - Marcus</v>
      </c>
      <c r="AM156" t="str">
        <f ca="1"/>
        <v>Cese Transfer</v>
      </c>
      <c r="AN156">
        <f ca="1"/>
        <v>46228</v>
      </c>
      <c r="AO156">
        <f ca="1"/>
        <v>12062.04</v>
      </c>
      <c r="AP156" t="str">
        <f ca="1"/>
        <v>Acct  5 - T.Rowe Price</v>
      </c>
      <c r="AQ156" t="str">
        <f ca="1"/>
        <v>Cese Transfer</v>
      </c>
      <c r="AR156">
        <f ca="1"/>
        <v>46228</v>
      </c>
      <c r="AS156">
        <f ca="1"/>
        <v>-4756.05</v>
      </c>
      <c r="AT156" t="str">
        <f ca="1"/>
        <v>Acct  6 - Platinum</v>
      </c>
      <c r="AU156" t="str">
        <f ca="1"/>
        <v>Cese Transfer</v>
      </c>
      <c r="AV156">
        <f ca="1"/>
        <v>46228</v>
      </c>
      <c r="AW156">
        <f ca="1"/>
        <v>-7773.82</v>
      </c>
      <c r="AX156" t="str">
        <f ca="1"/>
        <v>Acct  7 - Visa Go</v>
      </c>
      <c r="AY156" t="str">
        <f ca="1"/>
        <v>Cese Transfer</v>
      </c>
      <c r="AZ156">
        <f ca="1"/>
        <v>46228</v>
      </c>
      <c r="BA156">
        <f ca="1"/>
        <v>-4271.75</v>
      </c>
      <c r="BB156" t="str">
        <f ca="1"/>
        <v>Acct  8 - CareCredit</v>
      </c>
      <c r="BC156" t="str">
        <f ca="1"/>
        <v>Cese Transfer</v>
      </c>
      <c r="BD156">
        <f ca="1"/>
        <v>46228</v>
      </c>
      <c r="BE156">
        <f ca="1"/>
        <v>0</v>
      </c>
      <c r="BF156" t="str">
        <f ca="1"/>
        <v>Acct  9 - Costco</v>
      </c>
      <c r="BG156" t="str">
        <f ca="1"/>
        <v>Cese Transfer</v>
      </c>
      <c r="BH156">
        <f ca="1"/>
        <v>46228</v>
      </c>
      <c r="BI156">
        <f ca="1"/>
        <v>700</v>
      </c>
      <c r="BJ156" t="str">
        <f ca="1"/>
        <v xml:space="preserve">Acct 10 - </v>
      </c>
      <c r="BK156" t="str">
        <f ca="1"/>
        <v>Cese Transfer</v>
      </c>
      <c r="BL156">
        <f ca="1"/>
        <v>46228</v>
      </c>
      <c r="BM156">
        <f ca="1"/>
        <v>9977.8100000000013</v>
      </c>
      <c r="BN156" t="str">
        <f ca="1"/>
        <v xml:space="preserve"> Checking</v>
      </c>
      <c r="BO156" t="str">
        <f ca="1"/>
        <v>Cese Transfer</v>
      </c>
      <c r="BP156">
        <f ca="1"/>
        <v>46228</v>
      </c>
      <c r="BQ156">
        <f ca="1"/>
        <v>-16801.62</v>
      </c>
      <c r="BR156" t="str">
        <f ca="1"/>
        <v xml:space="preserve"> Credit</v>
      </c>
      <c r="BS156" t="str">
        <f ca="1"/>
        <v>Cese Transfer</v>
      </c>
      <c r="BT156">
        <f ca="1"/>
        <v>46228</v>
      </c>
      <c r="BU156">
        <f ca="1"/>
        <v>36528.86</v>
      </c>
      <c r="BV156" t="str">
        <f ca="1"/>
        <v xml:space="preserve"> Savings</v>
      </c>
      <c r="BW156" t="str">
        <f ca="1"/>
        <v>Cese Transfer</v>
      </c>
      <c r="BX156">
        <f ca="1"/>
        <v>46228</v>
      </c>
      <c r="BY156">
        <f ca="1"/>
        <v>30405.049999999996</v>
      </c>
      <c r="BZ156" t="str">
        <f ca="1"/>
        <v xml:space="preserve"> Net Worth</v>
      </c>
    </row>
    <row r="157" spans="1:78" x14ac:dyDescent="0.25">
      <c r="A157" t="str">
        <f ca="1"/>
        <v>Cese Transfer</v>
      </c>
      <c r="B157" s="8">
        <f ca="1"/>
        <v>46228</v>
      </c>
      <c r="C157" s="107">
        <f ca="1"/>
        <v>1926.6100000000017</v>
      </c>
      <c r="D157" t="str">
        <f ca="1"/>
        <v>Acct  1 - US Bank</v>
      </c>
      <c r="F157" t="str">
        <f ca="1"/>
        <v>Internet</v>
      </c>
      <c r="G157" s="8">
        <f ca="1"/>
        <v>46229</v>
      </c>
      <c r="H157" s="107">
        <f ca="1"/>
        <v>9977.8100000000013</v>
      </c>
      <c r="I157" s="107">
        <f ca="1"/>
        <v>-16801.62</v>
      </c>
      <c r="J157" s="107">
        <f ca="1"/>
        <v>36528.86</v>
      </c>
      <c r="K157" s="107">
        <f ca="1"/>
        <v>30405.049999999996</v>
      </c>
      <c r="L157" s="107">
        <f ca="1"/>
        <v>1926.6100000000017</v>
      </c>
      <c r="M157" s="107">
        <f ca="1"/>
        <v>8051.1999999999989</v>
      </c>
      <c r="N157" s="107">
        <f ca="1"/>
        <v>24352.39</v>
      </c>
      <c r="O157" s="107">
        <f ca="1"/>
        <v>114.43</v>
      </c>
      <c r="P157" s="107">
        <f ca="1"/>
        <v>12062.04</v>
      </c>
      <c r="Q157" s="107">
        <f ca="1"/>
        <v>-4756.05</v>
      </c>
      <c r="R157" s="107">
        <f ca="1"/>
        <v>-7773.82</v>
      </c>
      <c r="S157" s="107">
        <f ca="1"/>
        <v>-4271.75</v>
      </c>
      <c r="T157" s="107">
        <f ca="1"/>
        <v>0</v>
      </c>
      <c r="U157" s="107">
        <f ca="1"/>
        <v>700</v>
      </c>
      <c r="W157" t="str">
        <f ca="1"/>
        <v>Internet</v>
      </c>
      <c r="X157">
        <f ca="1"/>
        <v>46229</v>
      </c>
      <c r="Y157">
        <f ca="1"/>
        <v>1926.6100000000017</v>
      </c>
      <c r="Z157" t="str">
        <f ca="1"/>
        <v>Acct  1 - US Bank</v>
      </c>
      <c r="AA157" t="str">
        <f ca="1"/>
        <v>Internet</v>
      </c>
      <c r="AB157">
        <f ca="1"/>
        <v>46229</v>
      </c>
      <c r="AC157">
        <f ca="1"/>
        <v>8051.1999999999989</v>
      </c>
      <c r="AD157" t="str">
        <f ca="1"/>
        <v>Acct  2 - Wells Fargo</v>
      </c>
      <c r="AE157" t="str">
        <f ca="1"/>
        <v>Internet</v>
      </c>
      <c r="AF157">
        <f ca="1"/>
        <v>46229</v>
      </c>
      <c r="AG157">
        <f ca="1"/>
        <v>24352.39</v>
      </c>
      <c r="AH157" t="str">
        <f ca="1"/>
        <v>Acct  3 - ADP</v>
      </c>
      <c r="AI157" t="str">
        <f ca="1"/>
        <v>Internet</v>
      </c>
      <c r="AJ157">
        <f ca="1"/>
        <v>46229</v>
      </c>
      <c r="AK157">
        <f ca="1"/>
        <v>114.43</v>
      </c>
      <c r="AL157" t="str">
        <f ca="1"/>
        <v>Acct  4 - Marcus</v>
      </c>
      <c r="AM157" t="str">
        <f ca="1"/>
        <v>Internet</v>
      </c>
      <c r="AN157">
        <f ca="1"/>
        <v>46229</v>
      </c>
      <c r="AO157">
        <f ca="1"/>
        <v>12062.04</v>
      </c>
      <c r="AP157" t="str">
        <f ca="1"/>
        <v>Acct  5 - T.Rowe Price</v>
      </c>
      <c r="AQ157" t="str">
        <f ca="1"/>
        <v>Internet</v>
      </c>
      <c r="AR157">
        <f ca="1"/>
        <v>46229</v>
      </c>
      <c r="AS157">
        <f ca="1"/>
        <v>-4756.05</v>
      </c>
      <c r="AT157" t="str">
        <f ca="1"/>
        <v>Acct  6 - Platinum</v>
      </c>
      <c r="AU157" t="str">
        <f ca="1"/>
        <v>Internet</v>
      </c>
      <c r="AV157">
        <f ca="1"/>
        <v>46229</v>
      </c>
      <c r="AW157">
        <f ca="1"/>
        <v>-7773.82</v>
      </c>
      <c r="AX157" t="str">
        <f ca="1"/>
        <v>Acct  7 - Visa Go</v>
      </c>
      <c r="AY157" t="str">
        <f ca="1"/>
        <v>Internet</v>
      </c>
      <c r="AZ157">
        <f ca="1"/>
        <v>46229</v>
      </c>
      <c r="BA157">
        <f ca="1"/>
        <v>-4271.75</v>
      </c>
      <c r="BB157" t="str">
        <f ca="1"/>
        <v>Acct  8 - CareCredit</v>
      </c>
      <c r="BC157" t="str">
        <f ca="1"/>
        <v>Internet</v>
      </c>
      <c r="BD157">
        <f ca="1"/>
        <v>46229</v>
      </c>
      <c r="BE157">
        <f ca="1"/>
        <v>0</v>
      </c>
      <c r="BF157" t="str">
        <f ca="1"/>
        <v>Acct  9 - Costco</v>
      </c>
      <c r="BG157" t="str">
        <f ca="1"/>
        <v>Internet</v>
      </c>
      <c r="BH157">
        <f ca="1"/>
        <v>46229</v>
      </c>
      <c r="BI157">
        <f ca="1"/>
        <v>700</v>
      </c>
      <c r="BJ157" t="str">
        <f ca="1"/>
        <v xml:space="preserve">Acct 10 - </v>
      </c>
      <c r="BK157" t="str">
        <f ca="1"/>
        <v>Internet</v>
      </c>
      <c r="BL157">
        <f ca="1"/>
        <v>46229</v>
      </c>
      <c r="BM157">
        <f ca="1"/>
        <v>9977.8100000000013</v>
      </c>
      <c r="BN157" t="str">
        <f ca="1"/>
        <v xml:space="preserve"> Checking</v>
      </c>
      <c r="BO157" t="str">
        <f ca="1"/>
        <v>Internet</v>
      </c>
      <c r="BP157">
        <f ca="1"/>
        <v>46229</v>
      </c>
      <c r="BQ157">
        <f ca="1"/>
        <v>-16801.62</v>
      </c>
      <c r="BR157" t="str">
        <f ca="1"/>
        <v xml:space="preserve"> Credit</v>
      </c>
      <c r="BS157" t="str">
        <f ca="1"/>
        <v>Internet</v>
      </c>
      <c r="BT157">
        <f ca="1"/>
        <v>46229</v>
      </c>
      <c r="BU157">
        <f ca="1"/>
        <v>36528.86</v>
      </c>
      <c r="BV157" t="str">
        <f ca="1"/>
        <v xml:space="preserve"> Savings</v>
      </c>
      <c r="BW157" t="str">
        <f ca="1"/>
        <v>Internet</v>
      </c>
      <c r="BX157">
        <f ca="1"/>
        <v>46229</v>
      </c>
      <c r="BY157">
        <f ca="1"/>
        <v>30405.049999999996</v>
      </c>
      <c r="BZ157" t="str">
        <f ca="1"/>
        <v xml:space="preserve"> Net Worth</v>
      </c>
    </row>
    <row r="158" spans="1:78" x14ac:dyDescent="0.25">
      <c r="A158" t="str">
        <f ca="1"/>
        <v>Internet</v>
      </c>
      <c r="B158" s="8">
        <f ca="1"/>
        <v>46229</v>
      </c>
      <c r="C158" s="107">
        <f ca="1"/>
        <v>1926.6100000000017</v>
      </c>
      <c r="D158" t="str">
        <f ca="1"/>
        <v>Acct  1 - US Bank</v>
      </c>
      <c r="F158" t="str">
        <f ca="1"/>
        <v>Windsurf</v>
      </c>
      <c r="G158" s="8">
        <f ca="1"/>
        <v>46229</v>
      </c>
      <c r="H158" s="107">
        <f ca="1"/>
        <v>9962.8100000000013</v>
      </c>
      <c r="I158" s="107">
        <f ca="1"/>
        <v>-16801.62</v>
      </c>
      <c r="J158" s="107">
        <f ca="1"/>
        <v>36528.86</v>
      </c>
      <c r="K158" s="107">
        <f ca="1"/>
        <v>30390.049999999996</v>
      </c>
      <c r="L158" s="107">
        <f ca="1"/>
        <v>1911.6100000000017</v>
      </c>
      <c r="M158" s="107">
        <f ca="1"/>
        <v>8051.1999999999989</v>
      </c>
      <c r="N158" s="107">
        <f ca="1"/>
        <v>24352.39</v>
      </c>
      <c r="O158" s="107">
        <f ca="1"/>
        <v>114.43</v>
      </c>
      <c r="P158" s="107">
        <f ca="1"/>
        <v>12062.04</v>
      </c>
      <c r="Q158" s="107">
        <f ca="1"/>
        <v>-4756.05</v>
      </c>
      <c r="R158" s="107">
        <f ca="1"/>
        <v>-7773.82</v>
      </c>
      <c r="S158" s="107">
        <f ca="1"/>
        <v>-4271.75</v>
      </c>
      <c r="T158" s="107">
        <f ca="1"/>
        <v>0</v>
      </c>
      <c r="U158" s="107">
        <f ca="1"/>
        <v>700</v>
      </c>
      <c r="W158" t="str">
        <f ca="1"/>
        <v>Windsurf</v>
      </c>
      <c r="X158">
        <f ca="1"/>
        <v>46229</v>
      </c>
      <c r="Y158">
        <f ca="1"/>
        <v>1911.6100000000017</v>
      </c>
      <c r="Z158" t="str">
        <f ca="1"/>
        <v>Acct  1 - US Bank</v>
      </c>
      <c r="AA158" t="str">
        <f ca="1"/>
        <v>Windsurf</v>
      </c>
      <c r="AB158">
        <f ca="1"/>
        <v>46229</v>
      </c>
      <c r="AC158">
        <f ca="1"/>
        <v>8051.1999999999989</v>
      </c>
      <c r="AD158" t="str">
        <f ca="1"/>
        <v>Acct  2 - Wells Fargo</v>
      </c>
      <c r="AE158" t="str">
        <f ca="1"/>
        <v>Windsurf</v>
      </c>
      <c r="AF158">
        <f ca="1"/>
        <v>46229</v>
      </c>
      <c r="AG158">
        <f ca="1"/>
        <v>24352.39</v>
      </c>
      <c r="AH158" t="str">
        <f ca="1"/>
        <v>Acct  3 - ADP</v>
      </c>
      <c r="AI158" t="str">
        <f ca="1"/>
        <v>Windsurf</v>
      </c>
      <c r="AJ158">
        <f ca="1"/>
        <v>46229</v>
      </c>
      <c r="AK158">
        <f ca="1"/>
        <v>114.43</v>
      </c>
      <c r="AL158" t="str">
        <f ca="1"/>
        <v>Acct  4 - Marcus</v>
      </c>
      <c r="AM158" t="str">
        <f ca="1"/>
        <v>Windsurf</v>
      </c>
      <c r="AN158">
        <f ca="1"/>
        <v>46229</v>
      </c>
      <c r="AO158">
        <f ca="1"/>
        <v>12062.04</v>
      </c>
      <c r="AP158" t="str">
        <f ca="1"/>
        <v>Acct  5 - T.Rowe Price</v>
      </c>
      <c r="AQ158" t="str">
        <f ca="1"/>
        <v>Windsurf</v>
      </c>
      <c r="AR158">
        <f ca="1"/>
        <v>46229</v>
      </c>
      <c r="AS158">
        <f ca="1"/>
        <v>-4756.05</v>
      </c>
      <c r="AT158" t="str">
        <f ca="1"/>
        <v>Acct  6 - Platinum</v>
      </c>
      <c r="AU158" t="str">
        <f ca="1"/>
        <v>Windsurf</v>
      </c>
      <c r="AV158">
        <f ca="1"/>
        <v>46229</v>
      </c>
      <c r="AW158">
        <f ca="1"/>
        <v>-7773.82</v>
      </c>
      <c r="AX158" t="str">
        <f ca="1"/>
        <v>Acct  7 - Visa Go</v>
      </c>
      <c r="AY158" t="str">
        <f ca="1"/>
        <v>Windsurf</v>
      </c>
      <c r="AZ158">
        <f ca="1"/>
        <v>46229</v>
      </c>
      <c r="BA158">
        <f ca="1"/>
        <v>-4271.75</v>
      </c>
      <c r="BB158" t="str">
        <f ca="1"/>
        <v>Acct  8 - CareCredit</v>
      </c>
      <c r="BC158" t="str">
        <f ca="1"/>
        <v>Windsurf</v>
      </c>
      <c r="BD158">
        <f ca="1"/>
        <v>46229</v>
      </c>
      <c r="BE158">
        <f ca="1"/>
        <v>0</v>
      </c>
      <c r="BF158" t="str">
        <f ca="1"/>
        <v>Acct  9 - Costco</v>
      </c>
      <c r="BG158" t="str">
        <f ca="1"/>
        <v>Windsurf</v>
      </c>
      <c r="BH158">
        <f ca="1"/>
        <v>46229</v>
      </c>
      <c r="BI158">
        <f ca="1"/>
        <v>700</v>
      </c>
      <c r="BJ158" t="str">
        <f ca="1"/>
        <v xml:space="preserve">Acct 10 - </v>
      </c>
      <c r="BK158" t="str">
        <f ca="1"/>
        <v>Windsurf</v>
      </c>
      <c r="BL158">
        <f ca="1"/>
        <v>46229</v>
      </c>
      <c r="BM158">
        <f ca="1"/>
        <v>9962.8100000000013</v>
      </c>
      <c r="BN158" t="str">
        <f ca="1"/>
        <v xml:space="preserve"> Checking</v>
      </c>
      <c r="BO158" t="str">
        <f ca="1"/>
        <v>Windsurf</v>
      </c>
      <c r="BP158">
        <f ca="1"/>
        <v>46229</v>
      </c>
      <c r="BQ158">
        <f ca="1"/>
        <v>-16801.62</v>
      </c>
      <c r="BR158" t="str">
        <f ca="1"/>
        <v xml:space="preserve"> Credit</v>
      </c>
      <c r="BS158" t="str">
        <f ca="1"/>
        <v>Windsurf</v>
      </c>
      <c r="BT158">
        <f ca="1"/>
        <v>46229</v>
      </c>
      <c r="BU158">
        <f ca="1"/>
        <v>36528.86</v>
      </c>
      <c r="BV158" t="str">
        <f ca="1"/>
        <v xml:space="preserve"> Savings</v>
      </c>
      <c r="BW158" t="str">
        <f ca="1"/>
        <v>Windsurf</v>
      </c>
      <c r="BX158">
        <f ca="1"/>
        <v>46229</v>
      </c>
      <c r="BY158">
        <f ca="1"/>
        <v>30390.049999999996</v>
      </c>
      <c r="BZ158" t="str">
        <f ca="1"/>
        <v xml:space="preserve"> Net Worth</v>
      </c>
    </row>
    <row r="159" spans="1:78" x14ac:dyDescent="0.25">
      <c r="A159" t="str">
        <f ca="1"/>
        <v>Windsurf</v>
      </c>
      <c r="B159" s="8">
        <f ca="1"/>
        <v>46229</v>
      </c>
      <c r="C159" s="107">
        <f ca="1"/>
        <v>1911.6100000000017</v>
      </c>
      <c r="D159" t="str">
        <f ca="1"/>
        <v>Acct  1 - US Bank</v>
      </c>
      <c r="F159" t="str">
        <f ca="1"/>
        <v>Tidal</v>
      </c>
      <c r="G159" s="8">
        <f ca="1"/>
        <v>46230</v>
      </c>
      <c r="H159" s="107">
        <f ca="1"/>
        <v>9951.82</v>
      </c>
      <c r="I159" s="107">
        <f ca="1"/>
        <v>-16801.62</v>
      </c>
      <c r="J159" s="107">
        <f ca="1"/>
        <v>36528.86</v>
      </c>
      <c r="K159" s="107">
        <f ca="1"/>
        <v>30379.059999999998</v>
      </c>
      <c r="L159" s="107">
        <f ca="1"/>
        <v>1900.6200000000017</v>
      </c>
      <c r="M159" s="107">
        <f ca="1"/>
        <v>8051.1999999999989</v>
      </c>
      <c r="N159" s="107">
        <f ca="1"/>
        <v>24352.39</v>
      </c>
      <c r="O159" s="107">
        <f ca="1"/>
        <v>114.43</v>
      </c>
      <c r="P159" s="107">
        <f ca="1"/>
        <v>12062.04</v>
      </c>
      <c r="Q159" s="107">
        <f ca="1"/>
        <v>-4756.05</v>
      </c>
      <c r="R159" s="107">
        <f ca="1"/>
        <v>-7773.82</v>
      </c>
      <c r="S159" s="107">
        <f ca="1"/>
        <v>-4271.75</v>
      </c>
      <c r="T159" s="107">
        <f ca="1"/>
        <v>0</v>
      </c>
      <c r="U159" s="107">
        <f ca="1"/>
        <v>700</v>
      </c>
      <c r="W159" t="str">
        <f ca="1"/>
        <v>Tidal</v>
      </c>
      <c r="X159">
        <f ca="1"/>
        <v>46230</v>
      </c>
      <c r="Y159">
        <f ca="1"/>
        <v>1900.6200000000017</v>
      </c>
      <c r="Z159" t="str">
        <f ca="1"/>
        <v>Acct  1 - US Bank</v>
      </c>
      <c r="AA159" t="str">
        <f ca="1"/>
        <v>Tidal</v>
      </c>
      <c r="AB159">
        <f ca="1"/>
        <v>46230</v>
      </c>
      <c r="AC159">
        <f ca="1"/>
        <v>8051.1999999999989</v>
      </c>
      <c r="AD159" t="str">
        <f ca="1"/>
        <v>Acct  2 - Wells Fargo</v>
      </c>
      <c r="AE159" t="str">
        <f ca="1"/>
        <v>Tidal</v>
      </c>
      <c r="AF159">
        <f ca="1"/>
        <v>46230</v>
      </c>
      <c r="AG159">
        <f ca="1"/>
        <v>24352.39</v>
      </c>
      <c r="AH159" t="str">
        <f ca="1"/>
        <v>Acct  3 - ADP</v>
      </c>
      <c r="AI159" t="str">
        <f ca="1"/>
        <v>Tidal</v>
      </c>
      <c r="AJ159">
        <f ca="1"/>
        <v>46230</v>
      </c>
      <c r="AK159">
        <f ca="1"/>
        <v>114.43</v>
      </c>
      <c r="AL159" t="str">
        <f ca="1"/>
        <v>Acct  4 - Marcus</v>
      </c>
      <c r="AM159" t="str">
        <f ca="1"/>
        <v>Tidal</v>
      </c>
      <c r="AN159">
        <f ca="1"/>
        <v>46230</v>
      </c>
      <c r="AO159">
        <f ca="1"/>
        <v>12062.04</v>
      </c>
      <c r="AP159" t="str">
        <f ca="1"/>
        <v>Acct  5 - T.Rowe Price</v>
      </c>
      <c r="AQ159" t="str">
        <f ca="1"/>
        <v>Tidal</v>
      </c>
      <c r="AR159">
        <f ca="1"/>
        <v>46230</v>
      </c>
      <c r="AS159">
        <f ca="1"/>
        <v>-4756.05</v>
      </c>
      <c r="AT159" t="str">
        <f ca="1"/>
        <v>Acct  6 - Platinum</v>
      </c>
      <c r="AU159" t="str">
        <f ca="1"/>
        <v>Tidal</v>
      </c>
      <c r="AV159">
        <f ca="1"/>
        <v>46230</v>
      </c>
      <c r="AW159">
        <f ca="1"/>
        <v>-7773.82</v>
      </c>
      <c r="AX159" t="str">
        <f ca="1"/>
        <v>Acct  7 - Visa Go</v>
      </c>
      <c r="AY159" t="str">
        <f ca="1"/>
        <v>Tidal</v>
      </c>
      <c r="AZ159">
        <f ca="1"/>
        <v>46230</v>
      </c>
      <c r="BA159">
        <f ca="1"/>
        <v>-4271.75</v>
      </c>
      <c r="BB159" t="str">
        <f ca="1"/>
        <v>Acct  8 - CareCredit</v>
      </c>
      <c r="BC159" t="str">
        <f ca="1"/>
        <v>Tidal</v>
      </c>
      <c r="BD159">
        <f ca="1"/>
        <v>46230</v>
      </c>
      <c r="BE159">
        <f ca="1"/>
        <v>0</v>
      </c>
      <c r="BF159" t="str">
        <f ca="1"/>
        <v>Acct  9 - Costco</v>
      </c>
      <c r="BG159" t="str">
        <f ca="1"/>
        <v>Tidal</v>
      </c>
      <c r="BH159">
        <f ca="1"/>
        <v>46230</v>
      </c>
      <c r="BI159">
        <f ca="1"/>
        <v>700</v>
      </c>
      <c r="BJ159" t="str">
        <f ca="1"/>
        <v xml:space="preserve">Acct 10 - </v>
      </c>
      <c r="BK159" t="str">
        <f ca="1"/>
        <v>Tidal</v>
      </c>
      <c r="BL159">
        <f ca="1"/>
        <v>46230</v>
      </c>
      <c r="BM159">
        <f ca="1"/>
        <v>9951.82</v>
      </c>
      <c r="BN159" t="str">
        <f ca="1"/>
        <v xml:space="preserve"> Checking</v>
      </c>
      <c r="BO159" t="str">
        <f ca="1"/>
        <v>Tidal</v>
      </c>
      <c r="BP159">
        <f ca="1"/>
        <v>46230</v>
      </c>
      <c r="BQ159">
        <f ca="1"/>
        <v>-16801.62</v>
      </c>
      <c r="BR159" t="str">
        <f ca="1"/>
        <v xml:space="preserve"> Credit</v>
      </c>
      <c r="BS159" t="str">
        <f ca="1"/>
        <v>Tidal</v>
      </c>
      <c r="BT159">
        <f ca="1"/>
        <v>46230</v>
      </c>
      <c r="BU159">
        <f ca="1"/>
        <v>36528.86</v>
      </c>
      <c r="BV159" t="str">
        <f ca="1"/>
        <v xml:space="preserve"> Savings</v>
      </c>
      <c r="BW159" t="str">
        <f ca="1"/>
        <v>Tidal</v>
      </c>
      <c r="BX159">
        <f ca="1"/>
        <v>46230</v>
      </c>
      <c r="BY159">
        <f ca="1"/>
        <v>30379.059999999998</v>
      </c>
      <c r="BZ159" t="str">
        <f ca="1"/>
        <v xml:space="preserve"> Net Worth</v>
      </c>
    </row>
    <row r="160" spans="1:78" x14ac:dyDescent="0.25">
      <c r="A160" t="str">
        <f ca="1"/>
        <v>Tidal</v>
      </c>
      <c r="B160" s="8">
        <f ca="1"/>
        <v>46230</v>
      </c>
      <c r="C160" s="107">
        <f ca="1"/>
        <v>1900.6200000000017</v>
      </c>
      <c r="D160" t="str">
        <f ca="1"/>
        <v>Acct  1 - US Bank</v>
      </c>
      <c r="F160" t="str">
        <f ca="1"/>
        <v>Costco Citi</v>
      </c>
      <c r="G160" s="8">
        <f ca="1"/>
        <v>46231</v>
      </c>
      <c r="H160" s="107">
        <f ca="1"/>
        <v>9811.82</v>
      </c>
      <c r="I160" s="107">
        <f ca="1"/>
        <v>-16801.62</v>
      </c>
      <c r="J160" s="107">
        <f ca="1"/>
        <v>36528.86</v>
      </c>
      <c r="K160" s="107">
        <f ca="1"/>
        <v>30379.059999999998</v>
      </c>
      <c r="L160" s="107">
        <f ca="1"/>
        <v>1760.6200000000017</v>
      </c>
      <c r="M160" s="107">
        <f ca="1"/>
        <v>8051.1999999999989</v>
      </c>
      <c r="N160" s="107">
        <f ca="1"/>
        <v>24352.39</v>
      </c>
      <c r="O160" s="107">
        <f ca="1"/>
        <v>114.43</v>
      </c>
      <c r="P160" s="107">
        <f ca="1"/>
        <v>12062.04</v>
      </c>
      <c r="Q160" s="107">
        <f ca="1"/>
        <v>-4756.05</v>
      </c>
      <c r="R160" s="107">
        <f ca="1"/>
        <v>-7773.82</v>
      </c>
      <c r="S160" s="107">
        <f ca="1"/>
        <v>-4271.75</v>
      </c>
      <c r="T160" s="107">
        <f ca="1"/>
        <v>0</v>
      </c>
      <c r="U160" s="107">
        <f ca="1"/>
        <v>840</v>
      </c>
      <c r="W160" t="str">
        <f ca="1"/>
        <v>Costco Citi</v>
      </c>
      <c r="X160">
        <f ca="1"/>
        <v>46231</v>
      </c>
      <c r="Y160">
        <f ca="1"/>
        <v>1760.6200000000017</v>
      </c>
      <c r="Z160" t="str">
        <f ca="1"/>
        <v>Acct  1 - US Bank</v>
      </c>
      <c r="AA160" t="str">
        <f ca="1"/>
        <v>Costco Citi</v>
      </c>
      <c r="AB160">
        <f ca="1"/>
        <v>46231</v>
      </c>
      <c r="AC160">
        <f ca="1"/>
        <v>8051.1999999999989</v>
      </c>
      <c r="AD160" t="str">
        <f ca="1"/>
        <v>Acct  2 - Wells Fargo</v>
      </c>
      <c r="AE160" t="str">
        <f ca="1"/>
        <v>Costco Citi</v>
      </c>
      <c r="AF160">
        <f ca="1"/>
        <v>46231</v>
      </c>
      <c r="AG160">
        <f ca="1"/>
        <v>24352.39</v>
      </c>
      <c r="AH160" t="str">
        <f ca="1"/>
        <v>Acct  3 - ADP</v>
      </c>
      <c r="AI160" t="str">
        <f ca="1"/>
        <v>Costco Citi</v>
      </c>
      <c r="AJ160">
        <f ca="1"/>
        <v>46231</v>
      </c>
      <c r="AK160">
        <f ca="1"/>
        <v>114.43</v>
      </c>
      <c r="AL160" t="str">
        <f ca="1"/>
        <v>Acct  4 - Marcus</v>
      </c>
      <c r="AM160" t="str">
        <f ca="1"/>
        <v>Costco Citi</v>
      </c>
      <c r="AN160">
        <f ca="1"/>
        <v>46231</v>
      </c>
      <c r="AO160">
        <f ca="1"/>
        <v>12062.04</v>
      </c>
      <c r="AP160" t="str">
        <f ca="1"/>
        <v>Acct  5 - T.Rowe Price</v>
      </c>
      <c r="AQ160" t="str">
        <f ca="1"/>
        <v>Costco Citi</v>
      </c>
      <c r="AR160">
        <f ca="1"/>
        <v>46231</v>
      </c>
      <c r="AS160">
        <f ca="1"/>
        <v>-4756.05</v>
      </c>
      <c r="AT160" t="str">
        <f ca="1"/>
        <v>Acct  6 - Platinum</v>
      </c>
      <c r="AU160" t="str">
        <f ca="1"/>
        <v>Costco Citi</v>
      </c>
      <c r="AV160">
        <f ca="1"/>
        <v>46231</v>
      </c>
      <c r="AW160">
        <f ca="1"/>
        <v>-7773.82</v>
      </c>
      <c r="AX160" t="str">
        <f ca="1"/>
        <v>Acct  7 - Visa Go</v>
      </c>
      <c r="AY160" t="str">
        <f ca="1"/>
        <v>Costco Citi</v>
      </c>
      <c r="AZ160">
        <f ca="1"/>
        <v>46231</v>
      </c>
      <c r="BA160">
        <f ca="1"/>
        <v>-4271.75</v>
      </c>
      <c r="BB160" t="str">
        <f ca="1"/>
        <v>Acct  8 - CareCredit</v>
      </c>
      <c r="BC160" t="str">
        <f ca="1"/>
        <v>Costco Citi</v>
      </c>
      <c r="BD160">
        <f ca="1"/>
        <v>46231</v>
      </c>
      <c r="BE160">
        <f ca="1"/>
        <v>0</v>
      </c>
      <c r="BF160" t="str">
        <f ca="1"/>
        <v>Acct  9 - Costco</v>
      </c>
      <c r="BG160" t="str">
        <f ca="1"/>
        <v>Costco Citi</v>
      </c>
      <c r="BH160">
        <f ca="1"/>
        <v>46231</v>
      </c>
      <c r="BI160">
        <f ca="1"/>
        <v>840</v>
      </c>
      <c r="BJ160" t="str">
        <f ca="1"/>
        <v xml:space="preserve">Acct 10 - </v>
      </c>
      <c r="BK160" t="str">
        <f ca="1"/>
        <v>Costco Citi</v>
      </c>
      <c r="BL160">
        <f ca="1"/>
        <v>46231</v>
      </c>
      <c r="BM160">
        <f ca="1"/>
        <v>9811.82</v>
      </c>
      <c r="BN160" t="str">
        <f ca="1"/>
        <v xml:space="preserve"> Checking</v>
      </c>
      <c r="BO160" t="str">
        <f ca="1"/>
        <v>Costco Citi</v>
      </c>
      <c r="BP160">
        <f ca="1"/>
        <v>46231</v>
      </c>
      <c r="BQ160">
        <f ca="1"/>
        <v>-16801.62</v>
      </c>
      <c r="BR160" t="str">
        <f ca="1"/>
        <v xml:space="preserve"> Credit</v>
      </c>
      <c r="BS160" t="str">
        <f ca="1"/>
        <v>Costco Citi</v>
      </c>
      <c r="BT160">
        <f ca="1"/>
        <v>46231</v>
      </c>
      <c r="BU160">
        <f ca="1"/>
        <v>36528.86</v>
      </c>
      <c r="BV160" t="str">
        <f ca="1"/>
        <v xml:space="preserve"> Savings</v>
      </c>
      <c r="BW160" t="str">
        <f ca="1"/>
        <v>Costco Citi</v>
      </c>
      <c r="BX160">
        <f ca="1"/>
        <v>46231</v>
      </c>
      <c r="BY160">
        <f ca="1"/>
        <v>30379.059999999998</v>
      </c>
      <c r="BZ160" t="str">
        <f ca="1"/>
        <v xml:space="preserve"> Net Worth</v>
      </c>
    </row>
    <row r="161" spans="1:78" x14ac:dyDescent="0.25">
      <c r="A161" t="str">
        <f ca="1"/>
        <v>Costco Citi</v>
      </c>
      <c r="B161" s="8">
        <f ca="1"/>
        <v>46231</v>
      </c>
      <c r="C161" s="107">
        <f ca="1"/>
        <v>1760.6200000000017</v>
      </c>
      <c r="D161" t="str">
        <f ca="1"/>
        <v>Acct  1 - US Bank</v>
      </c>
      <c r="F161" t="str">
        <f ca="1"/>
        <v>Kulo Transfer</v>
      </c>
      <c r="G161" s="8">
        <f ca="1"/>
        <v>46231</v>
      </c>
      <c r="H161" s="107">
        <f ca="1"/>
        <v>10861.82</v>
      </c>
      <c r="I161" s="107">
        <f ca="1"/>
        <v>-16801.62</v>
      </c>
      <c r="J161" s="107">
        <f ca="1"/>
        <v>36528.86</v>
      </c>
      <c r="K161" s="107">
        <f ca="1"/>
        <v>31429.059999999998</v>
      </c>
      <c r="L161" s="107">
        <f ca="1"/>
        <v>2810.6200000000017</v>
      </c>
      <c r="M161" s="107">
        <f ca="1"/>
        <v>8051.1999999999989</v>
      </c>
      <c r="N161" s="107">
        <f ca="1"/>
        <v>24352.39</v>
      </c>
      <c r="O161" s="107">
        <f ca="1"/>
        <v>114.43</v>
      </c>
      <c r="P161" s="107">
        <f ca="1"/>
        <v>12062.04</v>
      </c>
      <c r="Q161" s="107">
        <f ca="1"/>
        <v>-4756.05</v>
      </c>
      <c r="R161" s="107">
        <f ca="1"/>
        <v>-7773.82</v>
      </c>
      <c r="S161" s="107">
        <f ca="1"/>
        <v>-4271.75</v>
      </c>
      <c r="T161" s="107">
        <f ca="1"/>
        <v>0</v>
      </c>
      <c r="U161" s="107">
        <f ca="1"/>
        <v>840</v>
      </c>
      <c r="W161" t="str">
        <f ca="1"/>
        <v>Kulo Transfer</v>
      </c>
      <c r="X161">
        <f ca="1"/>
        <v>46231</v>
      </c>
      <c r="Y161">
        <f ca="1"/>
        <v>2810.6200000000017</v>
      </c>
      <c r="Z161" t="str">
        <f ca="1"/>
        <v>Acct  1 - US Bank</v>
      </c>
      <c r="AA161" t="str">
        <f ca="1"/>
        <v>Kulo Transfer</v>
      </c>
      <c r="AB161">
        <f ca="1"/>
        <v>46231</v>
      </c>
      <c r="AC161">
        <f ca="1"/>
        <v>8051.1999999999989</v>
      </c>
      <c r="AD161" t="str">
        <f ca="1"/>
        <v>Acct  2 - Wells Fargo</v>
      </c>
      <c r="AE161" t="str">
        <f ca="1"/>
        <v>Kulo Transfer</v>
      </c>
      <c r="AF161">
        <f ca="1"/>
        <v>46231</v>
      </c>
      <c r="AG161">
        <f ca="1"/>
        <v>24352.39</v>
      </c>
      <c r="AH161" t="str">
        <f ca="1"/>
        <v>Acct  3 - ADP</v>
      </c>
      <c r="AI161" t="str">
        <f ca="1"/>
        <v>Kulo Transfer</v>
      </c>
      <c r="AJ161">
        <f ca="1"/>
        <v>46231</v>
      </c>
      <c r="AK161">
        <f ca="1"/>
        <v>114.43</v>
      </c>
      <c r="AL161" t="str">
        <f ca="1"/>
        <v>Acct  4 - Marcus</v>
      </c>
      <c r="AM161" t="str">
        <f ca="1"/>
        <v>Kulo Transfer</v>
      </c>
      <c r="AN161">
        <f ca="1"/>
        <v>46231</v>
      </c>
      <c r="AO161">
        <f ca="1"/>
        <v>12062.04</v>
      </c>
      <c r="AP161" t="str">
        <f ca="1"/>
        <v>Acct  5 - T.Rowe Price</v>
      </c>
      <c r="AQ161" t="str">
        <f ca="1"/>
        <v>Kulo Transfer</v>
      </c>
      <c r="AR161">
        <f ca="1"/>
        <v>46231</v>
      </c>
      <c r="AS161">
        <f ca="1"/>
        <v>-4756.05</v>
      </c>
      <c r="AT161" t="str">
        <f ca="1"/>
        <v>Acct  6 - Platinum</v>
      </c>
      <c r="AU161" t="str">
        <f ca="1"/>
        <v>Kulo Transfer</v>
      </c>
      <c r="AV161">
        <f ca="1"/>
        <v>46231</v>
      </c>
      <c r="AW161">
        <f ca="1"/>
        <v>-7773.82</v>
      </c>
      <c r="AX161" t="str">
        <f ca="1"/>
        <v>Acct  7 - Visa Go</v>
      </c>
      <c r="AY161" t="str">
        <f ca="1"/>
        <v>Kulo Transfer</v>
      </c>
      <c r="AZ161">
        <f ca="1"/>
        <v>46231</v>
      </c>
      <c r="BA161">
        <f ca="1"/>
        <v>-4271.75</v>
      </c>
      <c r="BB161" t="str">
        <f ca="1"/>
        <v>Acct  8 - CareCredit</v>
      </c>
      <c r="BC161" t="str">
        <f ca="1"/>
        <v>Kulo Transfer</v>
      </c>
      <c r="BD161">
        <f ca="1"/>
        <v>46231</v>
      </c>
      <c r="BE161">
        <f ca="1"/>
        <v>0</v>
      </c>
      <c r="BF161" t="str">
        <f ca="1"/>
        <v>Acct  9 - Costco</v>
      </c>
      <c r="BG161" t="str">
        <f ca="1"/>
        <v>Kulo Transfer</v>
      </c>
      <c r="BH161">
        <f ca="1"/>
        <v>46231</v>
      </c>
      <c r="BI161">
        <f ca="1"/>
        <v>840</v>
      </c>
      <c r="BJ161" t="str">
        <f ca="1"/>
        <v xml:space="preserve">Acct 10 - </v>
      </c>
      <c r="BK161" t="str">
        <f ca="1"/>
        <v>Kulo Transfer</v>
      </c>
      <c r="BL161">
        <f ca="1"/>
        <v>46231</v>
      </c>
      <c r="BM161">
        <f ca="1"/>
        <v>10861.82</v>
      </c>
      <c r="BN161" t="str">
        <f ca="1"/>
        <v xml:space="preserve"> Checking</v>
      </c>
      <c r="BO161" t="str">
        <f ca="1"/>
        <v>Kulo Transfer</v>
      </c>
      <c r="BP161">
        <f ca="1"/>
        <v>46231</v>
      </c>
      <c r="BQ161">
        <f ca="1"/>
        <v>-16801.62</v>
      </c>
      <c r="BR161" t="str">
        <f ca="1"/>
        <v xml:space="preserve"> Credit</v>
      </c>
      <c r="BS161" t="str">
        <f ca="1"/>
        <v>Kulo Transfer</v>
      </c>
      <c r="BT161">
        <f ca="1"/>
        <v>46231</v>
      </c>
      <c r="BU161">
        <f ca="1"/>
        <v>36528.86</v>
      </c>
      <c r="BV161" t="str">
        <f ca="1"/>
        <v xml:space="preserve"> Savings</v>
      </c>
      <c r="BW161" t="str">
        <f ca="1"/>
        <v>Kulo Transfer</v>
      </c>
      <c r="BX161">
        <f ca="1"/>
        <v>46231</v>
      </c>
      <c r="BY161">
        <f ca="1"/>
        <v>31429.059999999998</v>
      </c>
      <c r="BZ161" t="str">
        <f ca="1"/>
        <v xml:space="preserve"> Net Worth</v>
      </c>
    </row>
    <row r="162" spans="1:78" x14ac:dyDescent="0.25">
      <c r="A162" t="str">
        <f ca="1"/>
        <v>Kulo Transfer</v>
      </c>
      <c r="B162" s="8">
        <f ca="1"/>
        <v>46231</v>
      </c>
      <c r="C162" s="107">
        <f ca="1"/>
        <v>2810.6200000000017</v>
      </c>
      <c r="D162" t="str">
        <f ca="1"/>
        <v>Acct  1 - US Bank</v>
      </c>
      <c r="F162" t="str">
        <f ca="1"/>
        <v>Kulo SDGE</v>
      </c>
      <c r="G162" s="8">
        <f ca="1"/>
        <v>46231</v>
      </c>
      <c r="H162" s="107">
        <f ca="1"/>
        <v>10779.82</v>
      </c>
      <c r="I162" s="107">
        <f ca="1"/>
        <v>-16801.62</v>
      </c>
      <c r="J162" s="107">
        <f ca="1"/>
        <v>36528.86</v>
      </c>
      <c r="K162" s="107">
        <f ca="1"/>
        <v>31347.059999999998</v>
      </c>
      <c r="L162" s="107">
        <f ca="1"/>
        <v>2728.6200000000017</v>
      </c>
      <c r="M162" s="107">
        <f ca="1"/>
        <v>8051.1999999999989</v>
      </c>
      <c r="N162" s="107">
        <f ca="1"/>
        <v>24352.39</v>
      </c>
      <c r="O162" s="107">
        <f ca="1"/>
        <v>114.43</v>
      </c>
      <c r="P162" s="107">
        <f ca="1"/>
        <v>12062.04</v>
      </c>
      <c r="Q162" s="107">
        <f ca="1"/>
        <v>-4756.05</v>
      </c>
      <c r="R162" s="107">
        <f ca="1"/>
        <v>-7773.82</v>
      </c>
      <c r="S162" s="107">
        <f ca="1"/>
        <v>-4271.75</v>
      </c>
      <c r="T162" s="107">
        <f ca="1"/>
        <v>0</v>
      </c>
      <c r="U162" s="107">
        <f ca="1"/>
        <v>840</v>
      </c>
      <c r="W162" t="str">
        <f ca="1"/>
        <v>Kulo SDGE</v>
      </c>
      <c r="X162">
        <f ca="1"/>
        <v>46231</v>
      </c>
      <c r="Y162">
        <f ca="1"/>
        <v>2728.6200000000017</v>
      </c>
      <c r="Z162" t="str">
        <f ca="1"/>
        <v>Acct  1 - US Bank</v>
      </c>
      <c r="AA162" t="str">
        <f ca="1"/>
        <v>Kulo SDGE</v>
      </c>
      <c r="AB162">
        <f ca="1"/>
        <v>46231</v>
      </c>
      <c r="AC162">
        <f ca="1"/>
        <v>8051.1999999999989</v>
      </c>
      <c r="AD162" t="str">
        <f ca="1"/>
        <v>Acct  2 - Wells Fargo</v>
      </c>
      <c r="AE162" t="str">
        <f ca="1"/>
        <v>Kulo SDGE</v>
      </c>
      <c r="AF162">
        <f ca="1"/>
        <v>46231</v>
      </c>
      <c r="AG162">
        <f ca="1"/>
        <v>24352.39</v>
      </c>
      <c r="AH162" t="str">
        <f ca="1"/>
        <v>Acct  3 - ADP</v>
      </c>
      <c r="AI162" t="str">
        <f ca="1"/>
        <v>Kulo SDGE</v>
      </c>
      <c r="AJ162">
        <f ca="1"/>
        <v>46231</v>
      </c>
      <c r="AK162">
        <f ca="1"/>
        <v>114.43</v>
      </c>
      <c r="AL162" t="str">
        <f ca="1"/>
        <v>Acct  4 - Marcus</v>
      </c>
      <c r="AM162" t="str">
        <f ca="1"/>
        <v>Kulo SDGE</v>
      </c>
      <c r="AN162">
        <f ca="1"/>
        <v>46231</v>
      </c>
      <c r="AO162">
        <f ca="1"/>
        <v>12062.04</v>
      </c>
      <c r="AP162" t="str">
        <f ca="1"/>
        <v>Acct  5 - T.Rowe Price</v>
      </c>
      <c r="AQ162" t="str">
        <f ca="1"/>
        <v>Kulo SDGE</v>
      </c>
      <c r="AR162">
        <f ca="1"/>
        <v>46231</v>
      </c>
      <c r="AS162">
        <f ca="1"/>
        <v>-4756.05</v>
      </c>
      <c r="AT162" t="str">
        <f ca="1"/>
        <v>Acct  6 - Platinum</v>
      </c>
      <c r="AU162" t="str">
        <f ca="1"/>
        <v>Kulo SDGE</v>
      </c>
      <c r="AV162">
        <f ca="1"/>
        <v>46231</v>
      </c>
      <c r="AW162">
        <f ca="1"/>
        <v>-7773.82</v>
      </c>
      <c r="AX162" t="str">
        <f ca="1"/>
        <v>Acct  7 - Visa Go</v>
      </c>
      <c r="AY162" t="str">
        <f ca="1"/>
        <v>Kulo SDGE</v>
      </c>
      <c r="AZ162">
        <f ca="1"/>
        <v>46231</v>
      </c>
      <c r="BA162">
        <f ca="1"/>
        <v>-4271.75</v>
      </c>
      <c r="BB162" t="str">
        <f ca="1"/>
        <v>Acct  8 - CareCredit</v>
      </c>
      <c r="BC162" t="str">
        <f ca="1"/>
        <v>Kulo SDGE</v>
      </c>
      <c r="BD162">
        <f ca="1"/>
        <v>46231</v>
      </c>
      <c r="BE162">
        <f ca="1"/>
        <v>0</v>
      </c>
      <c r="BF162" t="str">
        <f ca="1"/>
        <v>Acct  9 - Costco</v>
      </c>
      <c r="BG162" t="str">
        <f ca="1"/>
        <v>Kulo SDGE</v>
      </c>
      <c r="BH162">
        <f ca="1"/>
        <v>46231</v>
      </c>
      <c r="BI162">
        <f ca="1"/>
        <v>840</v>
      </c>
      <c r="BJ162" t="str">
        <f ca="1"/>
        <v xml:space="preserve">Acct 10 - </v>
      </c>
      <c r="BK162" t="str">
        <f ca="1"/>
        <v>Kulo SDGE</v>
      </c>
      <c r="BL162">
        <f ca="1"/>
        <v>46231</v>
      </c>
      <c r="BM162">
        <f ca="1"/>
        <v>10779.82</v>
      </c>
      <c r="BN162" t="str">
        <f ca="1"/>
        <v xml:space="preserve"> Checking</v>
      </c>
      <c r="BO162" t="str">
        <f ca="1"/>
        <v>Kulo SDGE</v>
      </c>
      <c r="BP162">
        <f ca="1"/>
        <v>46231</v>
      </c>
      <c r="BQ162">
        <f ca="1"/>
        <v>-16801.62</v>
      </c>
      <c r="BR162" t="str">
        <f ca="1"/>
        <v xml:space="preserve"> Credit</v>
      </c>
      <c r="BS162" t="str">
        <f ca="1"/>
        <v>Kulo SDGE</v>
      </c>
      <c r="BT162">
        <f ca="1"/>
        <v>46231</v>
      </c>
      <c r="BU162">
        <f ca="1"/>
        <v>36528.86</v>
      </c>
      <c r="BV162" t="str">
        <f ca="1"/>
        <v xml:space="preserve"> Savings</v>
      </c>
      <c r="BW162" t="str">
        <f ca="1"/>
        <v>Kulo SDGE</v>
      </c>
      <c r="BX162">
        <f ca="1"/>
        <v>46231</v>
      </c>
      <c r="BY162">
        <f ca="1"/>
        <v>31347.059999999998</v>
      </c>
      <c r="BZ162" t="str">
        <f ca="1"/>
        <v xml:space="preserve"> Net Worth</v>
      </c>
    </row>
    <row r="163" spans="1:78" x14ac:dyDescent="0.25">
      <c r="A163" t="str">
        <f ca="1"/>
        <v>Kulo SDGE</v>
      </c>
      <c r="B163" s="8">
        <f ca="1"/>
        <v>46231</v>
      </c>
      <c r="C163" s="107">
        <f ca="1"/>
        <v>2728.6200000000017</v>
      </c>
      <c r="D163" t="str">
        <f ca="1"/>
        <v>Acct  1 - US Bank</v>
      </c>
      <c r="F163" t="str">
        <f ca="1"/>
        <v>SDGE</v>
      </c>
      <c r="G163" s="8">
        <f ca="1"/>
        <v>46231</v>
      </c>
      <c r="H163" s="107">
        <f ca="1"/>
        <v>10695.82</v>
      </c>
      <c r="I163" s="107">
        <f ca="1"/>
        <v>-16801.62</v>
      </c>
      <c r="J163" s="107">
        <f ca="1"/>
        <v>36528.86</v>
      </c>
      <c r="K163" s="107">
        <f ca="1"/>
        <v>31263.059999999998</v>
      </c>
      <c r="L163" s="107">
        <f ca="1"/>
        <v>2644.6200000000017</v>
      </c>
      <c r="M163" s="107">
        <f ca="1"/>
        <v>8051.1999999999989</v>
      </c>
      <c r="N163" s="107">
        <f ca="1"/>
        <v>24352.39</v>
      </c>
      <c r="O163" s="107">
        <f ca="1"/>
        <v>114.43</v>
      </c>
      <c r="P163" s="107">
        <f ca="1"/>
        <v>12062.04</v>
      </c>
      <c r="Q163" s="107">
        <f ca="1"/>
        <v>-4756.05</v>
      </c>
      <c r="R163" s="107">
        <f ca="1"/>
        <v>-7773.82</v>
      </c>
      <c r="S163" s="107">
        <f ca="1"/>
        <v>-4271.75</v>
      </c>
      <c r="T163" s="107">
        <f ca="1"/>
        <v>0</v>
      </c>
      <c r="U163" s="107">
        <f ca="1"/>
        <v>840</v>
      </c>
      <c r="W163" t="str">
        <f ca="1"/>
        <v>SDGE</v>
      </c>
      <c r="X163">
        <f ca="1"/>
        <v>46231</v>
      </c>
      <c r="Y163">
        <f ca="1"/>
        <v>2644.6200000000017</v>
      </c>
      <c r="Z163" t="str">
        <f ca="1"/>
        <v>Acct  1 - US Bank</v>
      </c>
      <c r="AA163" t="str">
        <f ca="1"/>
        <v>SDGE</v>
      </c>
      <c r="AB163">
        <f ca="1"/>
        <v>46231</v>
      </c>
      <c r="AC163">
        <f ca="1"/>
        <v>8051.1999999999989</v>
      </c>
      <c r="AD163" t="str">
        <f ca="1"/>
        <v>Acct  2 - Wells Fargo</v>
      </c>
      <c r="AE163" t="str">
        <f ca="1"/>
        <v>SDGE</v>
      </c>
      <c r="AF163">
        <f ca="1"/>
        <v>46231</v>
      </c>
      <c r="AG163">
        <f ca="1"/>
        <v>24352.39</v>
      </c>
      <c r="AH163" t="str">
        <f ca="1"/>
        <v>Acct  3 - ADP</v>
      </c>
      <c r="AI163" t="str">
        <f ca="1"/>
        <v>SDGE</v>
      </c>
      <c r="AJ163">
        <f ca="1"/>
        <v>46231</v>
      </c>
      <c r="AK163">
        <f ca="1"/>
        <v>114.43</v>
      </c>
      <c r="AL163" t="str">
        <f ca="1"/>
        <v>Acct  4 - Marcus</v>
      </c>
      <c r="AM163" t="str">
        <f ca="1"/>
        <v>SDGE</v>
      </c>
      <c r="AN163">
        <f ca="1"/>
        <v>46231</v>
      </c>
      <c r="AO163">
        <f ca="1"/>
        <v>12062.04</v>
      </c>
      <c r="AP163" t="str">
        <f ca="1"/>
        <v>Acct  5 - T.Rowe Price</v>
      </c>
      <c r="AQ163" t="str">
        <f ca="1"/>
        <v>SDGE</v>
      </c>
      <c r="AR163">
        <f ca="1"/>
        <v>46231</v>
      </c>
      <c r="AS163">
        <f ca="1"/>
        <v>-4756.05</v>
      </c>
      <c r="AT163" t="str">
        <f ca="1"/>
        <v>Acct  6 - Platinum</v>
      </c>
      <c r="AU163" t="str">
        <f ca="1"/>
        <v>SDGE</v>
      </c>
      <c r="AV163">
        <f ca="1"/>
        <v>46231</v>
      </c>
      <c r="AW163">
        <f ca="1"/>
        <v>-7773.82</v>
      </c>
      <c r="AX163" t="str">
        <f ca="1"/>
        <v>Acct  7 - Visa Go</v>
      </c>
      <c r="AY163" t="str">
        <f ca="1"/>
        <v>SDGE</v>
      </c>
      <c r="AZ163">
        <f ca="1"/>
        <v>46231</v>
      </c>
      <c r="BA163">
        <f ca="1"/>
        <v>-4271.75</v>
      </c>
      <c r="BB163" t="str">
        <f ca="1"/>
        <v>Acct  8 - CareCredit</v>
      </c>
      <c r="BC163" t="str">
        <f ca="1"/>
        <v>SDGE</v>
      </c>
      <c r="BD163">
        <f ca="1"/>
        <v>46231</v>
      </c>
      <c r="BE163">
        <f ca="1"/>
        <v>0</v>
      </c>
      <c r="BF163" t="str">
        <f ca="1"/>
        <v>Acct  9 - Costco</v>
      </c>
      <c r="BG163" t="str">
        <f ca="1"/>
        <v>SDGE</v>
      </c>
      <c r="BH163">
        <f ca="1"/>
        <v>46231</v>
      </c>
      <c r="BI163">
        <f ca="1"/>
        <v>840</v>
      </c>
      <c r="BJ163" t="str">
        <f ca="1"/>
        <v xml:space="preserve">Acct 10 - </v>
      </c>
      <c r="BK163" t="str">
        <f ca="1"/>
        <v>SDGE</v>
      </c>
      <c r="BL163">
        <f ca="1"/>
        <v>46231</v>
      </c>
      <c r="BM163">
        <f ca="1"/>
        <v>10695.82</v>
      </c>
      <c r="BN163" t="str">
        <f ca="1"/>
        <v xml:space="preserve"> Checking</v>
      </c>
      <c r="BO163" t="str">
        <f ca="1"/>
        <v>SDGE</v>
      </c>
      <c r="BP163">
        <f ca="1"/>
        <v>46231</v>
      </c>
      <c r="BQ163">
        <f ca="1"/>
        <v>-16801.62</v>
      </c>
      <c r="BR163" t="str">
        <f ca="1"/>
        <v xml:space="preserve"> Credit</v>
      </c>
      <c r="BS163" t="str">
        <f ca="1"/>
        <v>SDGE</v>
      </c>
      <c r="BT163">
        <f ca="1"/>
        <v>46231</v>
      </c>
      <c r="BU163">
        <f ca="1"/>
        <v>36528.86</v>
      </c>
      <c r="BV163" t="str">
        <f ca="1"/>
        <v xml:space="preserve"> Savings</v>
      </c>
      <c r="BW163" t="str">
        <f ca="1"/>
        <v>SDGE</v>
      </c>
      <c r="BX163">
        <f ca="1"/>
        <v>46231</v>
      </c>
      <c r="BY163">
        <f ca="1"/>
        <v>31263.059999999998</v>
      </c>
      <c r="BZ163" t="str">
        <f ca="1"/>
        <v xml:space="preserve"> Net Worth</v>
      </c>
    </row>
    <row r="164" spans="1:78" x14ac:dyDescent="0.25">
      <c r="A164" t="str">
        <f ca="1"/>
        <v>SDGE</v>
      </c>
      <c r="B164" s="8">
        <f ca="1"/>
        <v>46231</v>
      </c>
      <c r="C164" s="107">
        <f ca="1"/>
        <v>2644.6200000000017</v>
      </c>
      <c r="D164" t="str">
        <f ca="1"/>
        <v>Acct  1 - US Bank</v>
      </c>
      <c r="F164" t="str">
        <f ca="1"/>
        <v>Prime Ad-Free</v>
      </c>
      <c r="G164" s="8">
        <f ca="1"/>
        <v>46231</v>
      </c>
      <c r="H164" s="107">
        <f ca="1"/>
        <v>10692.830000000002</v>
      </c>
      <c r="I164" s="107">
        <f ca="1"/>
        <v>-16801.62</v>
      </c>
      <c r="J164" s="107">
        <f ca="1"/>
        <v>36528.86</v>
      </c>
      <c r="K164" s="107">
        <f ca="1"/>
        <v>31260.07</v>
      </c>
      <c r="L164" s="107">
        <f ca="1"/>
        <v>2641.6300000000019</v>
      </c>
      <c r="M164" s="107">
        <f ca="1"/>
        <v>8051.1999999999989</v>
      </c>
      <c r="N164" s="107">
        <f ca="1"/>
        <v>24352.39</v>
      </c>
      <c r="O164" s="107">
        <f ca="1"/>
        <v>114.43</v>
      </c>
      <c r="P164" s="107">
        <f ca="1"/>
        <v>12062.04</v>
      </c>
      <c r="Q164" s="107">
        <f ca="1"/>
        <v>-4756.05</v>
      </c>
      <c r="R164" s="107">
        <f ca="1"/>
        <v>-7773.82</v>
      </c>
      <c r="S164" s="107">
        <f ca="1"/>
        <v>-4271.75</v>
      </c>
      <c r="T164" s="107">
        <f ca="1"/>
        <v>0</v>
      </c>
      <c r="U164" s="107">
        <f ca="1"/>
        <v>840</v>
      </c>
      <c r="W164" t="str">
        <f ca="1"/>
        <v>Prime Ad-Free</v>
      </c>
      <c r="X164">
        <f ca="1"/>
        <v>46231</v>
      </c>
      <c r="Y164">
        <f ca="1"/>
        <v>2641.6300000000019</v>
      </c>
      <c r="Z164" t="str">
        <f ca="1"/>
        <v>Acct  1 - US Bank</v>
      </c>
      <c r="AA164" t="str">
        <f ca="1"/>
        <v>Prime Ad-Free</v>
      </c>
      <c r="AB164">
        <f ca="1"/>
        <v>46231</v>
      </c>
      <c r="AC164">
        <f ca="1"/>
        <v>8051.1999999999989</v>
      </c>
      <c r="AD164" t="str">
        <f ca="1"/>
        <v>Acct  2 - Wells Fargo</v>
      </c>
      <c r="AE164" t="str">
        <f ca="1"/>
        <v>Prime Ad-Free</v>
      </c>
      <c r="AF164">
        <f ca="1"/>
        <v>46231</v>
      </c>
      <c r="AG164">
        <f ca="1"/>
        <v>24352.39</v>
      </c>
      <c r="AH164" t="str">
        <f ca="1"/>
        <v>Acct  3 - ADP</v>
      </c>
      <c r="AI164" t="str">
        <f ca="1"/>
        <v>Prime Ad-Free</v>
      </c>
      <c r="AJ164">
        <f ca="1"/>
        <v>46231</v>
      </c>
      <c r="AK164">
        <f ca="1"/>
        <v>114.43</v>
      </c>
      <c r="AL164" t="str">
        <f ca="1"/>
        <v>Acct  4 - Marcus</v>
      </c>
      <c r="AM164" t="str">
        <f ca="1"/>
        <v>Prime Ad-Free</v>
      </c>
      <c r="AN164">
        <f ca="1"/>
        <v>46231</v>
      </c>
      <c r="AO164">
        <f ca="1"/>
        <v>12062.04</v>
      </c>
      <c r="AP164" t="str">
        <f ca="1"/>
        <v>Acct  5 - T.Rowe Price</v>
      </c>
      <c r="AQ164" t="str">
        <f ca="1"/>
        <v>Prime Ad-Free</v>
      </c>
      <c r="AR164">
        <f ca="1"/>
        <v>46231</v>
      </c>
      <c r="AS164">
        <f ca="1"/>
        <v>-4756.05</v>
      </c>
      <c r="AT164" t="str">
        <f ca="1"/>
        <v>Acct  6 - Platinum</v>
      </c>
      <c r="AU164" t="str">
        <f ca="1"/>
        <v>Prime Ad-Free</v>
      </c>
      <c r="AV164">
        <f ca="1"/>
        <v>46231</v>
      </c>
      <c r="AW164">
        <f ca="1"/>
        <v>-7773.82</v>
      </c>
      <c r="AX164" t="str">
        <f ca="1"/>
        <v>Acct  7 - Visa Go</v>
      </c>
      <c r="AY164" t="str">
        <f ca="1"/>
        <v>Prime Ad-Free</v>
      </c>
      <c r="AZ164">
        <f ca="1"/>
        <v>46231</v>
      </c>
      <c r="BA164">
        <f ca="1"/>
        <v>-4271.75</v>
      </c>
      <c r="BB164" t="str">
        <f ca="1"/>
        <v>Acct  8 - CareCredit</v>
      </c>
      <c r="BC164" t="str">
        <f ca="1"/>
        <v>Prime Ad-Free</v>
      </c>
      <c r="BD164">
        <f ca="1"/>
        <v>46231</v>
      </c>
      <c r="BE164">
        <f ca="1"/>
        <v>0</v>
      </c>
      <c r="BF164" t="str">
        <f ca="1"/>
        <v>Acct  9 - Costco</v>
      </c>
      <c r="BG164" t="str">
        <f ca="1"/>
        <v>Prime Ad-Free</v>
      </c>
      <c r="BH164">
        <f ca="1"/>
        <v>46231</v>
      </c>
      <c r="BI164">
        <f ca="1"/>
        <v>840</v>
      </c>
      <c r="BJ164" t="str">
        <f ca="1"/>
        <v xml:space="preserve">Acct 10 - </v>
      </c>
      <c r="BK164" t="str">
        <f ca="1"/>
        <v>Prime Ad-Free</v>
      </c>
      <c r="BL164">
        <f ca="1"/>
        <v>46231</v>
      </c>
      <c r="BM164">
        <f ca="1"/>
        <v>10692.830000000002</v>
      </c>
      <c r="BN164" t="str">
        <f ca="1"/>
        <v xml:space="preserve"> Checking</v>
      </c>
      <c r="BO164" t="str">
        <f ca="1"/>
        <v>Prime Ad-Free</v>
      </c>
      <c r="BP164">
        <f ca="1"/>
        <v>46231</v>
      </c>
      <c r="BQ164">
        <f ca="1"/>
        <v>-16801.62</v>
      </c>
      <c r="BR164" t="str">
        <f ca="1"/>
        <v xml:space="preserve"> Credit</v>
      </c>
      <c r="BS164" t="str">
        <f ca="1"/>
        <v>Prime Ad-Free</v>
      </c>
      <c r="BT164">
        <f ca="1"/>
        <v>46231</v>
      </c>
      <c r="BU164">
        <f ca="1"/>
        <v>36528.86</v>
      </c>
      <c r="BV164" t="str">
        <f ca="1"/>
        <v xml:space="preserve"> Savings</v>
      </c>
      <c r="BW164" t="str">
        <f ca="1"/>
        <v>Prime Ad-Free</v>
      </c>
      <c r="BX164">
        <f ca="1"/>
        <v>46231</v>
      </c>
      <c r="BY164">
        <f ca="1"/>
        <v>31260.07</v>
      </c>
      <c r="BZ164" t="str">
        <f ca="1"/>
        <v xml:space="preserve"> Net Worth</v>
      </c>
    </row>
    <row r="165" spans="1:78" x14ac:dyDescent="0.25">
      <c r="A165" t="str">
        <f ca="1"/>
        <v>Prime Ad-Free</v>
      </c>
      <c r="B165" s="8">
        <f ca="1"/>
        <v>46231</v>
      </c>
      <c r="C165" s="107">
        <f ca="1"/>
        <v>2641.6300000000019</v>
      </c>
      <c r="D165" t="str">
        <f ca="1"/>
        <v>Acct  1 - US Bank</v>
      </c>
      <c r="F165" t="str">
        <f ca="1"/>
        <v>Paycheck</v>
      </c>
      <c r="G165" s="8">
        <f ca="1"/>
        <v>46234</v>
      </c>
      <c r="H165" s="107">
        <f ca="1"/>
        <v>12292.830000000002</v>
      </c>
      <c r="I165" s="107">
        <f ca="1"/>
        <v>-16801.62</v>
      </c>
      <c r="J165" s="107">
        <f ca="1"/>
        <v>36528.86</v>
      </c>
      <c r="K165" s="107">
        <f ca="1"/>
        <v>32860.07</v>
      </c>
      <c r="L165" s="107">
        <f ca="1"/>
        <v>3781.6300000000019</v>
      </c>
      <c r="M165" s="107">
        <f ca="1"/>
        <v>8511.1999999999989</v>
      </c>
      <c r="N165" s="107">
        <f ca="1"/>
        <v>24352.39</v>
      </c>
      <c r="O165" s="107">
        <f ca="1"/>
        <v>114.43</v>
      </c>
      <c r="P165" s="107">
        <f ca="1"/>
        <v>12062.04</v>
      </c>
      <c r="Q165" s="107">
        <f ca="1"/>
        <v>-4756.05</v>
      </c>
      <c r="R165" s="107">
        <f ca="1"/>
        <v>-7773.82</v>
      </c>
      <c r="S165" s="107">
        <f ca="1"/>
        <v>-4271.75</v>
      </c>
      <c r="T165" s="107">
        <f ca="1"/>
        <v>0</v>
      </c>
      <c r="U165" s="107">
        <f ca="1"/>
        <v>840</v>
      </c>
      <c r="W165" t="str">
        <f ca="1"/>
        <v>Paycheck</v>
      </c>
      <c r="X165">
        <f ca="1"/>
        <v>46234</v>
      </c>
      <c r="Y165">
        <f ca="1"/>
        <v>3781.6300000000019</v>
      </c>
      <c r="Z165" t="str">
        <f ca="1"/>
        <v>Acct  1 - US Bank</v>
      </c>
      <c r="AA165" t="str">
        <f ca="1"/>
        <v>Paycheck</v>
      </c>
      <c r="AB165">
        <f ca="1"/>
        <v>46234</v>
      </c>
      <c r="AC165">
        <f ca="1"/>
        <v>8511.1999999999989</v>
      </c>
      <c r="AD165" t="str">
        <f ca="1"/>
        <v>Acct  2 - Wells Fargo</v>
      </c>
      <c r="AE165" t="str">
        <f ca="1"/>
        <v>Paycheck</v>
      </c>
      <c r="AF165">
        <f ca="1"/>
        <v>46234</v>
      </c>
      <c r="AG165">
        <f ca="1"/>
        <v>24352.39</v>
      </c>
      <c r="AH165" t="str">
        <f ca="1"/>
        <v>Acct  3 - ADP</v>
      </c>
      <c r="AI165" t="str">
        <f ca="1"/>
        <v>Paycheck</v>
      </c>
      <c r="AJ165">
        <f ca="1"/>
        <v>46234</v>
      </c>
      <c r="AK165">
        <f ca="1"/>
        <v>114.43</v>
      </c>
      <c r="AL165" t="str">
        <f ca="1"/>
        <v>Acct  4 - Marcus</v>
      </c>
      <c r="AM165" t="str">
        <f ca="1"/>
        <v>Paycheck</v>
      </c>
      <c r="AN165">
        <f ca="1"/>
        <v>46234</v>
      </c>
      <c r="AO165">
        <f ca="1"/>
        <v>12062.04</v>
      </c>
      <c r="AP165" t="str">
        <f ca="1"/>
        <v>Acct  5 - T.Rowe Price</v>
      </c>
      <c r="AQ165" t="str">
        <f ca="1"/>
        <v>Paycheck</v>
      </c>
      <c r="AR165">
        <f ca="1"/>
        <v>46234</v>
      </c>
      <c r="AS165">
        <f ca="1"/>
        <v>-4756.05</v>
      </c>
      <c r="AT165" t="str">
        <f ca="1"/>
        <v>Acct  6 - Platinum</v>
      </c>
      <c r="AU165" t="str">
        <f ca="1"/>
        <v>Paycheck</v>
      </c>
      <c r="AV165">
        <f ca="1"/>
        <v>46234</v>
      </c>
      <c r="AW165">
        <f ca="1"/>
        <v>-7773.82</v>
      </c>
      <c r="AX165" t="str">
        <f ca="1"/>
        <v>Acct  7 - Visa Go</v>
      </c>
      <c r="AY165" t="str">
        <f ca="1"/>
        <v>Paycheck</v>
      </c>
      <c r="AZ165">
        <f ca="1"/>
        <v>46234</v>
      </c>
      <c r="BA165">
        <f ca="1"/>
        <v>-4271.75</v>
      </c>
      <c r="BB165" t="str">
        <f ca="1"/>
        <v>Acct  8 - CareCredit</v>
      </c>
      <c r="BC165" t="str">
        <f ca="1"/>
        <v>Paycheck</v>
      </c>
      <c r="BD165">
        <f ca="1"/>
        <v>46234</v>
      </c>
      <c r="BE165">
        <f ca="1"/>
        <v>0</v>
      </c>
      <c r="BF165" t="str">
        <f ca="1"/>
        <v>Acct  9 - Costco</v>
      </c>
      <c r="BG165" t="str">
        <f ca="1"/>
        <v>Paycheck</v>
      </c>
      <c r="BH165">
        <f ca="1"/>
        <v>46234</v>
      </c>
      <c r="BI165">
        <f ca="1"/>
        <v>840</v>
      </c>
      <c r="BJ165" t="str">
        <f ca="1"/>
        <v xml:space="preserve">Acct 10 - </v>
      </c>
      <c r="BK165" t="str">
        <f ca="1"/>
        <v>Paycheck</v>
      </c>
      <c r="BL165">
        <f ca="1"/>
        <v>46234</v>
      </c>
      <c r="BM165">
        <f ca="1"/>
        <v>12292.830000000002</v>
      </c>
      <c r="BN165" t="str">
        <f ca="1"/>
        <v xml:space="preserve"> Checking</v>
      </c>
      <c r="BO165" t="str">
        <f ca="1"/>
        <v>Paycheck</v>
      </c>
      <c r="BP165">
        <f ca="1"/>
        <v>46234</v>
      </c>
      <c r="BQ165">
        <f ca="1"/>
        <v>-16801.62</v>
      </c>
      <c r="BR165" t="str">
        <f ca="1"/>
        <v xml:space="preserve"> Credit</v>
      </c>
      <c r="BS165" t="str">
        <f ca="1"/>
        <v>Paycheck</v>
      </c>
      <c r="BT165">
        <f ca="1"/>
        <v>46234</v>
      </c>
      <c r="BU165">
        <f ca="1"/>
        <v>36528.86</v>
      </c>
      <c r="BV165" t="str">
        <f ca="1"/>
        <v xml:space="preserve"> Savings</v>
      </c>
      <c r="BW165" t="str">
        <f ca="1"/>
        <v>Paycheck</v>
      </c>
      <c r="BX165">
        <f ca="1"/>
        <v>46234</v>
      </c>
      <c r="BY165">
        <f ca="1"/>
        <v>32860.07</v>
      </c>
      <c r="BZ165" t="str">
        <f ca="1"/>
        <v xml:space="preserve"> Net Worth</v>
      </c>
    </row>
    <row r="166" spans="1:78" x14ac:dyDescent="0.25">
      <c r="A166" t="str">
        <f ca="1"/>
        <v>Paycheck</v>
      </c>
      <c r="B166" s="8">
        <f ca="1"/>
        <v>46234</v>
      </c>
      <c r="C166" s="107">
        <f ca="1"/>
        <v>3781.6300000000019</v>
      </c>
      <c r="D166" t="str">
        <f ca="1"/>
        <v>Acct  1 - US Bank</v>
      </c>
      <c r="F166" t="str">
        <f ca="1"/>
        <v>Ameritas</v>
      </c>
      <c r="G166" s="8">
        <f ca="1"/>
        <v>46234</v>
      </c>
      <c r="H166" s="107">
        <f ca="1"/>
        <v>12292.830000000002</v>
      </c>
      <c r="I166" s="107">
        <f ca="1"/>
        <v>-16801.62</v>
      </c>
      <c r="J166" s="107">
        <f ca="1"/>
        <v>36640.86</v>
      </c>
      <c r="K166" s="107">
        <f ca="1"/>
        <v>32972.07</v>
      </c>
      <c r="L166" s="107">
        <f ca="1"/>
        <v>3781.6300000000019</v>
      </c>
      <c r="M166" s="107">
        <f ca="1"/>
        <v>8511.1999999999989</v>
      </c>
      <c r="N166" s="107">
        <f ca="1"/>
        <v>24464.39</v>
      </c>
      <c r="O166" s="107">
        <f ca="1"/>
        <v>114.43</v>
      </c>
      <c r="P166" s="107">
        <f ca="1"/>
        <v>12062.04</v>
      </c>
      <c r="Q166" s="107">
        <f ca="1"/>
        <v>-4756.05</v>
      </c>
      <c r="R166" s="107">
        <f ca="1"/>
        <v>-7773.82</v>
      </c>
      <c r="S166" s="107">
        <f ca="1"/>
        <v>-4271.75</v>
      </c>
      <c r="T166" s="107">
        <f ca="1"/>
        <v>0</v>
      </c>
      <c r="U166" s="107">
        <f ca="1"/>
        <v>840</v>
      </c>
      <c r="W166" t="str">
        <f ca="1"/>
        <v>Ameritas</v>
      </c>
      <c r="X166">
        <f ca="1"/>
        <v>46234</v>
      </c>
      <c r="Y166">
        <f ca="1"/>
        <v>3781.6300000000019</v>
      </c>
      <c r="Z166" t="str">
        <f ca="1"/>
        <v>Acct  1 - US Bank</v>
      </c>
      <c r="AA166" t="str">
        <f ca="1"/>
        <v>Ameritas</v>
      </c>
      <c r="AB166">
        <f ca="1"/>
        <v>46234</v>
      </c>
      <c r="AC166">
        <f ca="1"/>
        <v>8511.1999999999989</v>
      </c>
      <c r="AD166" t="str">
        <f ca="1"/>
        <v>Acct  2 - Wells Fargo</v>
      </c>
      <c r="AE166" t="str">
        <f ca="1"/>
        <v>Ameritas</v>
      </c>
      <c r="AF166">
        <f ca="1"/>
        <v>46234</v>
      </c>
      <c r="AG166">
        <f ca="1"/>
        <v>24464.39</v>
      </c>
      <c r="AH166" t="str">
        <f ca="1"/>
        <v>Acct  3 - ADP</v>
      </c>
      <c r="AI166" t="str">
        <f ca="1"/>
        <v>Ameritas</v>
      </c>
      <c r="AJ166">
        <f ca="1"/>
        <v>46234</v>
      </c>
      <c r="AK166">
        <f ca="1"/>
        <v>114.43</v>
      </c>
      <c r="AL166" t="str">
        <f ca="1"/>
        <v>Acct  4 - Marcus</v>
      </c>
      <c r="AM166" t="str">
        <f ca="1"/>
        <v>Ameritas</v>
      </c>
      <c r="AN166">
        <f ca="1"/>
        <v>46234</v>
      </c>
      <c r="AO166">
        <f ca="1"/>
        <v>12062.04</v>
      </c>
      <c r="AP166" t="str">
        <f ca="1"/>
        <v>Acct  5 - T.Rowe Price</v>
      </c>
      <c r="AQ166" t="str">
        <f ca="1"/>
        <v>Ameritas</v>
      </c>
      <c r="AR166">
        <f ca="1"/>
        <v>46234</v>
      </c>
      <c r="AS166">
        <f ca="1"/>
        <v>-4756.05</v>
      </c>
      <c r="AT166" t="str">
        <f ca="1"/>
        <v>Acct  6 - Platinum</v>
      </c>
      <c r="AU166" t="str">
        <f ca="1"/>
        <v>Ameritas</v>
      </c>
      <c r="AV166">
        <f ca="1"/>
        <v>46234</v>
      </c>
      <c r="AW166">
        <f ca="1"/>
        <v>-7773.82</v>
      </c>
      <c r="AX166" t="str">
        <f ca="1"/>
        <v>Acct  7 - Visa Go</v>
      </c>
      <c r="AY166" t="str">
        <f ca="1"/>
        <v>Ameritas</v>
      </c>
      <c r="AZ166">
        <f ca="1"/>
        <v>46234</v>
      </c>
      <c r="BA166">
        <f ca="1"/>
        <v>-4271.75</v>
      </c>
      <c r="BB166" t="str">
        <f ca="1"/>
        <v>Acct  8 - CareCredit</v>
      </c>
      <c r="BC166" t="str">
        <f ca="1"/>
        <v>Ameritas</v>
      </c>
      <c r="BD166">
        <f ca="1"/>
        <v>46234</v>
      </c>
      <c r="BE166">
        <f ca="1"/>
        <v>0</v>
      </c>
      <c r="BF166" t="str">
        <f ca="1"/>
        <v>Acct  9 - Costco</v>
      </c>
      <c r="BG166" t="str">
        <f ca="1"/>
        <v>Ameritas</v>
      </c>
      <c r="BH166">
        <f ca="1"/>
        <v>46234</v>
      </c>
      <c r="BI166">
        <f ca="1"/>
        <v>840</v>
      </c>
      <c r="BJ166" t="str">
        <f ca="1"/>
        <v xml:space="preserve">Acct 10 - </v>
      </c>
      <c r="BK166" t="str">
        <f ca="1"/>
        <v>Ameritas</v>
      </c>
      <c r="BL166">
        <f ca="1"/>
        <v>46234</v>
      </c>
      <c r="BM166">
        <f ca="1"/>
        <v>12292.830000000002</v>
      </c>
      <c r="BN166" t="str">
        <f ca="1"/>
        <v xml:space="preserve"> Checking</v>
      </c>
      <c r="BO166" t="str">
        <f ca="1"/>
        <v>Ameritas</v>
      </c>
      <c r="BP166">
        <f ca="1"/>
        <v>46234</v>
      </c>
      <c r="BQ166">
        <f ca="1"/>
        <v>-16801.62</v>
      </c>
      <c r="BR166" t="str">
        <f ca="1"/>
        <v xml:space="preserve"> Credit</v>
      </c>
      <c r="BS166" t="str">
        <f ca="1"/>
        <v>Ameritas</v>
      </c>
      <c r="BT166">
        <f ca="1"/>
        <v>46234</v>
      </c>
      <c r="BU166">
        <f ca="1"/>
        <v>36640.86</v>
      </c>
      <c r="BV166" t="str">
        <f ca="1"/>
        <v xml:space="preserve"> Savings</v>
      </c>
      <c r="BW166" t="str">
        <f ca="1"/>
        <v>Ameritas</v>
      </c>
      <c r="BX166">
        <f ca="1"/>
        <v>46234</v>
      </c>
      <c r="BY166">
        <f ca="1"/>
        <v>32972.07</v>
      </c>
      <c r="BZ166" t="str">
        <f ca="1"/>
        <v xml:space="preserve"> Net Worth</v>
      </c>
    </row>
    <row r="167" spans="1:78" x14ac:dyDescent="0.25">
      <c r="A167" t="str">
        <f ca="1"/>
        <v>Ameritas</v>
      </c>
      <c r="B167" s="8">
        <f ca="1"/>
        <v>46234</v>
      </c>
      <c r="C167" s="107">
        <f ca="1"/>
        <v>3781.6300000000019</v>
      </c>
      <c r="D167" t="str">
        <f ca="1"/>
        <v>Acct  1 - US Bank</v>
      </c>
      <c r="F167" t="str">
        <f ca="1"/>
        <v>Disability</v>
      </c>
      <c r="G167" s="8">
        <f ca="1"/>
        <v>46235</v>
      </c>
      <c r="H167" s="107">
        <f ca="1"/>
        <v>12649.490000000002</v>
      </c>
      <c r="I167" s="107">
        <f ca="1"/>
        <v>-16801.62</v>
      </c>
      <c r="J167" s="107">
        <f ca="1"/>
        <v>36640.86</v>
      </c>
      <c r="K167" s="107">
        <f ca="1"/>
        <v>33328.730000000003</v>
      </c>
      <c r="L167" s="107">
        <f ca="1"/>
        <v>3781.6300000000019</v>
      </c>
      <c r="M167" s="107">
        <f ca="1"/>
        <v>8867.8599999999988</v>
      </c>
      <c r="N167" s="107">
        <f ca="1"/>
        <v>24464.39</v>
      </c>
      <c r="O167" s="107">
        <f ca="1"/>
        <v>114.43</v>
      </c>
      <c r="P167" s="107">
        <f ca="1"/>
        <v>12062.04</v>
      </c>
      <c r="Q167" s="107">
        <f ca="1"/>
        <v>-4756.05</v>
      </c>
      <c r="R167" s="107">
        <f ca="1"/>
        <v>-7773.82</v>
      </c>
      <c r="S167" s="107">
        <f ca="1"/>
        <v>-4271.75</v>
      </c>
      <c r="T167" s="107">
        <f ca="1"/>
        <v>0</v>
      </c>
      <c r="U167" s="107">
        <f ca="1"/>
        <v>840</v>
      </c>
      <c r="W167" t="str">
        <f ca="1"/>
        <v>Disability</v>
      </c>
      <c r="X167">
        <f ca="1"/>
        <v>46235</v>
      </c>
      <c r="Y167">
        <f ca="1"/>
        <v>3781.6300000000019</v>
      </c>
      <c r="Z167" t="str">
        <f ca="1"/>
        <v>Acct  1 - US Bank</v>
      </c>
      <c r="AA167" t="str">
        <f ca="1"/>
        <v>Disability</v>
      </c>
      <c r="AB167">
        <f ca="1"/>
        <v>46235</v>
      </c>
      <c r="AC167">
        <f ca="1"/>
        <v>8867.8599999999988</v>
      </c>
      <c r="AD167" t="str">
        <f ca="1"/>
        <v>Acct  2 - Wells Fargo</v>
      </c>
      <c r="AE167" t="str">
        <f ca="1"/>
        <v>Disability</v>
      </c>
      <c r="AF167">
        <f ca="1"/>
        <v>46235</v>
      </c>
      <c r="AG167">
        <f ca="1"/>
        <v>24464.39</v>
      </c>
      <c r="AH167" t="str">
        <f ca="1"/>
        <v>Acct  3 - ADP</v>
      </c>
      <c r="AI167" t="str">
        <f ca="1"/>
        <v>Disability</v>
      </c>
      <c r="AJ167">
        <f ca="1"/>
        <v>46235</v>
      </c>
      <c r="AK167">
        <f ca="1"/>
        <v>114.43</v>
      </c>
      <c r="AL167" t="str">
        <f ca="1"/>
        <v>Acct  4 - Marcus</v>
      </c>
      <c r="AM167" t="str">
        <f ca="1"/>
        <v>Disability</v>
      </c>
      <c r="AN167">
        <f ca="1"/>
        <v>46235</v>
      </c>
      <c r="AO167">
        <f ca="1"/>
        <v>12062.04</v>
      </c>
      <c r="AP167" t="str">
        <f ca="1"/>
        <v>Acct  5 - T.Rowe Price</v>
      </c>
      <c r="AQ167" t="str">
        <f ca="1"/>
        <v>Disability</v>
      </c>
      <c r="AR167">
        <f ca="1"/>
        <v>46235</v>
      </c>
      <c r="AS167">
        <f ca="1"/>
        <v>-4756.05</v>
      </c>
      <c r="AT167" t="str">
        <f ca="1"/>
        <v>Acct  6 - Platinum</v>
      </c>
      <c r="AU167" t="str">
        <f ca="1"/>
        <v>Disability</v>
      </c>
      <c r="AV167">
        <f ca="1"/>
        <v>46235</v>
      </c>
      <c r="AW167">
        <f ca="1"/>
        <v>-7773.82</v>
      </c>
      <c r="AX167" t="str">
        <f ca="1"/>
        <v>Acct  7 - Visa Go</v>
      </c>
      <c r="AY167" t="str">
        <f ca="1"/>
        <v>Disability</v>
      </c>
      <c r="AZ167">
        <f ca="1"/>
        <v>46235</v>
      </c>
      <c r="BA167">
        <f ca="1"/>
        <v>-4271.75</v>
      </c>
      <c r="BB167" t="str">
        <f ca="1"/>
        <v>Acct  8 - CareCredit</v>
      </c>
      <c r="BC167" t="str">
        <f ca="1"/>
        <v>Disability</v>
      </c>
      <c r="BD167">
        <f ca="1"/>
        <v>46235</v>
      </c>
      <c r="BE167">
        <f ca="1"/>
        <v>0</v>
      </c>
      <c r="BF167" t="str">
        <f ca="1"/>
        <v>Acct  9 - Costco</v>
      </c>
      <c r="BG167" t="str">
        <f ca="1"/>
        <v>Disability</v>
      </c>
      <c r="BH167">
        <f ca="1"/>
        <v>46235</v>
      </c>
      <c r="BI167">
        <f ca="1"/>
        <v>840</v>
      </c>
      <c r="BJ167" t="str">
        <f ca="1"/>
        <v xml:space="preserve">Acct 10 - </v>
      </c>
      <c r="BK167" t="str">
        <f ca="1"/>
        <v>Disability</v>
      </c>
      <c r="BL167">
        <f ca="1"/>
        <v>46235</v>
      </c>
      <c r="BM167">
        <f ca="1"/>
        <v>12649.490000000002</v>
      </c>
      <c r="BN167" t="str">
        <f ca="1"/>
        <v xml:space="preserve"> Checking</v>
      </c>
      <c r="BO167" t="str">
        <f ca="1"/>
        <v>Disability</v>
      </c>
      <c r="BP167">
        <f ca="1"/>
        <v>46235</v>
      </c>
      <c r="BQ167">
        <f ca="1"/>
        <v>-16801.62</v>
      </c>
      <c r="BR167" t="str">
        <f ca="1"/>
        <v xml:space="preserve"> Credit</v>
      </c>
      <c r="BS167" t="str">
        <f ca="1"/>
        <v>Disability</v>
      </c>
      <c r="BT167">
        <f ca="1"/>
        <v>46235</v>
      </c>
      <c r="BU167">
        <f ca="1"/>
        <v>36640.86</v>
      </c>
      <c r="BV167" t="str">
        <f ca="1"/>
        <v xml:space="preserve"> Savings</v>
      </c>
      <c r="BW167" t="str">
        <f ca="1"/>
        <v>Disability</v>
      </c>
      <c r="BX167">
        <f ca="1"/>
        <v>46235</v>
      </c>
      <c r="BY167">
        <f ca="1"/>
        <v>33328.730000000003</v>
      </c>
      <c r="BZ167" t="str">
        <f ca="1"/>
        <v xml:space="preserve"> Net Worth</v>
      </c>
    </row>
    <row r="168" spans="1:78" x14ac:dyDescent="0.25">
      <c r="A168" t="str">
        <f ca="1"/>
        <v>Disability</v>
      </c>
      <c r="B168" s="8">
        <f ca="1"/>
        <v>46235</v>
      </c>
      <c r="C168" s="107">
        <f ca="1"/>
        <v>3781.6300000000019</v>
      </c>
      <c r="D168" t="str">
        <f ca="1"/>
        <v>Acct  1 - US Bank</v>
      </c>
      <c r="F168" t="str">
        <f ca="1"/>
        <v>Kulo Rent</v>
      </c>
      <c r="G168" s="8">
        <f ca="1"/>
        <v>46235</v>
      </c>
      <c r="H168" s="107">
        <f ca="1"/>
        <v>11690.490000000002</v>
      </c>
      <c r="I168" s="107">
        <f ca="1"/>
        <v>-16801.62</v>
      </c>
      <c r="J168" s="107">
        <f ca="1"/>
        <v>36640.86</v>
      </c>
      <c r="K168" s="107">
        <f ca="1"/>
        <v>32369.730000000003</v>
      </c>
      <c r="L168" s="107">
        <f ca="1"/>
        <v>2822.6300000000019</v>
      </c>
      <c r="M168" s="107">
        <f ca="1"/>
        <v>8867.8599999999988</v>
      </c>
      <c r="N168" s="107">
        <f ca="1"/>
        <v>24464.39</v>
      </c>
      <c r="O168" s="107">
        <f ca="1"/>
        <v>114.43</v>
      </c>
      <c r="P168" s="107">
        <f ca="1"/>
        <v>12062.04</v>
      </c>
      <c r="Q168" s="107">
        <f ca="1"/>
        <v>-4756.05</v>
      </c>
      <c r="R168" s="107">
        <f ca="1"/>
        <v>-7773.82</v>
      </c>
      <c r="S168" s="107">
        <f ca="1"/>
        <v>-4271.75</v>
      </c>
      <c r="T168" s="107">
        <f ca="1"/>
        <v>0</v>
      </c>
      <c r="U168" s="107">
        <f ca="1"/>
        <v>840</v>
      </c>
      <c r="W168" t="str">
        <f ca="1"/>
        <v>Kulo Rent</v>
      </c>
      <c r="X168">
        <f ca="1"/>
        <v>46235</v>
      </c>
      <c r="Y168">
        <f ca="1"/>
        <v>2822.6300000000019</v>
      </c>
      <c r="Z168" t="str">
        <f ca="1"/>
        <v>Acct  1 - US Bank</v>
      </c>
      <c r="AA168" t="str">
        <f ca="1"/>
        <v>Kulo Rent</v>
      </c>
      <c r="AB168">
        <f ca="1"/>
        <v>46235</v>
      </c>
      <c r="AC168">
        <f ca="1"/>
        <v>8867.8599999999988</v>
      </c>
      <c r="AD168" t="str">
        <f ca="1"/>
        <v>Acct  2 - Wells Fargo</v>
      </c>
      <c r="AE168" t="str">
        <f ca="1"/>
        <v>Kulo Rent</v>
      </c>
      <c r="AF168">
        <f ca="1"/>
        <v>46235</v>
      </c>
      <c r="AG168">
        <f ca="1"/>
        <v>24464.39</v>
      </c>
      <c r="AH168" t="str">
        <f ca="1"/>
        <v>Acct  3 - ADP</v>
      </c>
      <c r="AI168" t="str">
        <f ca="1"/>
        <v>Kulo Rent</v>
      </c>
      <c r="AJ168">
        <f ca="1"/>
        <v>46235</v>
      </c>
      <c r="AK168">
        <f ca="1"/>
        <v>114.43</v>
      </c>
      <c r="AL168" t="str">
        <f ca="1"/>
        <v>Acct  4 - Marcus</v>
      </c>
      <c r="AM168" t="str">
        <f ca="1"/>
        <v>Kulo Rent</v>
      </c>
      <c r="AN168">
        <f ca="1"/>
        <v>46235</v>
      </c>
      <c r="AO168">
        <f ca="1"/>
        <v>12062.04</v>
      </c>
      <c r="AP168" t="str">
        <f ca="1"/>
        <v>Acct  5 - T.Rowe Price</v>
      </c>
      <c r="AQ168" t="str">
        <f ca="1"/>
        <v>Kulo Rent</v>
      </c>
      <c r="AR168">
        <f ca="1"/>
        <v>46235</v>
      </c>
      <c r="AS168">
        <f ca="1"/>
        <v>-4756.05</v>
      </c>
      <c r="AT168" t="str">
        <f ca="1"/>
        <v>Acct  6 - Platinum</v>
      </c>
      <c r="AU168" t="str">
        <f ca="1"/>
        <v>Kulo Rent</v>
      </c>
      <c r="AV168">
        <f ca="1"/>
        <v>46235</v>
      </c>
      <c r="AW168">
        <f ca="1"/>
        <v>-7773.82</v>
      </c>
      <c r="AX168" t="str">
        <f ca="1"/>
        <v>Acct  7 - Visa Go</v>
      </c>
      <c r="AY168" t="str">
        <f ca="1"/>
        <v>Kulo Rent</v>
      </c>
      <c r="AZ168">
        <f ca="1"/>
        <v>46235</v>
      </c>
      <c r="BA168">
        <f ca="1"/>
        <v>-4271.75</v>
      </c>
      <c r="BB168" t="str">
        <f ca="1"/>
        <v>Acct  8 - CareCredit</v>
      </c>
      <c r="BC168" t="str">
        <f ca="1"/>
        <v>Kulo Rent</v>
      </c>
      <c r="BD168">
        <f ca="1"/>
        <v>46235</v>
      </c>
      <c r="BE168">
        <f ca="1"/>
        <v>0</v>
      </c>
      <c r="BF168" t="str">
        <f ca="1"/>
        <v>Acct  9 - Costco</v>
      </c>
      <c r="BG168" t="str">
        <f ca="1"/>
        <v>Kulo Rent</v>
      </c>
      <c r="BH168">
        <f ca="1"/>
        <v>46235</v>
      </c>
      <c r="BI168">
        <f ca="1"/>
        <v>840</v>
      </c>
      <c r="BJ168" t="str">
        <f ca="1"/>
        <v xml:space="preserve">Acct 10 - </v>
      </c>
      <c r="BK168" t="str">
        <f ca="1"/>
        <v>Kulo Rent</v>
      </c>
      <c r="BL168">
        <f ca="1"/>
        <v>46235</v>
      </c>
      <c r="BM168">
        <f ca="1"/>
        <v>11690.490000000002</v>
      </c>
      <c r="BN168" t="str">
        <f ca="1"/>
        <v xml:space="preserve"> Checking</v>
      </c>
      <c r="BO168" t="str">
        <f ca="1"/>
        <v>Kulo Rent</v>
      </c>
      <c r="BP168">
        <f ca="1"/>
        <v>46235</v>
      </c>
      <c r="BQ168">
        <f ca="1"/>
        <v>-16801.62</v>
      </c>
      <c r="BR168" t="str">
        <f ca="1"/>
        <v xml:space="preserve"> Credit</v>
      </c>
      <c r="BS168" t="str">
        <f ca="1"/>
        <v>Kulo Rent</v>
      </c>
      <c r="BT168">
        <f ca="1"/>
        <v>46235</v>
      </c>
      <c r="BU168">
        <f ca="1"/>
        <v>36640.86</v>
      </c>
      <c r="BV168" t="str">
        <f ca="1"/>
        <v xml:space="preserve"> Savings</v>
      </c>
      <c r="BW168" t="str">
        <f ca="1"/>
        <v>Kulo Rent</v>
      </c>
      <c r="BX168">
        <f ca="1"/>
        <v>46235</v>
      </c>
      <c r="BY168">
        <f ca="1"/>
        <v>32369.730000000003</v>
      </c>
      <c r="BZ168" t="str">
        <f ca="1"/>
        <v xml:space="preserve"> Net Worth</v>
      </c>
    </row>
    <row r="169" spans="1:78" x14ac:dyDescent="0.25">
      <c r="A169" t="str">
        <f ca="1"/>
        <v>Kulo Rent</v>
      </c>
      <c r="B169" s="8">
        <f ca="1"/>
        <v>46235</v>
      </c>
      <c r="C169" s="107">
        <f ca="1"/>
        <v>2822.6300000000019</v>
      </c>
      <c r="D169" t="str">
        <f ca="1"/>
        <v>Acct  1 - US Bank</v>
      </c>
      <c r="F169" t="str">
        <f ca="1"/>
        <v>Rent</v>
      </c>
      <c r="G169" s="8">
        <f ca="1"/>
        <v>46235</v>
      </c>
      <c r="H169" s="107">
        <f ca="1"/>
        <v>10412.52</v>
      </c>
      <c r="I169" s="107">
        <f ca="1"/>
        <v>-16801.62</v>
      </c>
      <c r="J169" s="107">
        <f ca="1"/>
        <v>36640.86</v>
      </c>
      <c r="K169" s="107">
        <f ca="1"/>
        <v>31091.760000000002</v>
      </c>
      <c r="L169" s="107">
        <f ca="1"/>
        <v>1544.6600000000019</v>
      </c>
      <c r="M169" s="107">
        <f ca="1"/>
        <v>8867.8599999999988</v>
      </c>
      <c r="N169" s="107">
        <f ca="1"/>
        <v>24464.39</v>
      </c>
      <c r="O169" s="107">
        <f ca="1"/>
        <v>114.43</v>
      </c>
      <c r="P169" s="107">
        <f ca="1"/>
        <v>12062.04</v>
      </c>
      <c r="Q169" s="107">
        <f ca="1"/>
        <v>-4756.05</v>
      </c>
      <c r="R169" s="107">
        <f ca="1"/>
        <v>-7773.82</v>
      </c>
      <c r="S169" s="107">
        <f ca="1"/>
        <v>-4271.75</v>
      </c>
      <c r="T169" s="107">
        <f ca="1"/>
        <v>0</v>
      </c>
      <c r="U169" s="107">
        <f ca="1"/>
        <v>840</v>
      </c>
      <c r="W169" t="str">
        <f ca="1"/>
        <v>Rent</v>
      </c>
      <c r="X169">
        <f ca="1"/>
        <v>46235</v>
      </c>
      <c r="Y169">
        <f ca="1"/>
        <v>1544.6600000000019</v>
      </c>
      <c r="Z169" t="str">
        <f ca="1"/>
        <v>Acct  1 - US Bank</v>
      </c>
      <c r="AA169" t="str">
        <f ca="1"/>
        <v>Rent</v>
      </c>
      <c r="AB169">
        <f ca="1"/>
        <v>46235</v>
      </c>
      <c r="AC169">
        <f ca="1"/>
        <v>8867.8599999999988</v>
      </c>
      <c r="AD169" t="str">
        <f ca="1"/>
        <v>Acct  2 - Wells Fargo</v>
      </c>
      <c r="AE169" t="str">
        <f ca="1"/>
        <v>Rent</v>
      </c>
      <c r="AF169">
        <f ca="1"/>
        <v>46235</v>
      </c>
      <c r="AG169">
        <f ca="1"/>
        <v>24464.39</v>
      </c>
      <c r="AH169" t="str">
        <f ca="1"/>
        <v>Acct  3 - ADP</v>
      </c>
      <c r="AI169" t="str">
        <f ca="1"/>
        <v>Rent</v>
      </c>
      <c r="AJ169">
        <f ca="1"/>
        <v>46235</v>
      </c>
      <c r="AK169">
        <f ca="1"/>
        <v>114.43</v>
      </c>
      <c r="AL169" t="str">
        <f ca="1"/>
        <v>Acct  4 - Marcus</v>
      </c>
      <c r="AM169" t="str">
        <f ca="1"/>
        <v>Rent</v>
      </c>
      <c r="AN169">
        <f ca="1"/>
        <v>46235</v>
      </c>
      <c r="AO169">
        <f ca="1"/>
        <v>12062.04</v>
      </c>
      <c r="AP169" t="str">
        <f ca="1"/>
        <v>Acct  5 - T.Rowe Price</v>
      </c>
      <c r="AQ169" t="str">
        <f ca="1"/>
        <v>Rent</v>
      </c>
      <c r="AR169">
        <f ca="1"/>
        <v>46235</v>
      </c>
      <c r="AS169">
        <f ca="1"/>
        <v>-4756.05</v>
      </c>
      <c r="AT169" t="str">
        <f ca="1"/>
        <v>Acct  6 - Platinum</v>
      </c>
      <c r="AU169" t="str">
        <f ca="1"/>
        <v>Rent</v>
      </c>
      <c r="AV169">
        <f ca="1"/>
        <v>46235</v>
      </c>
      <c r="AW169">
        <f ca="1"/>
        <v>-7773.82</v>
      </c>
      <c r="AX169" t="str">
        <f ca="1"/>
        <v>Acct  7 - Visa Go</v>
      </c>
      <c r="AY169" t="str">
        <f ca="1"/>
        <v>Rent</v>
      </c>
      <c r="AZ169">
        <f ca="1"/>
        <v>46235</v>
      </c>
      <c r="BA169">
        <f ca="1"/>
        <v>-4271.75</v>
      </c>
      <c r="BB169" t="str">
        <f ca="1"/>
        <v>Acct  8 - CareCredit</v>
      </c>
      <c r="BC169" t="str">
        <f ca="1"/>
        <v>Rent</v>
      </c>
      <c r="BD169">
        <f ca="1"/>
        <v>46235</v>
      </c>
      <c r="BE169">
        <f ca="1"/>
        <v>0</v>
      </c>
      <c r="BF169" t="str">
        <f ca="1"/>
        <v>Acct  9 - Costco</v>
      </c>
      <c r="BG169" t="str">
        <f ca="1"/>
        <v>Rent</v>
      </c>
      <c r="BH169">
        <f ca="1"/>
        <v>46235</v>
      </c>
      <c r="BI169">
        <f ca="1"/>
        <v>840</v>
      </c>
      <c r="BJ169" t="str">
        <f ca="1"/>
        <v xml:space="preserve">Acct 10 - </v>
      </c>
      <c r="BK169" t="str">
        <f ca="1"/>
        <v>Rent</v>
      </c>
      <c r="BL169">
        <f ca="1"/>
        <v>46235</v>
      </c>
      <c r="BM169">
        <f ca="1"/>
        <v>10412.52</v>
      </c>
      <c r="BN169" t="str">
        <f ca="1"/>
        <v xml:space="preserve"> Checking</v>
      </c>
      <c r="BO169" t="str">
        <f ca="1"/>
        <v>Rent</v>
      </c>
      <c r="BP169">
        <f ca="1"/>
        <v>46235</v>
      </c>
      <c r="BQ169">
        <f ca="1"/>
        <v>-16801.62</v>
      </c>
      <c r="BR169" t="str">
        <f ca="1"/>
        <v xml:space="preserve"> Credit</v>
      </c>
      <c r="BS169" t="str">
        <f ca="1"/>
        <v>Rent</v>
      </c>
      <c r="BT169">
        <f ca="1"/>
        <v>46235</v>
      </c>
      <c r="BU169">
        <f ca="1"/>
        <v>36640.86</v>
      </c>
      <c r="BV169" t="str">
        <f ca="1"/>
        <v xml:space="preserve"> Savings</v>
      </c>
      <c r="BW169" t="str">
        <f ca="1"/>
        <v>Rent</v>
      </c>
      <c r="BX169">
        <f ca="1"/>
        <v>46235</v>
      </c>
      <c r="BY169">
        <f ca="1"/>
        <v>31091.760000000002</v>
      </c>
      <c r="BZ169" t="str">
        <f ca="1"/>
        <v xml:space="preserve"> Net Worth</v>
      </c>
    </row>
    <row r="170" spans="1:78" x14ac:dyDescent="0.25">
      <c r="A170" t="str">
        <f ca="1"/>
        <v>Rent</v>
      </c>
      <c r="B170" s="8">
        <f ca="1"/>
        <v>46235</v>
      </c>
      <c r="C170" s="107">
        <f ca="1"/>
        <v>1544.6600000000019</v>
      </c>
      <c r="D170" t="str">
        <f ca="1"/>
        <v>Acct  1 - US Bank</v>
      </c>
      <c r="F170" t="str">
        <f ca="1"/>
        <v>Groceries</v>
      </c>
      <c r="G170" s="8">
        <f ca="1"/>
        <v>46235</v>
      </c>
      <c r="H170" s="107">
        <f ca="1"/>
        <v>10212.52</v>
      </c>
      <c r="I170" s="107">
        <f ca="1"/>
        <v>-16801.62</v>
      </c>
      <c r="J170" s="107">
        <f ca="1"/>
        <v>36640.86</v>
      </c>
      <c r="K170" s="107">
        <f ca="1"/>
        <v>30891.760000000002</v>
      </c>
      <c r="L170" s="107">
        <f ca="1"/>
        <v>1544.6600000000019</v>
      </c>
      <c r="M170" s="107">
        <f ca="1"/>
        <v>8667.8599999999988</v>
      </c>
      <c r="N170" s="107">
        <f ca="1"/>
        <v>24464.39</v>
      </c>
      <c r="O170" s="107">
        <f ca="1"/>
        <v>114.43</v>
      </c>
      <c r="P170" s="107">
        <f ca="1"/>
        <v>12062.04</v>
      </c>
      <c r="Q170" s="107">
        <f ca="1"/>
        <v>-4756.05</v>
      </c>
      <c r="R170" s="107">
        <f ca="1"/>
        <v>-7773.82</v>
      </c>
      <c r="S170" s="107">
        <f ca="1"/>
        <v>-4271.75</v>
      </c>
      <c r="T170" s="107">
        <f ca="1"/>
        <v>0</v>
      </c>
      <c r="U170" s="107">
        <f ca="1"/>
        <v>840</v>
      </c>
      <c r="W170" t="str">
        <f ca="1"/>
        <v>Groceries</v>
      </c>
      <c r="X170">
        <f ca="1"/>
        <v>46235</v>
      </c>
      <c r="Y170">
        <f ca="1"/>
        <v>1544.6600000000019</v>
      </c>
      <c r="Z170" t="str">
        <f ca="1"/>
        <v>Acct  1 - US Bank</v>
      </c>
      <c r="AA170" t="str">
        <f ca="1"/>
        <v>Groceries</v>
      </c>
      <c r="AB170">
        <f ca="1"/>
        <v>46235</v>
      </c>
      <c r="AC170">
        <f ca="1"/>
        <v>8667.8599999999988</v>
      </c>
      <c r="AD170" t="str">
        <f ca="1"/>
        <v>Acct  2 - Wells Fargo</v>
      </c>
      <c r="AE170" t="str">
        <f ca="1"/>
        <v>Groceries</v>
      </c>
      <c r="AF170">
        <f ca="1"/>
        <v>46235</v>
      </c>
      <c r="AG170">
        <f ca="1"/>
        <v>24464.39</v>
      </c>
      <c r="AH170" t="str">
        <f ca="1"/>
        <v>Acct  3 - ADP</v>
      </c>
      <c r="AI170" t="str">
        <f ca="1"/>
        <v>Groceries</v>
      </c>
      <c r="AJ170">
        <f ca="1"/>
        <v>46235</v>
      </c>
      <c r="AK170">
        <f ca="1"/>
        <v>114.43</v>
      </c>
      <c r="AL170" t="str">
        <f ca="1"/>
        <v>Acct  4 - Marcus</v>
      </c>
      <c r="AM170" t="str">
        <f ca="1"/>
        <v>Groceries</v>
      </c>
      <c r="AN170">
        <f ca="1"/>
        <v>46235</v>
      </c>
      <c r="AO170">
        <f ca="1"/>
        <v>12062.04</v>
      </c>
      <c r="AP170" t="str">
        <f ca="1"/>
        <v>Acct  5 - T.Rowe Price</v>
      </c>
      <c r="AQ170" t="str">
        <f ca="1"/>
        <v>Groceries</v>
      </c>
      <c r="AR170">
        <f ca="1"/>
        <v>46235</v>
      </c>
      <c r="AS170">
        <f ca="1"/>
        <v>-4756.05</v>
      </c>
      <c r="AT170" t="str">
        <f ca="1"/>
        <v>Acct  6 - Platinum</v>
      </c>
      <c r="AU170" t="str">
        <f ca="1"/>
        <v>Groceries</v>
      </c>
      <c r="AV170">
        <f ca="1"/>
        <v>46235</v>
      </c>
      <c r="AW170">
        <f ca="1"/>
        <v>-7773.82</v>
      </c>
      <c r="AX170" t="str">
        <f ca="1"/>
        <v>Acct  7 - Visa Go</v>
      </c>
      <c r="AY170" t="str">
        <f ca="1"/>
        <v>Groceries</v>
      </c>
      <c r="AZ170">
        <f ca="1"/>
        <v>46235</v>
      </c>
      <c r="BA170">
        <f ca="1"/>
        <v>-4271.75</v>
      </c>
      <c r="BB170" t="str">
        <f ca="1"/>
        <v>Acct  8 - CareCredit</v>
      </c>
      <c r="BC170" t="str">
        <f ca="1"/>
        <v>Groceries</v>
      </c>
      <c r="BD170">
        <f ca="1"/>
        <v>46235</v>
      </c>
      <c r="BE170">
        <f ca="1"/>
        <v>0</v>
      </c>
      <c r="BF170" t="str">
        <f ca="1"/>
        <v>Acct  9 - Costco</v>
      </c>
      <c r="BG170" t="str">
        <f ca="1"/>
        <v>Groceries</v>
      </c>
      <c r="BH170">
        <f ca="1"/>
        <v>46235</v>
      </c>
      <c r="BI170">
        <f ca="1"/>
        <v>840</v>
      </c>
      <c r="BJ170" t="str">
        <f ca="1"/>
        <v xml:space="preserve">Acct 10 - </v>
      </c>
      <c r="BK170" t="str">
        <f ca="1"/>
        <v>Groceries</v>
      </c>
      <c r="BL170">
        <f ca="1"/>
        <v>46235</v>
      </c>
      <c r="BM170">
        <f ca="1"/>
        <v>10212.52</v>
      </c>
      <c r="BN170" t="str">
        <f ca="1"/>
        <v xml:space="preserve"> Checking</v>
      </c>
      <c r="BO170" t="str">
        <f ca="1"/>
        <v>Groceries</v>
      </c>
      <c r="BP170">
        <f ca="1"/>
        <v>46235</v>
      </c>
      <c r="BQ170">
        <f ca="1"/>
        <v>-16801.62</v>
      </c>
      <c r="BR170" t="str">
        <f ca="1"/>
        <v xml:space="preserve"> Credit</v>
      </c>
      <c r="BS170" t="str">
        <f ca="1"/>
        <v>Groceries</v>
      </c>
      <c r="BT170">
        <f ca="1"/>
        <v>46235</v>
      </c>
      <c r="BU170">
        <f ca="1"/>
        <v>36640.86</v>
      </c>
      <c r="BV170" t="str">
        <f ca="1"/>
        <v xml:space="preserve"> Savings</v>
      </c>
      <c r="BW170" t="str">
        <f ca="1"/>
        <v>Groceries</v>
      </c>
      <c r="BX170">
        <f ca="1"/>
        <v>46235</v>
      </c>
      <c r="BY170">
        <f ca="1"/>
        <v>30891.760000000002</v>
      </c>
      <c r="BZ170" t="str">
        <f ca="1"/>
        <v xml:space="preserve"> Net Worth</v>
      </c>
    </row>
    <row r="171" spans="1:78" x14ac:dyDescent="0.25">
      <c r="A171" t="str">
        <f ca="1"/>
        <v>Groceries</v>
      </c>
      <c r="B171" s="8">
        <f ca="1"/>
        <v>46235</v>
      </c>
      <c r="C171" s="107">
        <f ca="1"/>
        <v>1544.6600000000019</v>
      </c>
      <c r="D171" t="str">
        <f ca="1"/>
        <v>Acct  1 - US Bank</v>
      </c>
      <c r="F171" t="str">
        <f ca="1"/>
        <v>Food &amp; Drinks</v>
      </c>
      <c r="G171" s="8">
        <f ca="1"/>
        <v>46235</v>
      </c>
      <c r="H171" s="107">
        <f ca="1"/>
        <v>10012.52</v>
      </c>
      <c r="I171" s="107">
        <f ca="1"/>
        <v>-16801.62</v>
      </c>
      <c r="J171" s="107">
        <f ca="1"/>
        <v>36640.86</v>
      </c>
      <c r="K171" s="107">
        <f ca="1"/>
        <v>30691.760000000002</v>
      </c>
      <c r="L171" s="107">
        <f ca="1"/>
        <v>1544.6600000000019</v>
      </c>
      <c r="M171" s="107">
        <f ca="1"/>
        <v>8467.8599999999988</v>
      </c>
      <c r="N171" s="107">
        <f ca="1"/>
        <v>24464.39</v>
      </c>
      <c r="O171" s="107">
        <f ca="1"/>
        <v>114.43</v>
      </c>
      <c r="P171" s="107">
        <f ca="1"/>
        <v>12062.04</v>
      </c>
      <c r="Q171" s="107">
        <f ca="1"/>
        <v>-4756.05</v>
      </c>
      <c r="R171" s="107">
        <f ca="1"/>
        <v>-7773.82</v>
      </c>
      <c r="S171" s="107">
        <f ca="1"/>
        <v>-4271.75</v>
      </c>
      <c r="T171" s="107">
        <f ca="1"/>
        <v>0</v>
      </c>
      <c r="U171" s="107">
        <f ca="1"/>
        <v>840</v>
      </c>
      <c r="W171" t="str">
        <f ca="1"/>
        <v>Food &amp; Drinks</v>
      </c>
      <c r="X171">
        <f ca="1"/>
        <v>46235</v>
      </c>
      <c r="Y171">
        <f ca="1"/>
        <v>1544.6600000000019</v>
      </c>
      <c r="Z171" t="str">
        <f ca="1"/>
        <v>Acct  1 - US Bank</v>
      </c>
      <c r="AA171" t="str">
        <f ca="1"/>
        <v>Food &amp; Drinks</v>
      </c>
      <c r="AB171">
        <f ca="1"/>
        <v>46235</v>
      </c>
      <c r="AC171">
        <f ca="1"/>
        <v>8467.8599999999988</v>
      </c>
      <c r="AD171" t="str">
        <f ca="1"/>
        <v>Acct  2 - Wells Fargo</v>
      </c>
      <c r="AE171" t="str">
        <f ca="1"/>
        <v>Food &amp; Drinks</v>
      </c>
      <c r="AF171">
        <f ca="1"/>
        <v>46235</v>
      </c>
      <c r="AG171">
        <f ca="1"/>
        <v>24464.39</v>
      </c>
      <c r="AH171" t="str">
        <f ca="1"/>
        <v>Acct  3 - ADP</v>
      </c>
      <c r="AI171" t="str">
        <f ca="1"/>
        <v>Food &amp; Drinks</v>
      </c>
      <c r="AJ171">
        <f ca="1"/>
        <v>46235</v>
      </c>
      <c r="AK171">
        <f ca="1"/>
        <v>114.43</v>
      </c>
      <c r="AL171" t="str">
        <f ca="1"/>
        <v>Acct  4 - Marcus</v>
      </c>
      <c r="AM171" t="str">
        <f ca="1"/>
        <v>Food &amp; Drinks</v>
      </c>
      <c r="AN171">
        <f ca="1"/>
        <v>46235</v>
      </c>
      <c r="AO171">
        <f ca="1"/>
        <v>12062.04</v>
      </c>
      <c r="AP171" t="str">
        <f ca="1"/>
        <v>Acct  5 - T.Rowe Price</v>
      </c>
      <c r="AQ171" t="str">
        <f ca="1"/>
        <v>Food &amp; Drinks</v>
      </c>
      <c r="AR171">
        <f ca="1"/>
        <v>46235</v>
      </c>
      <c r="AS171">
        <f ca="1"/>
        <v>-4756.05</v>
      </c>
      <c r="AT171" t="str">
        <f ca="1"/>
        <v>Acct  6 - Platinum</v>
      </c>
      <c r="AU171" t="str">
        <f ca="1"/>
        <v>Food &amp; Drinks</v>
      </c>
      <c r="AV171">
        <f ca="1"/>
        <v>46235</v>
      </c>
      <c r="AW171">
        <f ca="1"/>
        <v>-7773.82</v>
      </c>
      <c r="AX171" t="str">
        <f ca="1"/>
        <v>Acct  7 - Visa Go</v>
      </c>
      <c r="AY171" t="str">
        <f ca="1"/>
        <v>Food &amp; Drinks</v>
      </c>
      <c r="AZ171">
        <f ca="1"/>
        <v>46235</v>
      </c>
      <c r="BA171">
        <f ca="1"/>
        <v>-4271.75</v>
      </c>
      <c r="BB171" t="str">
        <f ca="1"/>
        <v>Acct  8 - CareCredit</v>
      </c>
      <c r="BC171" t="str">
        <f ca="1"/>
        <v>Food &amp; Drinks</v>
      </c>
      <c r="BD171">
        <f ca="1"/>
        <v>46235</v>
      </c>
      <c r="BE171">
        <f ca="1"/>
        <v>0</v>
      </c>
      <c r="BF171" t="str">
        <f ca="1"/>
        <v>Acct  9 - Costco</v>
      </c>
      <c r="BG171" t="str">
        <f ca="1"/>
        <v>Food &amp; Drinks</v>
      </c>
      <c r="BH171">
        <f ca="1"/>
        <v>46235</v>
      </c>
      <c r="BI171">
        <f ca="1"/>
        <v>840</v>
      </c>
      <c r="BJ171" t="str">
        <f ca="1"/>
        <v xml:space="preserve">Acct 10 - </v>
      </c>
      <c r="BK171" t="str">
        <f ca="1"/>
        <v>Food &amp; Drinks</v>
      </c>
      <c r="BL171">
        <f ca="1"/>
        <v>46235</v>
      </c>
      <c r="BM171">
        <f ca="1"/>
        <v>10012.52</v>
      </c>
      <c r="BN171" t="str">
        <f ca="1"/>
        <v xml:space="preserve"> Checking</v>
      </c>
      <c r="BO171" t="str">
        <f ca="1"/>
        <v>Food &amp; Drinks</v>
      </c>
      <c r="BP171">
        <f ca="1"/>
        <v>46235</v>
      </c>
      <c r="BQ171">
        <f ca="1"/>
        <v>-16801.62</v>
      </c>
      <c r="BR171" t="str">
        <f ca="1"/>
        <v xml:space="preserve"> Credit</v>
      </c>
      <c r="BS171" t="str">
        <f ca="1"/>
        <v>Food &amp; Drinks</v>
      </c>
      <c r="BT171">
        <f ca="1"/>
        <v>46235</v>
      </c>
      <c r="BU171">
        <f ca="1"/>
        <v>36640.86</v>
      </c>
      <c r="BV171" t="str">
        <f ca="1"/>
        <v xml:space="preserve"> Savings</v>
      </c>
      <c r="BW171" t="str">
        <f ca="1"/>
        <v>Food &amp; Drinks</v>
      </c>
      <c r="BX171">
        <f ca="1"/>
        <v>46235</v>
      </c>
      <c r="BY171">
        <f ca="1"/>
        <v>30691.760000000002</v>
      </c>
      <c r="BZ171" t="str">
        <f ca="1"/>
        <v xml:space="preserve"> Net Worth</v>
      </c>
    </row>
    <row r="172" spans="1:78" x14ac:dyDescent="0.25">
      <c r="A172" t="str">
        <f ca="1"/>
        <v>Food &amp; Drinks</v>
      </c>
      <c r="B172" s="8">
        <f ca="1"/>
        <v>46235</v>
      </c>
      <c r="C172" s="107">
        <f ca="1"/>
        <v>1544.6600000000019</v>
      </c>
      <c r="D172" t="str">
        <f ca="1"/>
        <v>Acct  1 - US Bank</v>
      </c>
      <c r="F172" t="str">
        <f ca="1"/>
        <v>Visa Platinum</v>
      </c>
      <c r="G172" s="8">
        <f ca="1"/>
        <v>46237</v>
      </c>
      <c r="H172" s="107">
        <f ca="1"/>
        <v>9783.52</v>
      </c>
      <c r="I172" s="107">
        <f ca="1"/>
        <v>-16490.62</v>
      </c>
      <c r="J172" s="107">
        <f ca="1"/>
        <v>36640.86</v>
      </c>
      <c r="K172" s="107">
        <f ca="1"/>
        <v>30773.760000000002</v>
      </c>
      <c r="L172" s="107">
        <f ca="1"/>
        <v>1315.6600000000019</v>
      </c>
      <c r="M172" s="107">
        <f ca="1"/>
        <v>8467.8599999999988</v>
      </c>
      <c r="N172" s="107">
        <f ca="1"/>
        <v>24464.39</v>
      </c>
      <c r="O172" s="107">
        <f ca="1"/>
        <v>114.43</v>
      </c>
      <c r="P172" s="107">
        <f ca="1"/>
        <v>12062.04</v>
      </c>
      <c r="Q172" s="107">
        <f ca="1"/>
        <v>-4445.05</v>
      </c>
      <c r="R172" s="107">
        <f ca="1"/>
        <v>-7773.82</v>
      </c>
      <c r="S172" s="107">
        <f ca="1"/>
        <v>-4271.75</v>
      </c>
      <c r="T172" s="107">
        <f ca="1"/>
        <v>0</v>
      </c>
      <c r="U172" s="107">
        <f ca="1"/>
        <v>840</v>
      </c>
      <c r="W172" t="str">
        <f ca="1"/>
        <v>Visa Platinum</v>
      </c>
      <c r="X172">
        <f ca="1"/>
        <v>46237</v>
      </c>
      <c r="Y172">
        <f ca="1"/>
        <v>1315.6600000000019</v>
      </c>
      <c r="Z172" t="str">
        <f ca="1"/>
        <v>Acct  1 - US Bank</v>
      </c>
      <c r="AA172" t="str">
        <f ca="1"/>
        <v>Visa Platinum</v>
      </c>
      <c r="AB172">
        <f ca="1"/>
        <v>46237</v>
      </c>
      <c r="AC172">
        <f ca="1"/>
        <v>8467.8599999999988</v>
      </c>
      <c r="AD172" t="str">
        <f ca="1"/>
        <v>Acct  2 - Wells Fargo</v>
      </c>
      <c r="AE172" t="str">
        <f ca="1"/>
        <v>Visa Platinum</v>
      </c>
      <c r="AF172">
        <f ca="1"/>
        <v>46237</v>
      </c>
      <c r="AG172">
        <f ca="1"/>
        <v>24464.39</v>
      </c>
      <c r="AH172" t="str">
        <f ca="1"/>
        <v>Acct  3 - ADP</v>
      </c>
      <c r="AI172" t="str">
        <f ca="1"/>
        <v>Visa Platinum</v>
      </c>
      <c r="AJ172">
        <f ca="1"/>
        <v>46237</v>
      </c>
      <c r="AK172">
        <f ca="1"/>
        <v>114.43</v>
      </c>
      <c r="AL172" t="str">
        <f ca="1"/>
        <v>Acct  4 - Marcus</v>
      </c>
      <c r="AM172" t="str">
        <f ca="1"/>
        <v>Visa Platinum</v>
      </c>
      <c r="AN172">
        <f ca="1"/>
        <v>46237</v>
      </c>
      <c r="AO172">
        <f ca="1"/>
        <v>12062.04</v>
      </c>
      <c r="AP172" t="str">
        <f ca="1"/>
        <v>Acct  5 - T.Rowe Price</v>
      </c>
      <c r="AQ172" t="str">
        <f ca="1"/>
        <v>Visa Platinum</v>
      </c>
      <c r="AR172">
        <f ca="1"/>
        <v>46237</v>
      </c>
      <c r="AS172">
        <f ca="1"/>
        <v>-4445.05</v>
      </c>
      <c r="AT172" t="str">
        <f ca="1"/>
        <v>Acct  6 - Platinum</v>
      </c>
      <c r="AU172" t="str">
        <f ca="1"/>
        <v>Visa Platinum</v>
      </c>
      <c r="AV172">
        <f ca="1"/>
        <v>46237</v>
      </c>
      <c r="AW172">
        <f ca="1"/>
        <v>-7773.82</v>
      </c>
      <c r="AX172" t="str">
        <f ca="1"/>
        <v>Acct  7 - Visa Go</v>
      </c>
      <c r="AY172" t="str">
        <f ca="1"/>
        <v>Visa Platinum</v>
      </c>
      <c r="AZ172">
        <f ca="1"/>
        <v>46237</v>
      </c>
      <c r="BA172">
        <f ca="1"/>
        <v>-4271.75</v>
      </c>
      <c r="BB172" t="str">
        <f ca="1"/>
        <v>Acct  8 - CareCredit</v>
      </c>
      <c r="BC172" t="str">
        <f ca="1"/>
        <v>Visa Platinum</v>
      </c>
      <c r="BD172">
        <f ca="1"/>
        <v>46237</v>
      </c>
      <c r="BE172">
        <f ca="1"/>
        <v>0</v>
      </c>
      <c r="BF172" t="str">
        <f ca="1"/>
        <v>Acct  9 - Costco</v>
      </c>
      <c r="BG172" t="str">
        <f ca="1"/>
        <v>Visa Platinum</v>
      </c>
      <c r="BH172">
        <f ca="1"/>
        <v>46237</v>
      </c>
      <c r="BI172">
        <f ca="1"/>
        <v>840</v>
      </c>
      <c r="BJ172" t="str">
        <f ca="1"/>
        <v xml:space="preserve">Acct 10 - </v>
      </c>
      <c r="BK172" t="str">
        <f ca="1"/>
        <v>Visa Platinum</v>
      </c>
      <c r="BL172">
        <f ca="1"/>
        <v>46237</v>
      </c>
      <c r="BM172">
        <f ca="1"/>
        <v>9783.52</v>
      </c>
      <c r="BN172" t="str">
        <f ca="1"/>
        <v xml:space="preserve"> Checking</v>
      </c>
      <c r="BO172" t="str">
        <f ca="1"/>
        <v>Visa Platinum</v>
      </c>
      <c r="BP172">
        <f ca="1"/>
        <v>46237</v>
      </c>
      <c r="BQ172">
        <f ca="1"/>
        <v>-16490.62</v>
      </c>
      <c r="BR172" t="str">
        <f ca="1"/>
        <v xml:space="preserve"> Credit</v>
      </c>
      <c r="BS172" t="str">
        <f ca="1"/>
        <v>Visa Platinum</v>
      </c>
      <c r="BT172">
        <f ca="1"/>
        <v>46237</v>
      </c>
      <c r="BU172">
        <f ca="1"/>
        <v>36640.86</v>
      </c>
      <c r="BV172" t="str">
        <f ca="1"/>
        <v xml:space="preserve"> Savings</v>
      </c>
      <c r="BW172" t="str">
        <f ca="1"/>
        <v>Visa Platinum</v>
      </c>
      <c r="BX172">
        <f ca="1"/>
        <v>46237</v>
      </c>
      <c r="BY172">
        <f ca="1"/>
        <v>30773.760000000002</v>
      </c>
      <c r="BZ172" t="str">
        <f ca="1"/>
        <v xml:space="preserve"> Net Worth</v>
      </c>
    </row>
    <row r="173" spans="1:78" x14ac:dyDescent="0.25">
      <c r="A173" t="str">
        <f ca="1"/>
        <v>Visa Platinum</v>
      </c>
      <c r="B173" s="8">
        <f ca="1"/>
        <v>46237</v>
      </c>
      <c r="C173" s="107">
        <f ca="1"/>
        <v>1315.6600000000019</v>
      </c>
      <c r="D173" t="str">
        <f ca="1"/>
        <v>Acct  1 - US Bank</v>
      </c>
      <c r="F173" t="str">
        <f ca="1"/>
        <v>Kulo Internet</v>
      </c>
      <c r="G173" s="8">
        <f ca="1"/>
        <v>46239</v>
      </c>
      <c r="H173" s="107">
        <f ca="1"/>
        <v>9755.52</v>
      </c>
      <c r="I173" s="107">
        <f ca="1"/>
        <v>-16490.62</v>
      </c>
      <c r="J173" s="107">
        <f ca="1"/>
        <v>36640.86</v>
      </c>
      <c r="K173" s="107">
        <f ca="1"/>
        <v>30745.760000000002</v>
      </c>
      <c r="L173" s="107">
        <f ca="1"/>
        <v>1287.6600000000019</v>
      </c>
      <c r="M173" s="107">
        <f ca="1"/>
        <v>8467.8599999999988</v>
      </c>
      <c r="N173" s="107">
        <f ca="1"/>
        <v>24464.39</v>
      </c>
      <c r="O173" s="107">
        <f ca="1"/>
        <v>114.43</v>
      </c>
      <c r="P173" s="107">
        <f ca="1"/>
        <v>12062.04</v>
      </c>
      <c r="Q173" s="107">
        <f ca="1"/>
        <v>-4445.05</v>
      </c>
      <c r="R173" s="107">
        <f ca="1"/>
        <v>-7773.82</v>
      </c>
      <c r="S173" s="107">
        <f ca="1"/>
        <v>-4271.75</v>
      </c>
      <c r="T173" s="107">
        <f ca="1"/>
        <v>0</v>
      </c>
      <c r="U173" s="107">
        <f ca="1"/>
        <v>840</v>
      </c>
      <c r="W173" t="str">
        <f ca="1"/>
        <v>Kulo Internet</v>
      </c>
      <c r="X173">
        <f ca="1"/>
        <v>46239</v>
      </c>
      <c r="Y173">
        <f ca="1"/>
        <v>1287.6600000000019</v>
      </c>
      <c r="Z173" t="str">
        <f ca="1"/>
        <v>Acct  1 - US Bank</v>
      </c>
      <c r="AA173" t="str">
        <f ca="1"/>
        <v>Kulo Internet</v>
      </c>
      <c r="AB173">
        <f ca="1"/>
        <v>46239</v>
      </c>
      <c r="AC173">
        <f ca="1"/>
        <v>8467.8599999999988</v>
      </c>
      <c r="AD173" t="str">
        <f ca="1"/>
        <v>Acct  2 - Wells Fargo</v>
      </c>
      <c r="AE173" t="str">
        <f ca="1"/>
        <v>Kulo Internet</v>
      </c>
      <c r="AF173">
        <f ca="1"/>
        <v>46239</v>
      </c>
      <c r="AG173">
        <f ca="1"/>
        <v>24464.39</v>
      </c>
      <c r="AH173" t="str">
        <f ca="1"/>
        <v>Acct  3 - ADP</v>
      </c>
      <c r="AI173" t="str">
        <f ca="1"/>
        <v>Kulo Internet</v>
      </c>
      <c r="AJ173">
        <f ca="1"/>
        <v>46239</v>
      </c>
      <c r="AK173">
        <f ca="1"/>
        <v>114.43</v>
      </c>
      <c r="AL173" t="str">
        <f ca="1"/>
        <v>Acct  4 - Marcus</v>
      </c>
      <c r="AM173" t="str">
        <f ca="1"/>
        <v>Kulo Internet</v>
      </c>
      <c r="AN173">
        <f ca="1"/>
        <v>46239</v>
      </c>
      <c r="AO173">
        <f ca="1"/>
        <v>12062.04</v>
      </c>
      <c r="AP173" t="str">
        <f ca="1"/>
        <v>Acct  5 - T.Rowe Price</v>
      </c>
      <c r="AQ173" t="str">
        <f ca="1"/>
        <v>Kulo Internet</v>
      </c>
      <c r="AR173">
        <f ca="1"/>
        <v>46239</v>
      </c>
      <c r="AS173">
        <f ca="1"/>
        <v>-4445.05</v>
      </c>
      <c r="AT173" t="str">
        <f ca="1"/>
        <v>Acct  6 - Platinum</v>
      </c>
      <c r="AU173" t="str">
        <f ca="1"/>
        <v>Kulo Internet</v>
      </c>
      <c r="AV173">
        <f ca="1"/>
        <v>46239</v>
      </c>
      <c r="AW173">
        <f ca="1"/>
        <v>-7773.82</v>
      </c>
      <c r="AX173" t="str">
        <f ca="1"/>
        <v>Acct  7 - Visa Go</v>
      </c>
      <c r="AY173" t="str">
        <f ca="1"/>
        <v>Kulo Internet</v>
      </c>
      <c r="AZ173">
        <f ca="1"/>
        <v>46239</v>
      </c>
      <c r="BA173">
        <f ca="1"/>
        <v>-4271.75</v>
      </c>
      <c r="BB173" t="str">
        <f ca="1"/>
        <v>Acct  8 - CareCredit</v>
      </c>
      <c r="BC173" t="str">
        <f ca="1"/>
        <v>Kulo Internet</v>
      </c>
      <c r="BD173">
        <f ca="1"/>
        <v>46239</v>
      </c>
      <c r="BE173">
        <f ca="1"/>
        <v>0</v>
      </c>
      <c r="BF173" t="str">
        <f ca="1"/>
        <v>Acct  9 - Costco</v>
      </c>
      <c r="BG173" t="str">
        <f ca="1"/>
        <v>Kulo Internet</v>
      </c>
      <c r="BH173">
        <f ca="1"/>
        <v>46239</v>
      </c>
      <c r="BI173">
        <f ca="1"/>
        <v>840</v>
      </c>
      <c r="BJ173" t="str">
        <f ca="1"/>
        <v xml:space="preserve">Acct 10 - </v>
      </c>
      <c r="BK173" t="str">
        <f ca="1"/>
        <v>Kulo Internet</v>
      </c>
      <c r="BL173">
        <f ca="1"/>
        <v>46239</v>
      </c>
      <c r="BM173">
        <f ca="1"/>
        <v>9755.52</v>
      </c>
      <c r="BN173" t="str">
        <f ca="1"/>
        <v xml:space="preserve"> Checking</v>
      </c>
      <c r="BO173" t="str">
        <f ca="1"/>
        <v>Kulo Internet</v>
      </c>
      <c r="BP173">
        <f ca="1"/>
        <v>46239</v>
      </c>
      <c r="BQ173">
        <f ca="1"/>
        <v>-16490.62</v>
      </c>
      <c r="BR173" t="str">
        <f ca="1"/>
        <v xml:space="preserve"> Credit</v>
      </c>
      <c r="BS173" t="str">
        <f ca="1"/>
        <v>Kulo Internet</v>
      </c>
      <c r="BT173">
        <f ca="1"/>
        <v>46239</v>
      </c>
      <c r="BU173">
        <f ca="1"/>
        <v>36640.86</v>
      </c>
      <c r="BV173" t="str">
        <f ca="1"/>
        <v xml:space="preserve"> Savings</v>
      </c>
      <c r="BW173" t="str">
        <f ca="1"/>
        <v>Kulo Internet</v>
      </c>
      <c r="BX173">
        <f ca="1"/>
        <v>46239</v>
      </c>
      <c r="BY173">
        <f ca="1"/>
        <v>30745.760000000002</v>
      </c>
      <c r="BZ173" t="str">
        <f ca="1"/>
        <v xml:space="preserve"> Net Worth</v>
      </c>
    </row>
    <row r="174" spans="1:78" x14ac:dyDescent="0.25">
      <c r="A174" t="str">
        <f ca="1"/>
        <v>Kulo Internet</v>
      </c>
      <c r="B174" s="8">
        <f ca="1"/>
        <v>46239</v>
      </c>
      <c r="C174" s="107">
        <f ca="1"/>
        <v>1287.6600000000019</v>
      </c>
      <c r="D174" t="str">
        <f ca="1"/>
        <v>Acct  1 - US Bank</v>
      </c>
      <c r="F174" t="str">
        <f ca="1"/>
        <v>Cese Phone</v>
      </c>
      <c r="G174" s="8">
        <f ca="1"/>
        <v>46239</v>
      </c>
      <c r="H174" s="107">
        <f ca="1"/>
        <v>9613.52</v>
      </c>
      <c r="I174" s="107">
        <f ca="1"/>
        <v>-16490.62</v>
      </c>
      <c r="J174" s="107">
        <f ca="1"/>
        <v>36640.86</v>
      </c>
      <c r="K174" s="107">
        <f ca="1"/>
        <v>30603.760000000002</v>
      </c>
      <c r="L174" s="107">
        <f ca="1"/>
        <v>1145.6600000000019</v>
      </c>
      <c r="M174" s="107">
        <f ca="1"/>
        <v>8467.8599999999988</v>
      </c>
      <c r="N174" s="107">
        <f ca="1"/>
        <v>24464.39</v>
      </c>
      <c r="O174" s="107">
        <f ca="1"/>
        <v>114.43</v>
      </c>
      <c r="P174" s="107">
        <f ca="1"/>
        <v>12062.04</v>
      </c>
      <c r="Q174" s="107">
        <f ca="1"/>
        <v>-4445.05</v>
      </c>
      <c r="R174" s="107">
        <f ca="1"/>
        <v>-7773.82</v>
      </c>
      <c r="S174" s="107">
        <f ca="1"/>
        <v>-4271.75</v>
      </c>
      <c r="T174" s="107">
        <f ca="1"/>
        <v>0</v>
      </c>
      <c r="U174" s="107">
        <f ca="1"/>
        <v>840</v>
      </c>
      <c r="W174" t="str">
        <f ca="1"/>
        <v>Cese Phone</v>
      </c>
      <c r="X174">
        <f ca="1"/>
        <v>46239</v>
      </c>
      <c r="Y174">
        <f ca="1"/>
        <v>1145.6600000000019</v>
      </c>
      <c r="Z174" t="str">
        <f ca="1"/>
        <v>Acct  1 - US Bank</v>
      </c>
      <c r="AA174" t="str">
        <f ca="1"/>
        <v>Cese Phone</v>
      </c>
      <c r="AB174">
        <f ca="1"/>
        <v>46239</v>
      </c>
      <c r="AC174">
        <f ca="1"/>
        <v>8467.8599999999988</v>
      </c>
      <c r="AD174" t="str">
        <f ca="1"/>
        <v>Acct  2 - Wells Fargo</v>
      </c>
      <c r="AE174" t="str">
        <f ca="1"/>
        <v>Cese Phone</v>
      </c>
      <c r="AF174">
        <f ca="1"/>
        <v>46239</v>
      </c>
      <c r="AG174">
        <f ca="1"/>
        <v>24464.39</v>
      </c>
      <c r="AH174" t="str">
        <f ca="1"/>
        <v>Acct  3 - ADP</v>
      </c>
      <c r="AI174" t="str">
        <f ca="1"/>
        <v>Cese Phone</v>
      </c>
      <c r="AJ174">
        <f ca="1"/>
        <v>46239</v>
      </c>
      <c r="AK174">
        <f ca="1"/>
        <v>114.43</v>
      </c>
      <c r="AL174" t="str">
        <f ca="1"/>
        <v>Acct  4 - Marcus</v>
      </c>
      <c r="AM174" t="str">
        <f ca="1"/>
        <v>Cese Phone</v>
      </c>
      <c r="AN174">
        <f ca="1"/>
        <v>46239</v>
      </c>
      <c r="AO174">
        <f ca="1"/>
        <v>12062.04</v>
      </c>
      <c r="AP174" t="str">
        <f ca="1"/>
        <v>Acct  5 - T.Rowe Price</v>
      </c>
      <c r="AQ174" t="str">
        <f ca="1"/>
        <v>Cese Phone</v>
      </c>
      <c r="AR174">
        <f ca="1"/>
        <v>46239</v>
      </c>
      <c r="AS174">
        <f ca="1"/>
        <v>-4445.05</v>
      </c>
      <c r="AT174" t="str">
        <f ca="1"/>
        <v>Acct  6 - Platinum</v>
      </c>
      <c r="AU174" t="str">
        <f ca="1"/>
        <v>Cese Phone</v>
      </c>
      <c r="AV174">
        <f ca="1"/>
        <v>46239</v>
      </c>
      <c r="AW174">
        <f ca="1"/>
        <v>-7773.82</v>
      </c>
      <c r="AX174" t="str">
        <f ca="1"/>
        <v>Acct  7 - Visa Go</v>
      </c>
      <c r="AY174" t="str">
        <f ca="1"/>
        <v>Cese Phone</v>
      </c>
      <c r="AZ174">
        <f ca="1"/>
        <v>46239</v>
      </c>
      <c r="BA174">
        <f ca="1"/>
        <v>-4271.75</v>
      </c>
      <c r="BB174" t="str">
        <f ca="1"/>
        <v>Acct  8 - CareCredit</v>
      </c>
      <c r="BC174" t="str">
        <f ca="1"/>
        <v>Cese Phone</v>
      </c>
      <c r="BD174">
        <f ca="1"/>
        <v>46239</v>
      </c>
      <c r="BE174">
        <f ca="1"/>
        <v>0</v>
      </c>
      <c r="BF174" t="str">
        <f ca="1"/>
        <v>Acct  9 - Costco</v>
      </c>
      <c r="BG174" t="str">
        <f ca="1"/>
        <v>Cese Phone</v>
      </c>
      <c r="BH174">
        <f ca="1"/>
        <v>46239</v>
      </c>
      <c r="BI174">
        <f ca="1"/>
        <v>840</v>
      </c>
      <c r="BJ174" t="str">
        <f ca="1"/>
        <v xml:space="preserve">Acct 10 - </v>
      </c>
      <c r="BK174" t="str">
        <f ca="1"/>
        <v>Cese Phone</v>
      </c>
      <c r="BL174">
        <f ca="1"/>
        <v>46239</v>
      </c>
      <c r="BM174">
        <f ca="1"/>
        <v>9613.52</v>
      </c>
      <c r="BN174" t="str">
        <f ca="1"/>
        <v xml:space="preserve"> Checking</v>
      </c>
      <c r="BO174" t="str">
        <f ca="1"/>
        <v>Cese Phone</v>
      </c>
      <c r="BP174">
        <f ca="1"/>
        <v>46239</v>
      </c>
      <c r="BQ174">
        <f ca="1"/>
        <v>-16490.62</v>
      </c>
      <c r="BR174" t="str">
        <f ca="1"/>
        <v xml:space="preserve"> Credit</v>
      </c>
      <c r="BS174" t="str">
        <f ca="1"/>
        <v>Cese Phone</v>
      </c>
      <c r="BT174">
        <f ca="1"/>
        <v>46239</v>
      </c>
      <c r="BU174">
        <f ca="1"/>
        <v>36640.86</v>
      </c>
      <c r="BV174" t="str">
        <f ca="1"/>
        <v xml:space="preserve"> Savings</v>
      </c>
      <c r="BW174" t="str">
        <f ca="1"/>
        <v>Cese Phone</v>
      </c>
      <c r="BX174">
        <f ca="1"/>
        <v>46239</v>
      </c>
      <c r="BY174">
        <f ca="1"/>
        <v>30603.760000000002</v>
      </c>
      <c r="BZ174" t="str">
        <f ca="1"/>
        <v xml:space="preserve"> Net Worth</v>
      </c>
    </row>
    <row r="175" spans="1:78" x14ac:dyDescent="0.25">
      <c r="A175" t="str">
        <f ca="1"/>
        <v>Cese Phone</v>
      </c>
      <c r="B175" s="8">
        <f ca="1"/>
        <v>46239</v>
      </c>
      <c r="C175" s="107">
        <f ca="1"/>
        <v>1145.6600000000019</v>
      </c>
      <c r="D175" t="str">
        <f ca="1"/>
        <v>Acct  1 - US Bank</v>
      </c>
      <c r="F175" t="str">
        <f ca="1"/>
        <v>Phone</v>
      </c>
      <c r="G175" s="8">
        <f ca="1"/>
        <v>46239</v>
      </c>
      <c r="H175" s="107">
        <f ca="1"/>
        <v>9462.85</v>
      </c>
      <c r="I175" s="107">
        <f ca="1"/>
        <v>-16490.62</v>
      </c>
      <c r="J175" s="107">
        <f ca="1"/>
        <v>36640.86</v>
      </c>
      <c r="K175" s="107">
        <f ca="1"/>
        <v>30453.089999999997</v>
      </c>
      <c r="L175" s="107">
        <f ca="1"/>
        <v>994.99000000000194</v>
      </c>
      <c r="M175" s="107">
        <f ca="1"/>
        <v>8467.8599999999988</v>
      </c>
      <c r="N175" s="107">
        <f ca="1"/>
        <v>24464.39</v>
      </c>
      <c r="O175" s="107">
        <f ca="1"/>
        <v>114.43</v>
      </c>
      <c r="P175" s="107">
        <f ca="1"/>
        <v>12062.04</v>
      </c>
      <c r="Q175" s="107">
        <f ca="1"/>
        <v>-4445.05</v>
      </c>
      <c r="R175" s="107">
        <f ca="1"/>
        <v>-7773.82</v>
      </c>
      <c r="S175" s="107">
        <f ca="1"/>
        <v>-4271.75</v>
      </c>
      <c r="T175" s="107">
        <f ca="1"/>
        <v>0</v>
      </c>
      <c r="U175" s="107">
        <f ca="1"/>
        <v>840</v>
      </c>
      <c r="W175" t="str">
        <f ca="1"/>
        <v>Phone</v>
      </c>
      <c r="X175">
        <f ca="1"/>
        <v>46239</v>
      </c>
      <c r="Y175">
        <f ca="1"/>
        <v>994.99000000000194</v>
      </c>
      <c r="Z175" t="str">
        <f ca="1"/>
        <v>Acct  1 - US Bank</v>
      </c>
      <c r="AA175" t="str">
        <f ca="1"/>
        <v>Phone</v>
      </c>
      <c r="AB175">
        <f ca="1"/>
        <v>46239</v>
      </c>
      <c r="AC175">
        <f ca="1"/>
        <v>8467.8599999999988</v>
      </c>
      <c r="AD175" t="str">
        <f ca="1"/>
        <v>Acct  2 - Wells Fargo</v>
      </c>
      <c r="AE175" t="str">
        <f ca="1"/>
        <v>Phone</v>
      </c>
      <c r="AF175">
        <f ca="1"/>
        <v>46239</v>
      </c>
      <c r="AG175">
        <f ca="1"/>
        <v>24464.39</v>
      </c>
      <c r="AH175" t="str">
        <f ca="1"/>
        <v>Acct  3 - ADP</v>
      </c>
      <c r="AI175" t="str">
        <f ca="1"/>
        <v>Phone</v>
      </c>
      <c r="AJ175">
        <f ca="1"/>
        <v>46239</v>
      </c>
      <c r="AK175">
        <f ca="1"/>
        <v>114.43</v>
      </c>
      <c r="AL175" t="str">
        <f ca="1"/>
        <v>Acct  4 - Marcus</v>
      </c>
      <c r="AM175" t="str">
        <f ca="1"/>
        <v>Phone</v>
      </c>
      <c r="AN175">
        <f ca="1"/>
        <v>46239</v>
      </c>
      <c r="AO175">
        <f ca="1"/>
        <v>12062.04</v>
      </c>
      <c r="AP175" t="str">
        <f ca="1"/>
        <v>Acct  5 - T.Rowe Price</v>
      </c>
      <c r="AQ175" t="str">
        <f ca="1"/>
        <v>Phone</v>
      </c>
      <c r="AR175">
        <f ca="1"/>
        <v>46239</v>
      </c>
      <c r="AS175">
        <f ca="1"/>
        <v>-4445.05</v>
      </c>
      <c r="AT175" t="str">
        <f ca="1"/>
        <v>Acct  6 - Platinum</v>
      </c>
      <c r="AU175" t="str">
        <f ca="1"/>
        <v>Phone</v>
      </c>
      <c r="AV175">
        <f ca="1"/>
        <v>46239</v>
      </c>
      <c r="AW175">
        <f ca="1"/>
        <v>-7773.82</v>
      </c>
      <c r="AX175" t="str">
        <f ca="1"/>
        <v>Acct  7 - Visa Go</v>
      </c>
      <c r="AY175" t="str">
        <f ca="1"/>
        <v>Phone</v>
      </c>
      <c r="AZ175">
        <f ca="1"/>
        <v>46239</v>
      </c>
      <c r="BA175">
        <f ca="1"/>
        <v>-4271.75</v>
      </c>
      <c r="BB175" t="str">
        <f ca="1"/>
        <v>Acct  8 - CareCredit</v>
      </c>
      <c r="BC175" t="str">
        <f ca="1"/>
        <v>Phone</v>
      </c>
      <c r="BD175">
        <f ca="1"/>
        <v>46239</v>
      </c>
      <c r="BE175">
        <f ca="1"/>
        <v>0</v>
      </c>
      <c r="BF175" t="str">
        <f ca="1"/>
        <v>Acct  9 - Costco</v>
      </c>
      <c r="BG175" t="str">
        <f ca="1"/>
        <v>Phone</v>
      </c>
      <c r="BH175">
        <f ca="1"/>
        <v>46239</v>
      </c>
      <c r="BI175">
        <f ca="1"/>
        <v>840</v>
      </c>
      <c r="BJ175" t="str">
        <f ca="1"/>
        <v xml:space="preserve">Acct 10 - </v>
      </c>
      <c r="BK175" t="str">
        <f ca="1"/>
        <v>Phone</v>
      </c>
      <c r="BL175">
        <f ca="1"/>
        <v>46239</v>
      </c>
      <c r="BM175">
        <f ca="1"/>
        <v>9462.85</v>
      </c>
      <c r="BN175" t="str">
        <f ca="1"/>
        <v xml:space="preserve"> Checking</v>
      </c>
      <c r="BO175" t="str">
        <f ca="1"/>
        <v>Phone</v>
      </c>
      <c r="BP175">
        <f ca="1"/>
        <v>46239</v>
      </c>
      <c r="BQ175">
        <f ca="1"/>
        <v>-16490.62</v>
      </c>
      <c r="BR175" t="str">
        <f ca="1"/>
        <v xml:space="preserve"> Credit</v>
      </c>
      <c r="BS175" t="str">
        <f ca="1"/>
        <v>Phone</v>
      </c>
      <c r="BT175">
        <f ca="1"/>
        <v>46239</v>
      </c>
      <c r="BU175">
        <f ca="1"/>
        <v>36640.86</v>
      </c>
      <c r="BV175" t="str">
        <f ca="1"/>
        <v xml:space="preserve"> Savings</v>
      </c>
      <c r="BW175" t="str">
        <f ca="1"/>
        <v>Phone</v>
      </c>
      <c r="BX175">
        <f ca="1"/>
        <v>46239</v>
      </c>
      <c r="BY175">
        <f ca="1"/>
        <v>30453.089999999997</v>
      </c>
      <c r="BZ175" t="str">
        <f ca="1"/>
        <v xml:space="preserve"> Net Worth</v>
      </c>
    </row>
    <row r="176" spans="1:78" x14ac:dyDescent="0.25">
      <c r="A176" t="str">
        <f ca="1"/>
        <v>Phone</v>
      </c>
      <c r="B176" s="8">
        <f ca="1"/>
        <v>46239</v>
      </c>
      <c r="C176" s="107">
        <f ca="1"/>
        <v>994.99000000000194</v>
      </c>
      <c r="D176" t="str">
        <f ca="1"/>
        <v>Acct  1 - US Bank</v>
      </c>
      <c r="F176" t="str">
        <f ca="1"/>
        <v>Sony</v>
      </c>
      <c r="G176" s="8">
        <f ca="1"/>
        <v>46242</v>
      </c>
      <c r="H176" s="107">
        <f ca="1"/>
        <v>9444.86</v>
      </c>
      <c r="I176" s="107">
        <f ca="1"/>
        <v>-16490.62</v>
      </c>
      <c r="J176" s="107">
        <f ca="1"/>
        <v>36640.86</v>
      </c>
      <c r="K176" s="107">
        <f ca="1"/>
        <v>30435.1</v>
      </c>
      <c r="L176" s="107">
        <f ca="1"/>
        <v>977.00000000000193</v>
      </c>
      <c r="M176" s="107">
        <f ca="1"/>
        <v>8467.8599999999988</v>
      </c>
      <c r="N176" s="107">
        <f ca="1"/>
        <v>24464.39</v>
      </c>
      <c r="O176" s="107">
        <f ca="1"/>
        <v>114.43</v>
      </c>
      <c r="P176" s="107">
        <f ca="1"/>
        <v>12062.04</v>
      </c>
      <c r="Q176" s="107">
        <f ca="1"/>
        <v>-4445.05</v>
      </c>
      <c r="R176" s="107">
        <f ca="1"/>
        <v>-7773.82</v>
      </c>
      <c r="S176" s="107">
        <f ca="1"/>
        <v>-4271.75</v>
      </c>
      <c r="T176" s="107">
        <f ca="1"/>
        <v>0</v>
      </c>
      <c r="U176" s="107">
        <f ca="1"/>
        <v>840</v>
      </c>
      <c r="W176" t="str">
        <f ca="1"/>
        <v>Sony</v>
      </c>
      <c r="X176">
        <f ca="1"/>
        <v>46242</v>
      </c>
      <c r="Y176">
        <f ca="1"/>
        <v>977.00000000000193</v>
      </c>
      <c r="Z176" t="str">
        <f ca="1"/>
        <v>Acct  1 - US Bank</v>
      </c>
      <c r="AA176" t="str">
        <f ca="1"/>
        <v>Sony</v>
      </c>
      <c r="AB176">
        <f ca="1"/>
        <v>46242</v>
      </c>
      <c r="AC176">
        <f ca="1"/>
        <v>8467.8599999999988</v>
      </c>
      <c r="AD176" t="str">
        <f ca="1"/>
        <v>Acct  2 - Wells Fargo</v>
      </c>
      <c r="AE176" t="str">
        <f ca="1"/>
        <v>Sony</v>
      </c>
      <c r="AF176">
        <f ca="1"/>
        <v>46242</v>
      </c>
      <c r="AG176">
        <f ca="1"/>
        <v>24464.39</v>
      </c>
      <c r="AH176" t="str">
        <f ca="1"/>
        <v>Acct  3 - ADP</v>
      </c>
      <c r="AI176" t="str">
        <f ca="1"/>
        <v>Sony</v>
      </c>
      <c r="AJ176">
        <f ca="1"/>
        <v>46242</v>
      </c>
      <c r="AK176">
        <f ca="1"/>
        <v>114.43</v>
      </c>
      <c r="AL176" t="str">
        <f ca="1"/>
        <v>Acct  4 - Marcus</v>
      </c>
      <c r="AM176" t="str">
        <f ca="1"/>
        <v>Sony</v>
      </c>
      <c r="AN176">
        <f ca="1"/>
        <v>46242</v>
      </c>
      <c r="AO176">
        <f ca="1"/>
        <v>12062.04</v>
      </c>
      <c r="AP176" t="str">
        <f ca="1"/>
        <v>Acct  5 - T.Rowe Price</v>
      </c>
      <c r="AQ176" t="str">
        <f ca="1"/>
        <v>Sony</v>
      </c>
      <c r="AR176">
        <f ca="1"/>
        <v>46242</v>
      </c>
      <c r="AS176">
        <f ca="1"/>
        <v>-4445.05</v>
      </c>
      <c r="AT176" t="str">
        <f ca="1"/>
        <v>Acct  6 - Platinum</v>
      </c>
      <c r="AU176" t="str">
        <f ca="1"/>
        <v>Sony</v>
      </c>
      <c r="AV176">
        <f ca="1"/>
        <v>46242</v>
      </c>
      <c r="AW176">
        <f ca="1"/>
        <v>-7773.82</v>
      </c>
      <c r="AX176" t="str">
        <f ca="1"/>
        <v>Acct  7 - Visa Go</v>
      </c>
      <c r="AY176" t="str">
        <f ca="1"/>
        <v>Sony</v>
      </c>
      <c r="AZ176">
        <f ca="1"/>
        <v>46242</v>
      </c>
      <c r="BA176">
        <f ca="1"/>
        <v>-4271.75</v>
      </c>
      <c r="BB176" t="str">
        <f ca="1"/>
        <v>Acct  8 - CareCredit</v>
      </c>
      <c r="BC176" t="str">
        <f ca="1"/>
        <v>Sony</v>
      </c>
      <c r="BD176">
        <f ca="1"/>
        <v>46242</v>
      </c>
      <c r="BE176">
        <f ca="1"/>
        <v>0</v>
      </c>
      <c r="BF176" t="str">
        <f ca="1"/>
        <v>Acct  9 - Costco</v>
      </c>
      <c r="BG176" t="str">
        <f ca="1"/>
        <v>Sony</v>
      </c>
      <c r="BH176">
        <f ca="1"/>
        <v>46242</v>
      </c>
      <c r="BI176">
        <f ca="1"/>
        <v>840</v>
      </c>
      <c r="BJ176" t="str">
        <f ca="1"/>
        <v xml:space="preserve">Acct 10 - </v>
      </c>
      <c r="BK176" t="str">
        <f ca="1"/>
        <v>Sony</v>
      </c>
      <c r="BL176">
        <f ca="1"/>
        <v>46242</v>
      </c>
      <c r="BM176">
        <f ca="1"/>
        <v>9444.86</v>
      </c>
      <c r="BN176" t="str">
        <f ca="1"/>
        <v xml:space="preserve"> Checking</v>
      </c>
      <c r="BO176" t="str">
        <f ca="1"/>
        <v>Sony</v>
      </c>
      <c r="BP176">
        <f ca="1"/>
        <v>46242</v>
      </c>
      <c r="BQ176">
        <f ca="1"/>
        <v>-16490.62</v>
      </c>
      <c r="BR176" t="str">
        <f ca="1"/>
        <v xml:space="preserve"> Credit</v>
      </c>
      <c r="BS176" t="str">
        <f ca="1"/>
        <v>Sony</v>
      </c>
      <c r="BT176">
        <f ca="1"/>
        <v>46242</v>
      </c>
      <c r="BU176">
        <f ca="1"/>
        <v>36640.86</v>
      </c>
      <c r="BV176" t="str">
        <f ca="1"/>
        <v xml:space="preserve"> Savings</v>
      </c>
      <c r="BW176" t="str">
        <f ca="1"/>
        <v>Sony</v>
      </c>
      <c r="BX176">
        <f ca="1"/>
        <v>46242</v>
      </c>
      <c r="BY176">
        <f ca="1"/>
        <v>30435.1</v>
      </c>
      <c r="BZ176" t="str">
        <f ca="1"/>
        <v xml:space="preserve"> Net Worth</v>
      </c>
    </row>
    <row r="177" spans="1:78" x14ac:dyDescent="0.25">
      <c r="A177" t="str">
        <f ca="1"/>
        <v>Sony</v>
      </c>
      <c r="B177" s="8">
        <f ca="1"/>
        <v>46242</v>
      </c>
      <c r="C177" s="107">
        <f ca="1"/>
        <v>977.00000000000193</v>
      </c>
      <c r="D177" t="str">
        <f ca="1"/>
        <v>Acct  1 - US Bank</v>
      </c>
      <c r="F177" t="str">
        <f ca="1"/>
        <v>Phone Insurance</v>
      </c>
      <c r="G177" s="8">
        <f ca="1"/>
        <v>46242</v>
      </c>
      <c r="H177" s="107">
        <f ca="1"/>
        <v>9436.86</v>
      </c>
      <c r="I177" s="107">
        <f ca="1"/>
        <v>-16490.62</v>
      </c>
      <c r="J177" s="107">
        <f ca="1"/>
        <v>36640.86</v>
      </c>
      <c r="K177" s="107">
        <f ca="1"/>
        <v>30427.1</v>
      </c>
      <c r="L177" s="107">
        <f ca="1"/>
        <v>969.00000000000193</v>
      </c>
      <c r="M177" s="107">
        <f ca="1"/>
        <v>8467.8599999999988</v>
      </c>
      <c r="N177" s="107">
        <f ca="1"/>
        <v>24464.39</v>
      </c>
      <c r="O177" s="107">
        <f ca="1"/>
        <v>114.43</v>
      </c>
      <c r="P177" s="107">
        <f ca="1"/>
        <v>12062.04</v>
      </c>
      <c r="Q177" s="107">
        <f ca="1"/>
        <v>-4445.05</v>
      </c>
      <c r="R177" s="107">
        <f ca="1"/>
        <v>-7773.82</v>
      </c>
      <c r="S177" s="107">
        <f ca="1"/>
        <v>-4271.75</v>
      </c>
      <c r="T177" s="107">
        <f ca="1"/>
        <v>0</v>
      </c>
      <c r="U177" s="107">
        <f ca="1"/>
        <v>840</v>
      </c>
      <c r="W177" t="str">
        <f ca="1"/>
        <v>Phone Insurance</v>
      </c>
      <c r="X177">
        <f ca="1"/>
        <v>46242</v>
      </c>
      <c r="Y177">
        <f ca="1"/>
        <v>969.00000000000193</v>
      </c>
      <c r="Z177" t="str">
        <f ca="1"/>
        <v>Acct  1 - US Bank</v>
      </c>
      <c r="AA177" t="str">
        <f ca="1"/>
        <v>Phone Insurance</v>
      </c>
      <c r="AB177">
        <f ca="1"/>
        <v>46242</v>
      </c>
      <c r="AC177">
        <f ca="1"/>
        <v>8467.8599999999988</v>
      </c>
      <c r="AD177" t="str">
        <f ca="1"/>
        <v>Acct  2 - Wells Fargo</v>
      </c>
      <c r="AE177" t="str">
        <f ca="1"/>
        <v>Phone Insurance</v>
      </c>
      <c r="AF177">
        <f ca="1"/>
        <v>46242</v>
      </c>
      <c r="AG177">
        <f ca="1"/>
        <v>24464.39</v>
      </c>
      <c r="AH177" t="str">
        <f ca="1"/>
        <v>Acct  3 - ADP</v>
      </c>
      <c r="AI177" t="str">
        <f ca="1"/>
        <v>Phone Insurance</v>
      </c>
      <c r="AJ177">
        <f ca="1"/>
        <v>46242</v>
      </c>
      <c r="AK177">
        <f ca="1"/>
        <v>114.43</v>
      </c>
      <c r="AL177" t="str">
        <f ca="1"/>
        <v>Acct  4 - Marcus</v>
      </c>
      <c r="AM177" t="str">
        <f ca="1"/>
        <v>Phone Insurance</v>
      </c>
      <c r="AN177">
        <f ca="1"/>
        <v>46242</v>
      </c>
      <c r="AO177">
        <f ca="1"/>
        <v>12062.04</v>
      </c>
      <c r="AP177" t="str">
        <f ca="1"/>
        <v>Acct  5 - T.Rowe Price</v>
      </c>
      <c r="AQ177" t="str">
        <f ca="1"/>
        <v>Phone Insurance</v>
      </c>
      <c r="AR177">
        <f ca="1"/>
        <v>46242</v>
      </c>
      <c r="AS177">
        <f ca="1"/>
        <v>-4445.05</v>
      </c>
      <c r="AT177" t="str">
        <f ca="1"/>
        <v>Acct  6 - Platinum</v>
      </c>
      <c r="AU177" t="str">
        <f ca="1"/>
        <v>Phone Insurance</v>
      </c>
      <c r="AV177">
        <f ca="1"/>
        <v>46242</v>
      </c>
      <c r="AW177">
        <f ca="1"/>
        <v>-7773.82</v>
      </c>
      <c r="AX177" t="str">
        <f ca="1"/>
        <v>Acct  7 - Visa Go</v>
      </c>
      <c r="AY177" t="str">
        <f ca="1"/>
        <v>Phone Insurance</v>
      </c>
      <c r="AZ177">
        <f ca="1"/>
        <v>46242</v>
      </c>
      <c r="BA177">
        <f ca="1"/>
        <v>-4271.75</v>
      </c>
      <c r="BB177" t="str">
        <f ca="1"/>
        <v>Acct  8 - CareCredit</v>
      </c>
      <c r="BC177" t="str">
        <f ca="1"/>
        <v>Phone Insurance</v>
      </c>
      <c r="BD177">
        <f ca="1"/>
        <v>46242</v>
      </c>
      <c r="BE177">
        <f ca="1"/>
        <v>0</v>
      </c>
      <c r="BF177" t="str">
        <f ca="1"/>
        <v>Acct  9 - Costco</v>
      </c>
      <c r="BG177" t="str">
        <f ca="1"/>
        <v>Phone Insurance</v>
      </c>
      <c r="BH177">
        <f ca="1"/>
        <v>46242</v>
      </c>
      <c r="BI177">
        <f ca="1"/>
        <v>840</v>
      </c>
      <c r="BJ177" t="str">
        <f ca="1"/>
        <v xml:space="preserve">Acct 10 - </v>
      </c>
      <c r="BK177" t="str">
        <f ca="1"/>
        <v>Phone Insurance</v>
      </c>
      <c r="BL177">
        <f ca="1"/>
        <v>46242</v>
      </c>
      <c r="BM177">
        <f ca="1"/>
        <v>9436.86</v>
      </c>
      <c r="BN177" t="str">
        <f ca="1"/>
        <v xml:space="preserve"> Checking</v>
      </c>
      <c r="BO177" t="str">
        <f ca="1"/>
        <v>Phone Insurance</v>
      </c>
      <c r="BP177">
        <f ca="1"/>
        <v>46242</v>
      </c>
      <c r="BQ177">
        <f ca="1"/>
        <v>-16490.62</v>
      </c>
      <c r="BR177" t="str">
        <f ca="1"/>
        <v xml:space="preserve"> Credit</v>
      </c>
      <c r="BS177" t="str">
        <f ca="1"/>
        <v>Phone Insurance</v>
      </c>
      <c r="BT177">
        <f ca="1"/>
        <v>46242</v>
      </c>
      <c r="BU177">
        <f ca="1"/>
        <v>36640.86</v>
      </c>
      <c r="BV177" t="str">
        <f ca="1"/>
        <v xml:space="preserve"> Savings</v>
      </c>
      <c r="BW177" t="str">
        <f ca="1"/>
        <v>Phone Insurance</v>
      </c>
      <c r="BX177">
        <f ca="1"/>
        <v>46242</v>
      </c>
      <c r="BY177">
        <f ca="1"/>
        <v>30427.1</v>
      </c>
      <c r="BZ177" t="str">
        <f ca="1"/>
        <v xml:space="preserve"> Net Worth</v>
      </c>
    </row>
    <row r="178" spans="1:78" x14ac:dyDescent="0.25">
      <c r="A178" t="str">
        <f ca="1"/>
        <v>Phone Insurance</v>
      </c>
      <c r="B178" s="8">
        <f ca="1"/>
        <v>46242</v>
      </c>
      <c r="C178" s="107">
        <f ca="1"/>
        <v>969.00000000000193</v>
      </c>
      <c r="D178" t="str">
        <f ca="1"/>
        <v>Acct  1 - US Bank</v>
      </c>
      <c r="F178" t="str">
        <f ca="1"/>
        <v>Amazon</v>
      </c>
      <c r="G178" s="8">
        <f ca="1"/>
        <v>46243</v>
      </c>
      <c r="H178" s="107">
        <f ca="1"/>
        <v>9420.7100000000009</v>
      </c>
      <c r="I178" s="107">
        <f ca="1"/>
        <v>-16490.62</v>
      </c>
      <c r="J178" s="107">
        <f ca="1"/>
        <v>36640.86</v>
      </c>
      <c r="K178" s="107">
        <f ca="1"/>
        <v>30410.949999999997</v>
      </c>
      <c r="L178" s="107">
        <f ca="1"/>
        <v>952.85000000000196</v>
      </c>
      <c r="M178" s="107">
        <f ca="1"/>
        <v>8467.8599999999988</v>
      </c>
      <c r="N178" s="107">
        <f ca="1"/>
        <v>24464.39</v>
      </c>
      <c r="O178" s="107">
        <f ca="1"/>
        <v>114.43</v>
      </c>
      <c r="P178" s="107">
        <f ca="1"/>
        <v>12062.04</v>
      </c>
      <c r="Q178" s="107">
        <f ca="1"/>
        <v>-4445.05</v>
      </c>
      <c r="R178" s="107">
        <f ca="1"/>
        <v>-7773.82</v>
      </c>
      <c r="S178" s="107">
        <f ca="1"/>
        <v>-4271.75</v>
      </c>
      <c r="T178" s="107">
        <f ca="1"/>
        <v>0</v>
      </c>
      <c r="U178" s="107">
        <f ca="1"/>
        <v>840</v>
      </c>
      <c r="W178" t="str">
        <f ca="1"/>
        <v>Amazon</v>
      </c>
      <c r="X178">
        <f ca="1"/>
        <v>46243</v>
      </c>
      <c r="Y178">
        <f ca="1"/>
        <v>952.85000000000196</v>
      </c>
      <c r="Z178" t="str">
        <f ca="1"/>
        <v>Acct  1 - US Bank</v>
      </c>
      <c r="AA178" t="str">
        <f ca="1"/>
        <v>Amazon</v>
      </c>
      <c r="AB178">
        <f ca="1"/>
        <v>46243</v>
      </c>
      <c r="AC178">
        <f ca="1"/>
        <v>8467.8599999999988</v>
      </c>
      <c r="AD178" t="str">
        <f ca="1"/>
        <v>Acct  2 - Wells Fargo</v>
      </c>
      <c r="AE178" t="str">
        <f ca="1"/>
        <v>Amazon</v>
      </c>
      <c r="AF178">
        <f ca="1"/>
        <v>46243</v>
      </c>
      <c r="AG178">
        <f ca="1"/>
        <v>24464.39</v>
      </c>
      <c r="AH178" t="str">
        <f ca="1"/>
        <v>Acct  3 - ADP</v>
      </c>
      <c r="AI178" t="str">
        <f ca="1"/>
        <v>Amazon</v>
      </c>
      <c r="AJ178">
        <f ca="1"/>
        <v>46243</v>
      </c>
      <c r="AK178">
        <f ca="1"/>
        <v>114.43</v>
      </c>
      <c r="AL178" t="str">
        <f ca="1"/>
        <v>Acct  4 - Marcus</v>
      </c>
      <c r="AM178" t="str">
        <f ca="1"/>
        <v>Amazon</v>
      </c>
      <c r="AN178">
        <f ca="1"/>
        <v>46243</v>
      </c>
      <c r="AO178">
        <f ca="1"/>
        <v>12062.04</v>
      </c>
      <c r="AP178" t="str">
        <f ca="1"/>
        <v>Acct  5 - T.Rowe Price</v>
      </c>
      <c r="AQ178" t="str">
        <f ca="1"/>
        <v>Amazon</v>
      </c>
      <c r="AR178">
        <f ca="1"/>
        <v>46243</v>
      </c>
      <c r="AS178">
        <f ca="1"/>
        <v>-4445.05</v>
      </c>
      <c r="AT178" t="str">
        <f ca="1"/>
        <v>Acct  6 - Platinum</v>
      </c>
      <c r="AU178" t="str">
        <f ca="1"/>
        <v>Amazon</v>
      </c>
      <c r="AV178">
        <f ca="1"/>
        <v>46243</v>
      </c>
      <c r="AW178">
        <f ca="1"/>
        <v>-7773.82</v>
      </c>
      <c r="AX178" t="str">
        <f ca="1"/>
        <v>Acct  7 - Visa Go</v>
      </c>
      <c r="AY178" t="str">
        <f ca="1"/>
        <v>Amazon</v>
      </c>
      <c r="AZ178">
        <f ca="1"/>
        <v>46243</v>
      </c>
      <c r="BA178">
        <f ca="1"/>
        <v>-4271.75</v>
      </c>
      <c r="BB178" t="str">
        <f ca="1"/>
        <v>Acct  8 - CareCredit</v>
      </c>
      <c r="BC178" t="str">
        <f ca="1"/>
        <v>Amazon</v>
      </c>
      <c r="BD178">
        <f ca="1"/>
        <v>46243</v>
      </c>
      <c r="BE178">
        <f ca="1"/>
        <v>0</v>
      </c>
      <c r="BF178" t="str">
        <f ca="1"/>
        <v>Acct  9 - Costco</v>
      </c>
      <c r="BG178" t="str">
        <f ca="1"/>
        <v>Amazon</v>
      </c>
      <c r="BH178">
        <f ca="1"/>
        <v>46243</v>
      </c>
      <c r="BI178">
        <f ca="1"/>
        <v>840</v>
      </c>
      <c r="BJ178" t="str">
        <f ca="1"/>
        <v xml:space="preserve">Acct 10 - </v>
      </c>
      <c r="BK178" t="str">
        <f ca="1"/>
        <v>Amazon</v>
      </c>
      <c r="BL178">
        <f ca="1"/>
        <v>46243</v>
      </c>
      <c r="BM178">
        <f ca="1"/>
        <v>9420.7100000000009</v>
      </c>
      <c r="BN178" t="str">
        <f ca="1"/>
        <v xml:space="preserve"> Checking</v>
      </c>
      <c r="BO178" t="str">
        <f ca="1"/>
        <v>Amazon</v>
      </c>
      <c r="BP178">
        <f ca="1"/>
        <v>46243</v>
      </c>
      <c r="BQ178">
        <f ca="1"/>
        <v>-16490.62</v>
      </c>
      <c r="BR178" t="str">
        <f ca="1"/>
        <v xml:space="preserve"> Credit</v>
      </c>
      <c r="BS178" t="str">
        <f ca="1"/>
        <v>Amazon</v>
      </c>
      <c r="BT178">
        <f ca="1"/>
        <v>46243</v>
      </c>
      <c r="BU178">
        <f ca="1"/>
        <v>36640.86</v>
      </c>
      <c r="BV178" t="str">
        <f ca="1"/>
        <v xml:space="preserve"> Savings</v>
      </c>
      <c r="BW178" t="str">
        <f ca="1"/>
        <v>Amazon</v>
      </c>
      <c r="BX178">
        <f ca="1"/>
        <v>46243</v>
      </c>
      <c r="BY178">
        <f ca="1"/>
        <v>30410.949999999997</v>
      </c>
      <c r="BZ178" t="str">
        <f ca="1"/>
        <v xml:space="preserve"> Net Worth</v>
      </c>
    </row>
    <row r="179" spans="1:78" x14ac:dyDescent="0.25">
      <c r="A179" t="str">
        <f ca="1"/>
        <v>Amazon</v>
      </c>
      <c r="B179" s="8">
        <f ca="1"/>
        <v>46243</v>
      </c>
      <c r="C179" s="107">
        <f ca="1"/>
        <v>952.85000000000196</v>
      </c>
      <c r="D179" t="str">
        <f ca="1"/>
        <v>Acct  1 - US Bank</v>
      </c>
      <c r="F179" t="str">
        <f ca="1"/>
        <v>Viso Go</v>
      </c>
      <c r="G179" s="8">
        <f ca="1"/>
        <v>46245</v>
      </c>
      <c r="H179" s="107">
        <f ca="1"/>
        <v>9145.7100000000009</v>
      </c>
      <c r="I179" s="107">
        <f ca="1"/>
        <v>-16344.619999999999</v>
      </c>
      <c r="J179" s="107">
        <f ca="1"/>
        <v>36640.86</v>
      </c>
      <c r="K179" s="107">
        <f ca="1"/>
        <v>30281.949999999997</v>
      </c>
      <c r="L179" s="107">
        <f ca="1"/>
        <v>677.85000000000196</v>
      </c>
      <c r="M179" s="107">
        <f ca="1"/>
        <v>8467.8599999999988</v>
      </c>
      <c r="N179" s="107">
        <f ca="1"/>
        <v>24464.39</v>
      </c>
      <c r="O179" s="107">
        <f ca="1"/>
        <v>114.43</v>
      </c>
      <c r="P179" s="107">
        <f ca="1"/>
        <v>12062.04</v>
      </c>
      <c r="Q179" s="107">
        <f ca="1"/>
        <v>-4445.05</v>
      </c>
      <c r="R179" s="107">
        <f ca="1"/>
        <v>-7627.82</v>
      </c>
      <c r="S179" s="107">
        <f ca="1"/>
        <v>-4271.75</v>
      </c>
      <c r="T179" s="107">
        <f ca="1"/>
        <v>0</v>
      </c>
      <c r="U179" s="107">
        <f ca="1"/>
        <v>840</v>
      </c>
      <c r="W179" t="str">
        <f ca="1"/>
        <v>Viso Go</v>
      </c>
      <c r="X179">
        <f ca="1"/>
        <v>46245</v>
      </c>
      <c r="Y179">
        <f ca="1"/>
        <v>677.85000000000196</v>
      </c>
      <c r="Z179" t="str">
        <f ca="1"/>
        <v>Acct  1 - US Bank</v>
      </c>
      <c r="AA179" t="str">
        <f ca="1"/>
        <v>Viso Go</v>
      </c>
      <c r="AB179">
        <f ca="1"/>
        <v>46245</v>
      </c>
      <c r="AC179">
        <f ca="1"/>
        <v>8467.8599999999988</v>
      </c>
      <c r="AD179" t="str">
        <f ca="1"/>
        <v>Acct  2 - Wells Fargo</v>
      </c>
      <c r="AE179" t="str">
        <f ca="1"/>
        <v>Viso Go</v>
      </c>
      <c r="AF179">
        <f ca="1"/>
        <v>46245</v>
      </c>
      <c r="AG179">
        <f ca="1"/>
        <v>24464.39</v>
      </c>
      <c r="AH179" t="str">
        <f ca="1"/>
        <v>Acct  3 - ADP</v>
      </c>
      <c r="AI179" t="str">
        <f ca="1"/>
        <v>Viso Go</v>
      </c>
      <c r="AJ179">
        <f ca="1"/>
        <v>46245</v>
      </c>
      <c r="AK179">
        <f ca="1"/>
        <v>114.43</v>
      </c>
      <c r="AL179" t="str">
        <f ca="1"/>
        <v>Acct  4 - Marcus</v>
      </c>
      <c r="AM179" t="str">
        <f ca="1"/>
        <v>Viso Go</v>
      </c>
      <c r="AN179">
        <f ca="1"/>
        <v>46245</v>
      </c>
      <c r="AO179">
        <f ca="1"/>
        <v>12062.04</v>
      </c>
      <c r="AP179" t="str">
        <f ca="1"/>
        <v>Acct  5 - T.Rowe Price</v>
      </c>
      <c r="AQ179" t="str">
        <f ca="1"/>
        <v>Viso Go</v>
      </c>
      <c r="AR179">
        <f ca="1"/>
        <v>46245</v>
      </c>
      <c r="AS179">
        <f ca="1"/>
        <v>-4445.05</v>
      </c>
      <c r="AT179" t="str">
        <f ca="1"/>
        <v>Acct  6 - Platinum</v>
      </c>
      <c r="AU179" t="str">
        <f ca="1"/>
        <v>Viso Go</v>
      </c>
      <c r="AV179">
        <f ca="1"/>
        <v>46245</v>
      </c>
      <c r="AW179">
        <f ca="1"/>
        <v>-7627.82</v>
      </c>
      <c r="AX179" t="str">
        <f ca="1"/>
        <v>Acct  7 - Visa Go</v>
      </c>
      <c r="AY179" t="str">
        <f ca="1"/>
        <v>Viso Go</v>
      </c>
      <c r="AZ179">
        <f ca="1"/>
        <v>46245</v>
      </c>
      <c r="BA179">
        <f ca="1"/>
        <v>-4271.75</v>
      </c>
      <c r="BB179" t="str">
        <f ca="1"/>
        <v>Acct  8 - CareCredit</v>
      </c>
      <c r="BC179" t="str">
        <f ca="1"/>
        <v>Viso Go</v>
      </c>
      <c r="BD179">
        <f ca="1"/>
        <v>46245</v>
      </c>
      <c r="BE179">
        <f ca="1"/>
        <v>0</v>
      </c>
      <c r="BF179" t="str">
        <f ca="1"/>
        <v>Acct  9 - Costco</v>
      </c>
      <c r="BG179" t="str">
        <f ca="1"/>
        <v>Viso Go</v>
      </c>
      <c r="BH179">
        <f ca="1"/>
        <v>46245</v>
      </c>
      <c r="BI179">
        <f ca="1"/>
        <v>840</v>
      </c>
      <c r="BJ179" t="str">
        <f ca="1"/>
        <v xml:space="preserve">Acct 10 - </v>
      </c>
      <c r="BK179" t="str">
        <f ca="1"/>
        <v>Viso Go</v>
      </c>
      <c r="BL179">
        <f ca="1"/>
        <v>46245</v>
      </c>
      <c r="BM179">
        <f ca="1"/>
        <v>9145.7100000000009</v>
      </c>
      <c r="BN179" t="str">
        <f ca="1"/>
        <v xml:space="preserve"> Checking</v>
      </c>
      <c r="BO179" t="str">
        <f ca="1"/>
        <v>Viso Go</v>
      </c>
      <c r="BP179">
        <f ca="1"/>
        <v>46245</v>
      </c>
      <c r="BQ179">
        <f ca="1"/>
        <v>-16344.619999999999</v>
      </c>
      <c r="BR179" t="str">
        <f ca="1"/>
        <v xml:space="preserve"> Credit</v>
      </c>
      <c r="BS179" t="str">
        <f ca="1"/>
        <v>Viso Go</v>
      </c>
      <c r="BT179">
        <f ca="1"/>
        <v>46245</v>
      </c>
      <c r="BU179">
        <f ca="1"/>
        <v>36640.86</v>
      </c>
      <c r="BV179" t="str">
        <f ca="1"/>
        <v xml:space="preserve"> Savings</v>
      </c>
      <c r="BW179" t="str">
        <f ca="1"/>
        <v>Viso Go</v>
      </c>
      <c r="BX179">
        <f ca="1"/>
        <v>46245</v>
      </c>
      <c r="BY179">
        <f ca="1"/>
        <v>30281.949999999997</v>
      </c>
      <c r="BZ179" t="str">
        <f ca="1"/>
        <v xml:space="preserve"> Net Worth</v>
      </c>
    </row>
    <row r="180" spans="1:78" x14ac:dyDescent="0.25">
      <c r="A180" t="str">
        <f ca="1"/>
        <v>Viso Go</v>
      </c>
      <c r="B180" s="8">
        <f ca="1"/>
        <v>46245</v>
      </c>
      <c r="C180" s="107">
        <f ca="1"/>
        <v>677.85000000000196</v>
      </c>
      <c r="D180" t="str">
        <f ca="1"/>
        <v>Acct  1 - US Bank</v>
      </c>
      <c r="F180" t="str">
        <f ca="1"/>
        <v>Paycheck</v>
      </c>
      <c r="G180" s="8">
        <f ca="1"/>
        <v>46248</v>
      </c>
      <c r="H180" s="107">
        <f ca="1"/>
        <v>10745.710000000001</v>
      </c>
      <c r="I180" s="107">
        <f ca="1"/>
        <v>-16344.619999999999</v>
      </c>
      <c r="J180" s="107">
        <f ca="1"/>
        <v>36640.86</v>
      </c>
      <c r="K180" s="107">
        <f ca="1"/>
        <v>31881.949999999997</v>
      </c>
      <c r="L180" s="107">
        <f ca="1"/>
        <v>1817.850000000002</v>
      </c>
      <c r="M180" s="107">
        <f ca="1"/>
        <v>8927.8599999999988</v>
      </c>
      <c r="N180" s="107">
        <f ca="1"/>
        <v>24464.39</v>
      </c>
      <c r="O180" s="107">
        <f ca="1"/>
        <v>114.43</v>
      </c>
      <c r="P180" s="107">
        <f ca="1"/>
        <v>12062.04</v>
      </c>
      <c r="Q180" s="107">
        <f ca="1"/>
        <v>-4445.05</v>
      </c>
      <c r="R180" s="107">
        <f ca="1"/>
        <v>-7627.82</v>
      </c>
      <c r="S180" s="107">
        <f ca="1"/>
        <v>-4271.75</v>
      </c>
      <c r="T180" s="107">
        <f ca="1"/>
        <v>0</v>
      </c>
      <c r="U180" s="107">
        <f ca="1"/>
        <v>840</v>
      </c>
      <c r="W180" t="str">
        <f ca="1"/>
        <v>Paycheck</v>
      </c>
      <c r="X180">
        <f ca="1"/>
        <v>46248</v>
      </c>
      <c r="Y180">
        <f ca="1"/>
        <v>1817.850000000002</v>
      </c>
      <c r="Z180" t="str">
        <f ca="1"/>
        <v>Acct  1 - US Bank</v>
      </c>
      <c r="AA180" t="str">
        <f ca="1"/>
        <v>Paycheck</v>
      </c>
      <c r="AB180">
        <f ca="1"/>
        <v>46248</v>
      </c>
      <c r="AC180">
        <f ca="1"/>
        <v>8927.8599999999988</v>
      </c>
      <c r="AD180" t="str">
        <f ca="1"/>
        <v>Acct  2 - Wells Fargo</v>
      </c>
      <c r="AE180" t="str">
        <f ca="1"/>
        <v>Paycheck</v>
      </c>
      <c r="AF180">
        <f ca="1"/>
        <v>46248</v>
      </c>
      <c r="AG180">
        <f ca="1"/>
        <v>24464.39</v>
      </c>
      <c r="AH180" t="str">
        <f ca="1"/>
        <v>Acct  3 - ADP</v>
      </c>
      <c r="AI180" t="str">
        <f ca="1"/>
        <v>Paycheck</v>
      </c>
      <c r="AJ180">
        <f ca="1"/>
        <v>46248</v>
      </c>
      <c r="AK180">
        <f ca="1"/>
        <v>114.43</v>
      </c>
      <c r="AL180" t="str">
        <f ca="1"/>
        <v>Acct  4 - Marcus</v>
      </c>
      <c r="AM180" t="str">
        <f ca="1"/>
        <v>Paycheck</v>
      </c>
      <c r="AN180">
        <f ca="1"/>
        <v>46248</v>
      </c>
      <c r="AO180">
        <f ca="1"/>
        <v>12062.04</v>
      </c>
      <c r="AP180" t="str">
        <f ca="1"/>
        <v>Acct  5 - T.Rowe Price</v>
      </c>
      <c r="AQ180" t="str">
        <f ca="1"/>
        <v>Paycheck</v>
      </c>
      <c r="AR180">
        <f ca="1"/>
        <v>46248</v>
      </c>
      <c r="AS180">
        <f ca="1"/>
        <v>-4445.05</v>
      </c>
      <c r="AT180" t="str">
        <f ca="1"/>
        <v>Acct  6 - Platinum</v>
      </c>
      <c r="AU180" t="str">
        <f ca="1"/>
        <v>Paycheck</v>
      </c>
      <c r="AV180">
        <f ca="1"/>
        <v>46248</v>
      </c>
      <c r="AW180">
        <f ca="1"/>
        <v>-7627.82</v>
      </c>
      <c r="AX180" t="str">
        <f ca="1"/>
        <v>Acct  7 - Visa Go</v>
      </c>
      <c r="AY180" t="str">
        <f ca="1"/>
        <v>Paycheck</v>
      </c>
      <c r="AZ180">
        <f ca="1"/>
        <v>46248</v>
      </c>
      <c r="BA180">
        <f ca="1"/>
        <v>-4271.75</v>
      </c>
      <c r="BB180" t="str">
        <f ca="1"/>
        <v>Acct  8 - CareCredit</v>
      </c>
      <c r="BC180" t="str">
        <f ca="1"/>
        <v>Paycheck</v>
      </c>
      <c r="BD180">
        <f ca="1"/>
        <v>46248</v>
      </c>
      <c r="BE180">
        <f ca="1"/>
        <v>0</v>
      </c>
      <c r="BF180" t="str">
        <f ca="1"/>
        <v>Acct  9 - Costco</v>
      </c>
      <c r="BG180" t="str">
        <f ca="1"/>
        <v>Paycheck</v>
      </c>
      <c r="BH180">
        <f ca="1"/>
        <v>46248</v>
      </c>
      <c r="BI180">
        <f ca="1"/>
        <v>840</v>
      </c>
      <c r="BJ180" t="str">
        <f ca="1"/>
        <v xml:space="preserve">Acct 10 - </v>
      </c>
      <c r="BK180" t="str">
        <f ca="1"/>
        <v>Paycheck</v>
      </c>
      <c r="BL180">
        <f ca="1"/>
        <v>46248</v>
      </c>
      <c r="BM180">
        <f ca="1"/>
        <v>10745.710000000001</v>
      </c>
      <c r="BN180" t="str">
        <f ca="1"/>
        <v xml:space="preserve"> Checking</v>
      </c>
      <c r="BO180" t="str">
        <f ca="1"/>
        <v>Paycheck</v>
      </c>
      <c r="BP180">
        <f ca="1"/>
        <v>46248</v>
      </c>
      <c r="BQ180">
        <f ca="1"/>
        <v>-16344.619999999999</v>
      </c>
      <c r="BR180" t="str">
        <f ca="1"/>
        <v xml:space="preserve"> Credit</v>
      </c>
      <c r="BS180" t="str">
        <f ca="1"/>
        <v>Paycheck</v>
      </c>
      <c r="BT180">
        <f ca="1"/>
        <v>46248</v>
      </c>
      <c r="BU180">
        <f ca="1"/>
        <v>36640.86</v>
      </c>
      <c r="BV180" t="str">
        <f ca="1"/>
        <v xml:space="preserve"> Savings</v>
      </c>
      <c r="BW180" t="str">
        <f ca="1"/>
        <v>Paycheck</v>
      </c>
      <c r="BX180">
        <f ca="1"/>
        <v>46248</v>
      </c>
      <c r="BY180">
        <f ca="1"/>
        <v>31881.949999999997</v>
      </c>
      <c r="BZ180" t="str">
        <f ca="1"/>
        <v xml:space="preserve"> Net Worth</v>
      </c>
    </row>
    <row r="181" spans="1:78" x14ac:dyDescent="0.25">
      <c r="A181" t="str">
        <f ca="1"/>
        <v>Paycheck</v>
      </c>
      <c r="B181" s="8">
        <f ca="1"/>
        <v>46248</v>
      </c>
      <c r="C181" s="107">
        <f ca="1"/>
        <v>1817.850000000002</v>
      </c>
      <c r="D181" t="str">
        <f ca="1"/>
        <v>Acct  1 - US Bank</v>
      </c>
      <c r="F181" t="str">
        <f ca="1"/>
        <v>Ameritas</v>
      </c>
      <c r="G181" s="8">
        <f ca="1"/>
        <v>46248</v>
      </c>
      <c r="H181" s="107">
        <f ca="1"/>
        <v>10745.710000000001</v>
      </c>
      <c r="I181" s="107">
        <f ca="1"/>
        <v>-16344.619999999999</v>
      </c>
      <c r="J181" s="107">
        <f ca="1"/>
        <v>36752.86</v>
      </c>
      <c r="K181" s="107">
        <f ca="1"/>
        <v>31993.949999999997</v>
      </c>
      <c r="L181" s="107">
        <f ca="1"/>
        <v>1817.850000000002</v>
      </c>
      <c r="M181" s="107">
        <f ca="1"/>
        <v>8927.8599999999988</v>
      </c>
      <c r="N181" s="107">
        <f ca="1"/>
        <v>24576.39</v>
      </c>
      <c r="O181" s="107">
        <f ca="1"/>
        <v>114.43</v>
      </c>
      <c r="P181" s="107">
        <f ca="1"/>
        <v>12062.04</v>
      </c>
      <c r="Q181" s="107">
        <f ca="1"/>
        <v>-4445.05</v>
      </c>
      <c r="R181" s="107">
        <f ca="1"/>
        <v>-7627.82</v>
      </c>
      <c r="S181" s="107">
        <f ca="1"/>
        <v>-4271.75</v>
      </c>
      <c r="T181" s="107">
        <f ca="1"/>
        <v>0</v>
      </c>
      <c r="U181" s="107">
        <f ca="1"/>
        <v>840</v>
      </c>
      <c r="W181" t="str">
        <f ca="1"/>
        <v>Ameritas</v>
      </c>
      <c r="X181">
        <f ca="1"/>
        <v>46248</v>
      </c>
      <c r="Y181">
        <f ca="1"/>
        <v>1817.850000000002</v>
      </c>
      <c r="Z181" t="str">
        <f ca="1"/>
        <v>Acct  1 - US Bank</v>
      </c>
      <c r="AA181" t="str">
        <f ca="1"/>
        <v>Ameritas</v>
      </c>
      <c r="AB181">
        <f ca="1"/>
        <v>46248</v>
      </c>
      <c r="AC181">
        <f ca="1"/>
        <v>8927.8599999999988</v>
      </c>
      <c r="AD181" t="str">
        <f ca="1"/>
        <v>Acct  2 - Wells Fargo</v>
      </c>
      <c r="AE181" t="str">
        <f ca="1"/>
        <v>Ameritas</v>
      </c>
      <c r="AF181">
        <f ca="1"/>
        <v>46248</v>
      </c>
      <c r="AG181">
        <f ca="1"/>
        <v>24576.39</v>
      </c>
      <c r="AH181" t="str">
        <f ca="1"/>
        <v>Acct  3 - ADP</v>
      </c>
      <c r="AI181" t="str">
        <f ca="1"/>
        <v>Ameritas</v>
      </c>
      <c r="AJ181">
        <f ca="1"/>
        <v>46248</v>
      </c>
      <c r="AK181">
        <f ca="1"/>
        <v>114.43</v>
      </c>
      <c r="AL181" t="str">
        <f ca="1"/>
        <v>Acct  4 - Marcus</v>
      </c>
      <c r="AM181" t="str">
        <f ca="1"/>
        <v>Ameritas</v>
      </c>
      <c r="AN181">
        <f ca="1"/>
        <v>46248</v>
      </c>
      <c r="AO181">
        <f ca="1"/>
        <v>12062.04</v>
      </c>
      <c r="AP181" t="str">
        <f ca="1"/>
        <v>Acct  5 - T.Rowe Price</v>
      </c>
      <c r="AQ181" t="str">
        <f ca="1"/>
        <v>Ameritas</v>
      </c>
      <c r="AR181">
        <f ca="1"/>
        <v>46248</v>
      </c>
      <c r="AS181">
        <f ca="1"/>
        <v>-4445.05</v>
      </c>
      <c r="AT181" t="str">
        <f ca="1"/>
        <v>Acct  6 - Platinum</v>
      </c>
      <c r="AU181" t="str">
        <f ca="1"/>
        <v>Ameritas</v>
      </c>
      <c r="AV181">
        <f ca="1"/>
        <v>46248</v>
      </c>
      <c r="AW181">
        <f ca="1"/>
        <v>-7627.82</v>
      </c>
      <c r="AX181" t="str">
        <f ca="1"/>
        <v>Acct  7 - Visa Go</v>
      </c>
      <c r="AY181" t="str">
        <f ca="1"/>
        <v>Ameritas</v>
      </c>
      <c r="AZ181">
        <f ca="1"/>
        <v>46248</v>
      </c>
      <c r="BA181">
        <f ca="1"/>
        <v>-4271.75</v>
      </c>
      <c r="BB181" t="str">
        <f ca="1"/>
        <v>Acct  8 - CareCredit</v>
      </c>
      <c r="BC181" t="str">
        <f ca="1"/>
        <v>Ameritas</v>
      </c>
      <c r="BD181">
        <f ca="1"/>
        <v>46248</v>
      </c>
      <c r="BE181">
        <f ca="1"/>
        <v>0</v>
      </c>
      <c r="BF181" t="str">
        <f ca="1"/>
        <v>Acct  9 - Costco</v>
      </c>
      <c r="BG181" t="str">
        <f ca="1"/>
        <v>Ameritas</v>
      </c>
      <c r="BH181">
        <f ca="1"/>
        <v>46248</v>
      </c>
      <c r="BI181">
        <f ca="1"/>
        <v>840</v>
      </c>
      <c r="BJ181" t="str">
        <f ca="1"/>
        <v xml:space="preserve">Acct 10 - </v>
      </c>
      <c r="BK181" t="str">
        <f ca="1"/>
        <v>Ameritas</v>
      </c>
      <c r="BL181">
        <f ca="1"/>
        <v>46248</v>
      </c>
      <c r="BM181">
        <f ca="1"/>
        <v>10745.710000000001</v>
      </c>
      <c r="BN181" t="str">
        <f ca="1"/>
        <v xml:space="preserve"> Checking</v>
      </c>
      <c r="BO181" t="str">
        <f ca="1"/>
        <v>Ameritas</v>
      </c>
      <c r="BP181">
        <f ca="1"/>
        <v>46248</v>
      </c>
      <c r="BQ181">
        <f ca="1"/>
        <v>-16344.619999999999</v>
      </c>
      <c r="BR181" t="str">
        <f ca="1"/>
        <v xml:space="preserve"> Credit</v>
      </c>
      <c r="BS181" t="str">
        <f ca="1"/>
        <v>Ameritas</v>
      </c>
      <c r="BT181">
        <f ca="1"/>
        <v>46248</v>
      </c>
      <c r="BU181">
        <f ca="1"/>
        <v>36752.86</v>
      </c>
      <c r="BV181" t="str">
        <f ca="1"/>
        <v xml:space="preserve"> Savings</v>
      </c>
      <c r="BW181" t="str">
        <f ca="1"/>
        <v>Ameritas</v>
      </c>
      <c r="BX181">
        <f ca="1"/>
        <v>46248</v>
      </c>
      <c r="BY181">
        <f ca="1"/>
        <v>31993.949999999997</v>
      </c>
      <c r="BZ181" t="str">
        <f ca="1"/>
        <v xml:space="preserve"> Net Worth</v>
      </c>
    </row>
    <row r="182" spans="1:78" x14ac:dyDescent="0.25">
      <c r="A182" t="str">
        <f ca="1"/>
        <v>Ameritas</v>
      </c>
      <c r="B182" s="8">
        <f ca="1"/>
        <v>46248</v>
      </c>
      <c r="C182" s="107">
        <f ca="1"/>
        <v>1817.850000000002</v>
      </c>
      <c r="D182" t="str">
        <f ca="1"/>
        <v>Acct  1 - US Bank</v>
      </c>
      <c r="F182" t="str">
        <f ca="1"/>
        <v>Groceries</v>
      </c>
      <c r="G182" s="8">
        <f ca="1"/>
        <v>46249</v>
      </c>
      <c r="H182" s="107">
        <f ca="1"/>
        <v>10545.710000000001</v>
      </c>
      <c r="I182" s="107">
        <f ca="1"/>
        <v>-16344.619999999999</v>
      </c>
      <c r="J182" s="107">
        <f ca="1"/>
        <v>36752.86</v>
      </c>
      <c r="K182" s="107">
        <f ca="1"/>
        <v>31793.949999999997</v>
      </c>
      <c r="L182" s="107">
        <f ca="1"/>
        <v>1817.850000000002</v>
      </c>
      <c r="M182" s="107">
        <f ca="1"/>
        <v>8727.8599999999988</v>
      </c>
      <c r="N182" s="107">
        <f ca="1"/>
        <v>24576.39</v>
      </c>
      <c r="O182" s="107">
        <f ca="1"/>
        <v>114.43</v>
      </c>
      <c r="P182" s="107">
        <f ca="1"/>
        <v>12062.04</v>
      </c>
      <c r="Q182" s="107">
        <f ca="1"/>
        <v>-4445.05</v>
      </c>
      <c r="R182" s="107">
        <f ca="1"/>
        <v>-7627.82</v>
      </c>
      <c r="S182" s="107">
        <f ca="1"/>
        <v>-4271.75</v>
      </c>
      <c r="T182" s="107">
        <f ca="1"/>
        <v>0</v>
      </c>
      <c r="U182" s="107">
        <f ca="1"/>
        <v>840</v>
      </c>
      <c r="W182" t="str">
        <f ca="1"/>
        <v>Groceries</v>
      </c>
      <c r="X182">
        <f ca="1"/>
        <v>46249</v>
      </c>
      <c r="Y182">
        <f ca="1"/>
        <v>1817.850000000002</v>
      </c>
      <c r="Z182" t="str">
        <f ca="1"/>
        <v>Acct  1 - US Bank</v>
      </c>
      <c r="AA182" t="str">
        <f ca="1"/>
        <v>Groceries</v>
      </c>
      <c r="AB182">
        <f ca="1"/>
        <v>46249</v>
      </c>
      <c r="AC182">
        <f ca="1"/>
        <v>8727.8599999999988</v>
      </c>
      <c r="AD182" t="str">
        <f ca="1"/>
        <v>Acct  2 - Wells Fargo</v>
      </c>
      <c r="AE182" t="str">
        <f ca="1"/>
        <v>Groceries</v>
      </c>
      <c r="AF182">
        <f ca="1"/>
        <v>46249</v>
      </c>
      <c r="AG182">
        <f ca="1"/>
        <v>24576.39</v>
      </c>
      <c r="AH182" t="str">
        <f ca="1"/>
        <v>Acct  3 - ADP</v>
      </c>
      <c r="AI182" t="str">
        <f ca="1"/>
        <v>Groceries</v>
      </c>
      <c r="AJ182">
        <f ca="1"/>
        <v>46249</v>
      </c>
      <c r="AK182">
        <f ca="1"/>
        <v>114.43</v>
      </c>
      <c r="AL182" t="str">
        <f ca="1"/>
        <v>Acct  4 - Marcus</v>
      </c>
      <c r="AM182" t="str">
        <f ca="1"/>
        <v>Groceries</v>
      </c>
      <c r="AN182">
        <f ca="1"/>
        <v>46249</v>
      </c>
      <c r="AO182">
        <f ca="1"/>
        <v>12062.04</v>
      </c>
      <c r="AP182" t="str">
        <f ca="1"/>
        <v>Acct  5 - T.Rowe Price</v>
      </c>
      <c r="AQ182" t="str">
        <f ca="1"/>
        <v>Groceries</v>
      </c>
      <c r="AR182">
        <f ca="1"/>
        <v>46249</v>
      </c>
      <c r="AS182">
        <f ca="1"/>
        <v>-4445.05</v>
      </c>
      <c r="AT182" t="str">
        <f ca="1"/>
        <v>Acct  6 - Platinum</v>
      </c>
      <c r="AU182" t="str">
        <f ca="1"/>
        <v>Groceries</v>
      </c>
      <c r="AV182">
        <f ca="1"/>
        <v>46249</v>
      </c>
      <c r="AW182">
        <f ca="1"/>
        <v>-7627.82</v>
      </c>
      <c r="AX182" t="str">
        <f ca="1"/>
        <v>Acct  7 - Visa Go</v>
      </c>
      <c r="AY182" t="str">
        <f ca="1"/>
        <v>Groceries</v>
      </c>
      <c r="AZ182">
        <f ca="1"/>
        <v>46249</v>
      </c>
      <c r="BA182">
        <f ca="1"/>
        <v>-4271.75</v>
      </c>
      <c r="BB182" t="str">
        <f ca="1"/>
        <v>Acct  8 - CareCredit</v>
      </c>
      <c r="BC182" t="str">
        <f ca="1"/>
        <v>Groceries</v>
      </c>
      <c r="BD182">
        <f ca="1"/>
        <v>46249</v>
      </c>
      <c r="BE182">
        <f ca="1"/>
        <v>0</v>
      </c>
      <c r="BF182" t="str">
        <f ca="1"/>
        <v>Acct  9 - Costco</v>
      </c>
      <c r="BG182" t="str">
        <f ca="1"/>
        <v>Groceries</v>
      </c>
      <c r="BH182">
        <f ca="1"/>
        <v>46249</v>
      </c>
      <c r="BI182">
        <f ca="1"/>
        <v>840</v>
      </c>
      <c r="BJ182" t="str">
        <f ca="1"/>
        <v xml:space="preserve">Acct 10 - </v>
      </c>
      <c r="BK182" t="str">
        <f ca="1"/>
        <v>Groceries</v>
      </c>
      <c r="BL182">
        <f ca="1"/>
        <v>46249</v>
      </c>
      <c r="BM182">
        <f ca="1"/>
        <v>10545.710000000001</v>
      </c>
      <c r="BN182" t="str">
        <f ca="1"/>
        <v xml:space="preserve"> Checking</v>
      </c>
      <c r="BO182" t="str">
        <f ca="1"/>
        <v>Groceries</v>
      </c>
      <c r="BP182">
        <f ca="1"/>
        <v>46249</v>
      </c>
      <c r="BQ182">
        <f ca="1"/>
        <v>-16344.619999999999</v>
      </c>
      <c r="BR182" t="str">
        <f ca="1"/>
        <v xml:space="preserve"> Credit</v>
      </c>
      <c r="BS182" t="str">
        <f ca="1"/>
        <v>Groceries</v>
      </c>
      <c r="BT182">
        <f ca="1"/>
        <v>46249</v>
      </c>
      <c r="BU182">
        <f ca="1"/>
        <v>36752.86</v>
      </c>
      <c r="BV182" t="str">
        <f ca="1"/>
        <v xml:space="preserve"> Savings</v>
      </c>
      <c r="BW182" t="str">
        <f ca="1"/>
        <v>Groceries</v>
      </c>
      <c r="BX182">
        <f ca="1"/>
        <v>46249</v>
      </c>
      <c r="BY182">
        <f ca="1"/>
        <v>31793.949999999997</v>
      </c>
      <c r="BZ182" t="str">
        <f ca="1"/>
        <v xml:space="preserve"> Net Worth</v>
      </c>
    </row>
    <row r="183" spans="1:78" x14ac:dyDescent="0.25">
      <c r="A183" t="str">
        <f ca="1"/>
        <v>Groceries</v>
      </c>
      <c r="B183" s="8">
        <f ca="1"/>
        <v>46249</v>
      </c>
      <c r="C183" s="107">
        <f ca="1"/>
        <v>1817.850000000002</v>
      </c>
      <c r="D183" t="str">
        <f ca="1"/>
        <v>Acct  1 - US Bank</v>
      </c>
      <c r="F183" t="str">
        <f ca="1"/>
        <v>Food &amp; Drinks</v>
      </c>
      <c r="G183" s="8">
        <f ca="1"/>
        <v>46249</v>
      </c>
      <c r="H183" s="107">
        <f ca="1"/>
        <v>10345.710000000001</v>
      </c>
      <c r="I183" s="107">
        <f ca="1"/>
        <v>-16344.619999999999</v>
      </c>
      <c r="J183" s="107">
        <f ca="1"/>
        <v>36752.86</v>
      </c>
      <c r="K183" s="107">
        <f ca="1"/>
        <v>31593.949999999997</v>
      </c>
      <c r="L183" s="107">
        <f ca="1"/>
        <v>1817.850000000002</v>
      </c>
      <c r="M183" s="107">
        <f ca="1"/>
        <v>8527.8599999999988</v>
      </c>
      <c r="N183" s="107">
        <f ca="1"/>
        <v>24576.39</v>
      </c>
      <c r="O183" s="107">
        <f ca="1"/>
        <v>114.43</v>
      </c>
      <c r="P183" s="107">
        <f ca="1"/>
        <v>12062.04</v>
      </c>
      <c r="Q183" s="107">
        <f ca="1"/>
        <v>-4445.05</v>
      </c>
      <c r="R183" s="107">
        <f ca="1"/>
        <v>-7627.82</v>
      </c>
      <c r="S183" s="107">
        <f ca="1"/>
        <v>-4271.75</v>
      </c>
      <c r="T183" s="107">
        <f ca="1"/>
        <v>0</v>
      </c>
      <c r="U183" s="107">
        <f ca="1"/>
        <v>840</v>
      </c>
      <c r="W183" t="str">
        <f ca="1"/>
        <v>Food &amp; Drinks</v>
      </c>
      <c r="X183">
        <f ca="1"/>
        <v>46249</v>
      </c>
      <c r="Y183">
        <f ca="1"/>
        <v>1817.850000000002</v>
      </c>
      <c r="Z183" t="str">
        <f ca="1"/>
        <v>Acct  1 - US Bank</v>
      </c>
      <c r="AA183" t="str">
        <f ca="1"/>
        <v>Food &amp; Drinks</v>
      </c>
      <c r="AB183">
        <f ca="1"/>
        <v>46249</v>
      </c>
      <c r="AC183">
        <f ca="1"/>
        <v>8527.8599999999988</v>
      </c>
      <c r="AD183" t="str">
        <f ca="1"/>
        <v>Acct  2 - Wells Fargo</v>
      </c>
      <c r="AE183" t="str">
        <f ca="1"/>
        <v>Food &amp; Drinks</v>
      </c>
      <c r="AF183">
        <f ca="1"/>
        <v>46249</v>
      </c>
      <c r="AG183">
        <f ca="1"/>
        <v>24576.39</v>
      </c>
      <c r="AH183" t="str">
        <f ca="1"/>
        <v>Acct  3 - ADP</v>
      </c>
      <c r="AI183" t="str">
        <f ca="1"/>
        <v>Food &amp; Drinks</v>
      </c>
      <c r="AJ183">
        <f ca="1"/>
        <v>46249</v>
      </c>
      <c r="AK183">
        <f ca="1"/>
        <v>114.43</v>
      </c>
      <c r="AL183" t="str">
        <f ca="1"/>
        <v>Acct  4 - Marcus</v>
      </c>
      <c r="AM183" t="str">
        <f ca="1"/>
        <v>Food &amp; Drinks</v>
      </c>
      <c r="AN183">
        <f ca="1"/>
        <v>46249</v>
      </c>
      <c r="AO183">
        <f ca="1"/>
        <v>12062.04</v>
      </c>
      <c r="AP183" t="str">
        <f ca="1"/>
        <v>Acct  5 - T.Rowe Price</v>
      </c>
      <c r="AQ183" t="str">
        <f ca="1"/>
        <v>Food &amp; Drinks</v>
      </c>
      <c r="AR183">
        <f ca="1"/>
        <v>46249</v>
      </c>
      <c r="AS183">
        <f ca="1"/>
        <v>-4445.05</v>
      </c>
      <c r="AT183" t="str">
        <f ca="1"/>
        <v>Acct  6 - Platinum</v>
      </c>
      <c r="AU183" t="str">
        <f ca="1"/>
        <v>Food &amp; Drinks</v>
      </c>
      <c r="AV183">
        <f ca="1"/>
        <v>46249</v>
      </c>
      <c r="AW183">
        <f ca="1"/>
        <v>-7627.82</v>
      </c>
      <c r="AX183" t="str">
        <f ca="1"/>
        <v>Acct  7 - Visa Go</v>
      </c>
      <c r="AY183" t="str">
        <f ca="1"/>
        <v>Food &amp; Drinks</v>
      </c>
      <c r="AZ183">
        <f ca="1"/>
        <v>46249</v>
      </c>
      <c r="BA183">
        <f ca="1"/>
        <v>-4271.75</v>
      </c>
      <c r="BB183" t="str">
        <f ca="1"/>
        <v>Acct  8 - CareCredit</v>
      </c>
      <c r="BC183" t="str">
        <f ca="1"/>
        <v>Food &amp; Drinks</v>
      </c>
      <c r="BD183">
        <f ca="1"/>
        <v>46249</v>
      </c>
      <c r="BE183">
        <f ca="1"/>
        <v>0</v>
      </c>
      <c r="BF183" t="str">
        <f ca="1"/>
        <v>Acct  9 - Costco</v>
      </c>
      <c r="BG183" t="str">
        <f ca="1"/>
        <v>Food &amp; Drinks</v>
      </c>
      <c r="BH183">
        <f ca="1"/>
        <v>46249</v>
      </c>
      <c r="BI183">
        <f ca="1"/>
        <v>840</v>
      </c>
      <c r="BJ183" t="str">
        <f ca="1"/>
        <v xml:space="preserve">Acct 10 - </v>
      </c>
      <c r="BK183" t="str">
        <f ca="1"/>
        <v>Food &amp; Drinks</v>
      </c>
      <c r="BL183">
        <f ca="1"/>
        <v>46249</v>
      </c>
      <c r="BM183">
        <f ca="1"/>
        <v>10345.710000000001</v>
      </c>
      <c r="BN183" t="str">
        <f ca="1"/>
        <v xml:space="preserve"> Checking</v>
      </c>
      <c r="BO183" t="str">
        <f ca="1"/>
        <v>Food &amp; Drinks</v>
      </c>
      <c r="BP183">
        <f ca="1"/>
        <v>46249</v>
      </c>
      <c r="BQ183">
        <f ca="1"/>
        <v>-16344.619999999999</v>
      </c>
      <c r="BR183" t="str">
        <f ca="1"/>
        <v xml:space="preserve"> Credit</v>
      </c>
      <c r="BS183" t="str">
        <f ca="1"/>
        <v>Food &amp; Drinks</v>
      </c>
      <c r="BT183">
        <f ca="1"/>
        <v>46249</v>
      </c>
      <c r="BU183">
        <f ca="1"/>
        <v>36752.86</v>
      </c>
      <c r="BV183" t="str">
        <f ca="1"/>
        <v xml:space="preserve"> Savings</v>
      </c>
      <c r="BW183" t="str">
        <f ca="1"/>
        <v>Food &amp; Drinks</v>
      </c>
      <c r="BX183">
        <f ca="1"/>
        <v>46249</v>
      </c>
      <c r="BY183">
        <f ca="1"/>
        <v>31593.949999999997</v>
      </c>
      <c r="BZ183" t="str">
        <f ca="1"/>
        <v xml:space="preserve"> Net Worth</v>
      </c>
    </row>
    <row r="184" spans="1:78" x14ac:dyDescent="0.25">
      <c r="A184" t="str">
        <f ca="1"/>
        <v>Food &amp; Drinks</v>
      </c>
      <c r="B184" s="8">
        <f ca="1"/>
        <v>46249</v>
      </c>
      <c r="C184" s="107">
        <f ca="1"/>
        <v>1817.850000000002</v>
      </c>
      <c r="D184" t="str">
        <f ca="1"/>
        <v>Acct  1 - US Bank</v>
      </c>
      <c r="F184" t="str">
        <f ca="1"/>
        <v>Motorcycle</v>
      </c>
      <c r="G184" s="8">
        <f ca="1"/>
        <v>46250</v>
      </c>
      <c r="H184" s="107">
        <f ca="1"/>
        <v>10195.330000000002</v>
      </c>
      <c r="I184" s="107">
        <f ca="1"/>
        <v>-16344.619999999999</v>
      </c>
      <c r="J184" s="107">
        <f ca="1"/>
        <v>36752.86</v>
      </c>
      <c r="K184" s="107">
        <f ca="1"/>
        <v>31443.57</v>
      </c>
      <c r="L184" s="107">
        <f ca="1"/>
        <v>1667.4700000000021</v>
      </c>
      <c r="M184" s="107">
        <f ca="1"/>
        <v>8527.8599999999988</v>
      </c>
      <c r="N184" s="107">
        <f ca="1"/>
        <v>24576.39</v>
      </c>
      <c r="O184" s="107">
        <f ca="1"/>
        <v>114.43</v>
      </c>
      <c r="P184" s="107">
        <f ca="1"/>
        <v>12062.04</v>
      </c>
      <c r="Q184" s="107">
        <f ca="1"/>
        <v>-4445.05</v>
      </c>
      <c r="R184" s="107">
        <f ca="1"/>
        <v>-7627.82</v>
      </c>
      <c r="S184" s="107">
        <f ca="1"/>
        <v>-4271.75</v>
      </c>
      <c r="T184" s="107">
        <f ca="1"/>
        <v>0</v>
      </c>
      <c r="U184" s="107">
        <f ca="1"/>
        <v>840</v>
      </c>
      <c r="W184" t="str">
        <f ca="1"/>
        <v>Motorcycle</v>
      </c>
      <c r="X184">
        <f ca="1"/>
        <v>46250</v>
      </c>
      <c r="Y184">
        <f ca="1"/>
        <v>1667.4700000000021</v>
      </c>
      <c r="Z184" t="str">
        <f ca="1"/>
        <v>Acct  1 - US Bank</v>
      </c>
      <c r="AA184" t="str">
        <f ca="1"/>
        <v>Motorcycle</v>
      </c>
      <c r="AB184">
        <f ca="1"/>
        <v>46250</v>
      </c>
      <c r="AC184">
        <f ca="1"/>
        <v>8527.8599999999988</v>
      </c>
      <c r="AD184" t="str">
        <f ca="1"/>
        <v>Acct  2 - Wells Fargo</v>
      </c>
      <c r="AE184" t="str">
        <f ca="1"/>
        <v>Motorcycle</v>
      </c>
      <c r="AF184">
        <f ca="1"/>
        <v>46250</v>
      </c>
      <c r="AG184">
        <f ca="1"/>
        <v>24576.39</v>
      </c>
      <c r="AH184" t="str">
        <f ca="1"/>
        <v>Acct  3 - ADP</v>
      </c>
      <c r="AI184" t="str">
        <f ca="1"/>
        <v>Motorcycle</v>
      </c>
      <c r="AJ184">
        <f ca="1"/>
        <v>46250</v>
      </c>
      <c r="AK184">
        <f ca="1"/>
        <v>114.43</v>
      </c>
      <c r="AL184" t="str">
        <f ca="1"/>
        <v>Acct  4 - Marcus</v>
      </c>
      <c r="AM184" t="str">
        <f ca="1"/>
        <v>Motorcycle</v>
      </c>
      <c r="AN184">
        <f ca="1"/>
        <v>46250</v>
      </c>
      <c r="AO184">
        <f ca="1"/>
        <v>12062.04</v>
      </c>
      <c r="AP184" t="str">
        <f ca="1"/>
        <v>Acct  5 - T.Rowe Price</v>
      </c>
      <c r="AQ184" t="str">
        <f ca="1"/>
        <v>Motorcycle</v>
      </c>
      <c r="AR184">
        <f ca="1"/>
        <v>46250</v>
      </c>
      <c r="AS184">
        <f ca="1"/>
        <v>-4445.05</v>
      </c>
      <c r="AT184" t="str">
        <f ca="1"/>
        <v>Acct  6 - Platinum</v>
      </c>
      <c r="AU184" t="str">
        <f ca="1"/>
        <v>Motorcycle</v>
      </c>
      <c r="AV184">
        <f ca="1"/>
        <v>46250</v>
      </c>
      <c r="AW184">
        <f ca="1"/>
        <v>-7627.82</v>
      </c>
      <c r="AX184" t="str">
        <f ca="1"/>
        <v>Acct  7 - Visa Go</v>
      </c>
      <c r="AY184" t="str">
        <f ca="1"/>
        <v>Motorcycle</v>
      </c>
      <c r="AZ184">
        <f ca="1"/>
        <v>46250</v>
      </c>
      <c r="BA184">
        <f ca="1"/>
        <v>-4271.75</v>
      </c>
      <c r="BB184" t="str">
        <f ca="1"/>
        <v>Acct  8 - CareCredit</v>
      </c>
      <c r="BC184" t="str">
        <f ca="1"/>
        <v>Motorcycle</v>
      </c>
      <c r="BD184">
        <f ca="1"/>
        <v>46250</v>
      </c>
      <c r="BE184">
        <f ca="1"/>
        <v>0</v>
      </c>
      <c r="BF184" t="str">
        <f ca="1"/>
        <v>Acct  9 - Costco</v>
      </c>
      <c r="BG184" t="str">
        <f ca="1"/>
        <v>Motorcycle</v>
      </c>
      <c r="BH184">
        <f ca="1"/>
        <v>46250</v>
      </c>
      <c r="BI184">
        <f ca="1"/>
        <v>840</v>
      </c>
      <c r="BJ184" t="str">
        <f ca="1"/>
        <v xml:space="preserve">Acct 10 - </v>
      </c>
      <c r="BK184" t="str">
        <f ca="1"/>
        <v>Motorcycle</v>
      </c>
      <c r="BL184">
        <f ca="1"/>
        <v>46250</v>
      </c>
      <c r="BM184">
        <f ca="1"/>
        <v>10195.330000000002</v>
      </c>
      <c r="BN184" t="str">
        <f ca="1"/>
        <v xml:space="preserve"> Checking</v>
      </c>
      <c r="BO184" t="str">
        <f ca="1"/>
        <v>Motorcycle</v>
      </c>
      <c r="BP184">
        <f ca="1"/>
        <v>46250</v>
      </c>
      <c r="BQ184">
        <f ca="1"/>
        <v>-16344.619999999999</v>
      </c>
      <c r="BR184" t="str">
        <f ca="1"/>
        <v xml:space="preserve"> Credit</v>
      </c>
      <c r="BS184" t="str">
        <f ca="1"/>
        <v>Motorcycle</v>
      </c>
      <c r="BT184">
        <f ca="1"/>
        <v>46250</v>
      </c>
      <c r="BU184">
        <f ca="1"/>
        <v>36752.86</v>
      </c>
      <c r="BV184" t="str">
        <f ca="1"/>
        <v xml:space="preserve"> Savings</v>
      </c>
      <c r="BW184" t="str">
        <f ca="1"/>
        <v>Motorcycle</v>
      </c>
      <c r="BX184">
        <f ca="1"/>
        <v>46250</v>
      </c>
      <c r="BY184">
        <f ca="1"/>
        <v>31443.57</v>
      </c>
      <c r="BZ184" t="str">
        <f ca="1"/>
        <v xml:space="preserve"> Net Worth</v>
      </c>
    </row>
    <row r="185" spans="1:78" x14ac:dyDescent="0.25">
      <c r="A185" t="str">
        <f ca="1"/>
        <v>Motorcycle</v>
      </c>
      <c r="B185" s="8">
        <f ca="1"/>
        <v>46250</v>
      </c>
      <c r="C185" s="107">
        <f ca="1"/>
        <v>1667.4700000000021</v>
      </c>
      <c r="D185" t="str">
        <f ca="1"/>
        <v>Acct  1 - US Bank</v>
      </c>
      <c r="F185" t="str">
        <f ca="1"/>
        <v>Netflix</v>
      </c>
      <c r="G185" s="8">
        <f ca="1"/>
        <v>46254</v>
      </c>
      <c r="H185" s="107">
        <f ca="1"/>
        <v>10170.34</v>
      </c>
      <c r="I185" s="107">
        <f ca="1"/>
        <v>-16344.619999999999</v>
      </c>
      <c r="J185" s="107">
        <f ca="1"/>
        <v>36752.86</v>
      </c>
      <c r="K185" s="107">
        <f ca="1"/>
        <v>31418.579999999994</v>
      </c>
      <c r="L185" s="107">
        <f ca="1"/>
        <v>1642.4800000000021</v>
      </c>
      <c r="M185" s="107">
        <f ca="1"/>
        <v>8527.8599999999988</v>
      </c>
      <c r="N185" s="107">
        <f ca="1"/>
        <v>24576.39</v>
      </c>
      <c r="O185" s="107">
        <f ca="1"/>
        <v>114.43</v>
      </c>
      <c r="P185" s="107">
        <f ca="1"/>
        <v>12062.04</v>
      </c>
      <c r="Q185" s="107">
        <f ca="1"/>
        <v>-4445.05</v>
      </c>
      <c r="R185" s="107">
        <f ca="1"/>
        <v>-7627.82</v>
      </c>
      <c r="S185" s="107">
        <f ca="1"/>
        <v>-4271.75</v>
      </c>
      <c r="T185" s="107">
        <f ca="1"/>
        <v>0</v>
      </c>
      <c r="U185" s="107">
        <f ca="1"/>
        <v>840</v>
      </c>
      <c r="W185" t="str">
        <f ca="1"/>
        <v>Netflix</v>
      </c>
      <c r="X185">
        <f ca="1"/>
        <v>46254</v>
      </c>
      <c r="Y185">
        <f ca="1"/>
        <v>1642.4800000000021</v>
      </c>
      <c r="Z185" t="str">
        <f ca="1"/>
        <v>Acct  1 - US Bank</v>
      </c>
      <c r="AA185" t="str">
        <f ca="1"/>
        <v>Netflix</v>
      </c>
      <c r="AB185">
        <f ca="1"/>
        <v>46254</v>
      </c>
      <c r="AC185">
        <f ca="1"/>
        <v>8527.8599999999988</v>
      </c>
      <c r="AD185" t="str">
        <f ca="1"/>
        <v>Acct  2 - Wells Fargo</v>
      </c>
      <c r="AE185" t="str">
        <f ca="1"/>
        <v>Netflix</v>
      </c>
      <c r="AF185">
        <f ca="1"/>
        <v>46254</v>
      </c>
      <c r="AG185">
        <f ca="1"/>
        <v>24576.39</v>
      </c>
      <c r="AH185" t="str">
        <f ca="1"/>
        <v>Acct  3 - ADP</v>
      </c>
      <c r="AI185" t="str">
        <f ca="1"/>
        <v>Netflix</v>
      </c>
      <c r="AJ185">
        <f ca="1"/>
        <v>46254</v>
      </c>
      <c r="AK185">
        <f ca="1"/>
        <v>114.43</v>
      </c>
      <c r="AL185" t="str">
        <f ca="1"/>
        <v>Acct  4 - Marcus</v>
      </c>
      <c r="AM185" t="str">
        <f ca="1"/>
        <v>Netflix</v>
      </c>
      <c r="AN185">
        <f ca="1"/>
        <v>46254</v>
      </c>
      <c r="AO185">
        <f ca="1"/>
        <v>12062.04</v>
      </c>
      <c r="AP185" t="str">
        <f ca="1"/>
        <v>Acct  5 - T.Rowe Price</v>
      </c>
      <c r="AQ185" t="str">
        <f ca="1"/>
        <v>Netflix</v>
      </c>
      <c r="AR185">
        <f ca="1"/>
        <v>46254</v>
      </c>
      <c r="AS185">
        <f ca="1"/>
        <v>-4445.05</v>
      </c>
      <c r="AT185" t="str">
        <f ca="1"/>
        <v>Acct  6 - Platinum</v>
      </c>
      <c r="AU185" t="str">
        <f ca="1"/>
        <v>Netflix</v>
      </c>
      <c r="AV185">
        <f ca="1"/>
        <v>46254</v>
      </c>
      <c r="AW185">
        <f ca="1"/>
        <v>-7627.82</v>
      </c>
      <c r="AX185" t="str">
        <f ca="1"/>
        <v>Acct  7 - Visa Go</v>
      </c>
      <c r="AY185" t="str">
        <f ca="1"/>
        <v>Netflix</v>
      </c>
      <c r="AZ185">
        <f ca="1"/>
        <v>46254</v>
      </c>
      <c r="BA185">
        <f ca="1"/>
        <v>-4271.75</v>
      </c>
      <c r="BB185" t="str">
        <f ca="1"/>
        <v>Acct  8 - CareCredit</v>
      </c>
      <c r="BC185" t="str">
        <f ca="1"/>
        <v>Netflix</v>
      </c>
      <c r="BD185">
        <f ca="1"/>
        <v>46254</v>
      </c>
      <c r="BE185">
        <f ca="1"/>
        <v>0</v>
      </c>
      <c r="BF185" t="str">
        <f ca="1"/>
        <v>Acct  9 - Costco</v>
      </c>
      <c r="BG185" t="str">
        <f ca="1"/>
        <v>Netflix</v>
      </c>
      <c r="BH185">
        <f ca="1"/>
        <v>46254</v>
      </c>
      <c r="BI185">
        <f ca="1"/>
        <v>840</v>
      </c>
      <c r="BJ185" t="str">
        <f ca="1"/>
        <v xml:space="preserve">Acct 10 - </v>
      </c>
      <c r="BK185" t="str">
        <f ca="1"/>
        <v>Netflix</v>
      </c>
      <c r="BL185">
        <f ca="1"/>
        <v>46254</v>
      </c>
      <c r="BM185">
        <f ca="1"/>
        <v>10170.34</v>
      </c>
      <c r="BN185" t="str">
        <f ca="1"/>
        <v xml:space="preserve"> Checking</v>
      </c>
      <c r="BO185" t="str">
        <f ca="1"/>
        <v>Netflix</v>
      </c>
      <c r="BP185">
        <f ca="1"/>
        <v>46254</v>
      </c>
      <c r="BQ185">
        <f ca="1"/>
        <v>-16344.619999999999</v>
      </c>
      <c r="BR185" t="str">
        <f ca="1"/>
        <v xml:space="preserve"> Credit</v>
      </c>
      <c r="BS185" t="str">
        <f ca="1"/>
        <v>Netflix</v>
      </c>
      <c r="BT185">
        <f ca="1"/>
        <v>46254</v>
      </c>
      <c r="BU185">
        <f ca="1"/>
        <v>36752.86</v>
      </c>
      <c r="BV185" t="str">
        <f ca="1"/>
        <v xml:space="preserve"> Savings</v>
      </c>
      <c r="BW185" t="str">
        <f ca="1"/>
        <v>Netflix</v>
      </c>
      <c r="BX185">
        <f ca="1"/>
        <v>46254</v>
      </c>
      <c r="BY185">
        <f ca="1"/>
        <v>31418.579999999994</v>
      </c>
      <c r="BZ185" t="str">
        <f ca="1"/>
        <v xml:space="preserve"> Net Worth</v>
      </c>
    </row>
    <row r="186" spans="1:78" x14ac:dyDescent="0.25">
      <c r="A186" t="str">
        <f ca="1"/>
        <v>Netflix</v>
      </c>
      <c r="B186" s="8">
        <f ca="1"/>
        <v>46254</v>
      </c>
      <c r="C186" s="107">
        <f ca="1"/>
        <v>1642.4800000000021</v>
      </c>
      <c r="D186" t="str">
        <f ca="1"/>
        <v>Acct  1 - US Bank</v>
      </c>
      <c r="F186" t="str">
        <f ca="1"/>
        <v>Renters</v>
      </c>
      <c r="G186" s="8">
        <f ca="1"/>
        <v>46255</v>
      </c>
      <c r="H186" s="107">
        <f ca="1"/>
        <v>10159.42</v>
      </c>
      <c r="I186" s="107">
        <f ca="1"/>
        <v>-16344.619999999999</v>
      </c>
      <c r="J186" s="107">
        <f ca="1"/>
        <v>36752.86</v>
      </c>
      <c r="K186" s="107">
        <f ca="1"/>
        <v>31407.659999999996</v>
      </c>
      <c r="L186" s="107">
        <f ca="1"/>
        <v>1631.560000000002</v>
      </c>
      <c r="M186" s="107">
        <f ca="1"/>
        <v>8527.8599999999988</v>
      </c>
      <c r="N186" s="107">
        <f ca="1"/>
        <v>24576.39</v>
      </c>
      <c r="O186" s="107">
        <f ca="1"/>
        <v>114.43</v>
      </c>
      <c r="P186" s="107">
        <f ca="1"/>
        <v>12062.04</v>
      </c>
      <c r="Q186" s="107">
        <f ca="1"/>
        <v>-4445.05</v>
      </c>
      <c r="R186" s="107">
        <f ca="1"/>
        <v>-7627.82</v>
      </c>
      <c r="S186" s="107">
        <f ca="1"/>
        <v>-4271.75</v>
      </c>
      <c r="T186" s="107">
        <f ca="1"/>
        <v>0</v>
      </c>
      <c r="U186" s="107">
        <f ca="1"/>
        <v>840</v>
      </c>
      <c r="W186" t="str">
        <f ca="1"/>
        <v>Renters</v>
      </c>
      <c r="X186">
        <f ca="1"/>
        <v>46255</v>
      </c>
      <c r="Y186">
        <f ca="1"/>
        <v>1631.560000000002</v>
      </c>
      <c r="Z186" t="str">
        <f ca="1"/>
        <v>Acct  1 - US Bank</v>
      </c>
      <c r="AA186" t="str">
        <f ca="1"/>
        <v>Renters</v>
      </c>
      <c r="AB186">
        <f ca="1"/>
        <v>46255</v>
      </c>
      <c r="AC186">
        <f ca="1"/>
        <v>8527.8599999999988</v>
      </c>
      <c r="AD186" t="str">
        <f ca="1"/>
        <v>Acct  2 - Wells Fargo</v>
      </c>
      <c r="AE186" t="str">
        <f ca="1"/>
        <v>Renters</v>
      </c>
      <c r="AF186">
        <f ca="1"/>
        <v>46255</v>
      </c>
      <c r="AG186">
        <f ca="1"/>
        <v>24576.39</v>
      </c>
      <c r="AH186" t="str">
        <f ca="1"/>
        <v>Acct  3 - ADP</v>
      </c>
      <c r="AI186" t="str">
        <f ca="1"/>
        <v>Renters</v>
      </c>
      <c r="AJ186">
        <f ca="1"/>
        <v>46255</v>
      </c>
      <c r="AK186">
        <f ca="1"/>
        <v>114.43</v>
      </c>
      <c r="AL186" t="str">
        <f ca="1"/>
        <v>Acct  4 - Marcus</v>
      </c>
      <c r="AM186" t="str">
        <f ca="1"/>
        <v>Renters</v>
      </c>
      <c r="AN186">
        <f ca="1"/>
        <v>46255</v>
      </c>
      <c r="AO186">
        <f ca="1"/>
        <v>12062.04</v>
      </c>
      <c r="AP186" t="str">
        <f ca="1"/>
        <v>Acct  5 - T.Rowe Price</v>
      </c>
      <c r="AQ186" t="str">
        <f ca="1"/>
        <v>Renters</v>
      </c>
      <c r="AR186">
        <f ca="1"/>
        <v>46255</v>
      </c>
      <c r="AS186">
        <f ca="1"/>
        <v>-4445.05</v>
      </c>
      <c r="AT186" t="str">
        <f ca="1"/>
        <v>Acct  6 - Platinum</v>
      </c>
      <c r="AU186" t="str">
        <f ca="1"/>
        <v>Renters</v>
      </c>
      <c r="AV186">
        <f ca="1"/>
        <v>46255</v>
      </c>
      <c r="AW186">
        <f ca="1"/>
        <v>-7627.82</v>
      </c>
      <c r="AX186" t="str">
        <f ca="1"/>
        <v>Acct  7 - Visa Go</v>
      </c>
      <c r="AY186" t="str">
        <f ca="1"/>
        <v>Renters</v>
      </c>
      <c r="AZ186">
        <f ca="1"/>
        <v>46255</v>
      </c>
      <c r="BA186">
        <f ca="1"/>
        <v>-4271.75</v>
      </c>
      <c r="BB186" t="str">
        <f ca="1"/>
        <v>Acct  8 - CareCredit</v>
      </c>
      <c r="BC186" t="str">
        <f ca="1"/>
        <v>Renters</v>
      </c>
      <c r="BD186">
        <f ca="1"/>
        <v>46255</v>
      </c>
      <c r="BE186">
        <f ca="1"/>
        <v>0</v>
      </c>
      <c r="BF186" t="str">
        <f ca="1"/>
        <v>Acct  9 - Costco</v>
      </c>
      <c r="BG186" t="str">
        <f ca="1"/>
        <v>Renters</v>
      </c>
      <c r="BH186">
        <f ca="1"/>
        <v>46255</v>
      </c>
      <c r="BI186">
        <f ca="1"/>
        <v>840</v>
      </c>
      <c r="BJ186" t="str">
        <f ca="1"/>
        <v xml:space="preserve">Acct 10 - </v>
      </c>
      <c r="BK186" t="str">
        <f ca="1"/>
        <v>Renters</v>
      </c>
      <c r="BL186">
        <f ca="1"/>
        <v>46255</v>
      </c>
      <c r="BM186">
        <f ca="1"/>
        <v>10159.42</v>
      </c>
      <c r="BN186" t="str">
        <f ca="1"/>
        <v xml:space="preserve"> Checking</v>
      </c>
      <c r="BO186" t="str">
        <f ca="1"/>
        <v>Renters</v>
      </c>
      <c r="BP186">
        <f ca="1"/>
        <v>46255</v>
      </c>
      <c r="BQ186">
        <f ca="1"/>
        <v>-16344.619999999999</v>
      </c>
      <c r="BR186" t="str">
        <f ca="1"/>
        <v xml:space="preserve"> Credit</v>
      </c>
      <c r="BS186" t="str">
        <f ca="1"/>
        <v>Renters</v>
      </c>
      <c r="BT186">
        <f ca="1"/>
        <v>46255</v>
      </c>
      <c r="BU186">
        <f ca="1"/>
        <v>36752.86</v>
      </c>
      <c r="BV186" t="str">
        <f ca="1"/>
        <v xml:space="preserve"> Savings</v>
      </c>
      <c r="BW186" t="str">
        <f ca="1"/>
        <v>Renters</v>
      </c>
      <c r="BX186">
        <f ca="1"/>
        <v>46255</v>
      </c>
      <c r="BY186">
        <f ca="1"/>
        <v>31407.659999999996</v>
      </c>
      <c r="BZ186" t="str">
        <f ca="1"/>
        <v xml:space="preserve"> Net Worth</v>
      </c>
    </row>
    <row r="187" spans="1:78" x14ac:dyDescent="0.25">
      <c r="A187" t="str">
        <f ca="1"/>
        <v>Renters</v>
      </c>
      <c r="B187" s="8">
        <f ca="1"/>
        <v>46255</v>
      </c>
      <c r="C187" s="107">
        <f ca="1"/>
        <v>1631.560000000002</v>
      </c>
      <c r="D187" t="str">
        <f ca="1"/>
        <v>Acct  1 - US Bank</v>
      </c>
      <c r="F187" t="str">
        <f ca="1"/>
        <v>Cese Transfer</v>
      </c>
      <c r="G187" s="8">
        <f ca="1"/>
        <v>46259</v>
      </c>
      <c r="H187" s="107">
        <f ca="1"/>
        <v>10301.42</v>
      </c>
      <c r="I187" s="107">
        <f ca="1"/>
        <v>-16344.619999999999</v>
      </c>
      <c r="J187" s="107">
        <f ca="1"/>
        <v>36752.86</v>
      </c>
      <c r="K187" s="107">
        <f ca="1"/>
        <v>31549.659999999996</v>
      </c>
      <c r="L187" s="107">
        <f ca="1"/>
        <v>1773.560000000002</v>
      </c>
      <c r="M187" s="107">
        <f ca="1"/>
        <v>8527.8599999999988</v>
      </c>
      <c r="N187" s="107">
        <f ca="1"/>
        <v>24576.39</v>
      </c>
      <c r="O187" s="107">
        <f ca="1"/>
        <v>114.43</v>
      </c>
      <c r="P187" s="107">
        <f ca="1"/>
        <v>12062.04</v>
      </c>
      <c r="Q187" s="107">
        <f ca="1"/>
        <v>-4445.05</v>
      </c>
      <c r="R187" s="107">
        <f ca="1"/>
        <v>-7627.82</v>
      </c>
      <c r="S187" s="107">
        <f ca="1"/>
        <v>-4271.75</v>
      </c>
      <c r="T187" s="107">
        <f ca="1"/>
        <v>0</v>
      </c>
      <c r="U187" s="107">
        <f ca="1"/>
        <v>840</v>
      </c>
      <c r="W187" t="str">
        <f ca="1"/>
        <v>Cese Transfer</v>
      </c>
      <c r="X187">
        <f ca="1"/>
        <v>46259</v>
      </c>
      <c r="Y187">
        <f ca="1"/>
        <v>1773.560000000002</v>
      </c>
      <c r="Z187" t="str">
        <f ca="1"/>
        <v>Acct  1 - US Bank</v>
      </c>
      <c r="AA187" t="str">
        <f ca="1"/>
        <v>Cese Transfer</v>
      </c>
      <c r="AB187">
        <f ca="1"/>
        <v>46259</v>
      </c>
      <c r="AC187">
        <f ca="1"/>
        <v>8527.8599999999988</v>
      </c>
      <c r="AD187" t="str">
        <f ca="1"/>
        <v>Acct  2 - Wells Fargo</v>
      </c>
      <c r="AE187" t="str">
        <f ca="1"/>
        <v>Cese Transfer</v>
      </c>
      <c r="AF187">
        <f ca="1"/>
        <v>46259</v>
      </c>
      <c r="AG187">
        <f ca="1"/>
        <v>24576.39</v>
      </c>
      <c r="AH187" t="str">
        <f ca="1"/>
        <v>Acct  3 - ADP</v>
      </c>
      <c r="AI187" t="str">
        <f ca="1"/>
        <v>Cese Transfer</v>
      </c>
      <c r="AJ187">
        <f ca="1"/>
        <v>46259</v>
      </c>
      <c r="AK187">
        <f ca="1"/>
        <v>114.43</v>
      </c>
      <c r="AL187" t="str">
        <f ca="1"/>
        <v>Acct  4 - Marcus</v>
      </c>
      <c r="AM187" t="str">
        <f ca="1"/>
        <v>Cese Transfer</v>
      </c>
      <c r="AN187">
        <f ca="1"/>
        <v>46259</v>
      </c>
      <c r="AO187">
        <f ca="1"/>
        <v>12062.04</v>
      </c>
      <c r="AP187" t="str">
        <f ca="1"/>
        <v>Acct  5 - T.Rowe Price</v>
      </c>
      <c r="AQ187" t="str">
        <f ca="1"/>
        <v>Cese Transfer</v>
      </c>
      <c r="AR187">
        <f ca="1"/>
        <v>46259</v>
      </c>
      <c r="AS187">
        <f ca="1"/>
        <v>-4445.05</v>
      </c>
      <c r="AT187" t="str">
        <f ca="1"/>
        <v>Acct  6 - Platinum</v>
      </c>
      <c r="AU187" t="str">
        <f ca="1"/>
        <v>Cese Transfer</v>
      </c>
      <c r="AV187">
        <f ca="1"/>
        <v>46259</v>
      </c>
      <c r="AW187">
        <f ca="1"/>
        <v>-7627.82</v>
      </c>
      <c r="AX187" t="str">
        <f ca="1"/>
        <v>Acct  7 - Visa Go</v>
      </c>
      <c r="AY187" t="str">
        <f ca="1"/>
        <v>Cese Transfer</v>
      </c>
      <c r="AZ187">
        <f ca="1"/>
        <v>46259</v>
      </c>
      <c r="BA187">
        <f ca="1"/>
        <v>-4271.75</v>
      </c>
      <c r="BB187" t="str">
        <f ca="1"/>
        <v>Acct  8 - CareCredit</v>
      </c>
      <c r="BC187" t="str">
        <f ca="1"/>
        <v>Cese Transfer</v>
      </c>
      <c r="BD187">
        <f ca="1"/>
        <v>46259</v>
      </c>
      <c r="BE187">
        <f ca="1"/>
        <v>0</v>
      </c>
      <c r="BF187" t="str">
        <f ca="1"/>
        <v>Acct  9 - Costco</v>
      </c>
      <c r="BG187" t="str">
        <f ca="1"/>
        <v>Cese Transfer</v>
      </c>
      <c r="BH187">
        <f ca="1"/>
        <v>46259</v>
      </c>
      <c r="BI187">
        <f ca="1"/>
        <v>840</v>
      </c>
      <c r="BJ187" t="str">
        <f ca="1"/>
        <v xml:space="preserve">Acct 10 - </v>
      </c>
      <c r="BK187" t="str">
        <f ca="1"/>
        <v>Cese Transfer</v>
      </c>
      <c r="BL187">
        <f ca="1"/>
        <v>46259</v>
      </c>
      <c r="BM187">
        <f ca="1"/>
        <v>10301.42</v>
      </c>
      <c r="BN187" t="str">
        <f ca="1"/>
        <v xml:space="preserve"> Checking</v>
      </c>
      <c r="BO187" t="str">
        <f ca="1"/>
        <v>Cese Transfer</v>
      </c>
      <c r="BP187">
        <f ca="1"/>
        <v>46259</v>
      </c>
      <c r="BQ187">
        <f ca="1"/>
        <v>-16344.619999999999</v>
      </c>
      <c r="BR187" t="str">
        <f ca="1"/>
        <v xml:space="preserve"> Credit</v>
      </c>
      <c r="BS187" t="str">
        <f ca="1"/>
        <v>Cese Transfer</v>
      </c>
      <c r="BT187">
        <f ca="1"/>
        <v>46259</v>
      </c>
      <c r="BU187">
        <f ca="1"/>
        <v>36752.86</v>
      </c>
      <c r="BV187" t="str">
        <f ca="1"/>
        <v xml:space="preserve"> Savings</v>
      </c>
      <c r="BW187" t="str">
        <f ca="1"/>
        <v>Cese Transfer</v>
      </c>
      <c r="BX187">
        <f ca="1"/>
        <v>46259</v>
      </c>
      <c r="BY187">
        <f ca="1"/>
        <v>31549.659999999996</v>
      </c>
      <c r="BZ187" t="str">
        <f ca="1"/>
        <v xml:space="preserve"> Net Worth</v>
      </c>
    </row>
    <row r="188" spans="1:78" x14ac:dyDescent="0.25">
      <c r="A188" t="str">
        <f ca="1"/>
        <v>Cese Transfer</v>
      </c>
      <c r="B188" s="8">
        <f ca="1"/>
        <v>46259</v>
      </c>
      <c r="C188" s="107">
        <f ca="1"/>
        <v>1773.560000000002</v>
      </c>
      <c r="D188" t="str">
        <f ca="1"/>
        <v>Acct  1 - US Bank</v>
      </c>
      <c r="F188" t="str">
        <f ca="1"/>
        <v>Internet</v>
      </c>
      <c r="G188" s="8">
        <f ca="1"/>
        <v>46260</v>
      </c>
      <c r="H188" s="107">
        <f ca="1"/>
        <v>10301.42</v>
      </c>
      <c r="I188" s="107">
        <f ca="1"/>
        <v>-16344.619999999999</v>
      </c>
      <c r="J188" s="107">
        <f ca="1"/>
        <v>36752.86</v>
      </c>
      <c r="K188" s="107">
        <f ca="1"/>
        <v>31549.659999999996</v>
      </c>
      <c r="L188" s="107">
        <f ca="1"/>
        <v>1773.560000000002</v>
      </c>
      <c r="M188" s="107">
        <f ca="1"/>
        <v>8527.8599999999988</v>
      </c>
      <c r="N188" s="107">
        <f ca="1"/>
        <v>24576.39</v>
      </c>
      <c r="O188" s="107">
        <f ca="1"/>
        <v>114.43</v>
      </c>
      <c r="P188" s="107">
        <f ca="1"/>
        <v>12062.04</v>
      </c>
      <c r="Q188" s="107">
        <f ca="1"/>
        <v>-4445.05</v>
      </c>
      <c r="R188" s="107">
        <f ca="1"/>
        <v>-7627.82</v>
      </c>
      <c r="S188" s="107">
        <f ca="1"/>
        <v>-4271.75</v>
      </c>
      <c r="T188" s="107">
        <f ca="1"/>
        <v>0</v>
      </c>
      <c r="U188" s="107">
        <f ca="1"/>
        <v>840</v>
      </c>
      <c r="W188" t="str">
        <f ca="1"/>
        <v>Internet</v>
      </c>
      <c r="X188">
        <f ca="1"/>
        <v>46260</v>
      </c>
      <c r="Y188">
        <f ca="1"/>
        <v>1773.560000000002</v>
      </c>
      <c r="Z188" t="str">
        <f ca="1"/>
        <v>Acct  1 - US Bank</v>
      </c>
      <c r="AA188" t="str">
        <f ca="1"/>
        <v>Internet</v>
      </c>
      <c r="AB188">
        <f ca="1"/>
        <v>46260</v>
      </c>
      <c r="AC188">
        <f ca="1"/>
        <v>8527.8599999999988</v>
      </c>
      <c r="AD188" t="str">
        <f ca="1"/>
        <v>Acct  2 - Wells Fargo</v>
      </c>
      <c r="AE188" t="str">
        <f ca="1"/>
        <v>Internet</v>
      </c>
      <c r="AF188">
        <f ca="1"/>
        <v>46260</v>
      </c>
      <c r="AG188">
        <f ca="1"/>
        <v>24576.39</v>
      </c>
      <c r="AH188" t="str">
        <f ca="1"/>
        <v>Acct  3 - ADP</v>
      </c>
      <c r="AI188" t="str">
        <f ca="1"/>
        <v>Internet</v>
      </c>
      <c r="AJ188">
        <f ca="1"/>
        <v>46260</v>
      </c>
      <c r="AK188">
        <f ca="1"/>
        <v>114.43</v>
      </c>
      <c r="AL188" t="str">
        <f ca="1"/>
        <v>Acct  4 - Marcus</v>
      </c>
      <c r="AM188" t="str">
        <f ca="1"/>
        <v>Internet</v>
      </c>
      <c r="AN188">
        <f ca="1"/>
        <v>46260</v>
      </c>
      <c r="AO188">
        <f ca="1"/>
        <v>12062.04</v>
      </c>
      <c r="AP188" t="str">
        <f ca="1"/>
        <v>Acct  5 - T.Rowe Price</v>
      </c>
      <c r="AQ188" t="str">
        <f ca="1"/>
        <v>Internet</v>
      </c>
      <c r="AR188">
        <f ca="1"/>
        <v>46260</v>
      </c>
      <c r="AS188">
        <f ca="1"/>
        <v>-4445.05</v>
      </c>
      <c r="AT188" t="str">
        <f ca="1"/>
        <v>Acct  6 - Platinum</v>
      </c>
      <c r="AU188" t="str">
        <f ca="1"/>
        <v>Internet</v>
      </c>
      <c r="AV188">
        <f ca="1"/>
        <v>46260</v>
      </c>
      <c r="AW188">
        <f ca="1"/>
        <v>-7627.82</v>
      </c>
      <c r="AX188" t="str">
        <f ca="1"/>
        <v>Acct  7 - Visa Go</v>
      </c>
      <c r="AY188" t="str">
        <f ca="1"/>
        <v>Internet</v>
      </c>
      <c r="AZ188">
        <f ca="1"/>
        <v>46260</v>
      </c>
      <c r="BA188">
        <f ca="1"/>
        <v>-4271.75</v>
      </c>
      <c r="BB188" t="str">
        <f ca="1"/>
        <v>Acct  8 - CareCredit</v>
      </c>
      <c r="BC188" t="str">
        <f ca="1"/>
        <v>Internet</v>
      </c>
      <c r="BD188">
        <f ca="1"/>
        <v>46260</v>
      </c>
      <c r="BE188">
        <f ca="1"/>
        <v>0</v>
      </c>
      <c r="BF188" t="str">
        <f ca="1"/>
        <v>Acct  9 - Costco</v>
      </c>
      <c r="BG188" t="str">
        <f ca="1"/>
        <v>Internet</v>
      </c>
      <c r="BH188">
        <f ca="1"/>
        <v>46260</v>
      </c>
      <c r="BI188">
        <f ca="1"/>
        <v>840</v>
      </c>
      <c r="BJ188" t="str">
        <f ca="1"/>
        <v xml:space="preserve">Acct 10 - </v>
      </c>
      <c r="BK188" t="str">
        <f ca="1"/>
        <v>Internet</v>
      </c>
      <c r="BL188">
        <f ca="1"/>
        <v>46260</v>
      </c>
      <c r="BM188">
        <f ca="1"/>
        <v>10301.42</v>
      </c>
      <c r="BN188" t="str">
        <f ca="1"/>
        <v xml:space="preserve"> Checking</v>
      </c>
      <c r="BO188" t="str">
        <f ca="1"/>
        <v>Internet</v>
      </c>
      <c r="BP188">
        <f ca="1"/>
        <v>46260</v>
      </c>
      <c r="BQ188">
        <f ca="1"/>
        <v>-16344.619999999999</v>
      </c>
      <c r="BR188" t="str">
        <f ca="1"/>
        <v xml:space="preserve"> Credit</v>
      </c>
      <c r="BS188" t="str">
        <f ca="1"/>
        <v>Internet</v>
      </c>
      <c r="BT188">
        <f ca="1"/>
        <v>46260</v>
      </c>
      <c r="BU188">
        <f ca="1"/>
        <v>36752.86</v>
      </c>
      <c r="BV188" t="str">
        <f ca="1"/>
        <v xml:space="preserve"> Savings</v>
      </c>
      <c r="BW188" t="str">
        <f ca="1"/>
        <v>Internet</v>
      </c>
      <c r="BX188">
        <f ca="1"/>
        <v>46260</v>
      </c>
      <c r="BY188">
        <f ca="1"/>
        <v>31549.659999999996</v>
      </c>
      <c r="BZ188" t="str">
        <f ca="1"/>
        <v xml:space="preserve"> Net Worth</v>
      </c>
    </row>
    <row r="189" spans="1:78" x14ac:dyDescent="0.25">
      <c r="A189" t="str">
        <f ca="1"/>
        <v>Internet</v>
      </c>
      <c r="B189" s="8">
        <f ca="1"/>
        <v>46260</v>
      </c>
      <c r="C189" s="107">
        <f ca="1"/>
        <v>1773.560000000002</v>
      </c>
      <c r="D189" t="str">
        <f ca="1"/>
        <v>Acct  1 - US Bank</v>
      </c>
      <c r="F189" t="str">
        <f ca="1"/>
        <v>Windsurf</v>
      </c>
      <c r="G189" s="8">
        <f ca="1"/>
        <v>46260</v>
      </c>
      <c r="H189" s="107">
        <f ca="1"/>
        <v>10286.42</v>
      </c>
      <c r="I189" s="107">
        <f ca="1"/>
        <v>-16344.619999999999</v>
      </c>
      <c r="J189" s="107">
        <f ca="1"/>
        <v>36752.86</v>
      </c>
      <c r="K189" s="107">
        <f ca="1"/>
        <v>31534.659999999996</v>
      </c>
      <c r="L189" s="107">
        <f ca="1"/>
        <v>1758.560000000002</v>
      </c>
      <c r="M189" s="107">
        <f ca="1"/>
        <v>8527.8599999999988</v>
      </c>
      <c r="N189" s="107">
        <f ca="1"/>
        <v>24576.39</v>
      </c>
      <c r="O189" s="107">
        <f ca="1"/>
        <v>114.43</v>
      </c>
      <c r="P189" s="107">
        <f ca="1"/>
        <v>12062.04</v>
      </c>
      <c r="Q189" s="107">
        <f ca="1"/>
        <v>-4445.05</v>
      </c>
      <c r="R189" s="107">
        <f ca="1"/>
        <v>-7627.82</v>
      </c>
      <c r="S189" s="107">
        <f ca="1"/>
        <v>-4271.75</v>
      </c>
      <c r="T189" s="107">
        <f ca="1"/>
        <v>0</v>
      </c>
      <c r="U189" s="107">
        <f ca="1"/>
        <v>840</v>
      </c>
      <c r="W189" t="str">
        <f ca="1"/>
        <v>Windsurf</v>
      </c>
      <c r="X189">
        <f ca="1"/>
        <v>46260</v>
      </c>
      <c r="Y189">
        <f ca="1"/>
        <v>1758.560000000002</v>
      </c>
      <c r="Z189" t="str">
        <f ca="1"/>
        <v>Acct  1 - US Bank</v>
      </c>
      <c r="AA189" t="str">
        <f ca="1"/>
        <v>Windsurf</v>
      </c>
      <c r="AB189">
        <f ca="1"/>
        <v>46260</v>
      </c>
      <c r="AC189">
        <f ca="1"/>
        <v>8527.8599999999988</v>
      </c>
      <c r="AD189" t="str">
        <f ca="1"/>
        <v>Acct  2 - Wells Fargo</v>
      </c>
      <c r="AE189" t="str">
        <f ca="1"/>
        <v>Windsurf</v>
      </c>
      <c r="AF189">
        <f ca="1"/>
        <v>46260</v>
      </c>
      <c r="AG189">
        <f ca="1"/>
        <v>24576.39</v>
      </c>
      <c r="AH189" t="str">
        <f ca="1"/>
        <v>Acct  3 - ADP</v>
      </c>
      <c r="AI189" t="str">
        <f ca="1"/>
        <v>Windsurf</v>
      </c>
      <c r="AJ189">
        <f ca="1"/>
        <v>46260</v>
      </c>
      <c r="AK189">
        <f ca="1"/>
        <v>114.43</v>
      </c>
      <c r="AL189" t="str">
        <f ca="1"/>
        <v>Acct  4 - Marcus</v>
      </c>
      <c r="AM189" t="str">
        <f ca="1"/>
        <v>Windsurf</v>
      </c>
      <c r="AN189">
        <f ca="1"/>
        <v>46260</v>
      </c>
      <c r="AO189">
        <f ca="1"/>
        <v>12062.04</v>
      </c>
      <c r="AP189" t="str">
        <f ca="1"/>
        <v>Acct  5 - T.Rowe Price</v>
      </c>
      <c r="AQ189" t="str">
        <f ca="1"/>
        <v>Windsurf</v>
      </c>
      <c r="AR189">
        <f ca="1"/>
        <v>46260</v>
      </c>
      <c r="AS189">
        <f ca="1"/>
        <v>-4445.05</v>
      </c>
      <c r="AT189" t="str">
        <f ca="1"/>
        <v>Acct  6 - Platinum</v>
      </c>
      <c r="AU189" t="str">
        <f ca="1"/>
        <v>Windsurf</v>
      </c>
      <c r="AV189">
        <f ca="1"/>
        <v>46260</v>
      </c>
      <c r="AW189">
        <f ca="1"/>
        <v>-7627.82</v>
      </c>
      <c r="AX189" t="str">
        <f ca="1"/>
        <v>Acct  7 - Visa Go</v>
      </c>
      <c r="AY189" t="str">
        <f ca="1"/>
        <v>Windsurf</v>
      </c>
      <c r="AZ189">
        <f ca="1"/>
        <v>46260</v>
      </c>
      <c r="BA189">
        <f ca="1"/>
        <v>-4271.75</v>
      </c>
      <c r="BB189" t="str">
        <f ca="1"/>
        <v>Acct  8 - CareCredit</v>
      </c>
      <c r="BC189" t="str">
        <f ca="1"/>
        <v>Windsurf</v>
      </c>
      <c r="BD189">
        <f ca="1"/>
        <v>46260</v>
      </c>
      <c r="BE189">
        <f ca="1"/>
        <v>0</v>
      </c>
      <c r="BF189" t="str">
        <f ca="1"/>
        <v>Acct  9 - Costco</v>
      </c>
      <c r="BG189" t="str">
        <f ca="1"/>
        <v>Windsurf</v>
      </c>
      <c r="BH189">
        <f ca="1"/>
        <v>46260</v>
      </c>
      <c r="BI189">
        <f ca="1"/>
        <v>840</v>
      </c>
      <c r="BJ189" t="str">
        <f ca="1"/>
        <v xml:space="preserve">Acct 10 - </v>
      </c>
      <c r="BK189" t="str">
        <f ca="1"/>
        <v>Windsurf</v>
      </c>
      <c r="BL189">
        <f ca="1"/>
        <v>46260</v>
      </c>
      <c r="BM189">
        <f ca="1"/>
        <v>10286.42</v>
      </c>
      <c r="BN189" t="str">
        <f ca="1"/>
        <v xml:space="preserve"> Checking</v>
      </c>
      <c r="BO189" t="str">
        <f ca="1"/>
        <v>Windsurf</v>
      </c>
      <c r="BP189">
        <f ca="1"/>
        <v>46260</v>
      </c>
      <c r="BQ189">
        <f ca="1"/>
        <v>-16344.619999999999</v>
      </c>
      <c r="BR189" t="str">
        <f ca="1"/>
        <v xml:space="preserve"> Credit</v>
      </c>
      <c r="BS189" t="str">
        <f ca="1"/>
        <v>Windsurf</v>
      </c>
      <c r="BT189">
        <f ca="1"/>
        <v>46260</v>
      </c>
      <c r="BU189">
        <f ca="1"/>
        <v>36752.86</v>
      </c>
      <c r="BV189" t="str">
        <f ca="1"/>
        <v xml:space="preserve"> Savings</v>
      </c>
      <c r="BW189" t="str">
        <f ca="1"/>
        <v>Windsurf</v>
      </c>
      <c r="BX189">
        <f ca="1"/>
        <v>46260</v>
      </c>
      <c r="BY189">
        <f ca="1"/>
        <v>31534.659999999996</v>
      </c>
      <c r="BZ189" t="str">
        <f ca="1"/>
        <v xml:space="preserve"> Net Worth</v>
      </c>
    </row>
    <row r="190" spans="1:78" x14ac:dyDescent="0.25">
      <c r="A190" t="str">
        <f ca="1"/>
        <v>Windsurf</v>
      </c>
      <c r="B190" s="8">
        <f ca="1"/>
        <v>46260</v>
      </c>
      <c r="C190" s="107">
        <f ca="1"/>
        <v>1758.560000000002</v>
      </c>
      <c r="D190" t="str">
        <f ca="1"/>
        <v>Acct  1 - US Bank</v>
      </c>
      <c r="F190" t="str">
        <f ca="1"/>
        <v>Tidal</v>
      </c>
      <c r="G190" s="8">
        <f ca="1"/>
        <v>46261</v>
      </c>
      <c r="H190" s="107">
        <f ca="1"/>
        <v>10275.43</v>
      </c>
      <c r="I190" s="107">
        <f ca="1"/>
        <v>-16344.619999999999</v>
      </c>
      <c r="J190" s="107">
        <f ca="1"/>
        <v>36752.86</v>
      </c>
      <c r="K190" s="107">
        <f ca="1"/>
        <v>31523.67</v>
      </c>
      <c r="L190" s="107">
        <f ca="1"/>
        <v>1747.570000000002</v>
      </c>
      <c r="M190" s="107">
        <f ca="1"/>
        <v>8527.8599999999988</v>
      </c>
      <c r="N190" s="107">
        <f ca="1"/>
        <v>24576.39</v>
      </c>
      <c r="O190" s="107">
        <f ca="1"/>
        <v>114.43</v>
      </c>
      <c r="P190" s="107">
        <f ca="1"/>
        <v>12062.04</v>
      </c>
      <c r="Q190" s="107">
        <f ca="1"/>
        <v>-4445.05</v>
      </c>
      <c r="R190" s="107">
        <f ca="1"/>
        <v>-7627.82</v>
      </c>
      <c r="S190" s="107">
        <f ca="1"/>
        <v>-4271.75</v>
      </c>
      <c r="T190" s="107">
        <f ca="1"/>
        <v>0</v>
      </c>
      <c r="U190" s="107">
        <f ca="1"/>
        <v>840</v>
      </c>
      <c r="W190" t="str">
        <f ca="1"/>
        <v>Tidal</v>
      </c>
      <c r="X190">
        <f ca="1"/>
        <v>46261</v>
      </c>
      <c r="Y190">
        <f ca="1"/>
        <v>1747.570000000002</v>
      </c>
      <c r="Z190" t="str">
        <f ca="1"/>
        <v>Acct  1 - US Bank</v>
      </c>
      <c r="AA190" t="str">
        <f ca="1"/>
        <v>Tidal</v>
      </c>
      <c r="AB190">
        <f ca="1"/>
        <v>46261</v>
      </c>
      <c r="AC190">
        <f ca="1"/>
        <v>8527.8599999999988</v>
      </c>
      <c r="AD190" t="str">
        <f ca="1"/>
        <v>Acct  2 - Wells Fargo</v>
      </c>
      <c r="AE190" t="str">
        <f ca="1"/>
        <v>Tidal</v>
      </c>
      <c r="AF190">
        <f ca="1"/>
        <v>46261</v>
      </c>
      <c r="AG190">
        <f ca="1"/>
        <v>24576.39</v>
      </c>
      <c r="AH190" t="str">
        <f ca="1"/>
        <v>Acct  3 - ADP</v>
      </c>
      <c r="AI190" t="str">
        <f ca="1"/>
        <v>Tidal</v>
      </c>
      <c r="AJ190">
        <f ca="1"/>
        <v>46261</v>
      </c>
      <c r="AK190">
        <f ca="1"/>
        <v>114.43</v>
      </c>
      <c r="AL190" t="str">
        <f ca="1"/>
        <v>Acct  4 - Marcus</v>
      </c>
      <c r="AM190" t="str">
        <f ca="1"/>
        <v>Tidal</v>
      </c>
      <c r="AN190">
        <f ca="1"/>
        <v>46261</v>
      </c>
      <c r="AO190">
        <f ca="1"/>
        <v>12062.04</v>
      </c>
      <c r="AP190" t="str">
        <f ca="1"/>
        <v>Acct  5 - T.Rowe Price</v>
      </c>
      <c r="AQ190" t="str">
        <f ca="1"/>
        <v>Tidal</v>
      </c>
      <c r="AR190">
        <f ca="1"/>
        <v>46261</v>
      </c>
      <c r="AS190">
        <f ca="1"/>
        <v>-4445.05</v>
      </c>
      <c r="AT190" t="str">
        <f ca="1"/>
        <v>Acct  6 - Platinum</v>
      </c>
      <c r="AU190" t="str">
        <f ca="1"/>
        <v>Tidal</v>
      </c>
      <c r="AV190">
        <f ca="1"/>
        <v>46261</v>
      </c>
      <c r="AW190">
        <f ca="1"/>
        <v>-7627.82</v>
      </c>
      <c r="AX190" t="str">
        <f ca="1"/>
        <v>Acct  7 - Visa Go</v>
      </c>
      <c r="AY190" t="str">
        <f ca="1"/>
        <v>Tidal</v>
      </c>
      <c r="AZ190">
        <f ca="1"/>
        <v>46261</v>
      </c>
      <c r="BA190">
        <f ca="1"/>
        <v>-4271.75</v>
      </c>
      <c r="BB190" t="str">
        <f ca="1"/>
        <v>Acct  8 - CareCredit</v>
      </c>
      <c r="BC190" t="str">
        <f ca="1"/>
        <v>Tidal</v>
      </c>
      <c r="BD190">
        <f ca="1"/>
        <v>46261</v>
      </c>
      <c r="BE190">
        <f ca="1"/>
        <v>0</v>
      </c>
      <c r="BF190" t="str">
        <f ca="1"/>
        <v>Acct  9 - Costco</v>
      </c>
      <c r="BG190" t="str">
        <f ca="1"/>
        <v>Tidal</v>
      </c>
      <c r="BH190">
        <f ca="1"/>
        <v>46261</v>
      </c>
      <c r="BI190">
        <f ca="1"/>
        <v>840</v>
      </c>
      <c r="BJ190" t="str">
        <f ca="1"/>
        <v xml:space="preserve">Acct 10 - </v>
      </c>
      <c r="BK190" t="str">
        <f ca="1"/>
        <v>Tidal</v>
      </c>
      <c r="BL190">
        <f ca="1"/>
        <v>46261</v>
      </c>
      <c r="BM190">
        <f ca="1"/>
        <v>10275.43</v>
      </c>
      <c r="BN190" t="str">
        <f ca="1"/>
        <v xml:space="preserve"> Checking</v>
      </c>
      <c r="BO190" t="str">
        <f ca="1"/>
        <v>Tidal</v>
      </c>
      <c r="BP190">
        <f ca="1"/>
        <v>46261</v>
      </c>
      <c r="BQ190">
        <f ca="1"/>
        <v>-16344.619999999999</v>
      </c>
      <c r="BR190" t="str">
        <f ca="1"/>
        <v xml:space="preserve"> Credit</v>
      </c>
      <c r="BS190" t="str">
        <f ca="1"/>
        <v>Tidal</v>
      </c>
      <c r="BT190">
        <f ca="1"/>
        <v>46261</v>
      </c>
      <c r="BU190">
        <f ca="1"/>
        <v>36752.86</v>
      </c>
      <c r="BV190" t="str">
        <f ca="1"/>
        <v xml:space="preserve"> Savings</v>
      </c>
      <c r="BW190" t="str">
        <f ca="1"/>
        <v>Tidal</v>
      </c>
      <c r="BX190">
        <f ca="1"/>
        <v>46261</v>
      </c>
      <c r="BY190">
        <f ca="1"/>
        <v>31523.67</v>
      </c>
      <c r="BZ190" t="str">
        <f ca="1"/>
        <v xml:space="preserve"> Net Worth</v>
      </c>
    </row>
    <row r="191" spans="1:78" x14ac:dyDescent="0.25">
      <c r="A191" t="str">
        <f ca="1"/>
        <v>Tidal</v>
      </c>
      <c r="B191" s="8">
        <f ca="1"/>
        <v>46261</v>
      </c>
      <c r="C191" s="107">
        <f ca="1"/>
        <v>1747.570000000002</v>
      </c>
      <c r="D191" t="str">
        <f ca="1"/>
        <v>Acct  1 - US Bank</v>
      </c>
      <c r="F191" t="str">
        <f ca="1"/>
        <v>Paycheck</v>
      </c>
      <c r="G191" s="8">
        <f ca="1"/>
        <v>46262</v>
      </c>
      <c r="H191" s="107">
        <f ca="1"/>
        <v>11875.43</v>
      </c>
      <c r="I191" s="107">
        <f ca="1"/>
        <v>-16344.619999999999</v>
      </c>
      <c r="J191" s="107">
        <f ca="1"/>
        <v>36752.86</v>
      </c>
      <c r="K191" s="107">
        <f ca="1"/>
        <v>33123.67</v>
      </c>
      <c r="L191" s="107">
        <f ca="1"/>
        <v>2887.570000000002</v>
      </c>
      <c r="M191" s="107">
        <f ca="1"/>
        <v>8987.8599999999988</v>
      </c>
      <c r="N191" s="107">
        <f ca="1"/>
        <v>24576.39</v>
      </c>
      <c r="O191" s="107">
        <f ca="1"/>
        <v>114.43</v>
      </c>
      <c r="P191" s="107">
        <f ca="1"/>
        <v>12062.04</v>
      </c>
      <c r="Q191" s="107">
        <f ca="1"/>
        <v>-4445.05</v>
      </c>
      <c r="R191" s="107">
        <f ca="1"/>
        <v>-7627.82</v>
      </c>
      <c r="S191" s="107">
        <f ca="1"/>
        <v>-4271.75</v>
      </c>
      <c r="T191" s="107">
        <f ca="1"/>
        <v>0</v>
      </c>
      <c r="U191" s="107">
        <f ca="1"/>
        <v>840</v>
      </c>
      <c r="W191" t="str">
        <f ca="1"/>
        <v>Paycheck</v>
      </c>
      <c r="X191">
        <f ca="1"/>
        <v>46262</v>
      </c>
      <c r="Y191">
        <f ca="1"/>
        <v>2887.570000000002</v>
      </c>
      <c r="Z191" t="str">
        <f ca="1"/>
        <v>Acct  1 - US Bank</v>
      </c>
      <c r="AA191" t="str">
        <f ca="1"/>
        <v>Paycheck</v>
      </c>
      <c r="AB191">
        <f ca="1"/>
        <v>46262</v>
      </c>
      <c r="AC191">
        <f ca="1"/>
        <v>8987.8599999999988</v>
      </c>
      <c r="AD191" t="str">
        <f ca="1"/>
        <v>Acct  2 - Wells Fargo</v>
      </c>
      <c r="AE191" t="str">
        <f ca="1"/>
        <v>Paycheck</v>
      </c>
      <c r="AF191">
        <f ca="1"/>
        <v>46262</v>
      </c>
      <c r="AG191">
        <f ca="1"/>
        <v>24576.39</v>
      </c>
      <c r="AH191" t="str">
        <f ca="1"/>
        <v>Acct  3 - ADP</v>
      </c>
      <c r="AI191" t="str">
        <f ca="1"/>
        <v>Paycheck</v>
      </c>
      <c r="AJ191">
        <f ca="1"/>
        <v>46262</v>
      </c>
      <c r="AK191">
        <f ca="1"/>
        <v>114.43</v>
      </c>
      <c r="AL191" t="str">
        <f ca="1"/>
        <v>Acct  4 - Marcus</v>
      </c>
      <c r="AM191" t="str">
        <f ca="1"/>
        <v>Paycheck</v>
      </c>
      <c r="AN191">
        <f ca="1"/>
        <v>46262</v>
      </c>
      <c r="AO191">
        <f ca="1"/>
        <v>12062.04</v>
      </c>
      <c r="AP191" t="str">
        <f ca="1"/>
        <v>Acct  5 - T.Rowe Price</v>
      </c>
      <c r="AQ191" t="str">
        <f ca="1"/>
        <v>Paycheck</v>
      </c>
      <c r="AR191">
        <f ca="1"/>
        <v>46262</v>
      </c>
      <c r="AS191">
        <f ca="1"/>
        <v>-4445.05</v>
      </c>
      <c r="AT191" t="str">
        <f ca="1"/>
        <v>Acct  6 - Platinum</v>
      </c>
      <c r="AU191" t="str">
        <f ca="1"/>
        <v>Paycheck</v>
      </c>
      <c r="AV191">
        <f ca="1"/>
        <v>46262</v>
      </c>
      <c r="AW191">
        <f ca="1"/>
        <v>-7627.82</v>
      </c>
      <c r="AX191" t="str">
        <f ca="1"/>
        <v>Acct  7 - Visa Go</v>
      </c>
      <c r="AY191" t="str">
        <f ca="1"/>
        <v>Paycheck</v>
      </c>
      <c r="AZ191">
        <f ca="1"/>
        <v>46262</v>
      </c>
      <c r="BA191">
        <f ca="1"/>
        <v>-4271.75</v>
      </c>
      <c r="BB191" t="str">
        <f ca="1"/>
        <v>Acct  8 - CareCredit</v>
      </c>
      <c r="BC191" t="str">
        <f ca="1"/>
        <v>Paycheck</v>
      </c>
      <c r="BD191">
        <f ca="1"/>
        <v>46262</v>
      </c>
      <c r="BE191">
        <f ca="1"/>
        <v>0</v>
      </c>
      <c r="BF191" t="str">
        <f ca="1"/>
        <v>Acct  9 - Costco</v>
      </c>
      <c r="BG191" t="str">
        <f ca="1"/>
        <v>Paycheck</v>
      </c>
      <c r="BH191">
        <f ca="1"/>
        <v>46262</v>
      </c>
      <c r="BI191">
        <f ca="1"/>
        <v>840</v>
      </c>
      <c r="BJ191" t="str">
        <f ca="1"/>
        <v xml:space="preserve">Acct 10 - </v>
      </c>
      <c r="BK191" t="str">
        <f ca="1"/>
        <v>Paycheck</v>
      </c>
      <c r="BL191">
        <f ca="1"/>
        <v>46262</v>
      </c>
      <c r="BM191">
        <f ca="1"/>
        <v>11875.43</v>
      </c>
      <c r="BN191" t="str">
        <f ca="1"/>
        <v xml:space="preserve"> Checking</v>
      </c>
      <c r="BO191" t="str">
        <f ca="1"/>
        <v>Paycheck</v>
      </c>
      <c r="BP191">
        <f ca="1"/>
        <v>46262</v>
      </c>
      <c r="BQ191">
        <f ca="1"/>
        <v>-16344.619999999999</v>
      </c>
      <c r="BR191" t="str">
        <f ca="1"/>
        <v xml:space="preserve"> Credit</v>
      </c>
      <c r="BS191" t="str">
        <f ca="1"/>
        <v>Paycheck</v>
      </c>
      <c r="BT191">
        <f ca="1"/>
        <v>46262</v>
      </c>
      <c r="BU191">
        <f ca="1"/>
        <v>36752.86</v>
      </c>
      <c r="BV191" t="str">
        <f ca="1"/>
        <v xml:space="preserve"> Savings</v>
      </c>
      <c r="BW191" t="str">
        <f ca="1"/>
        <v>Paycheck</v>
      </c>
      <c r="BX191">
        <f ca="1"/>
        <v>46262</v>
      </c>
      <c r="BY191">
        <f ca="1"/>
        <v>33123.67</v>
      </c>
      <c r="BZ191" t="str">
        <f ca="1"/>
        <v xml:space="preserve"> Net Worth</v>
      </c>
    </row>
    <row r="192" spans="1:78" x14ac:dyDescent="0.25">
      <c r="A192" t="str">
        <f ca="1"/>
        <v>Paycheck</v>
      </c>
      <c r="B192" s="8">
        <f ca="1"/>
        <v>46262</v>
      </c>
      <c r="C192" s="107">
        <f ca="1"/>
        <v>2887.570000000002</v>
      </c>
      <c r="D192" t="str">
        <f ca="1"/>
        <v>Acct  1 - US Bank</v>
      </c>
      <c r="F192" t="str">
        <f ca="1"/>
        <v>Ameritas</v>
      </c>
      <c r="G192" s="8">
        <f ca="1"/>
        <v>46262</v>
      </c>
      <c r="H192" s="107">
        <f ca="1"/>
        <v>11875.43</v>
      </c>
      <c r="I192" s="107">
        <f ca="1"/>
        <v>-16344.619999999999</v>
      </c>
      <c r="J192" s="107">
        <f ca="1"/>
        <v>36864.86</v>
      </c>
      <c r="K192" s="107">
        <f ca="1"/>
        <v>33235.67</v>
      </c>
      <c r="L192" s="107">
        <f ca="1"/>
        <v>2887.570000000002</v>
      </c>
      <c r="M192" s="107">
        <f ca="1"/>
        <v>8987.8599999999988</v>
      </c>
      <c r="N192" s="107">
        <f ca="1"/>
        <v>24688.39</v>
      </c>
      <c r="O192" s="107">
        <f ca="1"/>
        <v>114.43</v>
      </c>
      <c r="P192" s="107">
        <f ca="1"/>
        <v>12062.04</v>
      </c>
      <c r="Q192" s="107">
        <f ca="1"/>
        <v>-4445.05</v>
      </c>
      <c r="R192" s="107">
        <f ca="1"/>
        <v>-7627.82</v>
      </c>
      <c r="S192" s="107">
        <f ca="1"/>
        <v>-4271.75</v>
      </c>
      <c r="T192" s="107">
        <f ca="1"/>
        <v>0</v>
      </c>
      <c r="U192" s="107">
        <f ca="1"/>
        <v>840</v>
      </c>
      <c r="W192" t="str">
        <f ca="1"/>
        <v>Ameritas</v>
      </c>
      <c r="X192">
        <f ca="1"/>
        <v>46262</v>
      </c>
      <c r="Y192">
        <f ca="1"/>
        <v>2887.570000000002</v>
      </c>
      <c r="Z192" t="str">
        <f ca="1"/>
        <v>Acct  1 - US Bank</v>
      </c>
      <c r="AA192" t="str">
        <f ca="1"/>
        <v>Ameritas</v>
      </c>
      <c r="AB192">
        <f ca="1"/>
        <v>46262</v>
      </c>
      <c r="AC192">
        <f ca="1"/>
        <v>8987.8599999999988</v>
      </c>
      <c r="AD192" t="str">
        <f ca="1"/>
        <v>Acct  2 - Wells Fargo</v>
      </c>
      <c r="AE192" t="str">
        <f ca="1"/>
        <v>Ameritas</v>
      </c>
      <c r="AF192">
        <f ca="1"/>
        <v>46262</v>
      </c>
      <c r="AG192">
        <f ca="1"/>
        <v>24688.39</v>
      </c>
      <c r="AH192" t="str">
        <f ca="1"/>
        <v>Acct  3 - ADP</v>
      </c>
      <c r="AI192" t="str">
        <f ca="1"/>
        <v>Ameritas</v>
      </c>
      <c r="AJ192">
        <f ca="1"/>
        <v>46262</v>
      </c>
      <c r="AK192">
        <f ca="1"/>
        <v>114.43</v>
      </c>
      <c r="AL192" t="str">
        <f ca="1"/>
        <v>Acct  4 - Marcus</v>
      </c>
      <c r="AM192" t="str">
        <f ca="1"/>
        <v>Ameritas</v>
      </c>
      <c r="AN192">
        <f ca="1"/>
        <v>46262</v>
      </c>
      <c r="AO192">
        <f ca="1"/>
        <v>12062.04</v>
      </c>
      <c r="AP192" t="str">
        <f ca="1"/>
        <v>Acct  5 - T.Rowe Price</v>
      </c>
      <c r="AQ192" t="str">
        <f ca="1"/>
        <v>Ameritas</v>
      </c>
      <c r="AR192">
        <f ca="1"/>
        <v>46262</v>
      </c>
      <c r="AS192">
        <f ca="1"/>
        <v>-4445.05</v>
      </c>
      <c r="AT192" t="str">
        <f ca="1"/>
        <v>Acct  6 - Platinum</v>
      </c>
      <c r="AU192" t="str">
        <f ca="1"/>
        <v>Ameritas</v>
      </c>
      <c r="AV192">
        <f ca="1"/>
        <v>46262</v>
      </c>
      <c r="AW192">
        <f ca="1"/>
        <v>-7627.82</v>
      </c>
      <c r="AX192" t="str">
        <f ca="1"/>
        <v>Acct  7 - Visa Go</v>
      </c>
      <c r="AY192" t="str">
        <f ca="1"/>
        <v>Ameritas</v>
      </c>
      <c r="AZ192">
        <f ca="1"/>
        <v>46262</v>
      </c>
      <c r="BA192">
        <f ca="1"/>
        <v>-4271.75</v>
      </c>
      <c r="BB192" t="str">
        <f ca="1"/>
        <v>Acct  8 - CareCredit</v>
      </c>
      <c r="BC192" t="str">
        <f ca="1"/>
        <v>Ameritas</v>
      </c>
      <c r="BD192">
        <f ca="1"/>
        <v>46262</v>
      </c>
      <c r="BE192">
        <f ca="1"/>
        <v>0</v>
      </c>
      <c r="BF192" t="str">
        <f ca="1"/>
        <v>Acct  9 - Costco</v>
      </c>
      <c r="BG192" t="str">
        <f ca="1"/>
        <v>Ameritas</v>
      </c>
      <c r="BH192">
        <f ca="1"/>
        <v>46262</v>
      </c>
      <c r="BI192">
        <f ca="1"/>
        <v>840</v>
      </c>
      <c r="BJ192" t="str">
        <f ca="1"/>
        <v xml:space="preserve">Acct 10 - </v>
      </c>
      <c r="BK192" t="str">
        <f ca="1"/>
        <v>Ameritas</v>
      </c>
      <c r="BL192">
        <f ca="1"/>
        <v>46262</v>
      </c>
      <c r="BM192">
        <f ca="1"/>
        <v>11875.43</v>
      </c>
      <c r="BN192" t="str">
        <f ca="1"/>
        <v xml:space="preserve"> Checking</v>
      </c>
      <c r="BO192" t="str">
        <f ca="1"/>
        <v>Ameritas</v>
      </c>
      <c r="BP192">
        <f ca="1"/>
        <v>46262</v>
      </c>
      <c r="BQ192">
        <f ca="1"/>
        <v>-16344.619999999999</v>
      </c>
      <c r="BR192" t="str">
        <f ca="1"/>
        <v xml:space="preserve"> Credit</v>
      </c>
      <c r="BS192" t="str">
        <f ca="1"/>
        <v>Ameritas</v>
      </c>
      <c r="BT192">
        <f ca="1"/>
        <v>46262</v>
      </c>
      <c r="BU192">
        <f ca="1"/>
        <v>36864.86</v>
      </c>
      <c r="BV192" t="str">
        <f ca="1"/>
        <v xml:space="preserve"> Savings</v>
      </c>
      <c r="BW192" t="str">
        <f ca="1"/>
        <v>Ameritas</v>
      </c>
      <c r="BX192">
        <f ca="1"/>
        <v>46262</v>
      </c>
      <c r="BY192">
        <f ca="1"/>
        <v>33235.67</v>
      </c>
      <c r="BZ192" t="str">
        <f ca="1"/>
        <v xml:space="preserve"> Net Worth</v>
      </c>
    </row>
    <row r="193" spans="1:78" x14ac:dyDescent="0.25">
      <c r="A193" t="str">
        <f ca="1"/>
        <v>Ameritas</v>
      </c>
      <c r="B193" s="8">
        <f ca="1"/>
        <v>46262</v>
      </c>
      <c r="C193" s="107">
        <f ca="1"/>
        <v>2887.570000000002</v>
      </c>
      <c r="D193" t="str">
        <f ca="1"/>
        <v>Acct  1 - US Bank</v>
      </c>
      <c r="F193" t="str">
        <f ca="1"/>
        <v>Costco Citi</v>
      </c>
      <c r="G193" s="8">
        <f ca="1"/>
        <v>46262</v>
      </c>
      <c r="H193" s="107">
        <f ca="1"/>
        <v>11735.43</v>
      </c>
      <c r="I193" s="107">
        <f ca="1"/>
        <v>-16344.619999999999</v>
      </c>
      <c r="J193" s="107">
        <f ca="1"/>
        <v>36864.86</v>
      </c>
      <c r="K193" s="107">
        <f ca="1"/>
        <v>33235.67</v>
      </c>
      <c r="L193" s="107">
        <f ca="1"/>
        <v>2747.570000000002</v>
      </c>
      <c r="M193" s="107">
        <f ca="1"/>
        <v>8987.8599999999988</v>
      </c>
      <c r="N193" s="107">
        <f ca="1"/>
        <v>24688.39</v>
      </c>
      <c r="O193" s="107">
        <f ca="1"/>
        <v>114.43</v>
      </c>
      <c r="P193" s="107">
        <f ca="1"/>
        <v>12062.04</v>
      </c>
      <c r="Q193" s="107">
        <f ca="1"/>
        <v>-4445.05</v>
      </c>
      <c r="R193" s="107">
        <f ca="1"/>
        <v>-7627.82</v>
      </c>
      <c r="S193" s="107">
        <f ca="1"/>
        <v>-4271.75</v>
      </c>
      <c r="T193" s="107">
        <f ca="1"/>
        <v>0</v>
      </c>
      <c r="U193" s="107">
        <f ca="1"/>
        <v>980</v>
      </c>
      <c r="W193" t="str">
        <f ca="1"/>
        <v>Costco Citi</v>
      </c>
      <c r="X193">
        <f ca="1"/>
        <v>46262</v>
      </c>
      <c r="Y193">
        <f ca="1"/>
        <v>2747.570000000002</v>
      </c>
      <c r="Z193" t="str">
        <f ca="1"/>
        <v>Acct  1 - US Bank</v>
      </c>
      <c r="AA193" t="str">
        <f ca="1"/>
        <v>Costco Citi</v>
      </c>
      <c r="AB193">
        <f ca="1"/>
        <v>46262</v>
      </c>
      <c r="AC193">
        <f ca="1"/>
        <v>8987.8599999999988</v>
      </c>
      <c r="AD193" t="str">
        <f ca="1"/>
        <v>Acct  2 - Wells Fargo</v>
      </c>
      <c r="AE193" t="str">
        <f ca="1"/>
        <v>Costco Citi</v>
      </c>
      <c r="AF193">
        <f ca="1"/>
        <v>46262</v>
      </c>
      <c r="AG193">
        <f ca="1"/>
        <v>24688.39</v>
      </c>
      <c r="AH193" t="str">
        <f ca="1"/>
        <v>Acct  3 - ADP</v>
      </c>
      <c r="AI193" t="str">
        <f ca="1"/>
        <v>Costco Citi</v>
      </c>
      <c r="AJ193">
        <f ca="1"/>
        <v>46262</v>
      </c>
      <c r="AK193">
        <f ca="1"/>
        <v>114.43</v>
      </c>
      <c r="AL193" t="str">
        <f ca="1"/>
        <v>Acct  4 - Marcus</v>
      </c>
      <c r="AM193" t="str">
        <f ca="1"/>
        <v>Costco Citi</v>
      </c>
      <c r="AN193">
        <f ca="1"/>
        <v>46262</v>
      </c>
      <c r="AO193">
        <f ca="1"/>
        <v>12062.04</v>
      </c>
      <c r="AP193" t="str">
        <f ca="1"/>
        <v>Acct  5 - T.Rowe Price</v>
      </c>
      <c r="AQ193" t="str">
        <f ca="1"/>
        <v>Costco Citi</v>
      </c>
      <c r="AR193">
        <f ca="1"/>
        <v>46262</v>
      </c>
      <c r="AS193">
        <f ca="1"/>
        <v>-4445.05</v>
      </c>
      <c r="AT193" t="str">
        <f ca="1"/>
        <v>Acct  6 - Platinum</v>
      </c>
      <c r="AU193" t="str">
        <f ca="1"/>
        <v>Costco Citi</v>
      </c>
      <c r="AV193">
        <f ca="1"/>
        <v>46262</v>
      </c>
      <c r="AW193">
        <f ca="1"/>
        <v>-7627.82</v>
      </c>
      <c r="AX193" t="str">
        <f ca="1"/>
        <v>Acct  7 - Visa Go</v>
      </c>
      <c r="AY193" t="str">
        <f ca="1"/>
        <v>Costco Citi</v>
      </c>
      <c r="AZ193">
        <f ca="1"/>
        <v>46262</v>
      </c>
      <c r="BA193">
        <f ca="1"/>
        <v>-4271.75</v>
      </c>
      <c r="BB193" t="str">
        <f ca="1"/>
        <v>Acct  8 - CareCredit</v>
      </c>
      <c r="BC193" t="str">
        <f ca="1"/>
        <v>Costco Citi</v>
      </c>
      <c r="BD193">
        <f ca="1"/>
        <v>46262</v>
      </c>
      <c r="BE193">
        <f ca="1"/>
        <v>0</v>
      </c>
      <c r="BF193" t="str">
        <f ca="1"/>
        <v>Acct  9 - Costco</v>
      </c>
      <c r="BG193" t="str">
        <f ca="1"/>
        <v>Costco Citi</v>
      </c>
      <c r="BH193">
        <f ca="1"/>
        <v>46262</v>
      </c>
      <c r="BI193">
        <f ca="1"/>
        <v>980</v>
      </c>
      <c r="BJ193" t="str">
        <f ca="1"/>
        <v xml:space="preserve">Acct 10 - </v>
      </c>
      <c r="BK193" t="str">
        <f ca="1"/>
        <v>Costco Citi</v>
      </c>
      <c r="BL193">
        <f ca="1"/>
        <v>46262</v>
      </c>
      <c r="BM193">
        <f ca="1"/>
        <v>11735.43</v>
      </c>
      <c r="BN193" t="str">
        <f ca="1"/>
        <v xml:space="preserve"> Checking</v>
      </c>
      <c r="BO193" t="str">
        <f ca="1"/>
        <v>Costco Citi</v>
      </c>
      <c r="BP193">
        <f ca="1"/>
        <v>46262</v>
      </c>
      <c r="BQ193">
        <f ca="1"/>
        <v>-16344.619999999999</v>
      </c>
      <c r="BR193" t="str">
        <f ca="1"/>
        <v xml:space="preserve"> Credit</v>
      </c>
      <c r="BS193" t="str">
        <f ca="1"/>
        <v>Costco Citi</v>
      </c>
      <c r="BT193">
        <f ca="1"/>
        <v>46262</v>
      </c>
      <c r="BU193">
        <f ca="1"/>
        <v>36864.86</v>
      </c>
      <c r="BV193" t="str">
        <f ca="1"/>
        <v xml:space="preserve"> Savings</v>
      </c>
      <c r="BW193" t="str">
        <f ca="1"/>
        <v>Costco Citi</v>
      </c>
      <c r="BX193">
        <f ca="1"/>
        <v>46262</v>
      </c>
      <c r="BY193">
        <f ca="1"/>
        <v>33235.67</v>
      </c>
      <c r="BZ193" t="str">
        <f ca="1"/>
        <v xml:space="preserve"> Net Worth</v>
      </c>
    </row>
    <row r="194" spans="1:78" x14ac:dyDescent="0.25">
      <c r="A194" t="str">
        <f ca="1"/>
        <v>Costco Citi</v>
      </c>
      <c r="B194" s="8">
        <f ca="1"/>
        <v>46262</v>
      </c>
      <c r="C194" s="107">
        <f ca="1"/>
        <v>2747.570000000002</v>
      </c>
      <c r="D194" t="str">
        <f ca="1"/>
        <v>Acct  1 - US Bank</v>
      </c>
      <c r="F194" t="str">
        <f ca="1"/>
        <v>Kulo Transfer</v>
      </c>
      <c r="G194" s="8">
        <f ca="1"/>
        <v>46262</v>
      </c>
      <c r="H194" s="107">
        <f ca="1"/>
        <v>12785.43</v>
      </c>
      <c r="I194" s="107">
        <f ca="1"/>
        <v>-16344.619999999999</v>
      </c>
      <c r="J194" s="107">
        <f ca="1"/>
        <v>36864.86</v>
      </c>
      <c r="K194" s="107">
        <f ca="1"/>
        <v>34285.67</v>
      </c>
      <c r="L194" s="107">
        <f ca="1"/>
        <v>3797.570000000002</v>
      </c>
      <c r="M194" s="107">
        <f ca="1"/>
        <v>8987.8599999999988</v>
      </c>
      <c r="N194" s="107">
        <f ca="1"/>
        <v>24688.39</v>
      </c>
      <c r="O194" s="107">
        <f ca="1"/>
        <v>114.43</v>
      </c>
      <c r="P194" s="107">
        <f ca="1"/>
        <v>12062.04</v>
      </c>
      <c r="Q194" s="107">
        <f ca="1"/>
        <v>-4445.05</v>
      </c>
      <c r="R194" s="107">
        <f ca="1"/>
        <v>-7627.82</v>
      </c>
      <c r="S194" s="107">
        <f ca="1"/>
        <v>-4271.75</v>
      </c>
      <c r="T194" s="107">
        <f ca="1"/>
        <v>0</v>
      </c>
      <c r="U194" s="107">
        <f ca="1"/>
        <v>980</v>
      </c>
      <c r="W194" t="str">
        <f ca="1"/>
        <v>Kulo Transfer</v>
      </c>
      <c r="X194">
        <f ca="1"/>
        <v>46262</v>
      </c>
      <c r="Y194">
        <f ca="1"/>
        <v>3797.570000000002</v>
      </c>
      <c r="Z194" t="str">
        <f ca="1"/>
        <v>Acct  1 - US Bank</v>
      </c>
      <c r="AA194" t="str">
        <f ca="1"/>
        <v>Kulo Transfer</v>
      </c>
      <c r="AB194">
        <f ca="1"/>
        <v>46262</v>
      </c>
      <c r="AC194">
        <f ca="1"/>
        <v>8987.8599999999988</v>
      </c>
      <c r="AD194" t="str">
        <f ca="1"/>
        <v>Acct  2 - Wells Fargo</v>
      </c>
      <c r="AE194" t="str">
        <f ca="1"/>
        <v>Kulo Transfer</v>
      </c>
      <c r="AF194">
        <f ca="1"/>
        <v>46262</v>
      </c>
      <c r="AG194">
        <f ca="1"/>
        <v>24688.39</v>
      </c>
      <c r="AH194" t="str">
        <f ca="1"/>
        <v>Acct  3 - ADP</v>
      </c>
      <c r="AI194" t="str">
        <f ca="1"/>
        <v>Kulo Transfer</v>
      </c>
      <c r="AJ194">
        <f ca="1"/>
        <v>46262</v>
      </c>
      <c r="AK194">
        <f ca="1"/>
        <v>114.43</v>
      </c>
      <c r="AL194" t="str">
        <f ca="1"/>
        <v>Acct  4 - Marcus</v>
      </c>
      <c r="AM194" t="str">
        <f ca="1"/>
        <v>Kulo Transfer</v>
      </c>
      <c r="AN194">
        <f ca="1"/>
        <v>46262</v>
      </c>
      <c r="AO194">
        <f ca="1"/>
        <v>12062.04</v>
      </c>
      <c r="AP194" t="str">
        <f ca="1"/>
        <v>Acct  5 - T.Rowe Price</v>
      </c>
      <c r="AQ194" t="str">
        <f ca="1"/>
        <v>Kulo Transfer</v>
      </c>
      <c r="AR194">
        <f ca="1"/>
        <v>46262</v>
      </c>
      <c r="AS194">
        <f ca="1"/>
        <v>-4445.05</v>
      </c>
      <c r="AT194" t="str">
        <f ca="1"/>
        <v>Acct  6 - Platinum</v>
      </c>
      <c r="AU194" t="str">
        <f ca="1"/>
        <v>Kulo Transfer</v>
      </c>
      <c r="AV194">
        <f ca="1"/>
        <v>46262</v>
      </c>
      <c r="AW194">
        <f ca="1"/>
        <v>-7627.82</v>
      </c>
      <c r="AX194" t="str">
        <f ca="1"/>
        <v>Acct  7 - Visa Go</v>
      </c>
      <c r="AY194" t="str">
        <f ca="1"/>
        <v>Kulo Transfer</v>
      </c>
      <c r="AZ194">
        <f ca="1"/>
        <v>46262</v>
      </c>
      <c r="BA194">
        <f ca="1"/>
        <v>-4271.75</v>
      </c>
      <c r="BB194" t="str">
        <f ca="1"/>
        <v>Acct  8 - CareCredit</v>
      </c>
      <c r="BC194" t="str">
        <f ca="1"/>
        <v>Kulo Transfer</v>
      </c>
      <c r="BD194">
        <f ca="1"/>
        <v>46262</v>
      </c>
      <c r="BE194">
        <f ca="1"/>
        <v>0</v>
      </c>
      <c r="BF194" t="str">
        <f ca="1"/>
        <v>Acct  9 - Costco</v>
      </c>
      <c r="BG194" t="str">
        <f ca="1"/>
        <v>Kulo Transfer</v>
      </c>
      <c r="BH194">
        <f ca="1"/>
        <v>46262</v>
      </c>
      <c r="BI194">
        <f ca="1"/>
        <v>980</v>
      </c>
      <c r="BJ194" t="str">
        <f ca="1"/>
        <v xml:space="preserve">Acct 10 - </v>
      </c>
      <c r="BK194" t="str">
        <f ca="1"/>
        <v>Kulo Transfer</v>
      </c>
      <c r="BL194">
        <f ca="1"/>
        <v>46262</v>
      </c>
      <c r="BM194">
        <f ca="1"/>
        <v>12785.43</v>
      </c>
      <c r="BN194" t="str">
        <f ca="1"/>
        <v xml:space="preserve"> Checking</v>
      </c>
      <c r="BO194" t="str">
        <f ca="1"/>
        <v>Kulo Transfer</v>
      </c>
      <c r="BP194">
        <f ca="1"/>
        <v>46262</v>
      </c>
      <c r="BQ194">
        <f ca="1"/>
        <v>-16344.619999999999</v>
      </c>
      <c r="BR194" t="str">
        <f ca="1"/>
        <v xml:space="preserve"> Credit</v>
      </c>
      <c r="BS194" t="str">
        <f ca="1"/>
        <v>Kulo Transfer</v>
      </c>
      <c r="BT194">
        <f ca="1"/>
        <v>46262</v>
      </c>
      <c r="BU194">
        <f ca="1"/>
        <v>36864.86</v>
      </c>
      <c r="BV194" t="str">
        <f ca="1"/>
        <v xml:space="preserve"> Savings</v>
      </c>
      <c r="BW194" t="str">
        <f ca="1"/>
        <v>Kulo Transfer</v>
      </c>
      <c r="BX194">
        <f ca="1"/>
        <v>46262</v>
      </c>
      <c r="BY194">
        <f ca="1"/>
        <v>34285.67</v>
      </c>
      <c r="BZ194" t="str">
        <f ca="1"/>
        <v xml:space="preserve"> Net Worth</v>
      </c>
    </row>
    <row r="195" spans="1:78" x14ac:dyDescent="0.25">
      <c r="A195" t="str">
        <f ca="1"/>
        <v>Kulo Transfer</v>
      </c>
      <c r="B195" s="8">
        <f ca="1"/>
        <v>46262</v>
      </c>
      <c r="C195" s="107">
        <f ca="1"/>
        <v>3797.570000000002</v>
      </c>
      <c r="D195" t="str">
        <f ca="1"/>
        <v>Acct  1 - US Bank</v>
      </c>
      <c r="F195" t="str">
        <f ca="1"/>
        <v>Kulo SDGE</v>
      </c>
      <c r="G195" s="8">
        <f ca="1"/>
        <v>46262</v>
      </c>
      <c r="H195" s="107">
        <f ca="1"/>
        <v>12703.43</v>
      </c>
      <c r="I195" s="107">
        <f ca="1"/>
        <v>-16344.619999999999</v>
      </c>
      <c r="J195" s="107">
        <f ca="1"/>
        <v>36864.86</v>
      </c>
      <c r="K195" s="107">
        <f ca="1"/>
        <v>34203.67</v>
      </c>
      <c r="L195" s="107">
        <f ca="1"/>
        <v>3715.570000000002</v>
      </c>
      <c r="M195" s="107">
        <f ca="1"/>
        <v>8987.8599999999988</v>
      </c>
      <c r="N195" s="107">
        <f ca="1"/>
        <v>24688.39</v>
      </c>
      <c r="O195" s="107">
        <f ca="1"/>
        <v>114.43</v>
      </c>
      <c r="P195" s="107">
        <f ca="1"/>
        <v>12062.04</v>
      </c>
      <c r="Q195" s="107">
        <f ca="1"/>
        <v>-4445.05</v>
      </c>
      <c r="R195" s="107">
        <f ca="1"/>
        <v>-7627.82</v>
      </c>
      <c r="S195" s="107">
        <f ca="1"/>
        <v>-4271.75</v>
      </c>
      <c r="T195" s="107">
        <f ca="1"/>
        <v>0</v>
      </c>
      <c r="U195" s="107">
        <f ca="1"/>
        <v>980</v>
      </c>
      <c r="W195" t="str">
        <f ca="1"/>
        <v>Kulo SDGE</v>
      </c>
      <c r="X195">
        <f ca="1"/>
        <v>46262</v>
      </c>
      <c r="Y195">
        <f ca="1"/>
        <v>3715.570000000002</v>
      </c>
      <c r="Z195" t="str">
        <f ca="1"/>
        <v>Acct  1 - US Bank</v>
      </c>
      <c r="AA195" t="str">
        <f ca="1"/>
        <v>Kulo SDGE</v>
      </c>
      <c r="AB195">
        <f ca="1"/>
        <v>46262</v>
      </c>
      <c r="AC195">
        <f ca="1"/>
        <v>8987.8599999999988</v>
      </c>
      <c r="AD195" t="str">
        <f ca="1"/>
        <v>Acct  2 - Wells Fargo</v>
      </c>
      <c r="AE195" t="str">
        <f ca="1"/>
        <v>Kulo SDGE</v>
      </c>
      <c r="AF195">
        <f ca="1"/>
        <v>46262</v>
      </c>
      <c r="AG195">
        <f ca="1"/>
        <v>24688.39</v>
      </c>
      <c r="AH195" t="str">
        <f ca="1"/>
        <v>Acct  3 - ADP</v>
      </c>
      <c r="AI195" t="str">
        <f ca="1"/>
        <v>Kulo SDGE</v>
      </c>
      <c r="AJ195">
        <f ca="1"/>
        <v>46262</v>
      </c>
      <c r="AK195">
        <f ca="1"/>
        <v>114.43</v>
      </c>
      <c r="AL195" t="str">
        <f ca="1"/>
        <v>Acct  4 - Marcus</v>
      </c>
      <c r="AM195" t="str">
        <f ca="1"/>
        <v>Kulo SDGE</v>
      </c>
      <c r="AN195">
        <f ca="1"/>
        <v>46262</v>
      </c>
      <c r="AO195">
        <f ca="1"/>
        <v>12062.04</v>
      </c>
      <c r="AP195" t="str">
        <f ca="1"/>
        <v>Acct  5 - T.Rowe Price</v>
      </c>
      <c r="AQ195" t="str">
        <f ca="1"/>
        <v>Kulo SDGE</v>
      </c>
      <c r="AR195">
        <f ca="1"/>
        <v>46262</v>
      </c>
      <c r="AS195">
        <f ca="1"/>
        <v>-4445.05</v>
      </c>
      <c r="AT195" t="str">
        <f ca="1"/>
        <v>Acct  6 - Platinum</v>
      </c>
      <c r="AU195" t="str">
        <f ca="1"/>
        <v>Kulo SDGE</v>
      </c>
      <c r="AV195">
        <f ca="1"/>
        <v>46262</v>
      </c>
      <c r="AW195">
        <f ca="1"/>
        <v>-7627.82</v>
      </c>
      <c r="AX195" t="str">
        <f ca="1"/>
        <v>Acct  7 - Visa Go</v>
      </c>
      <c r="AY195" t="str">
        <f ca="1"/>
        <v>Kulo SDGE</v>
      </c>
      <c r="AZ195">
        <f ca="1"/>
        <v>46262</v>
      </c>
      <c r="BA195">
        <f ca="1"/>
        <v>-4271.75</v>
      </c>
      <c r="BB195" t="str">
        <f ca="1"/>
        <v>Acct  8 - CareCredit</v>
      </c>
      <c r="BC195" t="str">
        <f ca="1"/>
        <v>Kulo SDGE</v>
      </c>
      <c r="BD195">
        <f ca="1"/>
        <v>46262</v>
      </c>
      <c r="BE195">
        <f ca="1"/>
        <v>0</v>
      </c>
      <c r="BF195" t="str">
        <f ca="1"/>
        <v>Acct  9 - Costco</v>
      </c>
      <c r="BG195" t="str">
        <f ca="1"/>
        <v>Kulo SDGE</v>
      </c>
      <c r="BH195">
        <f ca="1"/>
        <v>46262</v>
      </c>
      <c r="BI195">
        <f ca="1"/>
        <v>980</v>
      </c>
      <c r="BJ195" t="str">
        <f ca="1"/>
        <v xml:space="preserve">Acct 10 - </v>
      </c>
      <c r="BK195" t="str">
        <f ca="1"/>
        <v>Kulo SDGE</v>
      </c>
      <c r="BL195">
        <f ca="1"/>
        <v>46262</v>
      </c>
      <c r="BM195">
        <f ca="1"/>
        <v>12703.43</v>
      </c>
      <c r="BN195" t="str">
        <f ca="1"/>
        <v xml:space="preserve"> Checking</v>
      </c>
      <c r="BO195" t="str">
        <f ca="1"/>
        <v>Kulo SDGE</v>
      </c>
      <c r="BP195">
        <f ca="1"/>
        <v>46262</v>
      </c>
      <c r="BQ195">
        <f ca="1"/>
        <v>-16344.619999999999</v>
      </c>
      <c r="BR195" t="str">
        <f ca="1"/>
        <v xml:space="preserve"> Credit</v>
      </c>
      <c r="BS195" t="str">
        <f ca="1"/>
        <v>Kulo SDGE</v>
      </c>
      <c r="BT195">
        <f ca="1"/>
        <v>46262</v>
      </c>
      <c r="BU195">
        <f ca="1"/>
        <v>36864.86</v>
      </c>
      <c r="BV195" t="str">
        <f ca="1"/>
        <v xml:space="preserve"> Savings</v>
      </c>
      <c r="BW195" t="str">
        <f ca="1"/>
        <v>Kulo SDGE</v>
      </c>
      <c r="BX195">
        <f ca="1"/>
        <v>46262</v>
      </c>
      <c r="BY195">
        <f ca="1"/>
        <v>34203.67</v>
      </c>
      <c r="BZ195" t="str">
        <f ca="1"/>
        <v xml:space="preserve"> Net Worth</v>
      </c>
    </row>
    <row r="196" spans="1:78" x14ac:dyDescent="0.25">
      <c r="A196" t="str">
        <f ca="1"/>
        <v>Kulo SDGE</v>
      </c>
      <c r="B196" s="8">
        <f ca="1"/>
        <v>46262</v>
      </c>
      <c r="C196" s="107">
        <f ca="1"/>
        <v>3715.570000000002</v>
      </c>
      <c r="D196" t="str">
        <f ca="1"/>
        <v>Acct  1 - US Bank</v>
      </c>
      <c r="F196" t="str">
        <f ca="1"/>
        <v>SDGE</v>
      </c>
      <c r="G196" s="8">
        <f ca="1"/>
        <v>46262</v>
      </c>
      <c r="H196" s="107">
        <f ca="1"/>
        <v>12619.43</v>
      </c>
      <c r="I196" s="107">
        <f ca="1"/>
        <v>-16344.619999999999</v>
      </c>
      <c r="J196" s="107">
        <f ca="1"/>
        <v>36864.86</v>
      </c>
      <c r="K196" s="107">
        <f ca="1"/>
        <v>34119.67</v>
      </c>
      <c r="L196" s="107">
        <f ca="1"/>
        <v>3631.570000000002</v>
      </c>
      <c r="M196" s="107">
        <f ca="1"/>
        <v>8987.8599999999988</v>
      </c>
      <c r="N196" s="107">
        <f ca="1"/>
        <v>24688.39</v>
      </c>
      <c r="O196" s="107">
        <f ca="1"/>
        <v>114.43</v>
      </c>
      <c r="P196" s="107">
        <f ca="1"/>
        <v>12062.04</v>
      </c>
      <c r="Q196" s="107">
        <f ca="1"/>
        <v>-4445.05</v>
      </c>
      <c r="R196" s="107">
        <f ca="1"/>
        <v>-7627.82</v>
      </c>
      <c r="S196" s="107">
        <f ca="1"/>
        <v>-4271.75</v>
      </c>
      <c r="T196" s="107">
        <f ca="1"/>
        <v>0</v>
      </c>
      <c r="U196" s="107">
        <f ca="1"/>
        <v>980</v>
      </c>
      <c r="W196" t="str">
        <f ca="1"/>
        <v>SDGE</v>
      </c>
      <c r="X196">
        <f ca="1"/>
        <v>46262</v>
      </c>
      <c r="Y196">
        <f ca="1"/>
        <v>3631.570000000002</v>
      </c>
      <c r="Z196" t="str">
        <f ca="1"/>
        <v>Acct  1 - US Bank</v>
      </c>
      <c r="AA196" t="str">
        <f ca="1"/>
        <v>SDGE</v>
      </c>
      <c r="AB196">
        <f ca="1"/>
        <v>46262</v>
      </c>
      <c r="AC196">
        <f ca="1"/>
        <v>8987.8599999999988</v>
      </c>
      <c r="AD196" t="str">
        <f ca="1"/>
        <v>Acct  2 - Wells Fargo</v>
      </c>
      <c r="AE196" t="str">
        <f ca="1"/>
        <v>SDGE</v>
      </c>
      <c r="AF196">
        <f ca="1"/>
        <v>46262</v>
      </c>
      <c r="AG196">
        <f ca="1"/>
        <v>24688.39</v>
      </c>
      <c r="AH196" t="str">
        <f ca="1"/>
        <v>Acct  3 - ADP</v>
      </c>
      <c r="AI196" t="str">
        <f ca="1"/>
        <v>SDGE</v>
      </c>
      <c r="AJ196">
        <f ca="1"/>
        <v>46262</v>
      </c>
      <c r="AK196">
        <f ca="1"/>
        <v>114.43</v>
      </c>
      <c r="AL196" t="str">
        <f ca="1"/>
        <v>Acct  4 - Marcus</v>
      </c>
      <c r="AM196" t="str">
        <f ca="1"/>
        <v>SDGE</v>
      </c>
      <c r="AN196">
        <f ca="1"/>
        <v>46262</v>
      </c>
      <c r="AO196">
        <f ca="1"/>
        <v>12062.04</v>
      </c>
      <c r="AP196" t="str">
        <f ca="1"/>
        <v>Acct  5 - T.Rowe Price</v>
      </c>
      <c r="AQ196" t="str">
        <f ca="1"/>
        <v>SDGE</v>
      </c>
      <c r="AR196">
        <f ca="1"/>
        <v>46262</v>
      </c>
      <c r="AS196">
        <f ca="1"/>
        <v>-4445.05</v>
      </c>
      <c r="AT196" t="str">
        <f ca="1"/>
        <v>Acct  6 - Platinum</v>
      </c>
      <c r="AU196" t="str">
        <f ca="1"/>
        <v>SDGE</v>
      </c>
      <c r="AV196">
        <f ca="1"/>
        <v>46262</v>
      </c>
      <c r="AW196">
        <f ca="1"/>
        <v>-7627.82</v>
      </c>
      <c r="AX196" t="str">
        <f ca="1"/>
        <v>Acct  7 - Visa Go</v>
      </c>
      <c r="AY196" t="str">
        <f ca="1"/>
        <v>SDGE</v>
      </c>
      <c r="AZ196">
        <f ca="1"/>
        <v>46262</v>
      </c>
      <c r="BA196">
        <f ca="1"/>
        <v>-4271.75</v>
      </c>
      <c r="BB196" t="str">
        <f ca="1"/>
        <v>Acct  8 - CareCredit</v>
      </c>
      <c r="BC196" t="str">
        <f ca="1"/>
        <v>SDGE</v>
      </c>
      <c r="BD196">
        <f ca="1"/>
        <v>46262</v>
      </c>
      <c r="BE196">
        <f ca="1"/>
        <v>0</v>
      </c>
      <c r="BF196" t="str">
        <f ca="1"/>
        <v>Acct  9 - Costco</v>
      </c>
      <c r="BG196" t="str">
        <f ca="1"/>
        <v>SDGE</v>
      </c>
      <c r="BH196">
        <f ca="1"/>
        <v>46262</v>
      </c>
      <c r="BI196">
        <f ca="1"/>
        <v>980</v>
      </c>
      <c r="BJ196" t="str">
        <f ca="1"/>
        <v xml:space="preserve">Acct 10 - </v>
      </c>
      <c r="BK196" t="str">
        <f ca="1"/>
        <v>SDGE</v>
      </c>
      <c r="BL196">
        <f ca="1"/>
        <v>46262</v>
      </c>
      <c r="BM196">
        <f ca="1"/>
        <v>12619.43</v>
      </c>
      <c r="BN196" t="str">
        <f ca="1"/>
        <v xml:space="preserve"> Checking</v>
      </c>
      <c r="BO196" t="str">
        <f ca="1"/>
        <v>SDGE</v>
      </c>
      <c r="BP196">
        <f ca="1"/>
        <v>46262</v>
      </c>
      <c r="BQ196">
        <f ca="1"/>
        <v>-16344.619999999999</v>
      </c>
      <c r="BR196" t="str">
        <f ca="1"/>
        <v xml:space="preserve"> Credit</v>
      </c>
      <c r="BS196" t="str">
        <f ca="1"/>
        <v>SDGE</v>
      </c>
      <c r="BT196">
        <f ca="1"/>
        <v>46262</v>
      </c>
      <c r="BU196">
        <f ca="1"/>
        <v>36864.86</v>
      </c>
      <c r="BV196" t="str">
        <f ca="1"/>
        <v xml:space="preserve"> Savings</v>
      </c>
      <c r="BW196" t="str">
        <f ca="1"/>
        <v>SDGE</v>
      </c>
      <c r="BX196">
        <f ca="1"/>
        <v>46262</v>
      </c>
      <c r="BY196">
        <f ca="1"/>
        <v>34119.67</v>
      </c>
      <c r="BZ196" t="str">
        <f ca="1"/>
        <v xml:space="preserve"> Net Worth</v>
      </c>
    </row>
    <row r="197" spans="1:78" x14ac:dyDescent="0.25">
      <c r="A197" t="str">
        <f ca="1"/>
        <v>SDGE</v>
      </c>
      <c r="B197" s="8">
        <f ca="1"/>
        <v>46262</v>
      </c>
      <c r="C197" s="107">
        <f ca="1"/>
        <v>3631.570000000002</v>
      </c>
      <c r="D197" t="str">
        <f ca="1"/>
        <v>Acct  1 - US Bank</v>
      </c>
      <c r="F197" t="str">
        <f ca="1"/>
        <v>Prime Ad-Free</v>
      </c>
      <c r="G197" s="8">
        <f ca="1"/>
        <v>46262</v>
      </c>
      <c r="H197" s="107">
        <f ca="1"/>
        <v>12616.44</v>
      </c>
      <c r="I197" s="107">
        <f ca="1"/>
        <v>-16344.619999999999</v>
      </c>
      <c r="J197" s="107">
        <f ca="1"/>
        <v>36864.86</v>
      </c>
      <c r="K197" s="107">
        <f ca="1"/>
        <v>34116.68</v>
      </c>
      <c r="L197" s="107">
        <f ca="1"/>
        <v>3628.5800000000022</v>
      </c>
      <c r="M197" s="107">
        <f ca="1"/>
        <v>8987.8599999999988</v>
      </c>
      <c r="N197" s="107">
        <f ca="1"/>
        <v>24688.39</v>
      </c>
      <c r="O197" s="107">
        <f ca="1"/>
        <v>114.43</v>
      </c>
      <c r="P197" s="107">
        <f ca="1"/>
        <v>12062.04</v>
      </c>
      <c r="Q197" s="107">
        <f ca="1"/>
        <v>-4445.05</v>
      </c>
      <c r="R197" s="107">
        <f ca="1"/>
        <v>-7627.82</v>
      </c>
      <c r="S197" s="107">
        <f ca="1"/>
        <v>-4271.75</v>
      </c>
      <c r="T197" s="107">
        <f ca="1"/>
        <v>0</v>
      </c>
      <c r="U197" s="107">
        <f ca="1"/>
        <v>980</v>
      </c>
      <c r="W197" t="str">
        <f ca="1"/>
        <v>Prime Ad-Free</v>
      </c>
      <c r="X197">
        <f ca="1"/>
        <v>46262</v>
      </c>
      <c r="Y197">
        <f ca="1"/>
        <v>3628.5800000000022</v>
      </c>
      <c r="Z197" t="str">
        <f ca="1"/>
        <v>Acct  1 - US Bank</v>
      </c>
      <c r="AA197" t="str">
        <f ca="1"/>
        <v>Prime Ad-Free</v>
      </c>
      <c r="AB197">
        <f ca="1"/>
        <v>46262</v>
      </c>
      <c r="AC197">
        <f ca="1"/>
        <v>8987.8599999999988</v>
      </c>
      <c r="AD197" t="str">
        <f ca="1"/>
        <v>Acct  2 - Wells Fargo</v>
      </c>
      <c r="AE197" t="str">
        <f ca="1"/>
        <v>Prime Ad-Free</v>
      </c>
      <c r="AF197">
        <f ca="1"/>
        <v>46262</v>
      </c>
      <c r="AG197">
        <f ca="1"/>
        <v>24688.39</v>
      </c>
      <c r="AH197" t="str">
        <f ca="1"/>
        <v>Acct  3 - ADP</v>
      </c>
      <c r="AI197" t="str">
        <f ca="1"/>
        <v>Prime Ad-Free</v>
      </c>
      <c r="AJ197">
        <f ca="1"/>
        <v>46262</v>
      </c>
      <c r="AK197">
        <f ca="1"/>
        <v>114.43</v>
      </c>
      <c r="AL197" t="str">
        <f ca="1"/>
        <v>Acct  4 - Marcus</v>
      </c>
      <c r="AM197" t="str">
        <f ca="1"/>
        <v>Prime Ad-Free</v>
      </c>
      <c r="AN197">
        <f ca="1"/>
        <v>46262</v>
      </c>
      <c r="AO197">
        <f ca="1"/>
        <v>12062.04</v>
      </c>
      <c r="AP197" t="str">
        <f ca="1"/>
        <v>Acct  5 - T.Rowe Price</v>
      </c>
      <c r="AQ197" t="str">
        <f ca="1"/>
        <v>Prime Ad-Free</v>
      </c>
      <c r="AR197">
        <f ca="1"/>
        <v>46262</v>
      </c>
      <c r="AS197">
        <f ca="1"/>
        <v>-4445.05</v>
      </c>
      <c r="AT197" t="str">
        <f ca="1"/>
        <v>Acct  6 - Platinum</v>
      </c>
      <c r="AU197" t="str">
        <f ca="1"/>
        <v>Prime Ad-Free</v>
      </c>
      <c r="AV197">
        <f ca="1"/>
        <v>46262</v>
      </c>
      <c r="AW197">
        <f ca="1"/>
        <v>-7627.82</v>
      </c>
      <c r="AX197" t="str">
        <f ca="1"/>
        <v>Acct  7 - Visa Go</v>
      </c>
      <c r="AY197" t="str">
        <f ca="1"/>
        <v>Prime Ad-Free</v>
      </c>
      <c r="AZ197">
        <f ca="1"/>
        <v>46262</v>
      </c>
      <c r="BA197">
        <f ca="1"/>
        <v>-4271.75</v>
      </c>
      <c r="BB197" t="str">
        <f ca="1"/>
        <v>Acct  8 - CareCredit</v>
      </c>
      <c r="BC197" t="str">
        <f ca="1"/>
        <v>Prime Ad-Free</v>
      </c>
      <c r="BD197">
        <f ca="1"/>
        <v>46262</v>
      </c>
      <c r="BE197">
        <f ca="1"/>
        <v>0</v>
      </c>
      <c r="BF197" t="str">
        <f ca="1"/>
        <v>Acct  9 - Costco</v>
      </c>
      <c r="BG197" t="str">
        <f ca="1"/>
        <v>Prime Ad-Free</v>
      </c>
      <c r="BH197">
        <f ca="1"/>
        <v>46262</v>
      </c>
      <c r="BI197">
        <f ca="1"/>
        <v>980</v>
      </c>
      <c r="BJ197" t="str">
        <f ca="1"/>
        <v xml:space="preserve">Acct 10 - </v>
      </c>
      <c r="BK197" t="str">
        <f ca="1"/>
        <v>Prime Ad-Free</v>
      </c>
      <c r="BL197">
        <f ca="1"/>
        <v>46262</v>
      </c>
      <c r="BM197">
        <f ca="1"/>
        <v>12616.44</v>
      </c>
      <c r="BN197" t="str">
        <f ca="1"/>
        <v xml:space="preserve"> Checking</v>
      </c>
      <c r="BO197" t="str">
        <f ca="1"/>
        <v>Prime Ad-Free</v>
      </c>
      <c r="BP197">
        <f ca="1"/>
        <v>46262</v>
      </c>
      <c r="BQ197">
        <f ca="1"/>
        <v>-16344.619999999999</v>
      </c>
      <c r="BR197" t="str">
        <f ca="1"/>
        <v xml:space="preserve"> Credit</v>
      </c>
      <c r="BS197" t="str">
        <f ca="1"/>
        <v>Prime Ad-Free</v>
      </c>
      <c r="BT197">
        <f ca="1"/>
        <v>46262</v>
      </c>
      <c r="BU197">
        <f ca="1"/>
        <v>36864.86</v>
      </c>
      <c r="BV197" t="str">
        <f ca="1"/>
        <v xml:space="preserve"> Savings</v>
      </c>
      <c r="BW197" t="str">
        <f ca="1"/>
        <v>Prime Ad-Free</v>
      </c>
      <c r="BX197">
        <f ca="1"/>
        <v>46262</v>
      </c>
      <c r="BY197">
        <f ca="1"/>
        <v>34116.68</v>
      </c>
      <c r="BZ197" t="str">
        <f ca="1"/>
        <v xml:space="preserve"> Net Worth</v>
      </c>
    </row>
    <row r="198" spans="1:78" x14ac:dyDescent="0.25">
      <c r="A198" t="str">
        <f ca="1"/>
        <v>Prime Ad-Free</v>
      </c>
      <c r="B198" s="8">
        <f ca="1"/>
        <v>46262</v>
      </c>
      <c r="C198" s="107">
        <f ca="1"/>
        <v>3628.5800000000022</v>
      </c>
      <c r="D198" t="str">
        <f ca="1"/>
        <v>Acct  1 - US Bank</v>
      </c>
      <c r="F198" t="str">
        <f ca="1"/>
        <v>Groceries</v>
      </c>
      <c r="G198" s="8">
        <f ca="1"/>
        <v>46263</v>
      </c>
      <c r="H198" s="107">
        <f ca="1"/>
        <v>12416.44</v>
      </c>
      <c r="I198" s="107">
        <f ca="1"/>
        <v>-16344.619999999999</v>
      </c>
      <c r="J198" s="107">
        <f ca="1"/>
        <v>36864.86</v>
      </c>
      <c r="K198" s="107">
        <f ca="1"/>
        <v>33916.68</v>
      </c>
      <c r="L198" s="107">
        <f ca="1"/>
        <v>3628.5800000000022</v>
      </c>
      <c r="M198" s="107">
        <f ca="1"/>
        <v>8787.8599999999988</v>
      </c>
      <c r="N198" s="107">
        <f ca="1"/>
        <v>24688.39</v>
      </c>
      <c r="O198" s="107">
        <f ca="1"/>
        <v>114.43</v>
      </c>
      <c r="P198" s="107">
        <f ca="1"/>
        <v>12062.04</v>
      </c>
      <c r="Q198" s="107">
        <f ca="1"/>
        <v>-4445.05</v>
      </c>
      <c r="R198" s="107">
        <f ca="1"/>
        <v>-7627.82</v>
      </c>
      <c r="S198" s="107">
        <f ca="1"/>
        <v>-4271.75</v>
      </c>
      <c r="T198" s="107">
        <f ca="1"/>
        <v>0</v>
      </c>
      <c r="U198" s="107">
        <f ca="1"/>
        <v>980</v>
      </c>
      <c r="W198" t="str">
        <f ca="1"/>
        <v>Groceries</v>
      </c>
      <c r="X198">
        <f ca="1"/>
        <v>46263</v>
      </c>
      <c r="Y198">
        <f ca="1"/>
        <v>3628.5800000000022</v>
      </c>
      <c r="Z198" t="str">
        <f ca="1"/>
        <v>Acct  1 - US Bank</v>
      </c>
      <c r="AA198" t="str">
        <f ca="1"/>
        <v>Groceries</v>
      </c>
      <c r="AB198">
        <f ca="1"/>
        <v>46263</v>
      </c>
      <c r="AC198">
        <f ca="1"/>
        <v>8787.8599999999988</v>
      </c>
      <c r="AD198" t="str">
        <f ca="1"/>
        <v>Acct  2 - Wells Fargo</v>
      </c>
      <c r="AE198" t="str">
        <f ca="1"/>
        <v>Groceries</v>
      </c>
      <c r="AF198">
        <f ca="1"/>
        <v>46263</v>
      </c>
      <c r="AG198">
        <f ca="1"/>
        <v>24688.39</v>
      </c>
      <c r="AH198" t="str">
        <f ca="1"/>
        <v>Acct  3 - ADP</v>
      </c>
      <c r="AI198" t="str">
        <f ca="1"/>
        <v>Groceries</v>
      </c>
      <c r="AJ198">
        <f ca="1"/>
        <v>46263</v>
      </c>
      <c r="AK198">
        <f ca="1"/>
        <v>114.43</v>
      </c>
      <c r="AL198" t="str">
        <f ca="1"/>
        <v>Acct  4 - Marcus</v>
      </c>
      <c r="AM198" t="str">
        <f ca="1"/>
        <v>Groceries</v>
      </c>
      <c r="AN198">
        <f ca="1"/>
        <v>46263</v>
      </c>
      <c r="AO198">
        <f ca="1"/>
        <v>12062.04</v>
      </c>
      <c r="AP198" t="str">
        <f ca="1"/>
        <v>Acct  5 - T.Rowe Price</v>
      </c>
      <c r="AQ198" t="str">
        <f ca="1"/>
        <v>Groceries</v>
      </c>
      <c r="AR198">
        <f ca="1"/>
        <v>46263</v>
      </c>
      <c r="AS198">
        <f ca="1"/>
        <v>-4445.05</v>
      </c>
      <c r="AT198" t="str">
        <f ca="1"/>
        <v>Acct  6 - Platinum</v>
      </c>
      <c r="AU198" t="str">
        <f ca="1"/>
        <v>Groceries</v>
      </c>
      <c r="AV198">
        <f ca="1"/>
        <v>46263</v>
      </c>
      <c r="AW198">
        <f ca="1"/>
        <v>-7627.82</v>
      </c>
      <c r="AX198" t="str">
        <f ca="1"/>
        <v>Acct  7 - Visa Go</v>
      </c>
      <c r="AY198" t="str">
        <f ca="1"/>
        <v>Groceries</v>
      </c>
      <c r="AZ198">
        <f ca="1"/>
        <v>46263</v>
      </c>
      <c r="BA198">
        <f ca="1"/>
        <v>-4271.75</v>
      </c>
      <c r="BB198" t="str">
        <f ca="1"/>
        <v>Acct  8 - CareCredit</v>
      </c>
      <c r="BC198" t="str">
        <f ca="1"/>
        <v>Groceries</v>
      </c>
      <c r="BD198">
        <f ca="1"/>
        <v>46263</v>
      </c>
      <c r="BE198">
        <f ca="1"/>
        <v>0</v>
      </c>
      <c r="BF198" t="str">
        <f ca="1"/>
        <v>Acct  9 - Costco</v>
      </c>
      <c r="BG198" t="str">
        <f ca="1"/>
        <v>Groceries</v>
      </c>
      <c r="BH198">
        <f ca="1"/>
        <v>46263</v>
      </c>
      <c r="BI198">
        <f ca="1"/>
        <v>980</v>
      </c>
      <c r="BJ198" t="str">
        <f ca="1"/>
        <v xml:space="preserve">Acct 10 - </v>
      </c>
      <c r="BK198" t="str">
        <f ca="1"/>
        <v>Groceries</v>
      </c>
      <c r="BL198">
        <f ca="1"/>
        <v>46263</v>
      </c>
      <c r="BM198">
        <f ca="1"/>
        <v>12416.44</v>
      </c>
      <c r="BN198" t="str">
        <f ca="1"/>
        <v xml:space="preserve"> Checking</v>
      </c>
      <c r="BO198" t="str">
        <f ca="1"/>
        <v>Groceries</v>
      </c>
      <c r="BP198">
        <f ca="1"/>
        <v>46263</v>
      </c>
      <c r="BQ198">
        <f ca="1"/>
        <v>-16344.619999999999</v>
      </c>
      <c r="BR198" t="str">
        <f ca="1"/>
        <v xml:space="preserve"> Credit</v>
      </c>
      <c r="BS198" t="str">
        <f ca="1"/>
        <v>Groceries</v>
      </c>
      <c r="BT198">
        <f ca="1"/>
        <v>46263</v>
      </c>
      <c r="BU198">
        <f ca="1"/>
        <v>36864.86</v>
      </c>
      <c r="BV198" t="str">
        <f ca="1"/>
        <v xml:space="preserve"> Savings</v>
      </c>
      <c r="BW198" t="str">
        <f ca="1"/>
        <v>Groceries</v>
      </c>
      <c r="BX198">
        <f ca="1"/>
        <v>46263</v>
      </c>
      <c r="BY198">
        <f ca="1"/>
        <v>33916.68</v>
      </c>
      <c r="BZ198" t="str">
        <f ca="1"/>
        <v xml:space="preserve"> Net Worth</v>
      </c>
    </row>
    <row r="199" spans="1:78" x14ac:dyDescent="0.25">
      <c r="A199" t="str">
        <f ca="1"/>
        <v>Groceries</v>
      </c>
      <c r="B199" s="8">
        <f ca="1"/>
        <v>46263</v>
      </c>
      <c r="C199" s="107">
        <f ca="1"/>
        <v>3628.5800000000022</v>
      </c>
      <c r="D199" t="str">
        <f ca="1"/>
        <v>Acct  1 - US Bank</v>
      </c>
      <c r="F199" t="str">
        <f ca="1"/>
        <v>Food &amp; Drinks</v>
      </c>
      <c r="G199" s="8">
        <f ca="1"/>
        <v>46263</v>
      </c>
      <c r="H199" s="107">
        <f ca="1"/>
        <v>12216.44</v>
      </c>
      <c r="I199" s="107">
        <f ca="1"/>
        <v>-16344.619999999999</v>
      </c>
      <c r="J199" s="107">
        <f ca="1"/>
        <v>36864.86</v>
      </c>
      <c r="K199" s="107">
        <f ca="1"/>
        <v>33716.68</v>
      </c>
      <c r="L199" s="107">
        <f ca="1"/>
        <v>3628.5800000000022</v>
      </c>
      <c r="M199" s="107">
        <f ca="1"/>
        <v>8587.8599999999988</v>
      </c>
      <c r="N199" s="107">
        <f ca="1"/>
        <v>24688.39</v>
      </c>
      <c r="O199" s="107">
        <f ca="1"/>
        <v>114.43</v>
      </c>
      <c r="P199" s="107">
        <f ca="1"/>
        <v>12062.04</v>
      </c>
      <c r="Q199" s="107">
        <f ca="1"/>
        <v>-4445.05</v>
      </c>
      <c r="R199" s="107">
        <f ca="1"/>
        <v>-7627.82</v>
      </c>
      <c r="S199" s="107">
        <f ca="1"/>
        <v>-4271.75</v>
      </c>
      <c r="T199" s="107">
        <f ca="1"/>
        <v>0</v>
      </c>
      <c r="U199" s="107">
        <f ca="1"/>
        <v>980</v>
      </c>
      <c r="W199" t="str">
        <f ca="1"/>
        <v>Food &amp; Drinks</v>
      </c>
      <c r="X199">
        <f ca="1"/>
        <v>46263</v>
      </c>
      <c r="Y199">
        <f ca="1"/>
        <v>3628.5800000000022</v>
      </c>
      <c r="Z199" t="str">
        <f ca="1"/>
        <v>Acct  1 - US Bank</v>
      </c>
      <c r="AA199" t="str">
        <f ca="1"/>
        <v>Food &amp; Drinks</v>
      </c>
      <c r="AB199">
        <f ca="1"/>
        <v>46263</v>
      </c>
      <c r="AC199">
        <f ca="1"/>
        <v>8587.8599999999988</v>
      </c>
      <c r="AD199" t="str">
        <f ca="1"/>
        <v>Acct  2 - Wells Fargo</v>
      </c>
      <c r="AE199" t="str">
        <f ca="1"/>
        <v>Food &amp; Drinks</v>
      </c>
      <c r="AF199">
        <f ca="1"/>
        <v>46263</v>
      </c>
      <c r="AG199">
        <f ca="1"/>
        <v>24688.39</v>
      </c>
      <c r="AH199" t="str">
        <f ca="1"/>
        <v>Acct  3 - ADP</v>
      </c>
      <c r="AI199" t="str">
        <f ca="1"/>
        <v>Food &amp; Drinks</v>
      </c>
      <c r="AJ199">
        <f ca="1"/>
        <v>46263</v>
      </c>
      <c r="AK199">
        <f ca="1"/>
        <v>114.43</v>
      </c>
      <c r="AL199" t="str">
        <f ca="1"/>
        <v>Acct  4 - Marcus</v>
      </c>
      <c r="AM199" t="str">
        <f ca="1"/>
        <v>Food &amp; Drinks</v>
      </c>
      <c r="AN199">
        <f ca="1"/>
        <v>46263</v>
      </c>
      <c r="AO199">
        <f ca="1"/>
        <v>12062.04</v>
      </c>
      <c r="AP199" t="str">
        <f ca="1"/>
        <v>Acct  5 - T.Rowe Price</v>
      </c>
      <c r="AQ199" t="str">
        <f ca="1"/>
        <v>Food &amp; Drinks</v>
      </c>
      <c r="AR199">
        <f ca="1"/>
        <v>46263</v>
      </c>
      <c r="AS199">
        <f ca="1"/>
        <v>-4445.05</v>
      </c>
      <c r="AT199" t="str">
        <f ca="1"/>
        <v>Acct  6 - Platinum</v>
      </c>
      <c r="AU199" t="str">
        <f ca="1"/>
        <v>Food &amp; Drinks</v>
      </c>
      <c r="AV199">
        <f ca="1"/>
        <v>46263</v>
      </c>
      <c r="AW199">
        <f ca="1"/>
        <v>-7627.82</v>
      </c>
      <c r="AX199" t="str">
        <f ca="1"/>
        <v>Acct  7 - Visa Go</v>
      </c>
      <c r="AY199" t="str">
        <f ca="1"/>
        <v>Food &amp; Drinks</v>
      </c>
      <c r="AZ199">
        <f ca="1"/>
        <v>46263</v>
      </c>
      <c r="BA199">
        <f ca="1"/>
        <v>-4271.75</v>
      </c>
      <c r="BB199" t="str">
        <f ca="1"/>
        <v>Acct  8 - CareCredit</v>
      </c>
      <c r="BC199" t="str">
        <f ca="1"/>
        <v>Food &amp; Drinks</v>
      </c>
      <c r="BD199">
        <f ca="1"/>
        <v>46263</v>
      </c>
      <c r="BE199">
        <f ca="1"/>
        <v>0</v>
      </c>
      <c r="BF199" t="str">
        <f ca="1"/>
        <v>Acct  9 - Costco</v>
      </c>
      <c r="BG199" t="str">
        <f ca="1"/>
        <v>Food &amp; Drinks</v>
      </c>
      <c r="BH199">
        <f ca="1"/>
        <v>46263</v>
      </c>
      <c r="BI199">
        <f ca="1"/>
        <v>980</v>
      </c>
      <c r="BJ199" t="str">
        <f ca="1"/>
        <v xml:space="preserve">Acct 10 - </v>
      </c>
      <c r="BK199" t="str">
        <f ca="1"/>
        <v>Food &amp; Drinks</v>
      </c>
      <c r="BL199">
        <f ca="1"/>
        <v>46263</v>
      </c>
      <c r="BM199">
        <f ca="1"/>
        <v>12216.44</v>
      </c>
      <c r="BN199" t="str">
        <f ca="1"/>
        <v xml:space="preserve"> Checking</v>
      </c>
      <c r="BO199" t="str">
        <f ca="1"/>
        <v>Food &amp; Drinks</v>
      </c>
      <c r="BP199">
        <f ca="1"/>
        <v>46263</v>
      </c>
      <c r="BQ199">
        <f ca="1"/>
        <v>-16344.619999999999</v>
      </c>
      <c r="BR199" t="str">
        <f ca="1"/>
        <v xml:space="preserve"> Credit</v>
      </c>
      <c r="BS199" t="str">
        <f ca="1"/>
        <v>Food &amp; Drinks</v>
      </c>
      <c r="BT199">
        <f ca="1"/>
        <v>46263</v>
      </c>
      <c r="BU199">
        <f ca="1"/>
        <v>36864.86</v>
      </c>
      <c r="BV199" t="str">
        <f ca="1"/>
        <v xml:space="preserve"> Savings</v>
      </c>
      <c r="BW199" t="str">
        <f ca="1"/>
        <v>Food &amp; Drinks</v>
      </c>
      <c r="BX199">
        <f ca="1"/>
        <v>46263</v>
      </c>
      <c r="BY199">
        <f ca="1"/>
        <v>33716.68</v>
      </c>
      <c r="BZ199" t="str">
        <f ca="1"/>
        <v xml:space="preserve"> Net Worth</v>
      </c>
    </row>
    <row r="200" spans="1:78" x14ac:dyDescent="0.25">
      <c r="A200" t="str">
        <f ca="1"/>
        <v>Food &amp; Drinks</v>
      </c>
      <c r="B200" s="8">
        <f ca="1"/>
        <v>46263</v>
      </c>
      <c r="C200" s="107">
        <f ca="1"/>
        <v>3628.5800000000022</v>
      </c>
      <c r="D200" t="str">
        <f ca="1"/>
        <v>Acct  1 - US Bank</v>
      </c>
      <c r="F200" t="str">
        <f ca="1"/>
        <v>Disability</v>
      </c>
      <c r="G200" s="8">
        <f ca="1"/>
        <v>46266</v>
      </c>
      <c r="H200" s="107">
        <f ca="1"/>
        <v>12573.1</v>
      </c>
      <c r="I200" s="107">
        <f ca="1"/>
        <v>-16344.619999999999</v>
      </c>
      <c r="J200" s="107">
        <f ca="1"/>
        <v>36864.86</v>
      </c>
      <c r="K200" s="107">
        <f ca="1"/>
        <v>34073.339999999997</v>
      </c>
      <c r="L200" s="107">
        <f ca="1"/>
        <v>3628.5800000000022</v>
      </c>
      <c r="M200" s="107">
        <f ca="1"/>
        <v>8944.5199999999986</v>
      </c>
      <c r="N200" s="107">
        <f ca="1"/>
        <v>24688.39</v>
      </c>
      <c r="O200" s="107">
        <f ca="1"/>
        <v>114.43</v>
      </c>
      <c r="P200" s="107">
        <f ca="1"/>
        <v>12062.04</v>
      </c>
      <c r="Q200" s="107">
        <f ca="1"/>
        <v>-4445.05</v>
      </c>
      <c r="R200" s="107">
        <f ca="1"/>
        <v>-7627.82</v>
      </c>
      <c r="S200" s="107">
        <f ca="1"/>
        <v>-4271.75</v>
      </c>
      <c r="T200" s="107">
        <f ca="1"/>
        <v>0</v>
      </c>
      <c r="U200" s="107">
        <f ca="1"/>
        <v>980</v>
      </c>
      <c r="W200" t="str">
        <f ca="1"/>
        <v>Disability</v>
      </c>
      <c r="X200">
        <f ca="1"/>
        <v>46266</v>
      </c>
      <c r="Y200">
        <f ca="1"/>
        <v>3628.5800000000022</v>
      </c>
      <c r="Z200" t="str">
        <f ca="1"/>
        <v>Acct  1 - US Bank</v>
      </c>
      <c r="AA200" t="str">
        <f ca="1"/>
        <v>Disability</v>
      </c>
      <c r="AB200">
        <f ca="1"/>
        <v>46266</v>
      </c>
      <c r="AC200">
        <f ca="1"/>
        <v>8944.5199999999986</v>
      </c>
      <c r="AD200" t="str">
        <f ca="1"/>
        <v>Acct  2 - Wells Fargo</v>
      </c>
      <c r="AE200" t="str">
        <f ca="1"/>
        <v>Disability</v>
      </c>
      <c r="AF200">
        <f ca="1"/>
        <v>46266</v>
      </c>
      <c r="AG200">
        <f ca="1"/>
        <v>24688.39</v>
      </c>
      <c r="AH200" t="str">
        <f ca="1"/>
        <v>Acct  3 - ADP</v>
      </c>
      <c r="AI200" t="str">
        <f ca="1"/>
        <v>Disability</v>
      </c>
      <c r="AJ200">
        <f ca="1"/>
        <v>46266</v>
      </c>
      <c r="AK200">
        <f ca="1"/>
        <v>114.43</v>
      </c>
      <c r="AL200" t="str">
        <f ca="1"/>
        <v>Acct  4 - Marcus</v>
      </c>
      <c r="AM200" t="str">
        <f ca="1"/>
        <v>Disability</v>
      </c>
      <c r="AN200">
        <f ca="1"/>
        <v>46266</v>
      </c>
      <c r="AO200">
        <f ca="1"/>
        <v>12062.04</v>
      </c>
      <c r="AP200" t="str">
        <f ca="1"/>
        <v>Acct  5 - T.Rowe Price</v>
      </c>
      <c r="AQ200" t="str">
        <f ca="1"/>
        <v>Disability</v>
      </c>
      <c r="AR200">
        <f ca="1"/>
        <v>46266</v>
      </c>
      <c r="AS200">
        <f ca="1"/>
        <v>-4445.05</v>
      </c>
      <c r="AT200" t="str">
        <f ca="1"/>
        <v>Acct  6 - Platinum</v>
      </c>
      <c r="AU200" t="str">
        <f ca="1"/>
        <v>Disability</v>
      </c>
      <c r="AV200">
        <f ca="1"/>
        <v>46266</v>
      </c>
      <c r="AW200">
        <f ca="1"/>
        <v>-7627.82</v>
      </c>
      <c r="AX200" t="str">
        <f ca="1"/>
        <v>Acct  7 - Visa Go</v>
      </c>
      <c r="AY200" t="str">
        <f ca="1"/>
        <v>Disability</v>
      </c>
      <c r="AZ200">
        <f ca="1"/>
        <v>46266</v>
      </c>
      <c r="BA200">
        <f ca="1"/>
        <v>-4271.75</v>
      </c>
      <c r="BB200" t="str">
        <f ca="1"/>
        <v>Acct  8 - CareCredit</v>
      </c>
      <c r="BC200" t="str">
        <f ca="1"/>
        <v>Disability</v>
      </c>
      <c r="BD200">
        <f ca="1"/>
        <v>46266</v>
      </c>
      <c r="BE200">
        <f ca="1"/>
        <v>0</v>
      </c>
      <c r="BF200" t="str">
        <f ca="1"/>
        <v>Acct  9 - Costco</v>
      </c>
      <c r="BG200" t="str">
        <f ca="1"/>
        <v>Disability</v>
      </c>
      <c r="BH200">
        <f ca="1"/>
        <v>46266</v>
      </c>
      <c r="BI200">
        <f ca="1"/>
        <v>980</v>
      </c>
      <c r="BJ200" t="str">
        <f ca="1"/>
        <v xml:space="preserve">Acct 10 - </v>
      </c>
      <c r="BK200" t="str">
        <f ca="1"/>
        <v>Disability</v>
      </c>
      <c r="BL200">
        <f ca="1"/>
        <v>46266</v>
      </c>
      <c r="BM200">
        <f ca="1"/>
        <v>12573.1</v>
      </c>
      <c r="BN200" t="str">
        <f ca="1"/>
        <v xml:space="preserve"> Checking</v>
      </c>
      <c r="BO200" t="str">
        <f ca="1"/>
        <v>Disability</v>
      </c>
      <c r="BP200">
        <f ca="1"/>
        <v>46266</v>
      </c>
      <c r="BQ200">
        <f ca="1"/>
        <v>-16344.619999999999</v>
      </c>
      <c r="BR200" t="str">
        <f ca="1"/>
        <v xml:space="preserve"> Credit</v>
      </c>
      <c r="BS200" t="str">
        <f ca="1"/>
        <v>Disability</v>
      </c>
      <c r="BT200">
        <f ca="1"/>
        <v>46266</v>
      </c>
      <c r="BU200">
        <f ca="1"/>
        <v>36864.86</v>
      </c>
      <c r="BV200" t="str">
        <f ca="1"/>
        <v xml:space="preserve"> Savings</v>
      </c>
      <c r="BW200" t="str">
        <f ca="1"/>
        <v>Disability</v>
      </c>
      <c r="BX200">
        <f ca="1"/>
        <v>46266</v>
      </c>
      <c r="BY200">
        <f ca="1"/>
        <v>34073.339999999997</v>
      </c>
      <c r="BZ200" t="str">
        <f ca="1"/>
        <v xml:space="preserve"> Net Worth</v>
      </c>
    </row>
    <row r="201" spans="1:78" x14ac:dyDescent="0.25">
      <c r="A201" t="str">
        <f ca="1"/>
        <v>Disability</v>
      </c>
      <c r="B201" s="8">
        <f ca="1"/>
        <v>46266</v>
      </c>
      <c r="C201" s="107">
        <f ca="1"/>
        <v>3628.5800000000022</v>
      </c>
      <c r="D201" t="str">
        <f ca="1"/>
        <v>Acct  1 - US Bank</v>
      </c>
      <c r="F201" t="str">
        <f ca="1"/>
        <v>Kulo Rent</v>
      </c>
      <c r="G201" s="8">
        <f ca="1"/>
        <v>46266</v>
      </c>
      <c r="H201" s="107">
        <f ca="1"/>
        <v>11614.1</v>
      </c>
      <c r="I201" s="107">
        <f ca="1"/>
        <v>-16344.619999999999</v>
      </c>
      <c r="J201" s="107">
        <f ca="1"/>
        <v>36864.86</v>
      </c>
      <c r="K201" s="107">
        <f ca="1"/>
        <v>33114.339999999997</v>
      </c>
      <c r="L201" s="107">
        <f ca="1"/>
        <v>2669.5800000000022</v>
      </c>
      <c r="M201" s="107">
        <f ca="1"/>
        <v>8944.5199999999986</v>
      </c>
      <c r="N201" s="107">
        <f ca="1"/>
        <v>24688.39</v>
      </c>
      <c r="O201" s="107">
        <f ca="1"/>
        <v>114.43</v>
      </c>
      <c r="P201" s="107">
        <f ca="1"/>
        <v>12062.04</v>
      </c>
      <c r="Q201" s="107">
        <f ca="1"/>
        <v>-4445.05</v>
      </c>
      <c r="R201" s="107">
        <f ca="1"/>
        <v>-7627.82</v>
      </c>
      <c r="S201" s="107">
        <f ca="1"/>
        <v>-4271.75</v>
      </c>
      <c r="T201" s="107">
        <f ca="1"/>
        <v>0</v>
      </c>
      <c r="U201" s="107">
        <f ca="1"/>
        <v>980</v>
      </c>
      <c r="W201" t="str">
        <f ca="1"/>
        <v>Kulo Rent</v>
      </c>
      <c r="X201">
        <f ca="1"/>
        <v>46266</v>
      </c>
      <c r="Y201">
        <f ca="1"/>
        <v>2669.5800000000022</v>
      </c>
      <c r="Z201" t="str">
        <f ca="1"/>
        <v>Acct  1 - US Bank</v>
      </c>
      <c r="AA201" t="str">
        <f ca="1"/>
        <v>Kulo Rent</v>
      </c>
      <c r="AB201">
        <f ca="1"/>
        <v>46266</v>
      </c>
      <c r="AC201">
        <f ca="1"/>
        <v>8944.5199999999986</v>
      </c>
      <c r="AD201" t="str">
        <f ca="1"/>
        <v>Acct  2 - Wells Fargo</v>
      </c>
      <c r="AE201" t="str">
        <f ca="1"/>
        <v>Kulo Rent</v>
      </c>
      <c r="AF201">
        <f ca="1"/>
        <v>46266</v>
      </c>
      <c r="AG201">
        <f ca="1"/>
        <v>24688.39</v>
      </c>
      <c r="AH201" t="str">
        <f ca="1"/>
        <v>Acct  3 - ADP</v>
      </c>
      <c r="AI201" t="str">
        <f ca="1"/>
        <v>Kulo Rent</v>
      </c>
      <c r="AJ201">
        <f ca="1"/>
        <v>46266</v>
      </c>
      <c r="AK201">
        <f ca="1"/>
        <v>114.43</v>
      </c>
      <c r="AL201" t="str">
        <f ca="1"/>
        <v>Acct  4 - Marcus</v>
      </c>
      <c r="AM201" t="str">
        <f ca="1"/>
        <v>Kulo Rent</v>
      </c>
      <c r="AN201">
        <f ca="1"/>
        <v>46266</v>
      </c>
      <c r="AO201">
        <f ca="1"/>
        <v>12062.04</v>
      </c>
      <c r="AP201" t="str">
        <f ca="1"/>
        <v>Acct  5 - T.Rowe Price</v>
      </c>
      <c r="AQ201" t="str">
        <f ca="1"/>
        <v>Kulo Rent</v>
      </c>
      <c r="AR201">
        <f ca="1"/>
        <v>46266</v>
      </c>
      <c r="AS201">
        <f ca="1"/>
        <v>-4445.05</v>
      </c>
      <c r="AT201" t="str">
        <f ca="1"/>
        <v>Acct  6 - Platinum</v>
      </c>
      <c r="AU201" t="str">
        <f ca="1"/>
        <v>Kulo Rent</v>
      </c>
      <c r="AV201">
        <f ca="1"/>
        <v>46266</v>
      </c>
      <c r="AW201">
        <f ca="1"/>
        <v>-7627.82</v>
      </c>
      <c r="AX201" t="str">
        <f ca="1"/>
        <v>Acct  7 - Visa Go</v>
      </c>
      <c r="AY201" t="str">
        <f ca="1"/>
        <v>Kulo Rent</v>
      </c>
      <c r="AZ201">
        <f ca="1"/>
        <v>46266</v>
      </c>
      <c r="BA201">
        <f ca="1"/>
        <v>-4271.75</v>
      </c>
      <c r="BB201" t="str">
        <f ca="1"/>
        <v>Acct  8 - CareCredit</v>
      </c>
      <c r="BC201" t="str">
        <f ca="1"/>
        <v>Kulo Rent</v>
      </c>
      <c r="BD201">
        <f ca="1"/>
        <v>46266</v>
      </c>
      <c r="BE201">
        <f ca="1"/>
        <v>0</v>
      </c>
      <c r="BF201" t="str">
        <f ca="1"/>
        <v>Acct  9 - Costco</v>
      </c>
      <c r="BG201" t="str">
        <f ca="1"/>
        <v>Kulo Rent</v>
      </c>
      <c r="BH201">
        <f ca="1"/>
        <v>46266</v>
      </c>
      <c r="BI201">
        <f ca="1"/>
        <v>980</v>
      </c>
      <c r="BJ201" t="str">
        <f ca="1"/>
        <v xml:space="preserve">Acct 10 - </v>
      </c>
      <c r="BK201" t="str">
        <f ca="1"/>
        <v>Kulo Rent</v>
      </c>
      <c r="BL201">
        <f ca="1"/>
        <v>46266</v>
      </c>
      <c r="BM201">
        <f ca="1"/>
        <v>11614.1</v>
      </c>
      <c r="BN201" t="str">
        <f ca="1"/>
        <v xml:space="preserve"> Checking</v>
      </c>
      <c r="BO201" t="str">
        <f ca="1"/>
        <v>Kulo Rent</v>
      </c>
      <c r="BP201">
        <f ca="1"/>
        <v>46266</v>
      </c>
      <c r="BQ201">
        <f ca="1"/>
        <v>-16344.619999999999</v>
      </c>
      <c r="BR201" t="str">
        <f ca="1"/>
        <v xml:space="preserve"> Credit</v>
      </c>
      <c r="BS201" t="str">
        <f ca="1"/>
        <v>Kulo Rent</v>
      </c>
      <c r="BT201">
        <f ca="1"/>
        <v>46266</v>
      </c>
      <c r="BU201">
        <f ca="1"/>
        <v>36864.86</v>
      </c>
      <c r="BV201" t="str">
        <f ca="1"/>
        <v xml:space="preserve"> Savings</v>
      </c>
      <c r="BW201" t="str">
        <f ca="1"/>
        <v>Kulo Rent</v>
      </c>
      <c r="BX201">
        <f ca="1"/>
        <v>46266</v>
      </c>
      <c r="BY201">
        <f ca="1"/>
        <v>33114.339999999997</v>
      </c>
      <c r="BZ201" t="str">
        <f ca="1"/>
        <v xml:space="preserve"> Net Worth</v>
      </c>
    </row>
    <row r="202" spans="1:78" x14ac:dyDescent="0.25">
      <c r="A202" t="str">
        <f ca="1"/>
        <v>Kulo Rent</v>
      </c>
      <c r="B202" s="8">
        <f ca="1"/>
        <v>46266</v>
      </c>
      <c r="C202" s="107">
        <f ca="1"/>
        <v>2669.5800000000022</v>
      </c>
      <c r="D202" t="str">
        <f ca="1"/>
        <v>Acct  1 - US Bank</v>
      </c>
      <c r="F202" t="str">
        <f ca="1"/>
        <v>Rent</v>
      </c>
      <c r="G202" s="8">
        <f ca="1"/>
        <v>46266</v>
      </c>
      <c r="H202" s="107">
        <f ca="1"/>
        <v>10336.130000000001</v>
      </c>
      <c r="I202" s="107">
        <f ca="1"/>
        <v>-16344.619999999999</v>
      </c>
      <c r="J202" s="107">
        <f ca="1"/>
        <v>36864.86</v>
      </c>
      <c r="K202" s="107">
        <f ca="1"/>
        <v>31836.370000000003</v>
      </c>
      <c r="L202" s="107">
        <f ca="1"/>
        <v>1391.6100000000022</v>
      </c>
      <c r="M202" s="107">
        <f ca="1"/>
        <v>8944.5199999999986</v>
      </c>
      <c r="N202" s="107">
        <f ca="1"/>
        <v>24688.39</v>
      </c>
      <c r="O202" s="107">
        <f ca="1"/>
        <v>114.43</v>
      </c>
      <c r="P202" s="107">
        <f ca="1"/>
        <v>12062.04</v>
      </c>
      <c r="Q202" s="107">
        <f ca="1"/>
        <v>-4445.05</v>
      </c>
      <c r="R202" s="107">
        <f ca="1"/>
        <v>-7627.82</v>
      </c>
      <c r="S202" s="107">
        <f ca="1"/>
        <v>-4271.75</v>
      </c>
      <c r="T202" s="107">
        <f ca="1"/>
        <v>0</v>
      </c>
      <c r="U202" s="107">
        <f ca="1"/>
        <v>980</v>
      </c>
      <c r="W202" t="str">
        <f ca="1"/>
        <v>Rent</v>
      </c>
      <c r="X202">
        <f ca="1"/>
        <v>46266</v>
      </c>
      <c r="Y202">
        <f ca="1"/>
        <v>1391.6100000000022</v>
      </c>
      <c r="Z202" t="str">
        <f ca="1"/>
        <v>Acct  1 - US Bank</v>
      </c>
      <c r="AA202" t="str">
        <f ca="1"/>
        <v>Rent</v>
      </c>
      <c r="AB202">
        <f ca="1"/>
        <v>46266</v>
      </c>
      <c r="AC202">
        <f ca="1"/>
        <v>8944.5199999999986</v>
      </c>
      <c r="AD202" t="str">
        <f ca="1"/>
        <v>Acct  2 - Wells Fargo</v>
      </c>
      <c r="AE202" t="str">
        <f ca="1"/>
        <v>Rent</v>
      </c>
      <c r="AF202">
        <f ca="1"/>
        <v>46266</v>
      </c>
      <c r="AG202">
        <f ca="1"/>
        <v>24688.39</v>
      </c>
      <c r="AH202" t="str">
        <f ca="1"/>
        <v>Acct  3 - ADP</v>
      </c>
      <c r="AI202" t="str">
        <f ca="1"/>
        <v>Rent</v>
      </c>
      <c r="AJ202">
        <f ca="1"/>
        <v>46266</v>
      </c>
      <c r="AK202">
        <f ca="1"/>
        <v>114.43</v>
      </c>
      <c r="AL202" t="str">
        <f ca="1"/>
        <v>Acct  4 - Marcus</v>
      </c>
      <c r="AM202" t="str">
        <f ca="1"/>
        <v>Rent</v>
      </c>
      <c r="AN202">
        <f ca="1"/>
        <v>46266</v>
      </c>
      <c r="AO202">
        <f ca="1"/>
        <v>12062.04</v>
      </c>
      <c r="AP202" t="str">
        <f ca="1"/>
        <v>Acct  5 - T.Rowe Price</v>
      </c>
      <c r="AQ202" t="str">
        <f ca="1"/>
        <v>Rent</v>
      </c>
      <c r="AR202">
        <f ca="1"/>
        <v>46266</v>
      </c>
      <c r="AS202">
        <f ca="1"/>
        <v>-4445.05</v>
      </c>
      <c r="AT202" t="str">
        <f ca="1"/>
        <v>Acct  6 - Platinum</v>
      </c>
      <c r="AU202" t="str">
        <f ca="1"/>
        <v>Rent</v>
      </c>
      <c r="AV202">
        <f ca="1"/>
        <v>46266</v>
      </c>
      <c r="AW202">
        <f ca="1"/>
        <v>-7627.82</v>
      </c>
      <c r="AX202" t="str">
        <f ca="1"/>
        <v>Acct  7 - Visa Go</v>
      </c>
      <c r="AY202" t="str">
        <f ca="1"/>
        <v>Rent</v>
      </c>
      <c r="AZ202">
        <f ca="1"/>
        <v>46266</v>
      </c>
      <c r="BA202">
        <f ca="1"/>
        <v>-4271.75</v>
      </c>
      <c r="BB202" t="str">
        <f ca="1"/>
        <v>Acct  8 - CareCredit</v>
      </c>
      <c r="BC202" t="str">
        <f ca="1"/>
        <v>Rent</v>
      </c>
      <c r="BD202">
        <f ca="1"/>
        <v>46266</v>
      </c>
      <c r="BE202">
        <f ca="1"/>
        <v>0</v>
      </c>
      <c r="BF202" t="str">
        <f ca="1"/>
        <v>Acct  9 - Costco</v>
      </c>
      <c r="BG202" t="str">
        <f ca="1"/>
        <v>Rent</v>
      </c>
      <c r="BH202">
        <f ca="1"/>
        <v>46266</v>
      </c>
      <c r="BI202">
        <f ca="1"/>
        <v>980</v>
      </c>
      <c r="BJ202" t="str">
        <f ca="1"/>
        <v xml:space="preserve">Acct 10 - </v>
      </c>
      <c r="BK202" t="str">
        <f ca="1"/>
        <v>Rent</v>
      </c>
      <c r="BL202">
        <f ca="1"/>
        <v>46266</v>
      </c>
      <c r="BM202">
        <f ca="1"/>
        <v>10336.130000000001</v>
      </c>
      <c r="BN202" t="str">
        <f ca="1"/>
        <v xml:space="preserve"> Checking</v>
      </c>
      <c r="BO202" t="str">
        <f ca="1"/>
        <v>Rent</v>
      </c>
      <c r="BP202">
        <f ca="1"/>
        <v>46266</v>
      </c>
      <c r="BQ202">
        <f ca="1"/>
        <v>-16344.619999999999</v>
      </c>
      <c r="BR202" t="str">
        <f ca="1"/>
        <v xml:space="preserve"> Credit</v>
      </c>
      <c r="BS202" t="str">
        <f ca="1"/>
        <v>Rent</v>
      </c>
      <c r="BT202">
        <f ca="1"/>
        <v>46266</v>
      </c>
      <c r="BU202">
        <f ca="1"/>
        <v>36864.86</v>
      </c>
      <c r="BV202" t="str">
        <f ca="1"/>
        <v xml:space="preserve"> Savings</v>
      </c>
      <c r="BW202" t="str">
        <f ca="1"/>
        <v>Rent</v>
      </c>
      <c r="BX202">
        <f ca="1"/>
        <v>46266</v>
      </c>
      <c r="BY202">
        <f ca="1"/>
        <v>31836.370000000003</v>
      </c>
      <c r="BZ202" t="str">
        <f ca="1"/>
        <v xml:space="preserve"> Net Worth</v>
      </c>
    </row>
    <row r="203" spans="1:78" x14ac:dyDescent="0.25">
      <c r="A203" t="str">
        <f ca="1"/>
        <v>Rent</v>
      </c>
      <c r="B203" s="8">
        <f ca="1"/>
        <v>46266</v>
      </c>
      <c r="C203" s="107">
        <f ca="1"/>
        <v>1391.6100000000022</v>
      </c>
      <c r="D203" t="str">
        <f ca="1"/>
        <v>Acct  1 - US Bank</v>
      </c>
      <c r="F203" t="str">
        <f ca="1"/>
        <v>Visa Platinum</v>
      </c>
      <c r="G203" s="8">
        <f ca="1"/>
        <v>46268</v>
      </c>
      <c r="H203" s="107">
        <f ca="1"/>
        <v>10107.130000000001</v>
      </c>
      <c r="I203" s="107">
        <f ca="1"/>
        <v>-16033.619999999999</v>
      </c>
      <c r="J203" s="107">
        <f ca="1"/>
        <v>36864.86</v>
      </c>
      <c r="K203" s="107">
        <f ca="1"/>
        <v>31918.370000000003</v>
      </c>
      <c r="L203" s="107">
        <f ca="1"/>
        <v>1162.6100000000022</v>
      </c>
      <c r="M203" s="107">
        <f ca="1"/>
        <v>8944.5199999999986</v>
      </c>
      <c r="N203" s="107">
        <f ca="1"/>
        <v>24688.39</v>
      </c>
      <c r="O203" s="107">
        <f ca="1"/>
        <v>114.43</v>
      </c>
      <c r="P203" s="107">
        <f ca="1"/>
        <v>12062.04</v>
      </c>
      <c r="Q203" s="107">
        <f ca="1"/>
        <v>-4134.05</v>
      </c>
      <c r="R203" s="107">
        <f ca="1"/>
        <v>-7627.82</v>
      </c>
      <c r="S203" s="107">
        <f ca="1"/>
        <v>-4271.75</v>
      </c>
      <c r="T203" s="107">
        <f ca="1"/>
        <v>0</v>
      </c>
      <c r="U203" s="107">
        <f ca="1"/>
        <v>980</v>
      </c>
      <c r="W203" t="str">
        <f ca="1"/>
        <v>Visa Platinum</v>
      </c>
      <c r="X203">
        <f ca="1"/>
        <v>46268</v>
      </c>
      <c r="Y203">
        <f ca="1"/>
        <v>1162.6100000000022</v>
      </c>
      <c r="Z203" t="str">
        <f ca="1"/>
        <v>Acct  1 - US Bank</v>
      </c>
      <c r="AA203" t="str">
        <f ca="1"/>
        <v>Visa Platinum</v>
      </c>
      <c r="AB203">
        <f ca="1"/>
        <v>46268</v>
      </c>
      <c r="AC203">
        <f ca="1"/>
        <v>8944.5199999999986</v>
      </c>
      <c r="AD203" t="str">
        <f ca="1"/>
        <v>Acct  2 - Wells Fargo</v>
      </c>
      <c r="AE203" t="str">
        <f ca="1"/>
        <v>Visa Platinum</v>
      </c>
      <c r="AF203">
        <f ca="1"/>
        <v>46268</v>
      </c>
      <c r="AG203">
        <f ca="1"/>
        <v>24688.39</v>
      </c>
      <c r="AH203" t="str">
        <f ca="1"/>
        <v>Acct  3 - ADP</v>
      </c>
      <c r="AI203" t="str">
        <f ca="1"/>
        <v>Visa Platinum</v>
      </c>
      <c r="AJ203">
        <f ca="1"/>
        <v>46268</v>
      </c>
      <c r="AK203">
        <f ca="1"/>
        <v>114.43</v>
      </c>
      <c r="AL203" t="str">
        <f ca="1"/>
        <v>Acct  4 - Marcus</v>
      </c>
      <c r="AM203" t="str">
        <f ca="1"/>
        <v>Visa Platinum</v>
      </c>
      <c r="AN203">
        <f ca="1"/>
        <v>46268</v>
      </c>
      <c r="AO203">
        <f ca="1"/>
        <v>12062.04</v>
      </c>
      <c r="AP203" t="str">
        <f ca="1"/>
        <v>Acct  5 - T.Rowe Price</v>
      </c>
      <c r="AQ203" t="str">
        <f ca="1"/>
        <v>Visa Platinum</v>
      </c>
      <c r="AR203">
        <f ca="1"/>
        <v>46268</v>
      </c>
      <c r="AS203">
        <f ca="1"/>
        <v>-4134.05</v>
      </c>
      <c r="AT203" t="str">
        <f ca="1"/>
        <v>Acct  6 - Platinum</v>
      </c>
      <c r="AU203" t="str">
        <f ca="1"/>
        <v>Visa Platinum</v>
      </c>
      <c r="AV203">
        <f ca="1"/>
        <v>46268</v>
      </c>
      <c r="AW203">
        <f ca="1"/>
        <v>-7627.82</v>
      </c>
      <c r="AX203" t="str">
        <f ca="1"/>
        <v>Acct  7 - Visa Go</v>
      </c>
      <c r="AY203" t="str">
        <f ca="1"/>
        <v>Visa Platinum</v>
      </c>
      <c r="AZ203">
        <f ca="1"/>
        <v>46268</v>
      </c>
      <c r="BA203">
        <f ca="1"/>
        <v>-4271.75</v>
      </c>
      <c r="BB203" t="str">
        <f ca="1"/>
        <v>Acct  8 - CareCredit</v>
      </c>
      <c r="BC203" t="str">
        <f ca="1"/>
        <v>Visa Platinum</v>
      </c>
      <c r="BD203">
        <f ca="1"/>
        <v>46268</v>
      </c>
      <c r="BE203">
        <f ca="1"/>
        <v>0</v>
      </c>
      <c r="BF203" t="str">
        <f ca="1"/>
        <v>Acct  9 - Costco</v>
      </c>
      <c r="BG203" t="str">
        <f ca="1"/>
        <v>Visa Platinum</v>
      </c>
      <c r="BH203">
        <f ca="1"/>
        <v>46268</v>
      </c>
      <c r="BI203">
        <f ca="1"/>
        <v>980</v>
      </c>
      <c r="BJ203" t="str">
        <f ca="1"/>
        <v xml:space="preserve">Acct 10 - </v>
      </c>
      <c r="BK203" t="str">
        <f ca="1"/>
        <v>Visa Platinum</v>
      </c>
      <c r="BL203">
        <f ca="1"/>
        <v>46268</v>
      </c>
      <c r="BM203">
        <f ca="1"/>
        <v>10107.130000000001</v>
      </c>
      <c r="BN203" t="str">
        <f ca="1"/>
        <v xml:space="preserve"> Checking</v>
      </c>
      <c r="BO203" t="str">
        <f ca="1"/>
        <v>Visa Platinum</v>
      </c>
      <c r="BP203">
        <f ca="1"/>
        <v>46268</v>
      </c>
      <c r="BQ203">
        <f ca="1"/>
        <v>-16033.619999999999</v>
      </c>
      <c r="BR203" t="str">
        <f ca="1"/>
        <v xml:space="preserve"> Credit</v>
      </c>
      <c r="BS203" t="str">
        <f ca="1"/>
        <v>Visa Platinum</v>
      </c>
      <c r="BT203">
        <f ca="1"/>
        <v>46268</v>
      </c>
      <c r="BU203">
        <f ca="1"/>
        <v>36864.86</v>
      </c>
      <c r="BV203" t="str">
        <f ca="1"/>
        <v xml:space="preserve"> Savings</v>
      </c>
      <c r="BW203" t="str">
        <f ca="1"/>
        <v>Visa Platinum</v>
      </c>
      <c r="BX203">
        <f ca="1"/>
        <v>46268</v>
      </c>
      <c r="BY203">
        <f ca="1"/>
        <v>31918.370000000003</v>
      </c>
      <c r="BZ203" t="str">
        <f ca="1"/>
        <v xml:space="preserve"> Net Worth</v>
      </c>
    </row>
    <row r="204" spans="1:78" x14ac:dyDescent="0.25">
      <c r="A204" t="str">
        <f ca="1"/>
        <v>Visa Platinum</v>
      </c>
      <c r="B204" s="8">
        <f ca="1"/>
        <v>46268</v>
      </c>
      <c r="C204" s="107">
        <f ca="1"/>
        <v>1162.6100000000022</v>
      </c>
      <c r="D204" t="str">
        <f ca="1"/>
        <v>Acct  1 - US Bank</v>
      </c>
      <c r="F204" t="str">
        <f ca="1"/>
        <v>Kulo Internet</v>
      </c>
      <c r="G204" s="8">
        <f ca="1"/>
        <v>46270</v>
      </c>
      <c r="H204" s="107">
        <f ca="1"/>
        <v>10079.130000000001</v>
      </c>
      <c r="I204" s="107">
        <f ca="1"/>
        <v>-16033.619999999999</v>
      </c>
      <c r="J204" s="107">
        <f ca="1"/>
        <v>36864.86</v>
      </c>
      <c r="K204" s="107">
        <f ca="1"/>
        <v>31890.370000000003</v>
      </c>
      <c r="L204" s="107">
        <f ca="1"/>
        <v>1134.6100000000022</v>
      </c>
      <c r="M204" s="107">
        <f ca="1"/>
        <v>8944.5199999999986</v>
      </c>
      <c r="N204" s="107">
        <f ca="1"/>
        <v>24688.39</v>
      </c>
      <c r="O204" s="107">
        <f ca="1"/>
        <v>114.43</v>
      </c>
      <c r="P204" s="107">
        <f ca="1"/>
        <v>12062.04</v>
      </c>
      <c r="Q204" s="107">
        <f ca="1"/>
        <v>-4134.05</v>
      </c>
      <c r="R204" s="107">
        <f ca="1"/>
        <v>-7627.82</v>
      </c>
      <c r="S204" s="107">
        <f ca="1"/>
        <v>-4271.75</v>
      </c>
      <c r="T204" s="107">
        <f ca="1"/>
        <v>0</v>
      </c>
      <c r="U204" s="107">
        <f ca="1"/>
        <v>980</v>
      </c>
      <c r="W204" t="str">
        <f ca="1"/>
        <v>Kulo Internet</v>
      </c>
      <c r="X204">
        <f ca="1"/>
        <v>46270</v>
      </c>
      <c r="Y204">
        <f ca="1"/>
        <v>1134.6100000000022</v>
      </c>
      <c r="Z204" t="str">
        <f ca="1"/>
        <v>Acct  1 - US Bank</v>
      </c>
      <c r="AA204" t="str">
        <f ca="1"/>
        <v>Kulo Internet</v>
      </c>
      <c r="AB204">
        <f ca="1"/>
        <v>46270</v>
      </c>
      <c r="AC204">
        <f ca="1"/>
        <v>8944.5199999999986</v>
      </c>
      <c r="AD204" t="str">
        <f ca="1"/>
        <v>Acct  2 - Wells Fargo</v>
      </c>
      <c r="AE204" t="str">
        <f ca="1"/>
        <v>Kulo Internet</v>
      </c>
      <c r="AF204">
        <f ca="1"/>
        <v>46270</v>
      </c>
      <c r="AG204">
        <f ca="1"/>
        <v>24688.39</v>
      </c>
      <c r="AH204" t="str">
        <f ca="1"/>
        <v>Acct  3 - ADP</v>
      </c>
      <c r="AI204" t="str">
        <f ca="1"/>
        <v>Kulo Internet</v>
      </c>
      <c r="AJ204">
        <f ca="1"/>
        <v>46270</v>
      </c>
      <c r="AK204">
        <f ca="1"/>
        <v>114.43</v>
      </c>
      <c r="AL204" t="str">
        <f ca="1"/>
        <v>Acct  4 - Marcus</v>
      </c>
      <c r="AM204" t="str">
        <f ca="1"/>
        <v>Kulo Internet</v>
      </c>
      <c r="AN204">
        <f ca="1"/>
        <v>46270</v>
      </c>
      <c r="AO204">
        <f ca="1"/>
        <v>12062.04</v>
      </c>
      <c r="AP204" t="str">
        <f ca="1"/>
        <v>Acct  5 - T.Rowe Price</v>
      </c>
      <c r="AQ204" t="str">
        <f ca="1"/>
        <v>Kulo Internet</v>
      </c>
      <c r="AR204">
        <f ca="1"/>
        <v>46270</v>
      </c>
      <c r="AS204">
        <f ca="1"/>
        <v>-4134.05</v>
      </c>
      <c r="AT204" t="str">
        <f ca="1"/>
        <v>Acct  6 - Platinum</v>
      </c>
      <c r="AU204" t="str">
        <f ca="1"/>
        <v>Kulo Internet</v>
      </c>
      <c r="AV204">
        <f ca="1"/>
        <v>46270</v>
      </c>
      <c r="AW204">
        <f ca="1"/>
        <v>-7627.82</v>
      </c>
      <c r="AX204" t="str">
        <f ca="1"/>
        <v>Acct  7 - Visa Go</v>
      </c>
      <c r="AY204" t="str">
        <f ca="1"/>
        <v>Kulo Internet</v>
      </c>
      <c r="AZ204">
        <f ca="1"/>
        <v>46270</v>
      </c>
      <c r="BA204">
        <f ca="1"/>
        <v>-4271.75</v>
      </c>
      <c r="BB204" t="str">
        <f ca="1"/>
        <v>Acct  8 - CareCredit</v>
      </c>
      <c r="BC204" t="str">
        <f ca="1"/>
        <v>Kulo Internet</v>
      </c>
      <c r="BD204">
        <f ca="1"/>
        <v>46270</v>
      </c>
      <c r="BE204">
        <f ca="1"/>
        <v>0</v>
      </c>
      <c r="BF204" t="str">
        <f ca="1"/>
        <v>Acct  9 - Costco</v>
      </c>
      <c r="BG204" t="str">
        <f ca="1"/>
        <v>Kulo Internet</v>
      </c>
      <c r="BH204">
        <f ca="1"/>
        <v>46270</v>
      </c>
      <c r="BI204">
        <f ca="1"/>
        <v>980</v>
      </c>
      <c r="BJ204" t="str">
        <f ca="1"/>
        <v xml:space="preserve">Acct 10 - </v>
      </c>
      <c r="BK204" t="str">
        <f ca="1"/>
        <v>Kulo Internet</v>
      </c>
      <c r="BL204">
        <f ca="1"/>
        <v>46270</v>
      </c>
      <c r="BM204">
        <f ca="1"/>
        <v>10079.130000000001</v>
      </c>
      <c r="BN204" t="str">
        <f ca="1"/>
        <v xml:space="preserve"> Checking</v>
      </c>
      <c r="BO204" t="str">
        <f ca="1"/>
        <v>Kulo Internet</v>
      </c>
      <c r="BP204">
        <f ca="1"/>
        <v>46270</v>
      </c>
      <c r="BQ204">
        <f ca="1"/>
        <v>-16033.619999999999</v>
      </c>
      <c r="BR204" t="str">
        <f ca="1"/>
        <v xml:space="preserve"> Credit</v>
      </c>
      <c r="BS204" t="str">
        <f ca="1"/>
        <v>Kulo Internet</v>
      </c>
      <c r="BT204">
        <f ca="1"/>
        <v>46270</v>
      </c>
      <c r="BU204">
        <f ca="1"/>
        <v>36864.86</v>
      </c>
      <c r="BV204" t="str">
        <f ca="1"/>
        <v xml:space="preserve"> Savings</v>
      </c>
      <c r="BW204" t="str">
        <f ca="1"/>
        <v>Kulo Internet</v>
      </c>
      <c r="BX204">
        <f ca="1"/>
        <v>46270</v>
      </c>
      <c r="BY204">
        <f ca="1"/>
        <v>31890.370000000003</v>
      </c>
      <c r="BZ204" t="str">
        <f ca="1"/>
        <v xml:space="preserve"> Net Worth</v>
      </c>
    </row>
    <row r="205" spans="1:78" x14ac:dyDescent="0.25">
      <c r="A205" t="str">
        <f ca="1"/>
        <v>Kulo Internet</v>
      </c>
      <c r="B205" s="8">
        <f ca="1"/>
        <v>46270</v>
      </c>
      <c r="C205" s="107">
        <f ca="1"/>
        <v>1134.6100000000022</v>
      </c>
      <c r="D205" t="str">
        <f ca="1"/>
        <v>Acct  1 - US Bank</v>
      </c>
      <c r="F205" t="str">
        <f ca="1"/>
        <v>Cese Phone</v>
      </c>
      <c r="G205" s="8">
        <f ca="1"/>
        <v>46270</v>
      </c>
      <c r="H205" s="107">
        <f ca="1"/>
        <v>9937.130000000001</v>
      </c>
      <c r="I205" s="107">
        <f ca="1"/>
        <v>-16033.619999999999</v>
      </c>
      <c r="J205" s="107">
        <f ca="1"/>
        <v>36864.86</v>
      </c>
      <c r="K205" s="107">
        <f ca="1"/>
        <v>31748.370000000003</v>
      </c>
      <c r="L205" s="107">
        <f ca="1"/>
        <v>992.61000000000217</v>
      </c>
      <c r="M205" s="107">
        <f ca="1"/>
        <v>8944.5199999999986</v>
      </c>
      <c r="N205" s="107">
        <f ca="1"/>
        <v>24688.39</v>
      </c>
      <c r="O205" s="107">
        <f ca="1"/>
        <v>114.43</v>
      </c>
      <c r="P205" s="107">
        <f ca="1"/>
        <v>12062.04</v>
      </c>
      <c r="Q205" s="107">
        <f ca="1"/>
        <v>-4134.05</v>
      </c>
      <c r="R205" s="107">
        <f ca="1"/>
        <v>-7627.82</v>
      </c>
      <c r="S205" s="107">
        <f ca="1"/>
        <v>-4271.75</v>
      </c>
      <c r="T205" s="107">
        <f ca="1"/>
        <v>0</v>
      </c>
      <c r="U205" s="107">
        <f ca="1"/>
        <v>980</v>
      </c>
      <c r="W205" t="str">
        <f ca="1"/>
        <v>Cese Phone</v>
      </c>
      <c r="X205">
        <f ca="1"/>
        <v>46270</v>
      </c>
      <c r="Y205">
        <f ca="1"/>
        <v>992.61000000000217</v>
      </c>
      <c r="Z205" t="str">
        <f ca="1"/>
        <v>Acct  1 - US Bank</v>
      </c>
      <c r="AA205" t="str">
        <f ca="1"/>
        <v>Cese Phone</v>
      </c>
      <c r="AB205">
        <f ca="1"/>
        <v>46270</v>
      </c>
      <c r="AC205">
        <f ca="1"/>
        <v>8944.5199999999986</v>
      </c>
      <c r="AD205" t="str">
        <f ca="1"/>
        <v>Acct  2 - Wells Fargo</v>
      </c>
      <c r="AE205" t="str">
        <f ca="1"/>
        <v>Cese Phone</v>
      </c>
      <c r="AF205">
        <f ca="1"/>
        <v>46270</v>
      </c>
      <c r="AG205">
        <f ca="1"/>
        <v>24688.39</v>
      </c>
      <c r="AH205" t="str">
        <f ca="1"/>
        <v>Acct  3 - ADP</v>
      </c>
      <c r="AI205" t="str">
        <f ca="1"/>
        <v>Cese Phone</v>
      </c>
      <c r="AJ205">
        <f ca="1"/>
        <v>46270</v>
      </c>
      <c r="AK205">
        <f ca="1"/>
        <v>114.43</v>
      </c>
      <c r="AL205" t="str">
        <f ca="1"/>
        <v>Acct  4 - Marcus</v>
      </c>
      <c r="AM205" t="str">
        <f ca="1"/>
        <v>Cese Phone</v>
      </c>
      <c r="AN205">
        <f ca="1"/>
        <v>46270</v>
      </c>
      <c r="AO205">
        <f ca="1"/>
        <v>12062.04</v>
      </c>
      <c r="AP205" t="str">
        <f ca="1"/>
        <v>Acct  5 - T.Rowe Price</v>
      </c>
      <c r="AQ205" t="str">
        <f ca="1"/>
        <v>Cese Phone</v>
      </c>
      <c r="AR205">
        <f ca="1"/>
        <v>46270</v>
      </c>
      <c r="AS205">
        <f ca="1"/>
        <v>-4134.05</v>
      </c>
      <c r="AT205" t="str">
        <f ca="1"/>
        <v>Acct  6 - Platinum</v>
      </c>
      <c r="AU205" t="str">
        <f ca="1"/>
        <v>Cese Phone</v>
      </c>
      <c r="AV205">
        <f ca="1"/>
        <v>46270</v>
      </c>
      <c r="AW205">
        <f ca="1"/>
        <v>-7627.82</v>
      </c>
      <c r="AX205" t="str">
        <f ca="1"/>
        <v>Acct  7 - Visa Go</v>
      </c>
      <c r="AY205" t="str">
        <f ca="1"/>
        <v>Cese Phone</v>
      </c>
      <c r="AZ205">
        <f ca="1"/>
        <v>46270</v>
      </c>
      <c r="BA205">
        <f ca="1"/>
        <v>-4271.75</v>
      </c>
      <c r="BB205" t="str">
        <f ca="1"/>
        <v>Acct  8 - CareCredit</v>
      </c>
      <c r="BC205" t="str">
        <f ca="1"/>
        <v>Cese Phone</v>
      </c>
      <c r="BD205">
        <f ca="1"/>
        <v>46270</v>
      </c>
      <c r="BE205">
        <f ca="1"/>
        <v>0</v>
      </c>
      <c r="BF205" t="str">
        <f ca="1"/>
        <v>Acct  9 - Costco</v>
      </c>
      <c r="BG205" t="str">
        <f ca="1"/>
        <v>Cese Phone</v>
      </c>
      <c r="BH205">
        <f ca="1"/>
        <v>46270</v>
      </c>
      <c r="BI205">
        <f ca="1"/>
        <v>980</v>
      </c>
      <c r="BJ205" t="str">
        <f ca="1"/>
        <v xml:space="preserve">Acct 10 - </v>
      </c>
      <c r="BK205" t="str">
        <f ca="1"/>
        <v>Cese Phone</v>
      </c>
      <c r="BL205">
        <f ca="1"/>
        <v>46270</v>
      </c>
      <c r="BM205">
        <f ca="1"/>
        <v>9937.130000000001</v>
      </c>
      <c r="BN205" t="str">
        <f ca="1"/>
        <v xml:space="preserve"> Checking</v>
      </c>
      <c r="BO205" t="str">
        <f ca="1"/>
        <v>Cese Phone</v>
      </c>
      <c r="BP205">
        <f ca="1"/>
        <v>46270</v>
      </c>
      <c r="BQ205">
        <f ca="1"/>
        <v>-16033.619999999999</v>
      </c>
      <c r="BR205" t="str">
        <f ca="1"/>
        <v xml:space="preserve"> Credit</v>
      </c>
      <c r="BS205" t="str">
        <f ca="1"/>
        <v>Cese Phone</v>
      </c>
      <c r="BT205">
        <f ca="1"/>
        <v>46270</v>
      </c>
      <c r="BU205">
        <f ca="1"/>
        <v>36864.86</v>
      </c>
      <c r="BV205" t="str">
        <f ca="1"/>
        <v xml:space="preserve"> Savings</v>
      </c>
      <c r="BW205" t="str">
        <f ca="1"/>
        <v>Cese Phone</v>
      </c>
      <c r="BX205">
        <f ca="1"/>
        <v>46270</v>
      </c>
      <c r="BY205">
        <f ca="1"/>
        <v>31748.370000000003</v>
      </c>
      <c r="BZ205" t="str">
        <f ca="1"/>
        <v xml:space="preserve"> Net Worth</v>
      </c>
    </row>
    <row r="206" spans="1:78" x14ac:dyDescent="0.25">
      <c r="A206" t="str">
        <f ca="1"/>
        <v>Cese Phone</v>
      </c>
      <c r="B206" s="8">
        <f ca="1"/>
        <v>46270</v>
      </c>
      <c r="C206" s="107">
        <f ca="1"/>
        <v>992.61000000000217</v>
      </c>
      <c r="D206" t="str">
        <f ca="1"/>
        <v>Acct  1 - US Bank</v>
      </c>
      <c r="F206" t="str">
        <f ca="1"/>
        <v>Phone</v>
      </c>
      <c r="G206" s="8">
        <f ca="1"/>
        <v>46270</v>
      </c>
      <c r="H206" s="107">
        <f ca="1"/>
        <v>9786.4600000000009</v>
      </c>
      <c r="I206" s="107">
        <f ca="1"/>
        <v>-16033.619999999999</v>
      </c>
      <c r="J206" s="107">
        <f ca="1"/>
        <v>36864.86</v>
      </c>
      <c r="K206" s="107">
        <f ca="1"/>
        <v>31597.699999999997</v>
      </c>
      <c r="L206" s="107">
        <f ca="1"/>
        <v>841.94000000000221</v>
      </c>
      <c r="M206" s="107">
        <f ca="1"/>
        <v>8944.5199999999986</v>
      </c>
      <c r="N206" s="107">
        <f ca="1"/>
        <v>24688.39</v>
      </c>
      <c r="O206" s="107">
        <f ca="1"/>
        <v>114.43</v>
      </c>
      <c r="P206" s="107">
        <f ca="1"/>
        <v>12062.04</v>
      </c>
      <c r="Q206" s="107">
        <f ca="1"/>
        <v>-4134.05</v>
      </c>
      <c r="R206" s="107">
        <f ca="1"/>
        <v>-7627.82</v>
      </c>
      <c r="S206" s="107">
        <f ca="1"/>
        <v>-4271.75</v>
      </c>
      <c r="T206" s="107">
        <f ca="1"/>
        <v>0</v>
      </c>
      <c r="U206" s="107">
        <f ca="1"/>
        <v>980</v>
      </c>
      <c r="W206" t="str">
        <f ca="1"/>
        <v>Phone</v>
      </c>
      <c r="X206">
        <f ca="1"/>
        <v>46270</v>
      </c>
      <c r="Y206">
        <f ca="1"/>
        <v>841.94000000000221</v>
      </c>
      <c r="Z206" t="str">
        <f ca="1"/>
        <v>Acct  1 - US Bank</v>
      </c>
      <c r="AA206" t="str">
        <f ca="1"/>
        <v>Phone</v>
      </c>
      <c r="AB206">
        <f ca="1"/>
        <v>46270</v>
      </c>
      <c r="AC206">
        <f ca="1"/>
        <v>8944.5199999999986</v>
      </c>
      <c r="AD206" t="str">
        <f ca="1"/>
        <v>Acct  2 - Wells Fargo</v>
      </c>
      <c r="AE206" t="str">
        <f ca="1"/>
        <v>Phone</v>
      </c>
      <c r="AF206">
        <f ca="1"/>
        <v>46270</v>
      </c>
      <c r="AG206">
        <f ca="1"/>
        <v>24688.39</v>
      </c>
      <c r="AH206" t="str">
        <f ca="1"/>
        <v>Acct  3 - ADP</v>
      </c>
      <c r="AI206" t="str">
        <f ca="1"/>
        <v>Phone</v>
      </c>
      <c r="AJ206">
        <f ca="1"/>
        <v>46270</v>
      </c>
      <c r="AK206">
        <f ca="1"/>
        <v>114.43</v>
      </c>
      <c r="AL206" t="str">
        <f ca="1"/>
        <v>Acct  4 - Marcus</v>
      </c>
      <c r="AM206" t="str">
        <f ca="1"/>
        <v>Phone</v>
      </c>
      <c r="AN206">
        <f ca="1"/>
        <v>46270</v>
      </c>
      <c r="AO206">
        <f ca="1"/>
        <v>12062.04</v>
      </c>
      <c r="AP206" t="str">
        <f ca="1"/>
        <v>Acct  5 - T.Rowe Price</v>
      </c>
      <c r="AQ206" t="str">
        <f ca="1"/>
        <v>Phone</v>
      </c>
      <c r="AR206">
        <f ca="1"/>
        <v>46270</v>
      </c>
      <c r="AS206">
        <f ca="1"/>
        <v>-4134.05</v>
      </c>
      <c r="AT206" t="str">
        <f ca="1"/>
        <v>Acct  6 - Platinum</v>
      </c>
      <c r="AU206" t="str">
        <f ca="1"/>
        <v>Phone</v>
      </c>
      <c r="AV206">
        <f ca="1"/>
        <v>46270</v>
      </c>
      <c r="AW206">
        <f ca="1"/>
        <v>-7627.82</v>
      </c>
      <c r="AX206" t="str">
        <f ca="1"/>
        <v>Acct  7 - Visa Go</v>
      </c>
      <c r="AY206" t="str">
        <f ca="1"/>
        <v>Phone</v>
      </c>
      <c r="AZ206">
        <f ca="1"/>
        <v>46270</v>
      </c>
      <c r="BA206">
        <f ca="1"/>
        <v>-4271.75</v>
      </c>
      <c r="BB206" t="str">
        <f ca="1"/>
        <v>Acct  8 - CareCredit</v>
      </c>
      <c r="BC206" t="str">
        <f ca="1"/>
        <v>Phone</v>
      </c>
      <c r="BD206">
        <f ca="1"/>
        <v>46270</v>
      </c>
      <c r="BE206">
        <f ca="1"/>
        <v>0</v>
      </c>
      <c r="BF206" t="str">
        <f ca="1"/>
        <v>Acct  9 - Costco</v>
      </c>
      <c r="BG206" t="str">
        <f ca="1"/>
        <v>Phone</v>
      </c>
      <c r="BH206">
        <f ca="1"/>
        <v>46270</v>
      </c>
      <c r="BI206">
        <f ca="1"/>
        <v>980</v>
      </c>
      <c r="BJ206" t="str">
        <f ca="1"/>
        <v xml:space="preserve">Acct 10 - </v>
      </c>
      <c r="BK206" t="str">
        <f ca="1"/>
        <v>Phone</v>
      </c>
      <c r="BL206">
        <f ca="1"/>
        <v>46270</v>
      </c>
      <c r="BM206">
        <f ca="1"/>
        <v>9786.4600000000009</v>
      </c>
      <c r="BN206" t="str">
        <f ca="1"/>
        <v xml:space="preserve"> Checking</v>
      </c>
      <c r="BO206" t="str">
        <f ca="1"/>
        <v>Phone</v>
      </c>
      <c r="BP206">
        <f ca="1"/>
        <v>46270</v>
      </c>
      <c r="BQ206">
        <f ca="1"/>
        <v>-16033.619999999999</v>
      </c>
      <c r="BR206" t="str">
        <f ca="1"/>
        <v xml:space="preserve"> Credit</v>
      </c>
      <c r="BS206" t="str">
        <f ca="1"/>
        <v>Phone</v>
      </c>
      <c r="BT206">
        <f ca="1"/>
        <v>46270</v>
      </c>
      <c r="BU206">
        <f ca="1"/>
        <v>36864.86</v>
      </c>
      <c r="BV206" t="str">
        <f ca="1"/>
        <v xml:space="preserve"> Savings</v>
      </c>
      <c r="BW206" t="str">
        <f ca="1"/>
        <v>Phone</v>
      </c>
      <c r="BX206">
        <f ca="1"/>
        <v>46270</v>
      </c>
      <c r="BY206">
        <f ca="1"/>
        <v>31597.699999999997</v>
      </c>
      <c r="BZ206" t="str">
        <f ca="1"/>
        <v xml:space="preserve"> Net Worth</v>
      </c>
    </row>
    <row r="207" spans="1:78" x14ac:dyDescent="0.25">
      <c r="A207" t="str">
        <f ca="1"/>
        <v>Phone</v>
      </c>
      <c r="B207" s="8">
        <f ca="1"/>
        <v>46270</v>
      </c>
      <c r="C207" s="107">
        <f ca="1"/>
        <v>841.94000000000221</v>
      </c>
      <c r="D207" t="str">
        <f ca="1"/>
        <v>Acct  1 - US Bank</v>
      </c>
      <c r="F207" t="str">
        <f ca="1"/>
        <v>Sony</v>
      </c>
      <c r="G207" s="8">
        <f ca="1"/>
        <v>46273</v>
      </c>
      <c r="H207" s="107">
        <f ca="1"/>
        <v>9768.4700000000012</v>
      </c>
      <c r="I207" s="107">
        <f ca="1"/>
        <v>-16033.619999999999</v>
      </c>
      <c r="J207" s="107">
        <f ca="1"/>
        <v>36864.86</v>
      </c>
      <c r="K207" s="107">
        <f ca="1"/>
        <v>31579.71</v>
      </c>
      <c r="L207" s="107">
        <f ca="1"/>
        <v>823.95000000000221</v>
      </c>
      <c r="M207" s="107">
        <f ca="1"/>
        <v>8944.5199999999986</v>
      </c>
      <c r="N207" s="107">
        <f ca="1"/>
        <v>24688.39</v>
      </c>
      <c r="O207" s="107">
        <f ca="1"/>
        <v>114.43</v>
      </c>
      <c r="P207" s="107">
        <f ca="1"/>
        <v>12062.04</v>
      </c>
      <c r="Q207" s="107">
        <f ca="1"/>
        <v>-4134.05</v>
      </c>
      <c r="R207" s="107">
        <f ca="1"/>
        <v>-7627.82</v>
      </c>
      <c r="S207" s="107">
        <f ca="1"/>
        <v>-4271.75</v>
      </c>
      <c r="T207" s="107">
        <f ca="1"/>
        <v>0</v>
      </c>
      <c r="U207" s="107">
        <f ca="1"/>
        <v>980</v>
      </c>
      <c r="W207" t="str">
        <f ca="1"/>
        <v>Sony</v>
      </c>
      <c r="X207">
        <f ca="1"/>
        <v>46273</v>
      </c>
      <c r="Y207">
        <f ca="1"/>
        <v>823.95000000000221</v>
      </c>
      <c r="Z207" t="str">
        <f ca="1"/>
        <v>Acct  1 - US Bank</v>
      </c>
      <c r="AA207" t="str">
        <f ca="1"/>
        <v>Sony</v>
      </c>
      <c r="AB207">
        <f ca="1"/>
        <v>46273</v>
      </c>
      <c r="AC207">
        <f ca="1"/>
        <v>8944.5199999999986</v>
      </c>
      <c r="AD207" t="str">
        <f ca="1"/>
        <v>Acct  2 - Wells Fargo</v>
      </c>
      <c r="AE207" t="str">
        <f ca="1"/>
        <v>Sony</v>
      </c>
      <c r="AF207">
        <f ca="1"/>
        <v>46273</v>
      </c>
      <c r="AG207">
        <f ca="1"/>
        <v>24688.39</v>
      </c>
      <c r="AH207" t="str">
        <f ca="1"/>
        <v>Acct  3 - ADP</v>
      </c>
      <c r="AI207" t="str">
        <f ca="1"/>
        <v>Sony</v>
      </c>
      <c r="AJ207">
        <f ca="1"/>
        <v>46273</v>
      </c>
      <c r="AK207">
        <f ca="1"/>
        <v>114.43</v>
      </c>
      <c r="AL207" t="str">
        <f ca="1"/>
        <v>Acct  4 - Marcus</v>
      </c>
      <c r="AM207" t="str">
        <f ca="1"/>
        <v>Sony</v>
      </c>
      <c r="AN207">
        <f ca="1"/>
        <v>46273</v>
      </c>
      <c r="AO207">
        <f ca="1"/>
        <v>12062.04</v>
      </c>
      <c r="AP207" t="str">
        <f ca="1"/>
        <v>Acct  5 - T.Rowe Price</v>
      </c>
      <c r="AQ207" t="str">
        <f ca="1"/>
        <v>Sony</v>
      </c>
      <c r="AR207">
        <f ca="1"/>
        <v>46273</v>
      </c>
      <c r="AS207">
        <f ca="1"/>
        <v>-4134.05</v>
      </c>
      <c r="AT207" t="str">
        <f ca="1"/>
        <v>Acct  6 - Platinum</v>
      </c>
      <c r="AU207" t="str">
        <f ca="1"/>
        <v>Sony</v>
      </c>
      <c r="AV207">
        <f ca="1"/>
        <v>46273</v>
      </c>
      <c r="AW207">
        <f ca="1"/>
        <v>-7627.82</v>
      </c>
      <c r="AX207" t="str">
        <f ca="1"/>
        <v>Acct  7 - Visa Go</v>
      </c>
      <c r="AY207" t="str">
        <f ca="1"/>
        <v>Sony</v>
      </c>
      <c r="AZ207">
        <f ca="1"/>
        <v>46273</v>
      </c>
      <c r="BA207">
        <f ca="1"/>
        <v>-4271.75</v>
      </c>
      <c r="BB207" t="str">
        <f ca="1"/>
        <v>Acct  8 - CareCredit</v>
      </c>
      <c r="BC207" t="str">
        <f ca="1"/>
        <v>Sony</v>
      </c>
      <c r="BD207">
        <f ca="1"/>
        <v>46273</v>
      </c>
      <c r="BE207">
        <f ca="1"/>
        <v>0</v>
      </c>
      <c r="BF207" t="str">
        <f ca="1"/>
        <v>Acct  9 - Costco</v>
      </c>
      <c r="BG207" t="str">
        <f ca="1"/>
        <v>Sony</v>
      </c>
      <c r="BH207">
        <f ca="1"/>
        <v>46273</v>
      </c>
      <c r="BI207">
        <f ca="1"/>
        <v>980</v>
      </c>
      <c r="BJ207" t="str">
        <f ca="1"/>
        <v xml:space="preserve">Acct 10 - </v>
      </c>
      <c r="BK207" t="str">
        <f ca="1"/>
        <v>Sony</v>
      </c>
      <c r="BL207">
        <f ca="1"/>
        <v>46273</v>
      </c>
      <c r="BM207">
        <f ca="1"/>
        <v>9768.4700000000012</v>
      </c>
      <c r="BN207" t="str">
        <f ca="1"/>
        <v xml:space="preserve"> Checking</v>
      </c>
      <c r="BO207" t="str">
        <f ca="1"/>
        <v>Sony</v>
      </c>
      <c r="BP207">
        <f ca="1"/>
        <v>46273</v>
      </c>
      <c r="BQ207">
        <f ca="1"/>
        <v>-16033.619999999999</v>
      </c>
      <c r="BR207" t="str">
        <f ca="1"/>
        <v xml:space="preserve"> Credit</v>
      </c>
      <c r="BS207" t="str">
        <f ca="1"/>
        <v>Sony</v>
      </c>
      <c r="BT207">
        <f ca="1"/>
        <v>46273</v>
      </c>
      <c r="BU207">
        <f ca="1"/>
        <v>36864.86</v>
      </c>
      <c r="BV207" t="str">
        <f ca="1"/>
        <v xml:space="preserve"> Savings</v>
      </c>
      <c r="BW207" t="str">
        <f ca="1"/>
        <v>Sony</v>
      </c>
      <c r="BX207">
        <f ca="1"/>
        <v>46273</v>
      </c>
      <c r="BY207">
        <f ca="1"/>
        <v>31579.71</v>
      </c>
      <c r="BZ207" t="str">
        <f ca="1"/>
        <v xml:space="preserve"> Net Worth</v>
      </c>
    </row>
    <row r="208" spans="1:78" x14ac:dyDescent="0.25">
      <c r="A208" t="str">
        <f ca="1"/>
        <v>Sony</v>
      </c>
      <c r="B208" s="8">
        <f ca="1"/>
        <v>46273</v>
      </c>
      <c r="C208" s="107">
        <f ca="1"/>
        <v>823.95000000000221</v>
      </c>
      <c r="D208" t="str">
        <f ca="1"/>
        <v>Acct  1 - US Bank</v>
      </c>
      <c r="F208" t="str">
        <f ca="1"/>
        <v>Phone Insurance</v>
      </c>
      <c r="G208" s="8">
        <f ca="1"/>
        <v>46273</v>
      </c>
      <c r="H208" s="107">
        <f ca="1"/>
        <v>9760.4700000000012</v>
      </c>
      <c r="I208" s="107">
        <f ca="1"/>
        <v>-16033.619999999999</v>
      </c>
      <c r="J208" s="107">
        <f ca="1"/>
        <v>36864.86</v>
      </c>
      <c r="K208" s="107">
        <f ca="1"/>
        <v>31571.71</v>
      </c>
      <c r="L208" s="107">
        <f ca="1"/>
        <v>815.95000000000221</v>
      </c>
      <c r="M208" s="107">
        <f ca="1"/>
        <v>8944.5199999999986</v>
      </c>
      <c r="N208" s="107">
        <f ca="1"/>
        <v>24688.39</v>
      </c>
      <c r="O208" s="107">
        <f ca="1"/>
        <v>114.43</v>
      </c>
      <c r="P208" s="107">
        <f ca="1"/>
        <v>12062.04</v>
      </c>
      <c r="Q208" s="107">
        <f ca="1"/>
        <v>-4134.05</v>
      </c>
      <c r="R208" s="107">
        <f ca="1"/>
        <v>-7627.82</v>
      </c>
      <c r="S208" s="107">
        <f ca="1"/>
        <v>-4271.75</v>
      </c>
      <c r="T208" s="107">
        <f ca="1"/>
        <v>0</v>
      </c>
      <c r="U208" s="107">
        <f ca="1"/>
        <v>980</v>
      </c>
      <c r="W208" t="str">
        <f ca="1"/>
        <v>Phone Insurance</v>
      </c>
      <c r="X208">
        <f ca="1"/>
        <v>46273</v>
      </c>
      <c r="Y208">
        <f ca="1"/>
        <v>815.95000000000221</v>
      </c>
      <c r="Z208" t="str">
        <f ca="1"/>
        <v>Acct  1 - US Bank</v>
      </c>
      <c r="AA208" t="str">
        <f ca="1"/>
        <v>Phone Insurance</v>
      </c>
      <c r="AB208">
        <f ca="1"/>
        <v>46273</v>
      </c>
      <c r="AC208">
        <f ca="1"/>
        <v>8944.5199999999986</v>
      </c>
      <c r="AD208" t="str">
        <f ca="1"/>
        <v>Acct  2 - Wells Fargo</v>
      </c>
      <c r="AE208" t="str">
        <f ca="1"/>
        <v>Phone Insurance</v>
      </c>
      <c r="AF208">
        <f ca="1"/>
        <v>46273</v>
      </c>
      <c r="AG208">
        <f ca="1"/>
        <v>24688.39</v>
      </c>
      <c r="AH208" t="str">
        <f ca="1"/>
        <v>Acct  3 - ADP</v>
      </c>
      <c r="AI208" t="str">
        <f ca="1"/>
        <v>Phone Insurance</v>
      </c>
      <c r="AJ208">
        <f ca="1"/>
        <v>46273</v>
      </c>
      <c r="AK208">
        <f ca="1"/>
        <v>114.43</v>
      </c>
      <c r="AL208" t="str">
        <f ca="1"/>
        <v>Acct  4 - Marcus</v>
      </c>
      <c r="AM208" t="str">
        <f ca="1"/>
        <v>Phone Insurance</v>
      </c>
      <c r="AN208">
        <f ca="1"/>
        <v>46273</v>
      </c>
      <c r="AO208">
        <f ca="1"/>
        <v>12062.04</v>
      </c>
      <c r="AP208" t="str">
        <f ca="1"/>
        <v>Acct  5 - T.Rowe Price</v>
      </c>
      <c r="AQ208" t="str">
        <f ca="1"/>
        <v>Phone Insurance</v>
      </c>
      <c r="AR208">
        <f ca="1"/>
        <v>46273</v>
      </c>
      <c r="AS208">
        <f ca="1"/>
        <v>-4134.05</v>
      </c>
      <c r="AT208" t="str">
        <f ca="1"/>
        <v>Acct  6 - Platinum</v>
      </c>
      <c r="AU208" t="str">
        <f ca="1"/>
        <v>Phone Insurance</v>
      </c>
      <c r="AV208">
        <f ca="1"/>
        <v>46273</v>
      </c>
      <c r="AW208">
        <f ca="1"/>
        <v>-7627.82</v>
      </c>
      <c r="AX208" t="str">
        <f ca="1"/>
        <v>Acct  7 - Visa Go</v>
      </c>
      <c r="AY208" t="str">
        <f ca="1"/>
        <v>Phone Insurance</v>
      </c>
      <c r="AZ208">
        <f ca="1"/>
        <v>46273</v>
      </c>
      <c r="BA208">
        <f ca="1"/>
        <v>-4271.75</v>
      </c>
      <c r="BB208" t="str">
        <f ca="1"/>
        <v>Acct  8 - CareCredit</v>
      </c>
      <c r="BC208" t="str">
        <f ca="1"/>
        <v>Phone Insurance</v>
      </c>
      <c r="BD208">
        <f ca="1"/>
        <v>46273</v>
      </c>
      <c r="BE208">
        <f ca="1"/>
        <v>0</v>
      </c>
      <c r="BF208" t="str">
        <f ca="1"/>
        <v>Acct  9 - Costco</v>
      </c>
      <c r="BG208" t="str">
        <f ca="1"/>
        <v>Phone Insurance</v>
      </c>
      <c r="BH208">
        <f ca="1"/>
        <v>46273</v>
      </c>
      <c r="BI208">
        <f ca="1"/>
        <v>980</v>
      </c>
      <c r="BJ208" t="str">
        <f ca="1"/>
        <v xml:space="preserve">Acct 10 - </v>
      </c>
      <c r="BK208" t="str">
        <f ca="1"/>
        <v>Phone Insurance</v>
      </c>
      <c r="BL208">
        <f ca="1"/>
        <v>46273</v>
      </c>
      <c r="BM208">
        <f ca="1"/>
        <v>9760.4700000000012</v>
      </c>
      <c r="BN208" t="str">
        <f ca="1"/>
        <v xml:space="preserve"> Checking</v>
      </c>
      <c r="BO208" t="str">
        <f ca="1"/>
        <v>Phone Insurance</v>
      </c>
      <c r="BP208">
        <f ca="1"/>
        <v>46273</v>
      </c>
      <c r="BQ208">
        <f ca="1"/>
        <v>-16033.619999999999</v>
      </c>
      <c r="BR208" t="str">
        <f ca="1"/>
        <v xml:space="preserve"> Credit</v>
      </c>
      <c r="BS208" t="str">
        <f ca="1"/>
        <v>Phone Insurance</v>
      </c>
      <c r="BT208">
        <f ca="1"/>
        <v>46273</v>
      </c>
      <c r="BU208">
        <f ca="1"/>
        <v>36864.86</v>
      </c>
      <c r="BV208" t="str">
        <f ca="1"/>
        <v xml:space="preserve"> Savings</v>
      </c>
      <c r="BW208" t="str">
        <f ca="1"/>
        <v>Phone Insurance</v>
      </c>
      <c r="BX208">
        <f ca="1"/>
        <v>46273</v>
      </c>
      <c r="BY208">
        <f ca="1"/>
        <v>31571.71</v>
      </c>
      <c r="BZ208" t="str">
        <f ca="1"/>
        <v xml:space="preserve"> Net Worth</v>
      </c>
    </row>
    <row r="209" spans="1:78" x14ac:dyDescent="0.25">
      <c r="A209" t="str">
        <f ca="1"/>
        <v>Phone Insurance</v>
      </c>
      <c r="B209" s="8">
        <f ca="1"/>
        <v>46273</v>
      </c>
      <c r="C209" s="107">
        <f ca="1"/>
        <v>815.95000000000221</v>
      </c>
      <c r="D209" t="str">
        <f ca="1"/>
        <v>Acct  1 - US Bank</v>
      </c>
      <c r="F209" t="str">
        <f ca="1"/>
        <v>Amazon</v>
      </c>
      <c r="G209" s="8">
        <f ca="1"/>
        <v>46274</v>
      </c>
      <c r="H209" s="107">
        <f ca="1"/>
        <v>9744.3200000000015</v>
      </c>
      <c r="I209" s="107">
        <f ca="1"/>
        <v>-16033.619999999999</v>
      </c>
      <c r="J209" s="107">
        <f ca="1"/>
        <v>36864.86</v>
      </c>
      <c r="K209" s="107">
        <f ca="1"/>
        <v>31555.559999999998</v>
      </c>
      <c r="L209" s="107">
        <f ca="1"/>
        <v>799.80000000000223</v>
      </c>
      <c r="M209" s="107">
        <f ca="1"/>
        <v>8944.5199999999986</v>
      </c>
      <c r="N209" s="107">
        <f ca="1"/>
        <v>24688.39</v>
      </c>
      <c r="O209" s="107">
        <f ca="1"/>
        <v>114.43</v>
      </c>
      <c r="P209" s="107">
        <f ca="1"/>
        <v>12062.04</v>
      </c>
      <c r="Q209" s="107">
        <f ca="1"/>
        <v>-4134.05</v>
      </c>
      <c r="R209" s="107">
        <f ca="1"/>
        <v>-7627.82</v>
      </c>
      <c r="S209" s="107">
        <f ca="1"/>
        <v>-4271.75</v>
      </c>
      <c r="T209" s="107">
        <f ca="1"/>
        <v>0</v>
      </c>
      <c r="U209" s="107">
        <f ca="1"/>
        <v>980</v>
      </c>
      <c r="W209" t="str">
        <f ca="1"/>
        <v>Amazon</v>
      </c>
      <c r="X209">
        <f ca="1"/>
        <v>46274</v>
      </c>
      <c r="Y209">
        <f ca="1"/>
        <v>799.80000000000223</v>
      </c>
      <c r="Z209" t="str">
        <f ca="1"/>
        <v>Acct  1 - US Bank</v>
      </c>
      <c r="AA209" t="str">
        <f ca="1"/>
        <v>Amazon</v>
      </c>
      <c r="AB209">
        <f ca="1"/>
        <v>46274</v>
      </c>
      <c r="AC209">
        <f ca="1"/>
        <v>8944.5199999999986</v>
      </c>
      <c r="AD209" t="str">
        <f ca="1"/>
        <v>Acct  2 - Wells Fargo</v>
      </c>
      <c r="AE209" t="str">
        <f ca="1"/>
        <v>Amazon</v>
      </c>
      <c r="AF209">
        <f ca="1"/>
        <v>46274</v>
      </c>
      <c r="AG209">
        <f ca="1"/>
        <v>24688.39</v>
      </c>
      <c r="AH209" t="str">
        <f ca="1"/>
        <v>Acct  3 - ADP</v>
      </c>
      <c r="AI209" t="str">
        <f ca="1"/>
        <v>Amazon</v>
      </c>
      <c r="AJ209">
        <f ca="1"/>
        <v>46274</v>
      </c>
      <c r="AK209">
        <f ca="1"/>
        <v>114.43</v>
      </c>
      <c r="AL209" t="str">
        <f ca="1"/>
        <v>Acct  4 - Marcus</v>
      </c>
      <c r="AM209" t="str">
        <f ca="1"/>
        <v>Amazon</v>
      </c>
      <c r="AN209">
        <f ca="1"/>
        <v>46274</v>
      </c>
      <c r="AO209">
        <f ca="1"/>
        <v>12062.04</v>
      </c>
      <c r="AP209" t="str">
        <f ca="1"/>
        <v>Acct  5 - T.Rowe Price</v>
      </c>
      <c r="AQ209" t="str">
        <f ca="1"/>
        <v>Amazon</v>
      </c>
      <c r="AR209">
        <f ca="1"/>
        <v>46274</v>
      </c>
      <c r="AS209">
        <f ca="1"/>
        <v>-4134.05</v>
      </c>
      <c r="AT209" t="str">
        <f ca="1"/>
        <v>Acct  6 - Platinum</v>
      </c>
      <c r="AU209" t="str">
        <f ca="1"/>
        <v>Amazon</v>
      </c>
      <c r="AV209">
        <f ca="1"/>
        <v>46274</v>
      </c>
      <c r="AW209">
        <f ca="1"/>
        <v>-7627.82</v>
      </c>
      <c r="AX209" t="str">
        <f ca="1"/>
        <v>Acct  7 - Visa Go</v>
      </c>
      <c r="AY209" t="str">
        <f ca="1"/>
        <v>Amazon</v>
      </c>
      <c r="AZ209">
        <f ca="1"/>
        <v>46274</v>
      </c>
      <c r="BA209">
        <f ca="1"/>
        <v>-4271.75</v>
      </c>
      <c r="BB209" t="str">
        <f ca="1"/>
        <v>Acct  8 - CareCredit</v>
      </c>
      <c r="BC209" t="str">
        <f ca="1"/>
        <v>Amazon</v>
      </c>
      <c r="BD209">
        <f ca="1"/>
        <v>46274</v>
      </c>
      <c r="BE209">
        <f ca="1"/>
        <v>0</v>
      </c>
      <c r="BF209" t="str">
        <f ca="1"/>
        <v>Acct  9 - Costco</v>
      </c>
      <c r="BG209" t="str">
        <f ca="1"/>
        <v>Amazon</v>
      </c>
      <c r="BH209">
        <f ca="1"/>
        <v>46274</v>
      </c>
      <c r="BI209">
        <f ca="1"/>
        <v>980</v>
      </c>
      <c r="BJ209" t="str">
        <f ca="1"/>
        <v xml:space="preserve">Acct 10 - </v>
      </c>
      <c r="BK209" t="str">
        <f ca="1"/>
        <v>Amazon</v>
      </c>
      <c r="BL209">
        <f ca="1"/>
        <v>46274</v>
      </c>
      <c r="BM209">
        <f ca="1"/>
        <v>9744.3200000000015</v>
      </c>
      <c r="BN209" t="str">
        <f ca="1"/>
        <v xml:space="preserve"> Checking</v>
      </c>
      <c r="BO209" t="str">
        <f ca="1"/>
        <v>Amazon</v>
      </c>
      <c r="BP209">
        <f ca="1"/>
        <v>46274</v>
      </c>
      <c r="BQ209">
        <f ca="1"/>
        <v>-16033.619999999999</v>
      </c>
      <c r="BR209" t="str">
        <f ca="1"/>
        <v xml:space="preserve"> Credit</v>
      </c>
      <c r="BS209" t="str">
        <f ca="1"/>
        <v>Amazon</v>
      </c>
      <c r="BT209">
        <f ca="1"/>
        <v>46274</v>
      </c>
      <c r="BU209">
        <f ca="1"/>
        <v>36864.86</v>
      </c>
      <c r="BV209" t="str">
        <f ca="1"/>
        <v xml:space="preserve"> Savings</v>
      </c>
      <c r="BW209" t="str">
        <f ca="1"/>
        <v>Amazon</v>
      </c>
      <c r="BX209">
        <f ca="1"/>
        <v>46274</v>
      </c>
      <c r="BY209">
        <f ca="1"/>
        <v>31555.559999999998</v>
      </c>
      <c r="BZ209" t="str">
        <f ca="1"/>
        <v xml:space="preserve"> Net Worth</v>
      </c>
    </row>
    <row r="210" spans="1:78" x14ac:dyDescent="0.25">
      <c r="A210" t="str">
        <f ca="1"/>
        <v>Amazon</v>
      </c>
      <c r="B210" s="8">
        <f ca="1"/>
        <v>46274</v>
      </c>
      <c r="C210" s="107">
        <f ca="1"/>
        <v>799.80000000000223</v>
      </c>
      <c r="D210" t="str">
        <f ca="1"/>
        <v>Acct  1 - US Bank</v>
      </c>
      <c r="F210" t="str">
        <f ca="1"/>
        <v>Paycheck</v>
      </c>
      <c r="G210" s="8">
        <f ca="1"/>
        <v>46276</v>
      </c>
      <c r="H210" s="107">
        <f ca="1"/>
        <v>11344.320000000002</v>
      </c>
      <c r="I210" s="107">
        <f ca="1"/>
        <v>-16033.619999999999</v>
      </c>
      <c r="J210" s="107">
        <f ca="1"/>
        <v>36864.86</v>
      </c>
      <c r="K210" s="107">
        <f ca="1"/>
        <v>33155.56</v>
      </c>
      <c r="L210" s="107">
        <f ca="1"/>
        <v>1939.8000000000022</v>
      </c>
      <c r="M210" s="107">
        <f ca="1"/>
        <v>9404.5199999999986</v>
      </c>
      <c r="N210" s="107">
        <f ca="1"/>
        <v>24688.39</v>
      </c>
      <c r="O210" s="107">
        <f ca="1"/>
        <v>114.43</v>
      </c>
      <c r="P210" s="107">
        <f ca="1"/>
        <v>12062.04</v>
      </c>
      <c r="Q210" s="107">
        <f ca="1"/>
        <v>-4134.05</v>
      </c>
      <c r="R210" s="107">
        <f ca="1"/>
        <v>-7627.82</v>
      </c>
      <c r="S210" s="107">
        <f ca="1"/>
        <v>-4271.75</v>
      </c>
      <c r="T210" s="107">
        <f ca="1"/>
        <v>0</v>
      </c>
      <c r="U210" s="107">
        <f ca="1"/>
        <v>980</v>
      </c>
      <c r="W210" t="str">
        <f ca="1"/>
        <v>Paycheck</v>
      </c>
      <c r="X210">
        <f ca="1"/>
        <v>46276</v>
      </c>
      <c r="Y210">
        <f ca="1"/>
        <v>1939.8000000000022</v>
      </c>
      <c r="Z210" t="str">
        <f ca="1"/>
        <v>Acct  1 - US Bank</v>
      </c>
      <c r="AA210" t="str">
        <f ca="1"/>
        <v>Paycheck</v>
      </c>
      <c r="AB210">
        <f ca="1"/>
        <v>46276</v>
      </c>
      <c r="AC210">
        <f ca="1"/>
        <v>9404.5199999999986</v>
      </c>
      <c r="AD210" t="str">
        <f ca="1"/>
        <v>Acct  2 - Wells Fargo</v>
      </c>
      <c r="AE210" t="str">
        <f ca="1"/>
        <v>Paycheck</v>
      </c>
      <c r="AF210">
        <f ca="1"/>
        <v>46276</v>
      </c>
      <c r="AG210">
        <f ca="1"/>
        <v>24688.39</v>
      </c>
      <c r="AH210" t="str">
        <f ca="1"/>
        <v>Acct  3 - ADP</v>
      </c>
      <c r="AI210" t="str">
        <f ca="1"/>
        <v>Paycheck</v>
      </c>
      <c r="AJ210">
        <f ca="1"/>
        <v>46276</v>
      </c>
      <c r="AK210">
        <f ca="1"/>
        <v>114.43</v>
      </c>
      <c r="AL210" t="str">
        <f ca="1"/>
        <v>Acct  4 - Marcus</v>
      </c>
      <c r="AM210" t="str">
        <f ca="1"/>
        <v>Paycheck</v>
      </c>
      <c r="AN210">
        <f ca="1"/>
        <v>46276</v>
      </c>
      <c r="AO210">
        <f ca="1"/>
        <v>12062.04</v>
      </c>
      <c r="AP210" t="str">
        <f ca="1"/>
        <v>Acct  5 - T.Rowe Price</v>
      </c>
      <c r="AQ210" t="str">
        <f ca="1"/>
        <v>Paycheck</v>
      </c>
      <c r="AR210">
        <f ca="1"/>
        <v>46276</v>
      </c>
      <c r="AS210">
        <f ca="1"/>
        <v>-4134.05</v>
      </c>
      <c r="AT210" t="str">
        <f ca="1"/>
        <v>Acct  6 - Platinum</v>
      </c>
      <c r="AU210" t="str">
        <f ca="1"/>
        <v>Paycheck</v>
      </c>
      <c r="AV210">
        <f ca="1"/>
        <v>46276</v>
      </c>
      <c r="AW210">
        <f ca="1"/>
        <v>-7627.82</v>
      </c>
      <c r="AX210" t="str">
        <f ca="1"/>
        <v>Acct  7 - Visa Go</v>
      </c>
      <c r="AY210" t="str">
        <f ca="1"/>
        <v>Paycheck</v>
      </c>
      <c r="AZ210">
        <f ca="1"/>
        <v>46276</v>
      </c>
      <c r="BA210">
        <f ca="1"/>
        <v>-4271.75</v>
      </c>
      <c r="BB210" t="str">
        <f ca="1"/>
        <v>Acct  8 - CareCredit</v>
      </c>
      <c r="BC210" t="str">
        <f ca="1"/>
        <v>Paycheck</v>
      </c>
      <c r="BD210">
        <f ca="1"/>
        <v>46276</v>
      </c>
      <c r="BE210">
        <f ca="1"/>
        <v>0</v>
      </c>
      <c r="BF210" t="str">
        <f ca="1"/>
        <v>Acct  9 - Costco</v>
      </c>
      <c r="BG210" t="str">
        <f ca="1"/>
        <v>Paycheck</v>
      </c>
      <c r="BH210">
        <f ca="1"/>
        <v>46276</v>
      </c>
      <c r="BI210">
        <f ca="1"/>
        <v>980</v>
      </c>
      <c r="BJ210" t="str">
        <f ca="1"/>
        <v xml:space="preserve">Acct 10 - </v>
      </c>
      <c r="BK210" t="str">
        <f ca="1"/>
        <v>Paycheck</v>
      </c>
      <c r="BL210">
        <f ca="1"/>
        <v>46276</v>
      </c>
      <c r="BM210">
        <f ca="1"/>
        <v>11344.320000000002</v>
      </c>
      <c r="BN210" t="str">
        <f ca="1"/>
        <v xml:space="preserve"> Checking</v>
      </c>
      <c r="BO210" t="str">
        <f ca="1"/>
        <v>Paycheck</v>
      </c>
      <c r="BP210">
        <f ca="1"/>
        <v>46276</v>
      </c>
      <c r="BQ210">
        <f ca="1"/>
        <v>-16033.619999999999</v>
      </c>
      <c r="BR210" t="str">
        <f ca="1"/>
        <v xml:space="preserve"> Credit</v>
      </c>
      <c r="BS210" t="str">
        <f ca="1"/>
        <v>Paycheck</v>
      </c>
      <c r="BT210">
        <f ca="1"/>
        <v>46276</v>
      </c>
      <c r="BU210">
        <f ca="1"/>
        <v>36864.86</v>
      </c>
      <c r="BV210" t="str">
        <f ca="1"/>
        <v xml:space="preserve"> Savings</v>
      </c>
      <c r="BW210" t="str">
        <f ca="1"/>
        <v>Paycheck</v>
      </c>
      <c r="BX210">
        <f ca="1"/>
        <v>46276</v>
      </c>
      <c r="BY210">
        <f ca="1"/>
        <v>33155.56</v>
      </c>
      <c r="BZ210" t="str">
        <f ca="1"/>
        <v xml:space="preserve"> Net Worth</v>
      </c>
    </row>
    <row r="211" spans="1:78" x14ac:dyDescent="0.25">
      <c r="A211" t="str">
        <f ca="1"/>
        <v>Paycheck</v>
      </c>
      <c r="B211" s="8">
        <f ca="1"/>
        <v>46276</v>
      </c>
      <c r="C211" s="107">
        <f ca="1"/>
        <v>1939.8000000000022</v>
      </c>
      <c r="D211" t="str">
        <f ca="1"/>
        <v>Acct  1 - US Bank</v>
      </c>
      <c r="F211" t="str">
        <f ca="1"/>
        <v>Ameritas</v>
      </c>
      <c r="G211" s="8">
        <f ca="1"/>
        <v>46276</v>
      </c>
      <c r="H211" s="107">
        <f ca="1"/>
        <v>11344.320000000002</v>
      </c>
      <c r="I211" s="107">
        <f ca="1"/>
        <v>-16033.619999999999</v>
      </c>
      <c r="J211" s="107">
        <f ca="1"/>
        <v>36976.86</v>
      </c>
      <c r="K211" s="107">
        <f ca="1"/>
        <v>33267.56</v>
      </c>
      <c r="L211" s="107">
        <f ca="1"/>
        <v>1939.8000000000022</v>
      </c>
      <c r="M211" s="107">
        <f ca="1"/>
        <v>9404.5199999999986</v>
      </c>
      <c r="N211" s="107">
        <f ca="1"/>
        <v>24800.39</v>
      </c>
      <c r="O211" s="107">
        <f ca="1"/>
        <v>114.43</v>
      </c>
      <c r="P211" s="107">
        <f ca="1"/>
        <v>12062.04</v>
      </c>
      <c r="Q211" s="107">
        <f ca="1"/>
        <v>-4134.05</v>
      </c>
      <c r="R211" s="107">
        <f ca="1"/>
        <v>-7627.82</v>
      </c>
      <c r="S211" s="107">
        <f ca="1"/>
        <v>-4271.75</v>
      </c>
      <c r="T211" s="107">
        <f ca="1"/>
        <v>0</v>
      </c>
      <c r="U211" s="107">
        <f ca="1"/>
        <v>980</v>
      </c>
      <c r="W211" t="str">
        <f ca="1"/>
        <v>Ameritas</v>
      </c>
      <c r="X211">
        <f ca="1"/>
        <v>46276</v>
      </c>
      <c r="Y211">
        <f ca="1"/>
        <v>1939.8000000000022</v>
      </c>
      <c r="Z211" t="str">
        <f ca="1"/>
        <v>Acct  1 - US Bank</v>
      </c>
      <c r="AA211" t="str">
        <f ca="1"/>
        <v>Ameritas</v>
      </c>
      <c r="AB211">
        <f ca="1"/>
        <v>46276</v>
      </c>
      <c r="AC211">
        <f ca="1"/>
        <v>9404.5199999999986</v>
      </c>
      <c r="AD211" t="str">
        <f ca="1"/>
        <v>Acct  2 - Wells Fargo</v>
      </c>
      <c r="AE211" t="str">
        <f ca="1"/>
        <v>Ameritas</v>
      </c>
      <c r="AF211">
        <f ca="1"/>
        <v>46276</v>
      </c>
      <c r="AG211">
        <f ca="1"/>
        <v>24800.39</v>
      </c>
      <c r="AH211" t="str">
        <f ca="1"/>
        <v>Acct  3 - ADP</v>
      </c>
      <c r="AI211" t="str">
        <f ca="1"/>
        <v>Ameritas</v>
      </c>
      <c r="AJ211">
        <f ca="1"/>
        <v>46276</v>
      </c>
      <c r="AK211">
        <f ca="1"/>
        <v>114.43</v>
      </c>
      <c r="AL211" t="str">
        <f ca="1"/>
        <v>Acct  4 - Marcus</v>
      </c>
      <c r="AM211" t="str">
        <f ca="1"/>
        <v>Ameritas</v>
      </c>
      <c r="AN211">
        <f ca="1"/>
        <v>46276</v>
      </c>
      <c r="AO211">
        <f ca="1"/>
        <v>12062.04</v>
      </c>
      <c r="AP211" t="str">
        <f ca="1"/>
        <v>Acct  5 - T.Rowe Price</v>
      </c>
      <c r="AQ211" t="str">
        <f ca="1"/>
        <v>Ameritas</v>
      </c>
      <c r="AR211">
        <f ca="1"/>
        <v>46276</v>
      </c>
      <c r="AS211">
        <f ca="1"/>
        <v>-4134.05</v>
      </c>
      <c r="AT211" t="str">
        <f ca="1"/>
        <v>Acct  6 - Platinum</v>
      </c>
      <c r="AU211" t="str">
        <f ca="1"/>
        <v>Ameritas</v>
      </c>
      <c r="AV211">
        <f ca="1"/>
        <v>46276</v>
      </c>
      <c r="AW211">
        <f ca="1"/>
        <v>-7627.82</v>
      </c>
      <c r="AX211" t="str">
        <f ca="1"/>
        <v>Acct  7 - Visa Go</v>
      </c>
      <c r="AY211" t="str">
        <f ca="1"/>
        <v>Ameritas</v>
      </c>
      <c r="AZ211">
        <f ca="1"/>
        <v>46276</v>
      </c>
      <c r="BA211">
        <f ca="1"/>
        <v>-4271.75</v>
      </c>
      <c r="BB211" t="str">
        <f ca="1"/>
        <v>Acct  8 - CareCredit</v>
      </c>
      <c r="BC211" t="str">
        <f ca="1"/>
        <v>Ameritas</v>
      </c>
      <c r="BD211">
        <f ca="1"/>
        <v>46276</v>
      </c>
      <c r="BE211">
        <f ca="1"/>
        <v>0</v>
      </c>
      <c r="BF211" t="str">
        <f ca="1"/>
        <v>Acct  9 - Costco</v>
      </c>
      <c r="BG211" t="str">
        <f ca="1"/>
        <v>Ameritas</v>
      </c>
      <c r="BH211">
        <f ca="1"/>
        <v>46276</v>
      </c>
      <c r="BI211">
        <f ca="1"/>
        <v>980</v>
      </c>
      <c r="BJ211" t="str">
        <f ca="1"/>
        <v xml:space="preserve">Acct 10 - </v>
      </c>
      <c r="BK211" t="str">
        <f ca="1"/>
        <v>Ameritas</v>
      </c>
      <c r="BL211">
        <f ca="1"/>
        <v>46276</v>
      </c>
      <c r="BM211">
        <f ca="1"/>
        <v>11344.320000000002</v>
      </c>
      <c r="BN211" t="str">
        <f ca="1"/>
        <v xml:space="preserve"> Checking</v>
      </c>
      <c r="BO211" t="str">
        <f ca="1"/>
        <v>Ameritas</v>
      </c>
      <c r="BP211">
        <f ca="1"/>
        <v>46276</v>
      </c>
      <c r="BQ211">
        <f ca="1"/>
        <v>-16033.619999999999</v>
      </c>
      <c r="BR211" t="str">
        <f ca="1"/>
        <v xml:space="preserve"> Credit</v>
      </c>
      <c r="BS211" t="str">
        <f ca="1"/>
        <v>Ameritas</v>
      </c>
      <c r="BT211">
        <f ca="1"/>
        <v>46276</v>
      </c>
      <c r="BU211">
        <f ca="1"/>
        <v>36976.86</v>
      </c>
      <c r="BV211" t="str">
        <f ca="1"/>
        <v xml:space="preserve"> Savings</v>
      </c>
      <c r="BW211" t="str">
        <f ca="1"/>
        <v>Ameritas</v>
      </c>
      <c r="BX211">
        <f ca="1"/>
        <v>46276</v>
      </c>
      <c r="BY211">
        <f ca="1"/>
        <v>33267.56</v>
      </c>
      <c r="BZ211" t="str">
        <f ca="1"/>
        <v xml:space="preserve"> Net Worth</v>
      </c>
    </row>
    <row r="212" spans="1:78" x14ac:dyDescent="0.25">
      <c r="A212" t="str">
        <f ca="1"/>
        <v>Ameritas</v>
      </c>
      <c r="B212" s="8">
        <f ca="1"/>
        <v>46276</v>
      </c>
      <c r="C212" s="107">
        <f ca="1"/>
        <v>1939.8000000000022</v>
      </c>
      <c r="D212" t="str">
        <f ca="1"/>
        <v>Acct  1 - US Bank</v>
      </c>
      <c r="F212" t="str">
        <f ca="1"/>
        <v>Viso Go</v>
      </c>
      <c r="G212" s="8">
        <f ca="1"/>
        <v>46276</v>
      </c>
      <c r="H212" s="107">
        <f ca="1"/>
        <v>11069.320000000002</v>
      </c>
      <c r="I212" s="107">
        <f ca="1"/>
        <v>-15887.619999999999</v>
      </c>
      <c r="J212" s="107">
        <f ca="1"/>
        <v>36976.86</v>
      </c>
      <c r="K212" s="107">
        <f ca="1"/>
        <v>33138.559999999998</v>
      </c>
      <c r="L212" s="107">
        <f ca="1"/>
        <v>1664.8000000000022</v>
      </c>
      <c r="M212" s="107">
        <f ca="1"/>
        <v>9404.5199999999986</v>
      </c>
      <c r="N212" s="107">
        <f ca="1"/>
        <v>24800.39</v>
      </c>
      <c r="O212" s="107">
        <f ca="1"/>
        <v>114.43</v>
      </c>
      <c r="P212" s="107">
        <f ca="1"/>
        <v>12062.04</v>
      </c>
      <c r="Q212" s="107">
        <f ca="1"/>
        <v>-4134.05</v>
      </c>
      <c r="R212" s="107">
        <f ca="1"/>
        <v>-7481.82</v>
      </c>
      <c r="S212" s="107">
        <f ca="1"/>
        <v>-4271.75</v>
      </c>
      <c r="T212" s="107">
        <f ca="1"/>
        <v>0</v>
      </c>
      <c r="U212" s="107">
        <f ca="1"/>
        <v>980</v>
      </c>
      <c r="W212" t="str">
        <f ca="1"/>
        <v>Viso Go</v>
      </c>
      <c r="X212">
        <f ca="1"/>
        <v>46276</v>
      </c>
      <c r="Y212">
        <f ca="1"/>
        <v>1664.8000000000022</v>
      </c>
      <c r="Z212" t="str">
        <f ca="1"/>
        <v>Acct  1 - US Bank</v>
      </c>
      <c r="AA212" t="str">
        <f ca="1"/>
        <v>Viso Go</v>
      </c>
      <c r="AB212">
        <f ca="1"/>
        <v>46276</v>
      </c>
      <c r="AC212">
        <f ca="1"/>
        <v>9404.5199999999986</v>
      </c>
      <c r="AD212" t="str">
        <f ca="1"/>
        <v>Acct  2 - Wells Fargo</v>
      </c>
      <c r="AE212" t="str">
        <f ca="1"/>
        <v>Viso Go</v>
      </c>
      <c r="AF212">
        <f ca="1"/>
        <v>46276</v>
      </c>
      <c r="AG212">
        <f ca="1"/>
        <v>24800.39</v>
      </c>
      <c r="AH212" t="str">
        <f ca="1"/>
        <v>Acct  3 - ADP</v>
      </c>
      <c r="AI212" t="str">
        <f ca="1"/>
        <v>Viso Go</v>
      </c>
      <c r="AJ212">
        <f ca="1"/>
        <v>46276</v>
      </c>
      <c r="AK212">
        <f ca="1"/>
        <v>114.43</v>
      </c>
      <c r="AL212" t="str">
        <f ca="1"/>
        <v>Acct  4 - Marcus</v>
      </c>
      <c r="AM212" t="str">
        <f ca="1"/>
        <v>Viso Go</v>
      </c>
      <c r="AN212">
        <f ca="1"/>
        <v>46276</v>
      </c>
      <c r="AO212">
        <f ca="1"/>
        <v>12062.04</v>
      </c>
      <c r="AP212" t="str">
        <f ca="1"/>
        <v>Acct  5 - T.Rowe Price</v>
      </c>
      <c r="AQ212" t="str">
        <f ca="1"/>
        <v>Viso Go</v>
      </c>
      <c r="AR212">
        <f ca="1"/>
        <v>46276</v>
      </c>
      <c r="AS212">
        <f ca="1"/>
        <v>-4134.05</v>
      </c>
      <c r="AT212" t="str">
        <f ca="1"/>
        <v>Acct  6 - Platinum</v>
      </c>
      <c r="AU212" t="str">
        <f ca="1"/>
        <v>Viso Go</v>
      </c>
      <c r="AV212">
        <f ca="1"/>
        <v>46276</v>
      </c>
      <c r="AW212">
        <f ca="1"/>
        <v>-7481.82</v>
      </c>
      <c r="AX212" t="str">
        <f ca="1"/>
        <v>Acct  7 - Visa Go</v>
      </c>
      <c r="AY212" t="str">
        <f ca="1"/>
        <v>Viso Go</v>
      </c>
      <c r="AZ212">
        <f ca="1"/>
        <v>46276</v>
      </c>
      <c r="BA212">
        <f ca="1"/>
        <v>-4271.75</v>
      </c>
      <c r="BB212" t="str">
        <f ca="1"/>
        <v>Acct  8 - CareCredit</v>
      </c>
      <c r="BC212" t="str">
        <f ca="1"/>
        <v>Viso Go</v>
      </c>
      <c r="BD212">
        <f ca="1"/>
        <v>46276</v>
      </c>
      <c r="BE212">
        <f ca="1"/>
        <v>0</v>
      </c>
      <c r="BF212" t="str">
        <f ca="1"/>
        <v>Acct  9 - Costco</v>
      </c>
      <c r="BG212" t="str">
        <f ca="1"/>
        <v>Viso Go</v>
      </c>
      <c r="BH212">
        <f ca="1"/>
        <v>46276</v>
      </c>
      <c r="BI212">
        <f ca="1"/>
        <v>980</v>
      </c>
      <c r="BJ212" t="str">
        <f ca="1"/>
        <v xml:space="preserve">Acct 10 - </v>
      </c>
      <c r="BK212" t="str">
        <f ca="1"/>
        <v>Viso Go</v>
      </c>
      <c r="BL212">
        <f ca="1"/>
        <v>46276</v>
      </c>
      <c r="BM212">
        <f ca="1"/>
        <v>11069.320000000002</v>
      </c>
      <c r="BN212" t="str">
        <f ca="1"/>
        <v xml:space="preserve"> Checking</v>
      </c>
      <c r="BO212" t="str">
        <f ca="1"/>
        <v>Viso Go</v>
      </c>
      <c r="BP212">
        <f ca="1"/>
        <v>46276</v>
      </c>
      <c r="BQ212">
        <f ca="1"/>
        <v>-15887.619999999999</v>
      </c>
      <c r="BR212" t="str">
        <f ca="1"/>
        <v xml:space="preserve"> Credit</v>
      </c>
      <c r="BS212" t="str">
        <f ca="1"/>
        <v>Viso Go</v>
      </c>
      <c r="BT212">
        <f ca="1"/>
        <v>46276</v>
      </c>
      <c r="BU212">
        <f ca="1"/>
        <v>36976.86</v>
      </c>
      <c r="BV212" t="str">
        <f ca="1"/>
        <v xml:space="preserve"> Savings</v>
      </c>
      <c r="BW212" t="str">
        <f ca="1"/>
        <v>Viso Go</v>
      </c>
      <c r="BX212">
        <f ca="1"/>
        <v>46276</v>
      </c>
      <c r="BY212">
        <f ca="1"/>
        <v>33138.559999999998</v>
      </c>
      <c r="BZ212" t="str">
        <f ca="1"/>
        <v xml:space="preserve"> Net Worth</v>
      </c>
    </row>
    <row r="213" spans="1:78" x14ac:dyDescent="0.25">
      <c r="A213" t="str">
        <f ca="1"/>
        <v>Viso Go</v>
      </c>
      <c r="B213" s="8">
        <f ca="1"/>
        <v>46276</v>
      </c>
      <c r="C213" s="107">
        <f ca="1"/>
        <v>1664.8000000000022</v>
      </c>
      <c r="D213" t="str">
        <f ca="1"/>
        <v>Acct  1 - US Bank</v>
      </c>
      <c r="F213" t="str">
        <f ca="1"/>
        <v>Groceries</v>
      </c>
      <c r="G213" s="8">
        <f ca="1"/>
        <v>46277</v>
      </c>
      <c r="H213" s="107">
        <f ca="1"/>
        <v>10869.320000000002</v>
      </c>
      <c r="I213" s="107">
        <f ca="1"/>
        <v>-15887.619999999999</v>
      </c>
      <c r="J213" s="107">
        <f ca="1"/>
        <v>36976.86</v>
      </c>
      <c r="K213" s="107">
        <f ca="1"/>
        <v>32938.559999999998</v>
      </c>
      <c r="L213" s="107">
        <f ca="1"/>
        <v>1664.8000000000022</v>
      </c>
      <c r="M213" s="107">
        <f ca="1"/>
        <v>9204.5199999999986</v>
      </c>
      <c r="N213" s="107">
        <f ca="1"/>
        <v>24800.39</v>
      </c>
      <c r="O213" s="107">
        <f ca="1"/>
        <v>114.43</v>
      </c>
      <c r="P213" s="107">
        <f ca="1"/>
        <v>12062.04</v>
      </c>
      <c r="Q213" s="107">
        <f ca="1"/>
        <v>-4134.05</v>
      </c>
      <c r="R213" s="107">
        <f ca="1"/>
        <v>-7481.82</v>
      </c>
      <c r="S213" s="107">
        <f ca="1"/>
        <v>-4271.75</v>
      </c>
      <c r="T213" s="107">
        <f ca="1"/>
        <v>0</v>
      </c>
      <c r="U213" s="107">
        <f ca="1"/>
        <v>980</v>
      </c>
      <c r="W213" t="str">
        <f ca="1"/>
        <v>Groceries</v>
      </c>
      <c r="X213">
        <f ca="1"/>
        <v>46277</v>
      </c>
      <c r="Y213">
        <f ca="1"/>
        <v>1664.8000000000022</v>
      </c>
      <c r="Z213" t="str">
        <f ca="1"/>
        <v>Acct  1 - US Bank</v>
      </c>
      <c r="AA213" t="str">
        <f ca="1"/>
        <v>Groceries</v>
      </c>
      <c r="AB213">
        <f ca="1"/>
        <v>46277</v>
      </c>
      <c r="AC213">
        <f ca="1"/>
        <v>9204.5199999999986</v>
      </c>
      <c r="AD213" t="str">
        <f ca="1"/>
        <v>Acct  2 - Wells Fargo</v>
      </c>
      <c r="AE213" t="str">
        <f ca="1"/>
        <v>Groceries</v>
      </c>
      <c r="AF213">
        <f ca="1"/>
        <v>46277</v>
      </c>
      <c r="AG213">
        <f ca="1"/>
        <v>24800.39</v>
      </c>
      <c r="AH213" t="str">
        <f ca="1"/>
        <v>Acct  3 - ADP</v>
      </c>
      <c r="AI213" t="str">
        <f ca="1"/>
        <v>Groceries</v>
      </c>
      <c r="AJ213">
        <f ca="1"/>
        <v>46277</v>
      </c>
      <c r="AK213">
        <f ca="1"/>
        <v>114.43</v>
      </c>
      <c r="AL213" t="str">
        <f ca="1"/>
        <v>Acct  4 - Marcus</v>
      </c>
      <c r="AM213" t="str">
        <f ca="1"/>
        <v>Groceries</v>
      </c>
      <c r="AN213">
        <f ca="1"/>
        <v>46277</v>
      </c>
      <c r="AO213">
        <f ca="1"/>
        <v>12062.04</v>
      </c>
      <c r="AP213" t="str">
        <f ca="1"/>
        <v>Acct  5 - T.Rowe Price</v>
      </c>
      <c r="AQ213" t="str">
        <f ca="1"/>
        <v>Groceries</v>
      </c>
      <c r="AR213">
        <f ca="1"/>
        <v>46277</v>
      </c>
      <c r="AS213">
        <f ca="1"/>
        <v>-4134.05</v>
      </c>
      <c r="AT213" t="str">
        <f ca="1"/>
        <v>Acct  6 - Platinum</v>
      </c>
      <c r="AU213" t="str">
        <f ca="1"/>
        <v>Groceries</v>
      </c>
      <c r="AV213">
        <f ca="1"/>
        <v>46277</v>
      </c>
      <c r="AW213">
        <f ca="1"/>
        <v>-7481.82</v>
      </c>
      <c r="AX213" t="str">
        <f ca="1"/>
        <v>Acct  7 - Visa Go</v>
      </c>
      <c r="AY213" t="str">
        <f ca="1"/>
        <v>Groceries</v>
      </c>
      <c r="AZ213">
        <f ca="1"/>
        <v>46277</v>
      </c>
      <c r="BA213">
        <f ca="1"/>
        <v>-4271.75</v>
      </c>
      <c r="BB213" t="str">
        <f ca="1"/>
        <v>Acct  8 - CareCredit</v>
      </c>
      <c r="BC213" t="str">
        <f ca="1"/>
        <v>Groceries</v>
      </c>
      <c r="BD213">
        <f ca="1"/>
        <v>46277</v>
      </c>
      <c r="BE213">
        <f ca="1"/>
        <v>0</v>
      </c>
      <c r="BF213" t="str">
        <f ca="1"/>
        <v>Acct  9 - Costco</v>
      </c>
      <c r="BG213" t="str">
        <f ca="1"/>
        <v>Groceries</v>
      </c>
      <c r="BH213">
        <f ca="1"/>
        <v>46277</v>
      </c>
      <c r="BI213">
        <f ca="1"/>
        <v>980</v>
      </c>
      <c r="BJ213" t="str">
        <f ca="1"/>
        <v xml:space="preserve">Acct 10 - </v>
      </c>
      <c r="BK213" t="str">
        <f ca="1"/>
        <v>Groceries</v>
      </c>
      <c r="BL213">
        <f ca="1"/>
        <v>46277</v>
      </c>
      <c r="BM213">
        <f ca="1"/>
        <v>10869.320000000002</v>
      </c>
      <c r="BN213" t="str">
        <f ca="1"/>
        <v xml:space="preserve"> Checking</v>
      </c>
      <c r="BO213" t="str">
        <f ca="1"/>
        <v>Groceries</v>
      </c>
      <c r="BP213">
        <f ca="1"/>
        <v>46277</v>
      </c>
      <c r="BQ213">
        <f ca="1"/>
        <v>-15887.619999999999</v>
      </c>
      <c r="BR213" t="str">
        <f ca="1"/>
        <v xml:space="preserve"> Credit</v>
      </c>
      <c r="BS213" t="str">
        <f ca="1"/>
        <v>Groceries</v>
      </c>
      <c r="BT213">
        <f ca="1"/>
        <v>46277</v>
      </c>
      <c r="BU213">
        <f ca="1"/>
        <v>36976.86</v>
      </c>
      <c r="BV213" t="str">
        <f ca="1"/>
        <v xml:space="preserve"> Savings</v>
      </c>
      <c r="BW213" t="str">
        <f ca="1"/>
        <v>Groceries</v>
      </c>
      <c r="BX213">
        <f ca="1"/>
        <v>46277</v>
      </c>
      <c r="BY213">
        <f ca="1"/>
        <v>32938.559999999998</v>
      </c>
      <c r="BZ213" t="str">
        <f ca="1"/>
        <v xml:space="preserve"> Net Worth</v>
      </c>
    </row>
    <row r="214" spans="1:78" x14ac:dyDescent="0.25">
      <c r="A214" t="str">
        <f ca="1"/>
        <v>Groceries</v>
      </c>
      <c r="B214" s="8">
        <f ca="1"/>
        <v>46277</v>
      </c>
      <c r="C214" s="107">
        <f ca="1"/>
        <v>1664.8000000000022</v>
      </c>
      <c r="D214" t="str">
        <f ca="1"/>
        <v>Acct  1 - US Bank</v>
      </c>
      <c r="F214" t="str">
        <f ca="1"/>
        <v>Food &amp; Drinks</v>
      </c>
      <c r="G214" s="8">
        <f ca="1"/>
        <v>46277</v>
      </c>
      <c r="H214" s="107">
        <f ca="1"/>
        <v>10669.320000000002</v>
      </c>
      <c r="I214" s="107">
        <f ca="1"/>
        <v>-15887.619999999999</v>
      </c>
      <c r="J214" s="107">
        <f ca="1"/>
        <v>36976.86</v>
      </c>
      <c r="K214" s="107">
        <f ca="1"/>
        <v>32738.559999999998</v>
      </c>
      <c r="L214" s="107">
        <f ca="1"/>
        <v>1664.8000000000022</v>
      </c>
      <c r="M214" s="107">
        <f ca="1"/>
        <v>9004.5199999999986</v>
      </c>
      <c r="N214" s="107">
        <f ca="1"/>
        <v>24800.39</v>
      </c>
      <c r="O214" s="107">
        <f ca="1"/>
        <v>114.43</v>
      </c>
      <c r="P214" s="107">
        <f ca="1"/>
        <v>12062.04</v>
      </c>
      <c r="Q214" s="107">
        <f ca="1"/>
        <v>-4134.05</v>
      </c>
      <c r="R214" s="107">
        <f ca="1"/>
        <v>-7481.82</v>
      </c>
      <c r="S214" s="107">
        <f ca="1"/>
        <v>-4271.75</v>
      </c>
      <c r="T214" s="107">
        <f ca="1"/>
        <v>0</v>
      </c>
      <c r="U214" s="107">
        <f ca="1"/>
        <v>980</v>
      </c>
      <c r="W214" t="str">
        <f ca="1"/>
        <v>Food &amp; Drinks</v>
      </c>
      <c r="X214">
        <f ca="1"/>
        <v>46277</v>
      </c>
      <c r="Y214">
        <f ca="1"/>
        <v>1664.8000000000022</v>
      </c>
      <c r="Z214" t="str">
        <f ca="1"/>
        <v>Acct  1 - US Bank</v>
      </c>
      <c r="AA214" t="str">
        <f ca="1"/>
        <v>Food &amp; Drinks</v>
      </c>
      <c r="AB214">
        <f ca="1"/>
        <v>46277</v>
      </c>
      <c r="AC214">
        <f ca="1"/>
        <v>9004.5199999999986</v>
      </c>
      <c r="AD214" t="str">
        <f ca="1"/>
        <v>Acct  2 - Wells Fargo</v>
      </c>
      <c r="AE214" t="str">
        <f ca="1"/>
        <v>Food &amp; Drinks</v>
      </c>
      <c r="AF214">
        <f ca="1"/>
        <v>46277</v>
      </c>
      <c r="AG214">
        <f ca="1"/>
        <v>24800.39</v>
      </c>
      <c r="AH214" t="str">
        <f ca="1"/>
        <v>Acct  3 - ADP</v>
      </c>
      <c r="AI214" t="str">
        <f ca="1"/>
        <v>Food &amp; Drinks</v>
      </c>
      <c r="AJ214">
        <f ca="1"/>
        <v>46277</v>
      </c>
      <c r="AK214">
        <f ca="1"/>
        <v>114.43</v>
      </c>
      <c r="AL214" t="str">
        <f ca="1"/>
        <v>Acct  4 - Marcus</v>
      </c>
      <c r="AM214" t="str">
        <f ca="1"/>
        <v>Food &amp; Drinks</v>
      </c>
      <c r="AN214">
        <f ca="1"/>
        <v>46277</v>
      </c>
      <c r="AO214">
        <f ca="1"/>
        <v>12062.04</v>
      </c>
      <c r="AP214" t="str">
        <f ca="1"/>
        <v>Acct  5 - T.Rowe Price</v>
      </c>
      <c r="AQ214" t="str">
        <f ca="1"/>
        <v>Food &amp; Drinks</v>
      </c>
      <c r="AR214">
        <f ca="1"/>
        <v>46277</v>
      </c>
      <c r="AS214">
        <f ca="1"/>
        <v>-4134.05</v>
      </c>
      <c r="AT214" t="str">
        <f ca="1"/>
        <v>Acct  6 - Platinum</v>
      </c>
      <c r="AU214" t="str">
        <f ca="1"/>
        <v>Food &amp; Drinks</v>
      </c>
      <c r="AV214">
        <f ca="1"/>
        <v>46277</v>
      </c>
      <c r="AW214">
        <f ca="1"/>
        <v>-7481.82</v>
      </c>
      <c r="AX214" t="str">
        <f ca="1"/>
        <v>Acct  7 - Visa Go</v>
      </c>
      <c r="AY214" t="str">
        <f ca="1"/>
        <v>Food &amp; Drinks</v>
      </c>
      <c r="AZ214">
        <f ca="1"/>
        <v>46277</v>
      </c>
      <c r="BA214">
        <f ca="1"/>
        <v>-4271.75</v>
      </c>
      <c r="BB214" t="str">
        <f ca="1"/>
        <v>Acct  8 - CareCredit</v>
      </c>
      <c r="BC214" t="str">
        <f ca="1"/>
        <v>Food &amp; Drinks</v>
      </c>
      <c r="BD214">
        <f ca="1"/>
        <v>46277</v>
      </c>
      <c r="BE214">
        <f ca="1"/>
        <v>0</v>
      </c>
      <c r="BF214" t="str">
        <f ca="1"/>
        <v>Acct  9 - Costco</v>
      </c>
      <c r="BG214" t="str">
        <f ca="1"/>
        <v>Food &amp; Drinks</v>
      </c>
      <c r="BH214">
        <f ca="1"/>
        <v>46277</v>
      </c>
      <c r="BI214">
        <f ca="1"/>
        <v>980</v>
      </c>
      <c r="BJ214" t="str">
        <f ca="1"/>
        <v xml:space="preserve">Acct 10 - </v>
      </c>
      <c r="BK214" t="str">
        <f ca="1"/>
        <v>Food &amp; Drinks</v>
      </c>
      <c r="BL214">
        <f ca="1"/>
        <v>46277</v>
      </c>
      <c r="BM214">
        <f ca="1"/>
        <v>10669.320000000002</v>
      </c>
      <c r="BN214" t="str">
        <f ca="1"/>
        <v xml:space="preserve"> Checking</v>
      </c>
      <c r="BO214" t="str">
        <f ca="1"/>
        <v>Food &amp; Drinks</v>
      </c>
      <c r="BP214">
        <f ca="1"/>
        <v>46277</v>
      </c>
      <c r="BQ214">
        <f ca="1"/>
        <v>-15887.619999999999</v>
      </c>
      <c r="BR214" t="str">
        <f ca="1"/>
        <v xml:space="preserve"> Credit</v>
      </c>
      <c r="BS214" t="str">
        <f ca="1"/>
        <v>Food &amp; Drinks</v>
      </c>
      <c r="BT214">
        <f ca="1"/>
        <v>46277</v>
      </c>
      <c r="BU214">
        <f ca="1"/>
        <v>36976.86</v>
      </c>
      <c r="BV214" t="str">
        <f ca="1"/>
        <v xml:space="preserve"> Savings</v>
      </c>
      <c r="BW214" t="str">
        <f ca="1"/>
        <v>Food &amp; Drinks</v>
      </c>
      <c r="BX214">
        <f ca="1"/>
        <v>46277</v>
      </c>
      <c r="BY214">
        <f ca="1"/>
        <v>32738.559999999998</v>
      </c>
      <c r="BZ214" t="str">
        <f ca="1"/>
        <v xml:space="preserve"> Net Worth</v>
      </c>
    </row>
    <row r="215" spans="1:78" x14ac:dyDescent="0.25">
      <c r="A215" t="str">
        <f ca="1"/>
        <v>Food &amp; Drinks</v>
      </c>
      <c r="B215" s="8">
        <f ca="1"/>
        <v>46277</v>
      </c>
      <c r="C215" s="107">
        <f ca="1"/>
        <v>1664.8000000000022</v>
      </c>
      <c r="D215" t="str">
        <f ca="1"/>
        <v>Acct  1 - US Bank</v>
      </c>
      <c r="F215" t="str">
        <f ca="1"/>
        <v>Motorcycle</v>
      </c>
      <c r="G215" s="8">
        <f ca="1"/>
        <v>46281</v>
      </c>
      <c r="H215" s="107">
        <f ca="1"/>
        <v>10518.94</v>
      </c>
      <c r="I215" s="107">
        <f ca="1"/>
        <v>-15887.619999999999</v>
      </c>
      <c r="J215" s="107">
        <f ca="1"/>
        <v>36976.86</v>
      </c>
      <c r="K215" s="107">
        <f ca="1"/>
        <v>32588.18</v>
      </c>
      <c r="L215" s="107">
        <f ca="1"/>
        <v>1514.4200000000023</v>
      </c>
      <c r="M215" s="107">
        <f ca="1"/>
        <v>9004.5199999999986</v>
      </c>
      <c r="N215" s="107">
        <f ca="1"/>
        <v>24800.39</v>
      </c>
      <c r="O215" s="107">
        <f ca="1"/>
        <v>114.43</v>
      </c>
      <c r="P215" s="107">
        <f ca="1"/>
        <v>12062.04</v>
      </c>
      <c r="Q215" s="107">
        <f ca="1"/>
        <v>-4134.05</v>
      </c>
      <c r="R215" s="107">
        <f ca="1"/>
        <v>-7481.82</v>
      </c>
      <c r="S215" s="107">
        <f ca="1"/>
        <v>-4271.75</v>
      </c>
      <c r="T215" s="107">
        <f ca="1"/>
        <v>0</v>
      </c>
      <c r="U215" s="107">
        <f ca="1"/>
        <v>980</v>
      </c>
      <c r="W215" t="str">
        <f ca="1"/>
        <v>Motorcycle</v>
      </c>
      <c r="X215">
        <f ca="1"/>
        <v>46281</v>
      </c>
      <c r="Y215">
        <f ca="1"/>
        <v>1514.4200000000023</v>
      </c>
      <c r="Z215" t="str">
        <f ca="1"/>
        <v>Acct  1 - US Bank</v>
      </c>
      <c r="AA215" t="str">
        <f ca="1"/>
        <v>Motorcycle</v>
      </c>
      <c r="AB215">
        <f ca="1"/>
        <v>46281</v>
      </c>
      <c r="AC215">
        <f ca="1"/>
        <v>9004.5199999999986</v>
      </c>
      <c r="AD215" t="str">
        <f ca="1"/>
        <v>Acct  2 - Wells Fargo</v>
      </c>
      <c r="AE215" t="str">
        <f ca="1"/>
        <v>Motorcycle</v>
      </c>
      <c r="AF215">
        <f ca="1"/>
        <v>46281</v>
      </c>
      <c r="AG215">
        <f ca="1"/>
        <v>24800.39</v>
      </c>
      <c r="AH215" t="str">
        <f ca="1"/>
        <v>Acct  3 - ADP</v>
      </c>
      <c r="AI215" t="str">
        <f ca="1"/>
        <v>Motorcycle</v>
      </c>
      <c r="AJ215">
        <f ca="1"/>
        <v>46281</v>
      </c>
      <c r="AK215">
        <f ca="1"/>
        <v>114.43</v>
      </c>
      <c r="AL215" t="str">
        <f ca="1"/>
        <v>Acct  4 - Marcus</v>
      </c>
      <c r="AM215" t="str">
        <f ca="1"/>
        <v>Motorcycle</v>
      </c>
      <c r="AN215">
        <f ca="1"/>
        <v>46281</v>
      </c>
      <c r="AO215">
        <f ca="1"/>
        <v>12062.04</v>
      </c>
      <c r="AP215" t="str">
        <f ca="1"/>
        <v>Acct  5 - T.Rowe Price</v>
      </c>
      <c r="AQ215" t="str">
        <f ca="1"/>
        <v>Motorcycle</v>
      </c>
      <c r="AR215">
        <f ca="1"/>
        <v>46281</v>
      </c>
      <c r="AS215">
        <f ca="1"/>
        <v>-4134.05</v>
      </c>
      <c r="AT215" t="str">
        <f ca="1"/>
        <v>Acct  6 - Platinum</v>
      </c>
      <c r="AU215" t="str">
        <f ca="1"/>
        <v>Motorcycle</v>
      </c>
      <c r="AV215">
        <f ca="1"/>
        <v>46281</v>
      </c>
      <c r="AW215">
        <f ca="1"/>
        <v>-7481.82</v>
      </c>
      <c r="AX215" t="str">
        <f ca="1"/>
        <v>Acct  7 - Visa Go</v>
      </c>
      <c r="AY215" t="str">
        <f ca="1"/>
        <v>Motorcycle</v>
      </c>
      <c r="AZ215">
        <f ca="1"/>
        <v>46281</v>
      </c>
      <c r="BA215">
        <f ca="1"/>
        <v>-4271.75</v>
      </c>
      <c r="BB215" t="str">
        <f ca="1"/>
        <v>Acct  8 - CareCredit</v>
      </c>
      <c r="BC215" t="str">
        <f ca="1"/>
        <v>Motorcycle</v>
      </c>
      <c r="BD215">
        <f ca="1"/>
        <v>46281</v>
      </c>
      <c r="BE215">
        <f ca="1"/>
        <v>0</v>
      </c>
      <c r="BF215" t="str">
        <f ca="1"/>
        <v>Acct  9 - Costco</v>
      </c>
      <c r="BG215" t="str">
        <f ca="1"/>
        <v>Motorcycle</v>
      </c>
      <c r="BH215">
        <f ca="1"/>
        <v>46281</v>
      </c>
      <c r="BI215">
        <f ca="1"/>
        <v>980</v>
      </c>
      <c r="BJ215" t="str">
        <f ca="1"/>
        <v xml:space="preserve">Acct 10 - </v>
      </c>
      <c r="BK215" t="str">
        <f ca="1"/>
        <v>Motorcycle</v>
      </c>
      <c r="BL215">
        <f ca="1"/>
        <v>46281</v>
      </c>
      <c r="BM215">
        <f ca="1"/>
        <v>10518.94</v>
      </c>
      <c r="BN215" t="str">
        <f ca="1"/>
        <v xml:space="preserve"> Checking</v>
      </c>
      <c r="BO215" t="str">
        <f ca="1"/>
        <v>Motorcycle</v>
      </c>
      <c r="BP215">
        <f ca="1"/>
        <v>46281</v>
      </c>
      <c r="BQ215">
        <f ca="1"/>
        <v>-15887.619999999999</v>
      </c>
      <c r="BR215" t="str">
        <f ca="1"/>
        <v xml:space="preserve"> Credit</v>
      </c>
      <c r="BS215" t="str">
        <f ca="1"/>
        <v>Motorcycle</v>
      </c>
      <c r="BT215">
        <f ca="1"/>
        <v>46281</v>
      </c>
      <c r="BU215">
        <f ca="1"/>
        <v>36976.86</v>
      </c>
      <c r="BV215" t="str">
        <f ca="1"/>
        <v xml:space="preserve"> Savings</v>
      </c>
      <c r="BW215" t="str">
        <f ca="1"/>
        <v>Motorcycle</v>
      </c>
      <c r="BX215">
        <f ca="1"/>
        <v>46281</v>
      </c>
      <c r="BY215">
        <f ca="1"/>
        <v>32588.18</v>
      </c>
      <c r="BZ215" t="str">
        <f ca="1"/>
        <v xml:space="preserve"> Net Worth</v>
      </c>
    </row>
    <row r="216" spans="1:78" x14ac:dyDescent="0.25">
      <c r="A216" t="str">
        <f ca="1"/>
        <v>Motorcycle</v>
      </c>
      <c r="B216" s="8">
        <f ca="1"/>
        <v>46281</v>
      </c>
      <c r="C216" s="107">
        <f ca="1"/>
        <v>1514.4200000000023</v>
      </c>
      <c r="D216" t="str">
        <f ca="1"/>
        <v>Acct  1 - US Bank</v>
      </c>
      <c r="F216" t="str">
        <f ca="1"/>
        <v>Netflix</v>
      </c>
      <c r="G216" s="8">
        <f ca="1"/>
        <v>46285</v>
      </c>
      <c r="H216" s="107">
        <f ca="1"/>
        <v>10493.95</v>
      </c>
      <c r="I216" s="107">
        <f ca="1"/>
        <v>-15887.619999999999</v>
      </c>
      <c r="J216" s="107">
        <f ca="1"/>
        <v>36976.86</v>
      </c>
      <c r="K216" s="107">
        <f ca="1"/>
        <v>32563.189999999995</v>
      </c>
      <c r="L216" s="107">
        <f ca="1"/>
        <v>1489.4300000000023</v>
      </c>
      <c r="M216" s="107">
        <f ca="1"/>
        <v>9004.5199999999986</v>
      </c>
      <c r="N216" s="107">
        <f ca="1"/>
        <v>24800.39</v>
      </c>
      <c r="O216" s="107">
        <f ca="1"/>
        <v>114.43</v>
      </c>
      <c r="P216" s="107">
        <f ca="1"/>
        <v>12062.04</v>
      </c>
      <c r="Q216" s="107">
        <f ca="1"/>
        <v>-4134.05</v>
      </c>
      <c r="R216" s="107">
        <f ca="1"/>
        <v>-7481.82</v>
      </c>
      <c r="S216" s="107">
        <f ca="1"/>
        <v>-4271.75</v>
      </c>
      <c r="T216" s="107">
        <f ca="1"/>
        <v>0</v>
      </c>
      <c r="U216" s="107">
        <f ca="1"/>
        <v>980</v>
      </c>
      <c r="W216" t="str">
        <f ca="1"/>
        <v>Netflix</v>
      </c>
      <c r="X216">
        <f ca="1"/>
        <v>46285</v>
      </c>
      <c r="Y216">
        <f ca="1"/>
        <v>1489.4300000000023</v>
      </c>
      <c r="Z216" t="str">
        <f ca="1"/>
        <v>Acct  1 - US Bank</v>
      </c>
      <c r="AA216" t="str">
        <f ca="1"/>
        <v>Netflix</v>
      </c>
      <c r="AB216">
        <f ca="1"/>
        <v>46285</v>
      </c>
      <c r="AC216">
        <f ca="1"/>
        <v>9004.5199999999986</v>
      </c>
      <c r="AD216" t="str">
        <f ca="1"/>
        <v>Acct  2 - Wells Fargo</v>
      </c>
      <c r="AE216" t="str">
        <f ca="1"/>
        <v>Netflix</v>
      </c>
      <c r="AF216">
        <f ca="1"/>
        <v>46285</v>
      </c>
      <c r="AG216">
        <f ca="1"/>
        <v>24800.39</v>
      </c>
      <c r="AH216" t="str">
        <f ca="1"/>
        <v>Acct  3 - ADP</v>
      </c>
      <c r="AI216" t="str">
        <f ca="1"/>
        <v>Netflix</v>
      </c>
      <c r="AJ216">
        <f ca="1"/>
        <v>46285</v>
      </c>
      <c r="AK216">
        <f ca="1"/>
        <v>114.43</v>
      </c>
      <c r="AL216" t="str">
        <f ca="1"/>
        <v>Acct  4 - Marcus</v>
      </c>
      <c r="AM216" t="str">
        <f ca="1"/>
        <v>Netflix</v>
      </c>
      <c r="AN216">
        <f ca="1"/>
        <v>46285</v>
      </c>
      <c r="AO216">
        <f ca="1"/>
        <v>12062.04</v>
      </c>
      <c r="AP216" t="str">
        <f ca="1"/>
        <v>Acct  5 - T.Rowe Price</v>
      </c>
      <c r="AQ216" t="str">
        <f ca="1"/>
        <v>Netflix</v>
      </c>
      <c r="AR216">
        <f ca="1"/>
        <v>46285</v>
      </c>
      <c r="AS216">
        <f ca="1"/>
        <v>-4134.05</v>
      </c>
      <c r="AT216" t="str">
        <f ca="1"/>
        <v>Acct  6 - Platinum</v>
      </c>
      <c r="AU216" t="str">
        <f ca="1"/>
        <v>Netflix</v>
      </c>
      <c r="AV216">
        <f ca="1"/>
        <v>46285</v>
      </c>
      <c r="AW216">
        <f ca="1"/>
        <v>-7481.82</v>
      </c>
      <c r="AX216" t="str">
        <f ca="1"/>
        <v>Acct  7 - Visa Go</v>
      </c>
      <c r="AY216" t="str">
        <f ca="1"/>
        <v>Netflix</v>
      </c>
      <c r="AZ216">
        <f ca="1"/>
        <v>46285</v>
      </c>
      <c r="BA216">
        <f ca="1"/>
        <v>-4271.75</v>
      </c>
      <c r="BB216" t="str">
        <f ca="1"/>
        <v>Acct  8 - CareCredit</v>
      </c>
      <c r="BC216" t="str">
        <f ca="1"/>
        <v>Netflix</v>
      </c>
      <c r="BD216">
        <f ca="1"/>
        <v>46285</v>
      </c>
      <c r="BE216">
        <f ca="1"/>
        <v>0</v>
      </c>
      <c r="BF216" t="str">
        <f ca="1"/>
        <v>Acct  9 - Costco</v>
      </c>
      <c r="BG216" t="str">
        <f ca="1"/>
        <v>Netflix</v>
      </c>
      <c r="BH216">
        <f ca="1"/>
        <v>46285</v>
      </c>
      <c r="BI216">
        <f ca="1"/>
        <v>980</v>
      </c>
      <c r="BJ216" t="str">
        <f ca="1"/>
        <v xml:space="preserve">Acct 10 - </v>
      </c>
      <c r="BK216" t="str">
        <f ca="1"/>
        <v>Netflix</v>
      </c>
      <c r="BL216">
        <f ca="1"/>
        <v>46285</v>
      </c>
      <c r="BM216">
        <f ca="1"/>
        <v>10493.95</v>
      </c>
      <c r="BN216" t="str">
        <f ca="1"/>
        <v xml:space="preserve"> Checking</v>
      </c>
      <c r="BO216" t="str">
        <f ca="1"/>
        <v>Netflix</v>
      </c>
      <c r="BP216">
        <f ca="1"/>
        <v>46285</v>
      </c>
      <c r="BQ216">
        <f ca="1"/>
        <v>-15887.619999999999</v>
      </c>
      <c r="BR216" t="str">
        <f ca="1"/>
        <v xml:space="preserve"> Credit</v>
      </c>
      <c r="BS216" t="str">
        <f ca="1"/>
        <v>Netflix</v>
      </c>
      <c r="BT216">
        <f ca="1"/>
        <v>46285</v>
      </c>
      <c r="BU216">
        <f ca="1"/>
        <v>36976.86</v>
      </c>
      <c r="BV216" t="str">
        <f ca="1"/>
        <v xml:space="preserve"> Savings</v>
      </c>
      <c r="BW216" t="str">
        <f ca="1"/>
        <v>Netflix</v>
      </c>
      <c r="BX216">
        <f ca="1"/>
        <v>46285</v>
      </c>
      <c r="BY216">
        <f ca="1"/>
        <v>32563.189999999995</v>
      </c>
      <c r="BZ216" t="str">
        <f ca="1"/>
        <v xml:space="preserve"> Net Worth</v>
      </c>
    </row>
    <row r="217" spans="1:78" x14ac:dyDescent="0.25">
      <c r="A217" t="str">
        <f ca="1"/>
        <v>Netflix</v>
      </c>
      <c r="B217" s="8">
        <f ca="1"/>
        <v>46285</v>
      </c>
      <c r="C217" s="107">
        <f ca="1"/>
        <v>1489.4300000000023</v>
      </c>
      <c r="D217" t="str">
        <f ca="1"/>
        <v>Acct  1 - US Bank</v>
      </c>
      <c r="F217" t="str">
        <f ca="1"/>
        <v>Renters</v>
      </c>
      <c r="G217" s="8">
        <f ca="1"/>
        <v>46286</v>
      </c>
      <c r="H217" s="107">
        <f ca="1"/>
        <v>10483.030000000001</v>
      </c>
      <c r="I217" s="107">
        <f ca="1"/>
        <v>-15887.619999999999</v>
      </c>
      <c r="J217" s="107">
        <f ca="1"/>
        <v>36976.86</v>
      </c>
      <c r="K217" s="107">
        <f ca="1"/>
        <v>32552.269999999997</v>
      </c>
      <c r="L217" s="107">
        <f ca="1"/>
        <v>1478.5100000000023</v>
      </c>
      <c r="M217" s="107">
        <f ca="1"/>
        <v>9004.5199999999986</v>
      </c>
      <c r="N217" s="107">
        <f ca="1"/>
        <v>24800.39</v>
      </c>
      <c r="O217" s="107">
        <f ca="1"/>
        <v>114.43</v>
      </c>
      <c r="P217" s="107">
        <f ca="1"/>
        <v>12062.04</v>
      </c>
      <c r="Q217" s="107">
        <f ca="1"/>
        <v>-4134.05</v>
      </c>
      <c r="R217" s="107">
        <f ca="1"/>
        <v>-7481.82</v>
      </c>
      <c r="S217" s="107">
        <f ca="1"/>
        <v>-4271.75</v>
      </c>
      <c r="T217" s="107">
        <f ca="1"/>
        <v>0</v>
      </c>
      <c r="U217" s="107">
        <f ca="1"/>
        <v>980</v>
      </c>
      <c r="W217" t="str">
        <f ca="1"/>
        <v>Renters</v>
      </c>
      <c r="X217">
        <f ca="1"/>
        <v>46286</v>
      </c>
      <c r="Y217">
        <f ca="1"/>
        <v>1478.5100000000023</v>
      </c>
      <c r="Z217" t="str">
        <f ca="1"/>
        <v>Acct  1 - US Bank</v>
      </c>
      <c r="AA217" t="str">
        <f ca="1"/>
        <v>Renters</v>
      </c>
      <c r="AB217">
        <f ca="1"/>
        <v>46286</v>
      </c>
      <c r="AC217">
        <f ca="1"/>
        <v>9004.5199999999986</v>
      </c>
      <c r="AD217" t="str">
        <f ca="1"/>
        <v>Acct  2 - Wells Fargo</v>
      </c>
      <c r="AE217" t="str">
        <f ca="1"/>
        <v>Renters</v>
      </c>
      <c r="AF217">
        <f ca="1"/>
        <v>46286</v>
      </c>
      <c r="AG217">
        <f ca="1"/>
        <v>24800.39</v>
      </c>
      <c r="AH217" t="str">
        <f ca="1"/>
        <v>Acct  3 - ADP</v>
      </c>
      <c r="AI217" t="str">
        <f ca="1"/>
        <v>Renters</v>
      </c>
      <c r="AJ217">
        <f ca="1"/>
        <v>46286</v>
      </c>
      <c r="AK217">
        <f ca="1"/>
        <v>114.43</v>
      </c>
      <c r="AL217" t="str">
        <f ca="1"/>
        <v>Acct  4 - Marcus</v>
      </c>
      <c r="AM217" t="str">
        <f ca="1"/>
        <v>Renters</v>
      </c>
      <c r="AN217">
        <f ca="1"/>
        <v>46286</v>
      </c>
      <c r="AO217">
        <f ca="1"/>
        <v>12062.04</v>
      </c>
      <c r="AP217" t="str">
        <f ca="1"/>
        <v>Acct  5 - T.Rowe Price</v>
      </c>
      <c r="AQ217" t="str">
        <f ca="1"/>
        <v>Renters</v>
      </c>
      <c r="AR217">
        <f ca="1"/>
        <v>46286</v>
      </c>
      <c r="AS217">
        <f ca="1"/>
        <v>-4134.05</v>
      </c>
      <c r="AT217" t="str">
        <f ca="1"/>
        <v>Acct  6 - Platinum</v>
      </c>
      <c r="AU217" t="str">
        <f ca="1"/>
        <v>Renters</v>
      </c>
      <c r="AV217">
        <f ca="1"/>
        <v>46286</v>
      </c>
      <c r="AW217">
        <f ca="1"/>
        <v>-7481.82</v>
      </c>
      <c r="AX217" t="str">
        <f ca="1"/>
        <v>Acct  7 - Visa Go</v>
      </c>
      <c r="AY217" t="str">
        <f ca="1"/>
        <v>Renters</v>
      </c>
      <c r="AZ217">
        <f ca="1"/>
        <v>46286</v>
      </c>
      <c r="BA217">
        <f ca="1"/>
        <v>-4271.75</v>
      </c>
      <c r="BB217" t="str">
        <f ca="1"/>
        <v>Acct  8 - CareCredit</v>
      </c>
      <c r="BC217" t="str">
        <f ca="1"/>
        <v>Renters</v>
      </c>
      <c r="BD217">
        <f ca="1"/>
        <v>46286</v>
      </c>
      <c r="BE217">
        <f ca="1"/>
        <v>0</v>
      </c>
      <c r="BF217" t="str">
        <f ca="1"/>
        <v>Acct  9 - Costco</v>
      </c>
      <c r="BG217" t="str">
        <f ca="1"/>
        <v>Renters</v>
      </c>
      <c r="BH217">
        <f ca="1"/>
        <v>46286</v>
      </c>
      <c r="BI217">
        <f ca="1"/>
        <v>980</v>
      </c>
      <c r="BJ217" t="str">
        <f ca="1"/>
        <v xml:space="preserve">Acct 10 - </v>
      </c>
      <c r="BK217" t="str">
        <f ca="1"/>
        <v>Renters</v>
      </c>
      <c r="BL217">
        <f ca="1"/>
        <v>46286</v>
      </c>
      <c r="BM217">
        <f ca="1"/>
        <v>10483.030000000001</v>
      </c>
      <c r="BN217" t="str">
        <f ca="1"/>
        <v xml:space="preserve"> Checking</v>
      </c>
      <c r="BO217" t="str">
        <f ca="1"/>
        <v>Renters</v>
      </c>
      <c r="BP217">
        <f ca="1"/>
        <v>46286</v>
      </c>
      <c r="BQ217">
        <f ca="1"/>
        <v>-15887.619999999999</v>
      </c>
      <c r="BR217" t="str">
        <f ca="1"/>
        <v xml:space="preserve"> Credit</v>
      </c>
      <c r="BS217" t="str">
        <f ca="1"/>
        <v>Renters</v>
      </c>
      <c r="BT217">
        <f ca="1"/>
        <v>46286</v>
      </c>
      <c r="BU217">
        <f ca="1"/>
        <v>36976.86</v>
      </c>
      <c r="BV217" t="str">
        <f ca="1"/>
        <v xml:space="preserve"> Savings</v>
      </c>
      <c r="BW217" t="str">
        <f ca="1"/>
        <v>Renters</v>
      </c>
      <c r="BX217">
        <f ca="1"/>
        <v>46286</v>
      </c>
      <c r="BY217">
        <f ca="1"/>
        <v>32552.269999999997</v>
      </c>
      <c r="BZ217" t="str">
        <f ca="1"/>
        <v xml:space="preserve"> Net Worth</v>
      </c>
    </row>
    <row r="218" spans="1:78" x14ac:dyDescent="0.25">
      <c r="A218" t="str">
        <f ca="1"/>
        <v>Renters</v>
      </c>
      <c r="B218" s="8">
        <f ca="1"/>
        <v>46286</v>
      </c>
      <c r="C218" s="107">
        <f ca="1"/>
        <v>1478.5100000000023</v>
      </c>
      <c r="D218" t="str">
        <f ca="1"/>
        <v>Acct  1 - US Bank</v>
      </c>
      <c r="F218" t="str">
        <f ca="1"/>
        <v>Paycheck</v>
      </c>
      <c r="G218" s="8">
        <f ca="1"/>
        <v>46290</v>
      </c>
      <c r="H218" s="107">
        <f ca="1"/>
        <v>12083.03</v>
      </c>
      <c r="I218" s="107">
        <f ca="1"/>
        <v>-15887.619999999999</v>
      </c>
      <c r="J218" s="107">
        <f ca="1"/>
        <v>36976.86</v>
      </c>
      <c r="K218" s="107">
        <f ca="1"/>
        <v>34152.269999999997</v>
      </c>
      <c r="L218" s="107">
        <f ca="1"/>
        <v>2618.510000000002</v>
      </c>
      <c r="M218" s="107">
        <f ca="1"/>
        <v>9464.5199999999986</v>
      </c>
      <c r="N218" s="107">
        <f ca="1"/>
        <v>24800.39</v>
      </c>
      <c r="O218" s="107">
        <f ca="1"/>
        <v>114.43</v>
      </c>
      <c r="P218" s="107">
        <f ca="1"/>
        <v>12062.04</v>
      </c>
      <c r="Q218" s="107">
        <f ca="1"/>
        <v>-4134.05</v>
      </c>
      <c r="R218" s="107">
        <f ca="1"/>
        <v>-7481.82</v>
      </c>
      <c r="S218" s="107">
        <f ca="1"/>
        <v>-4271.75</v>
      </c>
      <c r="T218" s="107">
        <f ca="1"/>
        <v>0</v>
      </c>
      <c r="U218" s="107">
        <f ca="1"/>
        <v>980</v>
      </c>
      <c r="W218" t="str">
        <f ca="1"/>
        <v>Paycheck</v>
      </c>
      <c r="X218">
        <f ca="1"/>
        <v>46290</v>
      </c>
      <c r="Y218">
        <f ca="1"/>
        <v>2618.510000000002</v>
      </c>
      <c r="Z218" t="str">
        <f ca="1"/>
        <v>Acct  1 - US Bank</v>
      </c>
      <c r="AA218" t="str">
        <f ca="1"/>
        <v>Paycheck</v>
      </c>
      <c r="AB218">
        <f ca="1"/>
        <v>46290</v>
      </c>
      <c r="AC218">
        <f ca="1"/>
        <v>9464.5199999999986</v>
      </c>
      <c r="AD218" t="str">
        <f ca="1"/>
        <v>Acct  2 - Wells Fargo</v>
      </c>
      <c r="AE218" t="str">
        <f ca="1"/>
        <v>Paycheck</v>
      </c>
      <c r="AF218">
        <f ca="1"/>
        <v>46290</v>
      </c>
      <c r="AG218">
        <f ca="1"/>
        <v>24800.39</v>
      </c>
      <c r="AH218" t="str">
        <f ca="1"/>
        <v>Acct  3 - ADP</v>
      </c>
      <c r="AI218" t="str">
        <f ca="1"/>
        <v>Paycheck</v>
      </c>
      <c r="AJ218">
        <f ca="1"/>
        <v>46290</v>
      </c>
      <c r="AK218">
        <f ca="1"/>
        <v>114.43</v>
      </c>
      <c r="AL218" t="str">
        <f ca="1"/>
        <v>Acct  4 - Marcus</v>
      </c>
      <c r="AM218" t="str">
        <f ca="1"/>
        <v>Paycheck</v>
      </c>
      <c r="AN218">
        <f ca="1"/>
        <v>46290</v>
      </c>
      <c r="AO218">
        <f ca="1"/>
        <v>12062.04</v>
      </c>
      <c r="AP218" t="str">
        <f ca="1"/>
        <v>Acct  5 - T.Rowe Price</v>
      </c>
      <c r="AQ218" t="str">
        <f ca="1"/>
        <v>Paycheck</v>
      </c>
      <c r="AR218">
        <f ca="1"/>
        <v>46290</v>
      </c>
      <c r="AS218">
        <f ca="1"/>
        <v>-4134.05</v>
      </c>
      <c r="AT218" t="str">
        <f ca="1"/>
        <v>Acct  6 - Platinum</v>
      </c>
      <c r="AU218" t="str">
        <f ca="1"/>
        <v>Paycheck</v>
      </c>
      <c r="AV218">
        <f ca="1"/>
        <v>46290</v>
      </c>
      <c r="AW218">
        <f ca="1"/>
        <v>-7481.82</v>
      </c>
      <c r="AX218" t="str">
        <f ca="1"/>
        <v>Acct  7 - Visa Go</v>
      </c>
      <c r="AY218" t="str">
        <f ca="1"/>
        <v>Paycheck</v>
      </c>
      <c r="AZ218">
        <f ca="1"/>
        <v>46290</v>
      </c>
      <c r="BA218">
        <f ca="1"/>
        <v>-4271.75</v>
      </c>
      <c r="BB218" t="str">
        <f ca="1"/>
        <v>Acct  8 - CareCredit</v>
      </c>
      <c r="BC218" t="str">
        <f ca="1"/>
        <v>Paycheck</v>
      </c>
      <c r="BD218">
        <f ca="1"/>
        <v>46290</v>
      </c>
      <c r="BE218">
        <f ca="1"/>
        <v>0</v>
      </c>
      <c r="BF218" t="str">
        <f ca="1"/>
        <v>Acct  9 - Costco</v>
      </c>
      <c r="BG218" t="str">
        <f ca="1"/>
        <v>Paycheck</v>
      </c>
      <c r="BH218">
        <f ca="1"/>
        <v>46290</v>
      </c>
      <c r="BI218">
        <f ca="1"/>
        <v>980</v>
      </c>
      <c r="BJ218" t="str">
        <f ca="1"/>
        <v xml:space="preserve">Acct 10 - </v>
      </c>
      <c r="BK218" t="str">
        <f ca="1"/>
        <v>Paycheck</v>
      </c>
      <c r="BL218">
        <f ca="1"/>
        <v>46290</v>
      </c>
      <c r="BM218">
        <f ca="1"/>
        <v>12083.03</v>
      </c>
      <c r="BN218" t="str">
        <f ca="1"/>
        <v xml:space="preserve"> Checking</v>
      </c>
      <c r="BO218" t="str">
        <f ca="1"/>
        <v>Paycheck</v>
      </c>
      <c r="BP218">
        <f ca="1"/>
        <v>46290</v>
      </c>
      <c r="BQ218">
        <f ca="1"/>
        <v>-15887.619999999999</v>
      </c>
      <c r="BR218" t="str">
        <f ca="1"/>
        <v xml:space="preserve"> Credit</v>
      </c>
      <c r="BS218" t="str">
        <f ca="1"/>
        <v>Paycheck</v>
      </c>
      <c r="BT218">
        <f ca="1"/>
        <v>46290</v>
      </c>
      <c r="BU218">
        <f ca="1"/>
        <v>36976.86</v>
      </c>
      <c r="BV218" t="str">
        <f ca="1"/>
        <v xml:space="preserve"> Savings</v>
      </c>
      <c r="BW218" t="str">
        <f ca="1"/>
        <v>Paycheck</v>
      </c>
      <c r="BX218">
        <f ca="1"/>
        <v>46290</v>
      </c>
      <c r="BY218">
        <f ca="1"/>
        <v>34152.269999999997</v>
      </c>
      <c r="BZ218" t="str">
        <f ca="1"/>
        <v xml:space="preserve"> Net Worth</v>
      </c>
    </row>
    <row r="219" spans="1:78" x14ac:dyDescent="0.25">
      <c r="A219" t="str">
        <f ca="1"/>
        <v>Paycheck</v>
      </c>
      <c r="B219" s="8">
        <f ca="1"/>
        <v>46290</v>
      </c>
      <c r="C219" s="107">
        <f ca="1"/>
        <v>2618.510000000002</v>
      </c>
      <c r="D219" t="str">
        <f ca="1"/>
        <v>Acct  1 - US Bank</v>
      </c>
      <c r="F219" t="str">
        <f ca="1"/>
        <v>Ameritas</v>
      </c>
      <c r="G219" s="8">
        <f ca="1"/>
        <v>46290</v>
      </c>
      <c r="H219" s="107">
        <f ca="1"/>
        <v>12083.03</v>
      </c>
      <c r="I219" s="107">
        <f ca="1"/>
        <v>-15887.619999999999</v>
      </c>
      <c r="J219" s="107">
        <f ca="1"/>
        <v>37088.86</v>
      </c>
      <c r="K219" s="107">
        <f ca="1"/>
        <v>34264.269999999997</v>
      </c>
      <c r="L219" s="107">
        <f ca="1"/>
        <v>2618.510000000002</v>
      </c>
      <c r="M219" s="107">
        <f ca="1"/>
        <v>9464.5199999999986</v>
      </c>
      <c r="N219" s="107">
        <f ca="1"/>
        <v>24912.39</v>
      </c>
      <c r="O219" s="107">
        <f ca="1"/>
        <v>114.43</v>
      </c>
      <c r="P219" s="107">
        <f ca="1"/>
        <v>12062.04</v>
      </c>
      <c r="Q219" s="107">
        <f ca="1"/>
        <v>-4134.05</v>
      </c>
      <c r="R219" s="107">
        <f ca="1"/>
        <v>-7481.82</v>
      </c>
      <c r="S219" s="107">
        <f ca="1"/>
        <v>-4271.75</v>
      </c>
      <c r="T219" s="107">
        <f ca="1"/>
        <v>0</v>
      </c>
      <c r="U219" s="107">
        <f ca="1"/>
        <v>980</v>
      </c>
      <c r="W219" t="str">
        <f ca="1"/>
        <v>Ameritas</v>
      </c>
      <c r="X219">
        <f ca="1"/>
        <v>46290</v>
      </c>
      <c r="Y219">
        <f ca="1"/>
        <v>2618.510000000002</v>
      </c>
      <c r="Z219" t="str">
        <f ca="1"/>
        <v>Acct  1 - US Bank</v>
      </c>
      <c r="AA219" t="str">
        <f ca="1"/>
        <v>Ameritas</v>
      </c>
      <c r="AB219">
        <f ca="1"/>
        <v>46290</v>
      </c>
      <c r="AC219">
        <f ca="1"/>
        <v>9464.5199999999986</v>
      </c>
      <c r="AD219" t="str">
        <f ca="1"/>
        <v>Acct  2 - Wells Fargo</v>
      </c>
      <c r="AE219" t="str">
        <f ca="1"/>
        <v>Ameritas</v>
      </c>
      <c r="AF219">
        <f ca="1"/>
        <v>46290</v>
      </c>
      <c r="AG219">
        <f ca="1"/>
        <v>24912.39</v>
      </c>
      <c r="AH219" t="str">
        <f ca="1"/>
        <v>Acct  3 - ADP</v>
      </c>
      <c r="AI219" t="str">
        <f ca="1"/>
        <v>Ameritas</v>
      </c>
      <c r="AJ219">
        <f ca="1"/>
        <v>46290</v>
      </c>
      <c r="AK219">
        <f ca="1"/>
        <v>114.43</v>
      </c>
      <c r="AL219" t="str">
        <f ca="1"/>
        <v>Acct  4 - Marcus</v>
      </c>
      <c r="AM219" t="str">
        <f ca="1"/>
        <v>Ameritas</v>
      </c>
      <c r="AN219">
        <f ca="1"/>
        <v>46290</v>
      </c>
      <c r="AO219">
        <f ca="1"/>
        <v>12062.04</v>
      </c>
      <c r="AP219" t="str">
        <f ca="1"/>
        <v>Acct  5 - T.Rowe Price</v>
      </c>
      <c r="AQ219" t="str">
        <f ca="1"/>
        <v>Ameritas</v>
      </c>
      <c r="AR219">
        <f ca="1"/>
        <v>46290</v>
      </c>
      <c r="AS219">
        <f ca="1"/>
        <v>-4134.05</v>
      </c>
      <c r="AT219" t="str">
        <f ca="1"/>
        <v>Acct  6 - Platinum</v>
      </c>
      <c r="AU219" t="str">
        <f ca="1"/>
        <v>Ameritas</v>
      </c>
      <c r="AV219">
        <f ca="1"/>
        <v>46290</v>
      </c>
      <c r="AW219">
        <f ca="1"/>
        <v>-7481.82</v>
      </c>
      <c r="AX219" t="str">
        <f ca="1"/>
        <v>Acct  7 - Visa Go</v>
      </c>
      <c r="AY219" t="str">
        <f ca="1"/>
        <v>Ameritas</v>
      </c>
      <c r="AZ219">
        <f ca="1"/>
        <v>46290</v>
      </c>
      <c r="BA219">
        <f ca="1"/>
        <v>-4271.75</v>
      </c>
      <c r="BB219" t="str">
        <f ca="1"/>
        <v>Acct  8 - CareCredit</v>
      </c>
      <c r="BC219" t="str">
        <f ca="1"/>
        <v>Ameritas</v>
      </c>
      <c r="BD219">
        <f ca="1"/>
        <v>46290</v>
      </c>
      <c r="BE219">
        <f ca="1"/>
        <v>0</v>
      </c>
      <c r="BF219" t="str">
        <f ca="1"/>
        <v>Acct  9 - Costco</v>
      </c>
      <c r="BG219" t="str">
        <f ca="1"/>
        <v>Ameritas</v>
      </c>
      <c r="BH219">
        <f ca="1"/>
        <v>46290</v>
      </c>
      <c r="BI219">
        <f ca="1"/>
        <v>980</v>
      </c>
      <c r="BJ219" t="str">
        <f ca="1"/>
        <v xml:space="preserve">Acct 10 - </v>
      </c>
      <c r="BK219" t="str">
        <f ca="1"/>
        <v>Ameritas</v>
      </c>
      <c r="BL219">
        <f ca="1"/>
        <v>46290</v>
      </c>
      <c r="BM219">
        <f ca="1"/>
        <v>12083.03</v>
      </c>
      <c r="BN219" t="str">
        <f ca="1"/>
        <v xml:space="preserve"> Checking</v>
      </c>
      <c r="BO219" t="str">
        <f ca="1"/>
        <v>Ameritas</v>
      </c>
      <c r="BP219">
        <f ca="1"/>
        <v>46290</v>
      </c>
      <c r="BQ219">
        <f ca="1"/>
        <v>-15887.619999999999</v>
      </c>
      <c r="BR219" t="str">
        <f ca="1"/>
        <v xml:space="preserve"> Credit</v>
      </c>
      <c r="BS219" t="str">
        <f ca="1"/>
        <v>Ameritas</v>
      </c>
      <c r="BT219">
        <f ca="1"/>
        <v>46290</v>
      </c>
      <c r="BU219">
        <f ca="1"/>
        <v>37088.86</v>
      </c>
      <c r="BV219" t="str">
        <f ca="1"/>
        <v xml:space="preserve"> Savings</v>
      </c>
      <c r="BW219" t="str">
        <f ca="1"/>
        <v>Ameritas</v>
      </c>
      <c r="BX219">
        <f ca="1"/>
        <v>46290</v>
      </c>
      <c r="BY219">
        <f ca="1"/>
        <v>34264.269999999997</v>
      </c>
      <c r="BZ219" t="str">
        <f ca="1"/>
        <v xml:space="preserve"> Net Worth</v>
      </c>
    </row>
    <row r="220" spans="1:78" x14ac:dyDescent="0.25">
      <c r="A220" t="str">
        <f ca="1"/>
        <v>Ameritas</v>
      </c>
      <c r="B220" s="8">
        <f ca="1"/>
        <v>46290</v>
      </c>
      <c r="C220" s="107">
        <f ca="1"/>
        <v>2618.510000000002</v>
      </c>
      <c r="D220" t="str">
        <f ca="1"/>
        <v>Acct  1 - US Bank</v>
      </c>
      <c r="F220" t="str">
        <f ca="1"/>
        <v>Cese Transfer</v>
      </c>
      <c r="G220" s="8">
        <f ca="1"/>
        <v>46290</v>
      </c>
      <c r="H220" s="107">
        <f ca="1"/>
        <v>12225.03</v>
      </c>
      <c r="I220" s="107">
        <f ca="1"/>
        <v>-15887.619999999999</v>
      </c>
      <c r="J220" s="107">
        <f ca="1"/>
        <v>37088.86</v>
      </c>
      <c r="K220" s="107">
        <f ca="1"/>
        <v>34406.269999999997</v>
      </c>
      <c r="L220" s="107">
        <f ca="1"/>
        <v>2760.510000000002</v>
      </c>
      <c r="M220" s="107">
        <f ca="1"/>
        <v>9464.5199999999986</v>
      </c>
      <c r="N220" s="107">
        <f ca="1"/>
        <v>24912.39</v>
      </c>
      <c r="O220" s="107">
        <f ca="1"/>
        <v>114.43</v>
      </c>
      <c r="P220" s="107">
        <f ca="1"/>
        <v>12062.04</v>
      </c>
      <c r="Q220" s="107">
        <f ca="1"/>
        <v>-4134.05</v>
      </c>
      <c r="R220" s="107">
        <f ca="1"/>
        <v>-7481.82</v>
      </c>
      <c r="S220" s="107">
        <f ca="1"/>
        <v>-4271.75</v>
      </c>
      <c r="T220" s="107">
        <f ca="1"/>
        <v>0</v>
      </c>
      <c r="U220" s="107">
        <f ca="1"/>
        <v>980</v>
      </c>
      <c r="W220" t="str">
        <f ca="1"/>
        <v>Cese Transfer</v>
      </c>
      <c r="X220">
        <f ca="1"/>
        <v>46290</v>
      </c>
      <c r="Y220">
        <f ca="1"/>
        <v>2760.510000000002</v>
      </c>
      <c r="Z220" t="str">
        <f ca="1"/>
        <v>Acct  1 - US Bank</v>
      </c>
      <c r="AA220" t="str">
        <f ca="1"/>
        <v>Cese Transfer</v>
      </c>
      <c r="AB220">
        <f ca="1"/>
        <v>46290</v>
      </c>
      <c r="AC220">
        <f ca="1"/>
        <v>9464.5199999999986</v>
      </c>
      <c r="AD220" t="str">
        <f ca="1"/>
        <v>Acct  2 - Wells Fargo</v>
      </c>
      <c r="AE220" t="str">
        <f ca="1"/>
        <v>Cese Transfer</v>
      </c>
      <c r="AF220">
        <f ca="1"/>
        <v>46290</v>
      </c>
      <c r="AG220">
        <f ca="1"/>
        <v>24912.39</v>
      </c>
      <c r="AH220" t="str">
        <f ca="1"/>
        <v>Acct  3 - ADP</v>
      </c>
      <c r="AI220" t="str">
        <f ca="1"/>
        <v>Cese Transfer</v>
      </c>
      <c r="AJ220">
        <f ca="1"/>
        <v>46290</v>
      </c>
      <c r="AK220">
        <f ca="1"/>
        <v>114.43</v>
      </c>
      <c r="AL220" t="str">
        <f ca="1"/>
        <v>Acct  4 - Marcus</v>
      </c>
      <c r="AM220" t="str">
        <f ca="1"/>
        <v>Cese Transfer</v>
      </c>
      <c r="AN220">
        <f ca="1"/>
        <v>46290</v>
      </c>
      <c r="AO220">
        <f ca="1"/>
        <v>12062.04</v>
      </c>
      <c r="AP220" t="str">
        <f ca="1"/>
        <v>Acct  5 - T.Rowe Price</v>
      </c>
      <c r="AQ220" t="str">
        <f ca="1"/>
        <v>Cese Transfer</v>
      </c>
      <c r="AR220">
        <f ca="1"/>
        <v>46290</v>
      </c>
      <c r="AS220">
        <f ca="1"/>
        <v>-4134.05</v>
      </c>
      <c r="AT220" t="str">
        <f ca="1"/>
        <v>Acct  6 - Platinum</v>
      </c>
      <c r="AU220" t="str">
        <f ca="1"/>
        <v>Cese Transfer</v>
      </c>
      <c r="AV220">
        <f ca="1"/>
        <v>46290</v>
      </c>
      <c r="AW220">
        <f ca="1"/>
        <v>-7481.82</v>
      </c>
      <c r="AX220" t="str">
        <f ca="1"/>
        <v>Acct  7 - Visa Go</v>
      </c>
      <c r="AY220" t="str">
        <f ca="1"/>
        <v>Cese Transfer</v>
      </c>
      <c r="AZ220">
        <f ca="1"/>
        <v>46290</v>
      </c>
      <c r="BA220">
        <f ca="1"/>
        <v>-4271.75</v>
      </c>
      <c r="BB220" t="str">
        <f ca="1"/>
        <v>Acct  8 - CareCredit</v>
      </c>
      <c r="BC220" t="str">
        <f ca="1"/>
        <v>Cese Transfer</v>
      </c>
      <c r="BD220">
        <f ca="1"/>
        <v>46290</v>
      </c>
      <c r="BE220">
        <f ca="1"/>
        <v>0</v>
      </c>
      <c r="BF220" t="str">
        <f ca="1"/>
        <v>Acct  9 - Costco</v>
      </c>
      <c r="BG220" t="str">
        <f ca="1"/>
        <v>Cese Transfer</v>
      </c>
      <c r="BH220">
        <f ca="1"/>
        <v>46290</v>
      </c>
      <c r="BI220">
        <f ca="1"/>
        <v>980</v>
      </c>
      <c r="BJ220" t="str">
        <f ca="1"/>
        <v xml:space="preserve">Acct 10 - </v>
      </c>
      <c r="BK220" t="str">
        <f ca="1"/>
        <v>Cese Transfer</v>
      </c>
      <c r="BL220">
        <f ca="1"/>
        <v>46290</v>
      </c>
      <c r="BM220">
        <f ca="1"/>
        <v>12225.03</v>
      </c>
      <c r="BN220" t="str">
        <f ca="1"/>
        <v xml:space="preserve"> Checking</v>
      </c>
      <c r="BO220" t="str">
        <f ca="1"/>
        <v>Cese Transfer</v>
      </c>
      <c r="BP220">
        <f ca="1"/>
        <v>46290</v>
      </c>
      <c r="BQ220">
        <f ca="1"/>
        <v>-15887.619999999999</v>
      </c>
      <c r="BR220" t="str">
        <f ca="1"/>
        <v xml:space="preserve"> Credit</v>
      </c>
      <c r="BS220" t="str">
        <f ca="1"/>
        <v>Cese Transfer</v>
      </c>
      <c r="BT220">
        <f ca="1"/>
        <v>46290</v>
      </c>
      <c r="BU220">
        <f ca="1"/>
        <v>37088.86</v>
      </c>
      <c r="BV220" t="str">
        <f ca="1"/>
        <v xml:space="preserve"> Savings</v>
      </c>
      <c r="BW220" t="str">
        <f ca="1"/>
        <v>Cese Transfer</v>
      </c>
      <c r="BX220">
        <f ca="1"/>
        <v>46290</v>
      </c>
      <c r="BY220">
        <f ca="1"/>
        <v>34406.269999999997</v>
      </c>
      <c r="BZ220" t="str">
        <f ca="1"/>
        <v xml:space="preserve"> Net Worth</v>
      </c>
    </row>
    <row r="221" spans="1:78" x14ac:dyDescent="0.25">
      <c r="A221" t="str">
        <f ca="1"/>
        <v>Cese Transfer</v>
      </c>
      <c r="B221" s="8">
        <f ca="1"/>
        <v>46290</v>
      </c>
      <c r="C221" s="107">
        <f ca="1"/>
        <v>2760.510000000002</v>
      </c>
      <c r="D221" t="str">
        <f ca="1"/>
        <v>Acct  1 - US Bank</v>
      </c>
      <c r="F221" t="str">
        <f ca="1"/>
        <v>Groceries</v>
      </c>
      <c r="G221" s="8">
        <f ca="1"/>
        <v>46291</v>
      </c>
      <c r="H221" s="107">
        <f ca="1"/>
        <v>12025.03</v>
      </c>
      <c r="I221" s="107">
        <f ca="1"/>
        <v>-15887.619999999999</v>
      </c>
      <c r="J221" s="107">
        <f ca="1"/>
        <v>37088.86</v>
      </c>
      <c r="K221" s="107">
        <f ca="1"/>
        <v>34206.269999999997</v>
      </c>
      <c r="L221" s="107">
        <f ca="1"/>
        <v>2760.510000000002</v>
      </c>
      <c r="M221" s="107">
        <f ca="1"/>
        <v>9264.5199999999986</v>
      </c>
      <c r="N221" s="107">
        <f ca="1"/>
        <v>24912.39</v>
      </c>
      <c r="O221" s="107">
        <f ca="1"/>
        <v>114.43</v>
      </c>
      <c r="P221" s="107">
        <f ca="1"/>
        <v>12062.04</v>
      </c>
      <c r="Q221" s="107">
        <f ca="1"/>
        <v>-4134.05</v>
      </c>
      <c r="R221" s="107">
        <f ca="1"/>
        <v>-7481.82</v>
      </c>
      <c r="S221" s="107">
        <f ca="1"/>
        <v>-4271.75</v>
      </c>
      <c r="T221" s="107">
        <f ca="1"/>
        <v>0</v>
      </c>
      <c r="U221" s="107">
        <f ca="1"/>
        <v>980</v>
      </c>
      <c r="W221" t="str">
        <f ca="1"/>
        <v>Groceries</v>
      </c>
      <c r="X221">
        <f ca="1"/>
        <v>46291</v>
      </c>
      <c r="Y221">
        <f ca="1"/>
        <v>2760.510000000002</v>
      </c>
      <c r="Z221" t="str">
        <f ca="1"/>
        <v>Acct  1 - US Bank</v>
      </c>
      <c r="AA221" t="str">
        <f ca="1"/>
        <v>Groceries</v>
      </c>
      <c r="AB221">
        <f ca="1"/>
        <v>46291</v>
      </c>
      <c r="AC221">
        <f ca="1"/>
        <v>9264.5199999999986</v>
      </c>
      <c r="AD221" t="str">
        <f ca="1"/>
        <v>Acct  2 - Wells Fargo</v>
      </c>
      <c r="AE221" t="str">
        <f ca="1"/>
        <v>Groceries</v>
      </c>
      <c r="AF221">
        <f ca="1"/>
        <v>46291</v>
      </c>
      <c r="AG221">
        <f ca="1"/>
        <v>24912.39</v>
      </c>
      <c r="AH221" t="str">
        <f ca="1"/>
        <v>Acct  3 - ADP</v>
      </c>
      <c r="AI221" t="str">
        <f ca="1"/>
        <v>Groceries</v>
      </c>
      <c r="AJ221">
        <f ca="1"/>
        <v>46291</v>
      </c>
      <c r="AK221">
        <f ca="1"/>
        <v>114.43</v>
      </c>
      <c r="AL221" t="str">
        <f ca="1"/>
        <v>Acct  4 - Marcus</v>
      </c>
      <c r="AM221" t="str">
        <f ca="1"/>
        <v>Groceries</v>
      </c>
      <c r="AN221">
        <f ca="1"/>
        <v>46291</v>
      </c>
      <c r="AO221">
        <f ca="1"/>
        <v>12062.04</v>
      </c>
      <c r="AP221" t="str">
        <f ca="1"/>
        <v>Acct  5 - T.Rowe Price</v>
      </c>
      <c r="AQ221" t="str">
        <f ca="1"/>
        <v>Groceries</v>
      </c>
      <c r="AR221">
        <f ca="1"/>
        <v>46291</v>
      </c>
      <c r="AS221">
        <f ca="1"/>
        <v>-4134.05</v>
      </c>
      <c r="AT221" t="str">
        <f ca="1"/>
        <v>Acct  6 - Platinum</v>
      </c>
      <c r="AU221" t="str">
        <f ca="1"/>
        <v>Groceries</v>
      </c>
      <c r="AV221">
        <f ca="1"/>
        <v>46291</v>
      </c>
      <c r="AW221">
        <f ca="1"/>
        <v>-7481.82</v>
      </c>
      <c r="AX221" t="str">
        <f ca="1"/>
        <v>Acct  7 - Visa Go</v>
      </c>
      <c r="AY221" t="str">
        <f ca="1"/>
        <v>Groceries</v>
      </c>
      <c r="AZ221">
        <f ca="1"/>
        <v>46291</v>
      </c>
      <c r="BA221">
        <f ca="1"/>
        <v>-4271.75</v>
      </c>
      <c r="BB221" t="str">
        <f ca="1"/>
        <v>Acct  8 - CareCredit</v>
      </c>
      <c r="BC221" t="str">
        <f ca="1"/>
        <v>Groceries</v>
      </c>
      <c r="BD221">
        <f ca="1"/>
        <v>46291</v>
      </c>
      <c r="BE221">
        <f ca="1"/>
        <v>0</v>
      </c>
      <c r="BF221" t="str">
        <f ca="1"/>
        <v>Acct  9 - Costco</v>
      </c>
      <c r="BG221" t="str">
        <f ca="1"/>
        <v>Groceries</v>
      </c>
      <c r="BH221">
        <f ca="1"/>
        <v>46291</v>
      </c>
      <c r="BI221">
        <f ca="1"/>
        <v>980</v>
      </c>
      <c r="BJ221" t="str">
        <f ca="1"/>
        <v xml:space="preserve">Acct 10 - </v>
      </c>
      <c r="BK221" t="str">
        <f ca="1"/>
        <v>Groceries</v>
      </c>
      <c r="BL221">
        <f ca="1"/>
        <v>46291</v>
      </c>
      <c r="BM221">
        <f ca="1"/>
        <v>12025.03</v>
      </c>
      <c r="BN221" t="str">
        <f ca="1"/>
        <v xml:space="preserve"> Checking</v>
      </c>
      <c r="BO221" t="str">
        <f ca="1"/>
        <v>Groceries</v>
      </c>
      <c r="BP221">
        <f ca="1"/>
        <v>46291</v>
      </c>
      <c r="BQ221">
        <f ca="1"/>
        <v>-15887.619999999999</v>
      </c>
      <c r="BR221" t="str">
        <f ca="1"/>
        <v xml:space="preserve"> Credit</v>
      </c>
      <c r="BS221" t="str">
        <f ca="1"/>
        <v>Groceries</v>
      </c>
      <c r="BT221">
        <f ca="1"/>
        <v>46291</v>
      </c>
      <c r="BU221">
        <f ca="1"/>
        <v>37088.86</v>
      </c>
      <c r="BV221" t="str">
        <f ca="1"/>
        <v xml:space="preserve"> Savings</v>
      </c>
      <c r="BW221" t="str">
        <f ca="1"/>
        <v>Groceries</v>
      </c>
      <c r="BX221">
        <f ca="1"/>
        <v>46291</v>
      </c>
      <c r="BY221">
        <f ca="1"/>
        <v>34206.269999999997</v>
      </c>
      <c r="BZ221" t="str">
        <f ca="1"/>
        <v xml:space="preserve"> Net Worth</v>
      </c>
    </row>
    <row r="222" spans="1:78" x14ac:dyDescent="0.25">
      <c r="A222" t="str">
        <f ca="1"/>
        <v>Groceries</v>
      </c>
      <c r="B222" s="8">
        <f ca="1"/>
        <v>46291</v>
      </c>
      <c r="C222" s="107">
        <f ca="1"/>
        <v>2760.510000000002</v>
      </c>
      <c r="D222" t="str">
        <f ca="1"/>
        <v>Acct  1 - US Bank</v>
      </c>
      <c r="F222" t="str">
        <f ca="1"/>
        <v>Food &amp; Drinks</v>
      </c>
      <c r="G222" s="8">
        <f ca="1"/>
        <v>46291</v>
      </c>
      <c r="H222" s="107">
        <f ca="1"/>
        <v>11825.03</v>
      </c>
      <c r="I222" s="107">
        <f ca="1"/>
        <v>-15887.619999999999</v>
      </c>
      <c r="J222" s="107">
        <f ca="1"/>
        <v>37088.86</v>
      </c>
      <c r="K222" s="107">
        <f ca="1"/>
        <v>34006.269999999997</v>
      </c>
      <c r="L222" s="107">
        <f ca="1"/>
        <v>2760.510000000002</v>
      </c>
      <c r="M222" s="107">
        <f ca="1"/>
        <v>9064.5199999999986</v>
      </c>
      <c r="N222" s="107">
        <f ca="1"/>
        <v>24912.39</v>
      </c>
      <c r="O222" s="107">
        <f ca="1"/>
        <v>114.43</v>
      </c>
      <c r="P222" s="107">
        <f ca="1"/>
        <v>12062.04</v>
      </c>
      <c r="Q222" s="107">
        <f ca="1"/>
        <v>-4134.05</v>
      </c>
      <c r="R222" s="107">
        <f ca="1"/>
        <v>-7481.82</v>
      </c>
      <c r="S222" s="107">
        <f ca="1"/>
        <v>-4271.75</v>
      </c>
      <c r="T222" s="107">
        <f ca="1"/>
        <v>0</v>
      </c>
      <c r="U222" s="107">
        <f ca="1"/>
        <v>980</v>
      </c>
      <c r="W222" t="str">
        <f ca="1"/>
        <v>Food &amp; Drinks</v>
      </c>
      <c r="X222">
        <f ca="1"/>
        <v>46291</v>
      </c>
      <c r="Y222">
        <f ca="1"/>
        <v>2760.510000000002</v>
      </c>
      <c r="Z222" t="str">
        <f ca="1"/>
        <v>Acct  1 - US Bank</v>
      </c>
      <c r="AA222" t="str">
        <f ca="1"/>
        <v>Food &amp; Drinks</v>
      </c>
      <c r="AB222">
        <f ca="1"/>
        <v>46291</v>
      </c>
      <c r="AC222">
        <f ca="1"/>
        <v>9064.5199999999986</v>
      </c>
      <c r="AD222" t="str">
        <f ca="1"/>
        <v>Acct  2 - Wells Fargo</v>
      </c>
      <c r="AE222" t="str">
        <f ca="1"/>
        <v>Food &amp; Drinks</v>
      </c>
      <c r="AF222">
        <f ca="1"/>
        <v>46291</v>
      </c>
      <c r="AG222">
        <f ca="1"/>
        <v>24912.39</v>
      </c>
      <c r="AH222" t="str">
        <f ca="1"/>
        <v>Acct  3 - ADP</v>
      </c>
      <c r="AI222" t="str">
        <f ca="1"/>
        <v>Food &amp; Drinks</v>
      </c>
      <c r="AJ222">
        <f ca="1"/>
        <v>46291</v>
      </c>
      <c r="AK222">
        <f ca="1"/>
        <v>114.43</v>
      </c>
      <c r="AL222" t="str">
        <f ca="1"/>
        <v>Acct  4 - Marcus</v>
      </c>
      <c r="AM222" t="str">
        <f ca="1"/>
        <v>Food &amp; Drinks</v>
      </c>
      <c r="AN222">
        <f ca="1"/>
        <v>46291</v>
      </c>
      <c r="AO222">
        <f ca="1"/>
        <v>12062.04</v>
      </c>
      <c r="AP222" t="str">
        <f ca="1"/>
        <v>Acct  5 - T.Rowe Price</v>
      </c>
      <c r="AQ222" t="str">
        <f ca="1"/>
        <v>Food &amp; Drinks</v>
      </c>
      <c r="AR222">
        <f ca="1"/>
        <v>46291</v>
      </c>
      <c r="AS222">
        <f ca="1"/>
        <v>-4134.05</v>
      </c>
      <c r="AT222" t="str">
        <f ca="1"/>
        <v>Acct  6 - Platinum</v>
      </c>
      <c r="AU222" t="str">
        <f ca="1"/>
        <v>Food &amp; Drinks</v>
      </c>
      <c r="AV222">
        <f ca="1"/>
        <v>46291</v>
      </c>
      <c r="AW222">
        <f ca="1"/>
        <v>-7481.82</v>
      </c>
      <c r="AX222" t="str">
        <f ca="1"/>
        <v>Acct  7 - Visa Go</v>
      </c>
      <c r="AY222" t="str">
        <f ca="1"/>
        <v>Food &amp; Drinks</v>
      </c>
      <c r="AZ222">
        <f ca="1"/>
        <v>46291</v>
      </c>
      <c r="BA222">
        <f ca="1"/>
        <v>-4271.75</v>
      </c>
      <c r="BB222" t="str">
        <f ca="1"/>
        <v>Acct  8 - CareCredit</v>
      </c>
      <c r="BC222" t="str">
        <f ca="1"/>
        <v>Food &amp; Drinks</v>
      </c>
      <c r="BD222">
        <f ca="1"/>
        <v>46291</v>
      </c>
      <c r="BE222">
        <f ca="1"/>
        <v>0</v>
      </c>
      <c r="BF222" t="str">
        <f ca="1"/>
        <v>Acct  9 - Costco</v>
      </c>
      <c r="BG222" t="str">
        <f ca="1"/>
        <v>Food &amp; Drinks</v>
      </c>
      <c r="BH222">
        <f ca="1"/>
        <v>46291</v>
      </c>
      <c r="BI222">
        <f ca="1"/>
        <v>980</v>
      </c>
      <c r="BJ222" t="str">
        <f ca="1"/>
        <v xml:space="preserve">Acct 10 - </v>
      </c>
      <c r="BK222" t="str">
        <f ca="1"/>
        <v>Food &amp; Drinks</v>
      </c>
      <c r="BL222">
        <f ca="1"/>
        <v>46291</v>
      </c>
      <c r="BM222">
        <f ca="1"/>
        <v>11825.03</v>
      </c>
      <c r="BN222" t="str">
        <f ca="1"/>
        <v xml:space="preserve"> Checking</v>
      </c>
      <c r="BO222" t="str">
        <f ca="1"/>
        <v>Food &amp; Drinks</v>
      </c>
      <c r="BP222">
        <f ca="1"/>
        <v>46291</v>
      </c>
      <c r="BQ222">
        <f ca="1"/>
        <v>-15887.619999999999</v>
      </c>
      <c r="BR222" t="str">
        <f ca="1"/>
        <v xml:space="preserve"> Credit</v>
      </c>
      <c r="BS222" t="str">
        <f ca="1"/>
        <v>Food &amp; Drinks</v>
      </c>
      <c r="BT222">
        <f ca="1"/>
        <v>46291</v>
      </c>
      <c r="BU222">
        <f ca="1"/>
        <v>37088.86</v>
      </c>
      <c r="BV222" t="str">
        <f ca="1"/>
        <v xml:space="preserve"> Savings</v>
      </c>
      <c r="BW222" t="str">
        <f ca="1"/>
        <v>Food &amp; Drinks</v>
      </c>
      <c r="BX222">
        <f ca="1"/>
        <v>46291</v>
      </c>
      <c r="BY222">
        <f ca="1"/>
        <v>34006.269999999997</v>
      </c>
      <c r="BZ222" t="str">
        <f ca="1"/>
        <v xml:space="preserve"> Net Worth</v>
      </c>
    </row>
    <row r="223" spans="1:78" x14ac:dyDescent="0.25">
      <c r="A223" t="str">
        <f ca="1"/>
        <v>Food &amp; Drinks</v>
      </c>
      <c r="B223" s="8">
        <f ca="1"/>
        <v>46291</v>
      </c>
      <c r="C223" s="107">
        <f ca="1"/>
        <v>2760.510000000002</v>
      </c>
      <c r="D223" t="str">
        <f ca="1"/>
        <v>Acct  1 - US Bank</v>
      </c>
      <c r="F223" t="str">
        <f ca="1"/>
        <v>Internet</v>
      </c>
      <c r="G223" s="8">
        <f ca="1"/>
        <v>46291</v>
      </c>
      <c r="H223" s="107">
        <f ca="1"/>
        <v>11825.03</v>
      </c>
      <c r="I223" s="107">
        <f ca="1"/>
        <v>-15887.619999999999</v>
      </c>
      <c r="J223" s="107">
        <f ca="1"/>
        <v>37088.86</v>
      </c>
      <c r="K223" s="107">
        <f ca="1"/>
        <v>34006.269999999997</v>
      </c>
      <c r="L223" s="107">
        <f ca="1"/>
        <v>2760.510000000002</v>
      </c>
      <c r="M223" s="107">
        <f ca="1"/>
        <v>9064.5199999999986</v>
      </c>
      <c r="N223" s="107">
        <f ca="1"/>
        <v>24912.39</v>
      </c>
      <c r="O223" s="107">
        <f ca="1"/>
        <v>114.43</v>
      </c>
      <c r="P223" s="107">
        <f ca="1"/>
        <v>12062.04</v>
      </c>
      <c r="Q223" s="107">
        <f ca="1"/>
        <v>-4134.05</v>
      </c>
      <c r="R223" s="107">
        <f ca="1"/>
        <v>-7481.82</v>
      </c>
      <c r="S223" s="107">
        <f ca="1"/>
        <v>-4271.75</v>
      </c>
      <c r="T223" s="107">
        <f ca="1"/>
        <v>0</v>
      </c>
      <c r="U223" s="107">
        <f ca="1"/>
        <v>980</v>
      </c>
      <c r="W223" t="str">
        <f ca="1"/>
        <v>Internet</v>
      </c>
      <c r="X223">
        <f ca="1"/>
        <v>46291</v>
      </c>
      <c r="Y223">
        <f ca="1"/>
        <v>2760.510000000002</v>
      </c>
      <c r="Z223" t="str">
        <f ca="1"/>
        <v>Acct  1 - US Bank</v>
      </c>
      <c r="AA223" t="str">
        <f ca="1"/>
        <v>Internet</v>
      </c>
      <c r="AB223">
        <f ca="1"/>
        <v>46291</v>
      </c>
      <c r="AC223">
        <f ca="1"/>
        <v>9064.5199999999986</v>
      </c>
      <c r="AD223" t="str">
        <f ca="1"/>
        <v>Acct  2 - Wells Fargo</v>
      </c>
      <c r="AE223" t="str">
        <f ca="1"/>
        <v>Internet</v>
      </c>
      <c r="AF223">
        <f ca="1"/>
        <v>46291</v>
      </c>
      <c r="AG223">
        <f ca="1"/>
        <v>24912.39</v>
      </c>
      <c r="AH223" t="str">
        <f ca="1"/>
        <v>Acct  3 - ADP</v>
      </c>
      <c r="AI223" t="str">
        <f ca="1"/>
        <v>Internet</v>
      </c>
      <c r="AJ223">
        <f ca="1"/>
        <v>46291</v>
      </c>
      <c r="AK223">
        <f ca="1"/>
        <v>114.43</v>
      </c>
      <c r="AL223" t="str">
        <f ca="1"/>
        <v>Acct  4 - Marcus</v>
      </c>
      <c r="AM223" t="str">
        <f ca="1"/>
        <v>Internet</v>
      </c>
      <c r="AN223">
        <f ca="1"/>
        <v>46291</v>
      </c>
      <c r="AO223">
        <f ca="1"/>
        <v>12062.04</v>
      </c>
      <c r="AP223" t="str">
        <f ca="1"/>
        <v>Acct  5 - T.Rowe Price</v>
      </c>
      <c r="AQ223" t="str">
        <f ca="1"/>
        <v>Internet</v>
      </c>
      <c r="AR223">
        <f ca="1"/>
        <v>46291</v>
      </c>
      <c r="AS223">
        <f ca="1"/>
        <v>-4134.05</v>
      </c>
      <c r="AT223" t="str">
        <f ca="1"/>
        <v>Acct  6 - Platinum</v>
      </c>
      <c r="AU223" t="str">
        <f ca="1"/>
        <v>Internet</v>
      </c>
      <c r="AV223">
        <f ca="1"/>
        <v>46291</v>
      </c>
      <c r="AW223">
        <f ca="1"/>
        <v>-7481.82</v>
      </c>
      <c r="AX223" t="str">
        <f ca="1"/>
        <v>Acct  7 - Visa Go</v>
      </c>
      <c r="AY223" t="str">
        <f ca="1"/>
        <v>Internet</v>
      </c>
      <c r="AZ223">
        <f ca="1"/>
        <v>46291</v>
      </c>
      <c r="BA223">
        <f ca="1"/>
        <v>-4271.75</v>
      </c>
      <c r="BB223" t="str">
        <f ca="1"/>
        <v>Acct  8 - CareCredit</v>
      </c>
      <c r="BC223" t="str">
        <f ca="1"/>
        <v>Internet</v>
      </c>
      <c r="BD223">
        <f ca="1"/>
        <v>46291</v>
      </c>
      <c r="BE223">
        <f ca="1"/>
        <v>0</v>
      </c>
      <c r="BF223" t="str">
        <f ca="1"/>
        <v>Acct  9 - Costco</v>
      </c>
      <c r="BG223" t="str">
        <f ca="1"/>
        <v>Internet</v>
      </c>
      <c r="BH223">
        <f ca="1"/>
        <v>46291</v>
      </c>
      <c r="BI223">
        <f ca="1"/>
        <v>980</v>
      </c>
      <c r="BJ223" t="str">
        <f ca="1"/>
        <v xml:space="preserve">Acct 10 - </v>
      </c>
      <c r="BK223" t="str">
        <f ca="1"/>
        <v>Internet</v>
      </c>
      <c r="BL223">
        <f ca="1"/>
        <v>46291</v>
      </c>
      <c r="BM223">
        <f ca="1"/>
        <v>11825.03</v>
      </c>
      <c r="BN223" t="str">
        <f ca="1"/>
        <v xml:space="preserve"> Checking</v>
      </c>
      <c r="BO223" t="str">
        <f ca="1"/>
        <v>Internet</v>
      </c>
      <c r="BP223">
        <f ca="1"/>
        <v>46291</v>
      </c>
      <c r="BQ223">
        <f ca="1"/>
        <v>-15887.619999999999</v>
      </c>
      <c r="BR223" t="str">
        <f ca="1"/>
        <v xml:space="preserve"> Credit</v>
      </c>
      <c r="BS223" t="str">
        <f ca="1"/>
        <v>Internet</v>
      </c>
      <c r="BT223">
        <f ca="1"/>
        <v>46291</v>
      </c>
      <c r="BU223">
        <f ca="1"/>
        <v>37088.86</v>
      </c>
      <c r="BV223" t="str">
        <f ca="1"/>
        <v xml:space="preserve"> Savings</v>
      </c>
      <c r="BW223" t="str">
        <f ca="1"/>
        <v>Internet</v>
      </c>
      <c r="BX223">
        <f ca="1"/>
        <v>46291</v>
      </c>
      <c r="BY223">
        <f ca="1"/>
        <v>34006.269999999997</v>
      </c>
      <c r="BZ223" t="str">
        <f ca="1"/>
        <v xml:space="preserve"> Net Worth</v>
      </c>
    </row>
    <row r="224" spans="1:78" x14ac:dyDescent="0.25">
      <c r="A224" t="str">
        <f ca="1"/>
        <v>Internet</v>
      </c>
      <c r="B224" s="8">
        <f ca="1"/>
        <v>46291</v>
      </c>
      <c r="C224" s="107">
        <f ca="1"/>
        <v>2760.510000000002</v>
      </c>
      <c r="D224" t="str">
        <f ca="1"/>
        <v>Acct  1 - US Bank</v>
      </c>
      <c r="F224" t="str">
        <f ca="1"/>
        <v>Windsurf</v>
      </c>
      <c r="G224" s="8">
        <f ca="1"/>
        <v>46291</v>
      </c>
      <c r="H224" s="107">
        <f ca="1"/>
        <v>11810.03</v>
      </c>
      <c r="I224" s="107">
        <f ca="1"/>
        <v>-15887.619999999999</v>
      </c>
      <c r="J224" s="107">
        <f ca="1"/>
        <v>37088.86</v>
      </c>
      <c r="K224" s="107">
        <f ca="1"/>
        <v>33991.269999999997</v>
      </c>
      <c r="L224" s="107">
        <f ca="1"/>
        <v>2745.510000000002</v>
      </c>
      <c r="M224" s="107">
        <f ca="1"/>
        <v>9064.5199999999986</v>
      </c>
      <c r="N224" s="107">
        <f ca="1"/>
        <v>24912.39</v>
      </c>
      <c r="O224" s="107">
        <f ca="1"/>
        <v>114.43</v>
      </c>
      <c r="P224" s="107">
        <f ca="1"/>
        <v>12062.04</v>
      </c>
      <c r="Q224" s="107">
        <f ca="1"/>
        <v>-4134.05</v>
      </c>
      <c r="R224" s="107">
        <f ca="1"/>
        <v>-7481.82</v>
      </c>
      <c r="S224" s="107">
        <f ca="1"/>
        <v>-4271.75</v>
      </c>
      <c r="T224" s="107">
        <f ca="1"/>
        <v>0</v>
      </c>
      <c r="U224" s="107">
        <f ca="1"/>
        <v>980</v>
      </c>
      <c r="W224" t="str">
        <f ca="1"/>
        <v>Windsurf</v>
      </c>
      <c r="X224">
        <f ca="1"/>
        <v>46291</v>
      </c>
      <c r="Y224">
        <f ca="1"/>
        <v>2745.510000000002</v>
      </c>
      <c r="Z224" t="str">
        <f ca="1"/>
        <v>Acct  1 - US Bank</v>
      </c>
      <c r="AA224" t="str">
        <f ca="1"/>
        <v>Windsurf</v>
      </c>
      <c r="AB224">
        <f ca="1"/>
        <v>46291</v>
      </c>
      <c r="AC224">
        <f ca="1"/>
        <v>9064.5199999999986</v>
      </c>
      <c r="AD224" t="str">
        <f ca="1"/>
        <v>Acct  2 - Wells Fargo</v>
      </c>
      <c r="AE224" t="str">
        <f ca="1"/>
        <v>Windsurf</v>
      </c>
      <c r="AF224">
        <f ca="1"/>
        <v>46291</v>
      </c>
      <c r="AG224">
        <f ca="1"/>
        <v>24912.39</v>
      </c>
      <c r="AH224" t="str">
        <f ca="1"/>
        <v>Acct  3 - ADP</v>
      </c>
      <c r="AI224" t="str">
        <f ca="1"/>
        <v>Windsurf</v>
      </c>
      <c r="AJ224">
        <f ca="1"/>
        <v>46291</v>
      </c>
      <c r="AK224">
        <f ca="1"/>
        <v>114.43</v>
      </c>
      <c r="AL224" t="str">
        <f ca="1"/>
        <v>Acct  4 - Marcus</v>
      </c>
      <c r="AM224" t="str">
        <f ca="1"/>
        <v>Windsurf</v>
      </c>
      <c r="AN224">
        <f ca="1"/>
        <v>46291</v>
      </c>
      <c r="AO224">
        <f ca="1"/>
        <v>12062.04</v>
      </c>
      <c r="AP224" t="str">
        <f ca="1"/>
        <v>Acct  5 - T.Rowe Price</v>
      </c>
      <c r="AQ224" t="str">
        <f ca="1"/>
        <v>Windsurf</v>
      </c>
      <c r="AR224">
        <f ca="1"/>
        <v>46291</v>
      </c>
      <c r="AS224">
        <f ca="1"/>
        <v>-4134.05</v>
      </c>
      <c r="AT224" t="str">
        <f ca="1"/>
        <v>Acct  6 - Platinum</v>
      </c>
      <c r="AU224" t="str">
        <f ca="1"/>
        <v>Windsurf</v>
      </c>
      <c r="AV224">
        <f ca="1"/>
        <v>46291</v>
      </c>
      <c r="AW224">
        <f ca="1"/>
        <v>-7481.82</v>
      </c>
      <c r="AX224" t="str">
        <f ca="1"/>
        <v>Acct  7 - Visa Go</v>
      </c>
      <c r="AY224" t="str">
        <f ca="1"/>
        <v>Windsurf</v>
      </c>
      <c r="AZ224">
        <f ca="1"/>
        <v>46291</v>
      </c>
      <c r="BA224">
        <f ca="1"/>
        <v>-4271.75</v>
      </c>
      <c r="BB224" t="str">
        <f ca="1"/>
        <v>Acct  8 - CareCredit</v>
      </c>
      <c r="BC224" t="str">
        <f ca="1"/>
        <v>Windsurf</v>
      </c>
      <c r="BD224">
        <f ca="1"/>
        <v>46291</v>
      </c>
      <c r="BE224">
        <f ca="1"/>
        <v>0</v>
      </c>
      <c r="BF224" t="str">
        <f ca="1"/>
        <v>Acct  9 - Costco</v>
      </c>
      <c r="BG224" t="str">
        <f ca="1"/>
        <v>Windsurf</v>
      </c>
      <c r="BH224">
        <f ca="1"/>
        <v>46291</v>
      </c>
      <c r="BI224">
        <f ca="1"/>
        <v>980</v>
      </c>
      <c r="BJ224" t="str">
        <f ca="1"/>
        <v xml:space="preserve">Acct 10 - </v>
      </c>
      <c r="BK224" t="str">
        <f ca="1"/>
        <v>Windsurf</v>
      </c>
      <c r="BL224">
        <f ca="1"/>
        <v>46291</v>
      </c>
      <c r="BM224">
        <f ca="1"/>
        <v>11810.03</v>
      </c>
      <c r="BN224" t="str">
        <f ca="1"/>
        <v xml:space="preserve"> Checking</v>
      </c>
      <c r="BO224" t="str">
        <f ca="1"/>
        <v>Windsurf</v>
      </c>
      <c r="BP224">
        <f ca="1"/>
        <v>46291</v>
      </c>
      <c r="BQ224">
        <f ca="1"/>
        <v>-15887.619999999999</v>
      </c>
      <c r="BR224" t="str">
        <f ca="1"/>
        <v xml:space="preserve"> Credit</v>
      </c>
      <c r="BS224" t="str">
        <f ca="1"/>
        <v>Windsurf</v>
      </c>
      <c r="BT224">
        <f ca="1"/>
        <v>46291</v>
      </c>
      <c r="BU224">
        <f ca="1"/>
        <v>37088.86</v>
      </c>
      <c r="BV224" t="str">
        <f ca="1"/>
        <v xml:space="preserve"> Savings</v>
      </c>
      <c r="BW224" t="str">
        <f ca="1"/>
        <v>Windsurf</v>
      </c>
      <c r="BX224">
        <f ca="1"/>
        <v>46291</v>
      </c>
      <c r="BY224">
        <f ca="1"/>
        <v>33991.269999999997</v>
      </c>
      <c r="BZ224" t="str">
        <f ca="1"/>
        <v xml:space="preserve"> Net Worth</v>
      </c>
    </row>
    <row r="225" spans="1:78" x14ac:dyDescent="0.25">
      <c r="A225" t="str">
        <f ca="1"/>
        <v>Windsurf</v>
      </c>
      <c r="B225" s="8">
        <f ca="1"/>
        <v>46291</v>
      </c>
      <c r="C225" s="107">
        <f ca="1"/>
        <v>2745.510000000002</v>
      </c>
      <c r="D225" t="str">
        <f ca="1"/>
        <v>Acct  1 - US Bank</v>
      </c>
      <c r="F225" t="str">
        <f ca="1"/>
        <v>Tidal</v>
      </c>
      <c r="G225" s="8">
        <f ca="1"/>
        <v>46292</v>
      </c>
      <c r="H225" s="107">
        <f ca="1"/>
        <v>11799.04</v>
      </c>
      <c r="I225" s="107">
        <f ca="1"/>
        <v>-15887.619999999999</v>
      </c>
      <c r="J225" s="107">
        <f ca="1"/>
        <v>37088.86</v>
      </c>
      <c r="K225" s="107">
        <f ca="1"/>
        <v>33980.28</v>
      </c>
      <c r="L225" s="107">
        <f ca="1"/>
        <v>2734.5200000000023</v>
      </c>
      <c r="M225" s="107">
        <f ca="1"/>
        <v>9064.5199999999986</v>
      </c>
      <c r="N225" s="107">
        <f ca="1"/>
        <v>24912.39</v>
      </c>
      <c r="O225" s="107">
        <f ca="1"/>
        <v>114.43</v>
      </c>
      <c r="P225" s="107">
        <f ca="1"/>
        <v>12062.04</v>
      </c>
      <c r="Q225" s="107">
        <f ca="1"/>
        <v>-4134.05</v>
      </c>
      <c r="R225" s="107">
        <f ca="1"/>
        <v>-7481.82</v>
      </c>
      <c r="S225" s="107">
        <f ca="1"/>
        <v>-4271.75</v>
      </c>
      <c r="T225" s="107">
        <f ca="1"/>
        <v>0</v>
      </c>
      <c r="U225" s="107">
        <f ca="1"/>
        <v>980</v>
      </c>
      <c r="W225" t="str">
        <f ca="1"/>
        <v>Tidal</v>
      </c>
      <c r="X225">
        <f ca="1"/>
        <v>46292</v>
      </c>
      <c r="Y225">
        <f ca="1"/>
        <v>2734.5200000000023</v>
      </c>
      <c r="Z225" t="str">
        <f ca="1"/>
        <v>Acct  1 - US Bank</v>
      </c>
      <c r="AA225" t="str">
        <f ca="1"/>
        <v>Tidal</v>
      </c>
      <c r="AB225">
        <f ca="1"/>
        <v>46292</v>
      </c>
      <c r="AC225">
        <f ca="1"/>
        <v>9064.5199999999986</v>
      </c>
      <c r="AD225" t="str">
        <f ca="1"/>
        <v>Acct  2 - Wells Fargo</v>
      </c>
      <c r="AE225" t="str">
        <f ca="1"/>
        <v>Tidal</v>
      </c>
      <c r="AF225">
        <f ca="1"/>
        <v>46292</v>
      </c>
      <c r="AG225">
        <f ca="1"/>
        <v>24912.39</v>
      </c>
      <c r="AH225" t="str">
        <f ca="1"/>
        <v>Acct  3 - ADP</v>
      </c>
      <c r="AI225" t="str">
        <f ca="1"/>
        <v>Tidal</v>
      </c>
      <c r="AJ225">
        <f ca="1"/>
        <v>46292</v>
      </c>
      <c r="AK225">
        <f ca="1"/>
        <v>114.43</v>
      </c>
      <c r="AL225" t="str">
        <f ca="1"/>
        <v>Acct  4 - Marcus</v>
      </c>
      <c r="AM225" t="str">
        <f ca="1"/>
        <v>Tidal</v>
      </c>
      <c r="AN225">
        <f ca="1"/>
        <v>46292</v>
      </c>
      <c r="AO225">
        <f ca="1"/>
        <v>12062.04</v>
      </c>
      <c r="AP225" t="str">
        <f ca="1"/>
        <v>Acct  5 - T.Rowe Price</v>
      </c>
      <c r="AQ225" t="str">
        <f ca="1"/>
        <v>Tidal</v>
      </c>
      <c r="AR225">
        <f ca="1"/>
        <v>46292</v>
      </c>
      <c r="AS225">
        <f ca="1"/>
        <v>-4134.05</v>
      </c>
      <c r="AT225" t="str">
        <f ca="1"/>
        <v>Acct  6 - Platinum</v>
      </c>
      <c r="AU225" t="str">
        <f ca="1"/>
        <v>Tidal</v>
      </c>
      <c r="AV225">
        <f ca="1"/>
        <v>46292</v>
      </c>
      <c r="AW225">
        <f ca="1"/>
        <v>-7481.82</v>
      </c>
      <c r="AX225" t="str">
        <f ca="1"/>
        <v>Acct  7 - Visa Go</v>
      </c>
      <c r="AY225" t="str">
        <f ca="1"/>
        <v>Tidal</v>
      </c>
      <c r="AZ225">
        <f ca="1"/>
        <v>46292</v>
      </c>
      <c r="BA225">
        <f ca="1"/>
        <v>-4271.75</v>
      </c>
      <c r="BB225" t="str">
        <f ca="1"/>
        <v>Acct  8 - CareCredit</v>
      </c>
      <c r="BC225" t="str">
        <f ca="1"/>
        <v>Tidal</v>
      </c>
      <c r="BD225">
        <f ca="1"/>
        <v>46292</v>
      </c>
      <c r="BE225">
        <f ca="1"/>
        <v>0</v>
      </c>
      <c r="BF225" t="str">
        <f ca="1"/>
        <v>Acct  9 - Costco</v>
      </c>
      <c r="BG225" t="str">
        <f ca="1"/>
        <v>Tidal</v>
      </c>
      <c r="BH225">
        <f ca="1"/>
        <v>46292</v>
      </c>
      <c r="BI225">
        <f ca="1"/>
        <v>980</v>
      </c>
      <c r="BJ225" t="str">
        <f ca="1"/>
        <v xml:space="preserve">Acct 10 - </v>
      </c>
      <c r="BK225" t="str">
        <f ca="1"/>
        <v>Tidal</v>
      </c>
      <c r="BL225">
        <f ca="1"/>
        <v>46292</v>
      </c>
      <c r="BM225">
        <f ca="1"/>
        <v>11799.04</v>
      </c>
      <c r="BN225" t="str">
        <f ca="1"/>
        <v xml:space="preserve"> Checking</v>
      </c>
      <c r="BO225" t="str">
        <f ca="1"/>
        <v>Tidal</v>
      </c>
      <c r="BP225">
        <f ca="1"/>
        <v>46292</v>
      </c>
      <c r="BQ225">
        <f ca="1"/>
        <v>-15887.619999999999</v>
      </c>
      <c r="BR225" t="str">
        <f ca="1"/>
        <v xml:space="preserve"> Credit</v>
      </c>
      <c r="BS225" t="str">
        <f ca="1"/>
        <v>Tidal</v>
      </c>
      <c r="BT225">
        <f ca="1"/>
        <v>46292</v>
      </c>
      <c r="BU225">
        <f ca="1"/>
        <v>37088.86</v>
      </c>
      <c r="BV225" t="str">
        <f ca="1"/>
        <v xml:space="preserve"> Savings</v>
      </c>
      <c r="BW225" t="str">
        <f ca="1"/>
        <v>Tidal</v>
      </c>
      <c r="BX225">
        <f ca="1"/>
        <v>46292</v>
      </c>
      <c r="BY225">
        <f ca="1"/>
        <v>33980.28</v>
      </c>
      <c r="BZ225" t="str">
        <f ca="1"/>
        <v xml:space="preserve"> Net Worth</v>
      </c>
    </row>
    <row r="226" spans="1:78" x14ac:dyDescent="0.25">
      <c r="A226" t="str">
        <f ca="1"/>
        <v>Tidal</v>
      </c>
      <c r="B226" s="8">
        <f ca="1"/>
        <v>46292</v>
      </c>
      <c r="C226" s="107">
        <f ca="1"/>
        <v>2734.5200000000023</v>
      </c>
      <c r="D226" t="str">
        <f ca="1"/>
        <v>Acct  1 - US Bank</v>
      </c>
      <c r="F226" t="str">
        <f ca="1"/>
        <v>Costco Citi</v>
      </c>
      <c r="G226" s="8">
        <f ca="1"/>
        <v>46293</v>
      </c>
      <c r="H226" s="107">
        <f ca="1"/>
        <v>11659.04</v>
      </c>
      <c r="I226" s="107">
        <f ca="1"/>
        <v>-15887.619999999999</v>
      </c>
      <c r="J226" s="107">
        <f ca="1"/>
        <v>37088.86</v>
      </c>
      <c r="K226" s="107">
        <f ca="1"/>
        <v>33980.28</v>
      </c>
      <c r="L226" s="107">
        <f ca="1"/>
        <v>2594.5200000000023</v>
      </c>
      <c r="M226" s="107">
        <f ca="1"/>
        <v>9064.5199999999986</v>
      </c>
      <c r="N226" s="107">
        <f ca="1"/>
        <v>24912.39</v>
      </c>
      <c r="O226" s="107">
        <f ca="1"/>
        <v>114.43</v>
      </c>
      <c r="P226" s="107">
        <f ca="1"/>
        <v>12062.04</v>
      </c>
      <c r="Q226" s="107">
        <f ca="1"/>
        <v>-4134.05</v>
      </c>
      <c r="R226" s="107">
        <f ca="1"/>
        <v>-7481.82</v>
      </c>
      <c r="S226" s="107">
        <f ca="1"/>
        <v>-4271.75</v>
      </c>
      <c r="T226" s="107">
        <f ca="1"/>
        <v>0</v>
      </c>
      <c r="U226" s="107">
        <f ca="1"/>
        <v>1120</v>
      </c>
      <c r="W226" t="str">
        <f ca="1"/>
        <v>Costco Citi</v>
      </c>
      <c r="X226">
        <f ca="1"/>
        <v>46293</v>
      </c>
      <c r="Y226">
        <f ca="1"/>
        <v>2594.5200000000023</v>
      </c>
      <c r="Z226" t="str">
        <f ca="1"/>
        <v>Acct  1 - US Bank</v>
      </c>
      <c r="AA226" t="str">
        <f ca="1"/>
        <v>Costco Citi</v>
      </c>
      <c r="AB226">
        <f ca="1"/>
        <v>46293</v>
      </c>
      <c r="AC226">
        <f ca="1"/>
        <v>9064.5199999999986</v>
      </c>
      <c r="AD226" t="str">
        <f ca="1"/>
        <v>Acct  2 - Wells Fargo</v>
      </c>
      <c r="AE226" t="str">
        <f ca="1"/>
        <v>Costco Citi</v>
      </c>
      <c r="AF226">
        <f ca="1"/>
        <v>46293</v>
      </c>
      <c r="AG226">
        <f ca="1"/>
        <v>24912.39</v>
      </c>
      <c r="AH226" t="str">
        <f ca="1"/>
        <v>Acct  3 - ADP</v>
      </c>
      <c r="AI226" t="str">
        <f ca="1"/>
        <v>Costco Citi</v>
      </c>
      <c r="AJ226">
        <f ca="1"/>
        <v>46293</v>
      </c>
      <c r="AK226">
        <f ca="1"/>
        <v>114.43</v>
      </c>
      <c r="AL226" t="str">
        <f ca="1"/>
        <v>Acct  4 - Marcus</v>
      </c>
      <c r="AM226" t="str">
        <f ca="1"/>
        <v>Costco Citi</v>
      </c>
      <c r="AN226">
        <f ca="1"/>
        <v>46293</v>
      </c>
      <c r="AO226">
        <f ca="1"/>
        <v>12062.04</v>
      </c>
      <c r="AP226" t="str">
        <f ca="1"/>
        <v>Acct  5 - T.Rowe Price</v>
      </c>
      <c r="AQ226" t="str">
        <f ca="1"/>
        <v>Costco Citi</v>
      </c>
      <c r="AR226">
        <f ca="1"/>
        <v>46293</v>
      </c>
      <c r="AS226">
        <f ca="1"/>
        <v>-4134.05</v>
      </c>
      <c r="AT226" t="str">
        <f ca="1"/>
        <v>Acct  6 - Platinum</v>
      </c>
      <c r="AU226" t="str">
        <f ca="1"/>
        <v>Costco Citi</v>
      </c>
      <c r="AV226">
        <f ca="1"/>
        <v>46293</v>
      </c>
      <c r="AW226">
        <f ca="1"/>
        <v>-7481.82</v>
      </c>
      <c r="AX226" t="str">
        <f ca="1"/>
        <v>Acct  7 - Visa Go</v>
      </c>
      <c r="AY226" t="str">
        <f ca="1"/>
        <v>Costco Citi</v>
      </c>
      <c r="AZ226">
        <f ca="1"/>
        <v>46293</v>
      </c>
      <c r="BA226">
        <f ca="1"/>
        <v>-4271.75</v>
      </c>
      <c r="BB226" t="str">
        <f ca="1"/>
        <v>Acct  8 - CareCredit</v>
      </c>
      <c r="BC226" t="str">
        <f ca="1"/>
        <v>Costco Citi</v>
      </c>
      <c r="BD226">
        <f ca="1"/>
        <v>46293</v>
      </c>
      <c r="BE226">
        <f ca="1"/>
        <v>0</v>
      </c>
      <c r="BF226" t="str">
        <f ca="1"/>
        <v>Acct  9 - Costco</v>
      </c>
      <c r="BG226" t="str">
        <f ca="1"/>
        <v>Costco Citi</v>
      </c>
      <c r="BH226">
        <f ca="1"/>
        <v>46293</v>
      </c>
      <c r="BI226">
        <f ca="1"/>
        <v>1120</v>
      </c>
      <c r="BJ226" t="str">
        <f ca="1"/>
        <v xml:space="preserve">Acct 10 - </v>
      </c>
      <c r="BK226" t="str">
        <f ca="1"/>
        <v>Costco Citi</v>
      </c>
      <c r="BL226">
        <f ca="1"/>
        <v>46293</v>
      </c>
      <c r="BM226">
        <f ca="1"/>
        <v>11659.04</v>
      </c>
      <c r="BN226" t="str">
        <f ca="1"/>
        <v xml:space="preserve"> Checking</v>
      </c>
      <c r="BO226" t="str">
        <f ca="1"/>
        <v>Costco Citi</v>
      </c>
      <c r="BP226">
        <f ca="1"/>
        <v>46293</v>
      </c>
      <c r="BQ226">
        <f ca="1"/>
        <v>-15887.619999999999</v>
      </c>
      <c r="BR226" t="str">
        <f ca="1"/>
        <v xml:space="preserve"> Credit</v>
      </c>
      <c r="BS226" t="str">
        <f ca="1"/>
        <v>Costco Citi</v>
      </c>
      <c r="BT226">
        <f ca="1"/>
        <v>46293</v>
      </c>
      <c r="BU226">
        <f ca="1"/>
        <v>37088.86</v>
      </c>
      <c r="BV226" t="str">
        <f ca="1"/>
        <v xml:space="preserve"> Savings</v>
      </c>
      <c r="BW226" t="str">
        <f ca="1"/>
        <v>Costco Citi</v>
      </c>
      <c r="BX226">
        <f ca="1"/>
        <v>46293</v>
      </c>
      <c r="BY226">
        <f ca="1"/>
        <v>33980.28</v>
      </c>
      <c r="BZ226" t="str">
        <f ca="1"/>
        <v xml:space="preserve"> Net Worth</v>
      </c>
    </row>
    <row r="227" spans="1:78" x14ac:dyDescent="0.25">
      <c r="A227" t="str">
        <f ca="1"/>
        <v>Costco Citi</v>
      </c>
      <c r="B227" s="8">
        <f ca="1"/>
        <v>46293</v>
      </c>
      <c r="C227" s="107">
        <f ca="1"/>
        <v>2594.5200000000023</v>
      </c>
      <c r="D227" t="str">
        <f ca="1"/>
        <v>Acct  1 - US Bank</v>
      </c>
      <c r="F227" t="str">
        <f ca="1"/>
        <v>Kulo Transfer</v>
      </c>
      <c r="G227" s="8">
        <f ca="1"/>
        <v>46293</v>
      </c>
      <c r="H227" s="107">
        <f ca="1"/>
        <v>12709.04</v>
      </c>
      <c r="I227" s="107">
        <f ca="1"/>
        <v>-15887.619999999999</v>
      </c>
      <c r="J227" s="107">
        <f ca="1"/>
        <v>37088.86</v>
      </c>
      <c r="K227" s="107">
        <f ca="1"/>
        <v>35030.28</v>
      </c>
      <c r="L227" s="107">
        <f ca="1"/>
        <v>3644.5200000000023</v>
      </c>
      <c r="M227" s="107">
        <f ca="1"/>
        <v>9064.5199999999986</v>
      </c>
      <c r="N227" s="107">
        <f ca="1"/>
        <v>24912.39</v>
      </c>
      <c r="O227" s="107">
        <f ca="1"/>
        <v>114.43</v>
      </c>
      <c r="P227" s="107">
        <f ca="1"/>
        <v>12062.04</v>
      </c>
      <c r="Q227" s="107">
        <f ca="1"/>
        <v>-4134.05</v>
      </c>
      <c r="R227" s="107">
        <f ca="1"/>
        <v>-7481.82</v>
      </c>
      <c r="S227" s="107">
        <f ca="1"/>
        <v>-4271.75</v>
      </c>
      <c r="T227" s="107">
        <f ca="1"/>
        <v>0</v>
      </c>
      <c r="U227" s="107">
        <f ca="1"/>
        <v>1120</v>
      </c>
      <c r="W227" t="str">
        <f ca="1"/>
        <v>Kulo Transfer</v>
      </c>
      <c r="X227">
        <f ca="1"/>
        <v>46293</v>
      </c>
      <c r="Y227">
        <f ca="1"/>
        <v>3644.5200000000023</v>
      </c>
      <c r="Z227" t="str">
        <f ca="1"/>
        <v>Acct  1 - US Bank</v>
      </c>
      <c r="AA227" t="str">
        <f ca="1"/>
        <v>Kulo Transfer</v>
      </c>
      <c r="AB227">
        <f ca="1"/>
        <v>46293</v>
      </c>
      <c r="AC227">
        <f ca="1"/>
        <v>9064.5199999999986</v>
      </c>
      <c r="AD227" t="str">
        <f ca="1"/>
        <v>Acct  2 - Wells Fargo</v>
      </c>
      <c r="AE227" t="str">
        <f ca="1"/>
        <v>Kulo Transfer</v>
      </c>
      <c r="AF227">
        <f ca="1"/>
        <v>46293</v>
      </c>
      <c r="AG227">
        <f ca="1"/>
        <v>24912.39</v>
      </c>
      <c r="AH227" t="str">
        <f ca="1"/>
        <v>Acct  3 - ADP</v>
      </c>
      <c r="AI227" t="str">
        <f ca="1"/>
        <v>Kulo Transfer</v>
      </c>
      <c r="AJ227">
        <f ca="1"/>
        <v>46293</v>
      </c>
      <c r="AK227">
        <f ca="1"/>
        <v>114.43</v>
      </c>
      <c r="AL227" t="str">
        <f ca="1"/>
        <v>Acct  4 - Marcus</v>
      </c>
      <c r="AM227" t="str">
        <f ca="1"/>
        <v>Kulo Transfer</v>
      </c>
      <c r="AN227">
        <f ca="1"/>
        <v>46293</v>
      </c>
      <c r="AO227">
        <f ca="1"/>
        <v>12062.04</v>
      </c>
      <c r="AP227" t="str">
        <f ca="1"/>
        <v>Acct  5 - T.Rowe Price</v>
      </c>
      <c r="AQ227" t="str">
        <f ca="1"/>
        <v>Kulo Transfer</v>
      </c>
      <c r="AR227">
        <f ca="1"/>
        <v>46293</v>
      </c>
      <c r="AS227">
        <f ca="1"/>
        <v>-4134.05</v>
      </c>
      <c r="AT227" t="str">
        <f ca="1"/>
        <v>Acct  6 - Platinum</v>
      </c>
      <c r="AU227" t="str">
        <f ca="1"/>
        <v>Kulo Transfer</v>
      </c>
      <c r="AV227">
        <f ca="1"/>
        <v>46293</v>
      </c>
      <c r="AW227">
        <f ca="1"/>
        <v>-7481.82</v>
      </c>
      <c r="AX227" t="str">
        <f ca="1"/>
        <v>Acct  7 - Visa Go</v>
      </c>
      <c r="AY227" t="str">
        <f ca="1"/>
        <v>Kulo Transfer</v>
      </c>
      <c r="AZ227">
        <f ca="1"/>
        <v>46293</v>
      </c>
      <c r="BA227">
        <f ca="1"/>
        <v>-4271.75</v>
      </c>
      <c r="BB227" t="str">
        <f ca="1"/>
        <v>Acct  8 - CareCredit</v>
      </c>
      <c r="BC227" t="str">
        <f ca="1"/>
        <v>Kulo Transfer</v>
      </c>
      <c r="BD227">
        <f ca="1"/>
        <v>46293</v>
      </c>
      <c r="BE227">
        <f ca="1"/>
        <v>0</v>
      </c>
      <c r="BF227" t="str">
        <f ca="1"/>
        <v>Acct  9 - Costco</v>
      </c>
      <c r="BG227" t="str">
        <f ca="1"/>
        <v>Kulo Transfer</v>
      </c>
      <c r="BH227">
        <f ca="1"/>
        <v>46293</v>
      </c>
      <c r="BI227">
        <f ca="1"/>
        <v>1120</v>
      </c>
      <c r="BJ227" t="str">
        <f ca="1"/>
        <v xml:space="preserve">Acct 10 - </v>
      </c>
      <c r="BK227" t="str">
        <f ca="1"/>
        <v>Kulo Transfer</v>
      </c>
      <c r="BL227">
        <f ca="1"/>
        <v>46293</v>
      </c>
      <c r="BM227">
        <f ca="1"/>
        <v>12709.04</v>
      </c>
      <c r="BN227" t="str">
        <f ca="1"/>
        <v xml:space="preserve"> Checking</v>
      </c>
      <c r="BO227" t="str">
        <f ca="1"/>
        <v>Kulo Transfer</v>
      </c>
      <c r="BP227">
        <f ca="1"/>
        <v>46293</v>
      </c>
      <c r="BQ227">
        <f ca="1"/>
        <v>-15887.619999999999</v>
      </c>
      <c r="BR227" t="str">
        <f ca="1"/>
        <v xml:space="preserve"> Credit</v>
      </c>
      <c r="BS227" t="str">
        <f ca="1"/>
        <v>Kulo Transfer</v>
      </c>
      <c r="BT227">
        <f ca="1"/>
        <v>46293</v>
      </c>
      <c r="BU227">
        <f ca="1"/>
        <v>37088.86</v>
      </c>
      <c r="BV227" t="str">
        <f ca="1"/>
        <v xml:space="preserve"> Savings</v>
      </c>
      <c r="BW227" t="str">
        <f ca="1"/>
        <v>Kulo Transfer</v>
      </c>
      <c r="BX227">
        <f ca="1"/>
        <v>46293</v>
      </c>
      <c r="BY227">
        <f ca="1"/>
        <v>35030.28</v>
      </c>
      <c r="BZ227" t="str">
        <f ca="1"/>
        <v xml:space="preserve"> Net Worth</v>
      </c>
    </row>
    <row r="228" spans="1:78" x14ac:dyDescent="0.25">
      <c r="A228" t="str">
        <f ca="1"/>
        <v>Kulo Transfer</v>
      </c>
      <c r="B228" s="8">
        <f ca="1"/>
        <v>46293</v>
      </c>
      <c r="C228" s="107">
        <f ca="1"/>
        <v>3644.5200000000023</v>
      </c>
      <c r="D228" t="str">
        <f ca="1"/>
        <v>Acct  1 - US Bank</v>
      </c>
      <c r="F228" t="str">
        <f ca="1"/>
        <v>Kulo SDGE</v>
      </c>
      <c r="G228" s="8">
        <f ca="1"/>
        <v>46293</v>
      </c>
      <c r="H228" s="107">
        <f ca="1"/>
        <v>12627.04</v>
      </c>
      <c r="I228" s="107">
        <f ca="1"/>
        <v>-15887.619999999999</v>
      </c>
      <c r="J228" s="107">
        <f ca="1"/>
        <v>37088.86</v>
      </c>
      <c r="K228" s="107">
        <f ca="1"/>
        <v>34948.28</v>
      </c>
      <c r="L228" s="107">
        <f ca="1"/>
        <v>3562.5200000000023</v>
      </c>
      <c r="M228" s="107">
        <f ca="1"/>
        <v>9064.5199999999986</v>
      </c>
      <c r="N228" s="107">
        <f ca="1"/>
        <v>24912.39</v>
      </c>
      <c r="O228" s="107">
        <f ca="1"/>
        <v>114.43</v>
      </c>
      <c r="P228" s="107">
        <f ca="1"/>
        <v>12062.04</v>
      </c>
      <c r="Q228" s="107">
        <f ca="1"/>
        <v>-4134.05</v>
      </c>
      <c r="R228" s="107">
        <f ca="1"/>
        <v>-7481.82</v>
      </c>
      <c r="S228" s="107">
        <f ca="1"/>
        <v>-4271.75</v>
      </c>
      <c r="T228" s="107">
        <f ca="1"/>
        <v>0</v>
      </c>
      <c r="U228" s="107">
        <f ca="1"/>
        <v>1120</v>
      </c>
      <c r="W228" t="str">
        <f ca="1"/>
        <v>Kulo SDGE</v>
      </c>
      <c r="X228">
        <f ca="1"/>
        <v>46293</v>
      </c>
      <c r="Y228">
        <f ca="1"/>
        <v>3562.5200000000023</v>
      </c>
      <c r="Z228" t="str">
        <f ca="1"/>
        <v>Acct  1 - US Bank</v>
      </c>
      <c r="AA228" t="str">
        <f ca="1"/>
        <v>Kulo SDGE</v>
      </c>
      <c r="AB228">
        <f ca="1"/>
        <v>46293</v>
      </c>
      <c r="AC228">
        <f ca="1"/>
        <v>9064.5199999999986</v>
      </c>
      <c r="AD228" t="str">
        <f ca="1"/>
        <v>Acct  2 - Wells Fargo</v>
      </c>
      <c r="AE228" t="str">
        <f ca="1"/>
        <v>Kulo SDGE</v>
      </c>
      <c r="AF228">
        <f ca="1"/>
        <v>46293</v>
      </c>
      <c r="AG228">
        <f ca="1"/>
        <v>24912.39</v>
      </c>
      <c r="AH228" t="str">
        <f ca="1"/>
        <v>Acct  3 - ADP</v>
      </c>
      <c r="AI228" t="str">
        <f ca="1"/>
        <v>Kulo SDGE</v>
      </c>
      <c r="AJ228">
        <f ca="1"/>
        <v>46293</v>
      </c>
      <c r="AK228">
        <f ca="1"/>
        <v>114.43</v>
      </c>
      <c r="AL228" t="str">
        <f ca="1"/>
        <v>Acct  4 - Marcus</v>
      </c>
      <c r="AM228" t="str">
        <f ca="1"/>
        <v>Kulo SDGE</v>
      </c>
      <c r="AN228">
        <f ca="1"/>
        <v>46293</v>
      </c>
      <c r="AO228">
        <f ca="1"/>
        <v>12062.04</v>
      </c>
      <c r="AP228" t="str">
        <f ca="1"/>
        <v>Acct  5 - T.Rowe Price</v>
      </c>
      <c r="AQ228" t="str">
        <f ca="1"/>
        <v>Kulo SDGE</v>
      </c>
      <c r="AR228">
        <f ca="1"/>
        <v>46293</v>
      </c>
      <c r="AS228">
        <f ca="1"/>
        <v>-4134.05</v>
      </c>
      <c r="AT228" t="str">
        <f ca="1"/>
        <v>Acct  6 - Platinum</v>
      </c>
      <c r="AU228" t="str">
        <f ca="1"/>
        <v>Kulo SDGE</v>
      </c>
      <c r="AV228">
        <f ca="1"/>
        <v>46293</v>
      </c>
      <c r="AW228">
        <f ca="1"/>
        <v>-7481.82</v>
      </c>
      <c r="AX228" t="str">
        <f ca="1"/>
        <v>Acct  7 - Visa Go</v>
      </c>
      <c r="AY228" t="str">
        <f ca="1"/>
        <v>Kulo SDGE</v>
      </c>
      <c r="AZ228">
        <f ca="1"/>
        <v>46293</v>
      </c>
      <c r="BA228">
        <f ca="1"/>
        <v>-4271.75</v>
      </c>
      <c r="BB228" t="str">
        <f ca="1"/>
        <v>Acct  8 - CareCredit</v>
      </c>
      <c r="BC228" t="str">
        <f ca="1"/>
        <v>Kulo SDGE</v>
      </c>
      <c r="BD228">
        <f ca="1"/>
        <v>46293</v>
      </c>
      <c r="BE228">
        <f ca="1"/>
        <v>0</v>
      </c>
      <c r="BF228" t="str">
        <f ca="1"/>
        <v>Acct  9 - Costco</v>
      </c>
      <c r="BG228" t="str">
        <f ca="1"/>
        <v>Kulo SDGE</v>
      </c>
      <c r="BH228">
        <f ca="1"/>
        <v>46293</v>
      </c>
      <c r="BI228">
        <f ca="1"/>
        <v>1120</v>
      </c>
      <c r="BJ228" t="str">
        <f ca="1"/>
        <v xml:space="preserve">Acct 10 - </v>
      </c>
      <c r="BK228" t="str">
        <f ca="1"/>
        <v>Kulo SDGE</v>
      </c>
      <c r="BL228">
        <f ca="1"/>
        <v>46293</v>
      </c>
      <c r="BM228">
        <f ca="1"/>
        <v>12627.04</v>
      </c>
      <c r="BN228" t="str">
        <f ca="1"/>
        <v xml:space="preserve"> Checking</v>
      </c>
      <c r="BO228" t="str">
        <f ca="1"/>
        <v>Kulo SDGE</v>
      </c>
      <c r="BP228">
        <f ca="1"/>
        <v>46293</v>
      </c>
      <c r="BQ228">
        <f ca="1"/>
        <v>-15887.619999999999</v>
      </c>
      <c r="BR228" t="str">
        <f ca="1"/>
        <v xml:space="preserve"> Credit</v>
      </c>
      <c r="BS228" t="str">
        <f ca="1"/>
        <v>Kulo SDGE</v>
      </c>
      <c r="BT228">
        <f ca="1"/>
        <v>46293</v>
      </c>
      <c r="BU228">
        <f ca="1"/>
        <v>37088.86</v>
      </c>
      <c r="BV228" t="str">
        <f ca="1"/>
        <v xml:space="preserve"> Savings</v>
      </c>
      <c r="BW228" t="str">
        <f ca="1"/>
        <v>Kulo SDGE</v>
      </c>
      <c r="BX228">
        <f ca="1"/>
        <v>46293</v>
      </c>
      <c r="BY228">
        <f ca="1"/>
        <v>34948.28</v>
      </c>
      <c r="BZ228" t="str">
        <f ca="1"/>
        <v xml:space="preserve"> Net Worth</v>
      </c>
    </row>
    <row r="229" spans="1:78" x14ac:dyDescent="0.25">
      <c r="A229" t="str">
        <f ca="1"/>
        <v>Kulo SDGE</v>
      </c>
      <c r="B229" s="8">
        <f ca="1"/>
        <v>46293</v>
      </c>
      <c r="C229" s="107">
        <f ca="1"/>
        <v>3562.5200000000023</v>
      </c>
      <c r="D229" t="str">
        <f ca="1"/>
        <v>Acct  1 - US Bank</v>
      </c>
      <c r="F229" t="str">
        <f ca="1"/>
        <v>SDGE</v>
      </c>
      <c r="G229" s="8">
        <f ca="1"/>
        <v>46293</v>
      </c>
      <c r="H229" s="107">
        <f ca="1"/>
        <v>12543.04</v>
      </c>
      <c r="I229" s="107">
        <f ca="1"/>
        <v>-15887.619999999999</v>
      </c>
      <c r="J229" s="107">
        <f ca="1"/>
        <v>37088.86</v>
      </c>
      <c r="K229" s="107">
        <f ca="1"/>
        <v>34864.28</v>
      </c>
      <c r="L229" s="107">
        <f ca="1"/>
        <v>3478.5200000000023</v>
      </c>
      <c r="M229" s="107">
        <f ca="1"/>
        <v>9064.5199999999986</v>
      </c>
      <c r="N229" s="107">
        <f ca="1"/>
        <v>24912.39</v>
      </c>
      <c r="O229" s="107">
        <f ca="1"/>
        <v>114.43</v>
      </c>
      <c r="P229" s="107">
        <f ca="1"/>
        <v>12062.04</v>
      </c>
      <c r="Q229" s="107">
        <f ca="1"/>
        <v>-4134.05</v>
      </c>
      <c r="R229" s="107">
        <f ca="1"/>
        <v>-7481.82</v>
      </c>
      <c r="S229" s="107">
        <f ca="1"/>
        <v>-4271.75</v>
      </c>
      <c r="T229" s="107">
        <f ca="1"/>
        <v>0</v>
      </c>
      <c r="U229" s="107">
        <f ca="1"/>
        <v>1120</v>
      </c>
      <c r="W229" t="str">
        <f ca="1"/>
        <v>SDGE</v>
      </c>
      <c r="X229">
        <f ca="1"/>
        <v>46293</v>
      </c>
      <c r="Y229">
        <f ca="1"/>
        <v>3478.5200000000023</v>
      </c>
      <c r="Z229" t="str">
        <f ca="1"/>
        <v>Acct  1 - US Bank</v>
      </c>
      <c r="AA229" t="str">
        <f ca="1"/>
        <v>SDGE</v>
      </c>
      <c r="AB229">
        <f ca="1"/>
        <v>46293</v>
      </c>
      <c r="AC229">
        <f ca="1"/>
        <v>9064.5199999999986</v>
      </c>
      <c r="AD229" t="str">
        <f ca="1"/>
        <v>Acct  2 - Wells Fargo</v>
      </c>
      <c r="AE229" t="str">
        <f ca="1"/>
        <v>SDGE</v>
      </c>
      <c r="AF229">
        <f ca="1"/>
        <v>46293</v>
      </c>
      <c r="AG229">
        <f ca="1"/>
        <v>24912.39</v>
      </c>
      <c r="AH229" t="str">
        <f ca="1"/>
        <v>Acct  3 - ADP</v>
      </c>
      <c r="AI229" t="str">
        <f ca="1"/>
        <v>SDGE</v>
      </c>
      <c r="AJ229">
        <f ca="1"/>
        <v>46293</v>
      </c>
      <c r="AK229">
        <f ca="1"/>
        <v>114.43</v>
      </c>
      <c r="AL229" t="str">
        <f ca="1"/>
        <v>Acct  4 - Marcus</v>
      </c>
      <c r="AM229" t="str">
        <f ca="1"/>
        <v>SDGE</v>
      </c>
      <c r="AN229">
        <f ca="1"/>
        <v>46293</v>
      </c>
      <c r="AO229">
        <f ca="1"/>
        <v>12062.04</v>
      </c>
      <c r="AP229" t="str">
        <f ca="1"/>
        <v>Acct  5 - T.Rowe Price</v>
      </c>
      <c r="AQ229" t="str">
        <f ca="1"/>
        <v>SDGE</v>
      </c>
      <c r="AR229">
        <f ca="1"/>
        <v>46293</v>
      </c>
      <c r="AS229">
        <f ca="1"/>
        <v>-4134.05</v>
      </c>
      <c r="AT229" t="str">
        <f ca="1"/>
        <v>Acct  6 - Platinum</v>
      </c>
      <c r="AU229" t="str">
        <f ca="1"/>
        <v>SDGE</v>
      </c>
      <c r="AV229">
        <f ca="1"/>
        <v>46293</v>
      </c>
      <c r="AW229">
        <f ca="1"/>
        <v>-7481.82</v>
      </c>
      <c r="AX229" t="str">
        <f ca="1"/>
        <v>Acct  7 - Visa Go</v>
      </c>
      <c r="AY229" t="str">
        <f ca="1"/>
        <v>SDGE</v>
      </c>
      <c r="AZ229">
        <f ca="1"/>
        <v>46293</v>
      </c>
      <c r="BA229">
        <f ca="1"/>
        <v>-4271.75</v>
      </c>
      <c r="BB229" t="str">
        <f ca="1"/>
        <v>Acct  8 - CareCredit</v>
      </c>
      <c r="BC229" t="str">
        <f ca="1"/>
        <v>SDGE</v>
      </c>
      <c r="BD229">
        <f ca="1"/>
        <v>46293</v>
      </c>
      <c r="BE229">
        <f ca="1"/>
        <v>0</v>
      </c>
      <c r="BF229" t="str">
        <f ca="1"/>
        <v>Acct  9 - Costco</v>
      </c>
      <c r="BG229" t="str">
        <f ca="1"/>
        <v>SDGE</v>
      </c>
      <c r="BH229">
        <f ca="1"/>
        <v>46293</v>
      </c>
      <c r="BI229">
        <f ca="1"/>
        <v>1120</v>
      </c>
      <c r="BJ229" t="str">
        <f ca="1"/>
        <v xml:space="preserve">Acct 10 - </v>
      </c>
      <c r="BK229" t="str">
        <f ca="1"/>
        <v>SDGE</v>
      </c>
      <c r="BL229">
        <f ca="1"/>
        <v>46293</v>
      </c>
      <c r="BM229">
        <f ca="1"/>
        <v>12543.04</v>
      </c>
      <c r="BN229" t="str">
        <f ca="1"/>
        <v xml:space="preserve"> Checking</v>
      </c>
      <c r="BO229" t="str">
        <f ca="1"/>
        <v>SDGE</v>
      </c>
      <c r="BP229">
        <f ca="1"/>
        <v>46293</v>
      </c>
      <c r="BQ229">
        <f ca="1"/>
        <v>-15887.619999999999</v>
      </c>
      <c r="BR229" t="str">
        <f ca="1"/>
        <v xml:space="preserve"> Credit</v>
      </c>
      <c r="BS229" t="str">
        <f ca="1"/>
        <v>SDGE</v>
      </c>
      <c r="BT229">
        <f ca="1"/>
        <v>46293</v>
      </c>
      <c r="BU229">
        <f ca="1"/>
        <v>37088.86</v>
      </c>
      <c r="BV229" t="str">
        <f ca="1"/>
        <v xml:space="preserve"> Savings</v>
      </c>
      <c r="BW229" t="str">
        <f ca="1"/>
        <v>SDGE</v>
      </c>
      <c r="BX229">
        <f ca="1"/>
        <v>46293</v>
      </c>
      <c r="BY229">
        <f ca="1"/>
        <v>34864.28</v>
      </c>
      <c r="BZ229" t="str">
        <f ca="1"/>
        <v xml:space="preserve"> Net Worth</v>
      </c>
    </row>
    <row r="230" spans="1:78" x14ac:dyDescent="0.25">
      <c r="A230" t="str">
        <f ca="1"/>
        <v>SDGE</v>
      </c>
      <c r="B230" s="8">
        <f ca="1"/>
        <v>46293</v>
      </c>
      <c r="C230" s="107">
        <f ca="1"/>
        <v>3478.5200000000023</v>
      </c>
      <c r="D230" t="str">
        <f ca="1"/>
        <v>Acct  1 - US Bank</v>
      </c>
      <c r="F230" t="str">
        <f ca="1"/>
        <v>Prime Ad-Free</v>
      </c>
      <c r="G230" s="8">
        <f ca="1"/>
        <v>46293</v>
      </c>
      <c r="H230" s="107">
        <f ca="1"/>
        <v>12540.050000000001</v>
      </c>
      <c r="I230" s="107">
        <f ca="1"/>
        <v>-15887.619999999999</v>
      </c>
      <c r="J230" s="107">
        <f ca="1"/>
        <v>37088.86</v>
      </c>
      <c r="K230" s="107">
        <f ca="1"/>
        <v>34861.29</v>
      </c>
      <c r="L230" s="107">
        <f ca="1"/>
        <v>3475.5300000000025</v>
      </c>
      <c r="M230" s="107">
        <f ca="1"/>
        <v>9064.5199999999986</v>
      </c>
      <c r="N230" s="107">
        <f ca="1"/>
        <v>24912.39</v>
      </c>
      <c r="O230" s="107">
        <f ca="1"/>
        <v>114.43</v>
      </c>
      <c r="P230" s="107">
        <f ca="1"/>
        <v>12062.04</v>
      </c>
      <c r="Q230" s="107">
        <f ca="1"/>
        <v>-4134.05</v>
      </c>
      <c r="R230" s="107">
        <f ca="1"/>
        <v>-7481.82</v>
      </c>
      <c r="S230" s="107">
        <f ca="1"/>
        <v>-4271.75</v>
      </c>
      <c r="T230" s="107">
        <f ca="1"/>
        <v>0</v>
      </c>
      <c r="U230" s="107">
        <f ca="1"/>
        <v>1120</v>
      </c>
      <c r="W230" t="str">
        <f ca="1"/>
        <v>Prime Ad-Free</v>
      </c>
      <c r="X230">
        <f ca="1"/>
        <v>46293</v>
      </c>
      <c r="Y230">
        <f ca="1"/>
        <v>3475.5300000000025</v>
      </c>
      <c r="Z230" t="str">
        <f ca="1"/>
        <v>Acct  1 - US Bank</v>
      </c>
      <c r="AA230" t="str">
        <f ca="1"/>
        <v>Prime Ad-Free</v>
      </c>
      <c r="AB230">
        <f ca="1"/>
        <v>46293</v>
      </c>
      <c r="AC230">
        <f ca="1"/>
        <v>9064.5199999999986</v>
      </c>
      <c r="AD230" t="str">
        <f ca="1"/>
        <v>Acct  2 - Wells Fargo</v>
      </c>
      <c r="AE230" t="str">
        <f ca="1"/>
        <v>Prime Ad-Free</v>
      </c>
      <c r="AF230">
        <f ca="1"/>
        <v>46293</v>
      </c>
      <c r="AG230">
        <f ca="1"/>
        <v>24912.39</v>
      </c>
      <c r="AH230" t="str">
        <f ca="1"/>
        <v>Acct  3 - ADP</v>
      </c>
      <c r="AI230" t="str">
        <f ca="1"/>
        <v>Prime Ad-Free</v>
      </c>
      <c r="AJ230">
        <f ca="1"/>
        <v>46293</v>
      </c>
      <c r="AK230">
        <f ca="1"/>
        <v>114.43</v>
      </c>
      <c r="AL230" t="str">
        <f ca="1"/>
        <v>Acct  4 - Marcus</v>
      </c>
      <c r="AM230" t="str">
        <f ca="1"/>
        <v>Prime Ad-Free</v>
      </c>
      <c r="AN230">
        <f ca="1"/>
        <v>46293</v>
      </c>
      <c r="AO230">
        <f ca="1"/>
        <v>12062.04</v>
      </c>
      <c r="AP230" t="str">
        <f ca="1"/>
        <v>Acct  5 - T.Rowe Price</v>
      </c>
      <c r="AQ230" t="str">
        <f ca="1"/>
        <v>Prime Ad-Free</v>
      </c>
      <c r="AR230">
        <f ca="1"/>
        <v>46293</v>
      </c>
      <c r="AS230">
        <f ca="1"/>
        <v>-4134.05</v>
      </c>
      <c r="AT230" t="str">
        <f ca="1"/>
        <v>Acct  6 - Platinum</v>
      </c>
      <c r="AU230" t="str">
        <f ca="1"/>
        <v>Prime Ad-Free</v>
      </c>
      <c r="AV230">
        <f ca="1"/>
        <v>46293</v>
      </c>
      <c r="AW230">
        <f ca="1"/>
        <v>-7481.82</v>
      </c>
      <c r="AX230" t="str">
        <f ca="1"/>
        <v>Acct  7 - Visa Go</v>
      </c>
      <c r="AY230" t="str">
        <f ca="1"/>
        <v>Prime Ad-Free</v>
      </c>
      <c r="AZ230">
        <f ca="1"/>
        <v>46293</v>
      </c>
      <c r="BA230">
        <f ca="1"/>
        <v>-4271.75</v>
      </c>
      <c r="BB230" t="str">
        <f ca="1"/>
        <v>Acct  8 - CareCredit</v>
      </c>
      <c r="BC230" t="str">
        <f ca="1"/>
        <v>Prime Ad-Free</v>
      </c>
      <c r="BD230">
        <f ca="1"/>
        <v>46293</v>
      </c>
      <c r="BE230">
        <f ca="1"/>
        <v>0</v>
      </c>
      <c r="BF230" t="str">
        <f ca="1"/>
        <v>Acct  9 - Costco</v>
      </c>
      <c r="BG230" t="str">
        <f ca="1"/>
        <v>Prime Ad-Free</v>
      </c>
      <c r="BH230">
        <f ca="1"/>
        <v>46293</v>
      </c>
      <c r="BI230">
        <f ca="1"/>
        <v>1120</v>
      </c>
      <c r="BJ230" t="str">
        <f ca="1"/>
        <v xml:space="preserve">Acct 10 - </v>
      </c>
      <c r="BK230" t="str">
        <f ca="1"/>
        <v>Prime Ad-Free</v>
      </c>
      <c r="BL230">
        <f ca="1"/>
        <v>46293</v>
      </c>
      <c r="BM230">
        <f ca="1"/>
        <v>12540.050000000001</v>
      </c>
      <c r="BN230" t="str">
        <f ca="1"/>
        <v xml:space="preserve"> Checking</v>
      </c>
      <c r="BO230" t="str">
        <f ca="1"/>
        <v>Prime Ad-Free</v>
      </c>
      <c r="BP230">
        <f ca="1"/>
        <v>46293</v>
      </c>
      <c r="BQ230">
        <f ca="1"/>
        <v>-15887.619999999999</v>
      </c>
      <c r="BR230" t="str">
        <f ca="1"/>
        <v xml:space="preserve"> Credit</v>
      </c>
      <c r="BS230" t="str">
        <f ca="1"/>
        <v>Prime Ad-Free</v>
      </c>
      <c r="BT230">
        <f ca="1"/>
        <v>46293</v>
      </c>
      <c r="BU230">
        <f ca="1"/>
        <v>37088.86</v>
      </c>
      <c r="BV230" t="str">
        <f ca="1"/>
        <v xml:space="preserve"> Savings</v>
      </c>
      <c r="BW230" t="str">
        <f ca="1"/>
        <v>Prime Ad-Free</v>
      </c>
      <c r="BX230">
        <f ca="1"/>
        <v>46293</v>
      </c>
      <c r="BY230">
        <f ca="1"/>
        <v>34861.29</v>
      </c>
      <c r="BZ230" t="str">
        <f ca="1"/>
        <v xml:space="preserve"> Net Worth</v>
      </c>
    </row>
    <row r="231" spans="1:78" x14ac:dyDescent="0.25">
      <c r="A231" t="str">
        <f ca="1"/>
        <v>Prime Ad-Free</v>
      </c>
      <c r="B231" s="8">
        <f ca="1"/>
        <v>46293</v>
      </c>
      <c r="C231" s="107">
        <f ca="1"/>
        <v>3475.5300000000025</v>
      </c>
      <c r="D231" t="str">
        <f ca="1"/>
        <v>Acct  1 - US Bank</v>
      </c>
      <c r="F231" t="str">
        <f ca="1"/>
        <v>Disability</v>
      </c>
      <c r="G231" s="8">
        <f ca="1"/>
        <v>46296</v>
      </c>
      <c r="H231" s="107">
        <f ca="1"/>
        <v>12896.710000000001</v>
      </c>
      <c r="I231" s="107">
        <f ca="1"/>
        <v>-15887.619999999999</v>
      </c>
      <c r="J231" s="107">
        <f ca="1"/>
        <v>37088.86</v>
      </c>
      <c r="K231" s="107">
        <f ca="1"/>
        <v>35217.949999999997</v>
      </c>
      <c r="L231" s="107">
        <f ca="1"/>
        <v>3475.5300000000025</v>
      </c>
      <c r="M231" s="107">
        <f ca="1"/>
        <v>9421.1799999999985</v>
      </c>
      <c r="N231" s="107">
        <f ca="1"/>
        <v>24912.39</v>
      </c>
      <c r="O231" s="107">
        <f ca="1"/>
        <v>114.43</v>
      </c>
      <c r="P231" s="107">
        <f ca="1"/>
        <v>12062.04</v>
      </c>
      <c r="Q231" s="107">
        <f ca="1"/>
        <v>-4134.05</v>
      </c>
      <c r="R231" s="107">
        <f ca="1"/>
        <v>-7481.82</v>
      </c>
      <c r="S231" s="107">
        <f ca="1"/>
        <v>-4271.75</v>
      </c>
      <c r="T231" s="107">
        <f ca="1"/>
        <v>0</v>
      </c>
      <c r="U231" s="107">
        <f ca="1"/>
        <v>1120</v>
      </c>
      <c r="W231" t="str">
        <f ca="1"/>
        <v>Disability</v>
      </c>
      <c r="X231">
        <f ca="1"/>
        <v>46296</v>
      </c>
      <c r="Y231">
        <f ca="1"/>
        <v>3475.5300000000025</v>
      </c>
      <c r="Z231" t="str">
        <f ca="1"/>
        <v>Acct  1 - US Bank</v>
      </c>
      <c r="AA231" t="str">
        <f ca="1"/>
        <v>Disability</v>
      </c>
      <c r="AB231">
        <f ca="1"/>
        <v>46296</v>
      </c>
      <c r="AC231">
        <f ca="1"/>
        <v>9421.1799999999985</v>
      </c>
      <c r="AD231" t="str">
        <f ca="1"/>
        <v>Acct  2 - Wells Fargo</v>
      </c>
      <c r="AE231" t="str">
        <f ca="1"/>
        <v>Disability</v>
      </c>
      <c r="AF231">
        <f ca="1"/>
        <v>46296</v>
      </c>
      <c r="AG231">
        <f ca="1"/>
        <v>24912.39</v>
      </c>
      <c r="AH231" t="str">
        <f ca="1"/>
        <v>Acct  3 - ADP</v>
      </c>
      <c r="AI231" t="str">
        <f ca="1"/>
        <v>Disability</v>
      </c>
      <c r="AJ231">
        <f ca="1"/>
        <v>46296</v>
      </c>
      <c r="AK231">
        <f ca="1"/>
        <v>114.43</v>
      </c>
      <c r="AL231" t="str">
        <f ca="1"/>
        <v>Acct  4 - Marcus</v>
      </c>
      <c r="AM231" t="str">
        <f ca="1"/>
        <v>Disability</v>
      </c>
      <c r="AN231">
        <f ca="1"/>
        <v>46296</v>
      </c>
      <c r="AO231">
        <f ca="1"/>
        <v>12062.04</v>
      </c>
      <c r="AP231" t="str">
        <f ca="1"/>
        <v>Acct  5 - T.Rowe Price</v>
      </c>
      <c r="AQ231" t="str">
        <f ca="1"/>
        <v>Disability</v>
      </c>
      <c r="AR231">
        <f ca="1"/>
        <v>46296</v>
      </c>
      <c r="AS231">
        <f ca="1"/>
        <v>-4134.05</v>
      </c>
      <c r="AT231" t="str">
        <f ca="1"/>
        <v>Acct  6 - Platinum</v>
      </c>
      <c r="AU231" t="str">
        <f ca="1"/>
        <v>Disability</v>
      </c>
      <c r="AV231">
        <f ca="1"/>
        <v>46296</v>
      </c>
      <c r="AW231">
        <f ca="1"/>
        <v>-7481.82</v>
      </c>
      <c r="AX231" t="str">
        <f ca="1"/>
        <v>Acct  7 - Visa Go</v>
      </c>
      <c r="AY231" t="str">
        <f ca="1"/>
        <v>Disability</v>
      </c>
      <c r="AZ231">
        <f ca="1"/>
        <v>46296</v>
      </c>
      <c r="BA231">
        <f ca="1"/>
        <v>-4271.75</v>
      </c>
      <c r="BB231" t="str">
        <f ca="1"/>
        <v>Acct  8 - CareCredit</v>
      </c>
      <c r="BC231" t="str">
        <f ca="1"/>
        <v>Disability</v>
      </c>
      <c r="BD231">
        <f ca="1"/>
        <v>46296</v>
      </c>
      <c r="BE231">
        <f ca="1"/>
        <v>0</v>
      </c>
      <c r="BF231" t="str">
        <f ca="1"/>
        <v>Acct  9 - Costco</v>
      </c>
      <c r="BG231" t="str">
        <f ca="1"/>
        <v>Disability</v>
      </c>
      <c r="BH231">
        <f ca="1"/>
        <v>46296</v>
      </c>
      <c r="BI231">
        <f ca="1"/>
        <v>1120</v>
      </c>
      <c r="BJ231" t="str">
        <f ca="1"/>
        <v xml:space="preserve">Acct 10 - </v>
      </c>
      <c r="BK231" t="str">
        <f ca="1"/>
        <v>Disability</v>
      </c>
      <c r="BL231">
        <f ca="1"/>
        <v>46296</v>
      </c>
      <c r="BM231">
        <f ca="1"/>
        <v>12896.710000000001</v>
      </c>
      <c r="BN231" t="str">
        <f ca="1"/>
        <v xml:space="preserve"> Checking</v>
      </c>
      <c r="BO231" t="str">
        <f ca="1"/>
        <v>Disability</v>
      </c>
      <c r="BP231">
        <f ca="1"/>
        <v>46296</v>
      </c>
      <c r="BQ231">
        <f ca="1"/>
        <v>-15887.619999999999</v>
      </c>
      <c r="BR231" t="str">
        <f ca="1"/>
        <v xml:space="preserve"> Credit</v>
      </c>
      <c r="BS231" t="str">
        <f ca="1"/>
        <v>Disability</v>
      </c>
      <c r="BT231">
        <f ca="1"/>
        <v>46296</v>
      </c>
      <c r="BU231">
        <f ca="1"/>
        <v>37088.86</v>
      </c>
      <c r="BV231" t="str">
        <f ca="1"/>
        <v xml:space="preserve"> Savings</v>
      </c>
      <c r="BW231" t="str">
        <f ca="1"/>
        <v>Disability</v>
      </c>
      <c r="BX231">
        <f ca="1"/>
        <v>46296</v>
      </c>
      <c r="BY231">
        <f ca="1"/>
        <v>35217.949999999997</v>
      </c>
      <c r="BZ231" t="str">
        <f ca="1"/>
        <v xml:space="preserve"> Net Worth</v>
      </c>
    </row>
    <row r="232" spans="1:78" x14ac:dyDescent="0.25">
      <c r="A232" t="str">
        <f ca="1"/>
        <v>Disability</v>
      </c>
      <c r="B232" s="8">
        <f ca="1"/>
        <v>46296</v>
      </c>
      <c r="C232" s="107">
        <f ca="1"/>
        <v>3475.5300000000025</v>
      </c>
      <c r="D232" t="str">
        <f ca="1"/>
        <v>Acct  1 - US Bank</v>
      </c>
      <c r="F232" t="str">
        <f ca="1"/>
        <v>Kulo Rent</v>
      </c>
      <c r="G232" s="8">
        <f ca="1"/>
        <v>46296</v>
      </c>
      <c r="H232" s="107">
        <f ca="1"/>
        <v>11937.710000000001</v>
      </c>
      <c r="I232" s="107">
        <f ca="1"/>
        <v>-15887.619999999999</v>
      </c>
      <c r="J232" s="107">
        <f ca="1"/>
        <v>37088.86</v>
      </c>
      <c r="K232" s="107">
        <f ca="1"/>
        <v>34258.949999999997</v>
      </c>
      <c r="L232" s="107">
        <f ca="1"/>
        <v>2516.5300000000025</v>
      </c>
      <c r="M232" s="107">
        <f ca="1"/>
        <v>9421.1799999999985</v>
      </c>
      <c r="N232" s="107">
        <f ca="1"/>
        <v>24912.39</v>
      </c>
      <c r="O232" s="107">
        <f ca="1"/>
        <v>114.43</v>
      </c>
      <c r="P232" s="107">
        <f ca="1"/>
        <v>12062.04</v>
      </c>
      <c r="Q232" s="107">
        <f ca="1"/>
        <v>-4134.05</v>
      </c>
      <c r="R232" s="107">
        <f ca="1"/>
        <v>-7481.82</v>
      </c>
      <c r="S232" s="107">
        <f ca="1"/>
        <v>-4271.75</v>
      </c>
      <c r="T232" s="107">
        <f ca="1"/>
        <v>0</v>
      </c>
      <c r="U232" s="107">
        <f ca="1"/>
        <v>1120</v>
      </c>
      <c r="W232" t="str">
        <f ca="1"/>
        <v>Kulo Rent</v>
      </c>
      <c r="X232">
        <f ca="1"/>
        <v>46296</v>
      </c>
      <c r="Y232">
        <f ca="1"/>
        <v>2516.5300000000025</v>
      </c>
      <c r="Z232" t="str">
        <f ca="1"/>
        <v>Acct  1 - US Bank</v>
      </c>
      <c r="AA232" t="str">
        <f ca="1"/>
        <v>Kulo Rent</v>
      </c>
      <c r="AB232">
        <f ca="1"/>
        <v>46296</v>
      </c>
      <c r="AC232">
        <f ca="1"/>
        <v>9421.1799999999985</v>
      </c>
      <c r="AD232" t="str">
        <f ca="1"/>
        <v>Acct  2 - Wells Fargo</v>
      </c>
      <c r="AE232" t="str">
        <f ca="1"/>
        <v>Kulo Rent</v>
      </c>
      <c r="AF232">
        <f ca="1"/>
        <v>46296</v>
      </c>
      <c r="AG232">
        <f ca="1"/>
        <v>24912.39</v>
      </c>
      <c r="AH232" t="str">
        <f ca="1"/>
        <v>Acct  3 - ADP</v>
      </c>
      <c r="AI232" t="str">
        <f ca="1"/>
        <v>Kulo Rent</v>
      </c>
      <c r="AJ232">
        <f ca="1"/>
        <v>46296</v>
      </c>
      <c r="AK232">
        <f ca="1"/>
        <v>114.43</v>
      </c>
      <c r="AL232" t="str">
        <f ca="1"/>
        <v>Acct  4 - Marcus</v>
      </c>
      <c r="AM232" t="str">
        <f ca="1"/>
        <v>Kulo Rent</v>
      </c>
      <c r="AN232">
        <f ca="1"/>
        <v>46296</v>
      </c>
      <c r="AO232">
        <f ca="1"/>
        <v>12062.04</v>
      </c>
      <c r="AP232" t="str">
        <f ca="1"/>
        <v>Acct  5 - T.Rowe Price</v>
      </c>
      <c r="AQ232" t="str">
        <f ca="1"/>
        <v>Kulo Rent</v>
      </c>
      <c r="AR232">
        <f ca="1"/>
        <v>46296</v>
      </c>
      <c r="AS232">
        <f ca="1"/>
        <v>-4134.05</v>
      </c>
      <c r="AT232" t="str">
        <f ca="1"/>
        <v>Acct  6 - Platinum</v>
      </c>
      <c r="AU232" t="str">
        <f ca="1"/>
        <v>Kulo Rent</v>
      </c>
      <c r="AV232">
        <f ca="1"/>
        <v>46296</v>
      </c>
      <c r="AW232">
        <f ca="1"/>
        <v>-7481.82</v>
      </c>
      <c r="AX232" t="str">
        <f ca="1"/>
        <v>Acct  7 - Visa Go</v>
      </c>
      <c r="AY232" t="str">
        <f ca="1"/>
        <v>Kulo Rent</v>
      </c>
      <c r="AZ232">
        <f ca="1"/>
        <v>46296</v>
      </c>
      <c r="BA232">
        <f ca="1"/>
        <v>-4271.75</v>
      </c>
      <c r="BB232" t="str">
        <f ca="1"/>
        <v>Acct  8 - CareCredit</v>
      </c>
      <c r="BC232" t="str">
        <f ca="1"/>
        <v>Kulo Rent</v>
      </c>
      <c r="BD232">
        <f ca="1"/>
        <v>46296</v>
      </c>
      <c r="BE232">
        <f ca="1"/>
        <v>0</v>
      </c>
      <c r="BF232" t="str">
        <f ca="1"/>
        <v>Acct  9 - Costco</v>
      </c>
      <c r="BG232" t="str">
        <f ca="1"/>
        <v>Kulo Rent</v>
      </c>
      <c r="BH232">
        <f ca="1"/>
        <v>46296</v>
      </c>
      <c r="BI232">
        <f ca="1"/>
        <v>1120</v>
      </c>
      <c r="BJ232" t="str">
        <f ca="1"/>
        <v xml:space="preserve">Acct 10 - </v>
      </c>
      <c r="BK232" t="str">
        <f ca="1"/>
        <v>Kulo Rent</v>
      </c>
      <c r="BL232">
        <f ca="1"/>
        <v>46296</v>
      </c>
      <c r="BM232">
        <f ca="1"/>
        <v>11937.710000000001</v>
      </c>
      <c r="BN232" t="str">
        <f ca="1"/>
        <v xml:space="preserve"> Checking</v>
      </c>
      <c r="BO232" t="str">
        <f ca="1"/>
        <v>Kulo Rent</v>
      </c>
      <c r="BP232">
        <f ca="1"/>
        <v>46296</v>
      </c>
      <c r="BQ232">
        <f ca="1"/>
        <v>-15887.619999999999</v>
      </c>
      <c r="BR232" t="str">
        <f ca="1"/>
        <v xml:space="preserve"> Credit</v>
      </c>
      <c r="BS232" t="str">
        <f ca="1"/>
        <v>Kulo Rent</v>
      </c>
      <c r="BT232">
        <f ca="1"/>
        <v>46296</v>
      </c>
      <c r="BU232">
        <f ca="1"/>
        <v>37088.86</v>
      </c>
      <c r="BV232" t="str">
        <f ca="1"/>
        <v xml:space="preserve"> Savings</v>
      </c>
      <c r="BW232" t="str">
        <f ca="1"/>
        <v>Kulo Rent</v>
      </c>
      <c r="BX232">
        <f ca="1"/>
        <v>46296</v>
      </c>
      <c r="BY232">
        <f ca="1"/>
        <v>34258.949999999997</v>
      </c>
      <c r="BZ232" t="str">
        <f ca="1"/>
        <v xml:space="preserve"> Net Worth</v>
      </c>
    </row>
    <row r="233" spans="1:78" x14ac:dyDescent="0.25">
      <c r="A233" t="str">
        <f ca="1"/>
        <v>Kulo Rent</v>
      </c>
      <c r="B233" s="8">
        <f ca="1"/>
        <v>46296</v>
      </c>
      <c r="C233" s="107">
        <f ca="1"/>
        <v>2516.5300000000025</v>
      </c>
      <c r="D233" t="str">
        <f ca="1"/>
        <v>Acct  1 - US Bank</v>
      </c>
      <c r="F233" t="str">
        <f ca="1"/>
        <v>Rent</v>
      </c>
      <c r="G233" s="8">
        <f ca="1"/>
        <v>46296</v>
      </c>
      <c r="H233" s="107">
        <f ca="1"/>
        <v>10659.740000000002</v>
      </c>
      <c r="I233" s="107">
        <f ca="1"/>
        <v>-15887.619999999999</v>
      </c>
      <c r="J233" s="107">
        <f ca="1"/>
        <v>37088.86</v>
      </c>
      <c r="K233" s="107">
        <f ca="1"/>
        <v>32980.980000000003</v>
      </c>
      <c r="L233" s="107">
        <f ca="1"/>
        <v>1238.5600000000024</v>
      </c>
      <c r="M233" s="107">
        <f ca="1"/>
        <v>9421.1799999999985</v>
      </c>
      <c r="N233" s="107">
        <f ca="1"/>
        <v>24912.39</v>
      </c>
      <c r="O233" s="107">
        <f ca="1"/>
        <v>114.43</v>
      </c>
      <c r="P233" s="107">
        <f ca="1"/>
        <v>12062.04</v>
      </c>
      <c r="Q233" s="107">
        <f ca="1"/>
        <v>-4134.05</v>
      </c>
      <c r="R233" s="107">
        <f ca="1"/>
        <v>-7481.82</v>
      </c>
      <c r="S233" s="107">
        <f ca="1"/>
        <v>-4271.75</v>
      </c>
      <c r="T233" s="107">
        <f ca="1"/>
        <v>0</v>
      </c>
      <c r="U233" s="107">
        <f ca="1"/>
        <v>1120</v>
      </c>
      <c r="W233" t="str">
        <f ca="1"/>
        <v>Rent</v>
      </c>
      <c r="X233">
        <f ca="1"/>
        <v>46296</v>
      </c>
      <c r="Y233">
        <f ca="1"/>
        <v>1238.5600000000024</v>
      </c>
      <c r="Z233" t="str">
        <f ca="1"/>
        <v>Acct  1 - US Bank</v>
      </c>
      <c r="AA233" t="str">
        <f ca="1"/>
        <v>Rent</v>
      </c>
      <c r="AB233">
        <f ca="1"/>
        <v>46296</v>
      </c>
      <c r="AC233">
        <f ca="1"/>
        <v>9421.1799999999985</v>
      </c>
      <c r="AD233" t="str">
        <f ca="1"/>
        <v>Acct  2 - Wells Fargo</v>
      </c>
      <c r="AE233" t="str">
        <f ca="1"/>
        <v>Rent</v>
      </c>
      <c r="AF233">
        <f ca="1"/>
        <v>46296</v>
      </c>
      <c r="AG233">
        <f ca="1"/>
        <v>24912.39</v>
      </c>
      <c r="AH233" t="str">
        <f ca="1"/>
        <v>Acct  3 - ADP</v>
      </c>
      <c r="AI233" t="str">
        <f ca="1"/>
        <v>Rent</v>
      </c>
      <c r="AJ233">
        <f ca="1"/>
        <v>46296</v>
      </c>
      <c r="AK233">
        <f ca="1"/>
        <v>114.43</v>
      </c>
      <c r="AL233" t="str">
        <f ca="1"/>
        <v>Acct  4 - Marcus</v>
      </c>
      <c r="AM233" t="str">
        <f ca="1"/>
        <v>Rent</v>
      </c>
      <c r="AN233">
        <f ca="1"/>
        <v>46296</v>
      </c>
      <c r="AO233">
        <f ca="1"/>
        <v>12062.04</v>
      </c>
      <c r="AP233" t="str">
        <f ca="1"/>
        <v>Acct  5 - T.Rowe Price</v>
      </c>
      <c r="AQ233" t="str">
        <f ca="1"/>
        <v>Rent</v>
      </c>
      <c r="AR233">
        <f ca="1"/>
        <v>46296</v>
      </c>
      <c r="AS233">
        <f ca="1"/>
        <v>-4134.05</v>
      </c>
      <c r="AT233" t="str">
        <f ca="1"/>
        <v>Acct  6 - Platinum</v>
      </c>
      <c r="AU233" t="str">
        <f ca="1"/>
        <v>Rent</v>
      </c>
      <c r="AV233">
        <f ca="1"/>
        <v>46296</v>
      </c>
      <c r="AW233">
        <f ca="1"/>
        <v>-7481.82</v>
      </c>
      <c r="AX233" t="str">
        <f ca="1"/>
        <v>Acct  7 - Visa Go</v>
      </c>
      <c r="AY233" t="str">
        <f ca="1"/>
        <v>Rent</v>
      </c>
      <c r="AZ233">
        <f ca="1"/>
        <v>46296</v>
      </c>
      <c r="BA233">
        <f ca="1"/>
        <v>-4271.75</v>
      </c>
      <c r="BB233" t="str">
        <f ca="1"/>
        <v>Acct  8 - CareCredit</v>
      </c>
      <c r="BC233" t="str">
        <f ca="1"/>
        <v>Rent</v>
      </c>
      <c r="BD233">
        <f ca="1"/>
        <v>46296</v>
      </c>
      <c r="BE233">
        <f ca="1"/>
        <v>0</v>
      </c>
      <c r="BF233" t="str">
        <f ca="1"/>
        <v>Acct  9 - Costco</v>
      </c>
      <c r="BG233" t="str">
        <f ca="1"/>
        <v>Rent</v>
      </c>
      <c r="BH233">
        <f ca="1"/>
        <v>46296</v>
      </c>
      <c r="BI233">
        <f ca="1"/>
        <v>1120</v>
      </c>
      <c r="BJ233" t="str">
        <f ca="1"/>
        <v xml:space="preserve">Acct 10 - </v>
      </c>
      <c r="BK233" t="str">
        <f ca="1"/>
        <v>Rent</v>
      </c>
      <c r="BL233">
        <f ca="1"/>
        <v>46296</v>
      </c>
      <c r="BM233">
        <f ca="1"/>
        <v>10659.740000000002</v>
      </c>
      <c r="BN233" t="str">
        <f ca="1"/>
        <v xml:space="preserve"> Checking</v>
      </c>
      <c r="BO233" t="str">
        <f ca="1"/>
        <v>Rent</v>
      </c>
      <c r="BP233">
        <f ca="1"/>
        <v>46296</v>
      </c>
      <c r="BQ233">
        <f ca="1"/>
        <v>-15887.619999999999</v>
      </c>
      <c r="BR233" t="str">
        <f ca="1"/>
        <v xml:space="preserve"> Credit</v>
      </c>
      <c r="BS233" t="str">
        <f ca="1"/>
        <v>Rent</v>
      </c>
      <c r="BT233">
        <f ca="1"/>
        <v>46296</v>
      </c>
      <c r="BU233">
        <f ca="1"/>
        <v>37088.86</v>
      </c>
      <c r="BV233" t="str">
        <f ca="1"/>
        <v xml:space="preserve"> Savings</v>
      </c>
      <c r="BW233" t="str">
        <f ca="1"/>
        <v>Rent</v>
      </c>
      <c r="BX233">
        <f ca="1"/>
        <v>46296</v>
      </c>
      <c r="BY233">
        <f ca="1"/>
        <v>32980.980000000003</v>
      </c>
      <c r="BZ233" t="str">
        <f ca="1"/>
        <v xml:space="preserve"> Net Worth</v>
      </c>
    </row>
    <row r="234" spans="1:78" x14ac:dyDescent="0.25">
      <c r="A234" t="str">
        <f ca="1"/>
        <v>Rent</v>
      </c>
      <c r="B234" s="8">
        <f ca="1"/>
        <v>46296</v>
      </c>
      <c r="C234" s="107">
        <f ca="1"/>
        <v>1238.5600000000024</v>
      </c>
      <c r="D234" t="str">
        <f ca="1"/>
        <v>Acct  1 - US Bank</v>
      </c>
      <c r="F234" t="str">
        <f ca="1"/>
        <v>Visa Platinum</v>
      </c>
      <c r="G234" s="8">
        <f ca="1"/>
        <v>46298</v>
      </c>
      <c r="H234" s="107">
        <f ca="1"/>
        <v>10430.740000000002</v>
      </c>
      <c r="I234" s="107">
        <f ca="1"/>
        <v>-15576.619999999999</v>
      </c>
      <c r="J234" s="107">
        <f ca="1"/>
        <v>37088.86</v>
      </c>
      <c r="K234" s="107">
        <f ca="1"/>
        <v>33062.980000000003</v>
      </c>
      <c r="L234" s="107">
        <f ca="1"/>
        <v>1009.5600000000024</v>
      </c>
      <c r="M234" s="107">
        <f ca="1"/>
        <v>9421.1799999999985</v>
      </c>
      <c r="N234" s="107">
        <f ca="1"/>
        <v>24912.39</v>
      </c>
      <c r="O234" s="107">
        <f ca="1"/>
        <v>114.43</v>
      </c>
      <c r="P234" s="107">
        <f ca="1"/>
        <v>12062.04</v>
      </c>
      <c r="Q234" s="107">
        <f ca="1"/>
        <v>-3823.05</v>
      </c>
      <c r="R234" s="107">
        <f ca="1"/>
        <v>-7481.82</v>
      </c>
      <c r="S234" s="107">
        <f ca="1"/>
        <v>-4271.75</v>
      </c>
      <c r="T234" s="107">
        <f ca="1"/>
        <v>0</v>
      </c>
      <c r="U234" s="107">
        <f ca="1"/>
        <v>1120</v>
      </c>
      <c r="W234" t="str">
        <f ca="1"/>
        <v>Visa Platinum</v>
      </c>
      <c r="X234">
        <f ca="1"/>
        <v>46298</v>
      </c>
      <c r="Y234">
        <f ca="1"/>
        <v>1009.5600000000024</v>
      </c>
      <c r="Z234" t="str">
        <f ca="1"/>
        <v>Acct  1 - US Bank</v>
      </c>
      <c r="AA234" t="str">
        <f ca="1"/>
        <v>Visa Platinum</v>
      </c>
      <c r="AB234">
        <f ca="1"/>
        <v>46298</v>
      </c>
      <c r="AC234">
        <f ca="1"/>
        <v>9421.1799999999985</v>
      </c>
      <c r="AD234" t="str">
        <f ca="1"/>
        <v>Acct  2 - Wells Fargo</v>
      </c>
      <c r="AE234" t="str">
        <f ca="1"/>
        <v>Visa Platinum</v>
      </c>
      <c r="AF234">
        <f ca="1"/>
        <v>46298</v>
      </c>
      <c r="AG234">
        <f ca="1"/>
        <v>24912.39</v>
      </c>
      <c r="AH234" t="str">
        <f ca="1"/>
        <v>Acct  3 - ADP</v>
      </c>
      <c r="AI234" t="str">
        <f ca="1"/>
        <v>Visa Platinum</v>
      </c>
      <c r="AJ234">
        <f ca="1"/>
        <v>46298</v>
      </c>
      <c r="AK234">
        <f ca="1"/>
        <v>114.43</v>
      </c>
      <c r="AL234" t="str">
        <f ca="1"/>
        <v>Acct  4 - Marcus</v>
      </c>
      <c r="AM234" t="str">
        <f ca="1"/>
        <v>Visa Platinum</v>
      </c>
      <c r="AN234">
        <f ca="1"/>
        <v>46298</v>
      </c>
      <c r="AO234">
        <f ca="1"/>
        <v>12062.04</v>
      </c>
      <c r="AP234" t="str">
        <f ca="1"/>
        <v>Acct  5 - T.Rowe Price</v>
      </c>
      <c r="AQ234" t="str">
        <f ca="1"/>
        <v>Visa Platinum</v>
      </c>
      <c r="AR234">
        <f ca="1"/>
        <v>46298</v>
      </c>
      <c r="AS234">
        <f ca="1"/>
        <v>-3823.05</v>
      </c>
      <c r="AT234" t="str">
        <f ca="1"/>
        <v>Acct  6 - Platinum</v>
      </c>
      <c r="AU234" t="str">
        <f ca="1"/>
        <v>Visa Platinum</v>
      </c>
      <c r="AV234">
        <f ca="1"/>
        <v>46298</v>
      </c>
      <c r="AW234">
        <f ca="1"/>
        <v>-7481.82</v>
      </c>
      <c r="AX234" t="str">
        <f ca="1"/>
        <v>Acct  7 - Visa Go</v>
      </c>
      <c r="AY234" t="str">
        <f ca="1"/>
        <v>Visa Platinum</v>
      </c>
      <c r="AZ234">
        <f ca="1"/>
        <v>46298</v>
      </c>
      <c r="BA234">
        <f ca="1"/>
        <v>-4271.75</v>
      </c>
      <c r="BB234" t="str">
        <f ca="1"/>
        <v>Acct  8 - CareCredit</v>
      </c>
      <c r="BC234" t="str">
        <f ca="1"/>
        <v>Visa Platinum</v>
      </c>
      <c r="BD234">
        <f ca="1"/>
        <v>46298</v>
      </c>
      <c r="BE234">
        <f ca="1"/>
        <v>0</v>
      </c>
      <c r="BF234" t="str">
        <f ca="1"/>
        <v>Acct  9 - Costco</v>
      </c>
      <c r="BG234" t="str">
        <f ca="1"/>
        <v>Visa Platinum</v>
      </c>
      <c r="BH234">
        <f ca="1"/>
        <v>46298</v>
      </c>
      <c r="BI234">
        <f ca="1"/>
        <v>1120</v>
      </c>
      <c r="BJ234" t="str">
        <f ca="1"/>
        <v xml:space="preserve">Acct 10 - </v>
      </c>
      <c r="BK234" t="str">
        <f ca="1"/>
        <v>Visa Platinum</v>
      </c>
      <c r="BL234">
        <f ca="1"/>
        <v>46298</v>
      </c>
      <c r="BM234">
        <f ca="1"/>
        <v>10430.740000000002</v>
      </c>
      <c r="BN234" t="str">
        <f ca="1"/>
        <v xml:space="preserve"> Checking</v>
      </c>
      <c r="BO234" t="str">
        <f ca="1"/>
        <v>Visa Platinum</v>
      </c>
      <c r="BP234">
        <f ca="1"/>
        <v>46298</v>
      </c>
      <c r="BQ234">
        <f ca="1"/>
        <v>-15576.619999999999</v>
      </c>
      <c r="BR234" t="str">
        <f ca="1"/>
        <v xml:space="preserve"> Credit</v>
      </c>
      <c r="BS234" t="str">
        <f ca="1"/>
        <v>Visa Platinum</v>
      </c>
      <c r="BT234">
        <f ca="1"/>
        <v>46298</v>
      </c>
      <c r="BU234">
        <f ca="1"/>
        <v>37088.86</v>
      </c>
      <c r="BV234" t="str">
        <f ca="1"/>
        <v xml:space="preserve"> Savings</v>
      </c>
      <c r="BW234" t="str">
        <f ca="1"/>
        <v>Visa Platinum</v>
      </c>
      <c r="BX234">
        <f ca="1"/>
        <v>46298</v>
      </c>
      <c r="BY234">
        <f ca="1"/>
        <v>33062.980000000003</v>
      </c>
      <c r="BZ234" t="str">
        <f ca="1"/>
        <v xml:space="preserve"> Net Worth</v>
      </c>
    </row>
    <row r="235" spans="1:78" x14ac:dyDescent="0.25">
      <c r="A235" t="str">
        <f ca="1"/>
        <v>Visa Platinum</v>
      </c>
      <c r="B235" s="8">
        <f ca="1"/>
        <v>46298</v>
      </c>
      <c r="C235" s="107">
        <f ca="1"/>
        <v>1009.5600000000024</v>
      </c>
      <c r="D235" t="str">
        <f ca="1"/>
        <v>Acct  1 - US Bank</v>
      </c>
      <c r="F235" t="str">
        <f ca="1"/>
        <v>Kulo Internet</v>
      </c>
      <c r="G235" s="8">
        <f ca="1"/>
        <v>46300</v>
      </c>
      <c r="H235" s="107">
        <f ca="1"/>
        <v>10402.740000000002</v>
      </c>
      <c r="I235" s="107">
        <f ca="1"/>
        <v>-15576.619999999999</v>
      </c>
      <c r="J235" s="107">
        <f ca="1"/>
        <v>37088.86</v>
      </c>
      <c r="K235" s="107">
        <f ca="1"/>
        <v>33034.980000000003</v>
      </c>
      <c r="L235" s="107">
        <f ca="1"/>
        <v>981.56000000000245</v>
      </c>
      <c r="M235" s="107">
        <f ca="1"/>
        <v>9421.1799999999985</v>
      </c>
      <c r="N235" s="107">
        <f ca="1"/>
        <v>24912.39</v>
      </c>
      <c r="O235" s="107">
        <f ca="1"/>
        <v>114.43</v>
      </c>
      <c r="P235" s="107">
        <f ca="1"/>
        <v>12062.04</v>
      </c>
      <c r="Q235" s="107">
        <f ca="1"/>
        <v>-3823.05</v>
      </c>
      <c r="R235" s="107">
        <f ca="1"/>
        <v>-7481.82</v>
      </c>
      <c r="S235" s="107">
        <f ca="1"/>
        <v>-4271.75</v>
      </c>
      <c r="T235" s="107">
        <f ca="1"/>
        <v>0</v>
      </c>
      <c r="U235" s="107">
        <f ca="1"/>
        <v>1120</v>
      </c>
      <c r="W235" t="str">
        <f ca="1"/>
        <v>Kulo Internet</v>
      </c>
      <c r="X235">
        <f ca="1"/>
        <v>46300</v>
      </c>
      <c r="Y235">
        <f ca="1"/>
        <v>981.56000000000245</v>
      </c>
      <c r="Z235" t="str">
        <f ca="1"/>
        <v>Acct  1 - US Bank</v>
      </c>
      <c r="AA235" t="str">
        <f ca="1"/>
        <v>Kulo Internet</v>
      </c>
      <c r="AB235">
        <f ca="1"/>
        <v>46300</v>
      </c>
      <c r="AC235">
        <f ca="1"/>
        <v>9421.1799999999985</v>
      </c>
      <c r="AD235" t="str">
        <f ca="1"/>
        <v>Acct  2 - Wells Fargo</v>
      </c>
      <c r="AE235" t="str">
        <f ca="1"/>
        <v>Kulo Internet</v>
      </c>
      <c r="AF235">
        <f ca="1"/>
        <v>46300</v>
      </c>
      <c r="AG235">
        <f ca="1"/>
        <v>24912.39</v>
      </c>
      <c r="AH235" t="str">
        <f ca="1"/>
        <v>Acct  3 - ADP</v>
      </c>
      <c r="AI235" t="str">
        <f ca="1"/>
        <v>Kulo Internet</v>
      </c>
      <c r="AJ235">
        <f ca="1"/>
        <v>46300</v>
      </c>
      <c r="AK235">
        <f ca="1"/>
        <v>114.43</v>
      </c>
      <c r="AL235" t="str">
        <f ca="1"/>
        <v>Acct  4 - Marcus</v>
      </c>
      <c r="AM235" t="str">
        <f ca="1"/>
        <v>Kulo Internet</v>
      </c>
      <c r="AN235">
        <f ca="1"/>
        <v>46300</v>
      </c>
      <c r="AO235">
        <f ca="1"/>
        <v>12062.04</v>
      </c>
      <c r="AP235" t="str">
        <f ca="1"/>
        <v>Acct  5 - T.Rowe Price</v>
      </c>
      <c r="AQ235" t="str">
        <f ca="1"/>
        <v>Kulo Internet</v>
      </c>
      <c r="AR235">
        <f ca="1"/>
        <v>46300</v>
      </c>
      <c r="AS235">
        <f ca="1"/>
        <v>-3823.05</v>
      </c>
      <c r="AT235" t="str">
        <f ca="1"/>
        <v>Acct  6 - Platinum</v>
      </c>
      <c r="AU235" t="str">
        <f ca="1"/>
        <v>Kulo Internet</v>
      </c>
      <c r="AV235">
        <f ca="1"/>
        <v>46300</v>
      </c>
      <c r="AW235">
        <f ca="1"/>
        <v>-7481.82</v>
      </c>
      <c r="AX235" t="str">
        <f ca="1"/>
        <v>Acct  7 - Visa Go</v>
      </c>
      <c r="AY235" t="str">
        <f ca="1"/>
        <v>Kulo Internet</v>
      </c>
      <c r="AZ235">
        <f ca="1"/>
        <v>46300</v>
      </c>
      <c r="BA235">
        <f ca="1"/>
        <v>-4271.75</v>
      </c>
      <c r="BB235" t="str">
        <f ca="1"/>
        <v>Acct  8 - CareCredit</v>
      </c>
      <c r="BC235" t="str">
        <f ca="1"/>
        <v>Kulo Internet</v>
      </c>
      <c r="BD235">
        <f ca="1"/>
        <v>46300</v>
      </c>
      <c r="BE235">
        <f ca="1"/>
        <v>0</v>
      </c>
      <c r="BF235" t="str">
        <f ca="1"/>
        <v>Acct  9 - Costco</v>
      </c>
      <c r="BG235" t="str">
        <f ca="1"/>
        <v>Kulo Internet</v>
      </c>
      <c r="BH235">
        <f ca="1"/>
        <v>46300</v>
      </c>
      <c r="BI235">
        <f ca="1"/>
        <v>1120</v>
      </c>
      <c r="BJ235" t="str">
        <f ca="1"/>
        <v xml:space="preserve">Acct 10 - </v>
      </c>
      <c r="BK235" t="str">
        <f ca="1"/>
        <v>Kulo Internet</v>
      </c>
      <c r="BL235">
        <f ca="1"/>
        <v>46300</v>
      </c>
      <c r="BM235">
        <f ca="1"/>
        <v>10402.740000000002</v>
      </c>
      <c r="BN235" t="str">
        <f ca="1"/>
        <v xml:space="preserve"> Checking</v>
      </c>
      <c r="BO235" t="str">
        <f ca="1"/>
        <v>Kulo Internet</v>
      </c>
      <c r="BP235">
        <f ca="1"/>
        <v>46300</v>
      </c>
      <c r="BQ235">
        <f ca="1"/>
        <v>-15576.619999999999</v>
      </c>
      <c r="BR235" t="str">
        <f ca="1"/>
        <v xml:space="preserve"> Credit</v>
      </c>
      <c r="BS235" t="str">
        <f ca="1"/>
        <v>Kulo Internet</v>
      </c>
      <c r="BT235">
        <f ca="1"/>
        <v>46300</v>
      </c>
      <c r="BU235">
        <f ca="1"/>
        <v>37088.86</v>
      </c>
      <c r="BV235" t="str">
        <f ca="1"/>
        <v xml:space="preserve"> Savings</v>
      </c>
      <c r="BW235" t="str">
        <f ca="1"/>
        <v>Kulo Internet</v>
      </c>
      <c r="BX235">
        <f ca="1"/>
        <v>46300</v>
      </c>
      <c r="BY235">
        <f ca="1"/>
        <v>33034.980000000003</v>
      </c>
      <c r="BZ235" t="str">
        <f ca="1"/>
        <v xml:space="preserve"> Net Worth</v>
      </c>
    </row>
    <row r="236" spans="1:78" x14ac:dyDescent="0.25">
      <c r="A236" t="str">
        <f ca="1"/>
        <v>Kulo Internet</v>
      </c>
      <c r="B236" s="8">
        <f ca="1"/>
        <v>46300</v>
      </c>
      <c r="C236" s="107">
        <f ca="1"/>
        <v>981.56000000000245</v>
      </c>
      <c r="D236" t="str">
        <f ca="1"/>
        <v>Acct  1 - US Bank</v>
      </c>
      <c r="F236" t="str">
        <f ca="1"/>
        <v>Cese Phone</v>
      </c>
      <c r="G236" s="8">
        <f ca="1"/>
        <v>46300</v>
      </c>
      <c r="H236" s="107">
        <f ca="1"/>
        <v>10260.740000000002</v>
      </c>
      <c r="I236" s="107">
        <f ca="1"/>
        <v>-15576.619999999999</v>
      </c>
      <c r="J236" s="107">
        <f ca="1"/>
        <v>37088.86</v>
      </c>
      <c r="K236" s="107">
        <f ca="1"/>
        <v>32892.980000000003</v>
      </c>
      <c r="L236" s="107">
        <f ca="1"/>
        <v>839.56000000000245</v>
      </c>
      <c r="M236" s="107">
        <f ca="1"/>
        <v>9421.1799999999985</v>
      </c>
      <c r="N236" s="107">
        <f ca="1"/>
        <v>24912.39</v>
      </c>
      <c r="O236" s="107">
        <f ca="1"/>
        <v>114.43</v>
      </c>
      <c r="P236" s="107">
        <f ca="1"/>
        <v>12062.04</v>
      </c>
      <c r="Q236" s="107">
        <f ca="1"/>
        <v>-3823.05</v>
      </c>
      <c r="R236" s="107">
        <f ca="1"/>
        <v>-7481.82</v>
      </c>
      <c r="S236" s="107">
        <f ca="1"/>
        <v>-4271.75</v>
      </c>
      <c r="T236" s="107">
        <f ca="1"/>
        <v>0</v>
      </c>
      <c r="U236" s="107">
        <f ca="1"/>
        <v>1120</v>
      </c>
      <c r="W236" t="str">
        <f ca="1"/>
        <v>Cese Phone</v>
      </c>
      <c r="X236">
        <f ca="1"/>
        <v>46300</v>
      </c>
      <c r="Y236">
        <f ca="1"/>
        <v>839.56000000000245</v>
      </c>
      <c r="Z236" t="str">
        <f ca="1"/>
        <v>Acct  1 - US Bank</v>
      </c>
      <c r="AA236" t="str">
        <f ca="1"/>
        <v>Cese Phone</v>
      </c>
      <c r="AB236">
        <f ca="1"/>
        <v>46300</v>
      </c>
      <c r="AC236">
        <f ca="1"/>
        <v>9421.1799999999985</v>
      </c>
      <c r="AD236" t="str">
        <f ca="1"/>
        <v>Acct  2 - Wells Fargo</v>
      </c>
      <c r="AE236" t="str">
        <f ca="1"/>
        <v>Cese Phone</v>
      </c>
      <c r="AF236">
        <f ca="1"/>
        <v>46300</v>
      </c>
      <c r="AG236">
        <f ca="1"/>
        <v>24912.39</v>
      </c>
      <c r="AH236" t="str">
        <f ca="1"/>
        <v>Acct  3 - ADP</v>
      </c>
      <c r="AI236" t="str">
        <f ca="1"/>
        <v>Cese Phone</v>
      </c>
      <c r="AJ236">
        <f ca="1"/>
        <v>46300</v>
      </c>
      <c r="AK236">
        <f ca="1"/>
        <v>114.43</v>
      </c>
      <c r="AL236" t="str">
        <f ca="1"/>
        <v>Acct  4 - Marcus</v>
      </c>
      <c r="AM236" t="str">
        <f ca="1"/>
        <v>Cese Phone</v>
      </c>
      <c r="AN236">
        <f ca="1"/>
        <v>46300</v>
      </c>
      <c r="AO236">
        <f ca="1"/>
        <v>12062.04</v>
      </c>
      <c r="AP236" t="str">
        <f ca="1"/>
        <v>Acct  5 - T.Rowe Price</v>
      </c>
      <c r="AQ236" t="str">
        <f ca="1"/>
        <v>Cese Phone</v>
      </c>
      <c r="AR236">
        <f ca="1"/>
        <v>46300</v>
      </c>
      <c r="AS236">
        <f ca="1"/>
        <v>-3823.05</v>
      </c>
      <c r="AT236" t="str">
        <f ca="1"/>
        <v>Acct  6 - Platinum</v>
      </c>
      <c r="AU236" t="str">
        <f ca="1"/>
        <v>Cese Phone</v>
      </c>
      <c r="AV236">
        <f ca="1"/>
        <v>46300</v>
      </c>
      <c r="AW236">
        <f ca="1"/>
        <v>-7481.82</v>
      </c>
      <c r="AX236" t="str">
        <f ca="1"/>
        <v>Acct  7 - Visa Go</v>
      </c>
      <c r="AY236" t="str">
        <f ca="1"/>
        <v>Cese Phone</v>
      </c>
      <c r="AZ236">
        <f ca="1"/>
        <v>46300</v>
      </c>
      <c r="BA236">
        <f ca="1"/>
        <v>-4271.75</v>
      </c>
      <c r="BB236" t="str">
        <f ca="1"/>
        <v>Acct  8 - CareCredit</v>
      </c>
      <c r="BC236" t="str">
        <f ca="1"/>
        <v>Cese Phone</v>
      </c>
      <c r="BD236">
        <f ca="1"/>
        <v>46300</v>
      </c>
      <c r="BE236">
        <f ca="1"/>
        <v>0</v>
      </c>
      <c r="BF236" t="str">
        <f ca="1"/>
        <v>Acct  9 - Costco</v>
      </c>
      <c r="BG236" t="str">
        <f ca="1"/>
        <v>Cese Phone</v>
      </c>
      <c r="BH236">
        <f ca="1"/>
        <v>46300</v>
      </c>
      <c r="BI236">
        <f ca="1"/>
        <v>1120</v>
      </c>
      <c r="BJ236" t="str">
        <f ca="1"/>
        <v xml:space="preserve">Acct 10 - </v>
      </c>
      <c r="BK236" t="str">
        <f ca="1"/>
        <v>Cese Phone</v>
      </c>
      <c r="BL236">
        <f ca="1"/>
        <v>46300</v>
      </c>
      <c r="BM236">
        <f ca="1"/>
        <v>10260.740000000002</v>
      </c>
      <c r="BN236" t="str">
        <f ca="1"/>
        <v xml:space="preserve"> Checking</v>
      </c>
      <c r="BO236" t="str">
        <f ca="1"/>
        <v>Cese Phone</v>
      </c>
      <c r="BP236">
        <f ca="1"/>
        <v>46300</v>
      </c>
      <c r="BQ236">
        <f ca="1"/>
        <v>-15576.619999999999</v>
      </c>
      <c r="BR236" t="str">
        <f ca="1"/>
        <v xml:space="preserve"> Credit</v>
      </c>
      <c r="BS236" t="str">
        <f ca="1"/>
        <v>Cese Phone</v>
      </c>
      <c r="BT236">
        <f ca="1"/>
        <v>46300</v>
      </c>
      <c r="BU236">
        <f ca="1"/>
        <v>37088.86</v>
      </c>
      <c r="BV236" t="str">
        <f ca="1"/>
        <v xml:space="preserve"> Savings</v>
      </c>
      <c r="BW236" t="str">
        <f ca="1"/>
        <v>Cese Phone</v>
      </c>
      <c r="BX236">
        <f ca="1"/>
        <v>46300</v>
      </c>
      <c r="BY236">
        <f ca="1"/>
        <v>32892.980000000003</v>
      </c>
      <c r="BZ236" t="str">
        <f ca="1"/>
        <v xml:space="preserve"> Net Worth</v>
      </c>
    </row>
    <row r="237" spans="1:78" x14ac:dyDescent="0.25">
      <c r="A237" t="str">
        <f ca="1"/>
        <v>Cese Phone</v>
      </c>
      <c r="B237" s="8">
        <f ca="1"/>
        <v>46300</v>
      </c>
      <c r="C237" s="107">
        <f ca="1"/>
        <v>839.56000000000245</v>
      </c>
      <c r="D237" t="str">
        <f ca="1"/>
        <v>Acct  1 - US Bank</v>
      </c>
      <c r="F237" t="str">
        <f ca="1"/>
        <v>Phone</v>
      </c>
      <c r="G237" s="8">
        <f ca="1"/>
        <v>46300</v>
      </c>
      <c r="H237" s="107">
        <f ca="1"/>
        <v>10110.070000000002</v>
      </c>
      <c r="I237" s="107">
        <f ca="1"/>
        <v>-15576.619999999999</v>
      </c>
      <c r="J237" s="107">
        <f ca="1"/>
        <v>37088.86</v>
      </c>
      <c r="K237" s="107">
        <f ca="1"/>
        <v>32742.309999999998</v>
      </c>
      <c r="L237" s="107">
        <f ca="1"/>
        <v>688.89000000000249</v>
      </c>
      <c r="M237" s="107">
        <f ca="1"/>
        <v>9421.1799999999985</v>
      </c>
      <c r="N237" s="107">
        <f ca="1"/>
        <v>24912.39</v>
      </c>
      <c r="O237" s="107">
        <f ca="1"/>
        <v>114.43</v>
      </c>
      <c r="P237" s="107">
        <f ca="1"/>
        <v>12062.04</v>
      </c>
      <c r="Q237" s="107">
        <f ca="1"/>
        <v>-3823.05</v>
      </c>
      <c r="R237" s="107">
        <f ca="1"/>
        <v>-7481.82</v>
      </c>
      <c r="S237" s="107">
        <f ca="1"/>
        <v>-4271.75</v>
      </c>
      <c r="T237" s="107">
        <f ca="1"/>
        <v>0</v>
      </c>
      <c r="U237" s="107">
        <f ca="1"/>
        <v>1120</v>
      </c>
      <c r="W237" t="str">
        <f ca="1"/>
        <v>Phone</v>
      </c>
      <c r="X237">
        <f ca="1"/>
        <v>46300</v>
      </c>
      <c r="Y237">
        <f ca="1"/>
        <v>688.89000000000249</v>
      </c>
      <c r="Z237" t="str">
        <f ca="1"/>
        <v>Acct  1 - US Bank</v>
      </c>
      <c r="AA237" t="str">
        <f ca="1"/>
        <v>Phone</v>
      </c>
      <c r="AB237">
        <f ca="1"/>
        <v>46300</v>
      </c>
      <c r="AC237">
        <f ca="1"/>
        <v>9421.1799999999985</v>
      </c>
      <c r="AD237" t="str">
        <f ca="1"/>
        <v>Acct  2 - Wells Fargo</v>
      </c>
      <c r="AE237" t="str">
        <f ca="1"/>
        <v>Phone</v>
      </c>
      <c r="AF237">
        <f ca="1"/>
        <v>46300</v>
      </c>
      <c r="AG237">
        <f ca="1"/>
        <v>24912.39</v>
      </c>
      <c r="AH237" t="str">
        <f ca="1"/>
        <v>Acct  3 - ADP</v>
      </c>
      <c r="AI237" t="str">
        <f ca="1"/>
        <v>Phone</v>
      </c>
      <c r="AJ237">
        <f ca="1"/>
        <v>46300</v>
      </c>
      <c r="AK237">
        <f ca="1"/>
        <v>114.43</v>
      </c>
      <c r="AL237" t="str">
        <f ca="1"/>
        <v>Acct  4 - Marcus</v>
      </c>
      <c r="AM237" t="str">
        <f ca="1"/>
        <v>Phone</v>
      </c>
      <c r="AN237">
        <f ca="1"/>
        <v>46300</v>
      </c>
      <c r="AO237">
        <f ca="1"/>
        <v>12062.04</v>
      </c>
      <c r="AP237" t="str">
        <f ca="1"/>
        <v>Acct  5 - T.Rowe Price</v>
      </c>
      <c r="AQ237" t="str">
        <f ca="1"/>
        <v>Phone</v>
      </c>
      <c r="AR237">
        <f ca="1"/>
        <v>46300</v>
      </c>
      <c r="AS237">
        <f ca="1"/>
        <v>-3823.05</v>
      </c>
      <c r="AT237" t="str">
        <f ca="1"/>
        <v>Acct  6 - Platinum</v>
      </c>
      <c r="AU237" t="str">
        <f ca="1"/>
        <v>Phone</v>
      </c>
      <c r="AV237">
        <f ca="1"/>
        <v>46300</v>
      </c>
      <c r="AW237">
        <f ca="1"/>
        <v>-7481.82</v>
      </c>
      <c r="AX237" t="str">
        <f ca="1"/>
        <v>Acct  7 - Visa Go</v>
      </c>
      <c r="AY237" t="str">
        <f ca="1"/>
        <v>Phone</v>
      </c>
      <c r="AZ237">
        <f ca="1"/>
        <v>46300</v>
      </c>
      <c r="BA237">
        <f ca="1"/>
        <v>-4271.75</v>
      </c>
      <c r="BB237" t="str">
        <f ca="1"/>
        <v>Acct  8 - CareCredit</v>
      </c>
      <c r="BC237" t="str">
        <f ca="1"/>
        <v>Phone</v>
      </c>
      <c r="BD237">
        <f ca="1"/>
        <v>46300</v>
      </c>
      <c r="BE237">
        <f ca="1"/>
        <v>0</v>
      </c>
      <c r="BF237" t="str">
        <f ca="1"/>
        <v>Acct  9 - Costco</v>
      </c>
      <c r="BG237" t="str">
        <f ca="1"/>
        <v>Phone</v>
      </c>
      <c r="BH237">
        <f ca="1"/>
        <v>46300</v>
      </c>
      <c r="BI237">
        <f ca="1"/>
        <v>1120</v>
      </c>
      <c r="BJ237" t="str">
        <f ca="1"/>
        <v xml:space="preserve">Acct 10 - </v>
      </c>
      <c r="BK237" t="str">
        <f ca="1"/>
        <v>Phone</v>
      </c>
      <c r="BL237">
        <f ca="1"/>
        <v>46300</v>
      </c>
      <c r="BM237">
        <f ca="1"/>
        <v>10110.070000000002</v>
      </c>
      <c r="BN237" t="str">
        <f ca="1"/>
        <v xml:space="preserve"> Checking</v>
      </c>
      <c r="BO237" t="str">
        <f ca="1"/>
        <v>Phone</v>
      </c>
      <c r="BP237">
        <f ca="1"/>
        <v>46300</v>
      </c>
      <c r="BQ237">
        <f ca="1"/>
        <v>-15576.619999999999</v>
      </c>
      <c r="BR237" t="str">
        <f ca="1"/>
        <v xml:space="preserve"> Credit</v>
      </c>
      <c r="BS237" t="str">
        <f ca="1"/>
        <v>Phone</v>
      </c>
      <c r="BT237">
        <f ca="1"/>
        <v>46300</v>
      </c>
      <c r="BU237">
        <f ca="1"/>
        <v>37088.86</v>
      </c>
      <c r="BV237" t="str">
        <f ca="1"/>
        <v xml:space="preserve"> Savings</v>
      </c>
      <c r="BW237" t="str">
        <f ca="1"/>
        <v>Phone</v>
      </c>
      <c r="BX237">
        <f ca="1"/>
        <v>46300</v>
      </c>
      <c r="BY237">
        <f ca="1"/>
        <v>32742.309999999998</v>
      </c>
      <c r="BZ237" t="str">
        <f ca="1"/>
        <v xml:space="preserve"> Net Worth</v>
      </c>
    </row>
    <row r="238" spans="1:78" x14ac:dyDescent="0.25">
      <c r="A238" t="str">
        <f ca="1"/>
        <v>Phone</v>
      </c>
      <c r="B238" s="8">
        <f ca="1"/>
        <v>46300</v>
      </c>
      <c r="C238" s="107">
        <f ca="1"/>
        <v>688.89000000000249</v>
      </c>
      <c r="D238" t="str">
        <f ca="1"/>
        <v>Acct  1 - US Bank</v>
      </c>
      <c r="F238" t="str">
        <f ca="1"/>
        <v>Sony</v>
      </c>
      <c r="G238" s="8">
        <f ca="1"/>
        <v>46303</v>
      </c>
      <c r="H238" s="107">
        <f ca="1"/>
        <v>10092.080000000002</v>
      </c>
      <c r="I238" s="107">
        <f ca="1"/>
        <v>-15576.619999999999</v>
      </c>
      <c r="J238" s="107">
        <f ca="1"/>
        <v>37088.86</v>
      </c>
      <c r="K238" s="107">
        <f ca="1"/>
        <v>32724.32</v>
      </c>
      <c r="L238" s="107">
        <f ca="1"/>
        <v>670.90000000000248</v>
      </c>
      <c r="M238" s="107">
        <f ca="1"/>
        <v>9421.1799999999985</v>
      </c>
      <c r="N238" s="107">
        <f ca="1"/>
        <v>24912.39</v>
      </c>
      <c r="O238" s="107">
        <f ca="1"/>
        <v>114.43</v>
      </c>
      <c r="P238" s="107">
        <f ca="1"/>
        <v>12062.04</v>
      </c>
      <c r="Q238" s="107">
        <f ca="1"/>
        <v>-3823.05</v>
      </c>
      <c r="R238" s="107">
        <f ca="1"/>
        <v>-7481.82</v>
      </c>
      <c r="S238" s="107">
        <f ca="1"/>
        <v>-4271.75</v>
      </c>
      <c r="T238" s="107">
        <f ca="1"/>
        <v>0</v>
      </c>
      <c r="U238" s="107">
        <f ca="1"/>
        <v>1120</v>
      </c>
      <c r="W238" t="str">
        <f ca="1"/>
        <v>Sony</v>
      </c>
      <c r="X238">
        <f ca="1"/>
        <v>46303</v>
      </c>
      <c r="Y238">
        <f ca="1"/>
        <v>670.90000000000248</v>
      </c>
      <c r="Z238" t="str">
        <f ca="1"/>
        <v>Acct  1 - US Bank</v>
      </c>
      <c r="AA238" t="str">
        <f ca="1"/>
        <v>Sony</v>
      </c>
      <c r="AB238">
        <f ca="1"/>
        <v>46303</v>
      </c>
      <c r="AC238">
        <f ca="1"/>
        <v>9421.1799999999985</v>
      </c>
      <c r="AD238" t="str">
        <f ca="1"/>
        <v>Acct  2 - Wells Fargo</v>
      </c>
      <c r="AE238" t="str">
        <f ca="1"/>
        <v>Sony</v>
      </c>
      <c r="AF238">
        <f ca="1"/>
        <v>46303</v>
      </c>
      <c r="AG238">
        <f ca="1"/>
        <v>24912.39</v>
      </c>
      <c r="AH238" t="str">
        <f ca="1"/>
        <v>Acct  3 - ADP</v>
      </c>
      <c r="AI238" t="str">
        <f ca="1"/>
        <v>Sony</v>
      </c>
      <c r="AJ238">
        <f ca="1"/>
        <v>46303</v>
      </c>
      <c r="AK238">
        <f ca="1"/>
        <v>114.43</v>
      </c>
      <c r="AL238" t="str">
        <f ca="1"/>
        <v>Acct  4 - Marcus</v>
      </c>
      <c r="AM238" t="str">
        <f ca="1"/>
        <v>Sony</v>
      </c>
      <c r="AN238">
        <f ca="1"/>
        <v>46303</v>
      </c>
      <c r="AO238">
        <f ca="1"/>
        <v>12062.04</v>
      </c>
      <c r="AP238" t="str">
        <f ca="1"/>
        <v>Acct  5 - T.Rowe Price</v>
      </c>
      <c r="AQ238" t="str">
        <f ca="1"/>
        <v>Sony</v>
      </c>
      <c r="AR238">
        <f ca="1"/>
        <v>46303</v>
      </c>
      <c r="AS238">
        <f ca="1"/>
        <v>-3823.05</v>
      </c>
      <c r="AT238" t="str">
        <f ca="1"/>
        <v>Acct  6 - Platinum</v>
      </c>
      <c r="AU238" t="str">
        <f ca="1"/>
        <v>Sony</v>
      </c>
      <c r="AV238">
        <f ca="1"/>
        <v>46303</v>
      </c>
      <c r="AW238">
        <f ca="1"/>
        <v>-7481.82</v>
      </c>
      <c r="AX238" t="str">
        <f ca="1"/>
        <v>Acct  7 - Visa Go</v>
      </c>
      <c r="AY238" t="str">
        <f ca="1"/>
        <v>Sony</v>
      </c>
      <c r="AZ238">
        <f ca="1"/>
        <v>46303</v>
      </c>
      <c r="BA238">
        <f ca="1"/>
        <v>-4271.75</v>
      </c>
      <c r="BB238" t="str">
        <f ca="1"/>
        <v>Acct  8 - CareCredit</v>
      </c>
      <c r="BC238" t="str">
        <f ca="1"/>
        <v>Sony</v>
      </c>
      <c r="BD238">
        <f ca="1"/>
        <v>46303</v>
      </c>
      <c r="BE238">
        <f ca="1"/>
        <v>0</v>
      </c>
      <c r="BF238" t="str">
        <f ca="1"/>
        <v>Acct  9 - Costco</v>
      </c>
      <c r="BG238" t="str">
        <f ca="1"/>
        <v>Sony</v>
      </c>
      <c r="BH238">
        <f ca="1"/>
        <v>46303</v>
      </c>
      <c r="BI238">
        <f ca="1"/>
        <v>1120</v>
      </c>
      <c r="BJ238" t="str">
        <f ca="1"/>
        <v xml:space="preserve">Acct 10 - </v>
      </c>
      <c r="BK238" t="str">
        <f ca="1"/>
        <v>Sony</v>
      </c>
      <c r="BL238">
        <f ca="1"/>
        <v>46303</v>
      </c>
      <c r="BM238">
        <f ca="1"/>
        <v>10092.080000000002</v>
      </c>
      <c r="BN238" t="str">
        <f ca="1"/>
        <v xml:space="preserve"> Checking</v>
      </c>
      <c r="BO238" t="str">
        <f ca="1"/>
        <v>Sony</v>
      </c>
      <c r="BP238">
        <f ca="1"/>
        <v>46303</v>
      </c>
      <c r="BQ238">
        <f ca="1"/>
        <v>-15576.619999999999</v>
      </c>
      <c r="BR238" t="str">
        <f ca="1"/>
        <v xml:space="preserve"> Credit</v>
      </c>
      <c r="BS238" t="str">
        <f ca="1"/>
        <v>Sony</v>
      </c>
      <c r="BT238">
        <f ca="1"/>
        <v>46303</v>
      </c>
      <c r="BU238">
        <f ca="1"/>
        <v>37088.86</v>
      </c>
      <c r="BV238" t="str">
        <f ca="1"/>
        <v xml:space="preserve"> Savings</v>
      </c>
      <c r="BW238" t="str">
        <f ca="1"/>
        <v>Sony</v>
      </c>
      <c r="BX238">
        <f ca="1"/>
        <v>46303</v>
      </c>
      <c r="BY238">
        <f ca="1"/>
        <v>32724.32</v>
      </c>
      <c r="BZ238" t="str">
        <f ca="1"/>
        <v xml:space="preserve"> Net Worth</v>
      </c>
    </row>
    <row r="239" spans="1:78" x14ac:dyDescent="0.25">
      <c r="A239" t="str">
        <f ca="1"/>
        <v>Sony</v>
      </c>
      <c r="B239" s="8">
        <f ca="1"/>
        <v>46303</v>
      </c>
      <c r="C239" s="107">
        <f ca="1"/>
        <v>670.90000000000248</v>
      </c>
      <c r="D239" t="str">
        <f ca="1"/>
        <v>Acct  1 - US Bank</v>
      </c>
      <c r="F239" t="str">
        <f ca="1"/>
        <v>Phone Insurance</v>
      </c>
      <c r="G239" s="8">
        <f ca="1"/>
        <v>46303</v>
      </c>
      <c r="H239" s="107">
        <f ca="1"/>
        <v>10084.080000000002</v>
      </c>
      <c r="I239" s="107">
        <f ca="1"/>
        <v>-15576.619999999999</v>
      </c>
      <c r="J239" s="107">
        <f ca="1"/>
        <v>37088.86</v>
      </c>
      <c r="K239" s="107">
        <f ca="1"/>
        <v>32716.32</v>
      </c>
      <c r="L239" s="107">
        <f ca="1"/>
        <v>662.90000000000248</v>
      </c>
      <c r="M239" s="107">
        <f ca="1"/>
        <v>9421.1799999999985</v>
      </c>
      <c r="N239" s="107">
        <f ca="1"/>
        <v>24912.39</v>
      </c>
      <c r="O239" s="107">
        <f ca="1"/>
        <v>114.43</v>
      </c>
      <c r="P239" s="107">
        <f ca="1"/>
        <v>12062.04</v>
      </c>
      <c r="Q239" s="107">
        <f ca="1"/>
        <v>-3823.05</v>
      </c>
      <c r="R239" s="107">
        <f ca="1"/>
        <v>-7481.82</v>
      </c>
      <c r="S239" s="107">
        <f ca="1"/>
        <v>-4271.75</v>
      </c>
      <c r="T239" s="107">
        <f ca="1"/>
        <v>0</v>
      </c>
      <c r="U239" s="107">
        <f ca="1"/>
        <v>1120</v>
      </c>
      <c r="W239" t="str">
        <f ca="1"/>
        <v>Phone Insurance</v>
      </c>
      <c r="X239">
        <f ca="1"/>
        <v>46303</v>
      </c>
      <c r="Y239">
        <f ca="1"/>
        <v>662.90000000000248</v>
      </c>
      <c r="Z239" t="str">
        <f ca="1"/>
        <v>Acct  1 - US Bank</v>
      </c>
      <c r="AA239" t="str">
        <f ca="1"/>
        <v>Phone Insurance</v>
      </c>
      <c r="AB239">
        <f ca="1"/>
        <v>46303</v>
      </c>
      <c r="AC239">
        <f ca="1"/>
        <v>9421.1799999999985</v>
      </c>
      <c r="AD239" t="str">
        <f ca="1"/>
        <v>Acct  2 - Wells Fargo</v>
      </c>
      <c r="AE239" t="str">
        <f ca="1"/>
        <v>Phone Insurance</v>
      </c>
      <c r="AF239">
        <f ca="1"/>
        <v>46303</v>
      </c>
      <c r="AG239">
        <f ca="1"/>
        <v>24912.39</v>
      </c>
      <c r="AH239" t="str">
        <f ca="1"/>
        <v>Acct  3 - ADP</v>
      </c>
      <c r="AI239" t="str">
        <f ca="1"/>
        <v>Phone Insurance</v>
      </c>
      <c r="AJ239">
        <f ca="1"/>
        <v>46303</v>
      </c>
      <c r="AK239">
        <f ca="1"/>
        <v>114.43</v>
      </c>
      <c r="AL239" t="str">
        <f ca="1"/>
        <v>Acct  4 - Marcus</v>
      </c>
      <c r="AM239" t="str">
        <f ca="1"/>
        <v>Phone Insurance</v>
      </c>
      <c r="AN239">
        <f ca="1"/>
        <v>46303</v>
      </c>
      <c r="AO239">
        <f ca="1"/>
        <v>12062.04</v>
      </c>
      <c r="AP239" t="str">
        <f ca="1"/>
        <v>Acct  5 - T.Rowe Price</v>
      </c>
      <c r="AQ239" t="str">
        <f ca="1"/>
        <v>Phone Insurance</v>
      </c>
      <c r="AR239">
        <f ca="1"/>
        <v>46303</v>
      </c>
      <c r="AS239">
        <f ca="1"/>
        <v>-3823.05</v>
      </c>
      <c r="AT239" t="str">
        <f ca="1"/>
        <v>Acct  6 - Platinum</v>
      </c>
      <c r="AU239" t="str">
        <f ca="1"/>
        <v>Phone Insurance</v>
      </c>
      <c r="AV239">
        <f ca="1"/>
        <v>46303</v>
      </c>
      <c r="AW239">
        <f ca="1"/>
        <v>-7481.82</v>
      </c>
      <c r="AX239" t="str">
        <f ca="1"/>
        <v>Acct  7 - Visa Go</v>
      </c>
      <c r="AY239" t="str">
        <f ca="1"/>
        <v>Phone Insurance</v>
      </c>
      <c r="AZ239">
        <f ca="1"/>
        <v>46303</v>
      </c>
      <c r="BA239">
        <f ca="1"/>
        <v>-4271.75</v>
      </c>
      <c r="BB239" t="str">
        <f ca="1"/>
        <v>Acct  8 - CareCredit</v>
      </c>
      <c r="BC239" t="str">
        <f ca="1"/>
        <v>Phone Insurance</v>
      </c>
      <c r="BD239">
        <f ca="1"/>
        <v>46303</v>
      </c>
      <c r="BE239">
        <f ca="1"/>
        <v>0</v>
      </c>
      <c r="BF239" t="str">
        <f ca="1"/>
        <v>Acct  9 - Costco</v>
      </c>
      <c r="BG239" t="str">
        <f ca="1"/>
        <v>Phone Insurance</v>
      </c>
      <c r="BH239">
        <f ca="1"/>
        <v>46303</v>
      </c>
      <c r="BI239">
        <f ca="1"/>
        <v>1120</v>
      </c>
      <c r="BJ239" t="str">
        <f ca="1"/>
        <v xml:space="preserve">Acct 10 - </v>
      </c>
      <c r="BK239" t="str">
        <f ca="1"/>
        <v>Phone Insurance</v>
      </c>
      <c r="BL239">
        <f ca="1"/>
        <v>46303</v>
      </c>
      <c r="BM239">
        <f ca="1"/>
        <v>10084.080000000002</v>
      </c>
      <c r="BN239" t="str">
        <f ca="1"/>
        <v xml:space="preserve"> Checking</v>
      </c>
      <c r="BO239" t="str">
        <f ca="1"/>
        <v>Phone Insurance</v>
      </c>
      <c r="BP239">
        <f ca="1"/>
        <v>46303</v>
      </c>
      <c r="BQ239">
        <f ca="1"/>
        <v>-15576.619999999999</v>
      </c>
      <c r="BR239" t="str">
        <f ca="1"/>
        <v xml:space="preserve"> Credit</v>
      </c>
      <c r="BS239" t="str">
        <f ca="1"/>
        <v>Phone Insurance</v>
      </c>
      <c r="BT239">
        <f ca="1"/>
        <v>46303</v>
      </c>
      <c r="BU239">
        <f ca="1"/>
        <v>37088.86</v>
      </c>
      <c r="BV239" t="str">
        <f ca="1"/>
        <v xml:space="preserve"> Savings</v>
      </c>
      <c r="BW239" t="str">
        <f ca="1"/>
        <v>Phone Insurance</v>
      </c>
      <c r="BX239">
        <f ca="1"/>
        <v>46303</v>
      </c>
      <c r="BY239">
        <f ca="1"/>
        <v>32716.32</v>
      </c>
      <c r="BZ239" t="str">
        <f ca="1"/>
        <v xml:space="preserve"> Net Worth</v>
      </c>
    </row>
    <row r="240" spans="1:78" x14ac:dyDescent="0.25">
      <c r="A240" t="str">
        <f ca="1"/>
        <v>Phone Insurance</v>
      </c>
      <c r="B240" s="8">
        <f ca="1"/>
        <v>46303</v>
      </c>
      <c r="C240" s="107">
        <f ca="1"/>
        <v>662.90000000000248</v>
      </c>
      <c r="D240" t="str">
        <f ca="1"/>
        <v>Acct  1 - US Bank</v>
      </c>
      <c r="F240" t="str">
        <f ca="1"/>
        <v>Paycheck</v>
      </c>
      <c r="G240" s="8">
        <f ca="1"/>
        <v>46304</v>
      </c>
      <c r="H240" s="107">
        <f ca="1"/>
        <v>11684.080000000002</v>
      </c>
      <c r="I240" s="107">
        <f ca="1"/>
        <v>-15576.619999999999</v>
      </c>
      <c r="J240" s="107">
        <f ca="1"/>
        <v>37088.86</v>
      </c>
      <c r="K240" s="107">
        <f ca="1"/>
        <v>34316.32</v>
      </c>
      <c r="L240" s="107">
        <f ca="1"/>
        <v>1802.9000000000024</v>
      </c>
      <c r="M240" s="107">
        <f ca="1"/>
        <v>9881.1799999999985</v>
      </c>
      <c r="N240" s="107">
        <f ca="1"/>
        <v>24912.39</v>
      </c>
      <c r="O240" s="107">
        <f ca="1"/>
        <v>114.43</v>
      </c>
      <c r="P240" s="107">
        <f ca="1"/>
        <v>12062.04</v>
      </c>
      <c r="Q240" s="107">
        <f ca="1"/>
        <v>-3823.05</v>
      </c>
      <c r="R240" s="107">
        <f ca="1"/>
        <v>-7481.82</v>
      </c>
      <c r="S240" s="107">
        <f ca="1"/>
        <v>-4271.75</v>
      </c>
      <c r="T240" s="107">
        <f ca="1"/>
        <v>0</v>
      </c>
      <c r="U240" s="107">
        <f ca="1"/>
        <v>1120</v>
      </c>
      <c r="W240" t="str">
        <f ca="1"/>
        <v>Paycheck</v>
      </c>
      <c r="X240">
        <f ca="1"/>
        <v>46304</v>
      </c>
      <c r="Y240">
        <f ca="1"/>
        <v>1802.9000000000024</v>
      </c>
      <c r="Z240" t="str">
        <f ca="1"/>
        <v>Acct  1 - US Bank</v>
      </c>
      <c r="AA240" t="str">
        <f ca="1"/>
        <v>Paycheck</v>
      </c>
      <c r="AB240">
        <f ca="1"/>
        <v>46304</v>
      </c>
      <c r="AC240">
        <f ca="1"/>
        <v>9881.1799999999985</v>
      </c>
      <c r="AD240" t="str">
        <f ca="1"/>
        <v>Acct  2 - Wells Fargo</v>
      </c>
      <c r="AE240" t="str">
        <f ca="1"/>
        <v>Paycheck</v>
      </c>
      <c r="AF240">
        <f ca="1"/>
        <v>46304</v>
      </c>
      <c r="AG240">
        <f ca="1"/>
        <v>24912.39</v>
      </c>
      <c r="AH240" t="str">
        <f ca="1"/>
        <v>Acct  3 - ADP</v>
      </c>
      <c r="AI240" t="str">
        <f ca="1"/>
        <v>Paycheck</v>
      </c>
      <c r="AJ240">
        <f ca="1"/>
        <v>46304</v>
      </c>
      <c r="AK240">
        <f ca="1"/>
        <v>114.43</v>
      </c>
      <c r="AL240" t="str">
        <f ca="1"/>
        <v>Acct  4 - Marcus</v>
      </c>
      <c r="AM240" t="str">
        <f ca="1"/>
        <v>Paycheck</v>
      </c>
      <c r="AN240">
        <f ca="1"/>
        <v>46304</v>
      </c>
      <c r="AO240">
        <f ca="1"/>
        <v>12062.04</v>
      </c>
      <c r="AP240" t="str">
        <f ca="1"/>
        <v>Acct  5 - T.Rowe Price</v>
      </c>
      <c r="AQ240" t="str">
        <f ca="1"/>
        <v>Paycheck</v>
      </c>
      <c r="AR240">
        <f ca="1"/>
        <v>46304</v>
      </c>
      <c r="AS240">
        <f ca="1"/>
        <v>-3823.05</v>
      </c>
      <c r="AT240" t="str">
        <f ca="1"/>
        <v>Acct  6 - Platinum</v>
      </c>
      <c r="AU240" t="str">
        <f ca="1"/>
        <v>Paycheck</v>
      </c>
      <c r="AV240">
        <f ca="1"/>
        <v>46304</v>
      </c>
      <c r="AW240">
        <f ca="1"/>
        <v>-7481.82</v>
      </c>
      <c r="AX240" t="str">
        <f ca="1"/>
        <v>Acct  7 - Visa Go</v>
      </c>
      <c r="AY240" t="str">
        <f ca="1"/>
        <v>Paycheck</v>
      </c>
      <c r="AZ240">
        <f ca="1"/>
        <v>46304</v>
      </c>
      <c r="BA240">
        <f ca="1"/>
        <v>-4271.75</v>
      </c>
      <c r="BB240" t="str">
        <f ca="1"/>
        <v>Acct  8 - CareCredit</v>
      </c>
      <c r="BC240" t="str">
        <f ca="1"/>
        <v>Paycheck</v>
      </c>
      <c r="BD240">
        <f ca="1"/>
        <v>46304</v>
      </c>
      <c r="BE240">
        <f ca="1"/>
        <v>0</v>
      </c>
      <c r="BF240" t="str">
        <f ca="1"/>
        <v>Acct  9 - Costco</v>
      </c>
      <c r="BG240" t="str">
        <f ca="1"/>
        <v>Paycheck</v>
      </c>
      <c r="BH240">
        <f ca="1"/>
        <v>46304</v>
      </c>
      <c r="BI240">
        <f ca="1"/>
        <v>1120</v>
      </c>
      <c r="BJ240" t="str">
        <f ca="1"/>
        <v xml:space="preserve">Acct 10 - </v>
      </c>
      <c r="BK240" t="str">
        <f ca="1"/>
        <v>Paycheck</v>
      </c>
      <c r="BL240">
        <f ca="1"/>
        <v>46304</v>
      </c>
      <c r="BM240">
        <f ca="1"/>
        <v>11684.080000000002</v>
      </c>
      <c r="BN240" t="str">
        <f ca="1"/>
        <v xml:space="preserve"> Checking</v>
      </c>
      <c r="BO240" t="str">
        <f ca="1"/>
        <v>Paycheck</v>
      </c>
      <c r="BP240">
        <f ca="1"/>
        <v>46304</v>
      </c>
      <c r="BQ240">
        <f ca="1"/>
        <v>-15576.619999999999</v>
      </c>
      <c r="BR240" t="str">
        <f ca="1"/>
        <v xml:space="preserve"> Credit</v>
      </c>
      <c r="BS240" t="str">
        <f ca="1"/>
        <v>Paycheck</v>
      </c>
      <c r="BT240">
        <f ca="1"/>
        <v>46304</v>
      </c>
      <c r="BU240">
        <f ca="1"/>
        <v>37088.86</v>
      </c>
      <c r="BV240" t="str">
        <f ca="1"/>
        <v xml:space="preserve"> Savings</v>
      </c>
      <c r="BW240" t="str">
        <f ca="1"/>
        <v>Paycheck</v>
      </c>
      <c r="BX240">
        <f ca="1"/>
        <v>46304</v>
      </c>
      <c r="BY240">
        <f ca="1"/>
        <v>34316.32</v>
      </c>
      <c r="BZ240" t="str">
        <f ca="1"/>
        <v xml:space="preserve"> Net Worth</v>
      </c>
    </row>
    <row r="241" spans="1:78" x14ac:dyDescent="0.25">
      <c r="A241" t="str">
        <f ca="1"/>
        <v>Paycheck</v>
      </c>
      <c r="B241" s="8">
        <f ca="1"/>
        <v>46304</v>
      </c>
      <c r="C241" s="107">
        <f ca="1"/>
        <v>1802.9000000000024</v>
      </c>
      <c r="D241" t="str">
        <f ca="1"/>
        <v>Acct  1 - US Bank</v>
      </c>
      <c r="F241" t="str">
        <f ca="1"/>
        <v>Ameritas</v>
      </c>
      <c r="G241" s="8">
        <f ca="1"/>
        <v>46304</v>
      </c>
      <c r="H241" s="107">
        <f ca="1"/>
        <v>11684.080000000002</v>
      </c>
      <c r="I241" s="107">
        <f ca="1"/>
        <v>-15576.619999999999</v>
      </c>
      <c r="J241" s="107">
        <f ca="1"/>
        <v>37200.86</v>
      </c>
      <c r="K241" s="107">
        <f ca="1"/>
        <v>34428.32</v>
      </c>
      <c r="L241" s="107">
        <f ca="1"/>
        <v>1802.9000000000024</v>
      </c>
      <c r="M241" s="107">
        <f ca="1"/>
        <v>9881.1799999999985</v>
      </c>
      <c r="N241" s="107">
        <f ca="1"/>
        <v>25024.39</v>
      </c>
      <c r="O241" s="107">
        <f ca="1"/>
        <v>114.43</v>
      </c>
      <c r="P241" s="107">
        <f ca="1"/>
        <v>12062.04</v>
      </c>
      <c r="Q241" s="107">
        <f ca="1"/>
        <v>-3823.05</v>
      </c>
      <c r="R241" s="107">
        <f ca="1"/>
        <v>-7481.82</v>
      </c>
      <c r="S241" s="107">
        <f ca="1"/>
        <v>-4271.75</v>
      </c>
      <c r="T241" s="107">
        <f ca="1"/>
        <v>0</v>
      </c>
      <c r="U241" s="107">
        <f ca="1"/>
        <v>1120</v>
      </c>
      <c r="W241" t="str">
        <f ca="1"/>
        <v>Ameritas</v>
      </c>
      <c r="X241">
        <f ca="1"/>
        <v>46304</v>
      </c>
      <c r="Y241">
        <f ca="1"/>
        <v>1802.9000000000024</v>
      </c>
      <c r="Z241" t="str">
        <f ca="1"/>
        <v>Acct  1 - US Bank</v>
      </c>
      <c r="AA241" t="str">
        <f ca="1"/>
        <v>Ameritas</v>
      </c>
      <c r="AB241">
        <f ca="1"/>
        <v>46304</v>
      </c>
      <c r="AC241">
        <f ca="1"/>
        <v>9881.1799999999985</v>
      </c>
      <c r="AD241" t="str">
        <f ca="1"/>
        <v>Acct  2 - Wells Fargo</v>
      </c>
      <c r="AE241" t="str">
        <f ca="1"/>
        <v>Ameritas</v>
      </c>
      <c r="AF241">
        <f ca="1"/>
        <v>46304</v>
      </c>
      <c r="AG241">
        <f ca="1"/>
        <v>25024.39</v>
      </c>
      <c r="AH241" t="str">
        <f ca="1"/>
        <v>Acct  3 - ADP</v>
      </c>
      <c r="AI241" t="str">
        <f ca="1"/>
        <v>Ameritas</v>
      </c>
      <c r="AJ241">
        <f ca="1"/>
        <v>46304</v>
      </c>
      <c r="AK241">
        <f ca="1"/>
        <v>114.43</v>
      </c>
      <c r="AL241" t="str">
        <f ca="1"/>
        <v>Acct  4 - Marcus</v>
      </c>
      <c r="AM241" t="str">
        <f ca="1"/>
        <v>Ameritas</v>
      </c>
      <c r="AN241">
        <f ca="1"/>
        <v>46304</v>
      </c>
      <c r="AO241">
        <f ca="1"/>
        <v>12062.04</v>
      </c>
      <c r="AP241" t="str">
        <f ca="1"/>
        <v>Acct  5 - T.Rowe Price</v>
      </c>
      <c r="AQ241" t="str">
        <f ca="1"/>
        <v>Ameritas</v>
      </c>
      <c r="AR241">
        <f ca="1"/>
        <v>46304</v>
      </c>
      <c r="AS241">
        <f ca="1"/>
        <v>-3823.05</v>
      </c>
      <c r="AT241" t="str">
        <f ca="1"/>
        <v>Acct  6 - Platinum</v>
      </c>
      <c r="AU241" t="str">
        <f ca="1"/>
        <v>Ameritas</v>
      </c>
      <c r="AV241">
        <f ca="1"/>
        <v>46304</v>
      </c>
      <c r="AW241">
        <f ca="1"/>
        <v>-7481.82</v>
      </c>
      <c r="AX241" t="str">
        <f ca="1"/>
        <v>Acct  7 - Visa Go</v>
      </c>
      <c r="AY241" t="str">
        <f ca="1"/>
        <v>Ameritas</v>
      </c>
      <c r="AZ241">
        <f ca="1"/>
        <v>46304</v>
      </c>
      <c r="BA241">
        <f ca="1"/>
        <v>-4271.75</v>
      </c>
      <c r="BB241" t="str">
        <f ca="1"/>
        <v>Acct  8 - CareCredit</v>
      </c>
      <c r="BC241" t="str">
        <f ca="1"/>
        <v>Ameritas</v>
      </c>
      <c r="BD241">
        <f ca="1"/>
        <v>46304</v>
      </c>
      <c r="BE241">
        <f ca="1"/>
        <v>0</v>
      </c>
      <c r="BF241" t="str">
        <f ca="1"/>
        <v>Acct  9 - Costco</v>
      </c>
      <c r="BG241" t="str">
        <f ca="1"/>
        <v>Ameritas</v>
      </c>
      <c r="BH241">
        <f ca="1"/>
        <v>46304</v>
      </c>
      <c r="BI241">
        <f ca="1"/>
        <v>1120</v>
      </c>
      <c r="BJ241" t="str">
        <f ca="1"/>
        <v xml:space="preserve">Acct 10 - </v>
      </c>
      <c r="BK241" t="str">
        <f ca="1"/>
        <v>Ameritas</v>
      </c>
      <c r="BL241">
        <f ca="1"/>
        <v>46304</v>
      </c>
      <c r="BM241">
        <f ca="1"/>
        <v>11684.080000000002</v>
      </c>
      <c r="BN241" t="str">
        <f ca="1"/>
        <v xml:space="preserve"> Checking</v>
      </c>
      <c r="BO241" t="str">
        <f ca="1"/>
        <v>Ameritas</v>
      </c>
      <c r="BP241">
        <f ca="1"/>
        <v>46304</v>
      </c>
      <c r="BQ241">
        <f ca="1"/>
        <v>-15576.619999999999</v>
      </c>
      <c r="BR241" t="str">
        <f ca="1"/>
        <v xml:space="preserve"> Credit</v>
      </c>
      <c r="BS241" t="str">
        <f ca="1"/>
        <v>Ameritas</v>
      </c>
      <c r="BT241">
        <f ca="1"/>
        <v>46304</v>
      </c>
      <c r="BU241">
        <f ca="1"/>
        <v>37200.86</v>
      </c>
      <c r="BV241" t="str">
        <f ca="1"/>
        <v xml:space="preserve"> Savings</v>
      </c>
      <c r="BW241" t="str">
        <f ca="1"/>
        <v>Ameritas</v>
      </c>
      <c r="BX241">
        <f ca="1"/>
        <v>46304</v>
      </c>
      <c r="BY241">
        <f ca="1"/>
        <v>34428.32</v>
      </c>
      <c r="BZ241" t="str">
        <f ca="1"/>
        <v xml:space="preserve"> Net Worth</v>
      </c>
    </row>
    <row r="242" spans="1:78" x14ac:dyDescent="0.25">
      <c r="A242" t="str">
        <f ca="1"/>
        <v>Ameritas</v>
      </c>
      <c r="B242" s="8">
        <f ca="1"/>
        <v>46304</v>
      </c>
      <c r="C242" s="107">
        <f ca="1"/>
        <v>1802.9000000000024</v>
      </c>
      <c r="D242" t="str">
        <f ca="1"/>
        <v>Acct  1 - US Bank</v>
      </c>
      <c r="F242" t="str">
        <f ca="1"/>
        <v>Amazon</v>
      </c>
      <c r="G242" s="8">
        <f ca="1"/>
        <v>46304</v>
      </c>
      <c r="H242" s="107">
        <f ca="1"/>
        <v>11667.93</v>
      </c>
      <c r="I242" s="107">
        <f ca="1"/>
        <v>-15576.619999999999</v>
      </c>
      <c r="J242" s="107">
        <f ca="1"/>
        <v>37200.86</v>
      </c>
      <c r="K242" s="107">
        <f ca="1"/>
        <v>34412.17</v>
      </c>
      <c r="L242" s="107">
        <f ca="1"/>
        <v>1786.7500000000023</v>
      </c>
      <c r="M242" s="107">
        <f ca="1"/>
        <v>9881.1799999999985</v>
      </c>
      <c r="N242" s="107">
        <f ca="1"/>
        <v>25024.39</v>
      </c>
      <c r="O242" s="107">
        <f ca="1"/>
        <v>114.43</v>
      </c>
      <c r="P242" s="107">
        <f ca="1"/>
        <v>12062.04</v>
      </c>
      <c r="Q242" s="107">
        <f ca="1"/>
        <v>-3823.05</v>
      </c>
      <c r="R242" s="107">
        <f ca="1"/>
        <v>-7481.82</v>
      </c>
      <c r="S242" s="107">
        <f ca="1"/>
        <v>-4271.75</v>
      </c>
      <c r="T242" s="107">
        <f ca="1"/>
        <v>0</v>
      </c>
      <c r="U242" s="107">
        <f ca="1"/>
        <v>1120</v>
      </c>
      <c r="W242" t="str">
        <f ca="1"/>
        <v>Amazon</v>
      </c>
      <c r="X242">
        <f ca="1"/>
        <v>46304</v>
      </c>
      <c r="Y242">
        <f ca="1"/>
        <v>1786.7500000000023</v>
      </c>
      <c r="Z242" t="str">
        <f ca="1"/>
        <v>Acct  1 - US Bank</v>
      </c>
      <c r="AA242" t="str">
        <f ca="1"/>
        <v>Amazon</v>
      </c>
      <c r="AB242">
        <f ca="1"/>
        <v>46304</v>
      </c>
      <c r="AC242">
        <f ca="1"/>
        <v>9881.1799999999985</v>
      </c>
      <c r="AD242" t="str">
        <f ca="1"/>
        <v>Acct  2 - Wells Fargo</v>
      </c>
      <c r="AE242" t="str">
        <f ca="1"/>
        <v>Amazon</v>
      </c>
      <c r="AF242">
        <f ca="1"/>
        <v>46304</v>
      </c>
      <c r="AG242">
        <f ca="1"/>
        <v>25024.39</v>
      </c>
      <c r="AH242" t="str">
        <f ca="1"/>
        <v>Acct  3 - ADP</v>
      </c>
      <c r="AI242" t="str">
        <f ca="1"/>
        <v>Amazon</v>
      </c>
      <c r="AJ242">
        <f ca="1"/>
        <v>46304</v>
      </c>
      <c r="AK242">
        <f ca="1"/>
        <v>114.43</v>
      </c>
      <c r="AL242" t="str">
        <f ca="1"/>
        <v>Acct  4 - Marcus</v>
      </c>
      <c r="AM242" t="str">
        <f ca="1"/>
        <v>Amazon</v>
      </c>
      <c r="AN242">
        <f ca="1"/>
        <v>46304</v>
      </c>
      <c r="AO242">
        <f ca="1"/>
        <v>12062.04</v>
      </c>
      <c r="AP242" t="str">
        <f ca="1"/>
        <v>Acct  5 - T.Rowe Price</v>
      </c>
      <c r="AQ242" t="str">
        <f ca="1"/>
        <v>Amazon</v>
      </c>
      <c r="AR242">
        <f ca="1"/>
        <v>46304</v>
      </c>
      <c r="AS242">
        <f ca="1"/>
        <v>-3823.05</v>
      </c>
      <c r="AT242" t="str">
        <f ca="1"/>
        <v>Acct  6 - Platinum</v>
      </c>
      <c r="AU242" t="str">
        <f ca="1"/>
        <v>Amazon</v>
      </c>
      <c r="AV242">
        <f ca="1"/>
        <v>46304</v>
      </c>
      <c r="AW242">
        <f ca="1"/>
        <v>-7481.82</v>
      </c>
      <c r="AX242" t="str">
        <f ca="1"/>
        <v>Acct  7 - Visa Go</v>
      </c>
      <c r="AY242" t="str">
        <f ca="1"/>
        <v>Amazon</v>
      </c>
      <c r="AZ242">
        <f ca="1"/>
        <v>46304</v>
      </c>
      <c r="BA242">
        <f ca="1"/>
        <v>-4271.75</v>
      </c>
      <c r="BB242" t="str">
        <f ca="1"/>
        <v>Acct  8 - CareCredit</v>
      </c>
      <c r="BC242" t="str">
        <f ca="1"/>
        <v>Amazon</v>
      </c>
      <c r="BD242">
        <f ca="1"/>
        <v>46304</v>
      </c>
      <c r="BE242">
        <f ca="1"/>
        <v>0</v>
      </c>
      <c r="BF242" t="str">
        <f ca="1"/>
        <v>Acct  9 - Costco</v>
      </c>
      <c r="BG242" t="str">
        <f ca="1"/>
        <v>Amazon</v>
      </c>
      <c r="BH242">
        <f ca="1"/>
        <v>46304</v>
      </c>
      <c r="BI242">
        <f ca="1"/>
        <v>1120</v>
      </c>
      <c r="BJ242" t="str">
        <f ca="1"/>
        <v xml:space="preserve">Acct 10 - </v>
      </c>
      <c r="BK242" t="str">
        <f ca="1"/>
        <v>Amazon</v>
      </c>
      <c r="BL242">
        <f ca="1"/>
        <v>46304</v>
      </c>
      <c r="BM242">
        <f ca="1"/>
        <v>11667.93</v>
      </c>
      <c r="BN242" t="str">
        <f ca="1"/>
        <v xml:space="preserve"> Checking</v>
      </c>
      <c r="BO242" t="str">
        <f ca="1"/>
        <v>Amazon</v>
      </c>
      <c r="BP242">
        <f ca="1"/>
        <v>46304</v>
      </c>
      <c r="BQ242">
        <f ca="1"/>
        <v>-15576.619999999999</v>
      </c>
      <c r="BR242" t="str">
        <f ca="1"/>
        <v xml:space="preserve"> Credit</v>
      </c>
      <c r="BS242" t="str">
        <f ca="1"/>
        <v>Amazon</v>
      </c>
      <c r="BT242">
        <f ca="1"/>
        <v>46304</v>
      </c>
      <c r="BU242">
        <f ca="1"/>
        <v>37200.86</v>
      </c>
      <c r="BV242" t="str">
        <f ca="1"/>
        <v xml:space="preserve"> Savings</v>
      </c>
      <c r="BW242" t="str">
        <f ca="1"/>
        <v>Amazon</v>
      </c>
      <c r="BX242">
        <f ca="1"/>
        <v>46304</v>
      </c>
      <c r="BY242">
        <f ca="1"/>
        <v>34412.17</v>
      </c>
      <c r="BZ242" t="str">
        <f ca="1"/>
        <v xml:space="preserve"> Net Worth</v>
      </c>
    </row>
    <row r="243" spans="1:78" x14ac:dyDescent="0.25">
      <c r="A243" t="str">
        <f ca="1"/>
        <v>Amazon</v>
      </c>
      <c r="B243" s="8">
        <f ca="1"/>
        <v>46304</v>
      </c>
      <c r="C243" s="107">
        <f ca="1"/>
        <v>1786.7500000000023</v>
      </c>
      <c r="D243" t="str">
        <f ca="1"/>
        <v>Acct  1 - US Bank</v>
      </c>
      <c r="F243" t="str">
        <f ca="1"/>
        <v>Groceries</v>
      </c>
      <c r="G243" s="8">
        <f ca="1"/>
        <v>46305</v>
      </c>
      <c r="H243" s="107">
        <f ca="1"/>
        <v>11467.93</v>
      </c>
      <c r="I243" s="107">
        <f ca="1"/>
        <v>-15576.619999999999</v>
      </c>
      <c r="J243" s="107">
        <f ca="1"/>
        <v>37200.86</v>
      </c>
      <c r="K243" s="107">
        <f ca="1"/>
        <v>34212.17</v>
      </c>
      <c r="L243" s="107">
        <f ca="1"/>
        <v>1786.7500000000023</v>
      </c>
      <c r="M243" s="107">
        <f ca="1"/>
        <v>9681.1799999999985</v>
      </c>
      <c r="N243" s="107">
        <f ca="1"/>
        <v>25024.39</v>
      </c>
      <c r="O243" s="107">
        <f ca="1"/>
        <v>114.43</v>
      </c>
      <c r="P243" s="107">
        <f ca="1"/>
        <v>12062.04</v>
      </c>
      <c r="Q243" s="107">
        <f ca="1"/>
        <v>-3823.05</v>
      </c>
      <c r="R243" s="107">
        <f ca="1"/>
        <v>-7481.82</v>
      </c>
      <c r="S243" s="107">
        <f ca="1"/>
        <v>-4271.75</v>
      </c>
      <c r="T243" s="107">
        <f ca="1"/>
        <v>0</v>
      </c>
      <c r="U243" s="107">
        <f ca="1"/>
        <v>1120</v>
      </c>
      <c r="W243" t="str">
        <f ca="1"/>
        <v>Groceries</v>
      </c>
      <c r="X243">
        <f ca="1"/>
        <v>46305</v>
      </c>
      <c r="Y243">
        <f ca="1"/>
        <v>1786.7500000000023</v>
      </c>
      <c r="Z243" t="str">
        <f ca="1"/>
        <v>Acct  1 - US Bank</v>
      </c>
      <c r="AA243" t="str">
        <f ca="1"/>
        <v>Groceries</v>
      </c>
      <c r="AB243">
        <f ca="1"/>
        <v>46305</v>
      </c>
      <c r="AC243">
        <f ca="1"/>
        <v>9681.1799999999985</v>
      </c>
      <c r="AD243" t="str">
        <f ca="1"/>
        <v>Acct  2 - Wells Fargo</v>
      </c>
      <c r="AE243" t="str">
        <f ca="1"/>
        <v>Groceries</v>
      </c>
      <c r="AF243">
        <f ca="1"/>
        <v>46305</v>
      </c>
      <c r="AG243">
        <f ca="1"/>
        <v>25024.39</v>
      </c>
      <c r="AH243" t="str">
        <f ca="1"/>
        <v>Acct  3 - ADP</v>
      </c>
      <c r="AI243" t="str">
        <f ca="1"/>
        <v>Groceries</v>
      </c>
      <c r="AJ243">
        <f ca="1"/>
        <v>46305</v>
      </c>
      <c r="AK243">
        <f ca="1"/>
        <v>114.43</v>
      </c>
      <c r="AL243" t="str">
        <f ca="1"/>
        <v>Acct  4 - Marcus</v>
      </c>
      <c r="AM243" t="str">
        <f ca="1"/>
        <v>Groceries</v>
      </c>
      <c r="AN243">
        <f ca="1"/>
        <v>46305</v>
      </c>
      <c r="AO243">
        <f ca="1"/>
        <v>12062.04</v>
      </c>
      <c r="AP243" t="str">
        <f ca="1"/>
        <v>Acct  5 - T.Rowe Price</v>
      </c>
      <c r="AQ243" t="str">
        <f ca="1"/>
        <v>Groceries</v>
      </c>
      <c r="AR243">
        <f ca="1"/>
        <v>46305</v>
      </c>
      <c r="AS243">
        <f ca="1"/>
        <v>-3823.05</v>
      </c>
      <c r="AT243" t="str">
        <f ca="1"/>
        <v>Acct  6 - Platinum</v>
      </c>
      <c r="AU243" t="str">
        <f ca="1"/>
        <v>Groceries</v>
      </c>
      <c r="AV243">
        <f ca="1"/>
        <v>46305</v>
      </c>
      <c r="AW243">
        <f ca="1"/>
        <v>-7481.82</v>
      </c>
      <c r="AX243" t="str">
        <f ca="1"/>
        <v>Acct  7 - Visa Go</v>
      </c>
      <c r="AY243" t="str">
        <f ca="1"/>
        <v>Groceries</v>
      </c>
      <c r="AZ243">
        <f ca="1"/>
        <v>46305</v>
      </c>
      <c r="BA243">
        <f ca="1"/>
        <v>-4271.75</v>
      </c>
      <c r="BB243" t="str">
        <f ca="1"/>
        <v>Acct  8 - CareCredit</v>
      </c>
      <c r="BC243" t="str">
        <f ca="1"/>
        <v>Groceries</v>
      </c>
      <c r="BD243">
        <f ca="1"/>
        <v>46305</v>
      </c>
      <c r="BE243">
        <f ca="1"/>
        <v>0</v>
      </c>
      <c r="BF243" t="str">
        <f ca="1"/>
        <v>Acct  9 - Costco</v>
      </c>
      <c r="BG243" t="str">
        <f ca="1"/>
        <v>Groceries</v>
      </c>
      <c r="BH243">
        <f ca="1"/>
        <v>46305</v>
      </c>
      <c r="BI243">
        <f ca="1"/>
        <v>1120</v>
      </c>
      <c r="BJ243" t="str">
        <f ca="1"/>
        <v xml:space="preserve">Acct 10 - </v>
      </c>
      <c r="BK243" t="str">
        <f ca="1"/>
        <v>Groceries</v>
      </c>
      <c r="BL243">
        <f ca="1"/>
        <v>46305</v>
      </c>
      <c r="BM243">
        <f ca="1"/>
        <v>11467.93</v>
      </c>
      <c r="BN243" t="str">
        <f ca="1"/>
        <v xml:space="preserve"> Checking</v>
      </c>
      <c r="BO243" t="str">
        <f ca="1"/>
        <v>Groceries</v>
      </c>
      <c r="BP243">
        <f ca="1"/>
        <v>46305</v>
      </c>
      <c r="BQ243">
        <f ca="1"/>
        <v>-15576.619999999999</v>
      </c>
      <c r="BR243" t="str">
        <f ca="1"/>
        <v xml:space="preserve"> Credit</v>
      </c>
      <c r="BS243" t="str">
        <f ca="1"/>
        <v>Groceries</v>
      </c>
      <c r="BT243">
        <f ca="1"/>
        <v>46305</v>
      </c>
      <c r="BU243">
        <f ca="1"/>
        <v>37200.86</v>
      </c>
      <c r="BV243" t="str">
        <f ca="1"/>
        <v xml:space="preserve"> Savings</v>
      </c>
      <c r="BW243" t="str">
        <f ca="1"/>
        <v>Groceries</v>
      </c>
      <c r="BX243">
        <f ca="1"/>
        <v>46305</v>
      </c>
      <c r="BY243">
        <f ca="1"/>
        <v>34212.17</v>
      </c>
      <c r="BZ243" t="str">
        <f ca="1"/>
        <v xml:space="preserve"> Net Worth</v>
      </c>
    </row>
    <row r="244" spans="1:78" x14ac:dyDescent="0.25">
      <c r="A244" t="str">
        <f ca="1"/>
        <v>Groceries</v>
      </c>
      <c r="B244" s="8">
        <f ca="1"/>
        <v>46305</v>
      </c>
      <c r="C244" s="107">
        <f ca="1"/>
        <v>1786.7500000000023</v>
      </c>
      <c r="D244" t="str">
        <f ca="1"/>
        <v>Acct  1 - US Bank</v>
      </c>
      <c r="F244" t="str">
        <f ca="1"/>
        <v>Food &amp; Drinks</v>
      </c>
      <c r="G244" s="8">
        <f ca="1"/>
        <v>46305</v>
      </c>
      <c r="H244" s="107">
        <f ca="1"/>
        <v>11267.93</v>
      </c>
      <c r="I244" s="107">
        <f ca="1"/>
        <v>-15576.619999999999</v>
      </c>
      <c r="J244" s="107">
        <f ca="1"/>
        <v>37200.86</v>
      </c>
      <c r="K244" s="107">
        <f ca="1"/>
        <v>34012.17</v>
      </c>
      <c r="L244" s="107">
        <f ca="1"/>
        <v>1786.7500000000023</v>
      </c>
      <c r="M244" s="107">
        <f ca="1"/>
        <v>9481.1799999999985</v>
      </c>
      <c r="N244" s="107">
        <f ca="1"/>
        <v>25024.39</v>
      </c>
      <c r="O244" s="107">
        <f ca="1"/>
        <v>114.43</v>
      </c>
      <c r="P244" s="107">
        <f ca="1"/>
        <v>12062.04</v>
      </c>
      <c r="Q244" s="107">
        <f ca="1"/>
        <v>-3823.05</v>
      </c>
      <c r="R244" s="107">
        <f ca="1"/>
        <v>-7481.82</v>
      </c>
      <c r="S244" s="107">
        <f ca="1"/>
        <v>-4271.75</v>
      </c>
      <c r="T244" s="107">
        <f ca="1"/>
        <v>0</v>
      </c>
      <c r="U244" s="107">
        <f ca="1"/>
        <v>1120</v>
      </c>
      <c r="W244" t="str">
        <f ca="1"/>
        <v>Food &amp; Drinks</v>
      </c>
      <c r="X244">
        <f ca="1"/>
        <v>46305</v>
      </c>
      <c r="Y244">
        <f ca="1"/>
        <v>1786.7500000000023</v>
      </c>
      <c r="Z244" t="str">
        <f ca="1"/>
        <v>Acct  1 - US Bank</v>
      </c>
      <c r="AA244" t="str">
        <f ca="1"/>
        <v>Food &amp; Drinks</v>
      </c>
      <c r="AB244">
        <f ca="1"/>
        <v>46305</v>
      </c>
      <c r="AC244">
        <f ca="1"/>
        <v>9481.1799999999985</v>
      </c>
      <c r="AD244" t="str">
        <f ca="1"/>
        <v>Acct  2 - Wells Fargo</v>
      </c>
      <c r="AE244" t="str">
        <f ca="1"/>
        <v>Food &amp; Drinks</v>
      </c>
      <c r="AF244">
        <f ca="1"/>
        <v>46305</v>
      </c>
      <c r="AG244">
        <f ca="1"/>
        <v>25024.39</v>
      </c>
      <c r="AH244" t="str">
        <f ca="1"/>
        <v>Acct  3 - ADP</v>
      </c>
      <c r="AI244" t="str">
        <f ca="1"/>
        <v>Food &amp; Drinks</v>
      </c>
      <c r="AJ244">
        <f ca="1"/>
        <v>46305</v>
      </c>
      <c r="AK244">
        <f ca="1"/>
        <v>114.43</v>
      </c>
      <c r="AL244" t="str">
        <f ca="1"/>
        <v>Acct  4 - Marcus</v>
      </c>
      <c r="AM244" t="str">
        <f ca="1"/>
        <v>Food &amp; Drinks</v>
      </c>
      <c r="AN244">
        <f ca="1"/>
        <v>46305</v>
      </c>
      <c r="AO244">
        <f ca="1"/>
        <v>12062.04</v>
      </c>
      <c r="AP244" t="str">
        <f ca="1"/>
        <v>Acct  5 - T.Rowe Price</v>
      </c>
      <c r="AQ244" t="str">
        <f ca="1"/>
        <v>Food &amp; Drinks</v>
      </c>
      <c r="AR244">
        <f ca="1"/>
        <v>46305</v>
      </c>
      <c r="AS244">
        <f ca="1"/>
        <v>-3823.05</v>
      </c>
      <c r="AT244" t="str">
        <f ca="1"/>
        <v>Acct  6 - Platinum</v>
      </c>
      <c r="AU244" t="str">
        <f ca="1"/>
        <v>Food &amp; Drinks</v>
      </c>
      <c r="AV244">
        <f ca="1"/>
        <v>46305</v>
      </c>
      <c r="AW244">
        <f ca="1"/>
        <v>-7481.82</v>
      </c>
      <c r="AX244" t="str">
        <f ca="1"/>
        <v>Acct  7 - Visa Go</v>
      </c>
      <c r="AY244" t="str">
        <f ca="1"/>
        <v>Food &amp; Drinks</v>
      </c>
      <c r="AZ244">
        <f ca="1"/>
        <v>46305</v>
      </c>
      <c r="BA244">
        <f ca="1"/>
        <v>-4271.75</v>
      </c>
      <c r="BB244" t="str">
        <f ca="1"/>
        <v>Acct  8 - CareCredit</v>
      </c>
      <c r="BC244" t="str">
        <f ca="1"/>
        <v>Food &amp; Drinks</v>
      </c>
      <c r="BD244">
        <f ca="1"/>
        <v>46305</v>
      </c>
      <c r="BE244">
        <f ca="1"/>
        <v>0</v>
      </c>
      <c r="BF244" t="str">
        <f ca="1"/>
        <v>Acct  9 - Costco</v>
      </c>
      <c r="BG244" t="str">
        <f ca="1"/>
        <v>Food &amp; Drinks</v>
      </c>
      <c r="BH244">
        <f ca="1"/>
        <v>46305</v>
      </c>
      <c r="BI244">
        <f ca="1"/>
        <v>1120</v>
      </c>
      <c r="BJ244" t="str">
        <f ca="1"/>
        <v xml:space="preserve">Acct 10 - </v>
      </c>
      <c r="BK244" t="str">
        <f ca="1"/>
        <v>Food &amp; Drinks</v>
      </c>
      <c r="BL244">
        <f ca="1"/>
        <v>46305</v>
      </c>
      <c r="BM244">
        <f ca="1"/>
        <v>11267.93</v>
      </c>
      <c r="BN244" t="str">
        <f ca="1"/>
        <v xml:space="preserve"> Checking</v>
      </c>
      <c r="BO244" t="str">
        <f ca="1"/>
        <v>Food &amp; Drinks</v>
      </c>
      <c r="BP244">
        <f ca="1"/>
        <v>46305</v>
      </c>
      <c r="BQ244">
        <f ca="1"/>
        <v>-15576.619999999999</v>
      </c>
      <c r="BR244" t="str">
        <f ca="1"/>
        <v xml:space="preserve"> Credit</v>
      </c>
      <c r="BS244" t="str">
        <f ca="1"/>
        <v>Food &amp; Drinks</v>
      </c>
      <c r="BT244">
        <f ca="1"/>
        <v>46305</v>
      </c>
      <c r="BU244">
        <f ca="1"/>
        <v>37200.86</v>
      </c>
      <c r="BV244" t="str">
        <f ca="1"/>
        <v xml:space="preserve"> Savings</v>
      </c>
      <c r="BW244" t="str">
        <f ca="1"/>
        <v>Food &amp; Drinks</v>
      </c>
      <c r="BX244">
        <f ca="1"/>
        <v>46305</v>
      </c>
      <c r="BY244">
        <f ca="1"/>
        <v>34012.17</v>
      </c>
      <c r="BZ244" t="str">
        <f ca="1"/>
        <v xml:space="preserve"> Net Worth</v>
      </c>
    </row>
    <row r="245" spans="1:78" x14ac:dyDescent="0.25">
      <c r="A245" t="str">
        <f ca="1"/>
        <v>Food &amp; Drinks</v>
      </c>
      <c r="B245" s="8">
        <f ca="1"/>
        <v>46305</v>
      </c>
      <c r="C245" s="107">
        <f ca="1"/>
        <v>1786.7500000000023</v>
      </c>
      <c r="D245" t="str">
        <f ca="1"/>
        <v>Acct  1 - US Bank</v>
      </c>
      <c r="F245" t="str">
        <f ca="1"/>
        <v>Viso Go</v>
      </c>
      <c r="G245" s="8">
        <f ca="1"/>
        <v>46306</v>
      </c>
      <c r="H245" s="107">
        <f ca="1"/>
        <v>10992.93</v>
      </c>
      <c r="I245" s="107">
        <f ca="1"/>
        <v>-15430.619999999999</v>
      </c>
      <c r="J245" s="107">
        <f ca="1"/>
        <v>37200.86</v>
      </c>
      <c r="K245" s="107">
        <f ca="1"/>
        <v>33883.17</v>
      </c>
      <c r="L245" s="107">
        <f ca="1"/>
        <v>1511.7500000000023</v>
      </c>
      <c r="M245" s="107">
        <f ca="1"/>
        <v>9481.1799999999985</v>
      </c>
      <c r="N245" s="107">
        <f ca="1"/>
        <v>25024.39</v>
      </c>
      <c r="O245" s="107">
        <f ca="1"/>
        <v>114.43</v>
      </c>
      <c r="P245" s="107">
        <f ca="1"/>
        <v>12062.04</v>
      </c>
      <c r="Q245" s="107">
        <f ca="1"/>
        <v>-3823.05</v>
      </c>
      <c r="R245" s="107">
        <f ca="1"/>
        <v>-7335.82</v>
      </c>
      <c r="S245" s="107">
        <f ca="1"/>
        <v>-4271.75</v>
      </c>
      <c r="T245" s="107">
        <f ca="1"/>
        <v>0</v>
      </c>
      <c r="U245" s="107">
        <f ca="1"/>
        <v>1120</v>
      </c>
      <c r="W245" t="str">
        <f ca="1"/>
        <v>Viso Go</v>
      </c>
      <c r="X245">
        <f ca="1"/>
        <v>46306</v>
      </c>
      <c r="Y245">
        <f ca="1"/>
        <v>1511.7500000000023</v>
      </c>
      <c r="Z245" t="str">
        <f ca="1"/>
        <v>Acct  1 - US Bank</v>
      </c>
      <c r="AA245" t="str">
        <f ca="1"/>
        <v>Viso Go</v>
      </c>
      <c r="AB245">
        <f ca="1"/>
        <v>46306</v>
      </c>
      <c r="AC245">
        <f ca="1"/>
        <v>9481.1799999999985</v>
      </c>
      <c r="AD245" t="str">
        <f ca="1"/>
        <v>Acct  2 - Wells Fargo</v>
      </c>
      <c r="AE245" t="str">
        <f ca="1"/>
        <v>Viso Go</v>
      </c>
      <c r="AF245">
        <f ca="1"/>
        <v>46306</v>
      </c>
      <c r="AG245">
        <f ca="1"/>
        <v>25024.39</v>
      </c>
      <c r="AH245" t="str">
        <f ca="1"/>
        <v>Acct  3 - ADP</v>
      </c>
      <c r="AI245" t="str">
        <f ca="1"/>
        <v>Viso Go</v>
      </c>
      <c r="AJ245">
        <f ca="1"/>
        <v>46306</v>
      </c>
      <c r="AK245">
        <f ca="1"/>
        <v>114.43</v>
      </c>
      <c r="AL245" t="str">
        <f ca="1"/>
        <v>Acct  4 - Marcus</v>
      </c>
      <c r="AM245" t="str">
        <f ca="1"/>
        <v>Viso Go</v>
      </c>
      <c r="AN245">
        <f ca="1"/>
        <v>46306</v>
      </c>
      <c r="AO245">
        <f ca="1"/>
        <v>12062.04</v>
      </c>
      <c r="AP245" t="str">
        <f ca="1"/>
        <v>Acct  5 - T.Rowe Price</v>
      </c>
      <c r="AQ245" t="str">
        <f ca="1"/>
        <v>Viso Go</v>
      </c>
      <c r="AR245">
        <f ca="1"/>
        <v>46306</v>
      </c>
      <c r="AS245">
        <f ca="1"/>
        <v>-3823.05</v>
      </c>
      <c r="AT245" t="str">
        <f ca="1"/>
        <v>Acct  6 - Platinum</v>
      </c>
      <c r="AU245" t="str">
        <f ca="1"/>
        <v>Viso Go</v>
      </c>
      <c r="AV245">
        <f ca="1"/>
        <v>46306</v>
      </c>
      <c r="AW245">
        <f ca="1"/>
        <v>-7335.82</v>
      </c>
      <c r="AX245" t="str">
        <f ca="1"/>
        <v>Acct  7 - Visa Go</v>
      </c>
      <c r="AY245" t="str">
        <f ca="1"/>
        <v>Viso Go</v>
      </c>
      <c r="AZ245">
        <f ca="1"/>
        <v>46306</v>
      </c>
      <c r="BA245">
        <f ca="1"/>
        <v>-4271.75</v>
      </c>
      <c r="BB245" t="str">
        <f ca="1"/>
        <v>Acct  8 - CareCredit</v>
      </c>
      <c r="BC245" t="str">
        <f ca="1"/>
        <v>Viso Go</v>
      </c>
      <c r="BD245">
        <f ca="1"/>
        <v>46306</v>
      </c>
      <c r="BE245">
        <f ca="1"/>
        <v>0</v>
      </c>
      <c r="BF245" t="str">
        <f ca="1"/>
        <v>Acct  9 - Costco</v>
      </c>
      <c r="BG245" t="str">
        <f ca="1"/>
        <v>Viso Go</v>
      </c>
      <c r="BH245">
        <f ca="1"/>
        <v>46306</v>
      </c>
      <c r="BI245">
        <f ca="1"/>
        <v>1120</v>
      </c>
      <c r="BJ245" t="str">
        <f ca="1"/>
        <v xml:space="preserve">Acct 10 - </v>
      </c>
      <c r="BK245" t="str">
        <f ca="1"/>
        <v>Viso Go</v>
      </c>
      <c r="BL245">
        <f ca="1"/>
        <v>46306</v>
      </c>
      <c r="BM245">
        <f ca="1"/>
        <v>10992.93</v>
      </c>
      <c r="BN245" t="str">
        <f ca="1"/>
        <v xml:space="preserve"> Checking</v>
      </c>
      <c r="BO245" t="str">
        <f ca="1"/>
        <v>Viso Go</v>
      </c>
      <c r="BP245">
        <f ca="1"/>
        <v>46306</v>
      </c>
      <c r="BQ245">
        <f ca="1"/>
        <v>-15430.619999999999</v>
      </c>
      <c r="BR245" t="str">
        <f ca="1"/>
        <v xml:space="preserve"> Credit</v>
      </c>
      <c r="BS245" t="str">
        <f ca="1"/>
        <v>Viso Go</v>
      </c>
      <c r="BT245">
        <f ca="1"/>
        <v>46306</v>
      </c>
      <c r="BU245">
        <f ca="1"/>
        <v>37200.86</v>
      </c>
      <c r="BV245" t="str">
        <f ca="1"/>
        <v xml:space="preserve"> Savings</v>
      </c>
      <c r="BW245" t="str">
        <f ca="1"/>
        <v>Viso Go</v>
      </c>
      <c r="BX245">
        <f ca="1"/>
        <v>46306</v>
      </c>
      <c r="BY245">
        <f ca="1"/>
        <v>33883.17</v>
      </c>
      <c r="BZ245" t="str">
        <f ca="1"/>
        <v xml:space="preserve"> Net Worth</v>
      </c>
    </row>
    <row r="246" spans="1:78" x14ac:dyDescent="0.25">
      <c r="A246" t="str">
        <f ca="1"/>
        <v>Viso Go</v>
      </c>
      <c r="B246" s="8">
        <f ca="1"/>
        <v>46306</v>
      </c>
      <c r="C246" s="107">
        <f ca="1"/>
        <v>1511.7500000000023</v>
      </c>
      <c r="D246" t="str">
        <f ca="1"/>
        <v>Acct  1 - US Bank</v>
      </c>
      <c r="F246" t="str">
        <f ca="1"/>
        <v>Motorcycle</v>
      </c>
      <c r="G246" s="8">
        <f ca="1"/>
        <v>46311</v>
      </c>
      <c r="H246" s="107">
        <f ca="1"/>
        <v>10842.550000000001</v>
      </c>
      <c r="I246" s="107">
        <f ca="1"/>
        <v>-15430.619999999999</v>
      </c>
      <c r="J246" s="107">
        <f ca="1"/>
        <v>37200.86</v>
      </c>
      <c r="K246" s="107">
        <f ca="1"/>
        <v>33732.79</v>
      </c>
      <c r="L246" s="107">
        <f ca="1"/>
        <v>1361.3700000000022</v>
      </c>
      <c r="M246" s="107">
        <f ca="1"/>
        <v>9481.1799999999985</v>
      </c>
      <c r="N246" s="107">
        <f ca="1"/>
        <v>25024.39</v>
      </c>
      <c r="O246" s="107">
        <f ca="1"/>
        <v>114.43</v>
      </c>
      <c r="P246" s="107">
        <f ca="1"/>
        <v>12062.04</v>
      </c>
      <c r="Q246" s="107">
        <f ca="1"/>
        <v>-3823.05</v>
      </c>
      <c r="R246" s="107">
        <f ca="1"/>
        <v>-7335.82</v>
      </c>
      <c r="S246" s="107">
        <f ca="1"/>
        <v>-4271.75</v>
      </c>
      <c r="T246" s="107">
        <f ca="1"/>
        <v>0</v>
      </c>
      <c r="U246" s="107">
        <f ca="1"/>
        <v>1120</v>
      </c>
      <c r="W246" t="str">
        <f ca="1"/>
        <v>Motorcycle</v>
      </c>
      <c r="X246">
        <f ca="1"/>
        <v>46311</v>
      </c>
      <c r="Y246">
        <f ca="1"/>
        <v>1361.3700000000022</v>
      </c>
      <c r="Z246" t="str">
        <f ca="1"/>
        <v>Acct  1 - US Bank</v>
      </c>
      <c r="AA246" t="str">
        <f ca="1"/>
        <v>Motorcycle</v>
      </c>
      <c r="AB246">
        <f ca="1"/>
        <v>46311</v>
      </c>
      <c r="AC246">
        <f ca="1"/>
        <v>9481.1799999999985</v>
      </c>
      <c r="AD246" t="str">
        <f ca="1"/>
        <v>Acct  2 - Wells Fargo</v>
      </c>
      <c r="AE246" t="str">
        <f ca="1"/>
        <v>Motorcycle</v>
      </c>
      <c r="AF246">
        <f ca="1"/>
        <v>46311</v>
      </c>
      <c r="AG246">
        <f ca="1"/>
        <v>25024.39</v>
      </c>
      <c r="AH246" t="str">
        <f ca="1"/>
        <v>Acct  3 - ADP</v>
      </c>
      <c r="AI246" t="str">
        <f ca="1"/>
        <v>Motorcycle</v>
      </c>
      <c r="AJ246">
        <f ca="1"/>
        <v>46311</v>
      </c>
      <c r="AK246">
        <f ca="1"/>
        <v>114.43</v>
      </c>
      <c r="AL246" t="str">
        <f ca="1"/>
        <v>Acct  4 - Marcus</v>
      </c>
      <c r="AM246" t="str">
        <f ca="1"/>
        <v>Motorcycle</v>
      </c>
      <c r="AN246">
        <f ca="1"/>
        <v>46311</v>
      </c>
      <c r="AO246">
        <f ca="1"/>
        <v>12062.04</v>
      </c>
      <c r="AP246" t="str">
        <f ca="1"/>
        <v>Acct  5 - T.Rowe Price</v>
      </c>
      <c r="AQ246" t="str">
        <f ca="1"/>
        <v>Motorcycle</v>
      </c>
      <c r="AR246">
        <f ca="1"/>
        <v>46311</v>
      </c>
      <c r="AS246">
        <f ca="1"/>
        <v>-3823.05</v>
      </c>
      <c r="AT246" t="str">
        <f ca="1"/>
        <v>Acct  6 - Platinum</v>
      </c>
      <c r="AU246" t="str">
        <f ca="1"/>
        <v>Motorcycle</v>
      </c>
      <c r="AV246">
        <f ca="1"/>
        <v>46311</v>
      </c>
      <c r="AW246">
        <f ca="1"/>
        <v>-7335.82</v>
      </c>
      <c r="AX246" t="str">
        <f ca="1"/>
        <v>Acct  7 - Visa Go</v>
      </c>
      <c r="AY246" t="str">
        <f ca="1"/>
        <v>Motorcycle</v>
      </c>
      <c r="AZ246">
        <f ca="1"/>
        <v>46311</v>
      </c>
      <c r="BA246">
        <f ca="1"/>
        <v>-4271.75</v>
      </c>
      <c r="BB246" t="str">
        <f ca="1"/>
        <v>Acct  8 - CareCredit</v>
      </c>
      <c r="BC246" t="str">
        <f ca="1"/>
        <v>Motorcycle</v>
      </c>
      <c r="BD246">
        <f ca="1"/>
        <v>46311</v>
      </c>
      <c r="BE246">
        <f ca="1"/>
        <v>0</v>
      </c>
      <c r="BF246" t="str">
        <f ca="1"/>
        <v>Acct  9 - Costco</v>
      </c>
      <c r="BG246" t="str">
        <f ca="1"/>
        <v>Motorcycle</v>
      </c>
      <c r="BH246">
        <f ca="1"/>
        <v>46311</v>
      </c>
      <c r="BI246">
        <f ca="1"/>
        <v>1120</v>
      </c>
      <c r="BJ246" t="str">
        <f ca="1"/>
        <v xml:space="preserve">Acct 10 - </v>
      </c>
      <c r="BK246" t="str">
        <f ca="1"/>
        <v>Motorcycle</v>
      </c>
      <c r="BL246">
        <f ca="1"/>
        <v>46311</v>
      </c>
      <c r="BM246">
        <f ca="1"/>
        <v>10842.550000000001</v>
      </c>
      <c r="BN246" t="str">
        <f ca="1"/>
        <v xml:space="preserve"> Checking</v>
      </c>
      <c r="BO246" t="str">
        <f ca="1"/>
        <v>Motorcycle</v>
      </c>
      <c r="BP246">
        <f ca="1"/>
        <v>46311</v>
      </c>
      <c r="BQ246">
        <f ca="1"/>
        <v>-15430.619999999999</v>
      </c>
      <c r="BR246" t="str">
        <f ca="1"/>
        <v xml:space="preserve"> Credit</v>
      </c>
      <c r="BS246" t="str">
        <f ca="1"/>
        <v>Motorcycle</v>
      </c>
      <c r="BT246">
        <f ca="1"/>
        <v>46311</v>
      </c>
      <c r="BU246">
        <f ca="1"/>
        <v>37200.86</v>
      </c>
      <c r="BV246" t="str">
        <f ca="1"/>
        <v xml:space="preserve"> Savings</v>
      </c>
      <c r="BW246" t="str">
        <f ca="1"/>
        <v>Motorcycle</v>
      </c>
      <c r="BX246">
        <f ca="1"/>
        <v>46311</v>
      </c>
      <c r="BY246">
        <f ca="1"/>
        <v>33732.79</v>
      </c>
      <c r="BZ246" t="str">
        <f ca="1"/>
        <v xml:space="preserve"> Net Worth</v>
      </c>
    </row>
    <row r="247" spans="1:78" x14ac:dyDescent="0.25">
      <c r="A247" t="str">
        <f ca="1"/>
        <v>Motorcycle</v>
      </c>
      <c r="B247" s="8">
        <f ca="1"/>
        <v>46311</v>
      </c>
      <c r="C247" s="107">
        <f ca="1"/>
        <v>1361.3700000000022</v>
      </c>
      <c r="D247" t="str">
        <f ca="1"/>
        <v>Acct  1 - US Bank</v>
      </c>
      <c r="F247" t="str">
        <f ca="1"/>
        <v>Netflix</v>
      </c>
      <c r="G247" s="8">
        <f ca="1"/>
        <v>46315</v>
      </c>
      <c r="H247" s="107">
        <f ca="1"/>
        <v>10817.560000000001</v>
      </c>
      <c r="I247" s="107">
        <f ca="1"/>
        <v>-15430.619999999999</v>
      </c>
      <c r="J247" s="107">
        <f ca="1"/>
        <v>37200.86</v>
      </c>
      <c r="K247" s="107">
        <f ca="1"/>
        <v>33707.799999999996</v>
      </c>
      <c r="L247" s="107">
        <f ca="1"/>
        <v>1336.3800000000022</v>
      </c>
      <c r="M247" s="107">
        <f ca="1"/>
        <v>9481.1799999999985</v>
      </c>
      <c r="N247" s="107">
        <f ca="1"/>
        <v>25024.39</v>
      </c>
      <c r="O247" s="107">
        <f ca="1"/>
        <v>114.43</v>
      </c>
      <c r="P247" s="107">
        <f ca="1"/>
        <v>12062.04</v>
      </c>
      <c r="Q247" s="107">
        <f ca="1"/>
        <v>-3823.05</v>
      </c>
      <c r="R247" s="107">
        <f ca="1"/>
        <v>-7335.82</v>
      </c>
      <c r="S247" s="107">
        <f ca="1"/>
        <v>-4271.75</v>
      </c>
      <c r="T247" s="107">
        <f ca="1"/>
        <v>0</v>
      </c>
      <c r="U247" s="107">
        <f ca="1"/>
        <v>1120</v>
      </c>
      <c r="W247" t="str">
        <f ca="1"/>
        <v>Netflix</v>
      </c>
      <c r="X247">
        <f ca="1"/>
        <v>46315</v>
      </c>
      <c r="Y247">
        <f ca="1"/>
        <v>1336.3800000000022</v>
      </c>
      <c r="Z247" t="str">
        <f ca="1"/>
        <v>Acct  1 - US Bank</v>
      </c>
      <c r="AA247" t="str">
        <f ca="1"/>
        <v>Netflix</v>
      </c>
      <c r="AB247">
        <f ca="1"/>
        <v>46315</v>
      </c>
      <c r="AC247">
        <f ca="1"/>
        <v>9481.1799999999985</v>
      </c>
      <c r="AD247" t="str">
        <f ca="1"/>
        <v>Acct  2 - Wells Fargo</v>
      </c>
      <c r="AE247" t="str">
        <f ca="1"/>
        <v>Netflix</v>
      </c>
      <c r="AF247">
        <f ca="1"/>
        <v>46315</v>
      </c>
      <c r="AG247">
        <f ca="1"/>
        <v>25024.39</v>
      </c>
      <c r="AH247" t="str">
        <f ca="1"/>
        <v>Acct  3 - ADP</v>
      </c>
      <c r="AI247" t="str">
        <f ca="1"/>
        <v>Netflix</v>
      </c>
      <c r="AJ247">
        <f ca="1"/>
        <v>46315</v>
      </c>
      <c r="AK247">
        <f ca="1"/>
        <v>114.43</v>
      </c>
      <c r="AL247" t="str">
        <f ca="1"/>
        <v>Acct  4 - Marcus</v>
      </c>
      <c r="AM247" t="str">
        <f ca="1"/>
        <v>Netflix</v>
      </c>
      <c r="AN247">
        <f ca="1"/>
        <v>46315</v>
      </c>
      <c r="AO247">
        <f ca="1"/>
        <v>12062.04</v>
      </c>
      <c r="AP247" t="str">
        <f ca="1"/>
        <v>Acct  5 - T.Rowe Price</v>
      </c>
      <c r="AQ247" t="str">
        <f ca="1"/>
        <v>Netflix</v>
      </c>
      <c r="AR247">
        <f ca="1"/>
        <v>46315</v>
      </c>
      <c r="AS247">
        <f ca="1"/>
        <v>-3823.05</v>
      </c>
      <c r="AT247" t="str">
        <f ca="1"/>
        <v>Acct  6 - Platinum</v>
      </c>
      <c r="AU247" t="str">
        <f ca="1"/>
        <v>Netflix</v>
      </c>
      <c r="AV247">
        <f ca="1"/>
        <v>46315</v>
      </c>
      <c r="AW247">
        <f ca="1"/>
        <v>-7335.82</v>
      </c>
      <c r="AX247" t="str">
        <f ca="1"/>
        <v>Acct  7 - Visa Go</v>
      </c>
      <c r="AY247" t="str">
        <f ca="1"/>
        <v>Netflix</v>
      </c>
      <c r="AZ247">
        <f ca="1"/>
        <v>46315</v>
      </c>
      <c r="BA247">
        <f ca="1"/>
        <v>-4271.75</v>
      </c>
      <c r="BB247" t="str">
        <f ca="1"/>
        <v>Acct  8 - CareCredit</v>
      </c>
      <c r="BC247" t="str">
        <f ca="1"/>
        <v>Netflix</v>
      </c>
      <c r="BD247">
        <f ca="1"/>
        <v>46315</v>
      </c>
      <c r="BE247">
        <f ca="1"/>
        <v>0</v>
      </c>
      <c r="BF247" t="str">
        <f ca="1"/>
        <v>Acct  9 - Costco</v>
      </c>
      <c r="BG247" t="str">
        <f ca="1"/>
        <v>Netflix</v>
      </c>
      <c r="BH247">
        <f ca="1"/>
        <v>46315</v>
      </c>
      <c r="BI247">
        <f ca="1"/>
        <v>1120</v>
      </c>
      <c r="BJ247" t="str">
        <f ca="1"/>
        <v xml:space="preserve">Acct 10 - </v>
      </c>
      <c r="BK247" t="str">
        <f ca="1"/>
        <v>Netflix</v>
      </c>
      <c r="BL247">
        <f ca="1"/>
        <v>46315</v>
      </c>
      <c r="BM247">
        <f ca="1"/>
        <v>10817.560000000001</v>
      </c>
      <c r="BN247" t="str">
        <f ca="1"/>
        <v xml:space="preserve"> Checking</v>
      </c>
      <c r="BO247" t="str">
        <f ca="1"/>
        <v>Netflix</v>
      </c>
      <c r="BP247">
        <f ca="1"/>
        <v>46315</v>
      </c>
      <c r="BQ247">
        <f ca="1"/>
        <v>-15430.619999999999</v>
      </c>
      <c r="BR247" t="str">
        <f ca="1"/>
        <v xml:space="preserve"> Credit</v>
      </c>
      <c r="BS247" t="str">
        <f ca="1"/>
        <v>Netflix</v>
      </c>
      <c r="BT247">
        <f ca="1"/>
        <v>46315</v>
      </c>
      <c r="BU247">
        <f ca="1"/>
        <v>37200.86</v>
      </c>
      <c r="BV247" t="str">
        <f ca="1"/>
        <v xml:space="preserve"> Savings</v>
      </c>
      <c r="BW247" t="str">
        <f ca="1"/>
        <v>Netflix</v>
      </c>
      <c r="BX247">
        <f ca="1"/>
        <v>46315</v>
      </c>
      <c r="BY247">
        <f ca="1"/>
        <v>33707.799999999996</v>
      </c>
      <c r="BZ247" t="str">
        <f ca="1"/>
        <v xml:space="preserve"> Net Worth</v>
      </c>
    </row>
    <row r="248" spans="1:78" x14ac:dyDescent="0.25">
      <c r="A248" t="str">
        <f ca="1"/>
        <v>Netflix</v>
      </c>
      <c r="B248" s="8">
        <f ca="1"/>
        <v>46315</v>
      </c>
      <c r="C248" s="107">
        <f ca="1"/>
        <v>1336.3800000000022</v>
      </c>
      <c r="D248" t="str">
        <f ca="1"/>
        <v>Acct  1 - US Bank</v>
      </c>
      <c r="F248" t="str">
        <f ca="1"/>
        <v>Renters</v>
      </c>
      <c r="G248" s="8">
        <f ca="1"/>
        <v>46316</v>
      </c>
      <c r="H248" s="107">
        <f ca="1"/>
        <v>10806.640000000001</v>
      </c>
      <c r="I248" s="107">
        <f ca="1"/>
        <v>-15430.619999999999</v>
      </c>
      <c r="J248" s="107">
        <f ca="1"/>
        <v>37200.86</v>
      </c>
      <c r="K248" s="107">
        <f ca="1"/>
        <v>33696.879999999997</v>
      </c>
      <c r="L248" s="107">
        <f ca="1"/>
        <v>1325.4600000000021</v>
      </c>
      <c r="M248" s="107">
        <f ca="1"/>
        <v>9481.1799999999985</v>
      </c>
      <c r="N248" s="107">
        <f ca="1"/>
        <v>25024.39</v>
      </c>
      <c r="O248" s="107">
        <f ca="1"/>
        <v>114.43</v>
      </c>
      <c r="P248" s="107">
        <f ca="1"/>
        <v>12062.04</v>
      </c>
      <c r="Q248" s="107">
        <f ca="1"/>
        <v>-3823.05</v>
      </c>
      <c r="R248" s="107">
        <f ca="1"/>
        <v>-7335.82</v>
      </c>
      <c r="S248" s="107">
        <f ca="1"/>
        <v>-4271.75</v>
      </c>
      <c r="T248" s="107">
        <f ca="1"/>
        <v>0</v>
      </c>
      <c r="U248" s="107">
        <f ca="1"/>
        <v>1120</v>
      </c>
      <c r="W248" t="str">
        <f ca="1"/>
        <v>Renters</v>
      </c>
      <c r="X248">
        <f ca="1"/>
        <v>46316</v>
      </c>
      <c r="Y248">
        <f ca="1"/>
        <v>1325.4600000000021</v>
      </c>
      <c r="Z248" t="str">
        <f ca="1"/>
        <v>Acct  1 - US Bank</v>
      </c>
      <c r="AA248" t="str">
        <f ca="1"/>
        <v>Renters</v>
      </c>
      <c r="AB248">
        <f ca="1"/>
        <v>46316</v>
      </c>
      <c r="AC248">
        <f ca="1"/>
        <v>9481.1799999999985</v>
      </c>
      <c r="AD248" t="str">
        <f ca="1"/>
        <v>Acct  2 - Wells Fargo</v>
      </c>
      <c r="AE248" t="str">
        <f ca="1"/>
        <v>Renters</v>
      </c>
      <c r="AF248">
        <f ca="1"/>
        <v>46316</v>
      </c>
      <c r="AG248">
        <f ca="1"/>
        <v>25024.39</v>
      </c>
      <c r="AH248" t="str">
        <f ca="1"/>
        <v>Acct  3 - ADP</v>
      </c>
      <c r="AI248" t="str">
        <f ca="1"/>
        <v>Renters</v>
      </c>
      <c r="AJ248">
        <f ca="1"/>
        <v>46316</v>
      </c>
      <c r="AK248">
        <f ca="1"/>
        <v>114.43</v>
      </c>
      <c r="AL248" t="str">
        <f ca="1"/>
        <v>Acct  4 - Marcus</v>
      </c>
      <c r="AM248" t="str">
        <f ca="1"/>
        <v>Renters</v>
      </c>
      <c r="AN248">
        <f ca="1"/>
        <v>46316</v>
      </c>
      <c r="AO248">
        <f ca="1"/>
        <v>12062.04</v>
      </c>
      <c r="AP248" t="str">
        <f ca="1"/>
        <v>Acct  5 - T.Rowe Price</v>
      </c>
      <c r="AQ248" t="str">
        <f ca="1"/>
        <v>Renters</v>
      </c>
      <c r="AR248">
        <f ca="1"/>
        <v>46316</v>
      </c>
      <c r="AS248">
        <f ca="1"/>
        <v>-3823.05</v>
      </c>
      <c r="AT248" t="str">
        <f ca="1"/>
        <v>Acct  6 - Platinum</v>
      </c>
      <c r="AU248" t="str">
        <f ca="1"/>
        <v>Renters</v>
      </c>
      <c r="AV248">
        <f ca="1"/>
        <v>46316</v>
      </c>
      <c r="AW248">
        <f ca="1"/>
        <v>-7335.82</v>
      </c>
      <c r="AX248" t="str">
        <f ca="1"/>
        <v>Acct  7 - Visa Go</v>
      </c>
      <c r="AY248" t="str">
        <f ca="1"/>
        <v>Renters</v>
      </c>
      <c r="AZ248">
        <f ca="1"/>
        <v>46316</v>
      </c>
      <c r="BA248">
        <f ca="1"/>
        <v>-4271.75</v>
      </c>
      <c r="BB248" t="str">
        <f ca="1"/>
        <v>Acct  8 - CareCredit</v>
      </c>
      <c r="BC248" t="str">
        <f ca="1"/>
        <v>Renters</v>
      </c>
      <c r="BD248">
        <f ca="1"/>
        <v>46316</v>
      </c>
      <c r="BE248">
        <f ca="1"/>
        <v>0</v>
      </c>
      <c r="BF248" t="str">
        <f ca="1"/>
        <v>Acct  9 - Costco</v>
      </c>
      <c r="BG248" t="str">
        <f ca="1"/>
        <v>Renters</v>
      </c>
      <c r="BH248">
        <f ca="1"/>
        <v>46316</v>
      </c>
      <c r="BI248">
        <f ca="1"/>
        <v>1120</v>
      </c>
      <c r="BJ248" t="str">
        <f ca="1"/>
        <v xml:space="preserve">Acct 10 - </v>
      </c>
      <c r="BK248" t="str">
        <f ca="1"/>
        <v>Renters</v>
      </c>
      <c r="BL248">
        <f ca="1"/>
        <v>46316</v>
      </c>
      <c r="BM248">
        <f ca="1"/>
        <v>10806.640000000001</v>
      </c>
      <c r="BN248" t="str">
        <f ca="1"/>
        <v xml:space="preserve"> Checking</v>
      </c>
      <c r="BO248" t="str">
        <f ca="1"/>
        <v>Renters</v>
      </c>
      <c r="BP248">
        <f ca="1"/>
        <v>46316</v>
      </c>
      <c r="BQ248">
        <f ca="1"/>
        <v>-15430.619999999999</v>
      </c>
      <c r="BR248" t="str">
        <f ca="1"/>
        <v xml:space="preserve"> Credit</v>
      </c>
      <c r="BS248" t="str">
        <f ca="1"/>
        <v>Renters</v>
      </c>
      <c r="BT248">
        <f ca="1"/>
        <v>46316</v>
      </c>
      <c r="BU248">
        <f ca="1"/>
        <v>37200.86</v>
      </c>
      <c r="BV248" t="str">
        <f ca="1"/>
        <v xml:space="preserve"> Savings</v>
      </c>
      <c r="BW248" t="str">
        <f ca="1"/>
        <v>Renters</v>
      </c>
      <c r="BX248">
        <f ca="1"/>
        <v>46316</v>
      </c>
      <c r="BY248">
        <f ca="1"/>
        <v>33696.879999999997</v>
      </c>
      <c r="BZ248" t="str">
        <f ca="1"/>
        <v xml:space="preserve"> Net Worth</v>
      </c>
    </row>
    <row r="249" spans="1:78" x14ac:dyDescent="0.25">
      <c r="A249" t="str">
        <f ca="1"/>
        <v>Renters</v>
      </c>
      <c r="B249" s="8">
        <f ca="1"/>
        <v>46316</v>
      </c>
      <c r="C249" s="107">
        <f ca="1"/>
        <v>1325.4600000000021</v>
      </c>
      <c r="D249" t="str">
        <f ca="1"/>
        <v>Acct  1 - US Bank</v>
      </c>
      <c r="F249" t="str">
        <f ca="1"/>
        <v>Paycheck</v>
      </c>
      <c r="G249" s="8">
        <f ca="1"/>
        <v>46318</v>
      </c>
      <c r="H249" s="107">
        <f ca="1"/>
        <v>12406.64</v>
      </c>
      <c r="I249" s="107">
        <f ca="1"/>
        <v>-15430.619999999999</v>
      </c>
      <c r="J249" s="107">
        <f ca="1"/>
        <v>37200.86</v>
      </c>
      <c r="K249" s="107">
        <f ca="1"/>
        <v>35296.879999999997</v>
      </c>
      <c r="L249" s="107">
        <f ca="1"/>
        <v>2465.4600000000019</v>
      </c>
      <c r="M249" s="107">
        <f ca="1"/>
        <v>9941.1799999999985</v>
      </c>
      <c r="N249" s="107">
        <f ca="1"/>
        <v>25024.39</v>
      </c>
      <c r="O249" s="107">
        <f ca="1"/>
        <v>114.43</v>
      </c>
      <c r="P249" s="107">
        <f ca="1"/>
        <v>12062.04</v>
      </c>
      <c r="Q249" s="107">
        <f ca="1"/>
        <v>-3823.05</v>
      </c>
      <c r="R249" s="107">
        <f ca="1"/>
        <v>-7335.82</v>
      </c>
      <c r="S249" s="107">
        <f ca="1"/>
        <v>-4271.75</v>
      </c>
      <c r="T249" s="107">
        <f ca="1"/>
        <v>0</v>
      </c>
      <c r="U249" s="107">
        <f ca="1"/>
        <v>1120</v>
      </c>
      <c r="W249" t="str">
        <f ca="1"/>
        <v>Paycheck</v>
      </c>
      <c r="X249">
        <f ca="1"/>
        <v>46318</v>
      </c>
      <c r="Y249">
        <f ca="1"/>
        <v>2465.4600000000019</v>
      </c>
      <c r="Z249" t="str">
        <f ca="1"/>
        <v>Acct  1 - US Bank</v>
      </c>
      <c r="AA249" t="str">
        <f ca="1"/>
        <v>Paycheck</v>
      </c>
      <c r="AB249">
        <f ca="1"/>
        <v>46318</v>
      </c>
      <c r="AC249">
        <f ca="1"/>
        <v>9941.1799999999985</v>
      </c>
      <c r="AD249" t="str">
        <f ca="1"/>
        <v>Acct  2 - Wells Fargo</v>
      </c>
      <c r="AE249" t="str">
        <f ca="1"/>
        <v>Paycheck</v>
      </c>
      <c r="AF249">
        <f ca="1"/>
        <v>46318</v>
      </c>
      <c r="AG249">
        <f ca="1"/>
        <v>25024.39</v>
      </c>
      <c r="AH249" t="str">
        <f ca="1"/>
        <v>Acct  3 - ADP</v>
      </c>
      <c r="AI249" t="str">
        <f ca="1"/>
        <v>Paycheck</v>
      </c>
      <c r="AJ249">
        <f ca="1"/>
        <v>46318</v>
      </c>
      <c r="AK249">
        <f ca="1"/>
        <v>114.43</v>
      </c>
      <c r="AL249" t="str">
        <f ca="1"/>
        <v>Acct  4 - Marcus</v>
      </c>
      <c r="AM249" t="str">
        <f ca="1"/>
        <v>Paycheck</v>
      </c>
      <c r="AN249">
        <f ca="1"/>
        <v>46318</v>
      </c>
      <c r="AO249">
        <f ca="1"/>
        <v>12062.04</v>
      </c>
      <c r="AP249" t="str">
        <f ca="1"/>
        <v>Acct  5 - T.Rowe Price</v>
      </c>
      <c r="AQ249" t="str">
        <f ca="1"/>
        <v>Paycheck</v>
      </c>
      <c r="AR249">
        <f ca="1"/>
        <v>46318</v>
      </c>
      <c r="AS249">
        <f ca="1"/>
        <v>-3823.05</v>
      </c>
      <c r="AT249" t="str">
        <f ca="1"/>
        <v>Acct  6 - Platinum</v>
      </c>
      <c r="AU249" t="str">
        <f ca="1"/>
        <v>Paycheck</v>
      </c>
      <c r="AV249">
        <f ca="1"/>
        <v>46318</v>
      </c>
      <c r="AW249">
        <f ca="1"/>
        <v>-7335.82</v>
      </c>
      <c r="AX249" t="str">
        <f ca="1"/>
        <v>Acct  7 - Visa Go</v>
      </c>
      <c r="AY249" t="str">
        <f ca="1"/>
        <v>Paycheck</v>
      </c>
      <c r="AZ249">
        <f ca="1"/>
        <v>46318</v>
      </c>
      <c r="BA249">
        <f ca="1"/>
        <v>-4271.75</v>
      </c>
      <c r="BB249" t="str">
        <f ca="1"/>
        <v>Acct  8 - CareCredit</v>
      </c>
      <c r="BC249" t="str">
        <f ca="1"/>
        <v>Paycheck</v>
      </c>
      <c r="BD249">
        <f ca="1"/>
        <v>46318</v>
      </c>
      <c r="BE249">
        <f ca="1"/>
        <v>0</v>
      </c>
      <c r="BF249" t="str">
        <f ca="1"/>
        <v>Acct  9 - Costco</v>
      </c>
      <c r="BG249" t="str">
        <f ca="1"/>
        <v>Paycheck</v>
      </c>
      <c r="BH249">
        <f ca="1"/>
        <v>46318</v>
      </c>
      <c r="BI249">
        <f ca="1"/>
        <v>1120</v>
      </c>
      <c r="BJ249" t="str">
        <f ca="1"/>
        <v xml:space="preserve">Acct 10 - </v>
      </c>
      <c r="BK249" t="str">
        <f ca="1"/>
        <v>Paycheck</v>
      </c>
      <c r="BL249">
        <f ca="1"/>
        <v>46318</v>
      </c>
      <c r="BM249">
        <f ca="1"/>
        <v>12406.64</v>
      </c>
      <c r="BN249" t="str">
        <f ca="1"/>
        <v xml:space="preserve"> Checking</v>
      </c>
      <c r="BO249" t="str">
        <f ca="1"/>
        <v>Paycheck</v>
      </c>
      <c r="BP249">
        <f ca="1"/>
        <v>46318</v>
      </c>
      <c r="BQ249">
        <f ca="1"/>
        <v>-15430.619999999999</v>
      </c>
      <c r="BR249" t="str">
        <f ca="1"/>
        <v xml:space="preserve"> Credit</v>
      </c>
      <c r="BS249" t="str">
        <f ca="1"/>
        <v>Paycheck</v>
      </c>
      <c r="BT249">
        <f ca="1"/>
        <v>46318</v>
      </c>
      <c r="BU249">
        <f ca="1"/>
        <v>37200.86</v>
      </c>
      <c r="BV249" t="str">
        <f ca="1"/>
        <v xml:space="preserve"> Savings</v>
      </c>
      <c r="BW249" t="str">
        <f ca="1"/>
        <v>Paycheck</v>
      </c>
      <c r="BX249">
        <f ca="1"/>
        <v>46318</v>
      </c>
      <c r="BY249">
        <f ca="1"/>
        <v>35296.879999999997</v>
      </c>
      <c r="BZ249" t="str">
        <f ca="1"/>
        <v xml:space="preserve"> Net Worth</v>
      </c>
    </row>
    <row r="250" spans="1:78" x14ac:dyDescent="0.25">
      <c r="A250" t="str">
        <f ca="1"/>
        <v>Paycheck</v>
      </c>
      <c r="B250" s="8">
        <f ca="1"/>
        <v>46318</v>
      </c>
      <c r="C250" s="107">
        <f ca="1"/>
        <v>2465.4600000000019</v>
      </c>
      <c r="D250" t="str">
        <f ca="1"/>
        <v>Acct  1 - US Bank</v>
      </c>
      <c r="F250" t="str">
        <f ca="1"/>
        <v>Ameritas</v>
      </c>
      <c r="G250" s="8">
        <f ca="1"/>
        <v>46318</v>
      </c>
      <c r="H250" s="107">
        <f ca="1"/>
        <v>12406.64</v>
      </c>
      <c r="I250" s="107">
        <f ca="1"/>
        <v>-15430.619999999999</v>
      </c>
      <c r="J250" s="107">
        <f ca="1"/>
        <v>37312.86</v>
      </c>
      <c r="K250" s="107">
        <f ca="1"/>
        <v>35408.879999999997</v>
      </c>
      <c r="L250" s="107">
        <f ca="1"/>
        <v>2465.4600000000019</v>
      </c>
      <c r="M250" s="107">
        <f ca="1"/>
        <v>9941.1799999999985</v>
      </c>
      <c r="N250" s="107">
        <f ca="1"/>
        <v>25136.39</v>
      </c>
      <c r="O250" s="107">
        <f ca="1"/>
        <v>114.43</v>
      </c>
      <c r="P250" s="107">
        <f ca="1"/>
        <v>12062.04</v>
      </c>
      <c r="Q250" s="107">
        <f ca="1"/>
        <v>-3823.05</v>
      </c>
      <c r="R250" s="107">
        <f ca="1"/>
        <v>-7335.82</v>
      </c>
      <c r="S250" s="107">
        <f ca="1"/>
        <v>-4271.75</v>
      </c>
      <c r="T250" s="107">
        <f ca="1"/>
        <v>0</v>
      </c>
      <c r="U250" s="107">
        <f ca="1"/>
        <v>1120</v>
      </c>
      <c r="W250" t="str">
        <f ca="1"/>
        <v>Ameritas</v>
      </c>
      <c r="X250">
        <f ca="1"/>
        <v>46318</v>
      </c>
      <c r="Y250">
        <f ca="1"/>
        <v>2465.4600000000019</v>
      </c>
      <c r="Z250" t="str">
        <f ca="1"/>
        <v>Acct  1 - US Bank</v>
      </c>
      <c r="AA250" t="str">
        <f ca="1"/>
        <v>Ameritas</v>
      </c>
      <c r="AB250">
        <f ca="1"/>
        <v>46318</v>
      </c>
      <c r="AC250">
        <f ca="1"/>
        <v>9941.1799999999985</v>
      </c>
      <c r="AD250" t="str">
        <f ca="1"/>
        <v>Acct  2 - Wells Fargo</v>
      </c>
      <c r="AE250" t="str">
        <f ca="1"/>
        <v>Ameritas</v>
      </c>
      <c r="AF250">
        <f ca="1"/>
        <v>46318</v>
      </c>
      <c r="AG250">
        <f ca="1"/>
        <v>25136.39</v>
      </c>
      <c r="AH250" t="str">
        <f ca="1"/>
        <v>Acct  3 - ADP</v>
      </c>
      <c r="AI250" t="str">
        <f ca="1"/>
        <v>Ameritas</v>
      </c>
      <c r="AJ250">
        <f ca="1"/>
        <v>46318</v>
      </c>
      <c r="AK250">
        <f ca="1"/>
        <v>114.43</v>
      </c>
      <c r="AL250" t="str">
        <f ca="1"/>
        <v>Acct  4 - Marcus</v>
      </c>
      <c r="AM250" t="str">
        <f ca="1"/>
        <v>Ameritas</v>
      </c>
      <c r="AN250">
        <f ca="1"/>
        <v>46318</v>
      </c>
      <c r="AO250">
        <f ca="1"/>
        <v>12062.04</v>
      </c>
      <c r="AP250" t="str">
        <f ca="1"/>
        <v>Acct  5 - T.Rowe Price</v>
      </c>
      <c r="AQ250" t="str">
        <f ca="1"/>
        <v>Ameritas</v>
      </c>
      <c r="AR250">
        <f ca="1"/>
        <v>46318</v>
      </c>
      <c r="AS250">
        <f ca="1"/>
        <v>-3823.05</v>
      </c>
      <c r="AT250" t="str">
        <f ca="1"/>
        <v>Acct  6 - Platinum</v>
      </c>
      <c r="AU250" t="str">
        <f ca="1"/>
        <v>Ameritas</v>
      </c>
      <c r="AV250">
        <f ca="1"/>
        <v>46318</v>
      </c>
      <c r="AW250">
        <f ca="1"/>
        <v>-7335.82</v>
      </c>
      <c r="AX250" t="str">
        <f ca="1"/>
        <v>Acct  7 - Visa Go</v>
      </c>
      <c r="AY250" t="str">
        <f ca="1"/>
        <v>Ameritas</v>
      </c>
      <c r="AZ250">
        <f ca="1"/>
        <v>46318</v>
      </c>
      <c r="BA250">
        <f ca="1"/>
        <v>-4271.75</v>
      </c>
      <c r="BB250" t="str">
        <f ca="1"/>
        <v>Acct  8 - CareCredit</v>
      </c>
      <c r="BC250" t="str">
        <f ca="1"/>
        <v>Ameritas</v>
      </c>
      <c r="BD250">
        <f ca="1"/>
        <v>46318</v>
      </c>
      <c r="BE250">
        <f ca="1"/>
        <v>0</v>
      </c>
      <c r="BF250" t="str">
        <f ca="1"/>
        <v>Acct  9 - Costco</v>
      </c>
      <c r="BG250" t="str">
        <f ca="1"/>
        <v>Ameritas</v>
      </c>
      <c r="BH250">
        <f ca="1"/>
        <v>46318</v>
      </c>
      <c r="BI250">
        <f ca="1"/>
        <v>1120</v>
      </c>
      <c r="BJ250" t="str">
        <f ca="1"/>
        <v xml:space="preserve">Acct 10 - </v>
      </c>
      <c r="BK250" t="str">
        <f ca="1"/>
        <v>Ameritas</v>
      </c>
      <c r="BL250">
        <f ca="1"/>
        <v>46318</v>
      </c>
      <c r="BM250">
        <f ca="1"/>
        <v>12406.64</v>
      </c>
      <c r="BN250" t="str">
        <f ca="1"/>
        <v xml:space="preserve"> Checking</v>
      </c>
      <c r="BO250" t="str">
        <f ca="1"/>
        <v>Ameritas</v>
      </c>
      <c r="BP250">
        <f ca="1"/>
        <v>46318</v>
      </c>
      <c r="BQ250">
        <f ca="1"/>
        <v>-15430.619999999999</v>
      </c>
      <c r="BR250" t="str">
        <f ca="1"/>
        <v xml:space="preserve"> Credit</v>
      </c>
      <c r="BS250" t="str">
        <f ca="1"/>
        <v>Ameritas</v>
      </c>
      <c r="BT250">
        <f ca="1"/>
        <v>46318</v>
      </c>
      <c r="BU250">
        <f ca="1"/>
        <v>37312.86</v>
      </c>
      <c r="BV250" t="str">
        <f ca="1"/>
        <v xml:space="preserve"> Savings</v>
      </c>
      <c r="BW250" t="str">
        <f ca="1"/>
        <v>Ameritas</v>
      </c>
      <c r="BX250">
        <f ca="1"/>
        <v>46318</v>
      </c>
      <c r="BY250">
        <f ca="1"/>
        <v>35408.879999999997</v>
      </c>
      <c r="BZ250" t="str">
        <f ca="1"/>
        <v xml:space="preserve"> Net Worth</v>
      </c>
    </row>
    <row r="251" spans="1:78" x14ac:dyDescent="0.25">
      <c r="A251" t="str">
        <f ca="1"/>
        <v>Ameritas</v>
      </c>
      <c r="B251" s="8">
        <f ca="1"/>
        <v>46318</v>
      </c>
      <c r="C251" s="107">
        <f ca="1"/>
        <v>2465.4600000000019</v>
      </c>
      <c r="D251" t="str">
        <f ca="1"/>
        <v>Acct  1 - US Bank</v>
      </c>
      <c r="F251" t="str">
        <f ca="1"/>
        <v>Groceries</v>
      </c>
      <c r="G251" s="8">
        <f ca="1"/>
        <v>46319</v>
      </c>
      <c r="H251" s="107">
        <f ca="1"/>
        <v>12206.64</v>
      </c>
      <c r="I251" s="107">
        <f ca="1"/>
        <v>-15430.619999999999</v>
      </c>
      <c r="J251" s="107">
        <f ca="1"/>
        <v>37312.86</v>
      </c>
      <c r="K251" s="107">
        <f ca="1"/>
        <v>35208.879999999997</v>
      </c>
      <c r="L251" s="107">
        <f ca="1"/>
        <v>2465.4600000000019</v>
      </c>
      <c r="M251" s="107">
        <f ca="1"/>
        <v>9741.1799999999985</v>
      </c>
      <c r="N251" s="107">
        <f ca="1"/>
        <v>25136.39</v>
      </c>
      <c r="O251" s="107">
        <f ca="1"/>
        <v>114.43</v>
      </c>
      <c r="P251" s="107">
        <f ca="1"/>
        <v>12062.04</v>
      </c>
      <c r="Q251" s="107">
        <f ca="1"/>
        <v>-3823.05</v>
      </c>
      <c r="R251" s="107">
        <f ca="1"/>
        <v>-7335.82</v>
      </c>
      <c r="S251" s="107">
        <f ca="1"/>
        <v>-4271.75</v>
      </c>
      <c r="T251" s="107">
        <f ca="1"/>
        <v>0</v>
      </c>
      <c r="U251" s="107">
        <f ca="1"/>
        <v>1120</v>
      </c>
      <c r="W251" t="str">
        <f ca="1"/>
        <v>Groceries</v>
      </c>
      <c r="X251">
        <f ca="1"/>
        <v>46319</v>
      </c>
      <c r="Y251">
        <f ca="1"/>
        <v>2465.4600000000019</v>
      </c>
      <c r="Z251" t="str">
        <f ca="1"/>
        <v>Acct  1 - US Bank</v>
      </c>
      <c r="AA251" t="str">
        <f ca="1"/>
        <v>Groceries</v>
      </c>
      <c r="AB251">
        <f ca="1"/>
        <v>46319</v>
      </c>
      <c r="AC251">
        <f ca="1"/>
        <v>9741.1799999999985</v>
      </c>
      <c r="AD251" t="str">
        <f ca="1"/>
        <v>Acct  2 - Wells Fargo</v>
      </c>
      <c r="AE251" t="str">
        <f ca="1"/>
        <v>Groceries</v>
      </c>
      <c r="AF251">
        <f ca="1"/>
        <v>46319</v>
      </c>
      <c r="AG251">
        <f ca="1"/>
        <v>25136.39</v>
      </c>
      <c r="AH251" t="str">
        <f ca="1"/>
        <v>Acct  3 - ADP</v>
      </c>
      <c r="AI251" t="str">
        <f ca="1"/>
        <v>Groceries</v>
      </c>
      <c r="AJ251">
        <f ca="1"/>
        <v>46319</v>
      </c>
      <c r="AK251">
        <f ca="1"/>
        <v>114.43</v>
      </c>
      <c r="AL251" t="str">
        <f ca="1"/>
        <v>Acct  4 - Marcus</v>
      </c>
      <c r="AM251" t="str">
        <f ca="1"/>
        <v>Groceries</v>
      </c>
      <c r="AN251">
        <f ca="1"/>
        <v>46319</v>
      </c>
      <c r="AO251">
        <f ca="1"/>
        <v>12062.04</v>
      </c>
      <c r="AP251" t="str">
        <f ca="1"/>
        <v>Acct  5 - T.Rowe Price</v>
      </c>
      <c r="AQ251" t="str">
        <f ca="1"/>
        <v>Groceries</v>
      </c>
      <c r="AR251">
        <f ca="1"/>
        <v>46319</v>
      </c>
      <c r="AS251">
        <f ca="1"/>
        <v>-3823.05</v>
      </c>
      <c r="AT251" t="str">
        <f ca="1"/>
        <v>Acct  6 - Platinum</v>
      </c>
      <c r="AU251" t="str">
        <f ca="1"/>
        <v>Groceries</v>
      </c>
      <c r="AV251">
        <f ca="1"/>
        <v>46319</v>
      </c>
      <c r="AW251">
        <f ca="1"/>
        <v>-7335.82</v>
      </c>
      <c r="AX251" t="str">
        <f ca="1"/>
        <v>Acct  7 - Visa Go</v>
      </c>
      <c r="AY251" t="str">
        <f ca="1"/>
        <v>Groceries</v>
      </c>
      <c r="AZ251">
        <f ca="1"/>
        <v>46319</v>
      </c>
      <c r="BA251">
        <f ca="1"/>
        <v>-4271.75</v>
      </c>
      <c r="BB251" t="str">
        <f ca="1"/>
        <v>Acct  8 - CareCredit</v>
      </c>
      <c r="BC251" t="str">
        <f ca="1"/>
        <v>Groceries</v>
      </c>
      <c r="BD251">
        <f ca="1"/>
        <v>46319</v>
      </c>
      <c r="BE251">
        <f ca="1"/>
        <v>0</v>
      </c>
      <c r="BF251" t="str">
        <f ca="1"/>
        <v>Acct  9 - Costco</v>
      </c>
      <c r="BG251" t="str">
        <f ca="1"/>
        <v>Groceries</v>
      </c>
      <c r="BH251">
        <f ca="1"/>
        <v>46319</v>
      </c>
      <c r="BI251">
        <f ca="1"/>
        <v>1120</v>
      </c>
      <c r="BJ251" t="str">
        <f ca="1"/>
        <v xml:space="preserve">Acct 10 - </v>
      </c>
      <c r="BK251" t="str">
        <f ca="1"/>
        <v>Groceries</v>
      </c>
      <c r="BL251">
        <f ca="1"/>
        <v>46319</v>
      </c>
      <c r="BM251">
        <f ca="1"/>
        <v>12206.64</v>
      </c>
      <c r="BN251" t="str">
        <f ca="1"/>
        <v xml:space="preserve"> Checking</v>
      </c>
      <c r="BO251" t="str">
        <f ca="1"/>
        <v>Groceries</v>
      </c>
      <c r="BP251">
        <f ca="1"/>
        <v>46319</v>
      </c>
      <c r="BQ251">
        <f ca="1"/>
        <v>-15430.619999999999</v>
      </c>
      <c r="BR251" t="str">
        <f ca="1"/>
        <v xml:space="preserve"> Credit</v>
      </c>
      <c r="BS251" t="str">
        <f ca="1"/>
        <v>Groceries</v>
      </c>
      <c r="BT251">
        <f ca="1"/>
        <v>46319</v>
      </c>
      <c r="BU251">
        <f ca="1"/>
        <v>37312.86</v>
      </c>
      <c r="BV251" t="str">
        <f ca="1"/>
        <v xml:space="preserve"> Savings</v>
      </c>
      <c r="BW251" t="str">
        <f ca="1"/>
        <v>Groceries</v>
      </c>
      <c r="BX251">
        <f ca="1"/>
        <v>46319</v>
      </c>
      <c r="BY251">
        <f ca="1"/>
        <v>35208.879999999997</v>
      </c>
      <c r="BZ251" t="str">
        <f ca="1"/>
        <v xml:space="preserve"> Net Worth</v>
      </c>
    </row>
    <row r="252" spans="1:78" x14ac:dyDescent="0.25">
      <c r="A252" t="str">
        <f ca="1"/>
        <v>Groceries</v>
      </c>
      <c r="B252" s="8">
        <f ca="1"/>
        <v>46319</v>
      </c>
      <c r="C252" s="107">
        <f ca="1"/>
        <v>2465.4600000000019</v>
      </c>
      <c r="D252" t="str">
        <f ca="1"/>
        <v>Acct  1 - US Bank</v>
      </c>
      <c r="F252" t="str">
        <f ca="1"/>
        <v>Food &amp; Drinks</v>
      </c>
      <c r="G252" s="8">
        <f ca="1"/>
        <v>46319</v>
      </c>
      <c r="H252" s="107">
        <f ca="1"/>
        <v>12006.64</v>
      </c>
      <c r="I252" s="107">
        <f ca="1"/>
        <v>-15430.619999999999</v>
      </c>
      <c r="J252" s="107">
        <f ca="1"/>
        <v>37312.86</v>
      </c>
      <c r="K252" s="107">
        <f ca="1"/>
        <v>35008.879999999997</v>
      </c>
      <c r="L252" s="107">
        <f ca="1"/>
        <v>2465.4600000000019</v>
      </c>
      <c r="M252" s="107">
        <f ca="1"/>
        <v>9541.1799999999985</v>
      </c>
      <c r="N252" s="107">
        <f ca="1"/>
        <v>25136.39</v>
      </c>
      <c r="O252" s="107">
        <f ca="1"/>
        <v>114.43</v>
      </c>
      <c r="P252" s="107">
        <f ca="1"/>
        <v>12062.04</v>
      </c>
      <c r="Q252" s="107">
        <f ca="1"/>
        <v>-3823.05</v>
      </c>
      <c r="R252" s="107">
        <f ca="1"/>
        <v>-7335.82</v>
      </c>
      <c r="S252" s="107">
        <f ca="1"/>
        <v>-4271.75</v>
      </c>
      <c r="T252" s="107">
        <f ca="1"/>
        <v>0</v>
      </c>
      <c r="U252" s="107">
        <f ca="1"/>
        <v>1120</v>
      </c>
      <c r="W252" t="str">
        <f ca="1"/>
        <v>Food &amp; Drinks</v>
      </c>
      <c r="X252">
        <f ca="1"/>
        <v>46319</v>
      </c>
      <c r="Y252">
        <f ca="1"/>
        <v>2465.4600000000019</v>
      </c>
      <c r="Z252" t="str">
        <f ca="1"/>
        <v>Acct  1 - US Bank</v>
      </c>
      <c r="AA252" t="str">
        <f ca="1"/>
        <v>Food &amp; Drinks</v>
      </c>
      <c r="AB252">
        <f ca="1"/>
        <v>46319</v>
      </c>
      <c r="AC252">
        <f ca="1"/>
        <v>9541.1799999999985</v>
      </c>
      <c r="AD252" t="str">
        <f ca="1"/>
        <v>Acct  2 - Wells Fargo</v>
      </c>
      <c r="AE252" t="str">
        <f ca="1"/>
        <v>Food &amp; Drinks</v>
      </c>
      <c r="AF252">
        <f ca="1"/>
        <v>46319</v>
      </c>
      <c r="AG252">
        <f ca="1"/>
        <v>25136.39</v>
      </c>
      <c r="AH252" t="str">
        <f ca="1"/>
        <v>Acct  3 - ADP</v>
      </c>
      <c r="AI252" t="str">
        <f ca="1"/>
        <v>Food &amp; Drinks</v>
      </c>
      <c r="AJ252">
        <f ca="1"/>
        <v>46319</v>
      </c>
      <c r="AK252">
        <f ca="1"/>
        <v>114.43</v>
      </c>
      <c r="AL252" t="str">
        <f ca="1"/>
        <v>Acct  4 - Marcus</v>
      </c>
      <c r="AM252" t="str">
        <f ca="1"/>
        <v>Food &amp; Drinks</v>
      </c>
      <c r="AN252">
        <f ca="1"/>
        <v>46319</v>
      </c>
      <c r="AO252">
        <f ca="1"/>
        <v>12062.04</v>
      </c>
      <c r="AP252" t="str">
        <f ca="1"/>
        <v>Acct  5 - T.Rowe Price</v>
      </c>
      <c r="AQ252" t="str">
        <f ca="1"/>
        <v>Food &amp; Drinks</v>
      </c>
      <c r="AR252">
        <f ca="1"/>
        <v>46319</v>
      </c>
      <c r="AS252">
        <f ca="1"/>
        <v>-3823.05</v>
      </c>
      <c r="AT252" t="str">
        <f ca="1"/>
        <v>Acct  6 - Platinum</v>
      </c>
      <c r="AU252" t="str">
        <f ca="1"/>
        <v>Food &amp; Drinks</v>
      </c>
      <c r="AV252">
        <f ca="1"/>
        <v>46319</v>
      </c>
      <c r="AW252">
        <f ca="1"/>
        <v>-7335.82</v>
      </c>
      <c r="AX252" t="str">
        <f ca="1"/>
        <v>Acct  7 - Visa Go</v>
      </c>
      <c r="AY252" t="str">
        <f ca="1"/>
        <v>Food &amp; Drinks</v>
      </c>
      <c r="AZ252">
        <f ca="1"/>
        <v>46319</v>
      </c>
      <c r="BA252">
        <f ca="1"/>
        <v>-4271.75</v>
      </c>
      <c r="BB252" t="str">
        <f ca="1"/>
        <v>Acct  8 - CareCredit</v>
      </c>
      <c r="BC252" t="str">
        <f ca="1"/>
        <v>Food &amp; Drinks</v>
      </c>
      <c r="BD252">
        <f ca="1"/>
        <v>46319</v>
      </c>
      <c r="BE252">
        <f ca="1"/>
        <v>0</v>
      </c>
      <c r="BF252" t="str">
        <f ca="1"/>
        <v>Acct  9 - Costco</v>
      </c>
      <c r="BG252" t="str">
        <f ca="1"/>
        <v>Food &amp; Drinks</v>
      </c>
      <c r="BH252">
        <f ca="1"/>
        <v>46319</v>
      </c>
      <c r="BI252">
        <f ca="1"/>
        <v>1120</v>
      </c>
      <c r="BJ252" t="str">
        <f ca="1"/>
        <v xml:space="preserve">Acct 10 - </v>
      </c>
      <c r="BK252" t="str">
        <f ca="1"/>
        <v>Food &amp; Drinks</v>
      </c>
      <c r="BL252">
        <f ca="1"/>
        <v>46319</v>
      </c>
      <c r="BM252">
        <f ca="1"/>
        <v>12006.64</v>
      </c>
      <c r="BN252" t="str">
        <f ca="1"/>
        <v xml:space="preserve"> Checking</v>
      </c>
      <c r="BO252" t="str">
        <f ca="1"/>
        <v>Food &amp; Drinks</v>
      </c>
      <c r="BP252">
        <f ca="1"/>
        <v>46319</v>
      </c>
      <c r="BQ252">
        <f ca="1"/>
        <v>-15430.619999999999</v>
      </c>
      <c r="BR252" t="str">
        <f ca="1"/>
        <v xml:space="preserve"> Credit</v>
      </c>
      <c r="BS252" t="str">
        <f ca="1"/>
        <v>Food &amp; Drinks</v>
      </c>
      <c r="BT252">
        <f ca="1"/>
        <v>46319</v>
      </c>
      <c r="BU252">
        <f ca="1"/>
        <v>37312.86</v>
      </c>
      <c r="BV252" t="str">
        <f ca="1"/>
        <v xml:space="preserve"> Savings</v>
      </c>
      <c r="BW252" t="str">
        <f ca="1"/>
        <v>Food &amp; Drinks</v>
      </c>
      <c r="BX252">
        <f ca="1"/>
        <v>46319</v>
      </c>
      <c r="BY252">
        <f ca="1"/>
        <v>35008.879999999997</v>
      </c>
      <c r="BZ252" t="str">
        <f ca="1"/>
        <v xml:space="preserve"> Net Worth</v>
      </c>
    </row>
    <row r="253" spans="1:78" x14ac:dyDescent="0.25">
      <c r="A253" t="str">
        <f ca="1"/>
        <v>Food &amp; Drinks</v>
      </c>
      <c r="B253" s="8">
        <f ca="1"/>
        <v>46319</v>
      </c>
      <c r="C253" s="107">
        <f ca="1"/>
        <v>2465.4600000000019</v>
      </c>
      <c r="D253" t="str">
        <f ca="1"/>
        <v>Acct  1 - US Bank</v>
      </c>
      <c r="F253" t="str">
        <f ca="1"/>
        <v>Cese Transfer</v>
      </c>
      <c r="G253" s="8">
        <f ca="1"/>
        <v>46320</v>
      </c>
      <c r="H253" s="107">
        <f ca="1"/>
        <v>12148.64</v>
      </c>
      <c r="I253" s="107">
        <f ca="1"/>
        <v>-15430.619999999999</v>
      </c>
      <c r="J253" s="107">
        <f ca="1"/>
        <v>37312.86</v>
      </c>
      <c r="K253" s="107">
        <f ca="1"/>
        <v>35150.879999999997</v>
      </c>
      <c r="L253" s="107">
        <f ca="1"/>
        <v>2607.4600000000019</v>
      </c>
      <c r="M253" s="107">
        <f ca="1"/>
        <v>9541.1799999999985</v>
      </c>
      <c r="N253" s="107">
        <f ca="1"/>
        <v>25136.39</v>
      </c>
      <c r="O253" s="107">
        <f ca="1"/>
        <v>114.43</v>
      </c>
      <c r="P253" s="107">
        <f ca="1"/>
        <v>12062.04</v>
      </c>
      <c r="Q253" s="107">
        <f ca="1"/>
        <v>-3823.05</v>
      </c>
      <c r="R253" s="107">
        <f ca="1"/>
        <v>-7335.82</v>
      </c>
      <c r="S253" s="107">
        <f ca="1"/>
        <v>-4271.75</v>
      </c>
      <c r="T253" s="107">
        <f ca="1"/>
        <v>0</v>
      </c>
      <c r="U253" s="107">
        <f ca="1"/>
        <v>1120</v>
      </c>
      <c r="W253" t="str">
        <f ca="1"/>
        <v>Cese Transfer</v>
      </c>
      <c r="X253">
        <f ca="1"/>
        <v>46320</v>
      </c>
      <c r="Y253">
        <f ca="1"/>
        <v>2607.4600000000019</v>
      </c>
      <c r="Z253" t="str">
        <f ca="1"/>
        <v>Acct  1 - US Bank</v>
      </c>
      <c r="AA253" t="str">
        <f ca="1"/>
        <v>Cese Transfer</v>
      </c>
      <c r="AB253">
        <f ca="1"/>
        <v>46320</v>
      </c>
      <c r="AC253">
        <f ca="1"/>
        <v>9541.1799999999985</v>
      </c>
      <c r="AD253" t="str">
        <f ca="1"/>
        <v>Acct  2 - Wells Fargo</v>
      </c>
      <c r="AE253" t="str">
        <f ca="1"/>
        <v>Cese Transfer</v>
      </c>
      <c r="AF253">
        <f ca="1"/>
        <v>46320</v>
      </c>
      <c r="AG253">
        <f ca="1"/>
        <v>25136.39</v>
      </c>
      <c r="AH253" t="str">
        <f ca="1"/>
        <v>Acct  3 - ADP</v>
      </c>
      <c r="AI253" t="str">
        <f ca="1"/>
        <v>Cese Transfer</v>
      </c>
      <c r="AJ253">
        <f ca="1"/>
        <v>46320</v>
      </c>
      <c r="AK253">
        <f ca="1"/>
        <v>114.43</v>
      </c>
      <c r="AL253" t="str">
        <f ca="1"/>
        <v>Acct  4 - Marcus</v>
      </c>
      <c r="AM253" t="str">
        <f ca="1"/>
        <v>Cese Transfer</v>
      </c>
      <c r="AN253">
        <f ca="1"/>
        <v>46320</v>
      </c>
      <c r="AO253">
        <f ca="1"/>
        <v>12062.04</v>
      </c>
      <c r="AP253" t="str">
        <f ca="1"/>
        <v>Acct  5 - T.Rowe Price</v>
      </c>
      <c r="AQ253" t="str">
        <f ca="1"/>
        <v>Cese Transfer</v>
      </c>
      <c r="AR253">
        <f ca="1"/>
        <v>46320</v>
      </c>
      <c r="AS253">
        <f ca="1"/>
        <v>-3823.05</v>
      </c>
      <c r="AT253" t="str">
        <f ca="1"/>
        <v>Acct  6 - Platinum</v>
      </c>
      <c r="AU253" t="str">
        <f ca="1"/>
        <v>Cese Transfer</v>
      </c>
      <c r="AV253">
        <f ca="1"/>
        <v>46320</v>
      </c>
      <c r="AW253">
        <f ca="1"/>
        <v>-7335.82</v>
      </c>
      <c r="AX253" t="str">
        <f ca="1"/>
        <v>Acct  7 - Visa Go</v>
      </c>
      <c r="AY253" t="str">
        <f ca="1"/>
        <v>Cese Transfer</v>
      </c>
      <c r="AZ253">
        <f ca="1"/>
        <v>46320</v>
      </c>
      <c r="BA253">
        <f ca="1"/>
        <v>-4271.75</v>
      </c>
      <c r="BB253" t="str">
        <f ca="1"/>
        <v>Acct  8 - CareCredit</v>
      </c>
      <c r="BC253" t="str">
        <f ca="1"/>
        <v>Cese Transfer</v>
      </c>
      <c r="BD253">
        <f ca="1"/>
        <v>46320</v>
      </c>
      <c r="BE253">
        <f ca="1"/>
        <v>0</v>
      </c>
      <c r="BF253" t="str">
        <f ca="1"/>
        <v>Acct  9 - Costco</v>
      </c>
      <c r="BG253" t="str">
        <f ca="1"/>
        <v>Cese Transfer</v>
      </c>
      <c r="BH253">
        <f ca="1"/>
        <v>46320</v>
      </c>
      <c r="BI253">
        <f ca="1"/>
        <v>1120</v>
      </c>
      <c r="BJ253" t="str">
        <f ca="1"/>
        <v xml:space="preserve">Acct 10 - </v>
      </c>
      <c r="BK253" t="str">
        <f ca="1"/>
        <v>Cese Transfer</v>
      </c>
      <c r="BL253">
        <f ca="1"/>
        <v>46320</v>
      </c>
      <c r="BM253">
        <f ca="1"/>
        <v>12148.64</v>
      </c>
      <c r="BN253" t="str">
        <f ca="1"/>
        <v xml:space="preserve"> Checking</v>
      </c>
      <c r="BO253" t="str">
        <f ca="1"/>
        <v>Cese Transfer</v>
      </c>
      <c r="BP253">
        <f ca="1"/>
        <v>46320</v>
      </c>
      <c r="BQ253">
        <f ca="1"/>
        <v>-15430.619999999999</v>
      </c>
      <c r="BR253" t="str">
        <f ca="1"/>
        <v xml:space="preserve"> Credit</v>
      </c>
      <c r="BS253" t="str">
        <f ca="1"/>
        <v>Cese Transfer</v>
      </c>
      <c r="BT253">
        <f ca="1"/>
        <v>46320</v>
      </c>
      <c r="BU253">
        <f ca="1"/>
        <v>37312.86</v>
      </c>
      <c r="BV253" t="str">
        <f ca="1"/>
        <v xml:space="preserve"> Savings</v>
      </c>
      <c r="BW253" t="str">
        <f ca="1"/>
        <v>Cese Transfer</v>
      </c>
      <c r="BX253">
        <f ca="1"/>
        <v>46320</v>
      </c>
      <c r="BY253">
        <f ca="1"/>
        <v>35150.879999999997</v>
      </c>
      <c r="BZ253" t="str">
        <f ca="1"/>
        <v xml:space="preserve"> Net Worth</v>
      </c>
    </row>
    <row r="254" spans="1:78" x14ac:dyDescent="0.25">
      <c r="A254" t="str">
        <f ca="1"/>
        <v>Cese Transfer</v>
      </c>
      <c r="B254" s="8">
        <f ca="1"/>
        <v>46320</v>
      </c>
      <c r="C254" s="107">
        <f ca="1"/>
        <v>2607.4600000000019</v>
      </c>
      <c r="D254" t="str">
        <f ca="1"/>
        <v>Acct  1 - US Bank</v>
      </c>
      <c r="F254" t="str">
        <f ca="1"/>
        <v>Internet</v>
      </c>
      <c r="G254" s="8">
        <f ca="1"/>
        <v>46321</v>
      </c>
      <c r="H254" s="107">
        <f ca="1"/>
        <v>12148.64</v>
      </c>
      <c r="I254" s="107">
        <f ca="1"/>
        <v>-15430.619999999999</v>
      </c>
      <c r="J254" s="107">
        <f ca="1"/>
        <v>37312.86</v>
      </c>
      <c r="K254" s="107">
        <f ca="1"/>
        <v>35150.879999999997</v>
      </c>
      <c r="L254" s="107">
        <f ca="1"/>
        <v>2607.4600000000019</v>
      </c>
      <c r="M254" s="107">
        <f ca="1"/>
        <v>9541.1799999999985</v>
      </c>
      <c r="N254" s="107">
        <f ca="1"/>
        <v>25136.39</v>
      </c>
      <c r="O254" s="107">
        <f ca="1"/>
        <v>114.43</v>
      </c>
      <c r="P254" s="107">
        <f ca="1"/>
        <v>12062.04</v>
      </c>
      <c r="Q254" s="107">
        <f ca="1"/>
        <v>-3823.05</v>
      </c>
      <c r="R254" s="107">
        <f ca="1"/>
        <v>-7335.82</v>
      </c>
      <c r="S254" s="107">
        <f ca="1"/>
        <v>-4271.75</v>
      </c>
      <c r="T254" s="107">
        <f ca="1"/>
        <v>0</v>
      </c>
      <c r="U254" s="107">
        <f ca="1"/>
        <v>1120</v>
      </c>
      <c r="W254" t="str">
        <f ca="1"/>
        <v>Internet</v>
      </c>
      <c r="X254">
        <f ca="1"/>
        <v>46321</v>
      </c>
      <c r="Y254">
        <f ca="1"/>
        <v>2607.4600000000019</v>
      </c>
      <c r="Z254" t="str">
        <f ca="1"/>
        <v>Acct  1 - US Bank</v>
      </c>
      <c r="AA254" t="str">
        <f ca="1"/>
        <v>Internet</v>
      </c>
      <c r="AB254">
        <f ca="1"/>
        <v>46321</v>
      </c>
      <c r="AC254">
        <f ca="1"/>
        <v>9541.1799999999985</v>
      </c>
      <c r="AD254" t="str">
        <f ca="1"/>
        <v>Acct  2 - Wells Fargo</v>
      </c>
      <c r="AE254" t="str">
        <f ca="1"/>
        <v>Internet</v>
      </c>
      <c r="AF254">
        <f ca="1"/>
        <v>46321</v>
      </c>
      <c r="AG254">
        <f ca="1"/>
        <v>25136.39</v>
      </c>
      <c r="AH254" t="str">
        <f ca="1"/>
        <v>Acct  3 - ADP</v>
      </c>
      <c r="AI254" t="str">
        <f ca="1"/>
        <v>Internet</v>
      </c>
      <c r="AJ254">
        <f ca="1"/>
        <v>46321</v>
      </c>
      <c r="AK254">
        <f ca="1"/>
        <v>114.43</v>
      </c>
      <c r="AL254" t="str">
        <f ca="1"/>
        <v>Acct  4 - Marcus</v>
      </c>
      <c r="AM254" t="str">
        <f ca="1"/>
        <v>Internet</v>
      </c>
      <c r="AN254">
        <f ca="1"/>
        <v>46321</v>
      </c>
      <c r="AO254">
        <f ca="1"/>
        <v>12062.04</v>
      </c>
      <c r="AP254" t="str">
        <f ca="1"/>
        <v>Acct  5 - T.Rowe Price</v>
      </c>
      <c r="AQ254" t="str">
        <f ca="1"/>
        <v>Internet</v>
      </c>
      <c r="AR254">
        <f ca="1"/>
        <v>46321</v>
      </c>
      <c r="AS254">
        <f ca="1"/>
        <v>-3823.05</v>
      </c>
      <c r="AT254" t="str">
        <f ca="1"/>
        <v>Acct  6 - Platinum</v>
      </c>
      <c r="AU254" t="str">
        <f ca="1"/>
        <v>Internet</v>
      </c>
      <c r="AV254">
        <f ca="1"/>
        <v>46321</v>
      </c>
      <c r="AW254">
        <f ca="1"/>
        <v>-7335.82</v>
      </c>
      <c r="AX254" t="str">
        <f ca="1"/>
        <v>Acct  7 - Visa Go</v>
      </c>
      <c r="AY254" t="str">
        <f ca="1"/>
        <v>Internet</v>
      </c>
      <c r="AZ254">
        <f ca="1"/>
        <v>46321</v>
      </c>
      <c r="BA254">
        <f ca="1"/>
        <v>-4271.75</v>
      </c>
      <c r="BB254" t="str">
        <f ca="1"/>
        <v>Acct  8 - CareCredit</v>
      </c>
      <c r="BC254" t="str">
        <f ca="1"/>
        <v>Internet</v>
      </c>
      <c r="BD254">
        <f ca="1"/>
        <v>46321</v>
      </c>
      <c r="BE254">
        <f ca="1"/>
        <v>0</v>
      </c>
      <c r="BF254" t="str">
        <f ca="1"/>
        <v>Acct  9 - Costco</v>
      </c>
      <c r="BG254" t="str">
        <f ca="1"/>
        <v>Internet</v>
      </c>
      <c r="BH254">
        <f ca="1"/>
        <v>46321</v>
      </c>
      <c r="BI254">
        <f ca="1"/>
        <v>1120</v>
      </c>
      <c r="BJ254" t="str">
        <f ca="1"/>
        <v xml:space="preserve">Acct 10 - </v>
      </c>
      <c r="BK254" t="str">
        <f ca="1"/>
        <v>Internet</v>
      </c>
      <c r="BL254">
        <f ca="1"/>
        <v>46321</v>
      </c>
      <c r="BM254">
        <f ca="1"/>
        <v>12148.64</v>
      </c>
      <c r="BN254" t="str">
        <f ca="1"/>
        <v xml:space="preserve"> Checking</v>
      </c>
      <c r="BO254" t="str">
        <f ca="1"/>
        <v>Internet</v>
      </c>
      <c r="BP254">
        <f ca="1"/>
        <v>46321</v>
      </c>
      <c r="BQ254">
        <f ca="1"/>
        <v>-15430.619999999999</v>
      </c>
      <c r="BR254" t="str">
        <f ca="1"/>
        <v xml:space="preserve"> Credit</v>
      </c>
      <c r="BS254" t="str">
        <f ca="1"/>
        <v>Internet</v>
      </c>
      <c r="BT254">
        <f ca="1"/>
        <v>46321</v>
      </c>
      <c r="BU254">
        <f ca="1"/>
        <v>37312.86</v>
      </c>
      <c r="BV254" t="str">
        <f ca="1"/>
        <v xml:space="preserve"> Savings</v>
      </c>
      <c r="BW254" t="str">
        <f ca="1"/>
        <v>Internet</v>
      </c>
      <c r="BX254">
        <f ca="1"/>
        <v>46321</v>
      </c>
      <c r="BY254">
        <f ca="1"/>
        <v>35150.879999999997</v>
      </c>
      <c r="BZ254" t="str">
        <f ca="1"/>
        <v xml:space="preserve"> Net Worth</v>
      </c>
    </row>
    <row r="255" spans="1:78" x14ac:dyDescent="0.25">
      <c r="A255" t="str">
        <f ca="1"/>
        <v>Internet</v>
      </c>
      <c r="B255" s="8">
        <f ca="1"/>
        <v>46321</v>
      </c>
      <c r="C255" s="107">
        <f ca="1"/>
        <v>2607.4600000000019</v>
      </c>
      <c r="D255" t="str">
        <f ca="1"/>
        <v>Acct  1 - US Bank</v>
      </c>
      <c r="F255" t="str">
        <f ca="1"/>
        <v>Windsurf</v>
      </c>
      <c r="G255" s="8">
        <f ca="1"/>
        <v>46321</v>
      </c>
      <c r="H255" s="107">
        <f ca="1"/>
        <v>12133.64</v>
      </c>
      <c r="I255" s="107">
        <f ca="1"/>
        <v>-15430.619999999999</v>
      </c>
      <c r="J255" s="107">
        <f ca="1"/>
        <v>37312.86</v>
      </c>
      <c r="K255" s="107">
        <f ca="1"/>
        <v>35135.879999999997</v>
      </c>
      <c r="L255" s="107">
        <f ca="1"/>
        <v>2592.4600000000019</v>
      </c>
      <c r="M255" s="107">
        <f ca="1"/>
        <v>9541.1799999999985</v>
      </c>
      <c r="N255" s="107">
        <f ca="1"/>
        <v>25136.39</v>
      </c>
      <c r="O255" s="107">
        <f ca="1"/>
        <v>114.43</v>
      </c>
      <c r="P255" s="107">
        <f ca="1"/>
        <v>12062.04</v>
      </c>
      <c r="Q255" s="107">
        <f ca="1"/>
        <v>-3823.05</v>
      </c>
      <c r="R255" s="107">
        <f ca="1"/>
        <v>-7335.82</v>
      </c>
      <c r="S255" s="107">
        <f ca="1"/>
        <v>-4271.75</v>
      </c>
      <c r="T255" s="107">
        <f ca="1"/>
        <v>0</v>
      </c>
      <c r="U255" s="107">
        <f ca="1"/>
        <v>1120</v>
      </c>
      <c r="W255" t="str">
        <f ca="1"/>
        <v>Windsurf</v>
      </c>
      <c r="X255">
        <f ca="1"/>
        <v>46321</v>
      </c>
      <c r="Y255">
        <f ca="1"/>
        <v>2592.4600000000019</v>
      </c>
      <c r="Z255" t="str">
        <f ca="1"/>
        <v>Acct  1 - US Bank</v>
      </c>
      <c r="AA255" t="str">
        <f ca="1"/>
        <v>Windsurf</v>
      </c>
      <c r="AB255">
        <f ca="1"/>
        <v>46321</v>
      </c>
      <c r="AC255">
        <f ca="1"/>
        <v>9541.1799999999985</v>
      </c>
      <c r="AD255" t="str">
        <f ca="1"/>
        <v>Acct  2 - Wells Fargo</v>
      </c>
      <c r="AE255" t="str">
        <f ca="1"/>
        <v>Windsurf</v>
      </c>
      <c r="AF255">
        <f ca="1"/>
        <v>46321</v>
      </c>
      <c r="AG255">
        <f ca="1"/>
        <v>25136.39</v>
      </c>
      <c r="AH255" t="str">
        <f ca="1"/>
        <v>Acct  3 - ADP</v>
      </c>
      <c r="AI255" t="str">
        <f ca="1"/>
        <v>Windsurf</v>
      </c>
      <c r="AJ255">
        <f ca="1"/>
        <v>46321</v>
      </c>
      <c r="AK255">
        <f ca="1"/>
        <v>114.43</v>
      </c>
      <c r="AL255" t="str">
        <f ca="1"/>
        <v>Acct  4 - Marcus</v>
      </c>
      <c r="AM255" t="str">
        <f ca="1"/>
        <v>Windsurf</v>
      </c>
      <c r="AN255">
        <f ca="1"/>
        <v>46321</v>
      </c>
      <c r="AO255">
        <f ca="1"/>
        <v>12062.04</v>
      </c>
      <c r="AP255" t="str">
        <f ca="1"/>
        <v>Acct  5 - T.Rowe Price</v>
      </c>
      <c r="AQ255" t="str">
        <f ca="1"/>
        <v>Windsurf</v>
      </c>
      <c r="AR255">
        <f ca="1"/>
        <v>46321</v>
      </c>
      <c r="AS255">
        <f ca="1"/>
        <v>-3823.05</v>
      </c>
      <c r="AT255" t="str">
        <f ca="1"/>
        <v>Acct  6 - Platinum</v>
      </c>
      <c r="AU255" t="str">
        <f ca="1"/>
        <v>Windsurf</v>
      </c>
      <c r="AV255">
        <f ca="1"/>
        <v>46321</v>
      </c>
      <c r="AW255">
        <f ca="1"/>
        <v>-7335.82</v>
      </c>
      <c r="AX255" t="str">
        <f ca="1"/>
        <v>Acct  7 - Visa Go</v>
      </c>
      <c r="AY255" t="str">
        <f ca="1"/>
        <v>Windsurf</v>
      </c>
      <c r="AZ255">
        <f ca="1"/>
        <v>46321</v>
      </c>
      <c r="BA255">
        <f ca="1"/>
        <v>-4271.75</v>
      </c>
      <c r="BB255" t="str">
        <f ca="1"/>
        <v>Acct  8 - CareCredit</v>
      </c>
      <c r="BC255" t="str">
        <f ca="1"/>
        <v>Windsurf</v>
      </c>
      <c r="BD255">
        <f ca="1"/>
        <v>46321</v>
      </c>
      <c r="BE255">
        <f ca="1"/>
        <v>0</v>
      </c>
      <c r="BF255" t="str">
        <f ca="1"/>
        <v>Acct  9 - Costco</v>
      </c>
      <c r="BG255" t="str">
        <f ca="1"/>
        <v>Windsurf</v>
      </c>
      <c r="BH255">
        <f ca="1"/>
        <v>46321</v>
      </c>
      <c r="BI255">
        <f ca="1"/>
        <v>1120</v>
      </c>
      <c r="BJ255" t="str">
        <f ca="1"/>
        <v xml:space="preserve">Acct 10 - </v>
      </c>
      <c r="BK255" t="str">
        <f ca="1"/>
        <v>Windsurf</v>
      </c>
      <c r="BL255">
        <f ca="1"/>
        <v>46321</v>
      </c>
      <c r="BM255">
        <f ca="1"/>
        <v>12133.64</v>
      </c>
      <c r="BN255" t="str">
        <f ca="1"/>
        <v xml:space="preserve"> Checking</v>
      </c>
      <c r="BO255" t="str">
        <f ca="1"/>
        <v>Windsurf</v>
      </c>
      <c r="BP255">
        <f ca="1"/>
        <v>46321</v>
      </c>
      <c r="BQ255">
        <f ca="1"/>
        <v>-15430.619999999999</v>
      </c>
      <c r="BR255" t="str">
        <f ca="1"/>
        <v xml:space="preserve"> Credit</v>
      </c>
      <c r="BS255" t="str">
        <f ca="1"/>
        <v>Windsurf</v>
      </c>
      <c r="BT255">
        <f ca="1"/>
        <v>46321</v>
      </c>
      <c r="BU255">
        <f ca="1"/>
        <v>37312.86</v>
      </c>
      <c r="BV255" t="str">
        <f ca="1"/>
        <v xml:space="preserve"> Savings</v>
      </c>
      <c r="BW255" t="str">
        <f ca="1"/>
        <v>Windsurf</v>
      </c>
      <c r="BX255">
        <f ca="1"/>
        <v>46321</v>
      </c>
      <c r="BY255">
        <f ca="1"/>
        <v>35135.879999999997</v>
      </c>
      <c r="BZ255" t="str">
        <f ca="1"/>
        <v xml:space="preserve"> Net Worth</v>
      </c>
    </row>
    <row r="256" spans="1:78" x14ac:dyDescent="0.25">
      <c r="A256" t="str">
        <f ca="1"/>
        <v>Windsurf</v>
      </c>
      <c r="B256" s="8">
        <f ca="1"/>
        <v>46321</v>
      </c>
      <c r="C256" s="107">
        <f ca="1"/>
        <v>2592.4600000000019</v>
      </c>
      <c r="D256" t="str">
        <f ca="1"/>
        <v>Acct  1 - US Bank</v>
      </c>
      <c r="F256" t="str">
        <f ca="1"/>
        <v>Tidal</v>
      </c>
      <c r="G256" s="8">
        <f ca="1"/>
        <v>46322</v>
      </c>
      <c r="H256" s="107">
        <f ca="1"/>
        <v>12122.650000000001</v>
      </c>
      <c r="I256" s="107">
        <f ca="1"/>
        <v>-15430.619999999999</v>
      </c>
      <c r="J256" s="107">
        <f ca="1"/>
        <v>37312.86</v>
      </c>
      <c r="K256" s="107">
        <f ca="1"/>
        <v>35124.89</v>
      </c>
      <c r="L256" s="107">
        <f ca="1"/>
        <v>2581.4700000000021</v>
      </c>
      <c r="M256" s="107">
        <f ca="1"/>
        <v>9541.1799999999985</v>
      </c>
      <c r="N256" s="107">
        <f ca="1"/>
        <v>25136.39</v>
      </c>
      <c r="O256" s="107">
        <f ca="1"/>
        <v>114.43</v>
      </c>
      <c r="P256" s="107">
        <f ca="1"/>
        <v>12062.04</v>
      </c>
      <c r="Q256" s="107">
        <f ca="1"/>
        <v>-3823.05</v>
      </c>
      <c r="R256" s="107">
        <f ca="1"/>
        <v>-7335.82</v>
      </c>
      <c r="S256" s="107">
        <f ca="1"/>
        <v>-4271.75</v>
      </c>
      <c r="T256" s="107">
        <f ca="1"/>
        <v>0</v>
      </c>
      <c r="U256" s="107">
        <f ca="1"/>
        <v>1120</v>
      </c>
      <c r="W256" t="str">
        <f ca="1"/>
        <v>Tidal</v>
      </c>
      <c r="X256">
        <f ca="1"/>
        <v>46322</v>
      </c>
      <c r="Y256">
        <f ca="1"/>
        <v>2581.4700000000021</v>
      </c>
      <c r="Z256" t="str">
        <f ca="1"/>
        <v>Acct  1 - US Bank</v>
      </c>
      <c r="AA256" t="str">
        <f ca="1"/>
        <v>Tidal</v>
      </c>
      <c r="AB256">
        <f ca="1"/>
        <v>46322</v>
      </c>
      <c r="AC256">
        <f ca="1"/>
        <v>9541.1799999999985</v>
      </c>
      <c r="AD256" t="str">
        <f ca="1"/>
        <v>Acct  2 - Wells Fargo</v>
      </c>
      <c r="AE256" t="str">
        <f ca="1"/>
        <v>Tidal</v>
      </c>
      <c r="AF256">
        <f ca="1"/>
        <v>46322</v>
      </c>
      <c r="AG256">
        <f ca="1"/>
        <v>25136.39</v>
      </c>
      <c r="AH256" t="str">
        <f ca="1"/>
        <v>Acct  3 - ADP</v>
      </c>
      <c r="AI256" t="str">
        <f ca="1"/>
        <v>Tidal</v>
      </c>
      <c r="AJ256">
        <f ca="1"/>
        <v>46322</v>
      </c>
      <c r="AK256">
        <f ca="1"/>
        <v>114.43</v>
      </c>
      <c r="AL256" t="str">
        <f ca="1"/>
        <v>Acct  4 - Marcus</v>
      </c>
      <c r="AM256" t="str">
        <f ca="1"/>
        <v>Tidal</v>
      </c>
      <c r="AN256">
        <f ca="1"/>
        <v>46322</v>
      </c>
      <c r="AO256">
        <f ca="1"/>
        <v>12062.04</v>
      </c>
      <c r="AP256" t="str">
        <f ca="1"/>
        <v>Acct  5 - T.Rowe Price</v>
      </c>
      <c r="AQ256" t="str">
        <f ca="1"/>
        <v>Tidal</v>
      </c>
      <c r="AR256">
        <f ca="1"/>
        <v>46322</v>
      </c>
      <c r="AS256">
        <f ca="1"/>
        <v>-3823.05</v>
      </c>
      <c r="AT256" t="str">
        <f ca="1"/>
        <v>Acct  6 - Platinum</v>
      </c>
      <c r="AU256" t="str">
        <f ca="1"/>
        <v>Tidal</v>
      </c>
      <c r="AV256">
        <f ca="1"/>
        <v>46322</v>
      </c>
      <c r="AW256">
        <f ca="1"/>
        <v>-7335.82</v>
      </c>
      <c r="AX256" t="str">
        <f ca="1"/>
        <v>Acct  7 - Visa Go</v>
      </c>
      <c r="AY256" t="str">
        <f ca="1"/>
        <v>Tidal</v>
      </c>
      <c r="AZ256">
        <f ca="1"/>
        <v>46322</v>
      </c>
      <c r="BA256">
        <f ca="1"/>
        <v>-4271.75</v>
      </c>
      <c r="BB256" t="str">
        <f ca="1"/>
        <v>Acct  8 - CareCredit</v>
      </c>
      <c r="BC256" t="str">
        <f ca="1"/>
        <v>Tidal</v>
      </c>
      <c r="BD256">
        <f ca="1"/>
        <v>46322</v>
      </c>
      <c r="BE256">
        <f ca="1"/>
        <v>0</v>
      </c>
      <c r="BF256" t="str">
        <f ca="1"/>
        <v>Acct  9 - Costco</v>
      </c>
      <c r="BG256" t="str">
        <f ca="1"/>
        <v>Tidal</v>
      </c>
      <c r="BH256">
        <f ca="1"/>
        <v>46322</v>
      </c>
      <c r="BI256">
        <f ca="1"/>
        <v>1120</v>
      </c>
      <c r="BJ256" t="str">
        <f ca="1"/>
        <v xml:space="preserve">Acct 10 - </v>
      </c>
      <c r="BK256" t="str">
        <f ca="1"/>
        <v>Tidal</v>
      </c>
      <c r="BL256">
        <f ca="1"/>
        <v>46322</v>
      </c>
      <c r="BM256">
        <f ca="1"/>
        <v>12122.650000000001</v>
      </c>
      <c r="BN256" t="str">
        <f ca="1"/>
        <v xml:space="preserve"> Checking</v>
      </c>
      <c r="BO256" t="str">
        <f ca="1"/>
        <v>Tidal</v>
      </c>
      <c r="BP256">
        <f ca="1"/>
        <v>46322</v>
      </c>
      <c r="BQ256">
        <f ca="1"/>
        <v>-15430.619999999999</v>
      </c>
      <c r="BR256" t="str">
        <f ca="1"/>
        <v xml:space="preserve"> Credit</v>
      </c>
      <c r="BS256" t="str">
        <f ca="1"/>
        <v>Tidal</v>
      </c>
      <c r="BT256">
        <f ca="1"/>
        <v>46322</v>
      </c>
      <c r="BU256">
        <f ca="1"/>
        <v>37312.86</v>
      </c>
      <c r="BV256" t="str">
        <f ca="1"/>
        <v xml:space="preserve"> Savings</v>
      </c>
      <c r="BW256" t="str">
        <f ca="1"/>
        <v>Tidal</v>
      </c>
      <c r="BX256">
        <f ca="1"/>
        <v>46322</v>
      </c>
      <c r="BY256">
        <f ca="1"/>
        <v>35124.89</v>
      </c>
      <c r="BZ256" t="str">
        <f ca="1"/>
        <v xml:space="preserve"> Net Worth</v>
      </c>
    </row>
    <row r="257" spans="1:78" x14ac:dyDescent="0.25">
      <c r="A257" t="str">
        <f ca="1"/>
        <v>Tidal</v>
      </c>
      <c r="B257" s="8">
        <f ca="1"/>
        <v>46322</v>
      </c>
      <c r="C257" s="107">
        <f ca="1"/>
        <v>2581.4700000000021</v>
      </c>
      <c r="D257" t="str">
        <f ca="1"/>
        <v>Acct  1 - US Bank</v>
      </c>
      <c r="F257" t="str">
        <f ca="1"/>
        <v>Costco Citi</v>
      </c>
      <c r="G257" s="8">
        <f ca="1"/>
        <v>46323</v>
      </c>
      <c r="H257" s="107">
        <f ca="1"/>
        <v>11982.650000000001</v>
      </c>
      <c r="I257" s="107">
        <f ca="1"/>
        <v>-15430.619999999999</v>
      </c>
      <c r="J257" s="107">
        <f ca="1"/>
        <v>37312.86</v>
      </c>
      <c r="K257" s="107">
        <f ca="1"/>
        <v>35124.89</v>
      </c>
      <c r="L257" s="107">
        <f ca="1"/>
        <v>2441.4700000000021</v>
      </c>
      <c r="M257" s="107">
        <f ca="1"/>
        <v>9541.1799999999985</v>
      </c>
      <c r="N257" s="107">
        <f ca="1"/>
        <v>25136.39</v>
      </c>
      <c r="O257" s="107">
        <f ca="1"/>
        <v>114.43</v>
      </c>
      <c r="P257" s="107">
        <f ca="1"/>
        <v>12062.04</v>
      </c>
      <c r="Q257" s="107">
        <f ca="1"/>
        <v>-3823.05</v>
      </c>
      <c r="R257" s="107">
        <f ca="1"/>
        <v>-7335.82</v>
      </c>
      <c r="S257" s="107">
        <f ca="1"/>
        <v>-4271.75</v>
      </c>
      <c r="T257" s="107">
        <f ca="1"/>
        <v>0</v>
      </c>
      <c r="U257" s="107">
        <f ca="1"/>
        <v>1260</v>
      </c>
      <c r="W257" t="str">
        <f ca="1"/>
        <v>Costco Citi</v>
      </c>
      <c r="X257">
        <f ca="1"/>
        <v>46323</v>
      </c>
      <c r="Y257">
        <f ca="1"/>
        <v>2441.4700000000021</v>
      </c>
      <c r="Z257" t="str">
        <f ca="1"/>
        <v>Acct  1 - US Bank</v>
      </c>
      <c r="AA257" t="str">
        <f ca="1"/>
        <v>Costco Citi</v>
      </c>
      <c r="AB257">
        <f ca="1"/>
        <v>46323</v>
      </c>
      <c r="AC257">
        <f ca="1"/>
        <v>9541.1799999999985</v>
      </c>
      <c r="AD257" t="str">
        <f ca="1"/>
        <v>Acct  2 - Wells Fargo</v>
      </c>
      <c r="AE257" t="str">
        <f ca="1"/>
        <v>Costco Citi</v>
      </c>
      <c r="AF257">
        <f ca="1"/>
        <v>46323</v>
      </c>
      <c r="AG257">
        <f ca="1"/>
        <v>25136.39</v>
      </c>
      <c r="AH257" t="str">
        <f ca="1"/>
        <v>Acct  3 - ADP</v>
      </c>
      <c r="AI257" t="str">
        <f ca="1"/>
        <v>Costco Citi</v>
      </c>
      <c r="AJ257">
        <f ca="1"/>
        <v>46323</v>
      </c>
      <c r="AK257">
        <f ca="1"/>
        <v>114.43</v>
      </c>
      <c r="AL257" t="str">
        <f ca="1"/>
        <v>Acct  4 - Marcus</v>
      </c>
      <c r="AM257" t="str">
        <f ca="1"/>
        <v>Costco Citi</v>
      </c>
      <c r="AN257">
        <f ca="1"/>
        <v>46323</v>
      </c>
      <c r="AO257">
        <f ca="1"/>
        <v>12062.04</v>
      </c>
      <c r="AP257" t="str">
        <f ca="1"/>
        <v>Acct  5 - T.Rowe Price</v>
      </c>
      <c r="AQ257" t="str">
        <f ca="1"/>
        <v>Costco Citi</v>
      </c>
      <c r="AR257">
        <f ca="1"/>
        <v>46323</v>
      </c>
      <c r="AS257">
        <f ca="1"/>
        <v>-3823.05</v>
      </c>
      <c r="AT257" t="str">
        <f ca="1"/>
        <v>Acct  6 - Platinum</v>
      </c>
      <c r="AU257" t="str">
        <f ca="1"/>
        <v>Costco Citi</v>
      </c>
      <c r="AV257">
        <f ca="1"/>
        <v>46323</v>
      </c>
      <c r="AW257">
        <f ca="1"/>
        <v>-7335.82</v>
      </c>
      <c r="AX257" t="str">
        <f ca="1"/>
        <v>Acct  7 - Visa Go</v>
      </c>
      <c r="AY257" t="str">
        <f ca="1"/>
        <v>Costco Citi</v>
      </c>
      <c r="AZ257">
        <f ca="1"/>
        <v>46323</v>
      </c>
      <c r="BA257">
        <f ca="1"/>
        <v>-4271.75</v>
      </c>
      <c r="BB257" t="str">
        <f ca="1"/>
        <v>Acct  8 - CareCredit</v>
      </c>
      <c r="BC257" t="str">
        <f ca="1"/>
        <v>Costco Citi</v>
      </c>
      <c r="BD257">
        <f ca="1"/>
        <v>46323</v>
      </c>
      <c r="BE257">
        <f ca="1"/>
        <v>0</v>
      </c>
      <c r="BF257" t="str">
        <f ca="1"/>
        <v>Acct  9 - Costco</v>
      </c>
      <c r="BG257" t="str">
        <f ca="1"/>
        <v>Costco Citi</v>
      </c>
      <c r="BH257">
        <f ca="1"/>
        <v>46323</v>
      </c>
      <c r="BI257">
        <f ca="1"/>
        <v>1260</v>
      </c>
      <c r="BJ257" t="str">
        <f ca="1"/>
        <v xml:space="preserve">Acct 10 - </v>
      </c>
      <c r="BK257" t="str">
        <f ca="1"/>
        <v>Costco Citi</v>
      </c>
      <c r="BL257">
        <f ca="1"/>
        <v>46323</v>
      </c>
      <c r="BM257">
        <f ca="1"/>
        <v>11982.650000000001</v>
      </c>
      <c r="BN257" t="str">
        <f ca="1"/>
        <v xml:space="preserve"> Checking</v>
      </c>
      <c r="BO257" t="str">
        <f ca="1"/>
        <v>Costco Citi</v>
      </c>
      <c r="BP257">
        <f ca="1"/>
        <v>46323</v>
      </c>
      <c r="BQ257">
        <f ca="1"/>
        <v>-15430.619999999999</v>
      </c>
      <c r="BR257" t="str">
        <f ca="1"/>
        <v xml:space="preserve"> Credit</v>
      </c>
      <c r="BS257" t="str">
        <f ca="1"/>
        <v>Costco Citi</v>
      </c>
      <c r="BT257">
        <f ca="1"/>
        <v>46323</v>
      </c>
      <c r="BU257">
        <f ca="1"/>
        <v>37312.86</v>
      </c>
      <c r="BV257" t="str">
        <f ca="1"/>
        <v xml:space="preserve"> Savings</v>
      </c>
      <c r="BW257" t="str">
        <f ca="1"/>
        <v>Costco Citi</v>
      </c>
      <c r="BX257">
        <f ca="1"/>
        <v>46323</v>
      </c>
      <c r="BY257">
        <f ca="1"/>
        <v>35124.89</v>
      </c>
      <c r="BZ257" t="str">
        <f ca="1"/>
        <v xml:space="preserve"> Net Worth</v>
      </c>
    </row>
    <row r="258" spans="1:78" x14ac:dyDescent="0.25">
      <c r="A258" t="str">
        <f ca="1"/>
        <v>Costco Citi</v>
      </c>
      <c r="B258" s="8">
        <f ca="1"/>
        <v>46323</v>
      </c>
      <c r="C258" s="107">
        <f ca="1"/>
        <v>2441.4700000000021</v>
      </c>
      <c r="D258" t="str">
        <f ca="1"/>
        <v>Acct  1 - US Bank</v>
      </c>
      <c r="F258" t="str">
        <f ca="1"/>
        <v>Kulo Transfer</v>
      </c>
      <c r="G258" s="8">
        <f ca="1"/>
        <v>46323</v>
      </c>
      <c r="H258" s="107">
        <f ca="1"/>
        <v>13032.650000000001</v>
      </c>
      <c r="I258" s="107">
        <f ca="1"/>
        <v>-15430.619999999999</v>
      </c>
      <c r="J258" s="107">
        <f ca="1"/>
        <v>37312.86</v>
      </c>
      <c r="K258" s="107">
        <f ca="1"/>
        <v>36174.89</v>
      </c>
      <c r="L258" s="107">
        <f ca="1"/>
        <v>3491.4700000000021</v>
      </c>
      <c r="M258" s="107">
        <f ca="1"/>
        <v>9541.1799999999985</v>
      </c>
      <c r="N258" s="107">
        <f ca="1"/>
        <v>25136.39</v>
      </c>
      <c r="O258" s="107">
        <f ca="1"/>
        <v>114.43</v>
      </c>
      <c r="P258" s="107">
        <f ca="1"/>
        <v>12062.04</v>
      </c>
      <c r="Q258" s="107">
        <f ca="1"/>
        <v>-3823.05</v>
      </c>
      <c r="R258" s="107">
        <f ca="1"/>
        <v>-7335.82</v>
      </c>
      <c r="S258" s="107">
        <f ca="1"/>
        <v>-4271.75</v>
      </c>
      <c r="T258" s="107">
        <f ca="1"/>
        <v>0</v>
      </c>
      <c r="U258" s="107">
        <f ca="1"/>
        <v>1260</v>
      </c>
      <c r="W258" t="str">
        <f ca="1"/>
        <v>Kulo Transfer</v>
      </c>
      <c r="X258">
        <f ca="1"/>
        <v>46323</v>
      </c>
      <c r="Y258">
        <f ca="1"/>
        <v>3491.4700000000021</v>
      </c>
      <c r="Z258" t="str">
        <f ca="1"/>
        <v>Acct  1 - US Bank</v>
      </c>
      <c r="AA258" t="str">
        <f ca="1"/>
        <v>Kulo Transfer</v>
      </c>
      <c r="AB258">
        <f ca="1"/>
        <v>46323</v>
      </c>
      <c r="AC258">
        <f ca="1"/>
        <v>9541.1799999999985</v>
      </c>
      <c r="AD258" t="str">
        <f ca="1"/>
        <v>Acct  2 - Wells Fargo</v>
      </c>
      <c r="AE258" t="str">
        <f ca="1"/>
        <v>Kulo Transfer</v>
      </c>
      <c r="AF258">
        <f ca="1"/>
        <v>46323</v>
      </c>
      <c r="AG258">
        <f ca="1"/>
        <v>25136.39</v>
      </c>
      <c r="AH258" t="str">
        <f ca="1"/>
        <v>Acct  3 - ADP</v>
      </c>
      <c r="AI258" t="str">
        <f ca="1"/>
        <v>Kulo Transfer</v>
      </c>
      <c r="AJ258">
        <f ca="1"/>
        <v>46323</v>
      </c>
      <c r="AK258">
        <f ca="1"/>
        <v>114.43</v>
      </c>
      <c r="AL258" t="str">
        <f ca="1"/>
        <v>Acct  4 - Marcus</v>
      </c>
      <c r="AM258" t="str">
        <f ca="1"/>
        <v>Kulo Transfer</v>
      </c>
      <c r="AN258">
        <f ca="1"/>
        <v>46323</v>
      </c>
      <c r="AO258">
        <f ca="1"/>
        <v>12062.04</v>
      </c>
      <c r="AP258" t="str">
        <f ca="1"/>
        <v>Acct  5 - T.Rowe Price</v>
      </c>
      <c r="AQ258" t="str">
        <f ca="1"/>
        <v>Kulo Transfer</v>
      </c>
      <c r="AR258">
        <f ca="1"/>
        <v>46323</v>
      </c>
      <c r="AS258">
        <f ca="1"/>
        <v>-3823.05</v>
      </c>
      <c r="AT258" t="str">
        <f ca="1"/>
        <v>Acct  6 - Platinum</v>
      </c>
      <c r="AU258" t="str">
        <f ca="1"/>
        <v>Kulo Transfer</v>
      </c>
      <c r="AV258">
        <f ca="1"/>
        <v>46323</v>
      </c>
      <c r="AW258">
        <f ca="1"/>
        <v>-7335.82</v>
      </c>
      <c r="AX258" t="str">
        <f ca="1"/>
        <v>Acct  7 - Visa Go</v>
      </c>
      <c r="AY258" t="str">
        <f ca="1"/>
        <v>Kulo Transfer</v>
      </c>
      <c r="AZ258">
        <f ca="1"/>
        <v>46323</v>
      </c>
      <c r="BA258">
        <f ca="1"/>
        <v>-4271.75</v>
      </c>
      <c r="BB258" t="str">
        <f ca="1"/>
        <v>Acct  8 - CareCredit</v>
      </c>
      <c r="BC258" t="str">
        <f ca="1"/>
        <v>Kulo Transfer</v>
      </c>
      <c r="BD258">
        <f ca="1"/>
        <v>46323</v>
      </c>
      <c r="BE258">
        <f ca="1"/>
        <v>0</v>
      </c>
      <c r="BF258" t="str">
        <f ca="1"/>
        <v>Acct  9 - Costco</v>
      </c>
      <c r="BG258" t="str">
        <f ca="1"/>
        <v>Kulo Transfer</v>
      </c>
      <c r="BH258">
        <f ca="1"/>
        <v>46323</v>
      </c>
      <c r="BI258">
        <f ca="1"/>
        <v>1260</v>
      </c>
      <c r="BJ258" t="str">
        <f ca="1"/>
        <v xml:space="preserve">Acct 10 - </v>
      </c>
      <c r="BK258" t="str">
        <f ca="1"/>
        <v>Kulo Transfer</v>
      </c>
      <c r="BL258">
        <f ca="1"/>
        <v>46323</v>
      </c>
      <c r="BM258">
        <f ca="1"/>
        <v>13032.650000000001</v>
      </c>
      <c r="BN258" t="str">
        <f ca="1"/>
        <v xml:space="preserve"> Checking</v>
      </c>
      <c r="BO258" t="str">
        <f ca="1"/>
        <v>Kulo Transfer</v>
      </c>
      <c r="BP258">
        <f ca="1"/>
        <v>46323</v>
      </c>
      <c r="BQ258">
        <f ca="1"/>
        <v>-15430.619999999999</v>
      </c>
      <c r="BR258" t="str">
        <f ca="1"/>
        <v xml:space="preserve"> Credit</v>
      </c>
      <c r="BS258" t="str">
        <f ca="1"/>
        <v>Kulo Transfer</v>
      </c>
      <c r="BT258">
        <f ca="1"/>
        <v>46323</v>
      </c>
      <c r="BU258">
        <f ca="1"/>
        <v>37312.86</v>
      </c>
      <c r="BV258" t="str">
        <f ca="1"/>
        <v xml:space="preserve"> Savings</v>
      </c>
      <c r="BW258" t="str">
        <f ca="1"/>
        <v>Kulo Transfer</v>
      </c>
      <c r="BX258">
        <f ca="1"/>
        <v>46323</v>
      </c>
      <c r="BY258">
        <f ca="1"/>
        <v>36174.89</v>
      </c>
      <c r="BZ258" t="str">
        <f ca="1"/>
        <v xml:space="preserve"> Net Worth</v>
      </c>
    </row>
    <row r="259" spans="1:78" x14ac:dyDescent="0.25">
      <c r="A259" t="str">
        <f ca="1"/>
        <v>Kulo Transfer</v>
      </c>
      <c r="B259" s="8">
        <f ca="1"/>
        <v>46323</v>
      </c>
      <c r="C259" s="107">
        <f ca="1"/>
        <v>3491.4700000000021</v>
      </c>
      <c r="D259" t="str">
        <f ca="1"/>
        <v>Acct  1 - US Bank</v>
      </c>
      <c r="F259" t="str">
        <f ca="1"/>
        <v>Kulo SDGE</v>
      </c>
      <c r="G259" s="8">
        <f ca="1"/>
        <v>46323</v>
      </c>
      <c r="H259" s="107">
        <f ca="1"/>
        <v>12950.650000000001</v>
      </c>
      <c r="I259" s="107">
        <f ca="1"/>
        <v>-15430.619999999999</v>
      </c>
      <c r="J259" s="107">
        <f ca="1"/>
        <v>37312.86</v>
      </c>
      <c r="K259" s="107">
        <f ca="1"/>
        <v>36092.89</v>
      </c>
      <c r="L259" s="107">
        <f ca="1"/>
        <v>3409.4700000000021</v>
      </c>
      <c r="M259" s="107">
        <f ca="1"/>
        <v>9541.1799999999985</v>
      </c>
      <c r="N259" s="107">
        <f ca="1"/>
        <v>25136.39</v>
      </c>
      <c r="O259" s="107">
        <f ca="1"/>
        <v>114.43</v>
      </c>
      <c r="P259" s="107">
        <f ca="1"/>
        <v>12062.04</v>
      </c>
      <c r="Q259" s="107">
        <f ca="1"/>
        <v>-3823.05</v>
      </c>
      <c r="R259" s="107">
        <f ca="1"/>
        <v>-7335.82</v>
      </c>
      <c r="S259" s="107">
        <f ca="1"/>
        <v>-4271.75</v>
      </c>
      <c r="T259" s="107">
        <f ca="1"/>
        <v>0</v>
      </c>
      <c r="U259" s="107">
        <f ca="1"/>
        <v>1260</v>
      </c>
      <c r="W259" t="str">
        <f ca="1"/>
        <v>Kulo SDGE</v>
      </c>
      <c r="X259">
        <f ca="1"/>
        <v>46323</v>
      </c>
      <c r="Y259">
        <f ca="1"/>
        <v>3409.4700000000021</v>
      </c>
      <c r="Z259" t="str">
        <f ca="1"/>
        <v>Acct  1 - US Bank</v>
      </c>
      <c r="AA259" t="str">
        <f ca="1"/>
        <v>Kulo SDGE</v>
      </c>
      <c r="AB259">
        <f ca="1"/>
        <v>46323</v>
      </c>
      <c r="AC259">
        <f ca="1"/>
        <v>9541.1799999999985</v>
      </c>
      <c r="AD259" t="str">
        <f ca="1"/>
        <v>Acct  2 - Wells Fargo</v>
      </c>
      <c r="AE259" t="str">
        <f ca="1"/>
        <v>Kulo SDGE</v>
      </c>
      <c r="AF259">
        <f ca="1"/>
        <v>46323</v>
      </c>
      <c r="AG259">
        <f ca="1"/>
        <v>25136.39</v>
      </c>
      <c r="AH259" t="str">
        <f ca="1"/>
        <v>Acct  3 - ADP</v>
      </c>
      <c r="AI259" t="str">
        <f ca="1"/>
        <v>Kulo SDGE</v>
      </c>
      <c r="AJ259">
        <f ca="1"/>
        <v>46323</v>
      </c>
      <c r="AK259">
        <f ca="1"/>
        <v>114.43</v>
      </c>
      <c r="AL259" t="str">
        <f ca="1"/>
        <v>Acct  4 - Marcus</v>
      </c>
      <c r="AM259" t="str">
        <f ca="1"/>
        <v>Kulo SDGE</v>
      </c>
      <c r="AN259">
        <f ca="1"/>
        <v>46323</v>
      </c>
      <c r="AO259">
        <f ca="1"/>
        <v>12062.04</v>
      </c>
      <c r="AP259" t="str">
        <f ca="1"/>
        <v>Acct  5 - T.Rowe Price</v>
      </c>
      <c r="AQ259" t="str">
        <f ca="1"/>
        <v>Kulo SDGE</v>
      </c>
      <c r="AR259">
        <f ca="1"/>
        <v>46323</v>
      </c>
      <c r="AS259">
        <f ca="1"/>
        <v>-3823.05</v>
      </c>
      <c r="AT259" t="str">
        <f ca="1"/>
        <v>Acct  6 - Platinum</v>
      </c>
      <c r="AU259" t="str">
        <f ca="1"/>
        <v>Kulo SDGE</v>
      </c>
      <c r="AV259">
        <f ca="1"/>
        <v>46323</v>
      </c>
      <c r="AW259">
        <f ca="1"/>
        <v>-7335.82</v>
      </c>
      <c r="AX259" t="str">
        <f ca="1"/>
        <v>Acct  7 - Visa Go</v>
      </c>
      <c r="AY259" t="str">
        <f ca="1"/>
        <v>Kulo SDGE</v>
      </c>
      <c r="AZ259">
        <f ca="1"/>
        <v>46323</v>
      </c>
      <c r="BA259">
        <f ca="1"/>
        <v>-4271.75</v>
      </c>
      <c r="BB259" t="str">
        <f ca="1"/>
        <v>Acct  8 - CareCredit</v>
      </c>
      <c r="BC259" t="str">
        <f ca="1"/>
        <v>Kulo SDGE</v>
      </c>
      <c r="BD259">
        <f ca="1"/>
        <v>46323</v>
      </c>
      <c r="BE259">
        <f ca="1"/>
        <v>0</v>
      </c>
      <c r="BF259" t="str">
        <f ca="1"/>
        <v>Acct  9 - Costco</v>
      </c>
      <c r="BG259" t="str">
        <f ca="1"/>
        <v>Kulo SDGE</v>
      </c>
      <c r="BH259">
        <f ca="1"/>
        <v>46323</v>
      </c>
      <c r="BI259">
        <f ca="1"/>
        <v>1260</v>
      </c>
      <c r="BJ259" t="str">
        <f ca="1"/>
        <v xml:space="preserve">Acct 10 - </v>
      </c>
      <c r="BK259" t="str">
        <f ca="1"/>
        <v>Kulo SDGE</v>
      </c>
      <c r="BL259">
        <f ca="1"/>
        <v>46323</v>
      </c>
      <c r="BM259">
        <f ca="1"/>
        <v>12950.650000000001</v>
      </c>
      <c r="BN259" t="str">
        <f ca="1"/>
        <v xml:space="preserve"> Checking</v>
      </c>
      <c r="BO259" t="str">
        <f ca="1"/>
        <v>Kulo SDGE</v>
      </c>
      <c r="BP259">
        <f ca="1"/>
        <v>46323</v>
      </c>
      <c r="BQ259">
        <f ca="1"/>
        <v>-15430.619999999999</v>
      </c>
      <c r="BR259" t="str">
        <f ca="1"/>
        <v xml:space="preserve"> Credit</v>
      </c>
      <c r="BS259" t="str">
        <f ca="1"/>
        <v>Kulo SDGE</v>
      </c>
      <c r="BT259">
        <f ca="1"/>
        <v>46323</v>
      </c>
      <c r="BU259">
        <f ca="1"/>
        <v>37312.86</v>
      </c>
      <c r="BV259" t="str">
        <f ca="1"/>
        <v xml:space="preserve"> Savings</v>
      </c>
      <c r="BW259" t="str">
        <f ca="1"/>
        <v>Kulo SDGE</v>
      </c>
      <c r="BX259">
        <f ca="1"/>
        <v>46323</v>
      </c>
      <c r="BY259">
        <f ca="1"/>
        <v>36092.89</v>
      </c>
      <c r="BZ259" t="str">
        <f ca="1"/>
        <v xml:space="preserve"> Net Worth</v>
      </c>
    </row>
    <row r="260" spans="1:78" x14ac:dyDescent="0.25">
      <c r="A260" t="str">
        <f ca="1"/>
        <v>Kulo SDGE</v>
      </c>
      <c r="B260" s="8">
        <f ca="1"/>
        <v>46323</v>
      </c>
      <c r="C260" s="107">
        <f ca="1"/>
        <v>3409.4700000000021</v>
      </c>
      <c r="D260" t="str">
        <f ca="1"/>
        <v>Acct  1 - US Bank</v>
      </c>
      <c r="F260" t="str">
        <f ca="1"/>
        <v>SDGE</v>
      </c>
      <c r="G260" s="8">
        <f ca="1"/>
        <v>46323</v>
      </c>
      <c r="H260" s="107">
        <f ca="1"/>
        <v>12866.650000000001</v>
      </c>
      <c r="I260" s="107">
        <f ca="1"/>
        <v>-15430.619999999999</v>
      </c>
      <c r="J260" s="107">
        <f ca="1"/>
        <v>37312.86</v>
      </c>
      <c r="K260" s="107">
        <f ca="1"/>
        <v>36008.89</v>
      </c>
      <c r="L260" s="107">
        <f ca="1"/>
        <v>3325.4700000000021</v>
      </c>
      <c r="M260" s="107">
        <f ca="1"/>
        <v>9541.1799999999985</v>
      </c>
      <c r="N260" s="107">
        <f ca="1"/>
        <v>25136.39</v>
      </c>
      <c r="O260" s="107">
        <f ca="1"/>
        <v>114.43</v>
      </c>
      <c r="P260" s="107">
        <f ca="1"/>
        <v>12062.04</v>
      </c>
      <c r="Q260" s="107">
        <f ca="1"/>
        <v>-3823.05</v>
      </c>
      <c r="R260" s="107">
        <f ca="1"/>
        <v>-7335.82</v>
      </c>
      <c r="S260" s="107">
        <f ca="1"/>
        <v>-4271.75</v>
      </c>
      <c r="T260" s="107">
        <f ca="1"/>
        <v>0</v>
      </c>
      <c r="U260" s="107">
        <f ca="1"/>
        <v>1260</v>
      </c>
      <c r="W260" t="str">
        <f ca="1"/>
        <v>SDGE</v>
      </c>
      <c r="X260">
        <f ca="1"/>
        <v>46323</v>
      </c>
      <c r="Y260">
        <f ca="1"/>
        <v>3325.4700000000021</v>
      </c>
      <c r="Z260" t="str">
        <f ca="1"/>
        <v>Acct  1 - US Bank</v>
      </c>
      <c r="AA260" t="str">
        <f ca="1"/>
        <v>SDGE</v>
      </c>
      <c r="AB260">
        <f ca="1"/>
        <v>46323</v>
      </c>
      <c r="AC260">
        <f ca="1"/>
        <v>9541.1799999999985</v>
      </c>
      <c r="AD260" t="str">
        <f ca="1"/>
        <v>Acct  2 - Wells Fargo</v>
      </c>
      <c r="AE260" t="str">
        <f ca="1"/>
        <v>SDGE</v>
      </c>
      <c r="AF260">
        <f ca="1"/>
        <v>46323</v>
      </c>
      <c r="AG260">
        <f ca="1"/>
        <v>25136.39</v>
      </c>
      <c r="AH260" t="str">
        <f ca="1"/>
        <v>Acct  3 - ADP</v>
      </c>
      <c r="AI260" t="str">
        <f ca="1"/>
        <v>SDGE</v>
      </c>
      <c r="AJ260">
        <f ca="1"/>
        <v>46323</v>
      </c>
      <c r="AK260">
        <f ca="1"/>
        <v>114.43</v>
      </c>
      <c r="AL260" t="str">
        <f ca="1"/>
        <v>Acct  4 - Marcus</v>
      </c>
      <c r="AM260" t="str">
        <f ca="1"/>
        <v>SDGE</v>
      </c>
      <c r="AN260">
        <f ca="1"/>
        <v>46323</v>
      </c>
      <c r="AO260">
        <f ca="1"/>
        <v>12062.04</v>
      </c>
      <c r="AP260" t="str">
        <f ca="1"/>
        <v>Acct  5 - T.Rowe Price</v>
      </c>
      <c r="AQ260" t="str">
        <f ca="1"/>
        <v>SDGE</v>
      </c>
      <c r="AR260">
        <f ca="1"/>
        <v>46323</v>
      </c>
      <c r="AS260">
        <f ca="1"/>
        <v>-3823.05</v>
      </c>
      <c r="AT260" t="str">
        <f ca="1"/>
        <v>Acct  6 - Platinum</v>
      </c>
      <c r="AU260" t="str">
        <f ca="1"/>
        <v>SDGE</v>
      </c>
      <c r="AV260">
        <f ca="1"/>
        <v>46323</v>
      </c>
      <c r="AW260">
        <f ca="1"/>
        <v>-7335.82</v>
      </c>
      <c r="AX260" t="str">
        <f ca="1"/>
        <v>Acct  7 - Visa Go</v>
      </c>
      <c r="AY260" t="str">
        <f ca="1"/>
        <v>SDGE</v>
      </c>
      <c r="AZ260">
        <f ca="1"/>
        <v>46323</v>
      </c>
      <c r="BA260">
        <f ca="1"/>
        <v>-4271.75</v>
      </c>
      <c r="BB260" t="str">
        <f ca="1"/>
        <v>Acct  8 - CareCredit</v>
      </c>
      <c r="BC260" t="str">
        <f ca="1"/>
        <v>SDGE</v>
      </c>
      <c r="BD260">
        <f ca="1"/>
        <v>46323</v>
      </c>
      <c r="BE260">
        <f ca="1"/>
        <v>0</v>
      </c>
      <c r="BF260" t="str">
        <f ca="1"/>
        <v>Acct  9 - Costco</v>
      </c>
      <c r="BG260" t="str">
        <f ca="1"/>
        <v>SDGE</v>
      </c>
      <c r="BH260">
        <f ca="1"/>
        <v>46323</v>
      </c>
      <c r="BI260">
        <f ca="1"/>
        <v>1260</v>
      </c>
      <c r="BJ260" t="str">
        <f ca="1"/>
        <v xml:space="preserve">Acct 10 - </v>
      </c>
      <c r="BK260" t="str">
        <f ca="1"/>
        <v>SDGE</v>
      </c>
      <c r="BL260">
        <f ca="1"/>
        <v>46323</v>
      </c>
      <c r="BM260">
        <f ca="1"/>
        <v>12866.650000000001</v>
      </c>
      <c r="BN260" t="str">
        <f ca="1"/>
        <v xml:space="preserve"> Checking</v>
      </c>
      <c r="BO260" t="str">
        <f ca="1"/>
        <v>SDGE</v>
      </c>
      <c r="BP260">
        <f ca="1"/>
        <v>46323</v>
      </c>
      <c r="BQ260">
        <f ca="1"/>
        <v>-15430.619999999999</v>
      </c>
      <c r="BR260" t="str">
        <f ca="1"/>
        <v xml:space="preserve"> Credit</v>
      </c>
      <c r="BS260" t="str">
        <f ca="1"/>
        <v>SDGE</v>
      </c>
      <c r="BT260">
        <f ca="1"/>
        <v>46323</v>
      </c>
      <c r="BU260">
        <f ca="1"/>
        <v>37312.86</v>
      </c>
      <c r="BV260" t="str">
        <f ca="1"/>
        <v xml:space="preserve"> Savings</v>
      </c>
      <c r="BW260" t="str">
        <f ca="1"/>
        <v>SDGE</v>
      </c>
      <c r="BX260">
        <f ca="1"/>
        <v>46323</v>
      </c>
      <c r="BY260">
        <f ca="1"/>
        <v>36008.89</v>
      </c>
      <c r="BZ260" t="str">
        <f ca="1"/>
        <v xml:space="preserve"> Net Worth</v>
      </c>
    </row>
    <row r="261" spans="1:78" x14ac:dyDescent="0.25">
      <c r="A261" t="str">
        <f ca="1"/>
        <v>SDGE</v>
      </c>
      <c r="B261" s="8">
        <f ca="1"/>
        <v>46323</v>
      </c>
      <c r="C261" s="107">
        <f ca="1"/>
        <v>3325.4700000000021</v>
      </c>
      <c r="D261" t="str">
        <f ca="1"/>
        <v>Acct  1 - US Bank</v>
      </c>
      <c r="F261" t="str">
        <f ca="1"/>
        <v>Prime Ad-Free</v>
      </c>
      <c r="G261" s="8">
        <f ca="1"/>
        <v>46323</v>
      </c>
      <c r="H261" s="107">
        <f ca="1"/>
        <v>12863.66</v>
      </c>
      <c r="I261" s="107">
        <f ca="1"/>
        <v>-15430.619999999999</v>
      </c>
      <c r="J261" s="107">
        <f ca="1"/>
        <v>37312.86</v>
      </c>
      <c r="K261" s="107">
        <f ca="1"/>
        <v>36005.9</v>
      </c>
      <c r="L261" s="107">
        <f ca="1"/>
        <v>3322.4800000000023</v>
      </c>
      <c r="M261" s="107">
        <f ca="1"/>
        <v>9541.1799999999985</v>
      </c>
      <c r="N261" s="107">
        <f ca="1"/>
        <v>25136.39</v>
      </c>
      <c r="O261" s="107">
        <f ca="1"/>
        <v>114.43</v>
      </c>
      <c r="P261" s="107">
        <f ca="1"/>
        <v>12062.04</v>
      </c>
      <c r="Q261" s="107">
        <f ca="1"/>
        <v>-3823.05</v>
      </c>
      <c r="R261" s="107">
        <f ca="1"/>
        <v>-7335.82</v>
      </c>
      <c r="S261" s="107">
        <f ca="1"/>
        <v>-4271.75</v>
      </c>
      <c r="T261" s="107">
        <f ca="1"/>
        <v>0</v>
      </c>
      <c r="U261" s="107">
        <f ca="1"/>
        <v>1260</v>
      </c>
      <c r="W261" t="str">
        <f ca="1"/>
        <v>Prime Ad-Free</v>
      </c>
      <c r="X261">
        <f ca="1"/>
        <v>46323</v>
      </c>
      <c r="Y261">
        <f ca="1"/>
        <v>3322.4800000000023</v>
      </c>
      <c r="Z261" t="str">
        <f ca="1"/>
        <v>Acct  1 - US Bank</v>
      </c>
      <c r="AA261" t="str">
        <f ca="1"/>
        <v>Prime Ad-Free</v>
      </c>
      <c r="AB261">
        <f ca="1"/>
        <v>46323</v>
      </c>
      <c r="AC261">
        <f ca="1"/>
        <v>9541.1799999999985</v>
      </c>
      <c r="AD261" t="str">
        <f ca="1"/>
        <v>Acct  2 - Wells Fargo</v>
      </c>
      <c r="AE261" t="str">
        <f ca="1"/>
        <v>Prime Ad-Free</v>
      </c>
      <c r="AF261">
        <f ca="1"/>
        <v>46323</v>
      </c>
      <c r="AG261">
        <f ca="1"/>
        <v>25136.39</v>
      </c>
      <c r="AH261" t="str">
        <f ca="1"/>
        <v>Acct  3 - ADP</v>
      </c>
      <c r="AI261" t="str">
        <f ca="1"/>
        <v>Prime Ad-Free</v>
      </c>
      <c r="AJ261">
        <f ca="1"/>
        <v>46323</v>
      </c>
      <c r="AK261">
        <f ca="1"/>
        <v>114.43</v>
      </c>
      <c r="AL261" t="str">
        <f ca="1"/>
        <v>Acct  4 - Marcus</v>
      </c>
      <c r="AM261" t="str">
        <f ca="1"/>
        <v>Prime Ad-Free</v>
      </c>
      <c r="AN261">
        <f ca="1"/>
        <v>46323</v>
      </c>
      <c r="AO261">
        <f ca="1"/>
        <v>12062.04</v>
      </c>
      <c r="AP261" t="str">
        <f ca="1"/>
        <v>Acct  5 - T.Rowe Price</v>
      </c>
      <c r="AQ261" t="str">
        <f ca="1"/>
        <v>Prime Ad-Free</v>
      </c>
      <c r="AR261">
        <f ca="1"/>
        <v>46323</v>
      </c>
      <c r="AS261">
        <f ca="1"/>
        <v>-3823.05</v>
      </c>
      <c r="AT261" t="str">
        <f ca="1"/>
        <v>Acct  6 - Platinum</v>
      </c>
      <c r="AU261" t="str">
        <f ca="1"/>
        <v>Prime Ad-Free</v>
      </c>
      <c r="AV261">
        <f ca="1"/>
        <v>46323</v>
      </c>
      <c r="AW261">
        <f ca="1"/>
        <v>-7335.82</v>
      </c>
      <c r="AX261" t="str">
        <f ca="1"/>
        <v>Acct  7 - Visa Go</v>
      </c>
      <c r="AY261" t="str">
        <f ca="1"/>
        <v>Prime Ad-Free</v>
      </c>
      <c r="AZ261">
        <f ca="1"/>
        <v>46323</v>
      </c>
      <c r="BA261">
        <f ca="1"/>
        <v>-4271.75</v>
      </c>
      <c r="BB261" t="str">
        <f ca="1"/>
        <v>Acct  8 - CareCredit</v>
      </c>
      <c r="BC261" t="str">
        <f ca="1"/>
        <v>Prime Ad-Free</v>
      </c>
      <c r="BD261">
        <f ca="1"/>
        <v>46323</v>
      </c>
      <c r="BE261">
        <f ca="1"/>
        <v>0</v>
      </c>
      <c r="BF261" t="str">
        <f ca="1"/>
        <v>Acct  9 - Costco</v>
      </c>
      <c r="BG261" t="str">
        <f ca="1"/>
        <v>Prime Ad-Free</v>
      </c>
      <c r="BH261">
        <f ca="1"/>
        <v>46323</v>
      </c>
      <c r="BI261">
        <f ca="1"/>
        <v>1260</v>
      </c>
      <c r="BJ261" t="str">
        <f ca="1"/>
        <v xml:space="preserve">Acct 10 - </v>
      </c>
      <c r="BK261" t="str">
        <f ca="1"/>
        <v>Prime Ad-Free</v>
      </c>
      <c r="BL261">
        <f ca="1"/>
        <v>46323</v>
      </c>
      <c r="BM261">
        <f ca="1"/>
        <v>12863.66</v>
      </c>
      <c r="BN261" t="str">
        <f ca="1"/>
        <v xml:space="preserve"> Checking</v>
      </c>
      <c r="BO261" t="str">
        <f ca="1"/>
        <v>Prime Ad-Free</v>
      </c>
      <c r="BP261">
        <f ca="1"/>
        <v>46323</v>
      </c>
      <c r="BQ261">
        <f ca="1"/>
        <v>-15430.619999999999</v>
      </c>
      <c r="BR261" t="str">
        <f ca="1"/>
        <v xml:space="preserve"> Credit</v>
      </c>
      <c r="BS261" t="str">
        <f ca="1"/>
        <v>Prime Ad-Free</v>
      </c>
      <c r="BT261">
        <f ca="1"/>
        <v>46323</v>
      </c>
      <c r="BU261">
        <f ca="1"/>
        <v>37312.86</v>
      </c>
      <c r="BV261" t="str">
        <f ca="1"/>
        <v xml:space="preserve"> Savings</v>
      </c>
      <c r="BW261" t="str">
        <f ca="1"/>
        <v>Prime Ad-Free</v>
      </c>
      <c r="BX261">
        <f ca="1"/>
        <v>46323</v>
      </c>
      <c r="BY261">
        <f ca="1"/>
        <v>36005.9</v>
      </c>
      <c r="BZ261" t="str">
        <f ca="1"/>
        <v xml:space="preserve"> Net Worth</v>
      </c>
    </row>
    <row r="262" spans="1:78" x14ac:dyDescent="0.25">
      <c r="A262" t="str">
        <f ca="1"/>
        <v>Prime Ad-Free</v>
      </c>
      <c r="B262" s="8">
        <f ca="1"/>
        <v>46323</v>
      </c>
      <c r="C262" s="107">
        <f ca="1"/>
        <v>3322.4800000000023</v>
      </c>
      <c r="D262" t="str">
        <f ca="1"/>
        <v>Acct  1 - US Bank</v>
      </c>
      <c r="F262" t="str">
        <f ca="1"/>
        <v>Disability</v>
      </c>
      <c r="G262" s="8">
        <f ca="1"/>
        <v>46327</v>
      </c>
      <c r="H262" s="107">
        <f ca="1"/>
        <v>13220.32</v>
      </c>
      <c r="I262" s="107">
        <f ca="1"/>
        <v>-15430.619999999999</v>
      </c>
      <c r="J262" s="107">
        <f ca="1"/>
        <v>37312.86</v>
      </c>
      <c r="K262" s="107">
        <f ca="1"/>
        <v>36362.559999999998</v>
      </c>
      <c r="L262" s="107">
        <f ca="1"/>
        <v>3322.4800000000023</v>
      </c>
      <c r="M262" s="107">
        <f ca="1"/>
        <v>9897.8399999999983</v>
      </c>
      <c r="N262" s="107">
        <f ca="1"/>
        <v>25136.39</v>
      </c>
      <c r="O262" s="107">
        <f ca="1"/>
        <v>114.43</v>
      </c>
      <c r="P262" s="107">
        <f ca="1"/>
        <v>12062.04</v>
      </c>
      <c r="Q262" s="107">
        <f ca="1"/>
        <v>-3823.05</v>
      </c>
      <c r="R262" s="107">
        <f ca="1"/>
        <v>-7335.82</v>
      </c>
      <c r="S262" s="107">
        <f ca="1"/>
        <v>-4271.75</v>
      </c>
      <c r="T262" s="107">
        <f ca="1"/>
        <v>0</v>
      </c>
      <c r="U262" s="107">
        <f ca="1"/>
        <v>1260</v>
      </c>
      <c r="W262" t="str">
        <f ca="1"/>
        <v>Disability</v>
      </c>
      <c r="X262">
        <f ca="1"/>
        <v>46327</v>
      </c>
      <c r="Y262">
        <f ca="1"/>
        <v>3322.4800000000023</v>
      </c>
      <c r="Z262" t="str">
        <f ca="1"/>
        <v>Acct  1 - US Bank</v>
      </c>
      <c r="AA262" t="str">
        <f ca="1"/>
        <v>Disability</v>
      </c>
      <c r="AB262">
        <f ca="1"/>
        <v>46327</v>
      </c>
      <c r="AC262">
        <f ca="1"/>
        <v>9897.8399999999983</v>
      </c>
      <c r="AD262" t="str">
        <f ca="1"/>
        <v>Acct  2 - Wells Fargo</v>
      </c>
      <c r="AE262" t="str">
        <f ca="1"/>
        <v>Disability</v>
      </c>
      <c r="AF262">
        <f ca="1"/>
        <v>46327</v>
      </c>
      <c r="AG262">
        <f ca="1"/>
        <v>25136.39</v>
      </c>
      <c r="AH262" t="str">
        <f ca="1"/>
        <v>Acct  3 - ADP</v>
      </c>
      <c r="AI262" t="str">
        <f ca="1"/>
        <v>Disability</v>
      </c>
      <c r="AJ262">
        <f ca="1"/>
        <v>46327</v>
      </c>
      <c r="AK262">
        <f ca="1"/>
        <v>114.43</v>
      </c>
      <c r="AL262" t="str">
        <f ca="1"/>
        <v>Acct  4 - Marcus</v>
      </c>
      <c r="AM262" t="str">
        <f ca="1"/>
        <v>Disability</v>
      </c>
      <c r="AN262">
        <f ca="1"/>
        <v>46327</v>
      </c>
      <c r="AO262">
        <f ca="1"/>
        <v>12062.04</v>
      </c>
      <c r="AP262" t="str">
        <f ca="1"/>
        <v>Acct  5 - T.Rowe Price</v>
      </c>
      <c r="AQ262" t="str">
        <f ca="1"/>
        <v>Disability</v>
      </c>
      <c r="AR262">
        <f ca="1"/>
        <v>46327</v>
      </c>
      <c r="AS262">
        <f ca="1"/>
        <v>-3823.05</v>
      </c>
      <c r="AT262" t="str">
        <f ca="1"/>
        <v>Acct  6 - Platinum</v>
      </c>
      <c r="AU262" t="str">
        <f ca="1"/>
        <v>Disability</v>
      </c>
      <c r="AV262">
        <f ca="1"/>
        <v>46327</v>
      </c>
      <c r="AW262">
        <f ca="1"/>
        <v>-7335.82</v>
      </c>
      <c r="AX262" t="str">
        <f ca="1"/>
        <v>Acct  7 - Visa Go</v>
      </c>
      <c r="AY262" t="str">
        <f ca="1"/>
        <v>Disability</v>
      </c>
      <c r="AZ262">
        <f ca="1"/>
        <v>46327</v>
      </c>
      <c r="BA262">
        <f ca="1"/>
        <v>-4271.75</v>
      </c>
      <c r="BB262" t="str">
        <f ca="1"/>
        <v>Acct  8 - CareCredit</v>
      </c>
      <c r="BC262" t="str">
        <f ca="1"/>
        <v>Disability</v>
      </c>
      <c r="BD262">
        <f ca="1"/>
        <v>46327</v>
      </c>
      <c r="BE262">
        <f ca="1"/>
        <v>0</v>
      </c>
      <c r="BF262" t="str">
        <f ca="1"/>
        <v>Acct  9 - Costco</v>
      </c>
      <c r="BG262" t="str">
        <f ca="1"/>
        <v>Disability</v>
      </c>
      <c r="BH262">
        <f ca="1"/>
        <v>46327</v>
      </c>
      <c r="BI262">
        <f ca="1"/>
        <v>1260</v>
      </c>
      <c r="BJ262" t="str">
        <f ca="1"/>
        <v xml:space="preserve">Acct 10 - </v>
      </c>
      <c r="BK262" t="str">
        <f ca="1"/>
        <v>Disability</v>
      </c>
      <c r="BL262">
        <f ca="1"/>
        <v>46327</v>
      </c>
      <c r="BM262">
        <f ca="1"/>
        <v>13220.32</v>
      </c>
      <c r="BN262" t="str">
        <f ca="1"/>
        <v xml:space="preserve"> Checking</v>
      </c>
      <c r="BO262" t="str">
        <f ca="1"/>
        <v>Disability</v>
      </c>
      <c r="BP262">
        <f ca="1"/>
        <v>46327</v>
      </c>
      <c r="BQ262">
        <f ca="1"/>
        <v>-15430.619999999999</v>
      </c>
      <c r="BR262" t="str">
        <f ca="1"/>
        <v xml:space="preserve"> Credit</v>
      </c>
      <c r="BS262" t="str">
        <f ca="1"/>
        <v>Disability</v>
      </c>
      <c r="BT262">
        <f ca="1"/>
        <v>46327</v>
      </c>
      <c r="BU262">
        <f ca="1"/>
        <v>37312.86</v>
      </c>
      <c r="BV262" t="str">
        <f ca="1"/>
        <v xml:space="preserve"> Savings</v>
      </c>
      <c r="BW262" t="str">
        <f ca="1"/>
        <v>Disability</v>
      </c>
      <c r="BX262">
        <f ca="1"/>
        <v>46327</v>
      </c>
      <c r="BY262">
        <f ca="1"/>
        <v>36362.559999999998</v>
      </c>
      <c r="BZ262" t="str">
        <f ca="1"/>
        <v xml:space="preserve"> Net Worth</v>
      </c>
    </row>
    <row r="263" spans="1:78" x14ac:dyDescent="0.25">
      <c r="A263" t="str">
        <f ca="1"/>
        <v>Disability</v>
      </c>
      <c r="B263" s="8">
        <f ca="1"/>
        <v>46327</v>
      </c>
      <c r="C263" s="107">
        <f ca="1"/>
        <v>3322.4800000000023</v>
      </c>
      <c r="D263" t="str">
        <f ca="1"/>
        <v>Acct  1 - US Bank</v>
      </c>
      <c r="F263" t="str">
        <f ca="1"/>
        <v>Kulo Rent</v>
      </c>
      <c r="G263" s="8">
        <f ca="1"/>
        <v>46327</v>
      </c>
      <c r="H263" s="107">
        <f ca="1"/>
        <v>12261.32</v>
      </c>
      <c r="I263" s="107">
        <f ca="1"/>
        <v>-15430.619999999999</v>
      </c>
      <c r="J263" s="107">
        <f ca="1"/>
        <v>37312.86</v>
      </c>
      <c r="K263" s="107">
        <f ca="1"/>
        <v>35403.56</v>
      </c>
      <c r="L263" s="107">
        <f ca="1"/>
        <v>2363.4800000000023</v>
      </c>
      <c r="M263" s="107">
        <f ca="1"/>
        <v>9897.8399999999983</v>
      </c>
      <c r="N263" s="107">
        <f ca="1"/>
        <v>25136.39</v>
      </c>
      <c r="O263" s="107">
        <f ca="1"/>
        <v>114.43</v>
      </c>
      <c r="P263" s="107">
        <f ca="1"/>
        <v>12062.04</v>
      </c>
      <c r="Q263" s="107">
        <f ca="1"/>
        <v>-3823.05</v>
      </c>
      <c r="R263" s="107">
        <f ca="1"/>
        <v>-7335.82</v>
      </c>
      <c r="S263" s="107">
        <f ca="1"/>
        <v>-4271.75</v>
      </c>
      <c r="T263" s="107">
        <f ca="1"/>
        <v>0</v>
      </c>
      <c r="U263" s="107">
        <f ca="1"/>
        <v>1260</v>
      </c>
      <c r="W263" t="str">
        <f ca="1"/>
        <v>Kulo Rent</v>
      </c>
      <c r="X263">
        <f ca="1"/>
        <v>46327</v>
      </c>
      <c r="Y263">
        <f ca="1"/>
        <v>2363.4800000000023</v>
      </c>
      <c r="Z263" t="str">
        <f ca="1"/>
        <v>Acct  1 - US Bank</v>
      </c>
      <c r="AA263" t="str">
        <f ca="1"/>
        <v>Kulo Rent</v>
      </c>
      <c r="AB263">
        <f ca="1"/>
        <v>46327</v>
      </c>
      <c r="AC263">
        <f ca="1"/>
        <v>9897.8399999999983</v>
      </c>
      <c r="AD263" t="str">
        <f ca="1"/>
        <v>Acct  2 - Wells Fargo</v>
      </c>
      <c r="AE263" t="str">
        <f ca="1"/>
        <v>Kulo Rent</v>
      </c>
      <c r="AF263">
        <f ca="1"/>
        <v>46327</v>
      </c>
      <c r="AG263">
        <f ca="1"/>
        <v>25136.39</v>
      </c>
      <c r="AH263" t="str">
        <f ca="1"/>
        <v>Acct  3 - ADP</v>
      </c>
      <c r="AI263" t="str">
        <f ca="1"/>
        <v>Kulo Rent</v>
      </c>
      <c r="AJ263">
        <f ca="1"/>
        <v>46327</v>
      </c>
      <c r="AK263">
        <f ca="1"/>
        <v>114.43</v>
      </c>
      <c r="AL263" t="str">
        <f ca="1"/>
        <v>Acct  4 - Marcus</v>
      </c>
      <c r="AM263" t="str">
        <f ca="1"/>
        <v>Kulo Rent</v>
      </c>
      <c r="AN263">
        <f ca="1"/>
        <v>46327</v>
      </c>
      <c r="AO263">
        <f ca="1"/>
        <v>12062.04</v>
      </c>
      <c r="AP263" t="str">
        <f ca="1"/>
        <v>Acct  5 - T.Rowe Price</v>
      </c>
      <c r="AQ263" t="str">
        <f ca="1"/>
        <v>Kulo Rent</v>
      </c>
      <c r="AR263">
        <f ca="1"/>
        <v>46327</v>
      </c>
      <c r="AS263">
        <f ca="1"/>
        <v>-3823.05</v>
      </c>
      <c r="AT263" t="str">
        <f ca="1"/>
        <v>Acct  6 - Platinum</v>
      </c>
      <c r="AU263" t="str">
        <f ca="1"/>
        <v>Kulo Rent</v>
      </c>
      <c r="AV263">
        <f ca="1"/>
        <v>46327</v>
      </c>
      <c r="AW263">
        <f ca="1"/>
        <v>-7335.82</v>
      </c>
      <c r="AX263" t="str">
        <f ca="1"/>
        <v>Acct  7 - Visa Go</v>
      </c>
      <c r="AY263" t="str">
        <f ca="1"/>
        <v>Kulo Rent</v>
      </c>
      <c r="AZ263">
        <f ca="1"/>
        <v>46327</v>
      </c>
      <c r="BA263">
        <f ca="1"/>
        <v>-4271.75</v>
      </c>
      <c r="BB263" t="str">
        <f ca="1"/>
        <v>Acct  8 - CareCredit</v>
      </c>
      <c r="BC263" t="str">
        <f ca="1"/>
        <v>Kulo Rent</v>
      </c>
      <c r="BD263">
        <f ca="1"/>
        <v>46327</v>
      </c>
      <c r="BE263">
        <f ca="1"/>
        <v>0</v>
      </c>
      <c r="BF263" t="str">
        <f ca="1"/>
        <v>Acct  9 - Costco</v>
      </c>
      <c r="BG263" t="str">
        <f ca="1"/>
        <v>Kulo Rent</v>
      </c>
      <c r="BH263">
        <f ca="1"/>
        <v>46327</v>
      </c>
      <c r="BI263">
        <f ca="1"/>
        <v>1260</v>
      </c>
      <c r="BJ263" t="str">
        <f ca="1"/>
        <v xml:space="preserve">Acct 10 - </v>
      </c>
      <c r="BK263" t="str">
        <f ca="1"/>
        <v>Kulo Rent</v>
      </c>
      <c r="BL263">
        <f ca="1"/>
        <v>46327</v>
      </c>
      <c r="BM263">
        <f ca="1"/>
        <v>12261.32</v>
      </c>
      <c r="BN263" t="str">
        <f ca="1"/>
        <v xml:space="preserve"> Checking</v>
      </c>
      <c r="BO263" t="str">
        <f ca="1"/>
        <v>Kulo Rent</v>
      </c>
      <c r="BP263">
        <f ca="1"/>
        <v>46327</v>
      </c>
      <c r="BQ263">
        <f ca="1"/>
        <v>-15430.619999999999</v>
      </c>
      <c r="BR263" t="str">
        <f ca="1"/>
        <v xml:space="preserve"> Credit</v>
      </c>
      <c r="BS263" t="str">
        <f ca="1"/>
        <v>Kulo Rent</v>
      </c>
      <c r="BT263">
        <f ca="1"/>
        <v>46327</v>
      </c>
      <c r="BU263">
        <f ca="1"/>
        <v>37312.86</v>
      </c>
      <c r="BV263" t="str">
        <f ca="1"/>
        <v xml:space="preserve"> Savings</v>
      </c>
      <c r="BW263" t="str">
        <f ca="1"/>
        <v>Kulo Rent</v>
      </c>
      <c r="BX263">
        <f ca="1"/>
        <v>46327</v>
      </c>
      <c r="BY263">
        <f ca="1"/>
        <v>35403.56</v>
      </c>
      <c r="BZ263" t="str">
        <f ca="1"/>
        <v xml:space="preserve"> Net Worth</v>
      </c>
    </row>
    <row r="264" spans="1:78" x14ac:dyDescent="0.25">
      <c r="A264" t="str">
        <f ca="1"/>
        <v>Kulo Rent</v>
      </c>
      <c r="B264" s="8">
        <f ca="1"/>
        <v>46327</v>
      </c>
      <c r="C264" s="107">
        <f ca="1"/>
        <v>2363.4800000000023</v>
      </c>
      <c r="D264" t="str">
        <f ca="1"/>
        <v>Acct  1 - US Bank</v>
      </c>
      <c r="F264" t="str">
        <f ca="1"/>
        <v>Rent</v>
      </c>
      <c r="G264" s="8">
        <f ca="1"/>
        <v>46327</v>
      </c>
      <c r="H264" s="107">
        <f ca="1"/>
        <v>10983.35</v>
      </c>
      <c r="I264" s="107">
        <f ca="1"/>
        <v>-15430.619999999999</v>
      </c>
      <c r="J264" s="107">
        <f ca="1"/>
        <v>37312.86</v>
      </c>
      <c r="K264" s="107">
        <f ca="1"/>
        <v>34125.589999999997</v>
      </c>
      <c r="L264" s="107">
        <f ca="1"/>
        <v>1085.5100000000023</v>
      </c>
      <c r="M264" s="107">
        <f ca="1"/>
        <v>9897.8399999999983</v>
      </c>
      <c r="N264" s="107">
        <f ca="1"/>
        <v>25136.39</v>
      </c>
      <c r="O264" s="107">
        <f ca="1"/>
        <v>114.43</v>
      </c>
      <c r="P264" s="107">
        <f ca="1"/>
        <v>12062.04</v>
      </c>
      <c r="Q264" s="107">
        <f ca="1"/>
        <v>-3823.05</v>
      </c>
      <c r="R264" s="107">
        <f ca="1"/>
        <v>-7335.82</v>
      </c>
      <c r="S264" s="107">
        <f ca="1"/>
        <v>-4271.75</v>
      </c>
      <c r="T264" s="107">
        <f ca="1"/>
        <v>0</v>
      </c>
      <c r="U264" s="107">
        <f ca="1"/>
        <v>1260</v>
      </c>
      <c r="W264" t="str">
        <f ca="1"/>
        <v>Rent</v>
      </c>
      <c r="X264">
        <f ca="1"/>
        <v>46327</v>
      </c>
      <c r="Y264">
        <f ca="1"/>
        <v>1085.5100000000023</v>
      </c>
      <c r="Z264" t="str">
        <f ca="1"/>
        <v>Acct  1 - US Bank</v>
      </c>
      <c r="AA264" t="str">
        <f ca="1"/>
        <v>Rent</v>
      </c>
      <c r="AB264">
        <f ca="1"/>
        <v>46327</v>
      </c>
      <c r="AC264">
        <f ca="1"/>
        <v>9897.8399999999983</v>
      </c>
      <c r="AD264" t="str">
        <f ca="1"/>
        <v>Acct  2 - Wells Fargo</v>
      </c>
      <c r="AE264" t="str">
        <f ca="1"/>
        <v>Rent</v>
      </c>
      <c r="AF264">
        <f ca="1"/>
        <v>46327</v>
      </c>
      <c r="AG264">
        <f ca="1"/>
        <v>25136.39</v>
      </c>
      <c r="AH264" t="str">
        <f ca="1"/>
        <v>Acct  3 - ADP</v>
      </c>
      <c r="AI264" t="str">
        <f ca="1"/>
        <v>Rent</v>
      </c>
      <c r="AJ264">
        <f ca="1"/>
        <v>46327</v>
      </c>
      <c r="AK264">
        <f ca="1"/>
        <v>114.43</v>
      </c>
      <c r="AL264" t="str">
        <f ca="1"/>
        <v>Acct  4 - Marcus</v>
      </c>
      <c r="AM264" t="str">
        <f ca="1"/>
        <v>Rent</v>
      </c>
      <c r="AN264">
        <f ca="1"/>
        <v>46327</v>
      </c>
      <c r="AO264">
        <f ca="1"/>
        <v>12062.04</v>
      </c>
      <c r="AP264" t="str">
        <f ca="1"/>
        <v>Acct  5 - T.Rowe Price</v>
      </c>
      <c r="AQ264" t="str">
        <f ca="1"/>
        <v>Rent</v>
      </c>
      <c r="AR264">
        <f ca="1"/>
        <v>46327</v>
      </c>
      <c r="AS264">
        <f ca="1"/>
        <v>-3823.05</v>
      </c>
      <c r="AT264" t="str">
        <f ca="1"/>
        <v>Acct  6 - Platinum</v>
      </c>
      <c r="AU264" t="str">
        <f ca="1"/>
        <v>Rent</v>
      </c>
      <c r="AV264">
        <f ca="1"/>
        <v>46327</v>
      </c>
      <c r="AW264">
        <f ca="1"/>
        <v>-7335.82</v>
      </c>
      <c r="AX264" t="str">
        <f ca="1"/>
        <v>Acct  7 - Visa Go</v>
      </c>
      <c r="AY264" t="str">
        <f ca="1"/>
        <v>Rent</v>
      </c>
      <c r="AZ264">
        <f ca="1"/>
        <v>46327</v>
      </c>
      <c r="BA264">
        <f ca="1"/>
        <v>-4271.75</v>
      </c>
      <c r="BB264" t="str">
        <f ca="1"/>
        <v>Acct  8 - CareCredit</v>
      </c>
      <c r="BC264" t="str">
        <f ca="1"/>
        <v>Rent</v>
      </c>
      <c r="BD264">
        <f ca="1"/>
        <v>46327</v>
      </c>
      <c r="BE264">
        <f ca="1"/>
        <v>0</v>
      </c>
      <c r="BF264" t="str">
        <f ca="1"/>
        <v>Acct  9 - Costco</v>
      </c>
      <c r="BG264" t="str">
        <f ca="1"/>
        <v>Rent</v>
      </c>
      <c r="BH264">
        <f ca="1"/>
        <v>46327</v>
      </c>
      <c r="BI264">
        <f ca="1"/>
        <v>1260</v>
      </c>
      <c r="BJ264" t="str">
        <f ca="1"/>
        <v xml:space="preserve">Acct 10 - </v>
      </c>
      <c r="BK264" t="str">
        <f ca="1"/>
        <v>Rent</v>
      </c>
      <c r="BL264">
        <f ca="1"/>
        <v>46327</v>
      </c>
      <c r="BM264">
        <f ca="1"/>
        <v>10983.35</v>
      </c>
      <c r="BN264" t="str">
        <f ca="1"/>
        <v xml:space="preserve"> Checking</v>
      </c>
      <c r="BO264" t="str">
        <f ca="1"/>
        <v>Rent</v>
      </c>
      <c r="BP264">
        <f ca="1"/>
        <v>46327</v>
      </c>
      <c r="BQ264">
        <f ca="1"/>
        <v>-15430.619999999999</v>
      </c>
      <c r="BR264" t="str">
        <f ca="1"/>
        <v xml:space="preserve"> Credit</v>
      </c>
      <c r="BS264" t="str">
        <f ca="1"/>
        <v>Rent</v>
      </c>
      <c r="BT264">
        <f ca="1"/>
        <v>46327</v>
      </c>
      <c r="BU264">
        <f ca="1"/>
        <v>37312.86</v>
      </c>
      <c r="BV264" t="str">
        <f ca="1"/>
        <v xml:space="preserve"> Savings</v>
      </c>
      <c r="BW264" t="str">
        <f ca="1"/>
        <v>Rent</v>
      </c>
      <c r="BX264">
        <f ca="1"/>
        <v>46327</v>
      </c>
      <c r="BY264">
        <f ca="1"/>
        <v>34125.589999999997</v>
      </c>
      <c r="BZ264" t="str">
        <f ca="1"/>
        <v xml:space="preserve"> Net Worth</v>
      </c>
    </row>
    <row r="265" spans="1:78" x14ac:dyDescent="0.25">
      <c r="A265" t="str">
        <f ca="1"/>
        <v>Rent</v>
      </c>
      <c r="B265" s="8">
        <f ca="1"/>
        <v>46327</v>
      </c>
      <c r="C265" s="107">
        <f ca="1"/>
        <v>1085.5100000000023</v>
      </c>
      <c r="D265" t="str">
        <f ca="1"/>
        <v>Acct  1 - US Bank</v>
      </c>
      <c r="F265" t="str">
        <f ca="1"/>
        <v>Visa Platinum</v>
      </c>
      <c r="G265" s="8">
        <f ca="1"/>
        <v>46329</v>
      </c>
      <c r="H265" s="107">
        <f ca="1"/>
        <v>10754.35</v>
      </c>
      <c r="I265" s="107">
        <f ca="1"/>
        <v>-15119.619999999999</v>
      </c>
      <c r="J265" s="107">
        <f ca="1"/>
        <v>37312.86</v>
      </c>
      <c r="K265" s="107">
        <f ca="1"/>
        <v>34207.589999999997</v>
      </c>
      <c r="L265" s="107">
        <f ca="1"/>
        <v>856.51000000000226</v>
      </c>
      <c r="M265" s="107">
        <f ca="1"/>
        <v>9897.8399999999983</v>
      </c>
      <c r="N265" s="107">
        <f ca="1"/>
        <v>25136.39</v>
      </c>
      <c r="O265" s="107">
        <f ca="1"/>
        <v>114.43</v>
      </c>
      <c r="P265" s="107">
        <f ca="1"/>
        <v>12062.04</v>
      </c>
      <c r="Q265" s="107">
        <f ca="1"/>
        <v>-3512.05</v>
      </c>
      <c r="R265" s="107">
        <f ca="1"/>
        <v>-7335.82</v>
      </c>
      <c r="S265" s="107">
        <f ca="1"/>
        <v>-4271.75</v>
      </c>
      <c r="T265" s="107">
        <f ca="1"/>
        <v>0</v>
      </c>
      <c r="U265" s="107">
        <f ca="1"/>
        <v>1260</v>
      </c>
      <c r="W265" t="str">
        <f ca="1"/>
        <v>Visa Platinum</v>
      </c>
      <c r="X265">
        <f ca="1"/>
        <v>46329</v>
      </c>
      <c r="Y265">
        <f ca="1"/>
        <v>856.51000000000226</v>
      </c>
      <c r="Z265" t="str">
        <f ca="1"/>
        <v>Acct  1 - US Bank</v>
      </c>
      <c r="AA265" t="str">
        <f ca="1"/>
        <v>Visa Platinum</v>
      </c>
      <c r="AB265">
        <f ca="1"/>
        <v>46329</v>
      </c>
      <c r="AC265">
        <f ca="1"/>
        <v>9897.8399999999983</v>
      </c>
      <c r="AD265" t="str">
        <f ca="1"/>
        <v>Acct  2 - Wells Fargo</v>
      </c>
      <c r="AE265" t="str">
        <f ca="1"/>
        <v>Visa Platinum</v>
      </c>
      <c r="AF265">
        <f ca="1"/>
        <v>46329</v>
      </c>
      <c r="AG265">
        <f ca="1"/>
        <v>25136.39</v>
      </c>
      <c r="AH265" t="str">
        <f ca="1"/>
        <v>Acct  3 - ADP</v>
      </c>
      <c r="AI265" t="str">
        <f ca="1"/>
        <v>Visa Platinum</v>
      </c>
      <c r="AJ265">
        <f ca="1"/>
        <v>46329</v>
      </c>
      <c r="AK265">
        <f ca="1"/>
        <v>114.43</v>
      </c>
      <c r="AL265" t="str">
        <f ca="1"/>
        <v>Acct  4 - Marcus</v>
      </c>
      <c r="AM265" t="str">
        <f ca="1"/>
        <v>Visa Platinum</v>
      </c>
      <c r="AN265">
        <f ca="1"/>
        <v>46329</v>
      </c>
      <c r="AO265">
        <f ca="1"/>
        <v>12062.04</v>
      </c>
      <c r="AP265" t="str">
        <f ca="1"/>
        <v>Acct  5 - T.Rowe Price</v>
      </c>
      <c r="AQ265" t="str">
        <f ca="1"/>
        <v>Visa Platinum</v>
      </c>
      <c r="AR265">
        <f ca="1"/>
        <v>46329</v>
      </c>
      <c r="AS265">
        <f ca="1"/>
        <v>-3512.05</v>
      </c>
      <c r="AT265" t="str">
        <f ca="1"/>
        <v>Acct  6 - Platinum</v>
      </c>
      <c r="AU265" t="str">
        <f ca="1"/>
        <v>Visa Platinum</v>
      </c>
      <c r="AV265">
        <f ca="1"/>
        <v>46329</v>
      </c>
      <c r="AW265">
        <f ca="1"/>
        <v>-7335.82</v>
      </c>
      <c r="AX265" t="str">
        <f ca="1"/>
        <v>Acct  7 - Visa Go</v>
      </c>
      <c r="AY265" t="str">
        <f ca="1"/>
        <v>Visa Platinum</v>
      </c>
      <c r="AZ265">
        <f ca="1"/>
        <v>46329</v>
      </c>
      <c r="BA265">
        <f ca="1"/>
        <v>-4271.75</v>
      </c>
      <c r="BB265" t="str">
        <f ca="1"/>
        <v>Acct  8 - CareCredit</v>
      </c>
      <c r="BC265" t="str">
        <f ca="1"/>
        <v>Visa Platinum</v>
      </c>
      <c r="BD265">
        <f ca="1"/>
        <v>46329</v>
      </c>
      <c r="BE265">
        <f ca="1"/>
        <v>0</v>
      </c>
      <c r="BF265" t="str">
        <f ca="1"/>
        <v>Acct  9 - Costco</v>
      </c>
      <c r="BG265" t="str">
        <f ca="1"/>
        <v>Visa Platinum</v>
      </c>
      <c r="BH265">
        <f ca="1"/>
        <v>46329</v>
      </c>
      <c r="BI265">
        <f ca="1"/>
        <v>1260</v>
      </c>
      <c r="BJ265" t="str">
        <f ca="1"/>
        <v xml:space="preserve">Acct 10 - </v>
      </c>
      <c r="BK265" t="str">
        <f ca="1"/>
        <v>Visa Platinum</v>
      </c>
      <c r="BL265">
        <f ca="1"/>
        <v>46329</v>
      </c>
      <c r="BM265">
        <f ca="1"/>
        <v>10754.35</v>
      </c>
      <c r="BN265" t="str">
        <f ca="1"/>
        <v xml:space="preserve"> Checking</v>
      </c>
      <c r="BO265" t="str">
        <f ca="1"/>
        <v>Visa Platinum</v>
      </c>
      <c r="BP265">
        <f ca="1"/>
        <v>46329</v>
      </c>
      <c r="BQ265">
        <f ca="1"/>
        <v>-15119.619999999999</v>
      </c>
      <c r="BR265" t="str">
        <f ca="1"/>
        <v xml:space="preserve"> Credit</v>
      </c>
      <c r="BS265" t="str">
        <f ca="1"/>
        <v>Visa Platinum</v>
      </c>
      <c r="BT265">
        <f ca="1"/>
        <v>46329</v>
      </c>
      <c r="BU265">
        <f ca="1"/>
        <v>37312.86</v>
      </c>
      <c r="BV265" t="str">
        <f ca="1"/>
        <v xml:space="preserve"> Savings</v>
      </c>
      <c r="BW265" t="str">
        <f ca="1"/>
        <v>Visa Platinum</v>
      </c>
      <c r="BX265">
        <f ca="1"/>
        <v>46329</v>
      </c>
      <c r="BY265">
        <f ca="1"/>
        <v>34207.589999999997</v>
      </c>
      <c r="BZ265" t="str">
        <f ca="1"/>
        <v xml:space="preserve"> Net Worth</v>
      </c>
    </row>
    <row r="266" spans="1:78" x14ac:dyDescent="0.25">
      <c r="A266" t="str">
        <f ca="1"/>
        <v>Visa Platinum</v>
      </c>
      <c r="B266" s="8">
        <f ca="1"/>
        <v>46329</v>
      </c>
      <c r="C266" s="107">
        <f ca="1"/>
        <v>856.51000000000226</v>
      </c>
      <c r="D266" t="str">
        <f ca="1"/>
        <v>Acct  1 - US Bank</v>
      </c>
      <c r="F266" t="str">
        <f ca="1"/>
        <v>Kulo Internet</v>
      </c>
      <c r="G266" s="8">
        <f ca="1"/>
        <v>46331</v>
      </c>
      <c r="H266" s="107">
        <f ca="1"/>
        <v>10726.35</v>
      </c>
      <c r="I266" s="107">
        <f ca="1"/>
        <v>-15119.619999999999</v>
      </c>
      <c r="J266" s="107">
        <f ca="1"/>
        <v>37312.86</v>
      </c>
      <c r="K266" s="107">
        <f ca="1"/>
        <v>34179.589999999997</v>
      </c>
      <c r="L266" s="107">
        <f ca="1"/>
        <v>828.51000000000226</v>
      </c>
      <c r="M266" s="107">
        <f ca="1"/>
        <v>9897.8399999999983</v>
      </c>
      <c r="N266" s="107">
        <f ca="1"/>
        <v>25136.39</v>
      </c>
      <c r="O266" s="107">
        <f ca="1"/>
        <v>114.43</v>
      </c>
      <c r="P266" s="107">
        <f ca="1"/>
        <v>12062.04</v>
      </c>
      <c r="Q266" s="107">
        <f ca="1"/>
        <v>-3512.05</v>
      </c>
      <c r="R266" s="107">
        <f ca="1"/>
        <v>-7335.82</v>
      </c>
      <c r="S266" s="107">
        <f ca="1"/>
        <v>-4271.75</v>
      </c>
      <c r="T266" s="107">
        <f ca="1"/>
        <v>0</v>
      </c>
      <c r="U266" s="107">
        <f ca="1"/>
        <v>1260</v>
      </c>
      <c r="W266" t="str">
        <f ca="1"/>
        <v>Kulo Internet</v>
      </c>
      <c r="X266">
        <f ca="1"/>
        <v>46331</v>
      </c>
      <c r="Y266">
        <f ca="1"/>
        <v>828.51000000000226</v>
      </c>
      <c r="Z266" t="str">
        <f ca="1"/>
        <v>Acct  1 - US Bank</v>
      </c>
      <c r="AA266" t="str">
        <f ca="1"/>
        <v>Kulo Internet</v>
      </c>
      <c r="AB266">
        <f ca="1"/>
        <v>46331</v>
      </c>
      <c r="AC266">
        <f ca="1"/>
        <v>9897.8399999999983</v>
      </c>
      <c r="AD266" t="str">
        <f ca="1"/>
        <v>Acct  2 - Wells Fargo</v>
      </c>
      <c r="AE266" t="str">
        <f ca="1"/>
        <v>Kulo Internet</v>
      </c>
      <c r="AF266">
        <f ca="1"/>
        <v>46331</v>
      </c>
      <c r="AG266">
        <f ca="1"/>
        <v>25136.39</v>
      </c>
      <c r="AH266" t="str">
        <f ca="1"/>
        <v>Acct  3 - ADP</v>
      </c>
      <c r="AI266" t="str">
        <f ca="1"/>
        <v>Kulo Internet</v>
      </c>
      <c r="AJ266">
        <f ca="1"/>
        <v>46331</v>
      </c>
      <c r="AK266">
        <f ca="1"/>
        <v>114.43</v>
      </c>
      <c r="AL266" t="str">
        <f ca="1"/>
        <v>Acct  4 - Marcus</v>
      </c>
      <c r="AM266" t="str">
        <f ca="1"/>
        <v>Kulo Internet</v>
      </c>
      <c r="AN266">
        <f ca="1"/>
        <v>46331</v>
      </c>
      <c r="AO266">
        <f ca="1"/>
        <v>12062.04</v>
      </c>
      <c r="AP266" t="str">
        <f ca="1"/>
        <v>Acct  5 - T.Rowe Price</v>
      </c>
      <c r="AQ266" t="str">
        <f ca="1"/>
        <v>Kulo Internet</v>
      </c>
      <c r="AR266">
        <f ca="1"/>
        <v>46331</v>
      </c>
      <c r="AS266">
        <f ca="1"/>
        <v>-3512.05</v>
      </c>
      <c r="AT266" t="str">
        <f ca="1"/>
        <v>Acct  6 - Platinum</v>
      </c>
      <c r="AU266" t="str">
        <f ca="1"/>
        <v>Kulo Internet</v>
      </c>
      <c r="AV266">
        <f ca="1"/>
        <v>46331</v>
      </c>
      <c r="AW266">
        <f ca="1"/>
        <v>-7335.82</v>
      </c>
      <c r="AX266" t="str">
        <f ca="1"/>
        <v>Acct  7 - Visa Go</v>
      </c>
      <c r="AY266" t="str">
        <f ca="1"/>
        <v>Kulo Internet</v>
      </c>
      <c r="AZ266">
        <f ca="1"/>
        <v>46331</v>
      </c>
      <c r="BA266">
        <f ca="1"/>
        <v>-4271.75</v>
      </c>
      <c r="BB266" t="str">
        <f ca="1"/>
        <v>Acct  8 - CareCredit</v>
      </c>
      <c r="BC266" t="str">
        <f ca="1"/>
        <v>Kulo Internet</v>
      </c>
      <c r="BD266">
        <f ca="1"/>
        <v>46331</v>
      </c>
      <c r="BE266">
        <f ca="1"/>
        <v>0</v>
      </c>
      <c r="BF266" t="str">
        <f ca="1"/>
        <v>Acct  9 - Costco</v>
      </c>
      <c r="BG266" t="str">
        <f ca="1"/>
        <v>Kulo Internet</v>
      </c>
      <c r="BH266">
        <f ca="1"/>
        <v>46331</v>
      </c>
      <c r="BI266">
        <f ca="1"/>
        <v>1260</v>
      </c>
      <c r="BJ266" t="str">
        <f ca="1"/>
        <v xml:space="preserve">Acct 10 - </v>
      </c>
      <c r="BK266" t="str">
        <f ca="1"/>
        <v>Kulo Internet</v>
      </c>
      <c r="BL266">
        <f ca="1"/>
        <v>46331</v>
      </c>
      <c r="BM266">
        <f ca="1"/>
        <v>10726.35</v>
      </c>
      <c r="BN266" t="str">
        <f ca="1"/>
        <v xml:space="preserve"> Checking</v>
      </c>
      <c r="BO266" t="str">
        <f ca="1"/>
        <v>Kulo Internet</v>
      </c>
      <c r="BP266">
        <f ca="1"/>
        <v>46331</v>
      </c>
      <c r="BQ266">
        <f ca="1"/>
        <v>-15119.619999999999</v>
      </c>
      <c r="BR266" t="str">
        <f ca="1"/>
        <v xml:space="preserve"> Credit</v>
      </c>
      <c r="BS266" t="str">
        <f ca="1"/>
        <v>Kulo Internet</v>
      </c>
      <c r="BT266">
        <f ca="1"/>
        <v>46331</v>
      </c>
      <c r="BU266">
        <f ca="1"/>
        <v>37312.86</v>
      </c>
      <c r="BV266" t="str">
        <f ca="1"/>
        <v xml:space="preserve"> Savings</v>
      </c>
      <c r="BW266" t="str">
        <f ca="1"/>
        <v>Kulo Internet</v>
      </c>
      <c r="BX266">
        <f ca="1"/>
        <v>46331</v>
      </c>
      <c r="BY266">
        <f ca="1"/>
        <v>34179.589999999997</v>
      </c>
      <c r="BZ266" t="str">
        <f ca="1"/>
        <v xml:space="preserve"> Net Worth</v>
      </c>
    </row>
    <row r="267" spans="1:78" x14ac:dyDescent="0.25">
      <c r="A267" t="str">
        <f ca="1"/>
        <v>Kulo Internet</v>
      </c>
      <c r="B267" s="8">
        <f ca="1"/>
        <v>46331</v>
      </c>
      <c r="C267" s="107">
        <f ca="1"/>
        <v>828.51000000000226</v>
      </c>
      <c r="D267" t="str">
        <f ca="1"/>
        <v>Acct  1 - US Bank</v>
      </c>
      <c r="F267" t="str">
        <f ca="1"/>
        <v>Cese Phone</v>
      </c>
      <c r="G267" s="8">
        <f ca="1"/>
        <v>46331</v>
      </c>
      <c r="H267" s="107">
        <f ca="1"/>
        <v>10584.35</v>
      </c>
      <c r="I267" s="107">
        <f ca="1"/>
        <v>-15119.619999999999</v>
      </c>
      <c r="J267" s="107">
        <f ca="1"/>
        <v>37312.86</v>
      </c>
      <c r="K267" s="107">
        <f ca="1"/>
        <v>34037.589999999997</v>
      </c>
      <c r="L267" s="107">
        <f ca="1"/>
        <v>686.51000000000226</v>
      </c>
      <c r="M267" s="107">
        <f ca="1"/>
        <v>9897.8399999999983</v>
      </c>
      <c r="N267" s="107">
        <f ca="1"/>
        <v>25136.39</v>
      </c>
      <c r="O267" s="107">
        <f ca="1"/>
        <v>114.43</v>
      </c>
      <c r="P267" s="107">
        <f ca="1"/>
        <v>12062.04</v>
      </c>
      <c r="Q267" s="107">
        <f ca="1"/>
        <v>-3512.05</v>
      </c>
      <c r="R267" s="107">
        <f ca="1"/>
        <v>-7335.82</v>
      </c>
      <c r="S267" s="107">
        <f ca="1"/>
        <v>-4271.75</v>
      </c>
      <c r="T267" s="107">
        <f ca="1"/>
        <v>0</v>
      </c>
      <c r="U267" s="107">
        <f ca="1"/>
        <v>1260</v>
      </c>
      <c r="W267" t="str">
        <f ca="1"/>
        <v>Cese Phone</v>
      </c>
      <c r="X267">
        <f ca="1"/>
        <v>46331</v>
      </c>
      <c r="Y267">
        <f ca="1"/>
        <v>686.51000000000226</v>
      </c>
      <c r="Z267" t="str">
        <f ca="1"/>
        <v>Acct  1 - US Bank</v>
      </c>
      <c r="AA267" t="str">
        <f ca="1"/>
        <v>Cese Phone</v>
      </c>
      <c r="AB267">
        <f ca="1"/>
        <v>46331</v>
      </c>
      <c r="AC267">
        <f ca="1"/>
        <v>9897.8399999999983</v>
      </c>
      <c r="AD267" t="str">
        <f ca="1"/>
        <v>Acct  2 - Wells Fargo</v>
      </c>
      <c r="AE267" t="str">
        <f ca="1"/>
        <v>Cese Phone</v>
      </c>
      <c r="AF267">
        <f ca="1"/>
        <v>46331</v>
      </c>
      <c r="AG267">
        <f ca="1"/>
        <v>25136.39</v>
      </c>
      <c r="AH267" t="str">
        <f ca="1"/>
        <v>Acct  3 - ADP</v>
      </c>
      <c r="AI267" t="str">
        <f ca="1"/>
        <v>Cese Phone</v>
      </c>
      <c r="AJ267">
        <f ca="1"/>
        <v>46331</v>
      </c>
      <c r="AK267">
        <f ca="1"/>
        <v>114.43</v>
      </c>
      <c r="AL267" t="str">
        <f ca="1"/>
        <v>Acct  4 - Marcus</v>
      </c>
      <c r="AM267" t="str">
        <f ca="1"/>
        <v>Cese Phone</v>
      </c>
      <c r="AN267">
        <f ca="1"/>
        <v>46331</v>
      </c>
      <c r="AO267">
        <f ca="1"/>
        <v>12062.04</v>
      </c>
      <c r="AP267" t="str">
        <f ca="1"/>
        <v>Acct  5 - T.Rowe Price</v>
      </c>
      <c r="AQ267" t="str">
        <f ca="1"/>
        <v>Cese Phone</v>
      </c>
      <c r="AR267">
        <f ca="1"/>
        <v>46331</v>
      </c>
      <c r="AS267">
        <f ca="1"/>
        <v>-3512.05</v>
      </c>
      <c r="AT267" t="str">
        <f ca="1"/>
        <v>Acct  6 - Platinum</v>
      </c>
      <c r="AU267" t="str">
        <f ca="1"/>
        <v>Cese Phone</v>
      </c>
      <c r="AV267">
        <f ca="1"/>
        <v>46331</v>
      </c>
      <c r="AW267">
        <f ca="1"/>
        <v>-7335.82</v>
      </c>
      <c r="AX267" t="str">
        <f ca="1"/>
        <v>Acct  7 - Visa Go</v>
      </c>
      <c r="AY267" t="str">
        <f ca="1"/>
        <v>Cese Phone</v>
      </c>
      <c r="AZ267">
        <f ca="1"/>
        <v>46331</v>
      </c>
      <c r="BA267">
        <f ca="1"/>
        <v>-4271.75</v>
      </c>
      <c r="BB267" t="str">
        <f ca="1"/>
        <v>Acct  8 - CareCredit</v>
      </c>
      <c r="BC267" t="str">
        <f ca="1"/>
        <v>Cese Phone</v>
      </c>
      <c r="BD267">
        <f ca="1"/>
        <v>46331</v>
      </c>
      <c r="BE267">
        <f ca="1"/>
        <v>0</v>
      </c>
      <c r="BF267" t="str">
        <f ca="1"/>
        <v>Acct  9 - Costco</v>
      </c>
      <c r="BG267" t="str">
        <f ca="1"/>
        <v>Cese Phone</v>
      </c>
      <c r="BH267">
        <f ca="1"/>
        <v>46331</v>
      </c>
      <c r="BI267">
        <f ca="1"/>
        <v>1260</v>
      </c>
      <c r="BJ267" t="str">
        <f ca="1"/>
        <v xml:space="preserve">Acct 10 - </v>
      </c>
      <c r="BK267" t="str">
        <f ca="1"/>
        <v>Cese Phone</v>
      </c>
      <c r="BL267">
        <f ca="1"/>
        <v>46331</v>
      </c>
      <c r="BM267">
        <f ca="1"/>
        <v>10584.35</v>
      </c>
      <c r="BN267" t="str">
        <f ca="1"/>
        <v xml:space="preserve"> Checking</v>
      </c>
      <c r="BO267" t="str">
        <f ca="1"/>
        <v>Cese Phone</v>
      </c>
      <c r="BP267">
        <f ca="1"/>
        <v>46331</v>
      </c>
      <c r="BQ267">
        <f ca="1"/>
        <v>-15119.619999999999</v>
      </c>
      <c r="BR267" t="str">
        <f ca="1"/>
        <v xml:space="preserve"> Credit</v>
      </c>
      <c r="BS267" t="str">
        <f ca="1"/>
        <v>Cese Phone</v>
      </c>
      <c r="BT267">
        <f ca="1"/>
        <v>46331</v>
      </c>
      <c r="BU267">
        <f ca="1"/>
        <v>37312.86</v>
      </c>
      <c r="BV267" t="str">
        <f ca="1"/>
        <v xml:space="preserve"> Savings</v>
      </c>
      <c r="BW267" t="str">
        <f ca="1"/>
        <v>Cese Phone</v>
      </c>
      <c r="BX267">
        <f ca="1"/>
        <v>46331</v>
      </c>
      <c r="BY267">
        <f ca="1"/>
        <v>34037.589999999997</v>
      </c>
      <c r="BZ267" t="str">
        <f ca="1"/>
        <v xml:space="preserve"> Net Worth</v>
      </c>
    </row>
    <row r="268" spans="1:78" x14ac:dyDescent="0.25">
      <c r="A268" t="str">
        <f ca="1"/>
        <v>Cese Phone</v>
      </c>
      <c r="B268" s="8">
        <f ca="1"/>
        <v>46331</v>
      </c>
      <c r="C268" s="107">
        <f ca="1"/>
        <v>686.51000000000226</v>
      </c>
      <c r="D268" t="str">
        <f ca="1"/>
        <v>Acct  1 - US Bank</v>
      </c>
      <c r="F268" t="str">
        <f ca="1"/>
        <v>Phone</v>
      </c>
      <c r="G268" s="8">
        <f ca="1"/>
        <v>46331</v>
      </c>
      <c r="H268" s="107">
        <f ca="1"/>
        <v>10433.68</v>
      </c>
      <c r="I268" s="107">
        <f ca="1"/>
        <v>-15119.619999999999</v>
      </c>
      <c r="J268" s="107">
        <f ca="1"/>
        <v>37312.86</v>
      </c>
      <c r="K268" s="107">
        <f ca="1"/>
        <v>33886.92</v>
      </c>
      <c r="L268" s="107">
        <f ca="1"/>
        <v>535.84000000000231</v>
      </c>
      <c r="M268" s="107">
        <f ca="1"/>
        <v>9897.8399999999983</v>
      </c>
      <c r="N268" s="107">
        <f ca="1"/>
        <v>25136.39</v>
      </c>
      <c r="O268" s="107">
        <f ca="1"/>
        <v>114.43</v>
      </c>
      <c r="P268" s="107">
        <f ca="1"/>
        <v>12062.04</v>
      </c>
      <c r="Q268" s="107">
        <f ca="1"/>
        <v>-3512.05</v>
      </c>
      <c r="R268" s="107">
        <f ca="1"/>
        <v>-7335.82</v>
      </c>
      <c r="S268" s="107">
        <f ca="1"/>
        <v>-4271.75</v>
      </c>
      <c r="T268" s="107">
        <f ca="1"/>
        <v>0</v>
      </c>
      <c r="U268" s="107">
        <f ca="1"/>
        <v>1260</v>
      </c>
      <c r="W268" t="str">
        <f ca="1"/>
        <v>Phone</v>
      </c>
      <c r="X268">
        <f ca="1"/>
        <v>46331</v>
      </c>
      <c r="Y268">
        <f ca="1"/>
        <v>535.84000000000231</v>
      </c>
      <c r="Z268" t="str">
        <f ca="1"/>
        <v>Acct  1 - US Bank</v>
      </c>
      <c r="AA268" t="str">
        <f ca="1"/>
        <v>Phone</v>
      </c>
      <c r="AB268">
        <f ca="1"/>
        <v>46331</v>
      </c>
      <c r="AC268">
        <f ca="1"/>
        <v>9897.8399999999983</v>
      </c>
      <c r="AD268" t="str">
        <f ca="1"/>
        <v>Acct  2 - Wells Fargo</v>
      </c>
      <c r="AE268" t="str">
        <f ca="1"/>
        <v>Phone</v>
      </c>
      <c r="AF268">
        <f ca="1"/>
        <v>46331</v>
      </c>
      <c r="AG268">
        <f ca="1"/>
        <v>25136.39</v>
      </c>
      <c r="AH268" t="str">
        <f ca="1"/>
        <v>Acct  3 - ADP</v>
      </c>
      <c r="AI268" t="str">
        <f ca="1"/>
        <v>Phone</v>
      </c>
      <c r="AJ268">
        <f ca="1"/>
        <v>46331</v>
      </c>
      <c r="AK268">
        <f ca="1"/>
        <v>114.43</v>
      </c>
      <c r="AL268" t="str">
        <f ca="1"/>
        <v>Acct  4 - Marcus</v>
      </c>
      <c r="AM268" t="str">
        <f ca="1"/>
        <v>Phone</v>
      </c>
      <c r="AN268">
        <f ca="1"/>
        <v>46331</v>
      </c>
      <c r="AO268">
        <f ca="1"/>
        <v>12062.04</v>
      </c>
      <c r="AP268" t="str">
        <f ca="1"/>
        <v>Acct  5 - T.Rowe Price</v>
      </c>
      <c r="AQ268" t="str">
        <f ca="1"/>
        <v>Phone</v>
      </c>
      <c r="AR268">
        <f ca="1"/>
        <v>46331</v>
      </c>
      <c r="AS268">
        <f ca="1"/>
        <v>-3512.05</v>
      </c>
      <c r="AT268" t="str">
        <f ca="1"/>
        <v>Acct  6 - Platinum</v>
      </c>
      <c r="AU268" t="str">
        <f ca="1"/>
        <v>Phone</v>
      </c>
      <c r="AV268">
        <f ca="1"/>
        <v>46331</v>
      </c>
      <c r="AW268">
        <f ca="1"/>
        <v>-7335.82</v>
      </c>
      <c r="AX268" t="str">
        <f ca="1"/>
        <v>Acct  7 - Visa Go</v>
      </c>
      <c r="AY268" t="str">
        <f ca="1"/>
        <v>Phone</v>
      </c>
      <c r="AZ268">
        <f ca="1"/>
        <v>46331</v>
      </c>
      <c r="BA268">
        <f ca="1"/>
        <v>-4271.75</v>
      </c>
      <c r="BB268" t="str">
        <f ca="1"/>
        <v>Acct  8 - CareCredit</v>
      </c>
      <c r="BC268" t="str">
        <f ca="1"/>
        <v>Phone</v>
      </c>
      <c r="BD268">
        <f ca="1"/>
        <v>46331</v>
      </c>
      <c r="BE268">
        <f ca="1"/>
        <v>0</v>
      </c>
      <c r="BF268" t="str">
        <f ca="1"/>
        <v>Acct  9 - Costco</v>
      </c>
      <c r="BG268" t="str">
        <f ca="1"/>
        <v>Phone</v>
      </c>
      <c r="BH268">
        <f ca="1"/>
        <v>46331</v>
      </c>
      <c r="BI268">
        <f ca="1"/>
        <v>1260</v>
      </c>
      <c r="BJ268" t="str">
        <f ca="1"/>
        <v xml:space="preserve">Acct 10 - </v>
      </c>
      <c r="BK268" t="str">
        <f ca="1"/>
        <v>Phone</v>
      </c>
      <c r="BL268">
        <f ca="1"/>
        <v>46331</v>
      </c>
      <c r="BM268">
        <f ca="1"/>
        <v>10433.68</v>
      </c>
      <c r="BN268" t="str">
        <f ca="1"/>
        <v xml:space="preserve"> Checking</v>
      </c>
      <c r="BO268" t="str">
        <f ca="1"/>
        <v>Phone</v>
      </c>
      <c r="BP268">
        <f ca="1"/>
        <v>46331</v>
      </c>
      <c r="BQ268">
        <f ca="1"/>
        <v>-15119.619999999999</v>
      </c>
      <c r="BR268" t="str">
        <f ca="1"/>
        <v xml:space="preserve"> Credit</v>
      </c>
      <c r="BS268" t="str">
        <f ca="1"/>
        <v>Phone</v>
      </c>
      <c r="BT268">
        <f ca="1"/>
        <v>46331</v>
      </c>
      <c r="BU268">
        <f ca="1"/>
        <v>37312.86</v>
      </c>
      <c r="BV268" t="str">
        <f ca="1"/>
        <v xml:space="preserve"> Savings</v>
      </c>
      <c r="BW268" t="str">
        <f ca="1"/>
        <v>Phone</v>
      </c>
      <c r="BX268">
        <f ca="1"/>
        <v>46331</v>
      </c>
      <c r="BY268">
        <f ca="1"/>
        <v>33886.92</v>
      </c>
      <c r="BZ268" t="str">
        <f ca="1"/>
        <v xml:space="preserve"> Net Worth</v>
      </c>
    </row>
    <row r="269" spans="1:78" x14ac:dyDescent="0.25">
      <c r="A269" t="str">
        <f ca="1"/>
        <v>Phone</v>
      </c>
      <c r="B269" s="8">
        <f ca="1"/>
        <v>46331</v>
      </c>
      <c r="C269" s="107">
        <f ca="1"/>
        <v>535.84000000000231</v>
      </c>
      <c r="D269" t="str">
        <f ca="1"/>
        <v>Acct  1 - US Bank</v>
      </c>
      <c r="F269" t="str">
        <f ca="1"/>
        <v>Paycheck</v>
      </c>
      <c r="G269" s="8">
        <f ca="1"/>
        <v>46332</v>
      </c>
      <c r="H269" s="107">
        <f ca="1"/>
        <v>12033.68</v>
      </c>
      <c r="I269" s="107">
        <f ca="1"/>
        <v>-15119.619999999999</v>
      </c>
      <c r="J269" s="107">
        <f ca="1"/>
        <v>37312.86</v>
      </c>
      <c r="K269" s="107">
        <f ca="1"/>
        <v>35486.92</v>
      </c>
      <c r="L269" s="107">
        <f ca="1"/>
        <v>1675.8400000000024</v>
      </c>
      <c r="M269" s="107">
        <f ca="1"/>
        <v>10357.839999999998</v>
      </c>
      <c r="N269" s="107">
        <f ca="1"/>
        <v>25136.39</v>
      </c>
      <c r="O269" s="107">
        <f ca="1"/>
        <v>114.43</v>
      </c>
      <c r="P269" s="107">
        <f ca="1"/>
        <v>12062.04</v>
      </c>
      <c r="Q269" s="107">
        <f ca="1"/>
        <v>-3512.05</v>
      </c>
      <c r="R269" s="107">
        <f ca="1"/>
        <v>-7335.82</v>
      </c>
      <c r="S269" s="107">
        <f ca="1"/>
        <v>-4271.75</v>
      </c>
      <c r="T269" s="107">
        <f ca="1"/>
        <v>0</v>
      </c>
      <c r="U269" s="107">
        <f ca="1"/>
        <v>1260</v>
      </c>
      <c r="W269" t="str">
        <f ca="1"/>
        <v>Paycheck</v>
      </c>
      <c r="X269">
        <f ca="1"/>
        <v>46332</v>
      </c>
      <c r="Y269">
        <f ca="1"/>
        <v>1675.8400000000024</v>
      </c>
      <c r="Z269" t="str">
        <f ca="1"/>
        <v>Acct  1 - US Bank</v>
      </c>
      <c r="AA269" t="str">
        <f ca="1"/>
        <v>Paycheck</v>
      </c>
      <c r="AB269">
        <f ca="1"/>
        <v>46332</v>
      </c>
      <c r="AC269">
        <f ca="1"/>
        <v>10357.839999999998</v>
      </c>
      <c r="AD269" t="str">
        <f ca="1"/>
        <v>Acct  2 - Wells Fargo</v>
      </c>
      <c r="AE269" t="str">
        <f ca="1"/>
        <v>Paycheck</v>
      </c>
      <c r="AF269">
        <f ca="1"/>
        <v>46332</v>
      </c>
      <c r="AG269">
        <f ca="1"/>
        <v>25136.39</v>
      </c>
      <c r="AH269" t="str">
        <f ca="1"/>
        <v>Acct  3 - ADP</v>
      </c>
      <c r="AI269" t="str">
        <f ca="1"/>
        <v>Paycheck</v>
      </c>
      <c r="AJ269">
        <f ca="1"/>
        <v>46332</v>
      </c>
      <c r="AK269">
        <f ca="1"/>
        <v>114.43</v>
      </c>
      <c r="AL269" t="str">
        <f ca="1"/>
        <v>Acct  4 - Marcus</v>
      </c>
      <c r="AM269" t="str">
        <f ca="1"/>
        <v>Paycheck</v>
      </c>
      <c r="AN269">
        <f ca="1"/>
        <v>46332</v>
      </c>
      <c r="AO269">
        <f ca="1"/>
        <v>12062.04</v>
      </c>
      <c r="AP269" t="str">
        <f ca="1"/>
        <v>Acct  5 - T.Rowe Price</v>
      </c>
      <c r="AQ269" t="str">
        <f ca="1"/>
        <v>Paycheck</v>
      </c>
      <c r="AR269">
        <f ca="1"/>
        <v>46332</v>
      </c>
      <c r="AS269">
        <f ca="1"/>
        <v>-3512.05</v>
      </c>
      <c r="AT269" t="str">
        <f ca="1"/>
        <v>Acct  6 - Platinum</v>
      </c>
      <c r="AU269" t="str">
        <f ca="1"/>
        <v>Paycheck</v>
      </c>
      <c r="AV269">
        <f ca="1"/>
        <v>46332</v>
      </c>
      <c r="AW269">
        <f ca="1"/>
        <v>-7335.82</v>
      </c>
      <c r="AX269" t="str">
        <f ca="1"/>
        <v>Acct  7 - Visa Go</v>
      </c>
      <c r="AY269" t="str">
        <f ca="1"/>
        <v>Paycheck</v>
      </c>
      <c r="AZ269">
        <f ca="1"/>
        <v>46332</v>
      </c>
      <c r="BA269">
        <f ca="1"/>
        <v>-4271.75</v>
      </c>
      <c r="BB269" t="str">
        <f ca="1"/>
        <v>Acct  8 - CareCredit</v>
      </c>
      <c r="BC269" t="str">
        <f ca="1"/>
        <v>Paycheck</v>
      </c>
      <c r="BD269">
        <f ca="1"/>
        <v>46332</v>
      </c>
      <c r="BE269">
        <f ca="1"/>
        <v>0</v>
      </c>
      <c r="BF269" t="str">
        <f ca="1"/>
        <v>Acct  9 - Costco</v>
      </c>
      <c r="BG269" t="str">
        <f ca="1"/>
        <v>Paycheck</v>
      </c>
      <c r="BH269">
        <f ca="1"/>
        <v>46332</v>
      </c>
      <c r="BI269">
        <f ca="1"/>
        <v>1260</v>
      </c>
      <c r="BJ269" t="str">
        <f ca="1"/>
        <v xml:space="preserve">Acct 10 - </v>
      </c>
      <c r="BK269" t="str">
        <f ca="1"/>
        <v>Paycheck</v>
      </c>
      <c r="BL269">
        <f ca="1"/>
        <v>46332</v>
      </c>
      <c r="BM269">
        <f ca="1"/>
        <v>12033.68</v>
      </c>
      <c r="BN269" t="str">
        <f ca="1"/>
        <v xml:space="preserve"> Checking</v>
      </c>
      <c r="BO269" t="str">
        <f ca="1"/>
        <v>Paycheck</v>
      </c>
      <c r="BP269">
        <f ca="1"/>
        <v>46332</v>
      </c>
      <c r="BQ269">
        <f ca="1"/>
        <v>-15119.619999999999</v>
      </c>
      <c r="BR269" t="str">
        <f ca="1"/>
        <v xml:space="preserve"> Credit</v>
      </c>
      <c r="BS269" t="str">
        <f ca="1"/>
        <v>Paycheck</v>
      </c>
      <c r="BT269">
        <f ca="1"/>
        <v>46332</v>
      </c>
      <c r="BU269">
        <f ca="1"/>
        <v>37312.86</v>
      </c>
      <c r="BV269" t="str">
        <f ca="1"/>
        <v xml:space="preserve"> Savings</v>
      </c>
      <c r="BW269" t="str">
        <f ca="1"/>
        <v>Paycheck</v>
      </c>
      <c r="BX269">
        <f ca="1"/>
        <v>46332</v>
      </c>
      <c r="BY269">
        <f ca="1"/>
        <v>35486.92</v>
      </c>
      <c r="BZ269" t="str">
        <f ca="1"/>
        <v xml:space="preserve"> Net Worth</v>
      </c>
    </row>
    <row r="270" spans="1:78" x14ac:dyDescent="0.25">
      <c r="A270" t="str">
        <f ca="1"/>
        <v>Paycheck</v>
      </c>
      <c r="B270" s="8">
        <f ca="1"/>
        <v>46332</v>
      </c>
      <c r="C270" s="107">
        <f ca="1"/>
        <v>1675.8400000000024</v>
      </c>
      <c r="D270" t="str">
        <f ca="1"/>
        <v>Acct  1 - US Bank</v>
      </c>
      <c r="F270" t="str">
        <f ca="1"/>
        <v>Ameritas</v>
      </c>
      <c r="G270" s="8">
        <f ca="1"/>
        <v>46332</v>
      </c>
      <c r="H270" s="107">
        <f ca="1"/>
        <v>12033.68</v>
      </c>
      <c r="I270" s="107">
        <f ca="1"/>
        <v>-15119.619999999999</v>
      </c>
      <c r="J270" s="107">
        <f ca="1"/>
        <v>37424.86</v>
      </c>
      <c r="K270" s="107">
        <f ca="1"/>
        <v>35598.92</v>
      </c>
      <c r="L270" s="107">
        <f ca="1"/>
        <v>1675.8400000000024</v>
      </c>
      <c r="M270" s="107">
        <f ca="1"/>
        <v>10357.839999999998</v>
      </c>
      <c r="N270" s="107">
        <f ca="1"/>
        <v>25248.39</v>
      </c>
      <c r="O270" s="107">
        <f ca="1"/>
        <v>114.43</v>
      </c>
      <c r="P270" s="107">
        <f ca="1"/>
        <v>12062.04</v>
      </c>
      <c r="Q270" s="107">
        <f ca="1"/>
        <v>-3512.05</v>
      </c>
      <c r="R270" s="107">
        <f ca="1"/>
        <v>-7335.82</v>
      </c>
      <c r="S270" s="107">
        <f ca="1"/>
        <v>-4271.75</v>
      </c>
      <c r="T270" s="107">
        <f ca="1"/>
        <v>0</v>
      </c>
      <c r="U270" s="107">
        <f ca="1"/>
        <v>1260</v>
      </c>
      <c r="W270" t="str">
        <f ca="1"/>
        <v>Ameritas</v>
      </c>
      <c r="X270">
        <f ca="1"/>
        <v>46332</v>
      </c>
      <c r="Y270">
        <f ca="1"/>
        <v>1675.8400000000024</v>
      </c>
      <c r="Z270" t="str">
        <f ca="1"/>
        <v>Acct  1 - US Bank</v>
      </c>
      <c r="AA270" t="str">
        <f ca="1"/>
        <v>Ameritas</v>
      </c>
      <c r="AB270">
        <f ca="1"/>
        <v>46332</v>
      </c>
      <c r="AC270">
        <f ca="1"/>
        <v>10357.839999999998</v>
      </c>
      <c r="AD270" t="str">
        <f ca="1"/>
        <v>Acct  2 - Wells Fargo</v>
      </c>
      <c r="AE270" t="str">
        <f ca="1"/>
        <v>Ameritas</v>
      </c>
      <c r="AF270">
        <f ca="1"/>
        <v>46332</v>
      </c>
      <c r="AG270">
        <f ca="1"/>
        <v>25248.39</v>
      </c>
      <c r="AH270" t="str">
        <f ca="1"/>
        <v>Acct  3 - ADP</v>
      </c>
      <c r="AI270" t="str">
        <f ca="1"/>
        <v>Ameritas</v>
      </c>
      <c r="AJ270">
        <f ca="1"/>
        <v>46332</v>
      </c>
      <c r="AK270">
        <f ca="1"/>
        <v>114.43</v>
      </c>
      <c r="AL270" t="str">
        <f ca="1"/>
        <v>Acct  4 - Marcus</v>
      </c>
      <c r="AM270" t="str">
        <f ca="1"/>
        <v>Ameritas</v>
      </c>
      <c r="AN270">
        <f ca="1"/>
        <v>46332</v>
      </c>
      <c r="AO270">
        <f ca="1"/>
        <v>12062.04</v>
      </c>
      <c r="AP270" t="str">
        <f ca="1"/>
        <v>Acct  5 - T.Rowe Price</v>
      </c>
      <c r="AQ270" t="str">
        <f ca="1"/>
        <v>Ameritas</v>
      </c>
      <c r="AR270">
        <f ca="1"/>
        <v>46332</v>
      </c>
      <c r="AS270">
        <f ca="1"/>
        <v>-3512.05</v>
      </c>
      <c r="AT270" t="str">
        <f ca="1"/>
        <v>Acct  6 - Platinum</v>
      </c>
      <c r="AU270" t="str">
        <f ca="1"/>
        <v>Ameritas</v>
      </c>
      <c r="AV270">
        <f ca="1"/>
        <v>46332</v>
      </c>
      <c r="AW270">
        <f ca="1"/>
        <v>-7335.82</v>
      </c>
      <c r="AX270" t="str">
        <f ca="1"/>
        <v>Acct  7 - Visa Go</v>
      </c>
      <c r="AY270" t="str">
        <f ca="1"/>
        <v>Ameritas</v>
      </c>
      <c r="AZ270">
        <f ca="1"/>
        <v>46332</v>
      </c>
      <c r="BA270">
        <f ca="1"/>
        <v>-4271.75</v>
      </c>
      <c r="BB270" t="str">
        <f ca="1"/>
        <v>Acct  8 - CareCredit</v>
      </c>
      <c r="BC270" t="str">
        <f ca="1"/>
        <v>Ameritas</v>
      </c>
      <c r="BD270">
        <f ca="1"/>
        <v>46332</v>
      </c>
      <c r="BE270">
        <f ca="1"/>
        <v>0</v>
      </c>
      <c r="BF270" t="str">
        <f ca="1"/>
        <v>Acct  9 - Costco</v>
      </c>
      <c r="BG270" t="str">
        <f ca="1"/>
        <v>Ameritas</v>
      </c>
      <c r="BH270">
        <f ca="1"/>
        <v>46332</v>
      </c>
      <c r="BI270">
        <f ca="1"/>
        <v>1260</v>
      </c>
      <c r="BJ270" t="str">
        <f ca="1"/>
        <v xml:space="preserve">Acct 10 - </v>
      </c>
      <c r="BK270" t="str">
        <f ca="1"/>
        <v>Ameritas</v>
      </c>
      <c r="BL270">
        <f ca="1"/>
        <v>46332</v>
      </c>
      <c r="BM270">
        <f ca="1"/>
        <v>12033.68</v>
      </c>
      <c r="BN270" t="str">
        <f ca="1"/>
        <v xml:space="preserve"> Checking</v>
      </c>
      <c r="BO270" t="str">
        <f ca="1"/>
        <v>Ameritas</v>
      </c>
      <c r="BP270">
        <f ca="1"/>
        <v>46332</v>
      </c>
      <c r="BQ270">
        <f ca="1"/>
        <v>-15119.619999999999</v>
      </c>
      <c r="BR270" t="str">
        <f ca="1"/>
        <v xml:space="preserve"> Credit</v>
      </c>
      <c r="BS270" t="str">
        <f ca="1"/>
        <v>Ameritas</v>
      </c>
      <c r="BT270">
        <f ca="1"/>
        <v>46332</v>
      </c>
      <c r="BU270">
        <f ca="1"/>
        <v>37424.86</v>
      </c>
      <c r="BV270" t="str">
        <f ca="1"/>
        <v xml:space="preserve"> Savings</v>
      </c>
      <c r="BW270" t="str">
        <f ca="1"/>
        <v>Ameritas</v>
      </c>
      <c r="BX270">
        <f ca="1"/>
        <v>46332</v>
      </c>
      <c r="BY270">
        <f ca="1"/>
        <v>35598.92</v>
      </c>
      <c r="BZ270" t="str">
        <f ca="1"/>
        <v xml:space="preserve"> Net Worth</v>
      </c>
    </row>
    <row r="271" spans="1:78" x14ac:dyDescent="0.25">
      <c r="A271" t="str">
        <f ca="1"/>
        <v>Ameritas</v>
      </c>
      <c r="B271" s="8">
        <f ca="1"/>
        <v>46332</v>
      </c>
      <c r="C271" s="107">
        <f ca="1"/>
        <v>1675.8400000000024</v>
      </c>
      <c r="D271" t="str">
        <f ca="1"/>
        <v>Acct  1 - US Bank</v>
      </c>
      <c r="F271" t="str">
        <f ca="1"/>
        <v>Groceries</v>
      </c>
      <c r="G271" s="8">
        <f ca="1"/>
        <v>46333</v>
      </c>
      <c r="H271" s="107">
        <f ca="1"/>
        <v>11833.68</v>
      </c>
      <c r="I271" s="107">
        <f ca="1"/>
        <v>-15119.619999999999</v>
      </c>
      <c r="J271" s="107">
        <f ca="1"/>
        <v>37424.86</v>
      </c>
      <c r="K271" s="107">
        <f ca="1"/>
        <v>35398.92</v>
      </c>
      <c r="L271" s="107">
        <f ca="1"/>
        <v>1675.8400000000024</v>
      </c>
      <c r="M271" s="107">
        <f ca="1"/>
        <v>10157.839999999998</v>
      </c>
      <c r="N271" s="107">
        <f ca="1"/>
        <v>25248.39</v>
      </c>
      <c r="O271" s="107">
        <f ca="1"/>
        <v>114.43</v>
      </c>
      <c r="P271" s="107">
        <f ca="1"/>
        <v>12062.04</v>
      </c>
      <c r="Q271" s="107">
        <f ca="1"/>
        <v>-3512.05</v>
      </c>
      <c r="R271" s="107">
        <f ca="1"/>
        <v>-7335.82</v>
      </c>
      <c r="S271" s="107">
        <f ca="1"/>
        <v>-4271.75</v>
      </c>
      <c r="T271" s="107">
        <f ca="1"/>
        <v>0</v>
      </c>
      <c r="U271" s="107">
        <f ca="1"/>
        <v>1260</v>
      </c>
      <c r="W271" t="str">
        <f ca="1"/>
        <v>Groceries</v>
      </c>
      <c r="X271">
        <f ca="1"/>
        <v>46333</v>
      </c>
      <c r="Y271">
        <f ca="1"/>
        <v>1675.8400000000024</v>
      </c>
      <c r="Z271" t="str">
        <f ca="1"/>
        <v>Acct  1 - US Bank</v>
      </c>
      <c r="AA271" t="str">
        <f ca="1"/>
        <v>Groceries</v>
      </c>
      <c r="AB271">
        <f ca="1"/>
        <v>46333</v>
      </c>
      <c r="AC271">
        <f ca="1"/>
        <v>10157.839999999998</v>
      </c>
      <c r="AD271" t="str">
        <f ca="1"/>
        <v>Acct  2 - Wells Fargo</v>
      </c>
      <c r="AE271" t="str">
        <f ca="1"/>
        <v>Groceries</v>
      </c>
      <c r="AF271">
        <f ca="1"/>
        <v>46333</v>
      </c>
      <c r="AG271">
        <f ca="1"/>
        <v>25248.39</v>
      </c>
      <c r="AH271" t="str">
        <f ca="1"/>
        <v>Acct  3 - ADP</v>
      </c>
      <c r="AI271" t="str">
        <f ca="1"/>
        <v>Groceries</v>
      </c>
      <c r="AJ271">
        <f ca="1"/>
        <v>46333</v>
      </c>
      <c r="AK271">
        <f ca="1"/>
        <v>114.43</v>
      </c>
      <c r="AL271" t="str">
        <f ca="1"/>
        <v>Acct  4 - Marcus</v>
      </c>
      <c r="AM271" t="str">
        <f ca="1"/>
        <v>Groceries</v>
      </c>
      <c r="AN271">
        <f ca="1"/>
        <v>46333</v>
      </c>
      <c r="AO271">
        <f ca="1"/>
        <v>12062.04</v>
      </c>
      <c r="AP271" t="str">
        <f ca="1"/>
        <v>Acct  5 - T.Rowe Price</v>
      </c>
      <c r="AQ271" t="str">
        <f ca="1"/>
        <v>Groceries</v>
      </c>
      <c r="AR271">
        <f ca="1"/>
        <v>46333</v>
      </c>
      <c r="AS271">
        <f ca="1"/>
        <v>-3512.05</v>
      </c>
      <c r="AT271" t="str">
        <f ca="1"/>
        <v>Acct  6 - Platinum</v>
      </c>
      <c r="AU271" t="str">
        <f ca="1"/>
        <v>Groceries</v>
      </c>
      <c r="AV271">
        <f ca="1"/>
        <v>46333</v>
      </c>
      <c r="AW271">
        <f ca="1"/>
        <v>-7335.82</v>
      </c>
      <c r="AX271" t="str">
        <f ca="1"/>
        <v>Acct  7 - Visa Go</v>
      </c>
      <c r="AY271" t="str">
        <f ca="1"/>
        <v>Groceries</v>
      </c>
      <c r="AZ271">
        <f ca="1"/>
        <v>46333</v>
      </c>
      <c r="BA271">
        <f ca="1"/>
        <v>-4271.75</v>
      </c>
      <c r="BB271" t="str">
        <f ca="1"/>
        <v>Acct  8 - CareCredit</v>
      </c>
      <c r="BC271" t="str">
        <f ca="1"/>
        <v>Groceries</v>
      </c>
      <c r="BD271">
        <f ca="1"/>
        <v>46333</v>
      </c>
      <c r="BE271">
        <f ca="1"/>
        <v>0</v>
      </c>
      <c r="BF271" t="str">
        <f ca="1"/>
        <v>Acct  9 - Costco</v>
      </c>
      <c r="BG271" t="str">
        <f ca="1"/>
        <v>Groceries</v>
      </c>
      <c r="BH271">
        <f ca="1"/>
        <v>46333</v>
      </c>
      <c r="BI271">
        <f ca="1"/>
        <v>1260</v>
      </c>
      <c r="BJ271" t="str">
        <f ca="1"/>
        <v xml:space="preserve">Acct 10 - </v>
      </c>
      <c r="BK271" t="str">
        <f ca="1"/>
        <v>Groceries</v>
      </c>
      <c r="BL271">
        <f ca="1"/>
        <v>46333</v>
      </c>
      <c r="BM271">
        <f ca="1"/>
        <v>11833.68</v>
      </c>
      <c r="BN271" t="str">
        <f ca="1"/>
        <v xml:space="preserve"> Checking</v>
      </c>
      <c r="BO271" t="str">
        <f ca="1"/>
        <v>Groceries</v>
      </c>
      <c r="BP271">
        <f ca="1"/>
        <v>46333</v>
      </c>
      <c r="BQ271">
        <f ca="1"/>
        <v>-15119.619999999999</v>
      </c>
      <c r="BR271" t="str">
        <f ca="1"/>
        <v xml:space="preserve"> Credit</v>
      </c>
      <c r="BS271" t="str">
        <f ca="1"/>
        <v>Groceries</v>
      </c>
      <c r="BT271">
        <f ca="1"/>
        <v>46333</v>
      </c>
      <c r="BU271">
        <f ca="1"/>
        <v>37424.86</v>
      </c>
      <c r="BV271" t="str">
        <f ca="1"/>
        <v xml:space="preserve"> Savings</v>
      </c>
      <c r="BW271" t="str">
        <f ca="1"/>
        <v>Groceries</v>
      </c>
      <c r="BX271">
        <f ca="1"/>
        <v>46333</v>
      </c>
      <c r="BY271">
        <f ca="1"/>
        <v>35398.92</v>
      </c>
      <c r="BZ271" t="str">
        <f ca="1"/>
        <v xml:space="preserve"> Net Worth</v>
      </c>
    </row>
    <row r="272" spans="1:78" x14ac:dyDescent="0.25">
      <c r="A272" t="str">
        <f ca="1"/>
        <v>Groceries</v>
      </c>
      <c r="B272" s="8">
        <f ca="1"/>
        <v>46333</v>
      </c>
      <c r="C272" s="107">
        <f ca="1"/>
        <v>1675.8400000000024</v>
      </c>
      <c r="D272" t="str">
        <f ca="1"/>
        <v>Acct  1 - US Bank</v>
      </c>
      <c r="F272" t="str">
        <f ca="1"/>
        <v>Food &amp; Drinks</v>
      </c>
      <c r="G272" s="8">
        <f ca="1"/>
        <v>46333</v>
      </c>
      <c r="H272" s="107">
        <f ca="1"/>
        <v>11633.68</v>
      </c>
      <c r="I272" s="107">
        <f ca="1"/>
        <v>-15119.619999999999</v>
      </c>
      <c r="J272" s="107">
        <f ca="1"/>
        <v>37424.86</v>
      </c>
      <c r="K272" s="107">
        <f ca="1"/>
        <v>35198.92</v>
      </c>
      <c r="L272" s="107">
        <f ca="1"/>
        <v>1675.8400000000024</v>
      </c>
      <c r="M272" s="107">
        <f ca="1"/>
        <v>9957.8399999999983</v>
      </c>
      <c r="N272" s="107">
        <f ca="1"/>
        <v>25248.39</v>
      </c>
      <c r="O272" s="107">
        <f ca="1"/>
        <v>114.43</v>
      </c>
      <c r="P272" s="107">
        <f ca="1"/>
        <v>12062.04</v>
      </c>
      <c r="Q272" s="107">
        <f ca="1"/>
        <v>-3512.05</v>
      </c>
      <c r="R272" s="107">
        <f ca="1"/>
        <v>-7335.82</v>
      </c>
      <c r="S272" s="107">
        <f ca="1"/>
        <v>-4271.75</v>
      </c>
      <c r="T272" s="107">
        <f ca="1"/>
        <v>0</v>
      </c>
      <c r="U272" s="107">
        <f ca="1"/>
        <v>1260</v>
      </c>
      <c r="W272" t="str">
        <f ca="1"/>
        <v>Food &amp; Drinks</v>
      </c>
      <c r="X272">
        <f ca="1"/>
        <v>46333</v>
      </c>
      <c r="Y272">
        <f ca="1"/>
        <v>1675.8400000000024</v>
      </c>
      <c r="Z272" t="str">
        <f ca="1"/>
        <v>Acct  1 - US Bank</v>
      </c>
      <c r="AA272" t="str">
        <f ca="1"/>
        <v>Food &amp; Drinks</v>
      </c>
      <c r="AB272">
        <f ca="1"/>
        <v>46333</v>
      </c>
      <c r="AC272">
        <f ca="1"/>
        <v>9957.8399999999983</v>
      </c>
      <c r="AD272" t="str">
        <f ca="1"/>
        <v>Acct  2 - Wells Fargo</v>
      </c>
      <c r="AE272" t="str">
        <f ca="1"/>
        <v>Food &amp; Drinks</v>
      </c>
      <c r="AF272">
        <f ca="1"/>
        <v>46333</v>
      </c>
      <c r="AG272">
        <f ca="1"/>
        <v>25248.39</v>
      </c>
      <c r="AH272" t="str">
        <f ca="1"/>
        <v>Acct  3 - ADP</v>
      </c>
      <c r="AI272" t="str">
        <f ca="1"/>
        <v>Food &amp; Drinks</v>
      </c>
      <c r="AJ272">
        <f ca="1"/>
        <v>46333</v>
      </c>
      <c r="AK272">
        <f ca="1"/>
        <v>114.43</v>
      </c>
      <c r="AL272" t="str">
        <f ca="1"/>
        <v>Acct  4 - Marcus</v>
      </c>
      <c r="AM272" t="str">
        <f ca="1"/>
        <v>Food &amp; Drinks</v>
      </c>
      <c r="AN272">
        <f ca="1"/>
        <v>46333</v>
      </c>
      <c r="AO272">
        <f ca="1"/>
        <v>12062.04</v>
      </c>
      <c r="AP272" t="str">
        <f ca="1"/>
        <v>Acct  5 - T.Rowe Price</v>
      </c>
      <c r="AQ272" t="str">
        <f ca="1"/>
        <v>Food &amp; Drinks</v>
      </c>
      <c r="AR272">
        <f ca="1"/>
        <v>46333</v>
      </c>
      <c r="AS272">
        <f ca="1"/>
        <v>-3512.05</v>
      </c>
      <c r="AT272" t="str">
        <f ca="1"/>
        <v>Acct  6 - Platinum</v>
      </c>
      <c r="AU272" t="str">
        <f ca="1"/>
        <v>Food &amp; Drinks</v>
      </c>
      <c r="AV272">
        <f ca="1"/>
        <v>46333</v>
      </c>
      <c r="AW272">
        <f ca="1"/>
        <v>-7335.82</v>
      </c>
      <c r="AX272" t="str">
        <f ca="1"/>
        <v>Acct  7 - Visa Go</v>
      </c>
      <c r="AY272" t="str">
        <f ca="1"/>
        <v>Food &amp; Drinks</v>
      </c>
      <c r="AZ272">
        <f ca="1"/>
        <v>46333</v>
      </c>
      <c r="BA272">
        <f ca="1"/>
        <v>-4271.75</v>
      </c>
      <c r="BB272" t="str">
        <f ca="1"/>
        <v>Acct  8 - CareCredit</v>
      </c>
      <c r="BC272" t="str">
        <f ca="1"/>
        <v>Food &amp; Drinks</v>
      </c>
      <c r="BD272">
        <f ca="1"/>
        <v>46333</v>
      </c>
      <c r="BE272">
        <f ca="1"/>
        <v>0</v>
      </c>
      <c r="BF272" t="str">
        <f ca="1"/>
        <v>Acct  9 - Costco</v>
      </c>
      <c r="BG272" t="str">
        <f ca="1"/>
        <v>Food &amp; Drinks</v>
      </c>
      <c r="BH272">
        <f ca="1"/>
        <v>46333</v>
      </c>
      <c r="BI272">
        <f ca="1"/>
        <v>1260</v>
      </c>
      <c r="BJ272" t="str">
        <f ca="1"/>
        <v xml:space="preserve">Acct 10 - </v>
      </c>
      <c r="BK272" t="str">
        <f ca="1"/>
        <v>Food &amp; Drinks</v>
      </c>
      <c r="BL272">
        <f ca="1"/>
        <v>46333</v>
      </c>
      <c r="BM272">
        <f ca="1"/>
        <v>11633.68</v>
      </c>
      <c r="BN272" t="str">
        <f ca="1"/>
        <v xml:space="preserve"> Checking</v>
      </c>
      <c r="BO272" t="str">
        <f ca="1"/>
        <v>Food &amp; Drinks</v>
      </c>
      <c r="BP272">
        <f ca="1"/>
        <v>46333</v>
      </c>
      <c r="BQ272">
        <f ca="1"/>
        <v>-15119.619999999999</v>
      </c>
      <c r="BR272" t="str">
        <f ca="1"/>
        <v xml:space="preserve"> Credit</v>
      </c>
      <c r="BS272" t="str">
        <f ca="1"/>
        <v>Food &amp; Drinks</v>
      </c>
      <c r="BT272">
        <f ca="1"/>
        <v>46333</v>
      </c>
      <c r="BU272">
        <f ca="1"/>
        <v>37424.86</v>
      </c>
      <c r="BV272" t="str">
        <f ca="1"/>
        <v xml:space="preserve"> Savings</v>
      </c>
      <c r="BW272" t="str">
        <f ca="1"/>
        <v>Food &amp; Drinks</v>
      </c>
      <c r="BX272">
        <f ca="1"/>
        <v>46333</v>
      </c>
      <c r="BY272">
        <f ca="1"/>
        <v>35198.92</v>
      </c>
      <c r="BZ272" t="str">
        <f ca="1"/>
        <v xml:space="preserve"> Net Worth</v>
      </c>
    </row>
    <row r="273" spans="1:78" x14ac:dyDescent="0.25">
      <c r="A273" t="str">
        <f ca="1"/>
        <v>Food &amp; Drinks</v>
      </c>
      <c r="B273" s="8">
        <f ca="1"/>
        <v>46333</v>
      </c>
      <c r="C273" s="107">
        <f ca="1"/>
        <v>1675.8400000000024</v>
      </c>
      <c r="D273" t="str">
        <f ca="1"/>
        <v>Acct  1 - US Bank</v>
      </c>
      <c r="F273" t="str">
        <f ca="1"/>
        <v>Sony</v>
      </c>
      <c r="G273" s="8">
        <f ca="1"/>
        <v>46334</v>
      </c>
      <c r="H273" s="107">
        <f ca="1"/>
        <v>11615.69</v>
      </c>
      <c r="I273" s="107">
        <f ca="1"/>
        <v>-15119.619999999999</v>
      </c>
      <c r="J273" s="107">
        <f ca="1"/>
        <v>37424.86</v>
      </c>
      <c r="K273" s="107">
        <f ca="1"/>
        <v>35180.93</v>
      </c>
      <c r="L273" s="107">
        <f ca="1"/>
        <v>1657.8500000000024</v>
      </c>
      <c r="M273" s="107">
        <f ca="1"/>
        <v>9957.8399999999983</v>
      </c>
      <c r="N273" s="107">
        <f ca="1"/>
        <v>25248.39</v>
      </c>
      <c r="O273" s="107">
        <f ca="1"/>
        <v>114.43</v>
      </c>
      <c r="P273" s="107">
        <f ca="1"/>
        <v>12062.04</v>
      </c>
      <c r="Q273" s="107">
        <f ca="1"/>
        <v>-3512.05</v>
      </c>
      <c r="R273" s="107">
        <f ca="1"/>
        <v>-7335.82</v>
      </c>
      <c r="S273" s="107">
        <f ca="1"/>
        <v>-4271.75</v>
      </c>
      <c r="T273" s="107">
        <f ca="1"/>
        <v>0</v>
      </c>
      <c r="U273" s="107">
        <f ca="1"/>
        <v>1260</v>
      </c>
      <c r="W273" t="str">
        <f ca="1"/>
        <v>Sony</v>
      </c>
      <c r="X273">
        <f ca="1"/>
        <v>46334</v>
      </c>
      <c r="Y273">
        <f ca="1"/>
        <v>1657.8500000000024</v>
      </c>
      <c r="Z273" t="str">
        <f ca="1"/>
        <v>Acct  1 - US Bank</v>
      </c>
      <c r="AA273" t="str">
        <f ca="1"/>
        <v>Sony</v>
      </c>
      <c r="AB273">
        <f ca="1"/>
        <v>46334</v>
      </c>
      <c r="AC273">
        <f ca="1"/>
        <v>9957.8399999999983</v>
      </c>
      <c r="AD273" t="str">
        <f ca="1"/>
        <v>Acct  2 - Wells Fargo</v>
      </c>
      <c r="AE273" t="str">
        <f ca="1"/>
        <v>Sony</v>
      </c>
      <c r="AF273">
        <f ca="1"/>
        <v>46334</v>
      </c>
      <c r="AG273">
        <f ca="1"/>
        <v>25248.39</v>
      </c>
      <c r="AH273" t="str">
        <f ca="1"/>
        <v>Acct  3 - ADP</v>
      </c>
      <c r="AI273" t="str">
        <f ca="1"/>
        <v>Sony</v>
      </c>
      <c r="AJ273">
        <f ca="1"/>
        <v>46334</v>
      </c>
      <c r="AK273">
        <f ca="1"/>
        <v>114.43</v>
      </c>
      <c r="AL273" t="str">
        <f ca="1"/>
        <v>Acct  4 - Marcus</v>
      </c>
      <c r="AM273" t="str">
        <f ca="1"/>
        <v>Sony</v>
      </c>
      <c r="AN273">
        <f ca="1"/>
        <v>46334</v>
      </c>
      <c r="AO273">
        <f ca="1"/>
        <v>12062.04</v>
      </c>
      <c r="AP273" t="str">
        <f ca="1"/>
        <v>Acct  5 - T.Rowe Price</v>
      </c>
      <c r="AQ273" t="str">
        <f ca="1"/>
        <v>Sony</v>
      </c>
      <c r="AR273">
        <f ca="1"/>
        <v>46334</v>
      </c>
      <c r="AS273">
        <f ca="1"/>
        <v>-3512.05</v>
      </c>
      <c r="AT273" t="str">
        <f ca="1"/>
        <v>Acct  6 - Platinum</v>
      </c>
      <c r="AU273" t="str">
        <f ca="1"/>
        <v>Sony</v>
      </c>
      <c r="AV273">
        <f ca="1"/>
        <v>46334</v>
      </c>
      <c r="AW273">
        <f ca="1"/>
        <v>-7335.82</v>
      </c>
      <c r="AX273" t="str">
        <f ca="1"/>
        <v>Acct  7 - Visa Go</v>
      </c>
      <c r="AY273" t="str">
        <f ca="1"/>
        <v>Sony</v>
      </c>
      <c r="AZ273">
        <f ca="1"/>
        <v>46334</v>
      </c>
      <c r="BA273">
        <f ca="1"/>
        <v>-4271.75</v>
      </c>
      <c r="BB273" t="str">
        <f ca="1"/>
        <v>Acct  8 - CareCredit</v>
      </c>
      <c r="BC273" t="str">
        <f ca="1"/>
        <v>Sony</v>
      </c>
      <c r="BD273">
        <f ca="1"/>
        <v>46334</v>
      </c>
      <c r="BE273">
        <f ca="1"/>
        <v>0</v>
      </c>
      <c r="BF273" t="str">
        <f ca="1"/>
        <v>Acct  9 - Costco</v>
      </c>
      <c r="BG273" t="str">
        <f ca="1"/>
        <v>Sony</v>
      </c>
      <c r="BH273">
        <f ca="1"/>
        <v>46334</v>
      </c>
      <c r="BI273">
        <f ca="1"/>
        <v>1260</v>
      </c>
      <c r="BJ273" t="str">
        <f ca="1"/>
        <v xml:space="preserve">Acct 10 - </v>
      </c>
      <c r="BK273" t="str">
        <f ca="1"/>
        <v>Sony</v>
      </c>
      <c r="BL273">
        <f ca="1"/>
        <v>46334</v>
      </c>
      <c r="BM273">
        <f ca="1"/>
        <v>11615.69</v>
      </c>
      <c r="BN273" t="str">
        <f ca="1"/>
        <v xml:space="preserve"> Checking</v>
      </c>
      <c r="BO273" t="str">
        <f ca="1"/>
        <v>Sony</v>
      </c>
      <c r="BP273">
        <f ca="1"/>
        <v>46334</v>
      </c>
      <c r="BQ273">
        <f ca="1"/>
        <v>-15119.619999999999</v>
      </c>
      <c r="BR273" t="str">
        <f ca="1"/>
        <v xml:space="preserve"> Credit</v>
      </c>
      <c r="BS273" t="str">
        <f ca="1"/>
        <v>Sony</v>
      </c>
      <c r="BT273">
        <f ca="1"/>
        <v>46334</v>
      </c>
      <c r="BU273">
        <f ca="1"/>
        <v>37424.86</v>
      </c>
      <c r="BV273" t="str">
        <f ca="1"/>
        <v xml:space="preserve"> Savings</v>
      </c>
      <c r="BW273" t="str">
        <f ca="1"/>
        <v>Sony</v>
      </c>
      <c r="BX273">
        <f ca="1"/>
        <v>46334</v>
      </c>
      <c r="BY273">
        <f ca="1"/>
        <v>35180.93</v>
      </c>
      <c r="BZ273" t="str">
        <f ca="1"/>
        <v xml:space="preserve"> Net Worth</v>
      </c>
    </row>
    <row r="274" spans="1:78" x14ac:dyDescent="0.25">
      <c r="A274" t="str">
        <f ca="1"/>
        <v>Sony</v>
      </c>
      <c r="B274" s="8">
        <f ca="1"/>
        <v>46334</v>
      </c>
      <c r="C274" s="107">
        <f ca="1"/>
        <v>1657.8500000000024</v>
      </c>
      <c r="D274" t="str">
        <f ca="1"/>
        <v>Acct  1 - US Bank</v>
      </c>
      <c r="F274" t="str">
        <f ca="1"/>
        <v>Bike Insurance</v>
      </c>
      <c r="G274" s="8">
        <f ca="1"/>
        <v>46334</v>
      </c>
      <c r="H274" s="107">
        <f ca="1"/>
        <v>11291.640000000001</v>
      </c>
      <c r="I274" s="107">
        <f ca="1"/>
        <v>-15119.619999999999</v>
      </c>
      <c r="J274" s="107">
        <f ca="1"/>
        <v>37424.86</v>
      </c>
      <c r="K274" s="107">
        <f ca="1"/>
        <v>34856.879999999997</v>
      </c>
      <c r="L274" s="107">
        <f ca="1"/>
        <v>1333.8000000000025</v>
      </c>
      <c r="M274" s="107">
        <f ca="1"/>
        <v>9957.8399999999983</v>
      </c>
      <c r="N274" s="107">
        <f ca="1"/>
        <v>25248.39</v>
      </c>
      <c r="O274" s="107">
        <f ca="1"/>
        <v>114.43</v>
      </c>
      <c r="P274" s="107">
        <f ca="1"/>
        <v>12062.04</v>
      </c>
      <c r="Q274" s="107">
        <f ca="1"/>
        <v>-3512.05</v>
      </c>
      <c r="R274" s="107">
        <f ca="1"/>
        <v>-7335.82</v>
      </c>
      <c r="S274" s="107">
        <f ca="1"/>
        <v>-4271.75</v>
      </c>
      <c r="T274" s="107">
        <f ca="1"/>
        <v>0</v>
      </c>
      <c r="U274" s="107">
        <f ca="1"/>
        <v>1260</v>
      </c>
      <c r="W274" t="str">
        <f ca="1"/>
        <v>Bike Insurance</v>
      </c>
      <c r="X274">
        <f ca="1"/>
        <v>46334</v>
      </c>
      <c r="Y274">
        <f ca="1"/>
        <v>1333.8000000000025</v>
      </c>
      <c r="Z274" t="str">
        <f ca="1"/>
        <v>Acct  1 - US Bank</v>
      </c>
      <c r="AA274" t="str">
        <f ca="1"/>
        <v>Bike Insurance</v>
      </c>
      <c r="AB274">
        <f ca="1"/>
        <v>46334</v>
      </c>
      <c r="AC274">
        <f ca="1"/>
        <v>9957.8399999999983</v>
      </c>
      <c r="AD274" t="str">
        <f ca="1"/>
        <v>Acct  2 - Wells Fargo</v>
      </c>
      <c r="AE274" t="str">
        <f ca="1"/>
        <v>Bike Insurance</v>
      </c>
      <c r="AF274">
        <f ca="1"/>
        <v>46334</v>
      </c>
      <c r="AG274">
        <f ca="1"/>
        <v>25248.39</v>
      </c>
      <c r="AH274" t="str">
        <f ca="1"/>
        <v>Acct  3 - ADP</v>
      </c>
      <c r="AI274" t="str">
        <f ca="1"/>
        <v>Bike Insurance</v>
      </c>
      <c r="AJ274">
        <f ca="1"/>
        <v>46334</v>
      </c>
      <c r="AK274">
        <f ca="1"/>
        <v>114.43</v>
      </c>
      <c r="AL274" t="str">
        <f ca="1"/>
        <v>Acct  4 - Marcus</v>
      </c>
      <c r="AM274" t="str">
        <f ca="1"/>
        <v>Bike Insurance</v>
      </c>
      <c r="AN274">
        <f ca="1"/>
        <v>46334</v>
      </c>
      <c r="AO274">
        <f ca="1"/>
        <v>12062.04</v>
      </c>
      <c r="AP274" t="str">
        <f ca="1"/>
        <v>Acct  5 - T.Rowe Price</v>
      </c>
      <c r="AQ274" t="str">
        <f ca="1"/>
        <v>Bike Insurance</v>
      </c>
      <c r="AR274">
        <f ca="1"/>
        <v>46334</v>
      </c>
      <c r="AS274">
        <f ca="1"/>
        <v>-3512.05</v>
      </c>
      <c r="AT274" t="str">
        <f ca="1"/>
        <v>Acct  6 - Platinum</v>
      </c>
      <c r="AU274" t="str">
        <f ca="1"/>
        <v>Bike Insurance</v>
      </c>
      <c r="AV274">
        <f ca="1"/>
        <v>46334</v>
      </c>
      <c r="AW274">
        <f ca="1"/>
        <v>-7335.82</v>
      </c>
      <c r="AX274" t="str">
        <f ca="1"/>
        <v>Acct  7 - Visa Go</v>
      </c>
      <c r="AY274" t="str">
        <f ca="1"/>
        <v>Bike Insurance</v>
      </c>
      <c r="AZ274">
        <f ca="1"/>
        <v>46334</v>
      </c>
      <c r="BA274">
        <f ca="1"/>
        <v>-4271.75</v>
      </c>
      <c r="BB274" t="str">
        <f ca="1"/>
        <v>Acct  8 - CareCredit</v>
      </c>
      <c r="BC274" t="str">
        <f ca="1"/>
        <v>Bike Insurance</v>
      </c>
      <c r="BD274">
        <f ca="1"/>
        <v>46334</v>
      </c>
      <c r="BE274">
        <f ca="1"/>
        <v>0</v>
      </c>
      <c r="BF274" t="str">
        <f ca="1"/>
        <v>Acct  9 - Costco</v>
      </c>
      <c r="BG274" t="str">
        <f ca="1"/>
        <v>Bike Insurance</v>
      </c>
      <c r="BH274">
        <f ca="1"/>
        <v>46334</v>
      </c>
      <c r="BI274">
        <f ca="1"/>
        <v>1260</v>
      </c>
      <c r="BJ274" t="str">
        <f ca="1"/>
        <v xml:space="preserve">Acct 10 - </v>
      </c>
      <c r="BK274" t="str">
        <f ca="1"/>
        <v>Bike Insurance</v>
      </c>
      <c r="BL274">
        <f ca="1"/>
        <v>46334</v>
      </c>
      <c r="BM274">
        <f ca="1"/>
        <v>11291.640000000001</v>
      </c>
      <c r="BN274" t="str">
        <f ca="1"/>
        <v xml:space="preserve"> Checking</v>
      </c>
      <c r="BO274" t="str">
        <f ca="1"/>
        <v>Bike Insurance</v>
      </c>
      <c r="BP274">
        <f ca="1"/>
        <v>46334</v>
      </c>
      <c r="BQ274">
        <f ca="1"/>
        <v>-15119.619999999999</v>
      </c>
      <c r="BR274" t="str">
        <f ca="1"/>
        <v xml:space="preserve"> Credit</v>
      </c>
      <c r="BS274" t="str">
        <f ca="1"/>
        <v>Bike Insurance</v>
      </c>
      <c r="BT274">
        <f ca="1"/>
        <v>46334</v>
      </c>
      <c r="BU274">
        <f ca="1"/>
        <v>37424.86</v>
      </c>
      <c r="BV274" t="str">
        <f ca="1"/>
        <v xml:space="preserve"> Savings</v>
      </c>
      <c r="BW274" t="str">
        <f ca="1"/>
        <v>Bike Insurance</v>
      </c>
      <c r="BX274">
        <f ca="1"/>
        <v>46334</v>
      </c>
      <c r="BY274">
        <f ca="1"/>
        <v>34856.879999999997</v>
      </c>
      <c r="BZ274" t="str">
        <f ca="1"/>
        <v xml:space="preserve"> Net Worth</v>
      </c>
    </row>
    <row r="275" spans="1:78" x14ac:dyDescent="0.25">
      <c r="A275" t="str">
        <f ca="1"/>
        <v>Bike Insurance</v>
      </c>
      <c r="B275" s="8">
        <f ca="1"/>
        <v>46334</v>
      </c>
      <c r="C275" s="107">
        <f ca="1"/>
        <v>1333.8000000000025</v>
      </c>
      <c r="D275" t="str">
        <f ca="1"/>
        <v>Acct  1 - US Bank</v>
      </c>
      <c r="F275" t="str">
        <f ca="1"/>
        <v>Phone Insurance</v>
      </c>
      <c r="G275" s="8">
        <f ca="1"/>
        <v>46334</v>
      </c>
      <c r="H275" s="107">
        <f ca="1"/>
        <v>11283.640000000001</v>
      </c>
      <c r="I275" s="107">
        <f ca="1"/>
        <v>-15119.619999999999</v>
      </c>
      <c r="J275" s="107">
        <f ca="1"/>
        <v>37424.86</v>
      </c>
      <c r="K275" s="107">
        <f ca="1"/>
        <v>34848.879999999997</v>
      </c>
      <c r="L275" s="107">
        <f ca="1"/>
        <v>1325.8000000000025</v>
      </c>
      <c r="M275" s="107">
        <f ca="1"/>
        <v>9957.8399999999983</v>
      </c>
      <c r="N275" s="107">
        <f ca="1"/>
        <v>25248.39</v>
      </c>
      <c r="O275" s="107">
        <f ca="1"/>
        <v>114.43</v>
      </c>
      <c r="P275" s="107">
        <f ca="1"/>
        <v>12062.04</v>
      </c>
      <c r="Q275" s="107">
        <f ca="1"/>
        <v>-3512.05</v>
      </c>
      <c r="R275" s="107">
        <f ca="1"/>
        <v>-7335.82</v>
      </c>
      <c r="S275" s="107">
        <f ca="1"/>
        <v>-4271.75</v>
      </c>
      <c r="T275" s="107">
        <f ca="1"/>
        <v>0</v>
      </c>
      <c r="U275" s="107">
        <f ca="1"/>
        <v>1260</v>
      </c>
      <c r="W275" t="str">
        <f ca="1"/>
        <v>Phone Insurance</v>
      </c>
      <c r="X275">
        <f ca="1"/>
        <v>46334</v>
      </c>
      <c r="Y275">
        <f ca="1"/>
        <v>1325.8000000000025</v>
      </c>
      <c r="Z275" t="str">
        <f ca="1"/>
        <v>Acct  1 - US Bank</v>
      </c>
      <c r="AA275" t="str">
        <f ca="1"/>
        <v>Phone Insurance</v>
      </c>
      <c r="AB275">
        <f ca="1"/>
        <v>46334</v>
      </c>
      <c r="AC275">
        <f ca="1"/>
        <v>9957.8399999999983</v>
      </c>
      <c r="AD275" t="str">
        <f ca="1"/>
        <v>Acct  2 - Wells Fargo</v>
      </c>
      <c r="AE275" t="str">
        <f ca="1"/>
        <v>Phone Insurance</v>
      </c>
      <c r="AF275">
        <f ca="1"/>
        <v>46334</v>
      </c>
      <c r="AG275">
        <f ca="1"/>
        <v>25248.39</v>
      </c>
      <c r="AH275" t="str">
        <f ca="1"/>
        <v>Acct  3 - ADP</v>
      </c>
      <c r="AI275" t="str">
        <f ca="1"/>
        <v>Phone Insurance</v>
      </c>
      <c r="AJ275">
        <f ca="1"/>
        <v>46334</v>
      </c>
      <c r="AK275">
        <f ca="1"/>
        <v>114.43</v>
      </c>
      <c r="AL275" t="str">
        <f ca="1"/>
        <v>Acct  4 - Marcus</v>
      </c>
      <c r="AM275" t="str">
        <f ca="1"/>
        <v>Phone Insurance</v>
      </c>
      <c r="AN275">
        <f ca="1"/>
        <v>46334</v>
      </c>
      <c r="AO275">
        <f ca="1"/>
        <v>12062.04</v>
      </c>
      <c r="AP275" t="str">
        <f ca="1"/>
        <v>Acct  5 - T.Rowe Price</v>
      </c>
      <c r="AQ275" t="str">
        <f ca="1"/>
        <v>Phone Insurance</v>
      </c>
      <c r="AR275">
        <f ca="1"/>
        <v>46334</v>
      </c>
      <c r="AS275">
        <f ca="1"/>
        <v>-3512.05</v>
      </c>
      <c r="AT275" t="str">
        <f ca="1"/>
        <v>Acct  6 - Platinum</v>
      </c>
      <c r="AU275" t="str">
        <f ca="1"/>
        <v>Phone Insurance</v>
      </c>
      <c r="AV275">
        <f ca="1"/>
        <v>46334</v>
      </c>
      <c r="AW275">
        <f ca="1"/>
        <v>-7335.82</v>
      </c>
      <c r="AX275" t="str">
        <f ca="1"/>
        <v>Acct  7 - Visa Go</v>
      </c>
      <c r="AY275" t="str">
        <f ca="1"/>
        <v>Phone Insurance</v>
      </c>
      <c r="AZ275">
        <f ca="1"/>
        <v>46334</v>
      </c>
      <c r="BA275">
        <f ca="1"/>
        <v>-4271.75</v>
      </c>
      <c r="BB275" t="str">
        <f ca="1"/>
        <v>Acct  8 - CareCredit</v>
      </c>
      <c r="BC275" t="str">
        <f ca="1"/>
        <v>Phone Insurance</v>
      </c>
      <c r="BD275">
        <f ca="1"/>
        <v>46334</v>
      </c>
      <c r="BE275">
        <f ca="1"/>
        <v>0</v>
      </c>
      <c r="BF275" t="str">
        <f ca="1"/>
        <v>Acct  9 - Costco</v>
      </c>
      <c r="BG275" t="str">
        <f ca="1"/>
        <v>Phone Insurance</v>
      </c>
      <c r="BH275">
        <f ca="1"/>
        <v>46334</v>
      </c>
      <c r="BI275">
        <f ca="1"/>
        <v>1260</v>
      </c>
      <c r="BJ275" t="str">
        <f ca="1"/>
        <v xml:space="preserve">Acct 10 - </v>
      </c>
      <c r="BK275" t="str">
        <f ca="1"/>
        <v>Phone Insurance</v>
      </c>
      <c r="BL275">
        <f ca="1"/>
        <v>46334</v>
      </c>
      <c r="BM275">
        <f ca="1"/>
        <v>11283.640000000001</v>
      </c>
      <c r="BN275" t="str">
        <f ca="1"/>
        <v xml:space="preserve"> Checking</v>
      </c>
      <c r="BO275" t="str">
        <f ca="1"/>
        <v>Phone Insurance</v>
      </c>
      <c r="BP275">
        <f ca="1"/>
        <v>46334</v>
      </c>
      <c r="BQ275">
        <f ca="1"/>
        <v>-15119.619999999999</v>
      </c>
      <c r="BR275" t="str">
        <f ca="1"/>
        <v xml:space="preserve"> Credit</v>
      </c>
      <c r="BS275" t="str">
        <f ca="1"/>
        <v>Phone Insurance</v>
      </c>
      <c r="BT275">
        <f ca="1"/>
        <v>46334</v>
      </c>
      <c r="BU275">
        <f ca="1"/>
        <v>37424.86</v>
      </c>
      <c r="BV275" t="str">
        <f ca="1"/>
        <v xml:space="preserve"> Savings</v>
      </c>
      <c r="BW275" t="str">
        <f ca="1"/>
        <v>Phone Insurance</v>
      </c>
      <c r="BX275">
        <f ca="1"/>
        <v>46334</v>
      </c>
      <c r="BY275">
        <f ca="1"/>
        <v>34848.879999999997</v>
      </c>
      <c r="BZ275" t="str">
        <f ca="1"/>
        <v xml:space="preserve"> Net Worth</v>
      </c>
    </row>
    <row r="276" spans="1:78" x14ac:dyDescent="0.25">
      <c r="A276" t="str">
        <f ca="1"/>
        <v>Phone Insurance</v>
      </c>
      <c r="B276" s="8">
        <f ca="1"/>
        <v>46334</v>
      </c>
      <c r="C276" s="107">
        <f ca="1"/>
        <v>1325.8000000000025</v>
      </c>
      <c r="D276" t="str">
        <f ca="1"/>
        <v>Acct  1 - US Bank</v>
      </c>
      <c r="F276" t="str">
        <f ca="1"/>
        <v>Amazon</v>
      </c>
      <c r="G276" s="8">
        <f ca="1"/>
        <v>46335</v>
      </c>
      <c r="H276" s="107">
        <f ca="1"/>
        <v>11267.490000000002</v>
      </c>
      <c r="I276" s="107">
        <f ca="1"/>
        <v>-15119.619999999999</v>
      </c>
      <c r="J276" s="107">
        <f ca="1"/>
        <v>37424.86</v>
      </c>
      <c r="K276" s="107">
        <f ca="1"/>
        <v>34832.730000000003</v>
      </c>
      <c r="L276" s="107">
        <f ca="1"/>
        <v>1309.6500000000024</v>
      </c>
      <c r="M276" s="107">
        <f ca="1"/>
        <v>9957.8399999999983</v>
      </c>
      <c r="N276" s="107">
        <f ca="1"/>
        <v>25248.39</v>
      </c>
      <c r="O276" s="107">
        <f ca="1"/>
        <v>114.43</v>
      </c>
      <c r="P276" s="107">
        <f ca="1"/>
        <v>12062.04</v>
      </c>
      <c r="Q276" s="107">
        <f ca="1"/>
        <v>-3512.05</v>
      </c>
      <c r="R276" s="107">
        <f ca="1"/>
        <v>-7335.82</v>
      </c>
      <c r="S276" s="107">
        <f ca="1"/>
        <v>-4271.75</v>
      </c>
      <c r="T276" s="107">
        <f ca="1"/>
        <v>0</v>
      </c>
      <c r="U276" s="107">
        <f ca="1"/>
        <v>1260</v>
      </c>
      <c r="W276" t="str">
        <f ca="1"/>
        <v>Amazon</v>
      </c>
      <c r="X276">
        <f ca="1"/>
        <v>46335</v>
      </c>
      <c r="Y276">
        <f ca="1"/>
        <v>1309.6500000000024</v>
      </c>
      <c r="Z276" t="str">
        <f ca="1"/>
        <v>Acct  1 - US Bank</v>
      </c>
      <c r="AA276" t="str">
        <f ca="1"/>
        <v>Amazon</v>
      </c>
      <c r="AB276">
        <f ca="1"/>
        <v>46335</v>
      </c>
      <c r="AC276">
        <f ca="1"/>
        <v>9957.8399999999983</v>
      </c>
      <c r="AD276" t="str">
        <f ca="1"/>
        <v>Acct  2 - Wells Fargo</v>
      </c>
      <c r="AE276" t="str">
        <f ca="1"/>
        <v>Amazon</v>
      </c>
      <c r="AF276">
        <f ca="1"/>
        <v>46335</v>
      </c>
      <c r="AG276">
        <f ca="1"/>
        <v>25248.39</v>
      </c>
      <c r="AH276" t="str">
        <f ca="1"/>
        <v>Acct  3 - ADP</v>
      </c>
      <c r="AI276" t="str">
        <f ca="1"/>
        <v>Amazon</v>
      </c>
      <c r="AJ276">
        <f ca="1"/>
        <v>46335</v>
      </c>
      <c r="AK276">
        <f ca="1"/>
        <v>114.43</v>
      </c>
      <c r="AL276" t="str">
        <f ca="1"/>
        <v>Acct  4 - Marcus</v>
      </c>
      <c r="AM276" t="str">
        <f ca="1"/>
        <v>Amazon</v>
      </c>
      <c r="AN276">
        <f ca="1"/>
        <v>46335</v>
      </c>
      <c r="AO276">
        <f ca="1"/>
        <v>12062.04</v>
      </c>
      <c r="AP276" t="str">
        <f ca="1"/>
        <v>Acct  5 - T.Rowe Price</v>
      </c>
      <c r="AQ276" t="str">
        <f ca="1"/>
        <v>Amazon</v>
      </c>
      <c r="AR276">
        <f ca="1"/>
        <v>46335</v>
      </c>
      <c r="AS276">
        <f ca="1"/>
        <v>-3512.05</v>
      </c>
      <c r="AT276" t="str">
        <f ca="1"/>
        <v>Acct  6 - Platinum</v>
      </c>
      <c r="AU276" t="str">
        <f ca="1"/>
        <v>Amazon</v>
      </c>
      <c r="AV276">
        <f ca="1"/>
        <v>46335</v>
      </c>
      <c r="AW276">
        <f ca="1"/>
        <v>-7335.82</v>
      </c>
      <c r="AX276" t="str">
        <f ca="1"/>
        <v>Acct  7 - Visa Go</v>
      </c>
      <c r="AY276" t="str">
        <f ca="1"/>
        <v>Amazon</v>
      </c>
      <c r="AZ276">
        <f ca="1"/>
        <v>46335</v>
      </c>
      <c r="BA276">
        <f ca="1"/>
        <v>-4271.75</v>
      </c>
      <c r="BB276" t="str">
        <f ca="1"/>
        <v>Acct  8 - CareCredit</v>
      </c>
      <c r="BC276" t="str">
        <f ca="1"/>
        <v>Amazon</v>
      </c>
      <c r="BD276">
        <f ca="1"/>
        <v>46335</v>
      </c>
      <c r="BE276">
        <f ca="1"/>
        <v>0</v>
      </c>
      <c r="BF276" t="str">
        <f ca="1"/>
        <v>Acct  9 - Costco</v>
      </c>
      <c r="BG276" t="str">
        <f ca="1"/>
        <v>Amazon</v>
      </c>
      <c r="BH276">
        <f ca="1"/>
        <v>46335</v>
      </c>
      <c r="BI276">
        <f ca="1"/>
        <v>1260</v>
      </c>
      <c r="BJ276" t="str">
        <f ca="1"/>
        <v xml:space="preserve">Acct 10 - </v>
      </c>
      <c r="BK276" t="str">
        <f ca="1"/>
        <v>Amazon</v>
      </c>
      <c r="BL276">
        <f ca="1"/>
        <v>46335</v>
      </c>
      <c r="BM276">
        <f ca="1"/>
        <v>11267.490000000002</v>
      </c>
      <c r="BN276" t="str">
        <f ca="1"/>
        <v xml:space="preserve"> Checking</v>
      </c>
      <c r="BO276" t="str">
        <f ca="1"/>
        <v>Amazon</v>
      </c>
      <c r="BP276">
        <f ca="1"/>
        <v>46335</v>
      </c>
      <c r="BQ276">
        <f ca="1"/>
        <v>-15119.619999999999</v>
      </c>
      <c r="BR276" t="str">
        <f ca="1"/>
        <v xml:space="preserve"> Credit</v>
      </c>
      <c r="BS276" t="str">
        <f ca="1"/>
        <v>Amazon</v>
      </c>
      <c r="BT276">
        <f ca="1"/>
        <v>46335</v>
      </c>
      <c r="BU276">
        <f ca="1"/>
        <v>37424.86</v>
      </c>
      <c r="BV276" t="str">
        <f ca="1"/>
        <v xml:space="preserve"> Savings</v>
      </c>
      <c r="BW276" t="str">
        <f ca="1"/>
        <v>Amazon</v>
      </c>
      <c r="BX276">
        <f ca="1"/>
        <v>46335</v>
      </c>
      <c r="BY276">
        <f ca="1"/>
        <v>34832.730000000003</v>
      </c>
      <c r="BZ276" t="str">
        <f ca="1"/>
        <v xml:space="preserve"> Net Worth</v>
      </c>
    </row>
    <row r="277" spans="1:78" x14ac:dyDescent="0.25">
      <c r="A277" t="str">
        <f ca="1"/>
        <v>Amazon</v>
      </c>
      <c r="B277" s="8">
        <f ca="1"/>
        <v>46335</v>
      </c>
      <c r="C277" s="107">
        <f ca="1"/>
        <v>1309.6500000000024</v>
      </c>
      <c r="D277" t="str">
        <f ca="1"/>
        <v>Acct  1 - US Bank</v>
      </c>
      <c r="F277" t="str">
        <f ca="1"/>
        <v>Viso Go</v>
      </c>
      <c r="G277" s="8">
        <f ca="1"/>
        <v>46337</v>
      </c>
      <c r="H277" s="107">
        <f ca="1"/>
        <v>10992.490000000002</v>
      </c>
      <c r="I277" s="107">
        <f ca="1"/>
        <v>-14973.619999999999</v>
      </c>
      <c r="J277" s="107">
        <f ca="1"/>
        <v>37424.86</v>
      </c>
      <c r="K277" s="107">
        <f ca="1"/>
        <v>34703.730000000003</v>
      </c>
      <c r="L277" s="107">
        <f ca="1"/>
        <v>1034.6500000000024</v>
      </c>
      <c r="M277" s="107">
        <f ca="1"/>
        <v>9957.8399999999983</v>
      </c>
      <c r="N277" s="107">
        <f ca="1"/>
        <v>25248.39</v>
      </c>
      <c r="O277" s="107">
        <f ca="1"/>
        <v>114.43</v>
      </c>
      <c r="P277" s="107">
        <f ca="1"/>
        <v>12062.04</v>
      </c>
      <c r="Q277" s="107">
        <f ca="1"/>
        <v>-3512.05</v>
      </c>
      <c r="R277" s="107">
        <f ca="1"/>
        <v>-7189.82</v>
      </c>
      <c r="S277" s="107">
        <f ca="1"/>
        <v>-4271.75</v>
      </c>
      <c r="T277" s="107">
        <f ca="1"/>
        <v>0</v>
      </c>
      <c r="U277" s="107">
        <f ca="1"/>
        <v>1260</v>
      </c>
      <c r="W277" t="str">
        <f ca="1"/>
        <v>Viso Go</v>
      </c>
      <c r="X277">
        <f ca="1"/>
        <v>46337</v>
      </c>
      <c r="Y277">
        <f ca="1"/>
        <v>1034.6500000000024</v>
      </c>
      <c r="Z277" t="str">
        <f ca="1"/>
        <v>Acct  1 - US Bank</v>
      </c>
      <c r="AA277" t="str">
        <f ca="1"/>
        <v>Viso Go</v>
      </c>
      <c r="AB277">
        <f ca="1"/>
        <v>46337</v>
      </c>
      <c r="AC277">
        <f ca="1"/>
        <v>9957.8399999999983</v>
      </c>
      <c r="AD277" t="str">
        <f ca="1"/>
        <v>Acct  2 - Wells Fargo</v>
      </c>
      <c r="AE277" t="str">
        <f ca="1"/>
        <v>Viso Go</v>
      </c>
      <c r="AF277">
        <f ca="1"/>
        <v>46337</v>
      </c>
      <c r="AG277">
        <f ca="1"/>
        <v>25248.39</v>
      </c>
      <c r="AH277" t="str">
        <f ca="1"/>
        <v>Acct  3 - ADP</v>
      </c>
      <c r="AI277" t="str">
        <f ca="1"/>
        <v>Viso Go</v>
      </c>
      <c r="AJ277">
        <f ca="1"/>
        <v>46337</v>
      </c>
      <c r="AK277">
        <f ca="1"/>
        <v>114.43</v>
      </c>
      <c r="AL277" t="str">
        <f ca="1"/>
        <v>Acct  4 - Marcus</v>
      </c>
      <c r="AM277" t="str">
        <f ca="1"/>
        <v>Viso Go</v>
      </c>
      <c r="AN277">
        <f ca="1"/>
        <v>46337</v>
      </c>
      <c r="AO277">
        <f ca="1"/>
        <v>12062.04</v>
      </c>
      <c r="AP277" t="str">
        <f ca="1"/>
        <v>Acct  5 - T.Rowe Price</v>
      </c>
      <c r="AQ277" t="str">
        <f ca="1"/>
        <v>Viso Go</v>
      </c>
      <c r="AR277">
        <f ca="1"/>
        <v>46337</v>
      </c>
      <c r="AS277">
        <f ca="1"/>
        <v>-3512.05</v>
      </c>
      <c r="AT277" t="str">
        <f ca="1"/>
        <v>Acct  6 - Platinum</v>
      </c>
      <c r="AU277" t="str">
        <f ca="1"/>
        <v>Viso Go</v>
      </c>
      <c r="AV277">
        <f ca="1"/>
        <v>46337</v>
      </c>
      <c r="AW277">
        <f ca="1"/>
        <v>-7189.82</v>
      </c>
      <c r="AX277" t="str">
        <f ca="1"/>
        <v>Acct  7 - Visa Go</v>
      </c>
      <c r="AY277" t="str">
        <f ca="1"/>
        <v>Viso Go</v>
      </c>
      <c r="AZ277">
        <f ca="1"/>
        <v>46337</v>
      </c>
      <c r="BA277">
        <f ca="1"/>
        <v>-4271.75</v>
      </c>
      <c r="BB277" t="str">
        <f ca="1"/>
        <v>Acct  8 - CareCredit</v>
      </c>
      <c r="BC277" t="str">
        <f ca="1"/>
        <v>Viso Go</v>
      </c>
      <c r="BD277">
        <f ca="1"/>
        <v>46337</v>
      </c>
      <c r="BE277">
        <f ca="1"/>
        <v>0</v>
      </c>
      <c r="BF277" t="str">
        <f ca="1"/>
        <v>Acct  9 - Costco</v>
      </c>
      <c r="BG277" t="str">
        <f ca="1"/>
        <v>Viso Go</v>
      </c>
      <c r="BH277">
        <f ca="1"/>
        <v>46337</v>
      </c>
      <c r="BI277">
        <f ca="1"/>
        <v>1260</v>
      </c>
      <c r="BJ277" t="str">
        <f ca="1"/>
        <v xml:space="preserve">Acct 10 - </v>
      </c>
      <c r="BK277" t="str">
        <f ca="1"/>
        <v>Viso Go</v>
      </c>
      <c r="BL277">
        <f ca="1"/>
        <v>46337</v>
      </c>
      <c r="BM277">
        <f ca="1"/>
        <v>10992.490000000002</v>
      </c>
      <c r="BN277" t="str">
        <f ca="1"/>
        <v xml:space="preserve"> Checking</v>
      </c>
      <c r="BO277" t="str">
        <f ca="1"/>
        <v>Viso Go</v>
      </c>
      <c r="BP277">
        <f ca="1"/>
        <v>46337</v>
      </c>
      <c r="BQ277">
        <f ca="1"/>
        <v>-14973.619999999999</v>
      </c>
      <c r="BR277" t="str">
        <f ca="1"/>
        <v xml:space="preserve"> Credit</v>
      </c>
      <c r="BS277" t="str">
        <f ca="1"/>
        <v>Viso Go</v>
      </c>
      <c r="BT277">
        <f ca="1"/>
        <v>46337</v>
      </c>
      <c r="BU277">
        <f ca="1"/>
        <v>37424.86</v>
      </c>
      <c r="BV277" t="str">
        <f ca="1"/>
        <v xml:space="preserve"> Savings</v>
      </c>
      <c r="BW277" t="str">
        <f ca="1"/>
        <v>Viso Go</v>
      </c>
      <c r="BX277">
        <f ca="1"/>
        <v>46337</v>
      </c>
      <c r="BY277">
        <f ca="1"/>
        <v>34703.730000000003</v>
      </c>
      <c r="BZ277" t="str">
        <f ca="1"/>
        <v xml:space="preserve"> Net Worth</v>
      </c>
    </row>
    <row r="278" spans="1:78" x14ac:dyDescent="0.25">
      <c r="A278" t="str">
        <f ca="1"/>
        <v>Viso Go</v>
      </c>
      <c r="B278" s="8">
        <f ca="1"/>
        <v>46337</v>
      </c>
      <c r="C278" s="107">
        <f ca="1"/>
        <v>1034.6500000000024</v>
      </c>
      <c r="D278" t="str">
        <f ca="1"/>
        <v>Acct  1 - US Bank</v>
      </c>
      <c r="F278" t="str">
        <f ca="1"/>
        <v>Motorcycle</v>
      </c>
      <c r="G278" s="8">
        <f ca="1"/>
        <v>46342</v>
      </c>
      <c r="H278" s="107">
        <f ca="1"/>
        <v>10842.11</v>
      </c>
      <c r="I278" s="107">
        <f ca="1"/>
        <v>-14973.619999999999</v>
      </c>
      <c r="J278" s="107">
        <f ca="1"/>
        <v>37424.86</v>
      </c>
      <c r="K278" s="107">
        <f ca="1"/>
        <v>34553.35</v>
      </c>
      <c r="L278" s="107">
        <f ca="1"/>
        <v>884.27000000000237</v>
      </c>
      <c r="M278" s="107">
        <f ca="1"/>
        <v>9957.8399999999983</v>
      </c>
      <c r="N278" s="107">
        <f ca="1"/>
        <v>25248.39</v>
      </c>
      <c r="O278" s="107">
        <f ca="1"/>
        <v>114.43</v>
      </c>
      <c r="P278" s="107">
        <f ca="1"/>
        <v>12062.04</v>
      </c>
      <c r="Q278" s="107">
        <f ca="1"/>
        <v>-3512.05</v>
      </c>
      <c r="R278" s="107">
        <f ca="1"/>
        <v>-7189.82</v>
      </c>
      <c r="S278" s="107">
        <f ca="1"/>
        <v>-4271.75</v>
      </c>
      <c r="T278" s="107">
        <f ca="1"/>
        <v>0</v>
      </c>
      <c r="U278" s="107">
        <f ca="1"/>
        <v>1260</v>
      </c>
      <c r="W278" t="str">
        <f ca="1"/>
        <v>Motorcycle</v>
      </c>
      <c r="X278">
        <f ca="1"/>
        <v>46342</v>
      </c>
      <c r="Y278">
        <f ca="1"/>
        <v>884.27000000000237</v>
      </c>
      <c r="Z278" t="str">
        <f ca="1"/>
        <v>Acct  1 - US Bank</v>
      </c>
      <c r="AA278" t="str">
        <f ca="1"/>
        <v>Motorcycle</v>
      </c>
      <c r="AB278">
        <f ca="1"/>
        <v>46342</v>
      </c>
      <c r="AC278">
        <f ca="1"/>
        <v>9957.8399999999983</v>
      </c>
      <c r="AD278" t="str">
        <f ca="1"/>
        <v>Acct  2 - Wells Fargo</v>
      </c>
      <c r="AE278" t="str">
        <f ca="1"/>
        <v>Motorcycle</v>
      </c>
      <c r="AF278">
        <f ca="1"/>
        <v>46342</v>
      </c>
      <c r="AG278">
        <f ca="1"/>
        <v>25248.39</v>
      </c>
      <c r="AH278" t="str">
        <f ca="1"/>
        <v>Acct  3 - ADP</v>
      </c>
      <c r="AI278" t="str">
        <f ca="1"/>
        <v>Motorcycle</v>
      </c>
      <c r="AJ278">
        <f ca="1"/>
        <v>46342</v>
      </c>
      <c r="AK278">
        <f ca="1"/>
        <v>114.43</v>
      </c>
      <c r="AL278" t="str">
        <f ca="1"/>
        <v>Acct  4 - Marcus</v>
      </c>
      <c r="AM278" t="str">
        <f ca="1"/>
        <v>Motorcycle</v>
      </c>
      <c r="AN278">
        <f ca="1"/>
        <v>46342</v>
      </c>
      <c r="AO278">
        <f ca="1"/>
        <v>12062.04</v>
      </c>
      <c r="AP278" t="str">
        <f ca="1"/>
        <v>Acct  5 - T.Rowe Price</v>
      </c>
      <c r="AQ278" t="str">
        <f ca="1"/>
        <v>Motorcycle</v>
      </c>
      <c r="AR278">
        <f ca="1"/>
        <v>46342</v>
      </c>
      <c r="AS278">
        <f ca="1"/>
        <v>-3512.05</v>
      </c>
      <c r="AT278" t="str">
        <f ca="1"/>
        <v>Acct  6 - Platinum</v>
      </c>
      <c r="AU278" t="str">
        <f ca="1"/>
        <v>Motorcycle</v>
      </c>
      <c r="AV278">
        <f ca="1"/>
        <v>46342</v>
      </c>
      <c r="AW278">
        <f ca="1"/>
        <v>-7189.82</v>
      </c>
      <c r="AX278" t="str">
        <f ca="1"/>
        <v>Acct  7 - Visa Go</v>
      </c>
      <c r="AY278" t="str">
        <f ca="1"/>
        <v>Motorcycle</v>
      </c>
      <c r="AZ278">
        <f ca="1"/>
        <v>46342</v>
      </c>
      <c r="BA278">
        <f ca="1"/>
        <v>-4271.75</v>
      </c>
      <c r="BB278" t="str">
        <f ca="1"/>
        <v>Acct  8 - CareCredit</v>
      </c>
      <c r="BC278" t="str">
        <f ca="1"/>
        <v>Motorcycle</v>
      </c>
      <c r="BD278">
        <f ca="1"/>
        <v>46342</v>
      </c>
      <c r="BE278">
        <f ca="1"/>
        <v>0</v>
      </c>
      <c r="BF278" t="str">
        <f ca="1"/>
        <v>Acct  9 - Costco</v>
      </c>
      <c r="BG278" t="str">
        <f ca="1"/>
        <v>Motorcycle</v>
      </c>
      <c r="BH278">
        <f ca="1"/>
        <v>46342</v>
      </c>
      <c r="BI278">
        <f ca="1"/>
        <v>1260</v>
      </c>
      <c r="BJ278" t="str">
        <f ca="1"/>
        <v xml:space="preserve">Acct 10 - </v>
      </c>
      <c r="BK278" t="str">
        <f ca="1"/>
        <v>Motorcycle</v>
      </c>
      <c r="BL278">
        <f ca="1"/>
        <v>46342</v>
      </c>
      <c r="BM278">
        <f ca="1"/>
        <v>10842.11</v>
      </c>
      <c r="BN278" t="str">
        <f ca="1"/>
        <v xml:space="preserve"> Checking</v>
      </c>
      <c r="BO278" t="str">
        <f ca="1"/>
        <v>Motorcycle</v>
      </c>
      <c r="BP278">
        <f ca="1"/>
        <v>46342</v>
      </c>
      <c r="BQ278">
        <f ca="1"/>
        <v>-14973.619999999999</v>
      </c>
      <c r="BR278" t="str">
        <f ca="1"/>
        <v xml:space="preserve"> Credit</v>
      </c>
      <c r="BS278" t="str">
        <f ca="1"/>
        <v>Motorcycle</v>
      </c>
      <c r="BT278">
        <f ca="1"/>
        <v>46342</v>
      </c>
      <c r="BU278">
        <f ca="1"/>
        <v>37424.86</v>
      </c>
      <c r="BV278" t="str">
        <f ca="1"/>
        <v xml:space="preserve"> Savings</v>
      </c>
      <c r="BW278" t="str">
        <f ca="1"/>
        <v>Motorcycle</v>
      </c>
      <c r="BX278">
        <f ca="1"/>
        <v>46342</v>
      </c>
      <c r="BY278">
        <f ca="1"/>
        <v>34553.35</v>
      </c>
      <c r="BZ278" t="str">
        <f ca="1"/>
        <v xml:space="preserve"> Net Worth</v>
      </c>
    </row>
    <row r="279" spans="1:78" x14ac:dyDescent="0.25">
      <c r="A279" t="str">
        <f ca="1"/>
        <v>Motorcycle</v>
      </c>
      <c r="B279" s="8">
        <f ca="1"/>
        <v>46342</v>
      </c>
      <c r="C279" s="107">
        <f ca="1"/>
        <v>884.27000000000237</v>
      </c>
      <c r="D279" t="str">
        <f ca="1"/>
        <v>Acct  1 - US Bank</v>
      </c>
      <c r="F279" t="str">
        <f ca="1"/>
        <v>Paycheck</v>
      </c>
      <c r="G279" s="8">
        <f ca="1"/>
        <v>46346</v>
      </c>
      <c r="H279" s="107">
        <f ca="1"/>
        <v>12442.11</v>
      </c>
      <c r="I279" s="107">
        <f ca="1"/>
        <v>-14973.619999999999</v>
      </c>
      <c r="J279" s="107">
        <f ca="1"/>
        <v>37424.86</v>
      </c>
      <c r="K279" s="107">
        <f ca="1"/>
        <v>36153.35</v>
      </c>
      <c r="L279" s="107">
        <f ca="1"/>
        <v>2024.2700000000023</v>
      </c>
      <c r="M279" s="107">
        <f ca="1"/>
        <v>10417.839999999998</v>
      </c>
      <c r="N279" s="107">
        <f ca="1"/>
        <v>25248.39</v>
      </c>
      <c r="O279" s="107">
        <f ca="1"/>
        <v>114.43</v>
      </c>
      <c r="P279" s="107">
        <f ca="1"/>
        <v>12062.04</v>
      </c>
      <c r="Q279" s="107">
        <f ca="1"/>
        <v>-3512.05</v>
      </c>
      <c r="R279" s="107">
        <f ca="1"/>
        <v>-7189.82</v>
      </c>
      <c r="S279" s="107">
        <f ca="1"/>
        <v>-4271.75</v>
      </c>
      <c r="T279" s="107">
        <f ca="1"/>
        <v>0</v>
      </c>
      <c r="U279" s="107">
        <f ca="1"/>
        <v>1260</v>
      </c>
      <c r="W279" t="str">
        <f ca="1"/>
        <v>Paycheck</v>
      </c>
      <c r="X279">
        <f ca="1"/>
        <v>46346</v>
      </c>
      <c r="Y279">
        <f ca="1"/>
        <v>2024.2700000000023</v>
      </c>
      <c r="Z279" t="str">
        <f ca="1"/>
        <v>Acct  1 - US Bank</v>
      </c>
      <c r="AA279" t="str">
        <f ca="1"/>
        <v>Paycheck</v>
      </c>
      <c r="AB279">
        <f ca="1"/>
        <v>46346</v>
      </c>
      <c r="AC279">
        <f ca="1"/>
        <v>10417.839999999998</v>
      </c>
      <c r="AD279" t="str">
        <f ca="1"/>
        <v>Acct  2 - Wells Fargo</v>
      </c>
      <c r="AE279" t="str">
        <f ca="1"/>
        <v>Paycheck</v>
      </c>
      <c r="AF279">
        <f ca="1"/>
        <v>46346</v>
      </c>
      <c r="AG279">
        <f ca="1"/>
        <v>25248.39</v>
      </c>
      <c r="AH279" t="str">
        <f ca="1"/>
        <v>Acct  3 - ADP</v>
      </c>
      <c r="AI279" t="str">
        <f ca="1"/>
        <v>Paycheck</v>
      </c>
      <c r="AJ279">
        <f ca="1"/>
        <v>46346</v>
      </c>
      <c r="AK279">
        <f ca="1"/>
        <v>114.43</v>
      </c>
      <c r="AL279" t="str">
        <f ca="1"/>
        <v>Acct  4 - Marcus</v>
      </c>
      <c r="AM279" t="str">
        <f ca="1"/>
        <v>Paycheck</v>
      </c>
      <c r="AN279">
        <f ca="1"/>
        <v>46346</v>
      </c>
      <c r="AO279">
        <f ca="1"/>
        <v>12062.04</v>
      </c>
      <c r="AP279" t="str">
        <f ca="1"/>
        <v>Acct  5 - T.Rowe Price</v>
      </c>
      <c r="AQ279" t="str">
        <f ca="1"/>
        <v>Paycheck</v>
      </c>
      <c r="AR279">
        <f ca="1"/>
        <v>46346</v>
      </c>
      <c r="AS279">
        <f ca="1"/>
        <v>-3512.05</v>
      </c>
      <c r="AT279" t="str">
        <f ca="1"/>
        <v>Acct  6 - Platinum</v>
      </c>
      <c r="AU279" t="str">
        <f ca="1"/>
        <v>Paycheck</v>
      </c>
      <c r="AV279">
        <f ca="1"/>
        <v>46346</v>
      </c>
      <c r="AW279">
        <f ca="1"/>
        <v>-7189.82</v>
      </c>
      <c r="AX279" t="str">
        <f ca="1"/>
        <v>Acct  7 - Visa Go</v>
      </c>
      <c r="AY279" t="str">
        <f ca="1"/>
        <v>Paycheck</v>
      </c>
      <c r="AZ279">
        <f ca="1"/>
        <v>46346</v>
      </c>
      <c r="BA279">
        <f ca="1"/>
        <v>-4271.75</v>
      </c>
      <c r="BB279" t="str">
        <f ca="1"/>
        <v>Acct  8 - CareCredit</v>
      </c>
      <c r="BC279" t="str">
        <f ca="1"/>
        <v>Paycheck</v>
      </c>
      <c r="BD279">
        <f ca="1"/>
        <v>46346</v>
      </c>
      <c r="BE279">
        <f ca="1"/>
        <v>0</v>
      </c>
      <c r="BF279" t="str">
        <f ca="1"/>
        <v>Acct  9 - Costco</v>
      </c>
      <c r="BG279" t="str">
        <f ca="1"/>
        <v>Paycheck</v>
      </c>
      <c r="BH279">
        <f ca="1"/>
        <v>46346</v>
      </c>
      <c r="BI279">
        <f ca="1"/>
        <v>1260</v>
      </c>
      <c r="BJ279" t="str">
        <f ca="1"/>
        <v xml:space="preserve">Acct 10 - </v>
      </c>
      <c r="BK279" t="str">
        <f ca="1"/>
        <v>Paycheck</v>
      </c>
      <c r="BL279">
        <f ca="1"/>
        <v>46346</v>
      </c>
      <c r="BM279">
        <f ca="1"/>
        <v>12442.11</v>
      </c>
      <c r="BN279" t="str">
        <f ca="1"/>
        <v xml:space="preserve"> Checking</v>
      </c>
      <c r="BO279" t="str">
        <f ca="1"/>
        <v>Paycheck</v>
      </c>
      <c r="BP279">
        <f ca="1"/>
        <v>46346</v>
      </c>
      <c r="BQ279">
        <f ca="1"/>
        <v>-14973.619999999999</v>
      </c>
      <c r="BR279" t="str">
        <f ca="1"/>
        <v xml:space="preserve"> Credit</v>
      </c>
      <c r="BS279" t="str">
        <f ca="1"/>
        <v>Paycheck</v>
      </c>
      <c r="BT279">
        <f ca="1"/>
        <v>46346</v>
      </c>
      <c r="BU279">
        <f ca="1"/>
        <v>37424.86</v>
      </c>
      <c r="BV279" t="str">
        <f ca="1"/>
        <v xml:space="preserve"> Savings</v>
      </c>
      <c r="BW279" t="str">
        <f ca="1"/>
        <v>Paycheck</v>
      </c>
      <c r="BX279">
        <f ca="1"/>
        <v>46346</v>
      </c>
      <c r="BY279">
        <f ca="1"/>
        <v>36153.35</v>
      </c>
      <c r="BZ279" t="str">
        <f ca="1"/>
        <v xml:space="preserve"> Net Worth</v>
      </c>
    </row>
    <row r="280" spans="1:78" x14ac:dyDescent="0.25">
      <c r="A280" t="str">
        <f ca="1"/>
        <v>Paycheck</v>
      </c>
      <c r="B280" s="8">
        <f ca="1"/>
        <v>46346</v>
      </c>
      <c r="C280" s="107">
        <f ca="1"/>
        <v>2024.2700000000023</v>
      </c>
      <c r="D280" t="str">
        <f ca="1"/>
        <v>Acct  1 - US Bank</v>
      </c>
      <c r="F280" t="str">
        <f ca="1"/>
        <v>Ameritas</v>
      </c>
      <c r="G280" s="8">
        <f ca="1"/>
        <v>46346</v>
      </c>
      <c r="H280" s="107">
        <f ca="1"/>
        <v>12442.11</v>
      </c>
      <c r="I280" s="107">
        <f ca="1"/>
        <v>-14973.619999999999</v>
      </c>
      <c r="J280" s="107">
        <f ca="1"/>
        <v>37536.86</v>
      </c>
      <c r="K280" s="107">
        <f ca="1"/>
        <v>36265.35</v>
      </c>
      <c r="L280" s="107">
        <f ca="1"/>
        <v>2024.2700000000023</v>
      </c>
      <c r="M280" s="107">
        <f ca="1"/>
        <v>10417.839999999998</v>
      </c>
      <c r="N280" s="107">
        <f ca="1"/>
        <v>25360.39</v>
      </c>
      <c r="O280" s="107">
        <f ca="1"/>
        <v>114.43</v>
      </c>
      <c r="P280" s="107">
        <f ca="1"/>
        <v>12062.04</v>
      </c>
      <c r="Q280" s="107">
        <f ca="1"/>
        <v>-3512.05</v>
      </c>
      <c r="R280" s="107">
        <f ca="1"/>
        <v>-7189.82</v>
      </c>
      <c r="S280" s="107">
        <f ca="1"/>
        <v>-4271.75</v>
      </c>
      <c r="T280" s="107">
        <f ca="1"/>
        <v>0</v>
      </c>
      <c r="U280" s="107">
        <f ca="1"/>
        <v>1260</v>
      </c>
      <c r="W280" t="str">
        <f ca="1"/>
        <v>Ameritas</v>
      </c>
      <c r="X280">
        <f ca="1"/>
        <v>46346</v>
      </c>
      <c r="Y280">
        <f ca="1"/>
        <v>2024.2700000000023</v>
      </c>
      <c r="Z280" t="str">
        <f ca="1"/>
        <v>Acct  1 - US Bank</v>
      </c>
      <c r="AA280" t="str">
        <f ca="1"/>
        <v>Ameritas</v>
      </c>
      <c r="AB280">
        <f ca="1"/>
        <v>46346</v>
      </c>
      <c r="AC280">
        <f ca="1"/>
        <v>10417.839999999998</v>
      </c>
      <c r="AD280" t="str">
        <f ca="1"/>
        <v>Acct  2 - Wells Fargo</v>
      </c>
      <c r="AE280" t="str">
        <f ca="1"/>
        <v>Ameritas</v>
      </c>
      <c r="AF280">
        <f ca="1"/>
        <v>46346</v>
      </c>
      <c r="AG280">
        <f ca="1"/>
        <v>25360.39</v>
      </c>
      <c r="AH280" t="str">
        <f ca="1"/>
        <v>Acct  3 - ADP</v>
      </c>
      <c r="AI280" t="str">
        <f ca="1"/>
        <v>Ameritas</v>
      </c>
      <c r="AJ280">
        <f ca="1"/>
        <v>46346</v>
      </c>
      <c r="AK280">
        <f ca="1"/>
        <v>114.43</v>
      </c>
      <c r="AL280" t="str">
        <f ca="1"/>
        <v>Acct  4 - Marcus</v>
      </c>
      <c r="AM280" t="str">
        <f ca="1"/>
        <v>Ameritas</v>
      </c>
      <c r="AN280">
        <f ca="1"/>
        <v>46346</v>
      </c>
      <c r="AO280">
        <f ca="1"/>
        <v>12062.04</v>
      </c>
      <c r="AP280" t="str">
        <f ca="1"/>
        <v>Acct  5 - T.Rowe Price</v>
      </c>
      <c r="AQ280" t="str">
        <f ca="1"/>
        <v>Ameritas</v>
      </c>
      <c r="AR280">
        <f ca="1"/>
        <v>46346</v>
      </c>
      <c r="AS280">
        <f ca="1"/>
        <v>-3512.05</v>
      </c>
      <c r="AT280" t="str">
        <f ca="1"/>
        <v>Acct  6 - Platinum</v>
      </c>
      <c r="AU280" t="str">
        <f ca="1"/>
        <v>Ameritas</v>
      </c>
      <c r="AV280">
        <f ca="1"/>
        <v>46346</v>
      </c>
      <c r="AW280">
        <f ca="1"/>
        <v>-7189.82</v>
      </c>
      <c r="AX280" t="str">
        <f ca="1"/>
        <v>Acct  7 - Visa Go</v>
      </c>
      <c r="AY280" t="str">
        <f ca="1"/>
        <v>Ameritas</v>
      </c>
      <c r="AZ280">
        <f ca="1"/>
        <v>46346</v>
      </c>
      <c r="BA280">
        <f ca="1"/>
        <v>-4271.75</v>
      </c>
      <c r="BB280" t="str">
        <f ca="1"/>
        <v>Acct  8 - CareCredit</v>
      </c>
      <c r="BC280" t="str">
        <f ca="1"/>
        <v>Ameritas</v>
      </c>
      <c r="BD280">
        <f ca="1"/>
        <v>46346</v>
      </c>
      <c r="BE280">
        <f ca="1"/>
        <v>0</v>
      </c>
      <c r="BF280" t="str">
        <f ca="1"/>
        <v>Acct  9 - Costco</v>
      </c>
      <c r="BG280" t="str">
        <f ca="1"/>
        <v>Ameritas</v>
      </c>
      <c r="BH280">
        <f ca="1"/>
        <v>46346</v>
      </c>
      <c r="BI280">
        <f ca="1"/>
        <v>1260</v>
      </c>
      <c r="BJ280" t="str">
        <f ca="1"/>
        <v xml:space="preserve">Acct 10 - </v>
      </c>
      <c r="BK280" t="str">
        <f ca="1"/>
        <v>Ameritas</v>
      </c>
      <c r="BL280">
        <f ca="1"/>
        <v>46346</v>
      </c>
      <c r="BM280">
        <f ca="1"/>
        <v>12442.11</v>
      </c>
      <c r="BN280" t="str">
        <f ca="1"/>
        <v xml:space="preserve"> Checking</v>
      </c>
      <c r="BO280" t="str">
        <f ca="1"/>
        <v>Ameritas</v>
      </c>
      <c r="BP280">
        <f ca="1"/>
        <v>46346</v>
      </c>
      <c r="BQ280">
        <f ca="1"/>
        <v>-14973.619999999999</v>
      </c>
      <c r="BR280" t="str">
        <f ca="1"/>
        <v xml:space="preserve"> Credit</v>
      </c>
      <c r="BS280" t="str">
        <f ca="1"/>
        <v>Ameritas</v>
      </c>
      <c r="BT280">
        <f ca="1"/>
        <v>46346</v>
      </c>
      <c r="BU280">
        <f ca="1"/>
        <v>37536.86</v>
      </c>
      <c r="BV280" t="str">
        <f ca="1"/>
        <v xml:space="preserve"> Savings</v>
      </c>
      <c r="BW280" t="str">
        <f ca="1"/>
        <v>Ameritas</v>
      </c>
      <c r="BX280">
        <f ca="1"/>
        <v>46346</v>
      </c>
      <c r="BY280">
        <f ca="1"/>
        <v>36265.35</v>
      </c>
      <c r="BZ280" t="str">
        <f ca="1"/>
        <v xml:space="preserve"> Net Worth</v>
      </c>
    </row>
    <row r="281" spans="1:78" x14ac:dyDescent="0.25">
      <c r="A281" t="str">
        <f ca="1"/>
        <v>Ameritas</v>
      </c>
      <c r="B281" s="8">
        <f ca="1"/>
        <v>46346</v>
      </c>
      <c r="C281" s="107">
        <f ca="1"/>
        <v>2024.2700000000023</v>
      </c>
      <c r="D281" t="str">
        <f ca="1"/>
        <v>Acct  1 - US Bank</v>
      </c>
      <c r="F281" t="str">
        <f ca="1"/>
        <v>Netflix</v>
      </c>
      <c r="G281" s="8">
        <f ca="1"/>
        <v>46346</v>
      </c>
      <c r="H281" s="107">
        <f ca="1"/>
        <v>12417.12</v>
      </c>
      <c r="I281" s="107">
        <f ca="1"/>
        <v>-14973.619999999999</v>
      </c>
      <c r="J281" s="107">
        <f ca="1"/>
        <v>37536.86</v>
      </c>
      <c r="K281" s="107">
        <f ca="1"/>
        <v>36240.36</v>
      </c>
      <c r="L281" s="107">
        <f ca="1"/>
        <v>1999.2800000000022</v>
      </c>
      <c r="M281" s="107">
        <f ca="1"/>
        <v>10417.839999999998</v>
      </c>
      <c r="N281" s="107">
        <f ca="1"/>
        <v>25360.39</v>
      </c>
      <c r="O281" s="107">
        <f ca="1"/>
        <v>114.43</v>
      </c>
      <c r="P281" s="107">
        <f ca="1"/>
        <v>12062.04</v>
      </c>
      <c r="Q281" s="107">
        <f ca="1"/>
        <v>-3512.05</v>
      </c>
      <c r="R281" s="107">
        <f ca="1"/>
        <v>-7189.82</v>
      </c>
      <c r="S281" s="107">
        <f ca="1"/>
        <v>-4271.75</v>
      </c>
      <c r="T281" s="107">
        <f ca="1"/>
        <v>0</v>
      </c>
      <c r="U281" s="107">
        <f ca="1"/>
        <v>1260</v>
      </c>
      <c r="W281" t="str">
        <f ca="1"/>
        <v>Netflix</v>
      </c>
      <c r="X281">
        <f ca="1"/>
        <v>46346</v>
      </c>
      <c r="Y281">
        <f ca="1"/>
        <v>1999.2800000000022</v>
      </c>
      <c r="Z281" t="str">
        <f ca="1"/>
        <v>Acct  1 - US Bank</v>
      </c>
      <c r="AA281" t="str">
        <f ca="1"/>
        <v>Netflix</v>
      </c>
      <c r="AB281">
        <f ca="1"/>
        <v>46346</v>
      </c>
      <c r="AC281">
        <f ca="1"/>
        <v>10417.839999999998</v>
      </c>
      <c r="AD281" t="str">
        <f ca="1"/>
        <v>Acct  2 - Wells Fargo</v>
      </c>
      <c r="AE281" t="str">
        <f ca="1"/>
        <v>Netflix</v>
      </c>
      <c r="AF281">
        <f ca="1"/>
        <v>46346</v>
      </c>
      <c r="AG281">
        <f ca="1"/>
        <v>25360.39</v>
      </c>
      <c r="AH281" t="str">
        <f ca="1"/>
        <v>Acct  3 - ADP</v>
      </c>
      <c r="AI281" t="str">
        <f ca="1"/>
        <v>Netflix</v>
      </c>
      <c r="AJ281">
        <f ca="1"/>
        <v>46346</v>
      </c>
      <c r="AK281">
        <f ca="1"/>
        <v>114.43</v>
      </c>
      <c r="AL281" t="str">
        <f ca="1"/>
        <v>Acct  4 - Marcus</v>
      </c>
      <c r="AM281" t="str">
        <f ca="1"/>
        <v>Netflix</v>
      </c>
      <c r="AN281">
        <f ca="1"/>
        <v>46346</v>
      </c>
      <c r="AO281">
        <f ca="1"/>
        <v>12062.04</v>
      </c>
      <c r="AP281" t="str">
        <f ca="1"/>
        <v>Acct  5 - T.Rowe Price</v>
      </c>
      <c r="AQ281" t="str">
        <f ca="1"/>
        <v>Netflix</v>
      </c>
      <c r="AR281">
        <f ca="1"/>
        <v>46346</v>
      </c>
      <c r="AS281">
        <f ca="1"/>
        <v>-3512.05</v>
      </c>
      <c r="AT281" t="str">
        <f ca="1"/>
        <v>Acct  6 - Platinum</v>
      </c>
      <c r="AU281" t="str">
        <f ca="1"/>
        <v>Netflix</v>
      </c>
      <c r="AV281">
        <f ca="1"/>
        <v>46346</v>
      </c>
      <c r="AW281">
        <f ca="1"/>
        <v>-7189.82</v>
      </c>
      <c r="AX281" t="str">
        <f ca="1"/>
        <v>Acct  7 - Visa Go</v>
      </c>
      <c r="AY281" t="str">
        <f ca="1"/>
        <v>Netflix</v>
      </c>
      <c r="AZ281">
        <f ca="1"/>
        <v>46346</v>
      </c>
      <c r="BA281">
        <f ca="1"/>
        <v>-4271.75</v>
      </c>
      <c r="BB281" t="str">
        <f ca="1"/>
        <v>Acct  8 - CareCredit</v>
      </c>
      <c r="BC281" t="str">
        <f ca="1"/>
        <v>Netflix</v>
      </c>
      <c r="BD281">
        <f ca="1"/>
        <v>46346</v>
      </c>
      <c r="BE281">
        <f ca="1"/>
        <v>0</v>
      </c>
      <c r="BF281" t="str">
        <f ca="1"/>
        <v>Acct  9 - Costco</v>
      </c>
      <c r="BG281" t="str">
        <f ca="1"/>
        <v>Netflix</v>
      </c>
      <c r="BH281">
        <f ca="1"/>
        <v>46346</v>
      </c>
      <c r="BI281">
        <f ca="1"/>
        <v>1260</v>
      </c>
      <c r="BJ281" t="str">
        <f ca="1"/>
        <v xml:space="preserve">Acct 10 - </v>
      </c>
      <c r="BK281" t="str">
        <f ca="1"/>
        <v>Netflix</v>
      </c>
      <c r="BL281">
        <f ca="1"/>
        <v>46346</v>
      </c>
      <c r="BM281">
        <f ca="1"/>
        <v>12417.12</v>
      </c>
      <c r="BN281" t="str">
        <f ca="1"/>
        <v xml:space="preserve"> Checking</v>
      </c>
      <c r="BO281" t="str">
        <f ca="1"/>
        <v>Netflix</v>
      </c>
      <c r="BP281">
        <f ca="1"/>
        <v>46346</v>
      </c>
      <c r="BQ281">
        <f ca="1"/>
        <v>-14973.619999999999</v>
      </c>
      <c r="BR281" t="str">
        <f ca="1"/>
        <v xml:space="preserve"> Credit</v>
      </c>
      <c r="BS281" t="str">
        <f ca="1"/>
        <v>Netflix</v>
      </c>
      <c r="BT281">
        <f ca="1"/>
        <v>46346</v>
      </c>
      <c r="BU281">
        <f ca="1"/>
        <v>37536.86</v>
      </c>
      <c r="BV281" t="str">
        <f ca="1"/>
        <v xml:space="preserve"> Savings</v>
      </c>
      <c r="BW281" t="str">
        <f ca="1"/>
        <v>Netflix</v>
      </c>
      <c r="BX281">
        <f ca="1"/>
        <v>46346</v>
      </c>
      <c r="BY281">
        <f ca="1"/>
        <v>36240.36</v>
      </c>
      <c r="BZ281" t="str">
        <f ca="1"/>
        <v xml:space="preserve"> Net Worth</v>
      </c>
    </row>
    <row r="282" spans="1:78" x14ac:dyDescent="0.25">
      <c r="A282" t="str">
        <f ca="1"/>
        <v>Netflix</v>
      </c>
      <c r="B282" s="8">
        <f ca="1"/>
        <v>46346</v>
      </c>
      <c r="C282" s="107">
        <f ca="1"/>
        <v>1999.2800000000022</v>
      </c>
      <c r="D282" t="str">
        <f ca="1"/>
        <v>Acct  1 - US Bank</v>
      </c>
      <c r="F282" t="str">
        <f ca="1"/>
        <v>Groceries</v>
      </c>
      <c r="G282" s="8">
        <f ca="1"/>
        <v>46347</v>
      </c>
      <c r="H282" s="107">
        <f ca="1"/>
        <v>12217.12</v>
      </c>
      <c r="I282" s="107">
        <f ca="1"/>
        <v>-14973.619999999999</v>
      </c>
      <c r="J282" s="107">
        <f ca="1"/>
        <v>37536.86</v>
      </c>
      <c r="K282" s="107">
        <f ca="1"/>
        <v>36040.36</v>
      </c>
      <c r="L282" s="107">
        <f ca="1"/>
        <v>1999.2800000000022</v>
      </c>
      <c r="M282" s="107">
        <f ca="1"/>
        <v>10217.839999999998</v>
      </c>
      <c r="N282" s="107">
        <f ca="1"/>
        <v>25360.39</v>
      </c>
      <c r="O282" s="107">
        <f ca="1"/>
        <v>114.43</v>
      </c>
      <c r="P282" s="107">
        <f ca="1"/>
        <v>12062.04</v>
      </c>
      <c r="Q282" s="107">
        <f ca="1"/>
        <v>-3512.05</v>
      </c>
      <c r="R282" s="107">
        <f ca="1"/>
        <v>-7189.82</v>
      </c>
      <c r="S282" s="107">
        <f ca="1"/>
        <v>-4271.75</v>
      </c>
      <c r="T282" s="107">
        <f ca="1"/>
        <v>0</v>
      </c>
      <c r="U282" s="107">
        <f ca="1"/>
        <v>1260</v>
      </c>
      <c r="W282" t="str">
        <f ca="1"/>
        <v>Groceries</v>
      </c>
      <c r="X282">
        <f ca="1"/>
        <v>46347</v>
      </c>
      <c r="Y282">
        <f ca="1"/>
        <v>1999.2800000000022</v>
      </c>
      <c r="Z282" t="str">
        <f ca="1"/>
        <v>Acct  1 - US Bank</v>
      </c>
      <c r="AA282" t="str">
        <f ca="1"/>
        <v>Groceries</v>
      </c>
      <c r="AB282">
        <f ca="1"/>
        <v>46347</v>
      </c>
      <c r="AC282">
        <f ca="1"/>
        <v>10217.839999999998</v>
      </c>
      <c r="AD282" t="str">
        <f ca="1"/>
        <v>Acct  2 - Wells Fargo</v>
      </c>
      <c r="AE282" t="str">
        <f ca="1"/>
        <v>Groceries</v>
      </c>
      <c r="AF282">
        <f ca="1"/>
        <v>46347</v>
      </c>
      <c r="AG282">
        <f ca="1"/>
        <v>25360.39</v>
      </c>
      <c r="AH282" t="str">
        <f ca="1"/>
        <v>Acct  3 - ADP</v>
      </c>
      <c r="AI282" t="str">
        <f ca="1"/>
        <v>Groceries</v>
      </c>
      <c r="AJ282">
        <f ca="1"/>
        <v>46347</v>
      </c>
      <c r="AK282">
        <f ca="1"/>
        <v>114.43</v>
      </c>
      <c r="AL282" t="str">
        <f ca="1"/>
        <v>Acct  4 - Marcus</v>
      </c>
      <c r="AM282" t="str">
        <f ca="1"/>
        <v>Groceries</v>
      </c>
      <c r="AN282">
        <f ca="1"/>
        <v>46347</v>
      </c>
      <c r="AO282">
        <f ca="1"/>
        <v>12062.04</v>
      </c>
      <c r="AP282" t="str">
        <f ca="1"/>
        <v>Acct  5 - T.Rowe Price</v>
      </c>
      <c r="AQ282" t="str">
        <f ca="1"/>
        <v>Groceries</v>
      </c>
      <c r="AR282">
        <f ca="1"/>
        <v>46347</v>
      </c>
      <c r="AS282">
        <f ca="1"/>
        <v>-3512.05</v>
      </c>
      <c r="AT282" t="str">
        <f ca="1"/>
        <v>Acct  6 - Platinum</v>
      </c>
      <c r="AU282" t="str">
        <f ca="1"/>
        <v>Groceries</v>
      </c>
      <c r="AV282">
        <f ca="1"/>
        <v>46347</v>
      </c>
      <c r="AW282">
        <f ca="1"/>
        <v>-7189.82</v>
      </c>
      <c r="AX282" t="str">
        <f ca="1"/>
        <v>Acct  7 - Visa Go</v>
      </c>
      <c r="AY282" t="str">
        <f ca="1"/>
        <v>Groceries</v>
      </c>
      <c r="AZ282">
        <f ca="1"/>
        <v>46347</v>
      </c>
      <c r="BA282">
        <f ca="1"/>
        <v>-4271.75</v>
      </c>
      <c r="BB282" t="str">
        <f ca="1"/>
        <v>Acct  8 - CareCredit</v>
      </c>
      <c r="BC282" t="str">
        <f ca="1"/>
        <v>Groceries</v>
      </c>
      <c r="BD282">
        <f ca="1"/>
        <v>46347</v>
      </c>
      <c r="BE282">
        <f ca="1"/>
        <v>0</v>
      </c>
      <c r="BF282" t="str">
        <f ca="1"/>
        <v>Acct  9 - Costco</v>
      </c>
      <c r="BG282" t="str">
        <f ca="1"/>
        <v>Groceries</v>
      </c>
      <c r="BH282">
        <f ca="1"/>
        <v>46347</v>
      </c>
      <c r="BI282">
        <f ca="1"/>
        <v>1260</v>
      </c>
      <c r="BJ282" t="str">
        <f ca="1"/>
        <v xml:space="preserve">Acct 10 - </v>
      </c>
      <c r="BK282" t="str">
        <f ca="1"/>
        <v>Groceries</v>
      </c>
      <c r="BL282">
        <f ca="1"/>
        <v>46347</v>
      </c>
      <c r="BM282">
        <f ca="1"/>
        <v>12217.12</v>
      </c>
      <c r="BN282" t="str">
        <f ca="1"/>
        <v xml:space="preserve"> Checking</v>
      </c>
      <c r="BO282" t="str">
        <f ca="1"/>
        <v>Groceries</v>
      </c>
      <c r="BP282">
        <f ca="1"/>
        <v>46347</v>
      </c>
      <c r="BQ282">
        <f ca="1"/>
        <v>-14973.619999999999</v>
      </c>
      <c r="BR282" t="str">
        <f ca="1"/>
        <v xml:space="preserve"> Credit</v>
      </c>
      <c r="BS282" t="str">
        <f ca="1"/>
        <v>Groceries</v>
      </c>
      <c r="BT282">
        <f ca="1"/>
        <v>46347</v>
      </c>
      <c r="BU282">
        <f ca="1"/>
        <v>37536.86</v>
      </c>
      <c r="BV282" t="str">
        <f ca="1"/>
        <v xml:space="preserve"> Savings</v>
      </c>
      <c r="BW282" t="str">
        <f ca="1"/>
        <v>Groceries</v>
      </c>
      <c r="BX282">
        <f ca="1"/>
        <v>46347</v>
      </c>
      <c r="BY282">
        <f ca="1"/>
        <v>36040.36</v>
      </c>
      <c r="BZ282" t="str">
        <f ca="1"/>
        <v xml:space="preserve"> Net Worth</v>
      </c>
    </row>
    <row r="283" spans="1:78" x14ac:dyDescent="0.25">
      <c r="A283" t="str">
        <f ca="1"/>
        <v>Groceries</v>
      </c>
      <c r="B283" s="8">
        <f ca="1"/>
        <v>46347</v>
      </c>
      <c r="C283" s="107">
        <f ca="1"/>
        <v>1999.2800000000022</v>
      </c>
      <c r="D283" t="str">
        <f ca="1"/>
        <v>Acct  1 - US Bank</v>
      </c>
      <c r="F283" t="str">
        <f ca="1"/>
        <v>Food &amp; Drinks</v>
      </c>
      <c r="G283" s="8">
        <f ca="1"/>
        <v>46347</v>
      </c>
      <c r="H283" s="107">
        <f ca="1"/>
        <v>12017.12</v>
      </c>
      <c r="I283" s="107">
        <f ca="1"/>
        <v>-14973.619999999999</v>
      </c>
      <c r="J283" s="107">
        <f ca="1"/>
        <v>37536.86</v>
      </c>
      <c r="K283" s="107">
        <f ca="1"/>
        <v>35840.36</v>
      </c>
      <c r="L283" s="107">
        <f ca="1"/>
        <v>1999.2800000000022</v>
      </c>
      <c r="M283" s="107">
        <f ca="1"/>
        <v>10017.839999999998</v>
      </c>
      <c r="N283" s="107">
        <f ca="1"/>
        <v>25360.39</v>
      </c>
      <c r="O283" s="107">
        <f ca="1"/>
        <v>114.43</v>
      </c>
      <c r="P283" s="107">
        <f ca="1"/>
        <v>12062.04</v>
      </c>
      <c r="Q283" s="107">
        <f ca="1"/>
        <v>-3512.05</v>
      </c>
      <c r="R283" s="107">
        <f ca="1"/>
        <v>-7189.82</v>
      </c>
      <c r="S283" s="107">
        <f ca="1"/>
        <v>-4271.75</v>
      </c>
      <c r="T283" s="107">
        <f ca="1"/>
        <v>0</v>
      </c>
      <c r="U283" s="107">
        <f ca="1"/>
        <v>1260</v>
      </c>
      <c r="W283" t="str">
        <f ca="1"/>
        <v>Food &amp; Drinks</v>
      </c>
      <c r="X283">
        <f ca="1"/>
        <v>46347</v>
      </c>
      <c r="Y283">
        <f ca="1"/>
        <v>1999.2800000000022</v>
      </c>
      <c r="Z283" t="str">
        <f ca="1"/>
        <v>Acct  1 - US Bank</v>
      </c>
      <c r="AA283" t="str">
        <f ca="1"/>
        <v>Food &amp; Drinks</v>
      </c>
      <c r="AB283">
        <f ca="1"/>
        <v>46347</v>
      </c>
      <c r="AC283">
        <f ca="1"/>
        <v>10017.839999999998</v>
      </c>
      <c r="AD283" t="str">
        <f ca="1"/>
        <v>Acct  2 - Wells Fargo</v>
      </c>
      <c r="AE283" t="str">
        <f ca="1"/>
        <v>Food &amp; Drinks</v>
      </c>
      <c r="AF283">
        <f ca="1"/>
        <v>46347</v>
      </c>
      <c r="AG283">
        <f ca="1"/>
        <v>25360.39</v>
      </c>
      <c r="AH283" t="str">
        <f ca="1"/>
        <v>Acct  3 - ADP</v>
      </c>
      <c r="AI283" t="str">
        <f ca="1"/>
        <v>Food &amp; Drinks</v>
      </c>
      <c r="AJ283">
        <f ca="1"/>
        <v>46347</v>
      </c>
      <c r="AK283">
        <f ca="1"/>
        <v>114.43</v>
      </c>
      <c r="AL283" t="str">
        <f ca="1"/>
        <v>Acct  4 - Marcus</v>
      </c>
      <c r="AM283" t="str">
        <f ca="1"/>
        <v>Food &amp; Drinks</v>
      </c>
      <c r="AN283">
        <f ca="1"/>
        <v>46347</v>
      </c>
      <c r="AO283">
        <f ca="1"/>
        <v>12062.04</v>
      </c>
      <c r="AP283" t="str">
        <f ca="1"/>
        <v>Acct  5 - T.Rowe Price</v>
      </c>
      <c r="AQ283" t="str">
        <f ca="1"/>
        <v>Food &amp; Drinks</v>
      </c>
      <c r="AR283">
        <f ca="1"/>
        <v>46347</v>
      </c>
      <c r="AS283">
        <f ca="1"/>
        <v>-3512.05</v>
      </c>
      <c r="AT283" t="str">
        <f ca="1"/>
        <v>Acct  6 - Platinum</v>
      </c>
      <c r="AU283" t="str">
        <f ca="1"/>
        <v>Food &amp; Drinks</v>
      </c>
      <c r="AV283">
        <f ca="1"/>
        <v>46347</v>
      </c>
      <c r="AW283">
        <f ca="1"/>
        <v>-7189.82</v>
      </c>
      <c r="AX283" t="str">
        <f ca="1"/>
        <v>Acct  7 - Visa Go</v>
      </c>
      <c r="AY283" t="str">
        <f ca="1"/>
        <v>Food &amp; Drinks</v>
      </c>
      <c r="AZ283">
        <f ca="1"/>
        <v>46347</v>
      </c>
      <c r="BA283">
        <f ca="1"/>
        <v>-4271.75</v>
      </c>
      <c r="BB283" t="str">
        <f ca="1"/>
        <v>Acct  8 - CareCredit</v>
      </c>
      <c r="BC283" t="str">
        <f ca="1"/>
        <v>Food &amp; Drinks</v>
      </c>
      <c r="BD283">
        <f ca="1"/>
        <v>46347</v>
      </c>
      <c r="BE283">
        <f ca="1"/>
        <v>0</v>
      </c>
      <c r="BF283" t="str">
        <f ca="1"/>
        <v>Acct  9 - Costco</v>
      </c>
      <c r="BG283" t="str">
        <f ca="1"/>
        <v>Food &amp; Drinks</v>
      </c>
      <c r="BH283">
        <f ca="1"/>
        <v>46347</v>
      </c>
      <c r="BI283">
        <f ca="1"/>
        <v>1260</v>
      </c>
      <c r="BJ283" t="str">
        <f ca="1"/>
        <v xml:space="preserve">Acct 10 - </v>
      </c>
      <c r="BK283" t="str">
        <f ca="1"/>
        <v>Food &amp; Drinks</v>
      </c>
      <c r="BL283">
        <f ca="1"/>
        <v>46347</v>
      </c>
      <c r="BM283">
        <f ca="1"/>
        <v>12017.12</v>
      </c>
      <c r="BN283" t="str">
        <f ca="1"/>
        <v xml:space="preserve"> Checking</v>
      </c>
      <c r="BO283" t="str">
        <f ca="1"/>
        <v>Food &amp; Drinks</v>
      </c>
      <c r="BP283">
        <f ca="1"/>
        <v>46347</v>
      </c>
      <c r="BQ283">
        <f ca="1"/>
        <v>-14973.619999999999</v>
      </c>
      <c r="BR283" t="str">
        <f ca="1"/>
        <v xml:space="preserve"> Credit</v>
      </c>
      <c r="BS283" t="str">
        <f ca="1"/>
        <v>Food &amp; Drinks</v>
      </c>
      <c r="BT283">
        <f ca="1"/>
        <v>46347</v>
      </c>
      <c r="BU283">
        <f ca="1"/>
        <v>37536.86</v>
      </c>
      <c r="BV283" t="str">
        <f ca="1"/>
        <v xml:space="preserve"> Savings</v>
      </c>
      <c r="BW283" t="str">
        <f ca="1"/>
        <v>Food &amp; Drinks</v>
      </c>
      <c r="BX283">
        <f ca="1"/>
        <v>46347</v>
      </c>
      <c r="BY283">
        <f ca="1"/>
        <v>35840.36</v>
      </c>
      <c r="BZ283" t="str">
        <f ca="1"/>
        <v xml:space="preserve"> Net Worth</v>
      </c>
    </row>
    <row r="284" spans="1:78" x14ac:dyDescent="0.25">
      <c r="A284" t="str">
        <f ca="1"/>
        <v>Food &amp; Drinks</v>
      </c>
      <c r="B284" s="8">
        <f ca="1"/>
        <v>46347</v>
      </c>
      <c r="C284" s="107">
        <f ca="1"/>
        <v>1999.2800000000022</v>
      </c>
      <c r="D284" t="str">
        <f ca="1"/>
        <v>Acct  1 - US Bank</v>
      </c>
      <c r="F284" t="str">
        <f ca="1"/>
        <v>Renters</v>
      </c>
      <c r="G284" s="8">
        <f ca="1"/>
        <v>46347</v>
      </c>
      <c r="H284" s="107">
        <f ca="1"/>
        <v>12006.2</v>
      </c>
      <c r="I284" s="107">
        <f ca="1"/>
        <v>-14973.619999999999</v>
      </c>
      <c r="J284" s="107">
        <f ca="1"/>
        <v>37536.86</v>
      </c>
      <c r="K284" s="107">
        <f ca="1"/>
        <v>35829.439999999995</v>
      </c>
      <c r="L284" s="107">
        <f ca="1"/>
        <v>1988.3600000000022</v>
      </c>
      <c r="M284" s="107">
        <f ca="1"/>
        <v>10017.839999999998</v>
      </c>
      <c r="N284" s="107">
        <f ca="1"/>
        <v>25360.39</v>
      </c>
      <c r="O284" s="107">
        <f ca="1"/>
        <v>114.43</v>
      </c>
      <c r="P284" s="107">
        <f ca="1"/>
        <v>12062.04</v>
      </c>
      <c r="Q284" s="107">
        <f ca="1"/>
        <v>-3512.05</v>
      </c>
      <c r="R284" s="107">
        <f ca="1"/>
        <v>-7189.82</v>
      </c>
      <c r="S284" s="107">
        <f ca="1"/>
        <v>-4271.75</v>
      </c>
      <c r="T284" s="107">
        <f ca="1"/>
        <v>0</v>
      </c>
      <c r="U284" s="107">
        <f ca="1"/>
        <v>1260</v>
      </c>
      <c r="W284" t="str">
        <f ca="1"/>
        <v>Renters</v>
      </c>
      <c r="X284">
        <f ca="1"/>
        <v>46347</v>
      </c>
      <c r="Y284">
        <f ca="1"/>
        <v>1988.3600000000022</v>
      </c>
      <c r="Z284" t="str">
        <f ca="1"/>
        <v>Acct  1 - US Bank</v>
      </c>
      <c r="AA284" t="str">
        <f ca="1"/>
        <v>Renters</v>
      </c>
      <c r="AB284">
        <f ca="1"/>
        <v>46347</v>
      </c>
      <c r="AC284">
        <f ca="1"/>
        <v>10017.839999999998</v>
      </c>
      <c r="AD284" t="str">
        <f ca="1"/>
        <v>Acct  2 - Wells Fargo</v>
      </c>
      <c r="AE284" t="str">
        <f ca="1"/>
        <v>Renters</v>
      </c>
      <c r="AF284">
        <f ca="1"/>
        <v>46347</v>
      </c>
      <c r="AG284">
        <f ca="1"/>
        <v>25360.39</v>
      </c>
      <c r="AH284" t="str">
        <f ca="1"/>
        <v>Acct  3 - ADP</v>
      </c>
      <c r="AI284" t="str">
        <f ca="1"/>
        <v>Renters</v>
      </c>
      <c r="AJ284">
        <f ca="1"/>
        <v>46347</v>
      </c>
      <c r="AK284">
        <f ca="1"/>
        <v>114.43</v>
      </c>
      <c r="AL284" t="str">
        <f ca="1"/>
        <v>Acct  4 - Marcus</v>
      </c>
      <c r="AM284" t="str">
        <f ca="1"/>
        <v>Renters</v>
      </c>
      <c r="AN284">
        <f ca="1"/>
        <v>46347</v>
      </c>
      <c r="AO284">
        <f ca="1"/>
        <v>12062.04</v>
      </c>
      <c r="AP284" t="str">
        <f ca="1"/>
        <v>Acct  5 - T.Rowe Price</v>
      </c>
      <c r="AQ284" t="str">
        <f ca="1"/>
        <v>Renters</v>
      </c>
      <c r="AR284">
        <f ca="1"/>
        <v>46347</v>
      </c>
      <c r="AS284">
        <f ca="1"/>
        <v>-3512.05</v>
      </c>
      <c r="AT284" t="str">
        <f ca="1"/>
        <v>Acct  6 - Platinum</v>
      </c>
      <c r="AU284" t="str">
        <f ca="1"/>
        <v>Renters</v>
      </c>
      <c r="AV284">
        <f ca="1"/>
        <v>46347</v>
      </c>
      <c r="AW284">
        <f ca="1"/>
        <v>-7189.82</v>
      </c>
      <c r="AX284" t="str">
        <f ca="1"/>
        <v>Acct  7 - Visa Go</v>
      </c>
      <c r="AY284" t="str">
        <f ca="1"/>
        <v>Renters</v>
      </c>
      <c r="AZ284">
        <f ca="1"/>
        <v>46347</v>
      </c>
      <c r="BA284">
        <f ca="1"/>
        <v>-4271.75</v>
      </c>
      <c r="BB284" t="str">
        <f ca="1"/>
        <v>Acct  8 - CareCredit</v>
      </c>
      <c r="BC284" t="str">
        <f ca="1"/>
        <v>Renters</v>
      </c>
      <c r="BD284">
        <f ca="1"/>
        <v>46347</v>
      </c>
      <c r="BE284">
        <f ca="1"/>
        <v>0</v>
      </c>
      <c r="BF284" t="str">
        <f ca="1"/>
        <v>Acct  9 - Costco</v>
      </c>
      <c r="BG284" t="str">
        <f ca="1"/>
        <v>Renters</v>
      </c>
      <c r="BH284">
        <f ca="1"/>
        <v>46347</v>
      </c>
      <c r="BI284">
        <f ca="1"/>
        <v>1260</v>
      </c>
      <c r="BJ284" t="str">
        <f ca="1"/>
        <v xml:space="preserve">Acct 10 - </v>
      </c>
      <c r="BK284" t="str">
        <f ca="1"/>
        <v>Renters</v>
      </c>
      <c r="BL284">
        <f ca="1"/>
        <v>46347</v>
      </c>
      <c r="BM284">
        <f ca="1"/>
        <v>12006.2</v>
      </c>
      <c r="BN284" t="str">
        <f ca="1"/>
        <v xml:space="preserve"> Checking</v>
      </c>
      <c r="BO284" t="str">
        <f ca="1"/>
        <v>Renters</v>
      </c>
      <c r="BP284">
        <f ca="1"/>
        <v>46347</v>
      </c>
      <c r="BQ284">
        <f ca="1"/>
        <v>-14973.619999999999</v>
      </c>
      <c r="BR284" t="str">
        <f ca="1"/>
        <v xml:space="preserve"> Credit</v>
      </c>
      <c r="BS284" t="str">
        <f ca="1"/>
        <v>Renters</v>
      </c>
      <c r="BT284">
        <f ca="1"/>
        <v>46347</v>
      </c>
      <c r="BU284">
        <f ca="1"/>
        <v>37536.86</v>
      </c>
      <c r="BV284" t="str">
        <f ca="1"/>
        <v xml:space="preserve"> Savings</v>
      </c>
      <c r="BW284" t="str">
        <f ca="1"/>
        <v>Renters</v>
      </c>
      <c r="BX284">
        <f ca="1"/>
        <v>46347</v>
      </c>
      <c r="BY284">
        <f ca="1"/>
        <v>35829.439999999995</v>
      </c>
      <c r="BZ284" t="str">
        <f ca="1"/>
        <v xml:space="preserve"> Net Worth</v>
      </c>
    </row>
    <row r="285" spans="1:78" x14ac:dyDescent="0.25">
      <c r="A285" t="str">
        <f ca="1"/>
        <v>Renters</v>
      </c>
      <c r="B285" s="8">
        <f ca="1"/>
        <v>46347</v>
      </c>
      <c r="C285" s="107">
        <f ca="1"/>
        <v>1988.3600000000022</v>
      </c>
      <c r="D285" t="str">
        <f ca="1"/>
        <v>Acct  1 - US Bank</v>
      </c>
      <c r="F285" t="str">
        <f ca="1"/>
        <v>Cese Transfer</v>
      </c>
      <c r="G285" s="8">
        <f ca="1"/>
        <v>46351</v>
      </c>
      <c r="H285" s="107">
        <f ca="1"/>
        <v>12148.2</v>
      </c>
      <c r="I285" s="107">
        <f ca="1"/>
        <v>-14973.619999999999</v>
      </c>
      <c r="J285" s="107">
        <f ca="1"/>
        <v>37536.86</v>
      </c>
      <c r="K285" s="107">
        <f ca="1"/>
        <v>35971.439999999995</v>
      </c>
      <c r="L285" s="107">
        <f ca="1"/>
        <v>2130.3600000000024</v>
      </c>
      <c r="M285" s="107">
        <f ca="1"/>
        <v>10017.839999999998</v>
      </c>
      <c r="N285" s="107">
        <f ca="1"/>
        <v>25360.39</v>
      </c>
      <c r="O285" s="107">
        <f ca="1"/>
        <v>114.43</v>
      </c>
      <c r="P285" s="107">
        <f ca="1"/>
        <v>12062.04</v>
      </c>
      <c r="Q285" s="107">
        <f ca="1"/>
        <v>-3512.05</v>
      </c>
      <c r="R285" s="107">
        <f ca="1"/>
        <v>-7189.82</v>
      </c>
      <c r="S285" s="107">
        <f ca="1"/>
        <v>-4271.75</v>
      </c>
      <c r="T285" s="107">
        <f ca="1"/>
        <v>0</v>
      </c>
      <c r="U285" s="107">
        <f ca="1"/>
        <v>1260</v>
      </c>
      <c r="W285" t="str">
        <f ca="1"/>
        <v>Cese Transfer</v>
      </c>
      <c r="X285">
        <f ca="1"/>
        <v>46351</v>
      </c>
      <c r="Y285">
        <f ca="1"/>
        <v>2130.3600000000024</v>
      </c>
      <c r="Z285" t="str">
        <f ca="1"/>
        <v>Acct  1 - US Bank</v>
      </c>
      <c r="AA285" t="str">
        <f ca="1"/>
        <v>Cese Transfer</v>
      </c>
      <c r="AB285">
        <f ca="1"/>
        <v>46351</v>
      </c>
      <c r="AC285">
        <f ca="1"/>
        <v>10017.839999999998</v>
      </c>
      <c r="AD285" t="str">
        <f ca="1"/>
        <v>Acct  2 - Wells Fargo</v>
      </c>
      <c r="AE285" t="str">
        <f ca="1"/>
        <v>Cese Transfer</v>
      </c>
      <c r="AF285">
        <f ca="1"/>
        <v>46351</v>
      </c>
      <c r="AG285">
        <f ca="1"/>
        <v>25360.39</v>
      </c>
      <c r="AH285" t="str">
        <f ca="1"/>
        <v>Acct  3 - ADP</v>
      </c>
      <c r="AI285" t="str">
        <f ca="1"/>
        <v>Cese Transfer</v>
      </c>
      <c r="AJ285">
        <f ca="1"/>
        <v>46351</v>
      </c>
      <c r="AK285">
        <f ca="1"/>
        <v>114.43</v>
      </c>
      <c r="AL285" t="str">
        <f ca="1"/>
        <v>Acct  4 - Marcus</v>
      </c>
      <c r="AM285" t="str">
        <f ca="1"/>
        <v>Cese Transfer</v>
      </c>
      <c r="AN285">
        <f ca="1"/>
        <v>46351</v>
      </c>
      <c r="AO285">
        <f ca="1"/>
        <v>12062.04</v>
      </c>
      <c r="AP285" t="str">
        <f ca="1"/>
        <v>Acct  5 - T.Rowe Price</v>
      </c>
      <c r="AQ285" t="str">
        <f ca="1"/>
        <v>Cese Transfer</v>
      </c>
      <c r="AR285">
        <f ca="1"/>
        <v>46351</v>
      </c>
      <c r="AS285">
        <f ca="1"/>
        <v>-3512.05</v>
      </c>
      <c r="AT285" t="str">
        <f ca="1"/>
        <v>Acct  6 - Platinum</v>
      </c>
      <c r="AU285" t="str">
        <f ca="1"/>
        <v>Cese Transfer</v>
      </c>
      <c r="AV285">
        <f ca="1"/>
        <v>46351</v>
      </c>
      <c r="AW285">
        <f ca="1"/>
        <v>-7189.82</v>
      </c>
      <c r="AX285" t="str">
        <f ca="1"/>
        <v>Acct  7 - Visa Go</v>
      </c>
      <c r="AY285" t="str">
        <f ca="1"/>
        <v>Cese Transfer</v>
      </c>
      <c r="AZ285">
        <f ca="1"/>
        <v>46351</v>
      </c>
      <c r="BA285">
        <f ca="1"/>
        <v>-4271.75</v>
      </c>
      <c r="BB285" t="str">
        <f ca="1"/>
        <v>Acct  8 - CareCredit</v>
      </c>
      <c r="BC285" t="str">
        <f ca="1"/>
        <v>Cese Transfer</v>
      </c>
      <c r="BD285">
        <f ca="1"/>
        <v>46351</v>
      </c>
      <c r="BE285">
        <f ca="1"/>
        <v>0</v>
      </c>
      <c r="BF285" t="str">
        <f ca="1"/>
        <v>Acct  9 - Costco</v>
      </c>
      <c r="BG285" t="str">
        <f ca="1"/>
        <v>Cese Transfer</v>
      </c>
      <c r="BH285">
        <f ca="1"/>
        <v>46351</v>
      </c>
      <c r="BI285">
        <f ca="1"/>
        <v>1260</v>
      </c>
      <c r="BJ285" t="str">
        <f ca="1"/>
        <v xml:space="preserve">Acct 10 - </v>
      </c>
      <c r="BK285" t="str">
        <f ca="1"/>
        <v>Cese Transfer</v>
      </c>
      <c r="BL285">
        <f ca="1"/>
        <v>46351</v>
      </c>
      <c r="BM285">
        <f ca="1"/>
        <v>12148.2</v>
      </c>
      <c r="BN285" t="str">
        <f ca="1"/>
        <v xml:space="preserve"> Checking</v>
      </c>
      <c r="BO285" t="str">
        <f ca="1"/>
        <v>Cese Transfer</v>
      </c>
      <c r="BP285">
        <f ca="1"/>
        <v>46351</v>
      </c>
      <c r="BQ285">
        <f ca="1"/>
        <v>-14973.619999999999</v>
      </c>
      <c r="BR285" t="str">
        <f ca="1"/>
        <v xml:space="preserve"> Credit</v>
      </c>
      <c r="BS285" t="str">
        <f ca="1"/>
        <v>Cese Transfer</v>
      </c>
      <c r="BT285">
        <f ca="1"/>
        <v>46351</v>
      </c>
      <c r="BU285">
        <f ca="1"/>
        <v>37536.86</v>
      </c>
      <c r="BV285" t="str">
        <f ca="1"/>
        <v xml:space="preserve"> Savings</v>
      </c>
      <c r="BW285" t="str">
        <f ca="1"/>
        <v>Cese Transfer</v>
      </c>
      <c r="BX285">
        <f ca="1"/>
        <v>46351</v>
      </c>
      <c r="BY285">
        <f ca="1"/>
        <v>35971.439999999995</v>
      </c>
      <c r="BZ285" t="str">
        <f ca="1"/>
        <v xml:space="preserve"> Net Worth</v>
      </c>
    </row>
    <row r="286" spans="1:78" x14ac:dyDescent="0.25">
      <c r="A286" t="str">
        <f ca="1"/>
        <v>Cese Transfer</v>
      </c>
      <c r="B286" s="8">
        <f ca="1"/>
        <v>46351</v>
      </c>
      <c r="C286" s="107">
        <f ca="1"/>
        <v>2130.3600000000024</v>
      </c>
      <c r="D286" t="str">
        <f ca="1"/>
        <v>Acct  1 - US Bank</v>
      </c>
      <c r="F286" t="str">
        <f ca="1"/>
        <v>Internet</v>
      </c>
      <c r="G286" s="8">
        <f ca="1"/>
        <v>46352</v>
      </c>
      <c r="H286" s="107">
        <f ca="1"/>
        <v>12148.2</v>
      </c>
      <c r="I286" s="107">
        <f ca="1"/>
        <v>-14973.619999999999</v>
      </c>
      <c r="J286" s="107">
        <f ca="1"/>
        <v>37536.86</v>
      </c>
      <c r="K286" s="107">
        <f ca="1"/>
        <v>35971.439999999995</v>
      </c>
      <c r="L286" s="107">
        <f ca="1"/>
        <v>2130.3600000000024</v>
      </c>
      <c r="M286" s="107">
        <f ca="1"/>
        <v>10017.839999999998</v>
      </c>
      <c r="N286" s="107">
        <f ca="1"/>
        <v>25360.39</v>
      </c>
      <c r="O286" s="107">
        <f ca="1"/>
        <v>114.43</v>
      </c>
      <c r="P286" s="107">
        <f ca="1"/>
        <v>12062.04</v>
      </c>
      <c r="Q286" s="107">
        <f ca="1"/>
        <v>-3512.05</v>
      </c>
      <c r="R286" s="107">
        <f ca="1"/>
        <v>-7189.82</v>
      </c>
      <c r="S286" s="107">
        <f ca="1"/>
        <v>-4271.75</v>
      </c>
      <c r="T286" s="107">
        <f ca="1"/>
        <v>0</v>
      </c>
      <c r="U286" s="107">
        <f ca="1"/>
        <v>1260</v>
      </c>
      <c r="W286" t="str">
        <f ca="1"/>
        <v>Internet</v>
      </c>
      <c r="X286">
        <f ca="1"/>
        <v>46352</v>
      </c>
      <c r="Y286">
        <f ca="1"/>
        <v>2130.3600000000024</v>
      </c>
      <c r="Z286" t="str">
        <f ca="1"/>
        <v>Acct  1 - US Bank</v>
      </c>
      <c r="AA286" t="str">
        <f ca="1"/>
        <v>Internet</v>
      </c>
      <c r="AB286">
        <f ca="1"/>
        <v>46352</v>
      </c>
      <c r="AC286">
        <f ca="1"/>
        <v>10017.839999999998</v>
      </c>
      <c r="AD286" t="str">
        <f ca="1"/>
        <v>Acct  2 - Wells Fargo</v>
      </c>
      <c r="AE286" t="str">
        <f ca="1"/>
        <v>Internet</v>
      </c>
      <c r="AF286">
        <f ca="1"/>
        <v>46352</v>
      </c>
      <c r="AG286">
        <f ca="1"/>
        <v>25360.39</v>
      </c>
      <c r="AH286" t="str">
        <f ca="1"/>
        <v>Acct  3 - ADP</v>
      </c>
      <c r="AI286" t="str">
        <f ca="1"/>
        <v>Internet</v>
      </c>
      <c r="AJ286">
        <f ca="1"/>
        <v>46352</v>
      </c>
      <c r="AK286">
        <f ca="1"/>
        <v>114.43</v>
      </c>
      <c r="AL286" t="str">
        <f ca="1"/>
        <v>Acct  4 - Marcus</v>
      </c>
      <c r="AM286" t="str">
        <f ca="1"/>
        <v>Internet</v>
      </c>
      <c r="AN286">
        <f ca="1"/>
        <v>46352</v>
      </c>
      <c r="AO286">
        <f ca="1"/>
        <v>12062.04</v>
      </c>
      <c r="AP286" t="str">
        <f ca="1"/>
        <v>Acct  5 - T.Rowe Price</v>
      </c>
      <c r="AQ286" t="str">
        <f ca="1"/>
        <v>Internet</v>
      </c>
      <c r="AR286">
        <f ca="1"/>
        <v>46352</v>
      </c>
      <c r="AS286">
        <f ca="1"/>
        <v>-3512.05</v>
      </c>
      <c r="AT286" t="str">
        <f ca="1"/>
        <v>Acct  6 - Platinum</v>
      </c>
      <c r="AU286" t="str">
        <f ca="1"/>
        <v>Internet</v>
      </c>
      <c r="AV286">
        <f ca="1"/>
        <v>46352</v>
      </c>
      <c r="AW286">
        <f ca="1"/>
        <v>-7189.82</v>
      </c>
      <c r="AX286" t="str">
        <f ca="1"/>
        <v>Acct  7 - Visa Go</v>
      </c>
      <c r="AY286" t="str">
        <f ca="1"/>
        <v>Internet</v>
      </c>
      <c r="AZ286">
        <f ca="1"/>
        <v>46352</v>
      </c>
      <c r="BA286">
        <f ca="1"/>
        <v>-4271.75</v>
      </c>
      <c r="BB286" t="str">
        <f ca="1"/>
        <v>Acct  8 - CareCredit</v>
      </c>
      <c r="BC286" t="str">
        <f ca="1"/>
        <v>Internet</v>
      </c>
      <c r="BD286">
        <f ca="1"/>
        <v>46352</v>
      </c>
      <c r="BE286">
        <f ca="1"/>
        <v>0</v>
      </c>
      <c r="BF286" t="str">
        <f ca="1"/>
        <v>Acct  9 - Costco</v>
      </c>
      <c r="BG286" t="str">
        <f ca="1"/>
        <v>Internet</v>
      </c>
      <c r="BH286">
        <f ca="1"/>
        <v>46352</v>
      </c>
      <c r="BI286">
        <f ca="1"/>
        <v>1260</v>
      </c>
      <c r="BJ286" t="str">
        <f ca="1"/>
        <v xml:space="preserve">Acct 10 - </v>
      </c>
      <c r="BK286" t="str">
        <f ca="1"/>
        <v>Internet</v>
      </c>
      <c r="BL286">
        <f ca="1"/>
        <v>46352</v>
      </c>
      <c r="BM286">
        <f ca="1"/>
        <v>12148.2</v>
      </c>
      <c r="BN286" t="str">
        <f ca="1"/>
        <v xml:space="preserve"> Checking</v>
      </c>
      <c r="BO286" t="str">
        <f ca="1"/>
        <v>Internet</v>
      </c>
      <c r="BP286">
        <f ca="1"/>
        <v>46352</v>
      </c>
      <c r="BQ286">
        <f ca="1"/>
        <v>-14973.619999999999</v>
      </c>
      <c r="BR286" t="str">
        <f ca="1"/>
        <v xml:space="preserve"> Credit</v>
      </c>
      <c r="BS286" t="str">
        <f ca="1"/>
        <v>Internet</v>
      </c>
      <c r="BT286">
        <f ca="1"/>
        <v>46352</v>
      </c>
      <c r="BU286">
        <f ca="1"/>
        <v>37536.86</v>
      </c>
      <c r="BV286" t="str">
        <f ca="1"/>
        <v xml:space="preserve"> Savings</v>
      </c>
      <c r="BW286" t="str">
        <f ca="1"/>
        <v>Internet</v>
      </c>
      <c r="BX286">
        <f ca="1"/>
        <v>46352</v>
      </c>
      <c r="BY286">
        <f ca="1"/>
        <v>35971.439999999995</v>
      </c>
      <c r="BZ286" t="str">
        <f ca="1"/>
        <v xml:space="preserve"> Net Worth</v>
      </c>
    </row>
    <row r="287" spans="1:78" x14ac:dyDescent="0.25">
      <c r="A287" t="str">
        <f ca="1"/>
        <v>Internet</v>
      </c>
      <c r="B287" s="8">
        <f ca="1"/>
        <v>46352</v>
      </c>
      <c r="C287" s="107">
        <f ca="1"/>
        <v>2130.3600000000024</v>
      </c>
      <c r="D287" t="str">
        <f ca="1"/>
        <v>Acct  1 - US Bank</v>
      </c>
      <c r="F287" t="str">
        <f ca="1"/>
        <v>Windsurf</v>
      </c>
      <c r="G287" s="8">
        <f ca="1"/>
        <v>46352</v>
      </c>
      <c r="H287" s="107">
        <f ca="1"/>
        <v>12133.2</v>
      </c>
      <c r="I287" s="107">
        <f ca="1"/>
        <v>-14973.619999999999</v>
      </c>
      <c r="J287" s="107">
        <f ca="1"/>
        <v>37536.86</v>
      </c>
      <c r="K287" s="107">
        <f ca="1"/>
        <v>35956.439999999995</v>
      </c>
      <c r="L287" s="107">
        <f ca="1"/>
        <v>2115.3600000000024</v>
      </c>
      <c r="M287" s="107">
        <f ca="1"/>
        <v>10017.839999999998</v>
      </c>
      <c r="N287" s="107">
        <f ca="1"/>
        <v>25360.39</v>
      </c>
      <c r="O287" s="107">
        <f ca="1"/>
        <v>114.43</v>
      </c>
      <c r="P287" s="107">
        <f ca="1"/>
        <v>12062.04</v>
      </c>
      <c r="Q287" s="107">
        <f ca="1"/>
        <v>-3512.05</v>
      </c>
      <c r="R287" s="107">
        <f ca="1"/>
        <v>-7189.82</v>
      </c>
      <c r="S287" s="107">
        <f ca="1"/>
        <v>-4271.75</v>
      </c>
      <c r="T287" s="107">
        <f ca="1"/>
        <v>0</v>
      </c>
      <c r="U287" s="107">
        <f ca="1"/>
        <v>1260</v>
      </c>
      <c r="W287" t="str">
        <f ca="1"/>
        <v>Windsurf</v>
      </c>
      <c r="X287">
        <f ca="1"/>
        <v>46352</v>
      </c>
      <c r="Y287">
        <f ca="1"/>
        <v>2115.3600000000024</v>
      </c>
      <c r="Z287" t="str">
        <f ca="1"/>
        <v>Acct  1 - US Bank</v>
      </c>
      <c r="AA287" t="str">
        <f ca="1"/>
        <v>Windsurf</v>
      </c>
      <c r="AB287">
        <f ca="1"/>
        <v>46352</v>
      </c>
      <c r="AC287">
        <f ca="1"/>
        <v>10017.839999999998</v>
      </c>
      <c r="AD287" t="str">
        <f ca="1"/>
        <v>Acct  2 - Wells Fargo</v>
      </c>
      <c r="AE287" t="str">
        <f ca="1"/>
        <v>Windsurf</v>
      </c>
      <c r="AF287">
        <f ca="1"/>
        <v>46352</v>
      </c>
      <c r="AG287">
        <f ca="1"/>
        <v>25360.39</v>
      </c>
      <c r="AH287" t="str">
        <f ca="1"/>
        <v>Acct  3 - ADP</v>
      </c>
      <c r="AI287" t="str">
        <f ca="1"/>
        <v>Windsurf</v>
      </c>
      <c r="AJ287">
        <f ca="1"/>
        <v>46352</v>
      </c>
      <c r="AK287">
        <f ca="1"/>
        <v>114.43</v>
      </c>
      <c r="AL287" t="str">
        <f ca="1"/>
        <v>Acct  4 - Marcus</v>
      </c>
      <c r="AM287" t="str">
        <f ca="1"/>
        <v>Windsurf</v>
      </c>
      <c r="AN287">
        <f ca="1"/>
        <v>46352</v>
      </c>
      <c r="AO287">
        <f ca="1"/>
        <v>12062.04</v>
      </c>
      <c r="AP287" t="str">
        <f ca="1"/>
        <v>Acct  5 - T.Rowe Price</v>
      </c>
      <c r="AQ287" t="str">
        <f ca="1"/>
        <v>Windsurf</v>
      </c>
      <c r="AR287">
        <f ca="1"/>
        <v>46352</v>
      </c>
      <c r="AS287">
        <f ca="1"/>
        <v>-3512.05</v>
      </c>
      <c r="AT287" t="str">
        <f ca="1"/>
        <v>Acct  6 - Platinum</v>
      </c>
      <c r="AU287" t="str">
        <f ca="1"/>
        <v>Windsurf</v>
      </c>
      <c r="AV287">
        <f ca="1"/>
        <v>46352</v>
      </c>
      <c r="AW287">
        <f ca="1"/>
        <v>-7189.82</v>
      </c>
      <c r="AX287" t="str">
        <f ca="1"/>
        <v>Acct  7 - Visa Go</v>
      </c>
      <c r="AY287" t="str">
        <f ca="1"/>
        <v>Windsurf</v>
      </c>
      <c r="AZ287">
        <f ca="1"/>
        <v>46352</v>
      </c>
      <c r="BA287">
        <f ca="1"/>
        <v>-4271.75</v>
      </c>
      <c r="BB287" t="str">
        <f ca="1"/>
        <v>Acct  8 - CareCredit</v>
      </c>
      <c r="BC287" t="str">
        <f ca="1"/>
        <v>Windsurf</v>
      </c>
      <c r="BD287">
        <f ca="1"/>
        <v>46352</v>
      </c>
      <c r="BE287">
        <f ca="1"/>
        <v>0</v>
      </c>
      <c r="BF287" t="str">
        <f ca="1"/>
        <v>Acct  9 - Costco</v>
      </c>
      <c r="BG287" t="str">
        <f ca="1"/>
        <v>Windsurf</v>
      </c>
      <c r="BH287">
        <f ca="1"/>
        <v>46352</v>
      </c>
      <c r="BI287">
        <f ca="1"/>
        <v>1260</v>
      </c>
      <c r="BJ287" t="str">
        <f ca="1"/>
        <v xml:space="preserve">Acct 10 - </v>
      </c>
      <c r="BK287" t="str">
        <f ca="1"/>
        <v>Windsurf</v>
      </c>
      <c r="BL287">
        <f ca="1"/>
        <v>46352</v>
      </c>
      <c r="BM287">
        <f ca="1"/>
        <v>12133.2</v>
      </c>
      <c r="BN287" t="str">
        <f ca="1"/>
        <v xml:space="preserve"> Checking</v>
      </c>
      <c r="BO287" t="str">
        <f ca="1"/>
        <v>Windsurf</v>
      </c>
      <c r="BP287">
        <f ca="1"/>
        <v>46352</v>
      </c>
      <c r="BQ287">
        <f ca="1"/>
        <v>-14973.619999999999</v>
      </c>
      <c r="BR287" t="str">
        <f ca="1"/>
        <v xml:space="preserve"> Credit</v>
      </c>
      <c r="BS287" t="str">
        <f ca="1"/>
        <v>Windsurf</v>
      </c>
      <c r="BT287">
        <f ca="1"/>
        <v>46352</v>
      </c>
      <c r="BU287">
        <f ca="1"/>
        <v>37536.86</v>
      </c>
      <c r="BV287" t="str">
        <f ca="1"/>
        <v xml:space="preserve"> Savings</v>
      </c>
      <c r="BW287" t="str">
        <f ca="1"/>
        <v>Windsurf</v>
      </c>
      <c r="BX287">
        <f ca="1"/>
        <v>46352</v>
      </c>
      <c r="BY287">
        <f ca="1"/>
        <v>35956.439999999995</v>
      </c>
      <c r="BZ287" t="str">
        <f ca="1"/>
        <v xml:space="preserve"> Net Worth</v>
      </c>
    </row>
    <row r="288" spans="1:78" x14ac:dyDescent="0.25">
      <c r="A288" t="str">
        <f ca="1"/>
        <v>Windsurf</v>
      </c>
      <c r="B288" s="8">
        <f ca="1"/>
        <v>46352</v>
      </c>
      <c r="C288" s="107">
        <f ca="1"/>
        <v>2115.3600000000024</v>
      </c>
      <c r="D288" t="str">
        <f ca="1"/>
        <v>Acct  1 - US Bank</v>
      </c>
      <c r="F288" t="str">
        <f ca="1"/>
        <v>Tidal</v>
      </c>
      <c r="G288" s="8">
        <f ca="1"/>
        <v>46353</v>
      </c>
      <c r="H288" s="107">
        <f ca="1"/>
        <v>12122.210000000001</v>
      </c>
      <c r="I288" s="107">
        <f ca="1"/>
        <v>-14973.619999999999</v>
      </c>
      <c r="J288" s="107">
        <f ca="1"/>
        <v>37536.86</v>
      </c>
      <c r="K288" s="107">
        <f ca="1"/>
        <v>35945.449999999997</v>
      </c>
      <c r="L288" s="107">
        <f ca="1"/>
        <v>2104.3700000000026</v>
      </c>
      <c r="M288" s="107">
        <f ca="1"/>
        <v>10017.839999999998</v>
      </c>
      <c r="N288" s="107">
        <f ca="1"/>
        <v>25360.39</v>
      </c>
      <c r="O288" s="107">
        <f ca="1"/>
        <v>114.43</v>
      </c>
      <c r="P288" s="107">
        <f ca="1"/>
        <v>12062.04</v>
      </c>
      <c r="Q288" s="107">
        <f ca="1"/>
        <v>-3512.05</v>
      </c>
      <c r="R288" s="107">
        <f ca="1"/>
        <v>-7189.82</v>
      </c>
      <c r="S288" s="107">
        <f ca="1"/>
        <v>-4271.75</v>
      </c>
      <c r="T288" s="107">
        <f ca="1"/>
        <v>0</v>
      </c>
      <c r="U288" s="107">
        <f ca="1"/>
        <v>1260</v>
      </c>
      <c r="W288" t="str">
        <f ca="1"/>
        <v>Tidal</v>
      </c>
      <c r="X288">
        <f ca="1"/>
        <v>46353</v>
      </c>
      <c r="Y288">
        <f ca="1"/>
        <v>2104.3700000000026</v>
      </c>
      <c r="Z288" t="str">
        <f ca="1"/>
        <v>Acct  1 - US Bank</v>
      </c>
      <c r="AA288" t="str">
        <f ca="1"/>
        <v>Tidal</v>
      </c>
      <c r="AB288">
        <f ca="1"/>
        <v>46353</v>
      </c>
      <c r="AC288">
        <f ca="1"/>
        <v>10017.839999999998</v>
      </c>
      <c r="AD288" t="str">
        <f ca="1"/>
        <v>Acct  2 - Wells Fargo</v>
      </c>
      <c r="AE288" t="str">
        <f ca="1"/>
        <v>Tidal</v>
      </c>
      <c r="AF288">
        <f ca="1"/>
        <v>46353</v>
      </c>
      <c r="AG288">
        <f ca="1"/>
        <v>25360.39</v>
      </c>
      <c r="AH288" t="str">
        <f ca="1"/>
        <v>Acct  3 - ADP</v>
      </c>
      <c r="AI288" t="str">
        <f ca="1"/>
        <v>Tidal</v>
      </c>
      <c r="AJ288">
        <f ca="1"/>
        <v>46353</v>
      </c>
      <c r="AK288">
        <f ca="1"/>
        <v>114.43</v>
      </c>
      <c r="AL288" t="str">
        <f ca="1"/>
        <v>Acct  4 - Marcus</v>
      </c>
      <c r="AM288" t="str">
        <f ca="1"/>
        <v>Tidal</v>
      </c>
      <c r="AN288">
        <f ca="1"/>
        <v>46353</v>
      </c>
      <c r="AO288">
        <f ca="1"/>
        <v>12062.04</v>
      </c>
      <c r="AP288" t="str">
        <f ca="1"/>
        <v>Acct  5 - T.Rowe Price</v>
      </c>
      <c r="AQ288" t="str">
        <f ca="1"/>
        <v>Tidal</v>
      </c>
      <c r="AR288">
        <f ca="1"/>
        <v>46353</v>
      </c>
      <c r="AS288">
        <f ca="1"/>
        <v>-3512.05</v>
      </c>
      <c r="AT288" t="str">
        <f ca="1"/>
        <v>Acct  6 - Platinum</v>
      </c>
      <c r="AU288" t="str">
        <f ca="1"/>
        <v>Tidal</v>
      </c>
      <c r="AV288">
        <f ca="1"/>
        <v>46353</v>
      </c>
      <c r="AW288">
        <f ca="1"/>
        <v>-7189.82</v>
      </c>
      <c r="AX288" t="str">
        <f ca="1"/>
        <v>Acct  7 - Visa Go</v>
      </c>
      <c r="AY288" t="str">
        <f ca="1"/>
        <v>Tidal</v>
      </c>
      <c r="AZ288">
        <f ca="1"/>
        <v>46353</v>
      </c>
      <c r="BA288">
        <f ca="1"/>
        <v>-4271.75</v>
      </c>
      <c r="BB288" t="str">
        <f ca="1"/>
        <v>Acct  8 - CareCredit</v>
      </c>
      <c r="BC288" t="str">
        <f ca="1"/>
        <v>Tidal</v>
      </c>
      <c r="BD288">
        <f ca="1"/>
        <v>46353</v>
      </c>
      <c r="BE288">
        <f ca="1"/>
        <v>0</v>
      </c>
      <c r="BF288" t="str">
        <f ca="1"/>
        <v>Acct  9 - Costco</v>
      </c>
      <c r="BG288" t="str">
        <f ca="1"/>
        <v>Tidal</v>
      </c>
      <c r="BH288">
        <f ca="1"/>
        <v>46353</v>
      </c>
      <c r="BI288">
        <f ca="1"/>
        <v>1260</v>
      </c>
      <c r="BJ288" t="str">
        <f ca="1"/>
        <v xml:space="preserve">Acct 10 - </v>
      </c>
      <c r="BK288" t="str">
        <f ca="1"/>
        <v>Tidal</v>
      </c>
      <c r="BL288">
        <f ca="1"/>
        <v>46353</v>
      </c>
      <c r="BM288">
        <f ca="1"/>
        <v>12122.210000000001</v>
      </c>
      <c r="BN288" t="str">
        <f ca="1"/>
        <v xml:space="preserve"> Checking</v>
      </c>
      <c r="BO288" t="str">
        <f ca="1"/>
        <v>Tidal</v>
      </c>
      <c r="BP288">
        <f ca="1"/>
        <v>46353</v>
      </c>
      <c r="BQ288">
        <f ca="1"/>
        <v>-14973.619999999999</v>
      </c>
      <c r="BR288" t="str">
        <f ca="1"/>
        <v xml:space="preserve"> Credit</v>
      </c>
      <c r="BS288" t="str">
        <f ca="1"/>
        <v>Tidal</v>
      </c>
      <c r="BT288">
        <f ca="1"/>
        <v>46353</v>
      </c>
      <c r="BU288">
        <f ca="1"/>
        <v>37536.86</v>
      </c>
      <c r="BV288" t="str">
        <f ca="1"/>
        <v xml:space="preserve"> Savings</v>
      </c>
      <c r="BW288" t="str">
        <f ca="1"/>
        <v>Tidal</v>
      </c>
      <c r="BX288">
        <f ca="1"/>
        <v>46353</v>
      </c>
      <c r="BY288">
        <f ca="1"/>
        <v>35945.449999999997</v>
      </c>
      <c r="BZ288" t="str">
        <f ca="1"/>
        <v xml:space="preserve"> Net Worth</v>
      </c>
    </row>
    <row r="289" spans="1:78" x14ac:dyDescent="0.25">
      <c r="A289" t="str">
        <f ca="1"/>
        <v>Tidal</v>
      </c>
      <c r="B289" s="8">
        <f ca="1"/>
        <v>46353</v>
      </c>
      <c r="C289" s="107">
        <f ca="1"/>
        <v>2104.3700000000026</v>
      </c>
      <c r="D289" t="str">
        <f ca="1"/>
        <v>Acct  1 - US Bank</v>
      </c>
      <c r="F289" t="str">
        <f ca="1"/>
        <v>Costco Citi</v>
      </c>
      <c r="G289" s="8">
        <f ca="1"/>
        <v>46354</v>
      </c>
      <c r="H289" s="107">
        <f ca="1"/>
        <v>11982.210000000001</v>
      </c>
      <c r="I289" s="107">
        <f ca="1"/>
        <v>-14973.619999999999</v>
      </c>
      <c r="J289" s="107">
        <f ca="1"/>
        <v>37536.86</v>
      </c>
      <c r="K289" s="107">
        <f ca="1"/>
        <v>35945.449999999997</v>
      </c>
      <c r="L289" s="107">
        <f ca="1"/>
        <v>1964.3700000000026</v>
      </c>
      <c r="M289" s="107">
        <f ca="1"/>
        <v>10017.839999999998</v>
      </c>
      <c r="N289" s="107">
        <f ca="1"/>
        <v>25360.39</v>
      </c>
      <c r="O289" s="107">
        <f ca="1"/>
        <v>114.43</v>
      </c>
      <c r="P289" s="107">
        <f ca="1"/>
        <v>12062.04</v>
      </c>
      <c r="Q289" s="107">
        <f ca="1"/>
        <v>-3512.05</v>
      </c>
      <c r="R289" s="107">
        <f ca="1"/>
        <v>-7189.82</v>
      </c>
      <c r="S289" s="107">
        <f ca="1"/>
        <v>-4271.75</v>
      </c>
      <c r="T289" s="107">
        <f ca="1"/>
        <v>0</v>
      </c>
      <c r="U289" s="107">
        <f ca="1"/>
        <v>1400</v>
      </c>
      <c r="W289" t="str">
        <f ca="1"/>
        <v>Costco Citi</v>
      </c>
      <c r="X289">
        <f ca="1"/>
        <v>46354</v>
      </c>
      <c r="Y289">
        <f ca="1"/>
        <v>1964.3700000000026</v>
      </c>
      <c r="Z289" t="str">
        <f ca="1"/>
        <v>Acct  1 - US Bank</v>
      </c>
      <c r="AA289" t="str">
        <f ca="1"/>
        <v>Costco Citi</v>
      </c>
      <c r="AB289">
        <f ca="1"/>
        <v>46354</v>
      </c>
      <c r="AC289">
        <f ca="1"/>
        <v>10017.839999999998</v>
      </c>
      <c r="AD289" t="str">
        <f ca="1"/>
        <v>Acct  2 - Wells Fargo</v>
      </c>
      <c r="AE289" t="str">
        <f ca="1"/>
        <v>Costco Citi</v>
      </c>
      <c r="AF289">
        <f ca="1"/>
        <v>46354</v>
      </c>
      <c r="AG289">
        <f ca="1"/>
        <v>25360.39</v>
      </c>
      <c r="AH289" t="str">
        <f ca="1"/>
        <v>Acct  3 - ADP</v>
      </c>
      <c r="AI289" t="str">
        <f ca="1"/>
        <v>Costco Citi</v>
      </c>
      <c r="AJ289">
        <f ca="1"/>
        <v>46354</v>
      </c>
      <c r="AK289">
        <f ca="1"/>
        <v>114.43</v>
      </c>
      <c r="AL289" t="str">
        <f ca="1"/>
        <v>Acct  4 - Marcus</v>
      </c>
      <c r="AM289" t="str">
        <f ca="1"/>
        <v>Costco Citi</v>
      </c>
      <c r="AN289">
        <f ca="1"/>
        <v>46354</v>
      </c>
      <c r="AO289">
        <f ca="1"/>
        <v>12062.04</v>
      </c>
      <c r="AP289" t="str">
        <f ca="1"/>
        <v>Acct  5 - T.Rowe Price</v>
      </c>
      <c r="AQ289" t="str">
        <f ca="1"/>
        <v>Costco Citi</v>
      </c>
      <c r="AR289">
        <f ca="1"/>
        <v>46354</v>
      </c>
      <c r="AS289">
        <f ca="1"/>
        <v>-3512.05</v>
      </c>
      <c r="AT289" t="str">
        <f ca="1"/>
        <v>Acct  6 - Platinum</v>
      </c>
      <c r="AU289" t="str">
        <f ca="1"/>
        <v>Costco Citi</v>
      </c>
      <c r="AV289">
        <f ca="1"/>
        <v>46354</v>
      </c>
      <c r="AW289">
        <f ca="1"/>
        <v>-7189.82</v>
      </c>
      <c r="AX289" t="str">
        <f ca="1"/>
        <v>Acct  7 - Visa Go</v>
      </c>
      <c r="AY289" t="str">
        <f ca="1"/>
        <v>Costco Citi</v>
      </c>
      <c r="AZ289">
        <f ca="1"/>
        <v>46354</v>
      </c>
      <c r="BA289">
        <f ca="1"/>
        <v>-4271.75</v>
      </c>
      <c r="BB289" t="str">
        <f ca="1"/>
        <v>Acct  8 - CareCredit</v>
      </c>
      <c r="BC289" t="str">
        <f ca="1"/>
        <v>Costco Citi</v>
      </c>
      <c r="BD289">
        <f ca="1"/>
        <v>46354</v>
      </c>
      <c r="BE289">
        <f ca="1"/>
        <v>0</v>
      </c>
      <c r="BF289" t="str">
        <f ca="1"/>
        <v>Acct  9 - Costco</v>
      </c>
      <c r="BG289" t="str">
        <f ca="1"/>
        <v>Costco Citi</v>
      </c>
      <c r="BH289">
        <f ca="1"/>
        <v>46354</v>
      </c>
      <c r="BI289">
        <f ca="1"/>
        <v>1400</v>
      </c>
      <c r="BJ289" t="str">
        <f ca="1"/>
        <v xml:space="preserve">Acct 10 - </v>
      </c>
      <c r="BK289" t="str">
        <f ca="1"/>
        <v>Costco Citi</v>
      </c>
      <c r="BL289">
        <f ca="1"/>
        <v>46354</v>
      </c>
      <c r="BM289">
        <f ca="1"/>
        <v>11982.210000000001</v>
      </c>
      <c r="BN289" t="str">
        <f ca="1"/>
        <v xml:space="preserve"> Checking</v>
      </c>
      <c r="BO289" t="str">
        <f ca="1"/>
        <v>Costco Citi</v>
      </c>
      <c r="BP289">
        <f ca="1"/>
        <v>46354</v>
      </c>
      <c r="BQ289">
        <f ca="1"/>
        <v>-14973.619999999999</v>
      </c>
      <c r="BR289" t="str">
        <f ca="1"/>
        <v xml:space="preserve"> Credit</v>
      </c>
      <c r="BS289" t="str">
        <f ca="1"/>
        <v>Costco Citi</v>
      </c>
      <c r="BT289">
        <f ca="1"/>
        <v>46354</v>
      </c>
      <c r="BU289">
        <f ca="1"/>
        <v>37536.86</v>
      </c>
      <c r="BV289" t="str">
        <f ca="1"/>
        <v xml:space="preserve"> Savings</v>
      </c>
      <c r="BW289" t="str">
        <f ca="1"/>
        <v>Costco Citi</v>
      </c>
      <c r="BX289">
        <f ca="1"/>
        <v>46354</v>
      </c>
      <c r="BY289">
        <f ca="1"/>
        <v>35945.449999999997</v>
      </c>
      <c r="BZ289" t="str">
        <f ca="1"/>
        <v xml:space="preserve"> Net Worth</v>
      </c>
    </row>
    <row r="290" spans="1:78" x14ac:dyDescent="0.25">
      <c r="A290" t="str">
        <f ca="1"/>
        <v>Costco Citi</v>
      </c>
      <c r="B290" s="8">
        <f ca="1"/>
        <v>46354</v>
      </c>
      <c r="C290" s="107">
        <f ca="1"/>
        <v>1964.3700000000026</v>
      </c>
      <c r="D290" t="str">
        <f ca="1"/>
        <v>Acct  1 - US Bank</v>
      </c>
      <c r="F290" t="str">
        <f ca="1"/>
        <v>Kulo Transfer</v>
      </c>
      <c r="G290" s="8">
        <f ca="1"/>
        <v>46354</v>
      </c>
      <c r="H290" s="107">
        <f ca="1"/>
        <v>13032.210000000001</v>
      </c>
      <c r="I290" s="107">
        <f ca="1"/>
        <v>-14973.619999999999</v>
      </c>
      <c r="J290" s="107">
        <f ca="1"/>
        <v>37536.86</v>
      </c>
      <c r="K290" s="107">
        <f ca="1"/>
        <v>36995.449999999997</v>
      </c>
      <c r="L290" s="107">
        <f ca="1"/>
        <v>3014.3700000000026</v>
      </c>
      <c r="M290" s="107">
        <f ca="1"/>
        <v>10017.839999999998</v>
      </c>
      <c r="N290" s="107">
        <f ca="1"/>
        <v>25360.39</v>
      </c>
      <c r="O290" s="107">
        <f ca="1"/>
        <v>114.43</v>
      </c>
      <c r="P290" s="107">
        <f ca="1"/>
        <v>12062.04</v>
      </c>
      <c r="Q290" s="107">
        <f ca="1"/>
        <v>-3512.05</v>
      </c>
      <c r="R290" s="107">
        <f ca="1"/>
        <v>-7189.82</v>
      </c>
      <c r="S290" s="107">
        <f ca="1"/>
        <v>-4271.75</v>
      </c>
      <c r="T290" s="107">
        <f ca="1"/>
        <v>0</v>
      </c>
      <c r="U290" s="107">
        <f ca="1"/>
        <v>1400</v>
      </c>
      <c r="W290" t="str">
        <f ca="1"/>
        <v>Kulo Transfer</v>
      </c>
      <c r="X290">
        <f ca="1"/>
        <v>46354</v>
      </c>
      <c r="Y290">
        <f ca="1"/>
        <v>3014.3700000000026</v>
      </c>
      <c r="Z290" t="str">
        <f ca="1"/>
        <v>Acct  1 - US Bank</v>
      </c>
      <c r="AA290" t="str">
        <f ca="1"/>
        <v>Kulo Transfer</v>
      </c>
      <c r="AB290">
        <f ca="1"/>
        <v>46354</v>
      </c>
      <c r="AC290">
        <f ca="1"/>
        <v>10017.839999999998</v>
      </c>
      <c r="AD290" t="str">
        <f ca="1"/>
        <v>Acct  2 - Wells Fargo</v>
      </c>
      <c r="AE290" t="str">
        <f ca="1"/>
        <v>Kulo Transfer</v>
      </c>
      <c r="AF290">
        <f ca="1"/>
        <v>46354</v>
      </c>
      <c r="AG290">
        <f ca="1"/>
        <v>25360.39</v>
      </c>
      <c r="AH290" t="str">
        <f ca="1"/>
        <v>Acct  3 - ADP</v>
      </c>
      <c r="AI290" t="str">
        <f ca="1"/>
        <v>Kulo Transfer</v>
      </c>
      <c r="AJ290">
        <f ca="1"/>
        <v>46354</v>
      </c>
      <c r="AK290">
        <f ca="1"/>
        <v>114.43</v>
      </c>
      <c r="AL290" t="str">
        <f ca="1"/>
        <v>Acct  4 - Marcus</v>
      </c>
      <c r="AM290" t="str">
        <f ca="1"/>
        <v>Kulo Transfer</v>
      </c>
      <c r="AN290">
        <f ca="1"/>
        <v>46354</v>
      </c>
      <c r="AO290">
        <f ca="1"/>
        <v>12062.04</v>
      </c>
      <c r="AP290" t="str">
        <f ca="1"/>
        <v>Acct  5 - T.Rowe Price</v>
      </c>
      <c r="AQ290" t="str">
        <f ca="1"/>
        <v>Kulo Transfer</v>
      </c>
      <c r="AR290">
        <f ca="1"/>
        <v>46354</v>
      </c>
      <c r="AS290">
        <f ca="1"/>
        <v>-3512.05</v>
      </c>
      <c r="AT290" t="str">
        <f ca="1"/>
        <v>Acct  6 - Platinum</v>
      </c>
      <c r="AU290" t="str">
        <f ca="1"/>
        <v>Kulo Transfer</v>
      </c>
      <c r="AV290">
        <f ca="1"/>
        <v>46354</v>
      </c>
      <c r="AW290">
        <f ca="1"/>
        <v>-7189.82</v>
      </c>
      <c r="AX290" t="str">
        <f ca="1"/>
        <v>Acct  7 - Visa Go</v>
      </c>
      <c r="AY290" t="str">
        <f ca="1"/>
        <v>Kulo Transfer</v>
      </c>
      <c r="AZ290">
        <f ca="1"/>
        <v>46354</v>
      </c>
      <c r="BA290">
        <f ca="1"/>
        <v>-4271.75</v>
      </c>
      <c r="BB290" t="str">
        <f ca="1"/>
        <v>Acct  8 - CareCredit</v>
      </c>
      <c r="BC290" t="str">
        <f ca="1"/>
        <v>Kulo Transfer</v>
      </c>
      <c r="BD290">
        <f ca="1"/>
        <v>46354</v>
      </c>
      <c r="BE290">
        <f ca="1"/>
        <v>0</v>
      </c>
      <c r="BF290" t="str">
        <f ca="1"/>
        <v>Acct  9 - Costco</v>
      </c>
      <c r="BG290" t="str">
        <f ca="1"/>
        <v>Kulo Transfer</v>
      </c>
      <c r="BH290">
        <f ca="1"/>
        <v>46354</v>
      </c>
      <c r="BI290">
        <f ca="1"/>
        <v>1400</v>
      </c>
      <c r="BJ290" t="str">
        <f ca="1"/>
        <v xml:space="preserve">Acct 10 - </v>
      </c>
      <c r="BK290" t="str">
        <f ca="1"/>
        <v>Kulo Transfer</v>
      </c>
      <c r="BL290">
        <f ca="1"/>
        <v>46354</v>
      </c>
      <c r="BM290">
        <f ca="1"/>
        <v>13032.210000000001</v>
      </c>
      <c r="BN290" t="str">
        <f ca="1"/>
        <v xml:space="preserve"> Checking</v>
      </c>
      <c r="BO290" t="str">
        <f ca="1"/>
        <v>Kulo Transfer</v>
      </c>
      <c r="BP290">
        <f ca="1"/>
        <v>46354</v>
      </c>
      <c r="BQ290">
        <f ca="1"/>
        <v>-14973.619999999999</v>
      </c>
      <c r="BR290" t="str">
        <f ca="1"/>
        <v xml:space="preserve"> Credit</v>
      </c>
      <c r="BS290" t="str">
        <f ca="1"/>
        <v>Kulo Transfer</v>
      </c>
      <c r="BT290">
        <f ca="1"/>
        <v>46354</v>
      </c>
      <c r="BU290">
        <f ca="1"/>
        <v>37536.86</v>
      </c>
      <c r="BV290" t="str">
        <f ca="1"/>
        <v xml:space="preserve"> Savings</v>
      </c>
      <c r="BW290" t="str">
        <f ca="1"/>
        <v>Kulo Transfer</v>
      </c>
      <c r="BX290">
        <f ca="1"/>
        <v>46354</v>
      </c>
      <c r="BY290">
        <f ca="1"/>
        <v>36995.449999999997</v>
      </c>
      <c r="BZ290" t="str">
        <f ca="1"/>
        <v xml:space="preserve"> Net Worth</v>
      </c>
    </row>
    <row r="291" spans="1:78" x14ac:dyDescent="0.25">
      <c r="A291" t="str">
        <f ca="1"/>
        <v>Kulo Transfer</v>
      </c>
      <c r="B291" s="8">
        <f ca="1"/>
        <v>46354</v>
      </c>
      <c r="C291" s="107">
        <f ca="1"/>
        <v>3014.3700000000026</v>
      </c>
      <c r="D291" t="str">
        <f ca="1"/>
        <v>Acct  1 - US Bank</v>
      </c>
      <c r="F291" t="str">
        <f ca="1"/>
        <v>Kulo SDGE</v>
      </c>
      <c r="G291" s="8">
        <f ca="1"/>
        <v>46354</v>
      </c>
      <c r="H291" s="107">
        <f ca="1"/>
        <v>12950.210000000001</v>
      </c>
      <c r="I291" s="107">
        <f ca="1"/>
        <v>-14973.619999999999</v>
      </c>
      <c r="J291" s="107">
        <f ca="1"/>
        <v>37536.86</v>
      </c>
      <c r="K291" s="107">
        <f ca="1"/>
        <v>36913.449999999997</v>
      </c>
      <c r="L291" s="107">
        <f ca="1"/>
        <v>2932.3700000000026</v>
      </c>
      <c r="M291" s="107">
        <f ca="1"/>
        <v>10017.839999999998</v>
      </c>
      <c r="N291" s="107">
        <f ca="1"/>
        <v>25360.39</v>
      </c>
      <c r="O291" s="107">
        <f ca="1"/>
        <v>114.43</v>
      </c>
      <c r="P291" s="107">
        <f ca="1"/>
        <v>12062.04</v>
      </c>
      <c r="Q291" s="107">
        <f ca="1"/>
        <v>-3512.05</v>
      </c>
      <c r="R291" s="107">
        <f ca="1"/>
        <v>-7189.82</v>
      </c>
      <c r="S291" s="107">
        <f ca="1"/>
        <v>-4271.75</v>
      </c>
      <c r="T291" s="107">
        <f ca="1"/>
        <v>0</v>
      </c>
      <c r="U291" s="107">
        <f ca="1"/>
        <v>1400</v>
      </c>
      <c r="W291" t="str">
        <f ca="1"/>
        <v>Kulo SDGE</v>
      </c>
      <c r="X291">
        <f ca="1"/>
        <v>46354</v>
      </c>
      <c r="Y291">
        <f ca="1"/>
        <v>2932.3700000000026</v>
      </c>
      <c r="Z291" t="str">
        <f ca="1"/>
        <v>Acct  1 - US Bank</v>
      </c>
      <c r="AA291" t="str">
        <f ca="1"/>
        <v>Kulo SDGE</v>
      </c>
      <c r="AB291">
        <f ca="1"/>
        <v>46354</v>
      </c>
      <c r="AC291">
        <f ca="1"/>
        <v>10017.839999999998</v>
      </c>
      <c r="AD291" t="str">
        <f ca="1"/>
        <v>Acct  2 - Wells Fargo</v>
      </c>
      <c r="AE291" t="str">
        <f ca="1"/>
        <v>Kulo SDGE</v>
      </c>
      <c r="AF291">
        <f ca="1"/>
        <v>46354</v>
      </c>
      <c r="AG291">
        <f ca="1"/>
        <v>25360.39</v>
      </c>
      <c r="AH291" t="str">
        <f ca="1"/>
        <v>Acct  3 - ADP</v>
      </c>
      <c r="AI291" t="str">
        <f ca="1"/>
        <v>Kulo SDGE</v>
      </c>
      <c r="AJ291">
        <f ca="1"/>
        <v>46354</v>
      </c>
      <c r="AK291">
        <f ca="1"/>
        <v>114.43</v>
      </c>
      <c r="AL291" t="str">
        <f ca="1"/>
        <v>Acct  4 - Marcus</v>
      </c>
      <c r="AM291" t="str">
        <f ca="1"/>
        <v>Kulo SDGE</v>
      </c>
      <c r="AN291">
        <f ca="1"/>
        <v>46354</v>
      </c>
      <c r="AO291">
        <f ca="1"/>
        <v>12062.04</v>
      </c>
      <c r="AP291" t="str">
        <f ca="1"/>
        <v>Acct  5 - T.Rowe Price</v>
      </c>
      <c r="AQ291" t="str">
        <f ca="1"/>
        <v>Kulo SDGE</v>
      </c>
      <c r="AR291">
        <f ca="1"/>
        <v>46354</v>
      </c>
      <c r="AS291">
        <f ca="1"/>
        <v>-3512.05</v>
      </c>
      <c r="AT291" t="str">
        <f ca="1"/>
        <v>Acct  6 - Platinum</v>
      </c>
      <c r="AU291" t="str">
        <f ca="1"/>
        <v>Kulo SDGE</v>
      </c>
      <c r="AV291">
        <f ca="1"/>
        <v>46354</v>
      </c>
      <c r="AW291">
        <f ca="1"/>
        <v>-7189.82</v>
      </c>
      <c r="AX291" t="str">
        <f ca="1"/>
        <v>Acct  7 - Visa Go</v>
      </c>
      <c r="AY291" t="str">
        <f ca="1"/>
        <v>Kulo SDGE</v>
      </c>
      <c r="AZ291">
        <f ca="1"/>
        <v>46354</v>
      </c>
      <c r="BA291">
        <f ca="1"/>
        <v>-4271.75</v>
      </c>
      <c r="BB291" t="str">
        <f ca="1"/>
        <v>Acct  8 - CareCredit</v>
      </c>
      <c r="BC291" t="str">
        <f ca="1"/>
        <v>Kulo SDGE</v>
      </c>
      <c r="BD291">
        <f ca="1"/>
        <v>46354</v>
      </c>
      <c r="BE291">
        <f ca="1"/>
        <v>0</v>
      </c>
      <c r="BF291" t="str">
        <f ca="1"/>
        <v>Acct  9 - Costco</v>
      </c>
      <c r="BG291" t="str">
        <f ca="1"/>
        <v>Kulo SDGE</v>
      </c>
      <c r="BH291">
        <f ca="1"/>
        <v>46354</v>
      </c>
      <c r="BI291">
        <f ca="1"/>
        <v>1400</v>
      </c>
      <c r="BJ291" t="str">
        <f ca="1"/>
        <v xml:space="preserve">Acct 10 - </v>
      </c>
      <c r="BK291" t="str">
        <f ca="1"/>
        <v>Kulo SDGE</v>
      </c>
      <c r="BL291">
        <f ca="1"/>
        <v>46354</v>
      </c>
      <c r="BM291">
        <f ca="1"/>
        <v>12950.210000000001</v>
      </c>
      <c r="BN291" t="str">
        <f ca="1"/>
        <v xml:space="preserve"> Checking</v>
      </c>
      <c r="BO291" t="str">
        <f ca="1"/>
        <v>Kulo SDGE</v>
      </c>
      <c r="BP291">
        <f ca="1"/>
        <v>46354</v>
      </c>
      <c r="BQ291">
        <f ca="1"/>
        <v>-14973.619999999999</v>
      </c>
      <c r="BR291" t="str">
        <f ca="1"/>
        <v xml:space="preserve"> Credit</v>
      </c>
      <c r="BS291" t="str">
        <f ca="1"/>
        <v>Kulo SDGE</v>
      </c>
      <c r="BT291">
        <f ca="1"/>
        <v>46354</v>
      </c>
      <c r="BU291">
        <f ca="1"/>
        <v>37536.86</v>
      </c>
      <c r="BV291" t="str">
        <f ca="1"/>
        <v xml:space="preserve"> Savings</v>
      </c>
      <c r="BW291" t="str">
        <f ca="1"/>
        <v>Kulo SDGE</v>
      </c>
      <c r="BX291">
        <f ca="1"/>
        <v>46354</v>
      </c>
      <c r="BY291">
        <f ca="1"/>
        <v>36913.449999999997</v>
      </c>
      <c r="BZ291" t="str">
        <f ca="1"/>
        <v xml:space="preserve"> Net Worth</v>
      </c>
    </row>
    <row r="292" spans="1:78" x14ac:dyDescent="0.25">
      <c r="A292" t="str">
        <f ca="1"/>
        <v>Kulo SDGE</v>
      </c>
      <c r="B292" s="8">
        <f ca="1"/>
        <v>46354</v>
      </c>
      <c r="C292" s="107">
        <f ca="1"/>
        <v>2932.3700000000026</v>
      </c>
      <c r="D292" t="str">
        <f ca="1"/>
        <v>Acct  1 - US Bank</v>
      </c>
      <c r="F292" t="str">
        <f ca="1"/>
        <v>SDGE</v>
      </c>
      <c r="G292" s="8">
        <f ca="1"/>
        <v>46354</v>
      </c>
      <c r="H292" s="107">
        <f ca="1"/>
        <v>12866.210000000001</v>
      </c>
      <c r="I292" s="107">
        <f ca="1"/>
        <v>-14973.619999999999</v>
      </c>
      <c r="J292" s="107">
        <f ca="1"/>
        <v>37536.86</v>
      </c>
      <c r="K292" s="107">
        <f ca="1"/>
        <v>36829.449999999997</v>
      </c>
      <c r="L292" s="107">
        <f ca="1"/>
        <v>2848.3700000000026</v>
      </c>
      <c r="M292" s="107">
        <f ca="1"/>
        <v>10017.839999999998</v>
      </c>
      <c r="N292" s="107">
        <f ca="1"/>
        <v>25360.39</v>
      </c>
      <c r="O292" s="107">
        <f ca="1"/>
        <v>114.43</v>
      </c>
      <c r="P292" s="107">
        <f ca="1"/>
        <v>12062.04</v>
      </c>
      <c r="Q292" s="107">
        <f ca="1"/>
        <v>-3512.05</v>
      </c>
      <c r="R292" s="107">
        <f ca="1"/>
        <v>-7189.82</v>
      </c>
      <c r="S292" s="107">
        <f ca="1"/>
        <v>-4271.75</v>
      </c>
      <c r="T292" s="107">
        <f ca="1"/>
        <v>0</v>
      </c>
      <c r="U292" s="107">
        <f ca="1"/>
        <v>1400</v>
      </c>
      <c r="W292" t="str">
        <f ca="1"/>
        <v>SDGE</v>
      </c>
      <c r="X292">
        <f ca="1"/>
        <v>46354</v>
      </c>
      <c r="Y292">
        <f ca="1"/>
        <v>2848.3700000000026</v>
      </c>
      <c r="Z292" t="str">
        <f ca="1"/>
        <v>Acct  1 - US Bank</v>
      </c>
      <c r="AA292" t="str">
        <f ca="1"/>
        <v>SDGE</v>
      </c>
      <c r="AB292">
        <f ca="1"/>
        <v>46354</v>
      </c>
      <c r="AC292">
        <f ca="1"/>
        <v>10017.839999999998</v>
      </c>
      <c r="AD292" t="str">
        <f ca="1"/>
        <v>Acct  2 - Wells Fargo</v>
      </c>
      <c r="AE292" t="str">
        <f ca="1"/>
        <v>SDGE</v>
      </c>
      <c r="AF292">
        <f ca="1"/>
        <v>46354</v>
      </c>
      <c r="AG292">
        <f ca="1"/>
        <v>25360.39</v>
      </c>
      <c r="AH292" t="str">
        <f ca="1"/>
        <v>Acct  3 - ADP</v>
      </c>
      <c r="AI292" t="str">
        <f ca="1"/>
        <v>SDGE</v>
      </c>
      <c r="AJ292">
        <f ca="1"/>
        <v>46354</v>
      </c>
      <c r="AK292">
        <f ca="1"/>
        <v>114.43</v>
      </c>
      <c r="AL292" t="str">
        <f ca="1"/>
        <v>Acct  4 - Marcus</v>
      </c>
      <c r="AM292" t="str">
        <f ca="1"/>
        <v>SDGE</v>
      </c>
      <c r="AN292">
        <f ca="1"/>
        <v>46354</v>
      </c>
      <c r="AO292">
        <f ca="1"/>
        <v>12062.04</v>
      </c>
      <c r="AP292" t="str">
        <f ca="1"/>
        <v>Acct  5 - T.Rowe Price</v>
      </c>
      <c r="AQ292" t="str">
        <f ca="1"/>
        <v>SDGE</v>
      </c>
      <c r="AR292">
        <f ca="1"/>
        <v>46354</v>
      </c>
      <c r="AS292">
        <f ca="1"/>
        <v>-3512.05</v>
      </c>
      <c r="AT292" t="str">
        <f ca="1"/>
        <v>Acct  6 - Platinum</v>
      </c>
      <c r="AU292" t="str">
        <f ca="1"/>
        <v>SDGE</v>
      </c>
      <c r="AV292">
        <f ca="1"/>
        <v>46354</v>
      </c>
      <c r="AW292">
        <f ca="1"/>
        <v>-7189.82</v>
      </c>
      <c r="AX292" t="str">
        <f ca="1"/>
        <v>Acct  7 - Visa Go</v>
      </c>
      <c r="AY292" t="str">
        <f ca="1"/>
        <v>SDGE</v>
      </c>
      <c r="AZ292">
        <f ca="1"/>
        <v>46354</v>
      </c>
      <c r="BA292">
        <f ca="1"/>
        <v>-4271.75</v>
      </c>
      <c r="BB292" t="str">
        <f ca="1"/>
        <v>Acct  8 - CareCredit</v>
      </c>
      <c r="BC292" t="str">
        <f ca="1"/>
        <v>SDGE</v>
      </c>
      <c r="BD292">
        <f ca="1"/>
        <v>46354</v>
      </c>
      <c r="BE292">
        <f ca="1"/>
        <v>0</v>
      </c>
      <c r="BF292" t="str">
        <f ca="1"/>
        <v>Acct  9 - Costco</v>
      </c>
      <c r="BG292" t="str">
        <f ca="1"/>
        <v>SDGE</v>
      </c>
      <c r="BH292">
        <f ca="1"/>
        <v>46354</v>
      </c>
      <c r="BI292">
        <f ca="1"/>
        <v>1400</v>
      </c>
      <c r="BJ292" t="str">
        <f ca="1"/>
        <v xml:space="preserve">Acct 10 - </v>
      </c>
      <c r="BK292" t="str">
        <f ca="1"/>
        <v>SDGE</v>
      </c>
      <c r="BL292">
        <f ca="1"/>
        <v>46354</v>
      </c>
      <c r="BM292">
        <f ca="1"/>
        <v>12866.210000000001</v>
      </c>
      <c r="BN292" t="str">
        <f ca="1"/>
        <v xml:space="preserve"> Checking</v>
      </c>
      <c r="BO292" t="str">
        <f ca="1"/>
        <v>SDGE</v>
      </c>
      <c r="BP292">
        <f ca="1"/>
        <v>46354</v>
      </c>
      <c r="BQ292">
        <f ca="1"/>
        <v>-14973.619999999999</v>
      </c>
      <c r="BR292" t="str">
        <f ca="1"/>
        <v xml:space="preserve"> Credit</v>
      </c>
      <c r="BS292" t="str">
        <f ca="1"/>
        <v>SDGE</v>
      </c>
      <c r="BT292">
        <f ca="1"/>
        <v>46354</v>
      </c>
      <c r="BU292">
        <f ca="1"/>
        <v>37536.86</v>
      </c>
      <c r="BV292" t="str">
        <f ca="1"/>
        <v xml:space="preserve"> Savings</v>
      </c>
      <c r="BW292" t="str">
        <f ca="1"/>
        <v>SDGE</v>
      </c>
      <c r="BX292">
        <f ca="1"/>
        <v>46354</v>
      </c>
      <c r="BY292">
        <f ca="1"/>
        <v>36829.449999999997</v>
      </c>
      <c r="BZ292" t="str">
        <f ca="1"/>
        <v xml:space="preserve"> Net Worth</v>
      </c>
    </row>
    <row r="293" spans="1:78" x14ac:dyDescent="0.25">
      <c r="A293" t="str">
        <f ca="1"/>
        <v>SDGE</v>
      </c>
      <c r="B293" s="8">
        <f ca="1"/>
        <v>46354</v>
      </c>
      <c r="C293" s="107">
        <f ca="1"/>
        <v>2848.3700000000026</v>
      </c>
      <c r="D293" t="str">
        <f ca="1"/>
        <v>Acct  1 - US Bank</v>
      </c>
      <c r="F293" t="str">
        <f ca="1"/>
        <v>Prime Ad-Free</v>
      </c>
      <c r="G293" s="8">
        <f ca="1"/>
        <v>46354</v>
      </c>
      <c r="H293" s="107">
        <f ca="1"/>
        <v>12863.220000000001</v>
      </c>
      <c r="I293" s="107">
        <f ca="1"/>
        <v>-14973.619999999999</v>
      </c>
      <c r="J293" s="107">
        <f ca="1"/>
        <v>37536.86</v>
      </c>
      <c r="K293" s="107">
        <f ca="1"/>
        <v>36826.46</v>
      </c>
      <c r="L293" s="107">
        <f ca="1"/>
        <v>2845.3800000000028</v>
      </c>
      <c r="M293" s="107">
        <f ca="1"/>
        <v>10017.839999999998</v>
      </c>
      <c r="N293" s="107">
        <f ca="1"/>
        <v>25360.39</v>
      </c>
      <c r="O293" s="107">
        <f ca="1"/>
        <v>114.43</v>
      </c>
      <c r="P293" s="107">
        <f ca="1"/>
        <v>12062.04</v>
      </c>
      <c r="Q293" s="107">
        <f ca="1"/>
        <v>-3512.05</v>
      </c>
      <c r="R293" s="107">
        <f ca="1"/>
        <v>-7189.82</v>
      </c>
      <c r="S293" s="107">
        <f ca="1"/>
        <v>-4271.75</v>
      </c>
      <c r="T293" s="107">
        <f ca="1"/>
        <v>0</v>
      </c>
      <c r="U293" s="107">
        <f ca="1"/>
        <v>1400</v>
      </c>
      <c r="W293" t="str">
        <f ca="1"/>
        <v>Prime Ad-Free</v>
      </c>
      <c r="X293">
        <f ca="1"/>
        <v>46354</v>
      </c>
      <c r="Y293">
        <f ca="1"/>
        <v>2845.3800000000028</v>
      </c>
      <c r="Z293" t="str">
        <f ca="1"/>
        <v>Acct  1 - US Bank</v>
      </c>
      <c r="AA293" t="str">
        <f ca="1"/>
        <v>Prime Ad-Free</v>
      </c>
      <c r="AB293">
        <f ca="1"/>
        <v>46354</v>
      </c>
      <c r="AC293">
        <f ca="1"/>
        <v>10017.839999999998</v>
      </c>
      <c r="AD293" t="str">
        <f ca="1"/>
        <v>Acct  2 - Wells Fargo</v>
      </c>
      <c r="AE293" t="str">
        <f ca="1"/>
        <v>Prime Ad-Free</v>
      </c>
      <c r="AF293">
        <f ca="1"/>
        <v>46354</v>
      </c>
      <c r="AG293">
        <f ca="1"/>
        <v>25360.39</v>
      </c>
      <c r="AH293" t="str">
        <f ca="1"/>
        <v>Acct  3 - ADP</v>
      </c>
      <c r="AI293" t="str">
        <f ca="1"/>
        <v>Prime Ad-Free</v>
      </c>
      <c r="AJ293">
        <f ca="1"/>
        <v>46354</v>
      </c>
      <c r="AK293">
        <f ca="1"/>
        <v>114.43</v>
      </c>
      <c r="AL293" t="str">
        <f ca="1"/>
        <v>Acct  4 - Marcus</v>
      </c>
      <c r="AM293" t="str">
        <f ca="1"/>
        <v>Prime Ad-Free</v>
      </c>
      <c r="AN293">
        <f ca="1"/>
        <v>46354</v>
      </c>
      <c r="AO293">
        <f ca="1"/>
        <v>12062.04</v>
      </c>
      <c r="AP293" t="str">
        <f ca="1"/>
        <v>Acct  5 - T.Rowe Price</v>
      </c>
      <c r="AQ293" t="str">
        <f ca="1"/>
        <v>Prime Ad-Free</v>
      </c>
      <c r="AR293">
        <f ca="1"/>
        <v>46354</v>
      </c>
      <c r="AS293">
        <f ca="1"/>
        <v>-3512.05</v>
      </c>
      <c r="AT293" t="str">
        <f ca="1"/>
        <v>Acct  6 - Platinum</v>
      </c>
      <c r="AU293" t="str">
        <f ca="1"/>
        <v>Prime Ad-Free</v>
      </c>
      <c r="AV293">
        <f ca="1"/>
        <v>46354</v>
      </c>
      <c r="AW293">
        <f ca="1"/>
        <v>-7189.82</v>
      </c>
      <c r="AX293" t="str">
        <f ca="1"/>
        <v>Acct  7 - Visa Go</v>
      </c>
      <c r="AY293" t="str">
        <f ca="1"/>
        <v>Prime Ad-Free</v>
      </c>
      <c r="AZ293">
        <f ca="1"/>
        <v>46354</v>
      </c>
      <c r="BA293">
        <f ca="1"/>
        <v>-4271.75</v>
      </c>
      <c r="BB293" t="str">
        <f ca="1"/>
        <v>Acct  8 - CareCredit</v>
      </c>
      <c r="BC293" t="str">
        <f ca="1"/>
        <v>Prime Ad-Free</v>
      </c>
      <c r="BD293">
        <f ca="1"/>
        <v>46354</v>
      </c>
      <c r="BE293">
        <f ca="1"/>
        <v>0</v>
      </c>
      <c r="BF293" t="str">
        <f ca="1"/>
        <v>Acct  9 - Costco</v>
      </c>
      <c r="BG293" t="str">
        <f ca="1"/>
        <v>Prime Ad-Free</v>
      </c>
      <c r="BH293">
        <f ca="1"/>
        <v>46354</v>
      </c>
      <c r="BI293">
        <f ca="1"/>
        <v>1400</v>
      </c>
      <c r="BJ293" t="str">
        <f ca="1"/>
        <v xml:space="preserve">Acct 10 - </v>
      </c>
      <c r="BK293" t="str">
        <f ca="1"/>
        <v>Prime Ad-Free</v>
      </c>
      <c r="BL293">
        <f ca="1"/>
        <v>46354</v>
      </c>
      <c r="BM293">
        <f ca="1"/>
        <v>12863.220000000001</v>
      </c>
      <c r="BN293" t="str">
        <f ca="1"/>
        <v xml:space="preserve"> Checking</v>
      </c>
      <c r="BO293" t="str">
        <f ca="1"/>
        <v>Prime Ad-Free</v>
      </c>
      <c r="BP293">
        <f ca="1"/>
        <v>46354</v>
      </c>
      <c r="BQ293">
        <f ca="1"/>
        <v>-14973.619999999999</v>
      </c>
      <c r="BR293" t="str">
        <f ca="1"/>
        <v xml:space="preserve"> Credit</v>
      </c>
      <c r="BS293" t="str">
        <f ca="1"/>
        <v>Prime Ad-Free</v>
      </c>
      <c r="BT293">
        <f ca="1"/>
        <v>46354</v>
      </c>
      <c r="BU293">
        <f ca="1"/>
        <v>37536.86</v>
      </c>
      <c r="BV293" t="str">
        <f ca="1"/>
        <v xml:space="preserve"> Savings</v>
      </c>
      <c r="BW293" t="str">
        <f ca="1"/>
        <v>Prime Ad-Free</v>
      </c>
      <c r="BX293">
        <f ca="1"/>
        <v>46354</v>
      </c>
      <c r="BY293">
        <f ca="1"/>
        <v>36826.46</v>
      </c>
      <c r="BZ293" t="str">
        <f ca="1"/>
        <v xml:space="preserve"> Net Worth</v>
      </c>
    </row>
    <row r="294" spans="1:78" x14ac:dyDescent="0.25">
      <c r="A294" t="str">
        <f ca="1"/>
        <v>Prime Ad-Free</v>
      </c>
      <c r="B294" s="8">
        <f ca="1"/>
        <v>46354</v>
      </c>
      <c r="C294" s="107">
        <f ca="1"/>
        <v>2845.3800000000028</v>
      </c>
      <c r="D294" t="str">
        <f ca="1"/>
        <v>Acct  1 - US Bank</v>
      </c>
      <c r="F294" t="str">
        <f ca="1"/>
        <v>Disability</v>
      </c>
      <c r="G294" s="8">
        <f ca="1"/>
        <v>46357</v>
      </c>
      <c r="H294" s="107">
        <f ca="1"/>
        <v>13219.880000000001</v>
      </c>
      <c r="I294" s="107">
        <f ca="1"/>
        <v>-14973.619999999999</v>
      </c>
      <c r="J294" s="107">
        <f ca="1"/>
        <v>37536.86</v>
      </c>
      <c r="K294" s="107">
        <f ca="1"/>
        <v>37183.120000000003</v>
      </c>
      <c r="L294" s="107">
        <f ca="1"/>
        <v>2845.3800000000028</v>
      </c>
      <c r="M294" s="107">
        <f ca="1"/>
        <v>10374.499999999998</v>
      </c>
      <c r="N294" s="107">
        <f ca="1"/>
        <v>25360.39</v>
      </c>
      <c r="O294" s="107">
        <f ca="1"/>
        <v>114.43</v>
      </c>
      <c r="P294" s="107">
        <f ca="1"/>
        <v>12062.04</v>
      </c>
      <c r="Q294" s="107">
        <f ca="1"/>
        <v>-3512.05</v>
      </c>
      <c r="R294" s="107">
        <f ca="1"/>
        <v>-7189.82</v>
      </c>
      <c r="S294" s="107">
        <f ca="1"/>
        <v>-4271.75</v>
      </c>
      <c r="T294" s="107">
        <f ca="1"/>
        <v>0</v>
      </c>
      <c r="U294" s="107">
        <f ca="1"/>
        <v>1400</v>
      </c>
      <c r="W294" t="str">
        <f ca="1"/>
        <v>Disability</v>
      </c>
      <c r="X294">
        <f ca="1"/>
        <v>46357</v>
      </c>
      <c r="Y294">
        <f ca="1"/>
        <v>2845.3800000000028</v>
      </c>
      <c r="Z294" t="str">
        <f ca="1"/>
        <v>Acct  1 - US Bank</v>
      </c>
      <c r="AA294" t="str">
        <f ca="1"/>
        <v>Disability</v>
      </c>
      <c r="AB294">
        <f ca="1"/>
        <v>46357</v>
      </c>
      <c r="AC294">
        <f ca="1"/>
        <v>10374.499999999998</v>
      </c>
      <c r="AD294" t="str">
        <f ca="1"/>
        <v>Acct  2 - Wells Fargo</v>
      </c>
      <c r="AE294" t="str">
        <f ca="1"/>
        <v>Disability</v>
      </c>
      <c r="AF294">
        <f ca="1"/>
        <v>46357</v>
      </c>
      <c r="AG294">
        <f ca="1"/>
        <v>25360.39</v>
      </c>
      <c r="AH294" t="str">
        <f ca="1"/>
        <v>Acct  3 - ADP</v>
      </c>
      <c r="AI294" t="str">
        <f ca="1"/>
        <v>Disability</v>
      </c>
      <c r="AJ294">
        <f ca="1"/>
        <v>46357</v>
      </c>
      <c r="AK294">
        <f ca="1"/>
        <v>114.43</v>
      </c>
      <c r="AL294" t="str">
        <f ca="1"/>
        <v>Acct  4 - Marcus</v>
      </c>
      <c r="AM294" t="str">
        <f ca="1"/>
        <v>Disability</v>
      </c>
      <c r="AN294">
        <f ca="1"/>
        <v>46357</v>
      </c>
      <c r="AO294">
        <f ca="1"/>
        <v>12062.04</v>
      </c>
      <c r="AP294" t="str">
        <f ca="1"/>
        <v>Acct  5 - T.Rowe Price</v>
      </c>
      <c r="AQ294" t="str">
        <f ca="1"/>
        <v>Disability</v>
      </c>
      <c r="AR294">
        <f ca="1"/>
        <v>46357</v>
      </c>
      <c r="AS294">
        <f ca="1"/>
        <v>-3512.05</v>
      </c>
      <c r="AT294" t="str">
        <f ca="1"/>
        <v>Acct  6 - Platinum</v>
      </c>
      <c r="AU294" t="str">
        <f ca="1"/>
        <v>Disability</v>
      </c>
      <c r="AV294">
        <f ca="1"/>
        <v>46357</v>
      </c>
      <c r="AW294">
        <f ca="1"/>
        <v>-7189.82</v>
      </c>
      <c r="AX294" t="str">
        <f ca="1"/>
        <v>Acct  7 - Visa Go</v>
      </c>
      <c r="AY294" t="str">
        <f ca="1"/>
        <v>Disability</v>
      </c>
      <c r="AZ294">
        <f ca="1"/>
        <v>46357</v>
      </c>
      <c r="BA294">
        <f ca="1"/>
        <v>-4271.75</v>
      </c>
      <c r="BB294" t="str">
        <f ca="1"/>
        <v>Acct  8 - CareCredit</v>
      </c>
      <c r="BC294" t="str">
        <f ca="1"/>
        <v>Disability</v>
      </c>
      <c r="BD294">
        <f ca="1"/>
        <v>46357</v>
      </c>
      <c r="BE294">
        <f ca="1"/>
        <v>0</v>
      </c>
      <c r="BF294" t="str">
        <f ca="1"/>
        <v>Acct  9 - Costco</v>
      </c>
      <c r="BG294" t="str">
        <f ca="1"/>
        <v>Disability</v>
      </c>
      <c r="BH294">
        <f ca="1"/>
        <v>46357</v>
      </c>
      <c r="BI294">
        <f ca="1"/>
        <v>1400</v>
      </c>
      <c r="BJ294" t="str">
        <f ca="1"/>
        <v xml:space="preserve">Acct 10 - </v>
      </c>
      <c r="BK294" t="str">
        <f ca="1"/>
        <v>Disability</v>
      </c>
      <c r="BL294">
        <f ca="1"/>
        <v>46357</v>
      </c>
      <c r="BM294">
        <f ca="1"/>
        <v>13219.880000000001</v>
      </c>
      <c r="BN294" t="str">
        <f ca="1"/>
        <v xml:space="preserve"> Checking</v>
      </c>
      <c r="BO294" t="str">
        <f ca="1"/>
        <v>Disability</v>
      </c>
      <c r="BP294">
        <f ca="1"/>
        <v>46357</v>
      </c>
      <c r="BQ294">
        <f ca="1"/>
        <v>-14973.619999999999</v>
      </c>
      <c r="BR294" t="str">
        <f ca="1"/>
        <v xml:space="preserve"> Credit</v>
      </c>
      <c r="BS294" t="str">
        <f ca="1"/>
        <v>Disability</v>
      </c>
      <c r="BT294">
        <f ca="1"/>
        <v>46357</v>
      </c>
      <c r="BU294">
        <f ca="1"/>
        <v>37536.86</v>
      </c>
      <c r="BV294" t="str">
        <f ca="1"/>
        <v xml:space="preserve"> Savings</v>
      </c>
      <c r="BW294" t="str">
        <f ca="1"/>
        <v>Disability</v>
      </c>
      <c r="BX294">
        <f ca="1"/>
        <v>46357</v>
      </c>
      <c r="BY294">
        <f ca="1"/>
        <v>37183.120000000003</v>
      </c>
      <c r="BZ294" t="str">
        <f ca="1"/>
        <v xml:space="preserve"> Net Worth</v>
      </c>
    </row>
    <row r="295" spans="1:78" x14ac:dyDescent="0.25">
      <c r="A295" t="str">
        <f ca="1"/>
        <v>Disability</v>
      </c>
      <c r="B295" s="8">
        <f ca="1"/>
        <v>46357</v>
      </c>
      <c r="C295" s="107">
        <f ca="1"/>
        <v>2845.3800000000028</v>
      </c>
      <c r="D295" t="str">
        <f ca="1"/>
        <v>Acct  1 - US Bank</v>
      </c>
      <c r="F295" t="str">
        <f ca="1"/>
        <v>Kulo Rent</v>
      </c>
      <c r="G295" s="8">
        <f ca="1"/>
        <v>46357</v>
      </c>
      <c r="H295" s="107">
        <f ca="1"/>
        <v>12260.880000000001</v>
      </c>
      <c r="I295" s="107">
        <f ca="1"/>
        <v>-14973.619999999999</v>
      </c>
      <c r="J295" s="107">
        <f ca="1"/>
        <v>37536.86</v>
      </c>
      <c r="K295" s="107">
        <f ca="1"/>
        <v>36224.120000000003</v>
      </c>
      <c r="L295" s="107">
        <f ca="1"/>
        <v>1886.3800000000028</v>
      </c>
      <c r="M295" s="107">
        <f ca="1"/>
        <v>10374.499999999998</v>
      </c>
      <c r="N295" s="107">
        <f ca="1"/>
        <v>25360.39</v>
      </c>
      <c r="O295" s="107">
        <f ca="1"/>
        <v>114.43</v>
      </c>
      <c r="P295" s="107">
        <f ca="1"/>
        <v>12062.04</v>
      </c>
      <c r="Q295" s="107">
        <f ca="1"/>
        <v>-3512.05</v>
      </c>
      <c r="R295" s="107">
        <f ca="1"/>
        <v>-7189.82</v>
      </c>
      <c r="S295" s="107">
        <f ca="1"/>
        <v>-4271.75</v>
      </c>
      <c r="T295" s="107">
        <f ca="1"/>
        <v>0</v>
      </c>
      <c r="U295" s="107">
        <f ca="1"/>
        <v>1400</v>
      </c>
      <c r="W295" t="str">
        <f ca="1"/>
        <v>Kulo Rent</v>
      </c>
      <c r="X295">
        <f ca="1"/>
        <v>46357</v>
      </c>
      <c r="Y295">
        <f ca="1"/>
        <v>1886.3800000000028</v>
      </c>
      <c r="Z295" t="str">
        <f ca="1"/>
        <v>Acct  1 - US Bank</v>
      </c>
      <c r="AA295" t="str">
        <f ca="1"/>
        <v>Kulo Rent</v>
      </c>
      <c r="AB295">
        <f ca="1"/>
        <v>46357</v>
      </c>
      <c r="AC295">
        <f ca="1"/>
        <v>10374.499999999998</v>
      </c>
      <c r="AD295" t="str">
        <f ca="1"/>
        <v>Acct  2 - Wells Fargo</v>
      </c>
      <c r="AE295" t="str">
        <f ca="1"/>
        <v>Kulo Rent</v>
      </c>
      <c r="AF295">
        <f ca="1"/>
        <v>46357</v>
      </c>
      <c r="AG295">
        <f ca="1"/>
        <v>25360.39</v>
      </c>
      <c r="AH295" t="str">
        <f ca="1"/>
        <v>Acct  3 - ADP</v>
      </c>
      <c r="AI295" t="str">
        <f ca="1"/>
        <v>Kulo Rent</v>
      </c>
      <c r="AJ295">
        <f ca="1"/>
        <v>46357</v>
      </c>
      <c r="AK295">
        <f ca="1"/>
        <v>114.43</v>
      </c>
      <c r="AL295" t="str">
        <f ca="1"/>
        <v>Acct  4 - Marcus</v>
      </c>
      <c r="AM295" t="str">
        <f ca="1"/>
        <v>Kulo Rent</v>
      </c>
      <c r="AN295">
        <f ca="1"/>
        <v>46357</v>
      </c>
      <c r="AO295">
        <f ca="1"/>
        <v>12062.04</v>
      </c>
      <c r="AP295" t="str">
        <f ca="1"/>
        <v>Acct  5 - T.Rowe Price</v>
      </c>
      <c r="AQ295" t="str">
        <f ca="1"/>
        <v>Kulo Rent</v>
      </c>
      <c r="AR295">
        <f ca="1"/>
        <v>46357</v>
      </c>
      <c r="AS295">
        <f ca="1"/>
        <v>-3512.05</v>
      </c>
      <c r="AT295" t="str">
        <f ca="1"/>
        <v>Acct  6 - Platinum</v>
      </c>
      <c r="AU295" t="str">
        <f ca="1"/>
        <v>Kulo Rent</v>
      </c>
      <c r="AV295">
        <f ca="1"/>
        <v>46357</v>
      </c>
      <c r="AW295">
        <f ca="1"/>
        <v>-7189.82</v>
      </c>
      <c r="AX295" t="str">
        <f ca="1"/>
        <v>Acct  7 - Visa Go</v>
      </c>
      <c r="AY295" t="str">
        <f ca="1"/>
        <v>Kulo Rent</v>
      </c>
      <c r="AZ295">
        <f ca="1"/>
        <v>46357</v>
      </c>
      <c r="BA295">
        <f ca="1"/>
        <v>-4271.75</v>
      </c>
      <c r="BB295" t="str">
        <f ca="1"/>
        <v>Acct  8 - CareCredit</v>
      </c>
      <c r="BC295" t="str">
        <f ca="1"/>
        <v>Kulo Rent</v>
      </c>
      <c r="BD295">
        <f ca="1"/>
        <v>46357</v>
      </c>
      <c r="BE295">
        <f ca="1"/>
        <v>0</v>
      </c>
      <c r="BF295" t="str">
        <f ca="1"/>
        <v>Acct  9 - Costco</v>
      </c>
      <c r="BG295" t="str">
        <f ca="1"/>
        <v>Kulo Rent</v>
      </c>
      <c r="BH295">
        <f ca="1"/>
        <v>46357</v>
      </c>
      <c r="BI295">
        <f ca="1"/>
        <v>1400</v>
      </c>
      <c r="BJ295" t="str">
        <f ca="1"/>
        <v xml:space="preserve">Acct 10 - </v>
      </c>
      <c r="BK295" t="str">
        <f ca="1"/>
        <v>Kulo Rent</v>
      </c>
      <c r="BL295">
        <f ca="1"/>
        <v>46357</v>
      </c>
      <c r="BM295">
        <f ca="1"/>
        <v>12260.880000000001</v>
      </c>
      <c r="BN295" t="str">
        <f ca="1"/>
        <v xml:space="preserve"> Checking</v>
      </c>
      <c r="BO295" t="str">
        <f ca="1"/>
        <v>Kulo Rent</v>
      </c>
      <c r="BP295">
        <f ca="1"/>
        <v>46357</v>
      </c>
      <c r="BQ295">
        <f ca="1"/>
        <v>-14973.619999999999</v>
      </c>
      <c r="BR295" t="str">
        <f ca="1"/>
        <v xml:space="preserve"> Credit</v>
      </c>
      <c r="BS295" t="str">
        <f ca="1"/>
        <v>Kulo Rent</v>
      </c>
      <c r="BT295">
        <f ca="1"/>
        <v>46357</v>
      </c>
      <c r="BU295">
        <f ca="1"/>
        <v>37536.86</v>
      </c>
      <c r="BV295" t="str">
        <f ca="1"/>
        <v xml:space="preserve"> Savings</v>
      </c>
      <c r="BW295" t="str">
        <f ca="1"/>
        <v>Kulo Rent</v>
      </c>
      <c r="BX295">
        <f ca="1"/>
        <v>46357</v>
      </c>
      <c r="BY295">
        <f ca="1"/>
        <v>36224.120000000003</v>
      </c>
      <c r="BZ295" t="str">
        <f ca="1"/>
        <v xml:space="preserve"> Net Worth</v>
      </c>
    </row>
    <row r="296" spans="1:78" x14ac:dyDescent="0.25">
      <c r="A296" t="str">
        <f ca="1"/>
        <v>Kulo Rent</v>
      </c>
      <c r="B296" s="8">
        <f ca="1"/>
        <v>46357</v>
      </c>
      <c r="C296" s="107">
        <f ca="1"/>
        <v>1886.3800000000028</v>
      </c>
      <c r="D296" t="str">
        <f ca="1"/>
        <v>Acct  1 - US Bank</v>
      </c>
      <c r="F296" t="str">
        <f ca="1"/>
        <v>Rent</v>
      </c>
      <c r="G296" s="8">
        <f ca="1"/>
        <v>46357</v>
      </c>
      <c r="H296" s="107">
        <f ca="1"/>
        <v>10982.910000000002</v>
      </c>
      <c r="I296" s="107">
        <f ca="1"/>
        <v>-14973.619999999999</v>
      </c>
      <c r="J296" s="107">
        <f ca="1"/>
        <v>37536.86</v>
      </c>
      <c r="K296" s="107">
        <f ca="1"/>
        <v>34946.15</v>
      </c>
      <c r="L296" s="107">
        <f ca="1"/>
        <v>608.41000000000281</v>
      </c>
      <c r="M296" s="107">
        <f ca="1"/>
        <v>10374.499999999998</v>
      </c>
      <c r="N296" s="107">
        <f ca="1"/>
        <v>25360.39</v>
      </c>
      <c r="O296" s="107">
        <f ca="1"/>
        <v>114.43</v>
      </c>
      <c r="P296" s="107">
        <f ca="1"/>
        <v>12062.04</v>
      </c>
      <c r="Q296" s="107">
        <f ca="1"/>
        <v>-3512.05</v>
      </c>
      <c r="R296" s="107">
        <f ca="1"/>
        <v>-7189.82</v>
      </c>
      <c r="S296" s="107">
        <f ca="1"/>
        <v>-4271.75</v>
      </c>
      <c r="T296" s="107">
        <f ca="1"/>
        <v>0</v>
      </c>
      <c r="U296" s="107">
        <f ca="1"/>
        <v>1400</v>
      </c>
      <c r="W296" t="str">
        <f ca="1"/>
        <v>Rent</v>
      </c>
      <c r="X296">
        <f ca="1"/>
        <v>46357</v>
      </c>
      <c r="Y296">
        <f ca="1"/>
        <v>608.41000000000281</v>
      </c>
      <c r="Z296" t="str">
        <f ca="1"/>
        <v>Acct  1 - US Bank</v>
      </c>
      <c r="AA296" t="str">
        <f ca="1"/>
        <v>Rent</v>
      </c>
      <c r="AB296">
        <f ca="1"/>
        <v>46357</v>
      </c>
      <c r="AC296">
        <f ca="1"/>
        <v>10374.499999999998</v>
      </c>
      <c r="AD296" t="str">
        <f ca="1"/>
        <v>Acct  2 - Wells Fargo</v>
      </c>
      <c r="AE296" t="str">
        <f ca="1"/>
        <v>Rent</v>
      </c>
      <c r="AF296">
        <f ca="1"/>
        <v>46357</v>
      </c>
      <c r="AG296">
        <f ca="1"/>
        <v>25360.39</v>
      </c>
      <c r="AH296" t="str">
        <f ca="1"/>
        <v>Acct  3 - ADP</v>
      </c>
      <c r="AI296" t="str">
        <f ca="1"/>
        <v>Rent</v>
      </c>
      <c r="AJ296">
        <f ca="1"/>
        <v>46357</v>
      </c>
      <c r="AK296">
        <f ca="1"/>
        <v>114.43</v>
      </c>
      <c r="AL296" t="str">
        <f ca="1"/>
        <v>Acct  4 - Marcus</v>
      </c>
      <c r="AM296" t="str">
        <f ca="1"/>
        <v>Rent</v>
      </c>
      <c r="AN296">
        <f ca="1"/>
        <v>46357</v>
      </c>
      <c r="AO296">
        <f ca="1"/>
        <v>12062.04</v>
      </c>
      <c r="AP296" t="str">
        <f ca="1"/>
        <v>Acct  5 - T.Rowe Price</v>
      </c>
      <c r="AQ296" t="str">
        <f ca="1"/>
        <v>Rent</v>
      </c>
      <c r="AR296">
        <f ca="1"/>
        <v>46357</v>
      </c>
      <c r="AS296">
        <f ca="1"/>
        <v>-3512.05</v>
      </c>
      <c r="AT296" t="str">
        <f ca="1"/>
        <v>Acct  6 - Platinum</v>
      </c>
      <c r="AU296" t="str">
        <f ca="1"/>
        <v>Rent</v>
      </c>
      <c r="AV296">
        <f ca="1"/>
        <v>46357</v>
      </c>
      <c r="AW296">
        <f ca="1"/>
        <v>-7189.82</v>
      </c>
      <c r="AX296" t="str">
        <f ca="1"/>
        <v>Acct  7 - Visa Go</v>
      </c>
      <c r="AY296" t="str">
        <f ca="1"/>
        <v>Rent</v>
      </c>
      <c r="AZ296">
        <f ca="1"/>
        <v>46357</v>
      </c>
      <c r="BA296">
        <f ca="1"/>
        <v>-4271.75</v>
      </c>
      <c r="BB296" t="str">
        <f ca="1"/>
        <v>Acct  8 - CareCredit</v>
      </c>
      <c r="BC296" t="str">
        <f ca="1"/>
        <v>Rent</v>
      </c>
      <c r="BD296">
        <f ca="1"/>
        <v>46357</v>
      </c>
      <c r="BE296">
        <f ca="1"/>
        <v>0</v>
      </c>
      <c r="BF296" t="str">
        <f ca="1"/>
        <v>Acct  9 - Costco</v>
      </c>
      <c r="BG296" t="str">
        <f ca="1"/>
        <v>Rent</v>
      </c>
      <c r="BH296">
        <f ca="1"/>
        <v>46357</v>
      </c>
      <c r="BI296">
        <f ca="1"/>
        <v>1400</v>
      </c>
      <c r="BJ296" t="str">
        <f ca="1"/>
        <v xml:space="preserve">Acct 10 - </v>
      </c>
      <c r="BK296" t="str">
        <f ca="1"/>
        <v>Rent</v>
      </c>
      <c r="BL296">
        <f ca="1"/>
        <v>46357</v>
      </c>
      <c r="BM296">
        <f ca="1"/>
        <v>10982.910000000002</v>
      </c>
      <c r="BN296" t="str">
        <f ca="1"/>
        <v xml:space="preserve"> Checking</v>
      </c>
      <c r="BO296" t="str">
        <f ca="1"/>
        <v>Rent</v>
      </c>
      <c r="BP296">
        <f ca="1"/>
        <v>46357</v>
      </c>
      <c r="BQ296">
        <f ca="1"/>
        <v>-14973.619999999999</v>
      </c>
      <c r="BR296" t="str">
        <f ca="1"/>
        <v xml:space="preserve"> Credit</v>
      </c>
      <c r="BS296" t="str">
        <f ca="1"/>
        <v>Rent</v>
      </c>
      <c r="BT296">
        <f ca="1"/>
        <v>46357</v>
      </c>
      <c r="BU296">
        <f ca="1"/>
        <v>37536.86</v>
      </c>
      <c r="BV296" t="str">
        <f ca="1"/>
        <v xml:space="preserve"> Savings</v>
      </c>
      <c r="BW296" t="str">
        <f ca="1"/>
        <v>Rent</v>
      </c>
      <c r="BX296">
        <f ca="1"/>
        <v>46357</v>
      </c>
      <c r="BY296">
        <f ca="1"/>
        <v>34946.15</v>
      </c>
      <c r="BZ296" t="str">
        <f ca="1"/>
        <v xml:space="preserve"> Net Worth</v>
      </c>
    </row>
    <row r="297" spans="1:78" x14ac:dyDescent="0.25">
      <c r="A297" t="str">
        <f ca="1"/>
        <v>Rent</v>
      </c>
      <c r="B297" s="8">
        <f ca="1"/>
        <v>46357</v>
      </c>
      <c r="C297" s="107">
        <f ca="1"/>
        <v>608.41000000000281</v>
      </c>
      <c r="D297" t="str">
        <f ca="1"/>
        <v>Acct  1 - US Bank</v>
      </c>
      <c r="F297" t="str">
        <f ca="1"/>
        <v>Visa Platinum</v>
      </c>
      <c r="G297" s="8">
        <f ca="1"/>
        <v>46359</v>
      </c>
      <c r="H297" s="107">
        <f ca="1"/>
        <v>10753.910000000002</v>
      </c>
      <c r="I297" s="107">
        <f ca="1"/>
        <v>-14662.619999999999</v>
      </c>
      <c r="J297" s="107">
        <f ca="1"/>
        <v>37536.86</v>
      </c>
      <c r="K297" s="107">
        <f ca="1"/>
        <v>35028.15</v>
      </c>
      <c r="L297" s="107">
        <f ca="1"/>
        <v>379.41000000000281</v>
      </c>
      <c r="M297" s="107">
        <f ca="1"/>
        <v>10374.499999999998</v>
      </c>
      <c r="N297" s="107">
        <f ca="1"/>
        <v>25360.39</v>
      </c>
      <c r="O297" s="107">
        <f ca="1"/>
        <v>114.43</v>
      </c>
      <c r="P297" s="107">
        <f ca="1"/>
        <v>12062.04</v>
      </c>
      <c r="Q297" s="107">
        <f ca="1"/>
        <v>-3201.05</v>
      </c>
      <c r="R297" s="107">
        <f ca="1"/>
        <v>-7189.82</v>
      </c>
      <c r="S297" s="107">
        <f ca="1"/>
        <v>-4271.75</v>
      </c>
      <c r="T297" s="107">
        <f ca="1"/>
        <v>0</v>
      </c>
      <c r="U297" s="107">
        <f ca="1"/>
        <v>1400</v>
      </c>
      <c r="W297" t="str">
        <f ca="1"/>
        <v>Visa Platinum</v>
      </c>
      <c r="X297">
        <f ca="1"/>
        <v>46359</v>
      </c>
      <c r="Y297">
        <f ca="1"/>
        <v>379.41000000000281</v>
      </c>
      <c r="Z297" t="str">
        <f ca="1"/>
        <v>Acct  1 - US Bank</v>
      </c>
      <c r="AA297" t="str">
        <f ca="1"/>
        <v>Visa Platinum</v>
      </c>
      <c r="AB297">
        <f ca="1"/>
        <v>46359</v>
      </c>
      <c r="AC297">
        <f ca="1"/>
        <v>10374.499999999998</v>
      </c>
      <c r="AD297" t="str">
        <f ca="1"/>
        <v>Acct  2 - Wells Fargo</v>
      </c>
      <c r="AE297" t="str">
        <f ca="1"/>
        <v>Visa Platinum</v>
      </c>
      <c r="AF297">
        <f ca="1"/>
        <v>46359</v>
      </c>
      <c r="AG297">
        <f ca="1"/>
        <v>25360.39</v>
      </c>
      <c r="AH297" t="str">
        <f ca="1"/>
        <v>Acct  3 - ADP</v>
      </c>
      <c r="AI297" t="str">
        <f ca="1"/>
        <v>Visa Platinum</v>
      </c>
      <c r="AJ297">
        <f ca="1"/>
        <v>46359</v>
      </c>
      <c r="AK297">
        <f ca="1"/>
        <v>114.43</v>
      </c>
      <c r="AL297" t="str">
        <f ca="1"/>
        <v>Acct  4 - Marcus</v>
      </c>
      <c r="AM297" t="str">
        <f ca="1"/>
        <v>Visa Platinum</v>
      </c>
      <c r="AN297">
        <f ca="1"/>
        <v>46359</v>
      </c>
      <c r="AO297">
        <f ca="1"/>
        <v>12062.04</v>
      </c>
      <c r="AP297" t="str">
        <f ca="1"/>
        <v>Acct  5 - T.Rowe Price</v>
      </c>
      <c r="AQ297" t="str">
        <f ca="1"/>
        <v>Visa Platinum</v>
      </c>
      <c r="AR297">
        <f ca="1"/>
        <v>46359</v>
      </c>
      <c r="AS297">
        <f ca="1"/>
        <v>-3201.05</v>
      </c>
      <c r="AT297" t="str">
        <f ca="1"/>
        <v>Acct  6 - Platinum</v>
      </c>
      <c r="AU297" t="str">
        <f ca="1"/>
        <v>Visa Platinum</v>
      </c>
      <c r="AV297">
        <f ca="1"/>
        <v>46359</v>
      </c>
      <c r="AW297">
        <f ca="1"/>
        <v>-7189.82</v>
      </c>
      <c r="AX297" t="str">
        <f ca="1"/>
        <v>Acct  7 - Visa Go</v>
      </c>
      <c r="AY297" t="str">
        <f ca="1"/>
        <v>Visa Platinum</v>
      </c>
      <c r="AZ297">
        <f ca="1"/>
        <v>46359</v>
      </c>
      <c r="BA297">
        <f ca="1"/>
        <v>-4271.75</v>
      </c>
      <c r="BB297" t="str">
        <f ca="1"/>
        <v>Acct  8 - CareCredit</v>
      </c>
      <c r="BC297" t="str">
        <f ca="1"/>
        <v>Visa Platinum</v>
      </c>
      <c r="BD297">
        <f ca="1"/>
        <v>46359</v>
      </c>
      <c r="BE297">
        <f ca="1"/>
        <v>0</v>
      </c>
      <c r="BF297" t="str">
        <f ca="1"/>
        <v>Acct  9 - Costco</v>
      </c>
      <c r="BG297" t="str">
        <f ca="1"/>
        <v>Visa Platinum</v>
      </c>
      <c r="BH297">
        <f ca="1"/>
        <v>46359</v>
      </c>
      <c r="BI297">
        <f ca="1"/>
        <v>1400</v>
      </c>
      <c r="BJ297" t="str">
        <f ca="1"/>
        <v xml:space="preserve">Acct 10 - </v>
      </c>
      <c r="BK297" t="str">
        <f ca="1"/>
        <v>Visa Platinum</v>
      </c>
      <c r="BL297">
        <f ca="1"/>
        <v>46359</v>
      </c>
      <c r="BM297">
        <f ca="1"/>
        <v>10753.910000000002</v>
      </c>
      <c r="BN297" t="str">
        <f ca="1"/>
        <v xml:space="preserve"> Checking</v>
      </c>
      <c r="BO297" t="str">
        <f ca="1"/>
        <v>Visa Platinum</v>
      </c>
      <c r="BP297">
        <f ca="1"/>
        <v>46359</v>
      </c>
      <c r="BQ297">
        <f ca="1"/>
        <v>-14662.619999999999</v>
      </c>
      <c r="BR297" t="str">
        <f ca="1"/>
        <v xml:space="preserve"> Credit</v>
      </c>
      <c r="BS297" t="str">
        <f ca="1"/>
        <v>Visa Platinum</v>
      </c>
      <c r="BT297">
        <f ca="1"/>
        <v>46359</v>
      </c>
      <c r="BU297">
        <f ca="1"/>
        <v>37536.86</v>
      </c>
      <c r="BV297" t="str">
        <f ca="1"/>
        <v xml:space="preserve"> Savings</v>
      </c>
      <c r="BW297" t="str">
        <f ca="1"/>
        <v>Visa Platinum</v>
      </c>
      <c r="BX297">
        <f ca="1"/>
        <v>46359</v>
      </c>
      <c r="BY297">
        <f ca="1"/>
        <v>35028.15</v>
      </c>
      <c r="BZ297" t="str">
        <f ca="1"/>
        <v xml:space="preserve"> Net Worth</v>
      </c>
    </row>
    <row r="298" spans="1:78" x14ac:dyDescent="0.25">
      <c r="A298" t="str">
        <f ca="1"/>
        <v>Visa Platinum</v>
      </c>
      <c r="B298" s="8">
        <f ca="1"/>
        <v>46359</v>
      </c>
      <c r="C298" s="107">
        <f ca="1"/>
        <v>379.41000000000281</v>
      </c>
      <c r="D298" t="str">
        <f ca="1"/>
        <v>Acct  1 - US Bank</v>
      </c>
      <c r="F298" t="str">
        <f ca="1"/>
        <v>Paycheck</v>
      </c>
      <c r="G298" s="8">
        <f ca="1"/>
        <v>46360</v>
      </c>
      <c r="H298" s="107">
        <f ca="1"/>
        <v>12353.910000000002</v>
      </c>
      <c r="I298" s="107">
        <f ca="1"/>
        <v>-14662.619999999999</v>
      </c>
      <c r="J298" s="107">
        <f ca="1"/>
        <v>37536.86</v>
      </c>
      <c r="K298" s="107">
        <f ca="1"/>
        <v>36628.15</v>
      </c>
      <c r="L298" s="107">
        <f ca="1"/>
        <v>1519.4100000000028</v>
      </c>
      <c r="M298" s="107">
        <f ca="1"/>
        <v>10834.499999999998</v>
      </c>
      <c r="N298" s="107">
        <f ca="1"/>
        <v>25360.39</v>
      </c>
      <c r="O298" s="107">
        <f ca="1"/>
        <v>114.43</v>
      </c>
      <c r="P298" s="107">
        <f ca="1"/>
        <v>12062.04</v>
      </c>
      <c r="Q298" s="107">
        <f ca="1"/>
        <v>-3201.05</v>
      </c>
      <c r="R298" s="107">
        <f ca="1"/>
        <v>-7189.82</v>
      </c>
      <c r="S298" s="107">
        <f ca="1"/>
        <v>-4271.75</v>
      </c>
      <c r="T298" s="107">
        <f ca="1"/>
        <v>0</v>
      </c>
      <c r="U298" s="107">
        <f ca="1"/>
        <v>1400</v>
      </c>
      <c r="W298" t="str">
        <f ca="1"/>
        <v>Paycheck</v>
      </c>
      <c r="X298">
        <f ca="1"/>
        <v>46360</v>
      </c>
      <c r="Y298">
        <f ca="1"/>
        <v>1519.4100000000028</v>
      </c>
      <c r="Z298" t="str">
        <f ca="1"/>
        <v>Acct  1 - US Bank</v>
      </c>
      <c r="AA298" t="str">
        <f ca="1"/>
        <v>Paycheck</v>
      </c>
      <c r="AB298">
        <f ca="1"/>
        <v>46360</v>
      </c>
      <c r="AC298">
        <f ca="1"/>
        <v>10834.499999999998</v>
      </c>
      <c r="AD298" t="str">
        <f ca="1"/>
        <v>Acct  2 - Wells Fargo</v>
      </c>
      <c r="AE298" t="str">
        <f ca="1"/>
        <v>Paycheck</v>
      </c>
      <c r="AF298">
        <f ca="1"/>
        <v>46360</v>
      </c>
      <c r="AG298">
        <f ca="1"/>
        <v>25360.39</v>
      </c>
      <c r="AH298" t="str">
        <f ca="1"/>
        <v>Acct  3 - ADP</v>
      </c>
      <c r="AI298" t="str">
        <f ca="1"/>
        <v>Paycheck</v>
      </c>
      <c r="AJ298">
        <f ca="1"/>
        <v>46360</v>
      </c>
      <c r="AK298">
        <f ca="1"/>
        <v>114.43</v>
      </c>
      <c r="AL298" t="str">
        <f ca="1"/>
        <v>Acct  4 - Marcus</v>
      </c>
      <c r="AM298" t="str">
        <f ca="1"/>
        <v>Paycheck</v>
      </c>
      <c r="AN298">
        <f ca="1"/>
        <v>46360</v>
      </c>
      <c r="AO298">
        <f ca="1"/>
        <v>12062.04</v>
      </c>
      <c r="AP298" t="str">
        <f ca="1"/>
        <v>Acct  5 - T.Rowe Price</v>
      </c>
      <c r="AQ298" t="str">
        <f ca="1"/>
        <v>Paycheck</v>
      </c>
      <c r="AR298">
        <f ca="1"/>
        <v>46360</v>
      </c>
      <c r="AS298">
        <f ca="1"/>
        <v>-3201.05</v>
      </c>
      <c r="AT298" t="str">
        <f ca="1"/>
        <v>Acct  6 - Platinum</v>
      </c>
      <c r="AU298" t="str">
        <f ca="1"/>
        <v>Paycheck</v>
      </c>
      <c r="AV298">
        <f ca="1"/>
        <v>46360</v>
      </c>
      <c r="AW298">
        <f ca="1"/>
        <v>-7189.82</v>
      </c>
      <c r="AX298" t="str">
        <f ca="1"/>
        <v>Acct  7 - Visa Go</v>
      </c>
      <c r="AY298" t="str">
        <f ca="1"/>
        <v>Paycheck</v>
      </c>
      <c r="AZ298">
        <f ca="1"/>
        <v>46360</v>
      </c>
      <c r="BA298">
        <f ca="1"/>
        <v>-4271.75</v>
      </c>
      <c r="BB298" t="str">
        <f ca="1"/>
        <v>Acct  8 - CareCredit</v>
      </c>
      <c r="BC298" t="str">
        <f ca="1"/>
        <v>Paycheck</v>
      </c>
      <c r="BD298">
        <f ca="1"/>
        <v>46360</v>
      </c>
      <c r="BE298">
        <f ca="1"/>
        <v>0</v>
      </c>
      <c r="BF298" t="str">
        <f ca="1"/>
        <v>Acct  9 - Costco</v>
      </c>
      <c r="BG298" t="str">
        <f ca="1"/>
        <v>Paycheck</v>
      </c>
      <c r="BH298">
        <f ca="1"/>
        <v>46360</v>
      </c>
      <c r="BI298">
        <f ca="1"/>
        <v>1400</v>
      </c>
      <c r="BJ298" t="str">
        <f ca="1"/>
        <v xml:space="preserve">Acct 10 - </v>
      </c>
      <c r="BK298" t="str">
        <f ca="1"/>
        <v>Paycheck</v>
      </c>
      <c r="BL298">
        <f ca="1"/>
        <v>46360</v>
      </c>
      <c r="BM298">
        <f ca="1"/>
        <v>12353.910000000002</v>
      </c>
      <c r="BN298" t="str">
        <f ca="1"/>
        <v xml:space="preserve"> Checking</v>
      </c>
      <c r="BO298" t="str">
        <f ca="1"/>
        <v>Paycheck</v>
      </c>
      <c r="BP298">
        <f ca="1"/>
        <v>46360</v>
      </c>
      <c r="BQ298">
        <f ca="1"/>
        <v>-14662.619999999999</v>
      </c>
      <c r="BR298" t="str">
        <f ca="1"/>
        <v xml:space="preserve"> Credit</v>
      </c>
      <c r="BS298" t="str">
        <f ca="1"/>
        <v>Paycheck</v>
      </c>
      <c r="BT298">
        <f ca="1"/>
        <v>46360</v>
      </c>
      <c r="BU298">
        <f ca="1"/>
        <v>37536.86</v>
      </c>
      <c r="BV298" t="str">
        <f ca="1"/>
        <v xml:space="preserve"> Savings</v>
      </c>
      <c r="BW298" t="str">
        <f ca="1"/>
        <v>Paycheck</v>
      </c>
      <c r="BX298">
        <f ca="1"/>
        <v>46360</v>
      </c>
      <c r="BY298">
        <f ca="1"/>
        <v>36628.15</v>
      </c>
      <c r="BZ298" t="str">
        <f ca="1"/>
        <v xml:space="preserve"> Net Worth</v>
      </c>
    </row>
    <row r="299" spans="1:78" x14ac:dyDescent="0.25">
      <c r="A299" t="str">
        <f ca="1"/>
        <v>Paycheck</v>
      </c>
      <c r="B299" s="8">
        <f ca="1"/>
        <v>46360</v>
      </c>
      <c r="C299" s="107">
        <f ca="1"/>
        <v>1519.4100000000028</v>
      </c>
      <c r="D299" t="str">
        <f ca="1"/>
        <v>Acct  1 - US Bank</v>
      </c>
      <c r="F299" t="str">
        <f ca="1"/>
        <v>Ameritas</v>
      </c>
      <c r="G299" s="8">
        <f ca="1"/>
        <v>46360</v>
      </c>
      <c r="H299" s="107">
        <f ca="1"/>
        <v>12353.910000000002</v>
      </c>
      <c r="I299" s="107">
        <f ca="1"/>
        <v>-14662.619999999999</v>
      </c>
      <c r="J299" s="107">
        <f ca="1"/>
        <v>37648.86</v>
      </c>
      <c r="K299" s="107">
        <f ca="1"/>
        <v>36740.15</v>
      </c>
      <c r="L299" s="107">
        <f ca="1"/>
        <v>1519.4100000000028</v>
      </c>
      <c r="M299" s="107">
        <f ca="1"/>
        <v>10834.499999999998</v>
      </c>
      <c r="N299" s="107">
        <f ca="1"/>
        <v>25472.39</v>
      </c>
      <c r="O299" s="107">
        <f ca="1"/>
        <v>114.43</v>
      </c>
      <c r="P299" s="107">
        <f ca="1"/>
        <v>12062.04</v>
      </c>
      <c r="Q299" s="107">
        <f ca="1"/>
        <v>-3201.05</v>
      </c>
      <c r="R299" s="107">
        <f ca="1"/>
        <v>-7189.82</v>
      </c>
      <c r="S299" s="107">
        <f ca="1"/>
        <v>-4271.75</v>
      </c>
      <c r="T299" s="107">
        <f ca="1"/>
        <v>0</v>
      </c>
      <c r="U299" s="107">
        <f ca="1"/>
        <v>1400</v>
      </c>
      <c r="W299" t="str">
        <f ca="1"/>
        <v>Ameritas</v>
      </c>
      <c r="X299">
        <f ca="1"/>
        <v>46360</v>
      </c>
      <c r="Y299">
        <f ca="1"/>
        <v>1519.4100000000028</v>
      </c>
      <c r="Z299" t="str">
        <f ca="1"/>
        <v>Acct  1 - US Bank</v>
      </c>
      <c r="AA299" t="str">
        <f ca="1"/>
        <v>Ameritas</v>
      </c>
      <c r="AB299">
        <f ca="1"/>
        <v>46360</v>
      </c>
      <c r="AC299">
        <f ca="1"/>
        <v>10834.499999999998</v>
      </c>
      <c r="AD299" t="str">
        <f ca="1"/>
        <v>Acct  2 - Wells Fargo</v>
      </c>
      <c r="AE299" t="str">
        <f ca="1"/>
        <v>Ameritas</v>
      </c>
      <c r="AF299">
        <f ca="1"/>
        <v>46360</v>
      </c>
      <c r="AG299">
        <f ca="1"/>
        <v>25472.39</v>
      </c>
      <c r="AH299" t="str">
        <f ca="1"/>
        <v>Acct  3 - ADP</v>
      </c>
      <c r="AI299" t="str">
        <f ca="1"/>
        <v>Ameritas</v>
      </c>
      <c r="AJ299">
        <f ca="1"/>
        <v>46360</v>
      </c>
      <c r="AK299">
        <f ca="1"/>
        <v>114.43</v>
      </c>
      <c r="AL299" t="str">
        <f ca="1"/>
        <v>Acct  4 - Marcus</v>
      </c>
      <c r="AM299" t="str">
        <f ca="1"/>
        <v>Ameritas</v>
      </c>
      <c r="AN299">
        <f ca="1"/>
        <v>46360</v>
      </c>
      <c r="AO299">
        <f ca="1"/>
        <v>12062.04</v>
      </c>
      <c r="AP299" t="str">
        <f ca="1"/>
        <v>Acct  5 - T.Rowe Price</v>
      </c>
      <c r="AQ299" t="str">
        <f ca="1"/>
        <v>Ameritas</v>
      </c>
      <c r="AR299">
        <f ca="1"/>
        <v>46360</v>
      </c>
      <c r="AS299">
        <f ca="1"/>
        <v>-3201.05</v>
      </c>
      <c r="AT299" t="str">
        <f ca="1"/>
        <v>Acct  6 - Platinum</v>
      </c>
      <c r="AU299" t="str">
        <f ca="1"/>
        <v>Ameritas</v>
      </c>
      <c r="AV299">
        <f ca="1"/>
        <v>46360</v>
      </c>
      <c r="AW299">
        <f ca="1"/>
        <v>-7189.82</v>
      </c>
      <c r="AX299" t="str">
        <f ca="1"/>
        <v>Acct  7 - Visa Go</v>
      </c>
      <c r="AY299" t="str">
        <f ca="1"/>
        <v>Ameritas</v>
      </c>
      <c r="AZ299">
        <f ca="1"/>
        <v>46360</v>
      </c>
      <c r="BA299">
        <f ca="1"/>
        <v>-4271.75</v>
      </c>
      <c r="BB299" t="str">
        <f ca="1"/>
        <v>Acct  8 - CareCredit</v>
      </c>
      <c r="BC299" t="str">
        <f ca="1"/>
        <v>Ameritas</v>
      </c>
      <c r="BD299">
        <f ca="1"/>
        <v>46360</v>
      </c>
      <c r="BE299">
        <f ca="1"/>
        <v>0</v>
      </c>
      <c r="BF299" t="str">
        <f ca="1"/>
        <v>Acct  9 - Costco</v>
      </c>
      <c r="BG299" t="str">
        <f ca="1"/>
        <v>Ameritas</v>
      </c>
      <c r="BH299">
        <f ca="1"/>
        <v>46360</v>
      </c>
      <c r="BI299">
        <f ca="1"/>
        <v>1400</v>
      </c>
      <c r="BJ299" t="str">
        <f ca="1"/>
        <v xml:space="preserve">Acct 10 - </v>
      </c>
      <c r="BK299" t="str">
        <f ca="1"/>
        <v>Ameritas</v>
      </c>
      <c r="BL299">
        <f ca="1"/>
        <v>46360</v>
      </c>
      <c r="BM299">
        <f ca="1"/>
        <v>12353.910000000002</v>
      </c>
      <c r="BN299" t="str">
        <f ca="1"/>
        <v xml:space="preserve"> Checking</v>
      </c>
      <c r="BO299" t="str">
        <f ca="1"/>
        <v>Ameritas</v>
      </c>
      <c r="BP299">
        <f ca="1"/>
        <v>46360</v>
      </c>
      <c r="BQ299">
        <f ca="1"/>
        <v>-14662.619999999999</v>
      </c>
      <c r="BR299" t="str">
        <f ca="1"/>
        <v xml:space="preserve"> Credit</v>
      </c>
      <c r="BS299" t="str">
        <f ca="1"/>
        <v>Ameritas</v>
      </c>
      <c r="BT299">
        <f ca="1"/>
        <v>46360</v>
      </c>
      <c r="BU299">
        <f ca="1"/>
        <v>37648.86</v>
      </c>
      <c r="BV299" t="str">
        <f ca="1"/>
        <v xml:space="preserve"> Savings</v>
      </c>
      <c r="BW299" t="str">
        <f ca="1"/>
        <v>Ameritas</v>
      </c>
      <c r="BX299">
        <f ca="1"/>
        <v>46360</v>
      </c>
      <c r="BY299">
        <f ca="1"/>
        <v>36740.15</v>
      </c>
      <c r="BZ299" t="str">
        <f ca="1"/>
        <v xml:space="preserve"> Net Worth</v>
      </c>
    </row>
    <row r="300" spans="1:78" x14ac:dyDescent="0.25">
      <c r="A300" t="str">
        <f ca="1"/>
        <v>Ameritas</v>
      </c>
      <c r="B300" s="8">
        <f ca="1"/>
        <v>46360</v>
      </c>
      <c r="C300" s="107">
        <f ca="1"/>
        <v>1519.4100000000028</v>
      </c>
      <c r="D300" t="str">
        <f ca="1"/>
        <v>Acct  1 - US Bank</v>
      </c>
      <c r="F300" t="str">
        <f ca="1"/>
        <v>Kulo Internet</v>
      </c>
      <c r="G300" s="8">
        <f ca="1"/>
        <v>46361</v>
      </c>
      <c r="H300" s="107">
        <f ca="1"/>
        <v>12325.910000000002</v>
      </c>
      <c r="I300" s="107">
        <f ca="1"/>
        <v>-14662.619999999999</v>
      </c>
      <c r="J300" s="107">
        <f ca="1"/>
        <v>37648.86</v>
      </c>
      <c r="K300" s="107">
        <f ca="1"/>
        <v>36712.15</v>
      </c>
      <c r="L300" s="107">
        <f ca="1"/>
        <v>1491.4100000000028</v>
      </c>
      <c r="M300" s="107">
        <f ca="1"/>
        <v>10834.499999999998</v>
      </c>
      <c r="N300" s="107">
        <f ca="1"/>
        <v>25472.39</v>
      </c>
      <c r="O300" s="107">
        <f ca="1"/>
        <v>114.43</v>
      </c>
      <c r="P300" s="107">
        <f ca="1"/>
        <v>12062.04</v>
      </c>
      <c r="Q300" s="107">
        <f ca="1"/>
        <v>-3201.05</v>
      </c>
      <c r="R300" s="107">
        <f ca="1"/>
        <v>-7189.82</v>
      </c>
      <c r="S300" s="107">
        <f ca="1"/>
        <v>-4271.75</v>
      </c>
      <c r="T300" s="107">
        <f ca="1"/>
        <v>0</v>
      </c>
      <c r="U300" s="107">
        <f ca="1"/>
        <v>1400</v>
      </c>
      <c r="W300" t="str">
        <f ca="1"/>
        <v>Kulo Internet</v>
      </c>
      <c r="X300">
        <f ca="1"/>
        <v>46361</v>
      </c>
      <c r="Y300">
        <f ca="1"/>
        <v>1491.4100000000028</v>
      </c>
      <c r="Z300" t="str">
        <f ca="1"/>
        <v>Acct  1 - US Bank</v>
      </c>
      <c r="AA300" t="str">
        <f ca="1"/>
        <v>Kulo Internet</v>
      </c>
      <c r="AB300">
        <f ca="1"/>
        <v>46361</v>
      </c>
      <c r="AC300">
        <f ca="1"/>
        <v>10834.499999999998</v>
      </c>
      <c r="AD300" t="str">
        <f ca="1"/>
        <v>Acct  2 - Wells Fargo</v>
      </c>
      <c r="AE300" t="str">
        <f ca="1"/>
        <v>Kulo Internet</v>
      </c>
      <c r="AF300">
        <f ca="1"/>
        <v>46361</v>
      </c>
      <c r="AG300">
        <f ca="1"/>
        <v>25472.39</v>
      </c>
      <c r="AH300" t="str">
        <f ca="1"/>
        <v>Acct  3 - ADP</v>
      </c>
      <c r="AI300" t="str">
        <f ca="1"/>
        <v>Kulo Internet</v>
      </c>
      <c r="AJ300">
        <f ca="1"/>
        <v>46361</v>
      </c>
      <c r="AK300">
        <f ca="1"/>
        <v>114.43</v>
      </c>
      <c r="AL300" t="str">
        <f ca="1"/>
        <v>Acct  4 - Marcus</v>
      </c>
      <c r="AM300" t="str">
        <f ca="1"/>
        <v>Kulo Internet</v>
      </c>
      <c r="AN300">
        <f ca="1"/>
        <v>46361</v>
      </c>
      <c r="AO300">
        <f ca="1"/>
        <v>12062.04</v>
      </c>
      <c r="AP300" t="str">
        <f ca="1"/>
        <v>Acct  5 - T.Rowe Price</v>
      </c>
      <c r="AQ300" t="str">
        <f ca="1"/>
        <v>Kulo Internet</v>
      </c>
      <c r="AR300">
        <f ca="1"/>
        <v>46361</v>
      </c>
      <c r="AS300">
        <f ca="1"/>
        <v>-3201.05</v>
      </c>
      <c r="AT300" t="str">
        <f ca="1"/>
        <v>Acct  6 - Platinum</v>
      </c>
      <c r="AU300" t="str">
        <f ca="1"/>
        <v>Kulo Internet</v>
      </c>
      <c r="AV300">
        <f ca="1"/>
        <v>46361</v>
      </c>
      <c r="AW300">
        <f ca="1"/>
        <v>-7189.82</v>
      </c>
      <c r="AX300" t="str">
        <f ca="1"/>
        <v>Acct  7 - Visa Go</v>
      </c>
      <c r="AY300" t="str">
        <f ca="1"/>
        <v>Kulo Internet</v>
      </c>
      <c r="AZ300">
        <f ca="1"/>
        <v>46361</v>
      </c>
      <c r="BA300">
        <f ca="1"/>
        <v>-4271.75</v>
      </c>
      <c r="BB300" t="str">
        <f ca="1"/>
        <v>Acct  8 - CareCredit</v>
      </c>
      <c r="BC300" t="str">
        <f ca="1"/>
        <v>Kulo Internet</v>
      </c>
      <c r="BD300">
        <f ca="1"/>
        <v>46361</v>
      </c>
      <c r="BE300">
        <f ca="1"/>
        <v>0</v>
      </c>
      <c r="BF300" t="str">
        <f ca="1"/>
        <v>Acct  9 - Costco</v>
      </c>
      <c r="BG300" t="str">
        <f ca="1"/>
        <v>Kulo Internet</v>
      </c>
      <c r="BH300">
        <f ca="1"/>
        <v>46361</v>
      </c>
      <c r="BI300">
        <f ca="1"/>
        <v>1400</v>
      </c>
      <c r="BJ300" t="str">
        <f ca="1"/>
        <v xml:space="preserve">Acct 10 - </v>
      </c>
      <c r="BK300" t="str">
        <f ca="1"/>
        <v>Kulo Internet</v>
      </c>
      <c r="BL300">
        <f ca="1"/>
        <v>46361</v>
      </c>
      <c r="BM300">
        <f ca="1"/>
        <v>12325.910000000002</v>
      </c>
      <c r="BN300" t="str">
        <f ca="1"/>
        <v xml:space="preserve"> Checking</v>
      </c>
      <c r="BO300" t="str">
        <f ca="1"/>
        <v>Kulo Internet</v>
      </c>
      <c r="BP300">
        <f ca="1"/>
        <v>46361</v>
      </c>
      <c r="BQ300">
        <f ca="1"/>
        <v>-14662.619999999999</v>
      </c>
      <c r="BR300" t="str">
        <f ca="1"/>
        <v xml:space="preserve"> Credit</v>
      </c>
      <c r="BS300" t="str">
        <f ca="1"/>
        <v>Kulo Internet</v>
      </c>
      <c r="BT300">
        <f ca="1"/>
        <v>46361</v>
      </c>
      <c r="BU300">
        <f ca="1"/>
        <v>37648.86</v>
      </c>
      <c r="BV300" t="str">
        <f ca="1"/>
        <v xml:space="preserve"> Savings</v>
      </c>
      <c r="BW300" t="str">
        <f ca="1"/>
        <v>Kulo Internet</v>
      </c>
      <c r="BX300">
        <f ca="1"/>
        <v>46361</v>
      </c>
      <c r="BY300">
        <f ca="1"/>
        <v>36712.15</v>
      </c>
      <c r="BZ300" t="str">
        <f ca="1"/>
        <v xml:space="preserve"> Net Worth</v>
      </c>
    </row>
    <row r="301" spans="1:78" x14ac:dyDescent="0.25">
      <c r="A301" t="str">
        <f ca="1"/>
        <v>Kulo Internet</v>
      </c>
      <c r="B301" s="8">
        <f ca="1"/>
        <v>46361</v>
      </c>
      <c r="C301" s="107">
        <f ca="1"/>
        <v>1491.4100000000028</v>
      </c>
      <c r="D301" t="str">
        <f ca="1"/>
        <v>Acct  1 - US Bank</v>
      </c>
      <c r="F301" t="str">
        <f ca="1"/>
        <v>Cese Phone</v>
      </c>
      <c r="G301" s="8">
        <f ca="1"/>
        <v>46361</v>
      </c>
      <c r="H301" s="107">
        <f ca="1"/>
        <v>12183.910000000002</v>
      </c>
      <c r="I301" s="107">
        <f ca="1"/>
        <v>-14662.619999999999</v>
      </c>
      <c r="J301" s="107">
        <f ca="1"/>
        <v>37648.86</v>
      </c>
      <c r="K301" s="107">
        <f ca="1"/>
        <v>36570.15</v>
      </c>
      <c r="L301" s="107">
        <f ca="1"/>
        <v>1349.4100000000028</v>
      </c>
      <c r="M301" s="107">
        <f ca="1"/>
        <v>10834.499999999998</v>
      </c>
      <c r="N301" s="107">
        <f ca="1"/>
        <v>25472.39</v>
      </c>
      <c r="O301" s="107">
        <f ca="1"/>
        <v>114.43</v>
      </c>
      <c r="P301" s="107">
        <f ca="1"/>
        <v>12062.04</v>
      </c>
      <c r="Q301" s="107">
        <f ca="1"/>
        <v>-3201.05</v>
      </c>
      <c r="R301" s="107">
        <f ca="1"/>
        <v>-7189.82</v>
      </c>
      <c r="S301" s="107">
        <f ca="1"/>
        <v>-4271.75</v>
      </c>
      <c r="T301" s="107">
        <f ca="1"/>
        <v>0</v>
      </c>
      <c r="U301" s="107">
        <f ca="1"/>
        <v>1400</v>
      </c>
      <c r="W301" t="str">
        <f ca="1"/>
        <v>Cese Phone</v>
      </c>
      <c r="X301">
        <f ca="1"/>
        <v>46361</v>
      </c>
      <c r="Y301">
        <f ca="1"/>
        <v>1349.4100000000028</v>
      </c>
      <c r="Z301" t="str">
        <f ca="1"/>
        <v>Acct  1 - US Bank</v>
      </c>
      <c r="AA301" t="str">
        <f ca="1"/>
        <v>Cese Phone</v>
      </c>
      <c r="AB301">
        <f ca="1"/>
        <v>46361</v>
      </c>
      <c r="AC301">
        <f ca="1"/>
        <v>10834.499999999998</v>
      </c>
      <c r="AD301" t="str">
        <f ca="1"/>
        <v>Acct  2 - Wells Fargo</v>
      </c>
      <c r="AE301" t="str">
        <f ca="1"/>
        <v>Cese Phone</v>
      </c>
      <c r="AF301">
        <f ca="1"/>
        <v>46361</v>
      </c>
      <c r="AG301">
        <f ca="1"/>
        <v>25472.39</v>
      </c>
      <c r="AH301" t="str">
        <f ca="1"/>
        <v>Acct  3 - ADP</v>
      </c>
      <c r="AI301" t="str">
        <f ca="1"/>
        <v>Cese Phone</v>
      </c>
      <c r="AJ301">
        <f ca="1"/>
        <v>46361</v>
      </c>
      <c r="AK301">
        <f ca="1"/>
        <v>114.43</v>
      </c>
      <c r="AL301" t="str">
        <f ca="1"/>
        <v>Acct  4 - Marcus</v>
      </c>
      <c r="AM301" t="str">
        <f ca="1"/>
        <v>Cese Phone</v>
      </c>
      <c r="AN301">
        <f ca="1"/>
        <v>46361</v>
      </c>
      <c r="AO301">
        <f ca="1"/>
        <v>12062.04</v>
      </c>
      <c r="AP301" t="str">
        <f ca="1"/>
        <v>Acct  5 - T.Rowe Price</v>
      </c>
      <c r="AQ301" t="str">
        <f ca="1"/>
        <v>Cese Phone</v>
      </c>
      <c r="AR301">
        <f ca="1"/>
        <v>46361</v>
      </c>
      <c r="AS301">
        <f ca="1"/>
        <v>-3201.05</v>
      </c>
      <c r="AT301" t="str">
        <f ca="1"/>
        <v>Acct  6 - Platinum</v>
      </c>
      <c r="AU301" t="str">
        <f ca="1"/>
        <v>Cese Phone</v>
      </c>
      <c r="AV301">
        <f ca="1"/>
        <v>46361</v>
      </c>
      <c r="AW301">
        <f ca="1"/>
        <v>-7189.82</v>
      </c>
      <c r="AX301" t="str">
        <f ca="1"/>
        <v>Acct  7 - Visa Go</v>
      </c>
      <c r="AY301" t="str">
        <f ca="1"/>
        <v>Cese Phone</v>
      </c>
      <c r="AZ301">
        <f ca="1"/>
        <v>46361</v>
      </c>
      <c r="BA301">
        <f ca="1"/>
        <v>-4271.75</v>
      </c>
      <c r="BB301" t="str">
        <f ca="1"/>
        <v>Acct  8 - CareCredit</v>
      </c>
      <c r="BC301" t="str">
        <f ca="1"/>
        <v>Cese Phone</v>
      </c>
      <c r="BD301">
        <f ca="1"/>
        <v>46361</v>
      </c>
      <c r="BE301">
        <f ca="1"/>
        <v>0</v>
      </c>
      <c r="BF301" t="str">
        <f ca="1"/>
        <v>Acct  9 - Costco</v>
      </c>
      <c r="BG301" t="str">
        <f ca="1"/>
        <v>Cese Phone</v>
      </c>
      <c r="BH301">
        <f ca="1"/>
        <v>46361</v>
      </c>
      <c r="BI301">
        <f ca="1"/>
        <v>1400</v>
      </c>
      <c r="BJ301" t="str">
        <f ca="1"/>
        <v xml:space="preserve">Acct 10 - </v>
      </c>
      <c r="BK301" t="str">
        <f ca="1"/>
        <v>Cese Phone</v>
      </c>
      <c r="BL301">
        <f ca="1"/>
        <v>46361</v>
      </c>
      <c r="BM301">
        <f ca="1"/>
        <v>12183.910000000002</v>
      </c>
      <c r="BN301" t="str">
        <f ca="1"/>
        <v xml:space="preserve"> Checking</v>
      </c>
      <c r="BO301" t="str">
        <f ca="1"/>
        <v>Cese Phone</v>
      </c>
      <c r="BP301">
        <f ca="1"/>
        <v>46361</v>
      </c>
      <c r="BQ301">
        <f ca="1"/>
        <v>-14662.619999999999</v>
      </c>
      <c r="BR301" t="str">
        <f ca="1"/>
        <v xml:space="preserve"> Credit</v>
      </c>
      <c r="BS301" t="str">
        <f ca="1"/>
        <v>Cese Phone</v>
      </c>
      <c r="BT301">
        <f ca="1"/>
        <v>46361</v>
      </c>
      <c r="BU301">
        <f ca="1"/>
        <v>37648.86</v>
      </c>
      <c r="BV301" t="str">
        <f ca="1"/>
        <v xml:space="preserve"> Savings</v>
      </c>
      <c r="BW301" t="str">
        <f ca="1"/>
        <v>Cese Phone</v>
      </c>
      <c r="BX301">
        <f ca="1"/>
        <v>46361</v>
      </c>
      <c r="BY301">
        <f ca="1"/>
        <v>36570.15</v>
      </c>
      <c r="BZ301" t="str">
        <f ca="1"/>
        <v xml:space="preserve"> Net Worth</v>
      </c>
    </row>
    <row r="302" spans="1:78" x14ac:dyDescent="0.25">
      <c r="A302" t="str">
        <f ca="1"/>
        <v>Cese Phone</v>
      </c>
      <c r="B302" s="8">
        <f ca="1"/>
        <v>46361</v>
      </c>
      <c r="C302" s="107">
        <f ca="1"/>
        <v>1349.4100000000028</v>
      </c>
      <c r="D302" t="str">
        <f ca="1"/>
        <v>Acct  1 - US Bank</v>
      </c>
      <c r="F302" t="str">
        <f ca="1"/>
        <v>Groceries</v>
      </c>
      <c r="G302" s="8">
        <f ca="1"/>
        <v>46361</v>
      </c>
      <c r="H302" s="107">
        <f ca="1"/>
        <v>11983.910000000002</v>
      </c>
      <c r="I302" s="107">
        <f ca="1"/>
        <v>-14662.619999999999</v>
      </c>
      <c r="J302" s="107">
        <f ca="1"/>
        <v>37648.86</v>
      </c>
      <c r="K302" s="107">
        <f ca="1"/>
        <v>36370.15</v>
      </c>
      <c r="L302" s="107">
        <f ca="1"/>
        <v>1349.4100000000028</v>
      </c>
      <c r="M302" s="107">
        <f ca="1"/>
        <v>10634.499999999998</v>
      </c>
      <c r="N302" s="107">
        <f ca="1"/>
        <v>25472.39</v>
      </c>
      <c r="O302" s="107">
        <f ca="1"/>
        <v>114.43</v>
      </c>
      <c r="P302" s="107">
        <f ca="1"/>
        <v>12062.04</v>
      </c>
      <c r="Q302" s="107">
        <f ca="1"/>
        <v>-3201.05</v>
      </c>
      <c r="R302" s="107">
        <f ca="1"/>
        <v>-7189.82</v>
      </c>
      <c r="S302" s="107">
        <f ca="1"/>
        <v>-4271.75</v>
      </c>
      <c r="T302" s="107">
        <f ca="1"/>
        <v>0</v>
      </c>
      <c r="U302" s="107">
        <f ca="1"/>
        <v>1400</v>
      </c>
      <c r="W302" t="str">
        <f ca="1"/>
        <v>Groceries</v>
      </c>
      <c r="X302">
        <f ca="1"/>
        <v>46361</v>
      </c>
      <c r="Y302">
        <f ca="1"/>
        <v>1349.4100000000028</v>
      </c>
      <c r="Z302" t="str">
        <f ca="1"/>
        <v>Acct  1 - US Bank</v>
      </c>
      <c r="AA302" t="str">
        <f ca="1"/>
        <v>Groceries</v>
      </c>
      <c r="AB302">
        <f ca="1"/>
        <v>46361</v>
      </c>
      <c r="AC302">
        <f ca="1"/>
        <v>10634.499999999998</v>
      </c>
      <c r="AD302" t="str">
        <f ca="1"/>
        <v>Acct  2 - Wells Fargo</v>
      </c>
      <c r="AE302" t="str">
        <f ca="1"/>
        <v>Groceries</v>
      </c>
      <c r="AF302">
        <f ca="1"/>
        <v>46361</v>
      </c>
      <c r="AG302">
        <f ca="1"/>
        <v>25472.39</v>
      </c>
      <c r="AH302" t="str">
        <f ca="1"/>
        <v>Acct  3 - ADP</v>
      </c>
      <c r="AI302" t="str">
        <f ca="1"/>
        <v>Groceries</v>
      </c>
      <c r="AJ302">
        <f ca="1"/>
        <v>46361</v>
      </c>
      <c r="AK302">
        <f ca="1"/>
        <v>114.43</v>
      </c>
      <c r="AL302" t="str">
        <f ca="1"/>
        <v>Acct  4 - Marcus</v>
      </c>
      <c r="AM302" t="str">
        <f ca="1"/>
        <v>Groceries</v>
      </c>
      <c r="AN302">
        <f ca="1"/>
        <v>46361</v>
      </c>
      <c r="AO302">
        <f ca="1"/>
        <v>12062.04</v>
      </c>
      <c r="AP302" t="str">
        <f ca="1"/>
        <v>Acct  5 - T.Rowe Price</v>
      </c>
      <c r="AQ302" t="str">
        <f ca="1"/>
        <v>Groceries</v>
      </c>
      <c r="AR302">
        <f ca="1"/>
        <v>46361</v>
      </c>
      <c r="AS302">
        <f ca="1"/>
        <v>-3201.05</v>
      </c>
      <c r="AT302" t="str">
        <f ca="1"/>
        <v>Acct  6 - Platinum</v>
      </c>
      <c r="AU302" t="str">
        <f ca="1"/>
        <v>Groceries</v>
      </c>
      <c r="AV302">
        <f ca="1"/>
        <v>46361</v>
      </c>
      <c r="AW302">
        <f ca="1"/>
        <v>-7189.82</v>
      </c>
      <c r="AX302" t="str">
        <f ca="1"/>
        <v>Acct  7 - Visa Go</v>
      </c>
      <c r="AY302" t="str">
        <f ca="1"/>
        <v>Groceries</v>
      </c>
      <c r="AZ302">
        <f ca="1"/>
        <v>46361</v>
      </c>
      <c r="BA302">
        <f ca="1"/>
        <v>-4271.75</v>
      </c>
      <c r="BB302" t="str">
        <f ca="1"/>
        <v>Acct  8 - CareCredit</v>
      </c>
      <c r="BC302" t="str">
        <f ca="1"/>
        <v>Groceries</v>
      </c>
      <c r="BD302">
        <f ca="1"/>
        <v>46361</v>
      </c>
      <c r="BE302">
        <f ca="1"/>
        <v>0</v>
      </c>
      <c r="BF302" t="str">
        <f ca="1"/>
        <v>Acct  9 - Costco</v>
      </c>
      <c r="BG302" t="str">
        <f ca="1"/>
        <v>Groceries</v>
      </c>
      <c r="BH302">
        <f ca="1"/>
        <v>46361</v>
      </c>
      <c r="BI302">
        <f ca="1"/>
        <v>1400</v>
      </c>
      <c r="BJ302" t="str">
        <f ca="1"/>
        <v xml:space="preserve">Acct 10 - </v>
      </c>
      <c r="BK302" t="str">
        <f ca="1"/>
        <v>Groceries</v>
      </c>
      <c r="BL302">
        <f ca="1"/>
        <v>46361</v>
      </c>
      <c r="BM302">
        <f ca="1"/>
        <v>11983.910000000002</v>
      </c>
      <c r="BN302" t="str">
        <f ca="1"/>
        <v xml:space="preserve"> Checking</v>
      </c>
      <c r="BO302" t="str">
        <f ca="1"/>
        <v>Groceries</v>
      </c>
      <c r="BP302">
        <f ca="1"/>
        <v>46361</v>
      </c>
      <c r="BQ302">
        <f ca="1"/>
        <v>-14662.619999999999</v>
      </c>
      <c r="BR302" t="str">
        <f ca="1"/>
        <v xml:space="preserve"> Credit</v>
      </c>
      <c r="BS302" t="str">
        <f ca="1"/>
        <v>Groceries</v>
      </c>
      <c r="BT302">
        <f ca="1"/>
        <v>46361</v>
      </c>
      <c r="BU302">
        <f ca="1"/>
        <v>37648.86</v>
      </c>
      <c r="BV302" t="str">
        <f ca="1"/>
        <v xml:space="preserve"> Savings</v>
      </c>
      <c r="BW302" t="str">
        <f ca="1"/>
        <v>Groceries</v>
      </c>
      <c r="BX302">
        <f ca="1"/>
        <v>46361</v>
      </c>
      <c r="BY302">
        <f ca="1"/>
        <v>36370.15</v>
      </c>
      <c r="BZ302" t="str">
        <f ca="1"/>
        <v xml:space="preserve"> Net Worth</v>
      </c>
    </row>
    <row r="303" spans="1:78" x14ac:dyDescent="0.25">
      <c r="A303" t="str">
        <f ca="1"/>
        <v>Groceries</v>
      </c>
      <c r="B303" s="8">
        <f ca="1"/>
        <v>46361</v>
      </c>
      <c r="C303" s="107">
        <f ca="1"/>
        <v>1349.4100000000028</v>
      </c>
      <c r="D303" t="str">
        <f ca="1"/>
        <v>Acct  1 - US Bank</v>
      </c>
      <c r="F303" t="str">
        <f ca="1"/>
        <v>Food &amp; Drinks</v>
      </c>
      <c r="G303" s="8">
        <f ca="1"/>
        <v>46361</v>
      </c>
      <c r="H303" s="107">
        <f ca="1"/>
        <v>11783.910000000002</v>
      </c>
      <c r="I303" s="107">
        <f ca="1"/>
        <v>-14662.619999999999</v>
      </c>
      <c r="J303" s="107">
        <f ca="1"/>
        <v>37648.86</v>
      </c>
      <c r="K303" s="107">
        <f ca="1"/>
        <v>36170.15</v>
      </c>
      <c r="L303" s="107">
        <f ca="1"/>
        <v>1349.4100000000028</v>
      </c>
      <c r="M303" s="107">
        <f ca="1"/>
        <v>10434.499999999998</v>
      </c>
      <c r="N303" s="107">
        <f ca="1"/>
        <v>25472.39</v>
      </c>
      <c r="O303" s="107">
        <f ca="1"/>
        <v>114.43</v>
      </c>
      <c r="P303" s="107">
        <f ca="1"/>
        <v>12062.04</v>
      </c>
      <c r="Q303" s="107">
        <f ca="1"/>
        <v>-3201.05</v>
      </c>
      <c r="R303" s="107">
        <f ca="1"/>
        <v>-7189.82</v>
      </c>
      <c r="S303" s="107">
        <f ca="1"/>
        <v>-4271.75</v>
      </c>
      <c r="T303" s="107">
        <f ca="1"/>
        <v>0</v>
      </c>
      <c r="U303" s="107">
        <f ca="1"/>
        <v>1400</v>
      </c>
      <c r="W303" t="str">
        <f ca="1"/>
        <v>Food &amp; Drinks</v>
      </c>
      <c r="X303">
        <f ca="1"/>
        <v>46361</v>
      </c>
      <c r="Y303">
        <f ca="1"/>
        <v>1349.4100000000028</v>
      </c>
      <c r="Z303" t="str">
        <f ca="1"/>
        <v>Acct  1 - US Bank</v>
      </c>
      <c r="AA303" t="str">
        <f ca="1"/>
        <v>Food &amp; Drinks</v>
      </c>
      <c r="AB303">
        <f ca="1"/>
        <v>46361</v>
      </c>
      <c r="AC303">
        <f ca="1"/>
        <v>10434.499999999998</v>
      </c>
      <c r="AD303" t="str">
        <f ca="1"/>
        <v>Acct  2 - Wells Fargo</v>
      </c>
      <c r="AE303" t="str">
        <f ca="1"/>
        <v>Food &amp; Drinks</v>
      </c>
      <c r="AF303">
        <f ca="1"/>
        <v>46361</v>
      </c>
      <c r="AG303">
        <f ca="1"/>
        <v>25472.39</v>
      </c>
      <c r="AH303" t="str">
        <f ca="1"/>
        <v>Acct  3 - ADP</v>
      </c>
      <c r="AI303" t="str">
        <f ca="1"/>
        <v>Food &amp; Drinks</v>
      </c>
      <c r="AJ303">
        <f ca="1"/>
        <v>46361</v>
      </c>
      <c r="AK303">
        <f ca="1"/>
        <v>114.43</v>
      </c>
      <c r="AL303" t="str">
        <f ca="1"/>
        <v>Acct  4 - Marcus</v>
      </c>
      <c r="AM303" t="str">
        <f ca="1"/>
        <v>Food &amp; Drinks</v>
      </c>
      <c r="AN303">
        <f ca="1"/>
        <v>46361</v>
      </c>
      <c r="AO303">
        <f ca="1"/>
        <v>12062.04</v>
      </c>
      <c r="AP303" t="str">
        <f ca="1"/>
        <v>Acct  5 - T.Rowe Price</v>
      </c>
      <c r="AQ303" t="str">
        <f ca="1"/>
        <v>Food &amp; Drinks</v>
      </c>
      <c r="AR303">
        <f ca="1"/>
        <v>46361</v>
      </c>
      <c r="AS303">
        <f ca="1"/>
        <v>-3201.05</v>
      </c>
      <c r="AT303" t="str">
        <f ca="1"/>
        <v>Acct  6 - Platinum</v>
      </c>
      <c r="AU303" t="str">
        <f ca="1"/>
        <v>Food &amp; Drinks</v>
      </c>
      <c r="AV303">
        <f ca="1"/>
        <v>46361</v>
      </c>
      <c r="AW303">
        <f ca="1"/>
        <v>-7189.82</v>
      </c>
      <c r="AX303" t="str">
        <f ca="1"/>
        <v>Acct  7 - Visa Go</v>
      </c>
      <c r="AY303" t="str">
        <f ca="1"/>
        <v>Food &amp; Drinks</v>
      </c>
      <c r="AZ303">
        <f ca="1"/>
        <v>46361</v>
      </c>
      <c r="BA303">
        <f ca="1"/>
        <v>-4271.75</v>
      </c>
      <c r="BB303" t="str">
        <f ca="1"/>
        <v>Acct  8 - CareCredit</v>
      </c>
      <c r="BC303" t="str">
        <f ca="1"/>
        <v>Food &amp; Drinks</v>
      </c>
      <c r="BD303">
        <f ca="1"/>
        <v>46361</v>
      </c>
      <c r="BE303">
        <f ca="1"/>
        <v>0</v>
      </c>
      <c r="BF303" t="str">
        <f ca="1"/>
        <v>Acct  9 - Costco</v>
      </c>
      <c r="BG303" t="str">
        <f ca="1"/>
        <v>Food &amp; Drinks</v>
      </c>
      <c r="BH303">
        <f ca="1"/>
        <v>46361</v>
      </c>
      <c r="BI303">
        <f ca="1"/>
        <v>1400</v>
      </c>
      <c r="BJ303" t="str">
        <f ca="1"/>
        <v xml:space="preserve">Acct 10 - </v>
      </c>
      <c r="BK303" t="str">
        <f ca="1"/>
        <v>Food &amp; Drinks</v>
      </c>
      <c r="BL303">
        <f ca="1"/>
        <v>46361</v>
      </c>
      <c r="BM303">
        <f ca="1"/>
        <v>11783.910000000002</v>
      </c>
      <c r="BN303" t="str">
        <f ca="1"/>
        <v xml:space="preserve"> Checking</v>
      </c>
      <c r="BO303" t="str">
        <f ca="1"/>
        <v>Food &amp; Drinks</v>
      </c>
      <c r="BP303">
        <f ca="1"/>
        <v>46361</v>
      </c>
      <c r="BQ303">
        <f ca="1"/>
        <v>-14662.619999999999</v>
      </c>
      <c r="BR303" t="str">
        <f ca="1"/>
        <v xml:space="preserve"> Credit</v>
      </c>
      <c r="BS303" t="str">
        <f ca="1"/>
        <v>Food &amp; Drinks</v>
      </c>
      <c r="BT303">
        <f ca="1"/>
        <v>46361</v>
      </c>
      <c r="BU303">
        <f ca="1"/>
        <v>37648.86</v>
      </c>
      <c r="BV303" t="str">
        <f ca="1"/>
        <v xml:space="preserve"> Savings</v>
      </c>
      <c r="BW303" t="str">
        <f ca="1"/>
        <v>Food &amp; Drinks</v>
      </c>
      <c r="BX303">
        <f ca="1"/>
        <v>46361</v>
      </c>
      <c r="BY303">
        <f ca="1"/>
        <v>36170.15</v>
      </c>
      <c r="BZ303" t="str">
        <f ca="1"/>
        <v xml:space="preserve"> Net Worth</v>
      </c>
    </row>
    <row r="304" spans="1:78" x14ac:dyDescent="0.25">
      <c r="A304" t="str">
        <f ca="1"/>
        <v>Food &amp; Drinks</v>
      </c>
      <c r="B304" s="8">
        <f ca="1"/>
        <v>46361</v>
      </c>
      <c r="C304" s="107">
        <f ca="1"/>
        <v>1349.4100000000028</v>
      </c>
      <c r="D304" t="str">
        <f ca="1"/>
        <v>Acct  1 - US Bank</v>
      </c>
      <c r="F304" t="str">
        <f ca="1"/>
        <v>Phone</v>
      </c>
      <c r="G304" s="8">
        <f ca="1"/>
        <v>46361</v>
      </c>
      <c r="H304" s="107">
        <f ca="1"/>
        <v>11633.240000000002</v>
      </c>
      <c r="I304" s="107">
        <f ca="1"/>
        <v>-14662.619999999999</v>
      </c>
      <c r="J304" s="107">
        <f ca="1"/>
        <v>37648.86</v>
      </c>
      <c r="K304" s="107">
        <f ca="1"/>
        <v>36019.480000000003</v>
      </c>
      <c r="L304" s="107">
        <f ca="1"/>
        <v>1198.7400000000027</v>
      </c>
      <c r="M304" s="107">
        <f ca="1"/>
        <v>10434.499999999998</v>
      </c>
      <c r="N304" s="107">
        <f ca="1"/>
        <v>25472.39</v>
      </c>
      <c r="O304" s="107">
        <f ca="1"/>
        <v>114.43</v>
      </c>
      <c r="P304" s="107">
        <f ca="1"/>
        <v>12062.04</v>
      </c>
      <c r="Q304" s="107">
        <f ca="1"/>
        <v>-3201.05</v>
      </c>
      <c r="R304" s="107">
        <f ca="1"/>
        <v>-7189.82</v>
      </c>
      <c r="S304" s="107">
        <f ca="1"/>
        <v>-4271.75</v>
      </c>
      <c r="T304" s="107">
        <f ca="1"/>
        <v>0</v>
      </c>
      <c r="U304" s="107">
        <f ca="1"/>
        <v>1400</v>
      </c>
      <c r="W304" t="str">
        <f ca="1"/>
        <v>Phone</v>
      </c>
      <c r="X304">
        <f ca="1"/>
        <v>46361</v>
      </c>
      <c r="Y304">
        <f ca="1"/>
        <v>1198.7400000000027</v>
      </c>
      <c r="Z304" t="str">
        <f ca="1"/>
        <v>Acct  1 - US Bank</v>
      </c>
      <c r="AA304" t="str">
        <f ca="1"/>
        <v>Phone</v>
      </c>
      <c r="AB304">
        <f ca="1"/>
        <v>46361</v>
      </c>
      <c r="AC304">
        <f ca="1"/>
        <v>10434.499999999998</v>
      </c>
      <c r="AD304" t="str">
        <f ca="1"/>
        <v>Acct  2 - Wells Fargo</v>
      </c>
      <c r="AE304" t="str">
        <f ca="1"/>
        <v>Phone</v>
      </c>
      <c r="AF304">
        <f ca="1"/>
        <v>46361</v>
      </c>
      <c r="AG304">
        <f ca="1"/>
        <v>25472.39</v>
      </c>
      <c r="AH304" t="str">
        <f ca="1"/>
        <v>Acct  3 - ADP</v>
      </c>
      <c r="AI304" t="str">
        <f ca="1"/>
        <v>Phone</v>
      </c>
      <c r="AJ304">
        <f ca="1"/>
        <v>46361</v>
      </c>
      <c r="AK304">
        <f ca="1"/>
        <v>114.43</v>
      </c>
      <c r="AL304" t="str">
        <f ca="1"/>
        <v>Acct  4 - Marcus</v>
      </c>
      <c r="AM304" t="str">
        <f ca="1"/>
        <v>Phone</v>
      </c>
      <c r="AN304">
        <f ca="1"/>
        <v>46361</v>
      </c>
      <c r="AO304">
        <f ca="1"/>
        <v>12062.04</v>
      </c>
      <c r="AP304" t="str">
        <f ca="1"/>
        <v>Acct  5 - T.Rowe Price</v>
      </c>
      <c r="AQ304" t="str">
        <f ca="1"/>
        <v>Phone</v>
      </c>
      <c r="AR304">
        <f ca="1"/>
        <v>46361</v>
      </c>
      <c r="AS304">
        <f ca="1"/>
        <v>-3201.05</v>
      </c>
      <c r="AT304" t="str">
        <f ca="1"/>
        <v>Acct  6 - Platinum</v>
      </c>
      <c r="AU304" t="str">
        <f ca="1"/>
        <v>Phone</v>
      </c>
      <c r="AV304">
        <f ca="1"/>
        <v>46361</v>
      </c>
      <c r="AW304">
        <f ca="1"/>
        <v>-7189.82</v>
      </c>
      <c r="AX304" t="str">
        <f ca="1"/>
        <v>Acct  7 - Visa Go</v>
      </c>
      <c r="AY304" t="str">
        <f ca="1"/>
        <v>Phone</v>
      </c>
      <c r="AZ304">
        <f ca="1"/>
        <v>46361</v>
      </c>
      <c r="BA304">
        <f ca="1"/>
        <v>-4271.75</v>
      </c>
      <c r="BB304" t="str">
        <f ca="1"/>
        <v>Acct  8 - CareCredit</v>
      </c>
      <c r="BC304" t="str">
        <f ca="1"/>
        <v>Phone</v>
      </c>
      <c r="BD304">
        <f ca="1"/>
        <v>46361</v>
      </c>
      <c r="BE304">
        <f ca="1"/>
        <v>0</v>
      </c>
      <c r="BF304" t="str">
        <f ca="1"/>
        <v>Acct  9 - Costco</v>
      </c>
      <c r="BG304" t="str">
        <f ca="1"/>
        <v>Phone</v>
      </c>
      <c r="BH304">
        <f ca="1"/>
        <v>46361</v>
      </c>
      <c r="BI304">
        <f ca="1"/>
        <v>1400</v>
      </c>
      <c r="BJ304" t="str">
        <f ca="1"/>
        <v xml:space="preserve">Acct 10 - </v>
      </c>
      <c r="BK304" t="str">
        <f ca="1"/>
        <v>Phone</v>
      </c>
      <c r="BL304">
        <f ca="1"/>
        <v>46361</v>
      </c>
      <c r="BM304">
        <f ca="1"/>
        <v>11633.240000000002</v>
      </c>
      <c r="BN304" t="str">
        <f ca="1"/>
        <v xml:space="preserve"> Checking</v>
      </c>
      <c r="BO304" t="str">
        <f ca="1"/>
        <v>Phone</v>
      </c>
      <c r="BP304">
        <f ca="1"/>
        <v>46361</v>
      </c>
      <c r="BQ304">
        <f ca="1"/>
        <v>-14662.619999999999</v>
      </c>
      <c r="BR304" t="str">
        <f ca="1"/>
        <v xml:space="preserve"> Credit</v>
      </c>
      <c r="BS304" t="str">
        <f ca="1"/>
        <v>Phone</v>
      </c>
      <c r="BT304">
        <f ca="1"/>
        <v>46361</v>
      </c>
      <c r="BU304">
        <f ca="1"/>
        <v>37648.86</v>
      </c>
      <c r="BV304" t="str">
        <f ca="1"/>
        <v xml:space="preserve"> Savings</v>
      </c>
      <c r="BW304" t="str">
        <f ca="1"/>
        <v>Phone</v>
      </c>
      <c r="BX304">
        <f ca="1"/>
        <v>46361</v>
      </c>
      <c r="BY304">
        <f ca="1"/>
        <v>36019.480000000003</v>
      </c>
      <c r="BZ304" t="str">
        <f ca="1"/>
        <v xml:space="preserve"> Net Worth</v>
      </c>
    </row>
    <row r="305" spans="1:78" x14ac:dyDescent="0.25">
      <c r="A305" t="str">
        <f ca="1"/>
        <v>Phone</v>
      </c>
      <c r="B305" s="8">
        <f ca="1"/>
        <v>46361</v>
      </c>
      <c r="C305" s="107">
        <f ca="1"/>
        <v>1198.7400000000027</v>
      </c>
      <c r="D305" t="str">
        <f ca="1"/>
        <v>Acct  1 - US Bank</v>
      </c>
      <c r="F305" t="str">
        <f ca="1"/>
        <v>Sony</v>
      </c>
      <c r="G305" s="8">
        <f ca="1"/>
        <v>46364</v>
      </c>
      <c r="H305" s="107">
        <f ca="1"/>
        <v>11615.25</v>
      </c>
      <c r="I305" s="107">
        <f ca="1"/>
        <v>-14662.619999999999</v>
      </c>
      <c r="J305" s="107">
        <f ca="1"/>
        <v>37648.86</v>
      </c>
      <c r="K305" s="107">
        <f ca="1"/>
        <v>36001.49</v>
      </c>
      <c r="L305" s="107">
        <f ca="1"/>
        <v>1180.7500000000027</v>
      </c>
      <c r="M305" s="107">
        <f ca="1"/>
        <v>10434.499999999998</v>
      </c>
      <c r="N305" s="107">
        <f ca="1"/>
        <v>25472.39</v>
      </c>
      <c r="O305" s="107">
        <f ca="1"/>
        <v>114.43</v>
      </c>
      <c r="P305" s="107">
        <f ca="1"/>
        <v>12062.04</v>
      </c>
      <c r="Q305" s="107">
        <f ca="1"/>
        <v>-3201.05</v>
      </c>
      <c r="R305" s="107">
        <f ca="1"/>
        <v>-7189.82</v>
      </c>
      <c r="S305" s="107">
        <f ca="1"/>
        <v>-4271.75</v>
      </c>
      <c r="T305" s="107">
        <f ca="1"/>
        <v>0</v>
      </c>
      <c r="U305" s="107">
        <f ca="1"/>
        <v>1400</v>
      </c>
      <c r="W305" t="str">
        <f ca="1"/>
        <v>Sony</v>
      </c>
      <c r="X305">
        <f ca="1"/>
        <v>46364</v>
      </c>
      <c r="Y305">
        <f ca="1"/>
        <v>1180.7500000000027</v>
      </c>
      <c r="Z305" t="str">
        <f ca="1"/>
        <v>Acct  1 - US Bank</v>
      </c>
      <c r="AA305" t="str">
        <f ca="1"/>
        <v>Sony</v>
      </c>
      <c r="AB305">
        <f ca="1"/>
        <v>46364</v>
      </c>
      <c r="AC305">
        <f ca="1"/>
        <v>10434.499999999998</v>
      </c>
      <c r="AD305" t="str">
        <f ca="1"/>
        <v>Acct  2 - Wells Fargo</v>
      </c>
      <c r="AE305" t="str">
        <f ca="1"/>
        <v>Sony</v>
      </c>
      <c r="AF305">
        <f ca="1"/>
        <v>46364</v>
      </c>
      <c r="AG305">
        <f ca="1"/>
        <v>25472.39</v>
      </c>
      <c r="AH305" t="str">
        <f ca="1"/>
        <v>Acct  3 - ADP</v>
      </c>
      <c r="AI305" t="str">
        <f ca="1"/>
        <v>Sony</v>
      </c>
      <c r="AJ305">
        <f ca="1"/>
        <v>46364</v>
      </c>
      <c r="AK305">
        <f ca="1"/>
        <v>114.43</v>
      </c>
      <c r="AL305" t="str">
        <f ca="1"/>
        <v>Acct  4 - Marcus</v>
      </c>
      <c r="AM305" t="str">
        <f ca="1"/>
        <v>Sony</v>
      </c>
      <c r="AN305">
        <f ca="1"/>
        <v>46364</v>
      </c>
      <c r="AO305">
        <f ca="1"/>
        <v>12062.04</v>
      </c>
      <c r="AP305" t="str">
        <f ca="1"/>
        <v>Acct  5 - T.Rowe Price</v>
      </c>
      <c r="AQ305" t="str">
        <f ca="1"/>
        <v>Sony</v>
      </c>
      <c r="AR305">
        <f ca="1"/>
        <v>46364</v>
      </c>
      <c r="AS305">
        <f ca="1"/>
        <v>-3201.05</v>
      </c>
      <c r="AT305" t="str">
        <f ca="1"/>
        <v>Acct  6 - Platinum</v>
      </c>
      <c r="AU305" t="str">
        <f ca="1"/>
        <v>Sony</v>
      </c>
      <c r="AV305">
        <f ca="1"/>
        <v>46364</v>
      </c>
      <c r="AW305">
        <f ca="1"/>
        <v>-7189.82</v>
      </c>
      <c r="AX305" t="str">
        <f ca="1"/>
        <v>Acct  7 - Visa Go</v>
      </c>
      <c r="AY305" t="str">
        <f ca="1"/>
        <v>Sony</v>
      </c>
      <c r="AZ305">
        <f ca="1"/>
        <v>46364</v>
      </c>
      <c r="BA305">
        <f ca="1"/>
        <v>-4271.75</v>
      </c>
      <c r="BB305" t="str">
        <f ca="1"/>
        <v>Acct  8 - CareCredit</v>
      </c>
      <c r="BC305" t="str">
        <f ca="1"/>
        <v>Sony</v>
      </c>
      <c r="BD305">
        <f ca="1"/>
        <v>46364</v>
      </c>
      <c r="BE305">
        <f ca="1"/>
        <v>0</v>
      </c>
      <c r="BF305" t="str">
        <f ca="1"/>
        <v>Acct  9 - Costco</v>
      </c>
      <c r="BG305" t="str">
        <f ca="1"/>
        <v>Sony</v>
      </c>
      <c r="BH305">
        <f ca="1"/>
        <v>46364</v>
      </c>
      <c r="BI305">
        <f ca="1"/>
        <v>1400</v>
      </c>
      <c r="BJ305" t="str">
        <f ca="1"/>
        <v xml:space="preserve">Acct 10 - </v>
      </c>
      <c r="BK305" t="str">
        <f ca="1"/>
        <v>Sony</v>
      </c>
      <c r="BL305">
        <f ca="1"/>
        <v>46364</v>
      </c>
      <c r="BM305">
        <f ca="1"/>
        <v>11615.25</v>
      </c>
      <c r="BN305" t="str">
        <f ca="1"/>
        <v xml:space="preserve"> Checking</v>
      </c>
      <c r="BO305" t="str">
        <f ca="1"/>
        <v>Sony</v>
      </c>
      <c r="BP305">
        <f ca="1"/>
        <v>46364</v>
      </c>
      <c r="BQ305">
        <f ca="1"/>
        <v>-14662.619999999999</v>
      </c>
      <c r="BR305" t="str">
        <f ca="1"/>
        <v xml:space="preserve"> Credit</v>
      </c>
      <c r="BS305" t="str">
        <f ca="1"/>
        <v>Sony</v>
      </c>
      <c r="BT305">
        <f ca="1"/>
        <v>46364</v>
      </c>
      <c r="BU305">
        <f ca="1"/>
        <v>37648.86</v>
      </c>
      <c r="BV305" t="str">
        <f ca="1"/>
        <v xml:space="preserve"> Savings</v>
      </c>
      <c r="BW305" t="str">
        <f ca="1"/>
        <v>Sony</v>
      </c>
      <c r="BX305">
        <f ca="1"/>
        <v>46364</v>
      </c>
      <c r="BY305">
        <f ca="1"/>
        <v>36001.49</v>
      </c>
      <c r="BZ305" t="str">
        <f ca="1"/>
        <v xml:space="preserve"> Net Worth</v>
      </c>
    </row>
    <row r="306" spans="1:78" x14ac:dyDescent="0.25">
      <c r="A306" t="str">
        <f ca="1"/>
        <v>Sony</v>
      </c>
      <c r="B306" s="8">
        <f ca="1"/>
        <v>46364</v>
      </c>
      <c r="C306" s="107">
        <f ca="1"/>
        <v>1180.7500000000027</v>
      </c>
      <c r="D306" t="str">
        <f ca="1"/>
        <v>Acct  1 - US Bank</v>
      </c>
      <c r="F306" t="str">
        <f ca="1"/>
        <v>Phone Insurance</v>
      </c>
      <c r="G306" s="8">
        <f ca="1"/>
        <v>46364</v>
      </c>
      <c r="H306" s="107">
        <f ca="1"/>
        <v>11607.25</v>
      </c>
      <c r="I306" s="107">
        <f ca="1"/>
        <v>-14662.619999999999</v>
      </c>
      <c r="J306" s="107">
        <f ca="1"/>
        <v>37648.86</v>
      </c>
      <c r="K306" s="107">
        <f ca="1"/>
        <v>35993.49</v>
      </c>
      <c r="L306" s="107">
        <f ca="1"/>
        <v>1172.7500000000027</v>
      </c>
      <c r="M306" s="107">
        <f ca="1"/>
        <v>10434.499999999998</v>
      </c>
      <c r="N306" s="107">
        <f ca="1"/>
        <v>25472.39</v>
      </c>
      <c r="O306" s="107">
        <f ca="1"/>
        <v>114.43</v>
      </c>
      <c r="P306" s="107">
        <f ca="1"/>
        <v>12062.04</v>
      </c>
      <c r="Q306" s="107">
        <f ca="1"/>
        <v>-3201.05</v>
      </c>
      <c r="R306" s="107">
        <f ca="1"/>
        <v>-7189.82</v>
      </c>
      <c r="S306" s="107">
        <f ca="1"/>
        <v>-4271.75</v>
      </c>
      <c r="T306" s="107">
        <f ca="1"/>
        <v>0</v>
      </c>
      <c r="U306" s="107">
        <f ca="1"/>
        <v>1400</v>
      </c>
      <c r="W306" t="str">
        <f ca="1"/>
        <v>Phone Insurance</v>
      </c>
      <c r="X306">
        <f ca="1"/>
        <v>46364</v>
      </c>
      <c r="Y306">
        <f ca="1"/>
        <v>1172.7500000000027</v>
      </c>
      <c r="Z306" t="str">
        <f ca="1"/>
        <v>Acct  1 - US Bank</v>
      </c>
      <c r="AA306" t="str">
        <f ca="1"/>
        <v>Phone Insurance</v>
      </c>
      <c r="AB306">
        <f ca="1"/>
        <v>46364</v>
      </c>
      <c r="AC306">
        <f ca="1"/>
        <v>10434.499999999998</v>
      </c>
      <c r="AD306" t="str">
        <f ca="1"/>
        <v>Acct  2 - Wells Fargo</v>
      </c>
      <c r="AE306" t="str">
        <f ca="1"/>
        <v>Phone Insurance</v>
      </c>
      <c r="AF306">
        <f ca="1"/>
        <v>46364</v>
      </c>
      <c r="AG306">
        <f ca="1"/>
        <v>25472.39</v>
      </c>
      <c r="AH306" t="str">
        <f ca="1"/>
        <v>Acct  3 - ADP</v>
      </c>
      <c r="AI306" t="str">
        <f ca="1"/>
        <v>Phone Insurance</v>
      </c>
      <c r="AJ306">
        <f ca="1"/>
        <v>46364</v>
      </c>
      <c r="AK306">
        <f ca="1"/>
        <v>114.43</v>
      </c>
      <c r="AL306" t="str">
        <f ca="1"/>
        <v>Acct  4 - Marcus</v>
      </c>
      <c r="AM306" t="str">
        <f ca="1"/>
        <v>Phone Insurance</v>
      </c>
      <c r="AN306">
        <f ca="1"/>
        <v>46364</v>
      </c>
      <c r="AO306">
        <f ca="1"/>
        <v>12062.04</v>
      </c>
      <c r="AP306" t="str">
        <f ca="1"/>
        <v>Acct  5 - T.Rowe Price</v>
      </c>
      <c r="AQ306" t="str">
        <f ca="1"/>
        <v>Phone Insurance</v>
      </c>
      <c r="AR306">
        <f ca="1"/>
        <v>46364</v>
      </c>
      <c r="AS306">
        <f ca="1"/>
        <v>-3201.05</v>
      </c>
      <c r="AT306" t="str">
        <f ca="1"/>
        <v>Acct  6 - Platinum</v>
      </c>
      <c r="AU306" t="str">
        <f ca="1"/>
        <v>Phone Insurance</v>
      </c>
      <c r="AV306">
        <f ca="1"/>
        <v>46364</v>
      </c>
      <c r="AW306">
        <f ca="1"/>
        <v>-7189.82</v>
      </c>
      <c r="AX306" t="str">
        <f ca="1"/>
        <v>Acct  7 - Visa Go</v>
      </c>
      <c r="AY306" t="str">
        <f ca="1"/>
        <v>Phone Insurance</v>
      </c>
      <c r="AZ306">
        <f ca="1"/>
        <v>46364</v>
      </c>
      <c r="BA306">
        <f ca="1"/>
        <v>-4271.75</v>
      </c>
      <c r="BB306" t="str">
        <f ca="1"/>
        <v>Acct  8 - CareCredit</v>
      </c>
      <c r="BC306" t="str">
        <f ca="1"/>
        <v>Phone Insurance</v>
      </c>
      <c r="BD306">
        <f ca="1"/>
        <v>46364</v>
      </c>
      <c r="BE306">
        <f ca="1"/>
        <v>0</v>
      </c>
      <c r="BF306" t="str">
        <f ca="1"/>
        <v>Acct  9 - Costco</v>
      </c>
      <c r="BG306" t="str">
        <f ca="1"/>
        <v>Phone Insurance</v>
      </c>
      <c r="BH306">
        <f ca="1"/>
        <v>46364</v>
      </c>
      <c r="BI306">
        <f ca="1"/>
        <v>1400</v>
      </c>
      <c r="BJ306" t="str">
        <f ca="1"/>
        <v xml:space="preserve">Acct 10 - </v>
      </c>
      <c r="BK306" t="str">
        <f ca="1"/>
        <v>Phone Insurance</v>
      </c>
      <c r="BL306">
        <f ca="1"/>
        <v>46364</v>
      </c>
      <c r="BM306">
        <f ca="1"/>
        <v>11607.25</v>
      </c>
      <c r="BN306" t="str">
        <f ca="1"/>
        <v xml:space="preserve"> Checking</v>
      </c>
      <c r="BO306" t="str">
        <f ca="1"/>
        <v>Phone Insurance</v>
      </c>
      <c r="BP306">
        <f ca="1"/>
        <v>46364</v>
      </c>
      <c r="BQ306">
        <f ca="1"/>
        <v>-14662.619999999999</v>
      </c>
      <c r="BR306" t="str">
        <f ca="1"/>
        <v xml:space="preserve"> Credit</v>
      </c>
      <c r="BS306" t="str">
        <f ca="1"/>
        <v>Phone Insurance</v>
      </c>
      <c r="BT306">
        <f ca="1"/>
        <v>46364</v>
      </c>
      <c r="BU306">
        <f ca="1"/>
        <v>37648.86</v>
      </c>
      <c r="BV306" t="str">
        <f ca="1"/>
        <v xml:space="preserve"> Savings</v>
      </c>
      <c r="BW306" t="str">
        <f ca="1"/>
        <v>Phone Insurance</v>
      </c>
      <c r="BX306">
        <f ca="1"/>
        <v>46364</v>
      </c>
      <c r="BY306">
        <f ca="1"/>
        <v>35993.49</v>
      </c>
      <c r="BZ306" t="str">
        <f ca="1"/>
        <v xml:space="preserve"> Net Worth</v>
      </c>
    </row>
    <row r="307" spans="1:78" x14ac:dyDescent="0.25">
      <c r="A307" t="str">
        <f ca="1"/>
        <v>Phone Insurance</v>
      </c>
      <c r="B307" s="8">
        <f ca="1"/>
        <v>46364</v>
      </c>
      <c r="C307" s="107">
        <f ca="1"/>
        <v>1172.7500000000027</v>
      </c>
      <c r="D307" t="str">
        <f ca="1"/>
        <v>Acct  1 - US Bank</v>
      </c>
      <c r="F307" t="str">
        <f ca="1"/>
        <v>Amazon</v>
      </c>
      <c r="G307" s="8">
        <f ca="1"/>
        <v>46365</v>
      </c>
      <c r="H307" s="107">
        <f ca="1"/>
        <v>11591.1</v>
      </c>
      <c r="I307" s="107">
        <f ca="1"/>
        <v>-14662.619999999999</v>
      </c>
      <c r="J307" s="107">
        <f ca="1"/>
        <v>37648.86</v>
      </c>
      <c r="K307" s="107">
        <f ca="1"/>
        <v>35977.339999999997</v>
      </c>
      <c r="L307" s="107">
        <f ca="1"/>
        <v>1156.6000000000026</v>
      </c>
      <c r="M307" s="107">
        <f ca="1"/>
        <v>10434.499999999998</v>
      </c>
      <c r="N307" s="107">
        <f ca="1"/>
        <v>25472.39</v>
      </c>
      <c r="O307" s="107">
        <f ca="1"/>
        <v>114.43</v>
      </c>
      <c r="P307" s="107">
        <f ca="1"/>
        <v>12062.04</v>
      </c>
      <c r="Q307" s="107">
        <f ca="1"/>
        <v>-3201.05</v>
      </c>
      <c r="R307" s="107">
        <f ca="1"/>
        <v>-7189.82</v>
      </c>
      <c r="S307" s="107">
        <f ca="1"/>
        <v>-4271.75</v>
      </c>
      <c r="T307" s="107">
        <f ca="1"/>
        <v>0</v>
      </c>
      <c r="U307" s="107">
        <f ca="1"/>
        <v>1400</v>
      </c>
      <c r="W307" t="str">
        <f ca="1"/>
        <v>Amazon</v>
      </c>
      <c r="X307">
        <f ca="1"/>
        <v>46365</v>
      </c>
      <c r="Y307">
        <f ca="1"/>
        <v>1156.6000000000026</v>
      </c>
      <c r="Z307" t="str">
        <f ca="1"/>
        <v>Acct  1 - US Bank</v>
      </c>
      <c r="AA307" t="str">
        <f ca="1"/>
        <v>Amazon</v>
      </c>
      <c r="AB307">
        <f ca="1"/>
        <v>46365</v>
      </c>
      <c r="AC307">
        <f ca="1"/>
        <v>10434.499999999998</v>
      </c>
      <c r="AD307" t="str">
        <f ca="1"/>
        <v>Acct  2 - Wells Fargo</v>
      </c>
      <c r="AE307" t="str">
        <f ca="1"/>
        <v>Amazon</v>
      </c>
      <c r="AF307">
        <f ca="1"/>
        <v>46365</v>
      </c>
      <c r="AG307">
        <f ca="1"/>
        <v>25472.39</v>
      </c>
      <c r="AH307" t="str">
        <f ca="1"/>
        <v>Acct  3 - ADP</v>
      </c>
      <c r="AI307" t="str">
        <f ca="1"/>
        <v>Amazon</v>
      </c>
      <c r="AJ307">
        <f ca="1"/>
        <v>46365</v>
      </c>
      <c r="AK307">
        <f ca="1"/>
        <v>114.43</v>
      </c>
      <c r="AL307" t="str">
        <f ca="1"/>
        <v>Acct  4 - Marcus</v>
      </c>
      <c r="AM307" t="str">
        <f ca="1"/>
        <v>Amazon</v>
      </c>
      <c r="AN307">
        <f ca="1"/>
        <v>46365</v>
      </c>
      <c r="AO307">
        <f ca="1"/>
        <v>12062.04</v>
      </c>
      <c r="AP307" t="str">
        <f ca="1"/>
        <v>Acct  5 - T.Rowe Price</v>
      </c>
      <c r="AQ307" t="str">
        <f ca="1"/>
        <v>Amazon</v>
      </c>
      <c r="AR307">
        <f ca="1"/>
        <v>46365</v>
      </c>
      <c r="AS307">
        <f ca="1"/>
        <v>-3201.05</v>
      </c>
      <c r="AT307" t="str">
        <f ca="1"/>
        <v>Acct  6 - Platinum</v>
      </c>
      <c r="AU307" t="str">
        <f ca="1"/>
        <v>Amazon</v>
      </c>
      <c r="AV307">
        <f ca="1"/>
        <v>46365</v>
      </c>
      <c r="AW307">
        <f ca="1"/>
        <v>-7189.82</v>
      </c>
      <c r="AX307" t="str">
        <f ca="1"/>
        <v>Acct  7 - Visa Go</v>
      </c>
      <c r="AY307" t="str">
        <f ca="1"/>
        <v>Amazon</v>
      </c>
      <c r="AZ307">
        <f ca="1"/>
        <v>46365</v>
      </c>
      <c r="BA307">
        <f ca="1"/>
        <v>-4271.75</v>
      </c>
      <c r="BB307" t="str">
        <f ca="1"/>
        <v>Acct  8 - CareCredit</v>
      </c>
      <c r="BC307" t="str">
        <f ca="1"/>
        <v>Amazon</v>
      </c>
      <c r="BD307">
        <f ca="1"/>
        <v>46365</v>
      </c>
      <c r="BE307">
        <f ca="1"/>
        <v>0</v>
      </c>
      <c r="BF307" t="str">
        <f ca="1"/>
        <v>Acct  9 - Costco</v>
      </c>
      <c r="BG307" t="str">
        <f ca="1"/>
        <v>Amazon</v>
      </c>
      <c r="BH307">
        <f ca="1"/>
        <v>46365</v>
      </c>
      <c r="BI307">
        <f ca="1"/>
        <v>1400</v>
      </c>
      <c r="BJ307" t="str">
        <f ca="1"/>
        <v xml:space="preserve">Acct 10 - </v>
      </c>
      <c r="BK307" t="str">
        <f ca="1"/>
        <v>Amazon</v>
      </c>
      <c r="BL307">
        <f ca="1"/>
        <v>46365</v>
      </c>
      <c r="BM307">
        <f ca="1"/>
        <v>11591.1</v>
      </c>
      <c r="BN307" t="str">
        <f ca="1"/>
        <v xml:space="preserve"> Checking</v>
      </c>
      <c r="BO307" t="str">
        <f ca="1"/>
        <v>Amazon</v>
      </c>
      <c r="BP307">
        <f ca="1"/>
        <v>46365</v>
      </c>
      <c r="BQ307">
        <f ca="1"/>
        <v>-14662.619999999999</v>
      </c>
      <c r="BR307" t="str">
        <f ca="1"/>
        <v xml:space="preserve"> Credit</v>
      </c>
      <c r="BS307" t="str">
        <f ca="1"/>
        <v>Amazon</v>
      </c>
      <c r="BT307">
        <f ca="1"/>
        <v>46365</v>
      </c>
      <c r="BU307">
        <f ca="1"/>
        <v>37648.86</v>
      </c>
      <c r="BV307" t="str">
        <f ca="1"/>
        <v xml:space="preserve"> Savings</v>
      </c>
      <c r="BW307" t="str">
        <f ca="1"/>
        <v>Amazon</v>
      </c>
      <c r="BX307">
        <f ca="1"/>
        <v>46365</v>
      </c>
      <c r="BY307">
        <f ca="1"/>
        <v>35977.339999999997</v>
      </c>
      <c r="BZ307" t="str">
        <f ca="1"/>
        <v xml:space="preserve"> Net Worth</v>
      </c>
    </row>
    <row r="308" spans="1:78" x14ac:dyDescent="0.25">
      <c r="A308" t="str">
        <f ca="1"/>
        <v>Amazon</v>
      </c>
      <c r="B308" s="8">
        <f ca="1"/>
        <v>46365</v>
      </c>
      <c r="C308" s="107">
        <f ca="1"/>
        <v>1156.6000000000026</v>
      </c>
      <c r="D308" t="str">
        <f ca="1"/>
        <v>Acct  1 - US Bank</v>
      </c>
      <c r="F308" t="str">
        <f ca="1"/>
        <v>Viso Go</v>
      </c>
      <c r="G308" s="8">
        <f ca="1"/>
        <v>46367</v>
      </c>
      <c r="H308" s="107">
        <f ca="1"/>
        <v>11316.1</v>
      </c>
      <c r="I308" s="107">
        <f ca="1"/>
        <v>-14516.619999999999</v>
      </c>
      <c r="J308" s="107">
        <f ca="1"/>
        <v>37648.86</v>
      </c>
      <c r="K308" s="107">
        <f ca="1"/>
        <v>35848.339999999997</v>
      </c>
      <c r="L308" s="107">
        <f ca="1"/>
        <v>881.60000000000264</v>
      </c>
      <c r="M308" s="107">
        <f ca="1"/>
        <v>10434.499999999998</v>
      </c>
      <c r="N308" s="107">
        <f ca="1"/>
        <v>25472.39</v>
      </c>
      <c r="O308" s="107">
        <f ca="1"/>
        <v>114.43</v>
      </c>
      <c r="P308" s="107">
        <f ca="1"/>
        <v>12062.04</v>
      </c>
      <c r="Q308" s="107">
        <f ca="1"/>
        <v>-3201.05</v>
      </c>
      <c r="R308" s="107">
        <f ca="1"/>
        <v>-7043.82</v>
      </c>
      <c r="S308" s="107">
        <f ca="1"/>
        <v>-4271.75</v>
      </c>
      <c r="T308" s="107">
        <f ca="1"/>
        <v>0</v>
      </c>
      <c r="U308" s="107">
        <f ca="1"/>
        <v>1400</v>
      </c>
      <c r="W308" t="str">
        <f ca="1"/>
        <v>Viso Go</v>
      </c>
      <c r="X308">
        <f ca="1"/>
        <v>46367</v>
      </c>
      <c r="Y308">
        <f ca="1"/>
        <v>881.60000000000264</v>
      </c>
      <c r="Z308" t="str">
        <f ca="1"/>
        <v>Acct  1 - US Bank</v>
      </c>
      <c r="AA308" t="str">
        <f ca="1"/>
        <v>Viso Go</v>
      </c>
      <c r="AB308">
        <f ca="1"/>
        <v>46367</v>
      </c>
      <c r="AC308">
        <f ca="1"/>
        <v>10434.499999999998</v>
      </c>
      <c r="AD308" t="str">
        <f ca="1"/>
        <v>Acct  2 - Wells Fargo</v>
      </c>
      <c r="AE308" t="str">
        <f ca="1"/>
        <v>Viso Go</v>
      </c>
      <c r="AF308">
        <f ca="1"/>
        <v>46367</v>
      </c>
      <c r="AG308">
        <f ca="1"/>
        <v>25472.39</v>
      </c>
      <c r="AH308" t="str">
        <f ca="1"/>
        <v>Acct  3 - ADP</v>
      </c>
      <c r="AI308" t="str">
        <f ca="1"/>
        <v>Viso Go</v>
      </c>
      <c r="AJ308">
        <f ca="1"/>
        <v>46367</v>
      </c>
      <c r="AK308">
        <f ca="1"/>
        <v>114.43</v>
      </c>
      <c r="AL308" t="str">
        <f ca="1"/>
        <v>Acct  4 - Marcus</v>
      </c>
      <c r="AM308" t="str">
        <f ca="1"/>
        <v>Viso Go</v>
      </c>
      <c r="AN308">
        <f ca="1"/>
        <v>46367</v>
      </c>
      <c r="AO308">
        <f ca="1"/>
        <v>12062.04</v>
      </c>
      <c r="AP308" t="str">
        <f ca="1"/>
        <v>Acct  5 - T.Rowe Price</v>
      </c>
      <c r="AQ308" t="str">
        <f ca="1"/>
        <v>Viso Go</v>
      </c>
      <c r="AR308">
        <f ca="1"/>
        <v>46367</v>
      </c>
      <c r="AS308">
        <f ca="1"/>
        <v>-3201.05</v>
      </c>
      <c r="AT308" t="str">
        <f ca="1"/>
        <v>Acct  6 - Platinum</v>
      </c>
      <c r="AU308" t="str">
        <f ca="1"/>
        <v>Viso Go</v>
      </c>
      <c r="AV308">
        <f ca="1"/>
        <v>46367</v>
      </c>
      <c r="AW308">
        <f ca="1"/>
        <v>-7043.82</v>
      </c>
      <c r="AX308" t="str">
        <f ca="1"/>
        <v>Acct  7 - Visa Go</v>
      </c>
      <c r="AY308" t="str">
        <f ca="1"/>
        <v>Viso Go</v>
      </c>
      <c r="AZ308">
        <f ca="1"/>
        <v>46367</v>
      </c>
      <c r="BA308">
        <f ca="1"/>
        <v>-4271.75</v>
      </c>
      <c r="BB308" t="str">
        <f ca="1"/>
        <v>Acct  8 - CareCredit</v>
      </c>
      <c r="BC308" t="str">
        <f ca="1"/>
        <v>Viso Go</v>
      </c>
      <c r="BD308">
        <f ca="1"/>
        <v>46367</v>
      </c>
      <c r="BE308">
        <f ca="1"/>
        <v>0</v>
      </c>
      <c r="BF308" t="str">
        <f ca="1"/>
        <v>Acct  9 - Costco</v>
      </c>
      <c r="BG308" t="str">
        <f ca="1"/>
        <v>Viso Go</v>
      </c>
      <c r="BH308">
        <f ca="1"/>
        <v>46367</v>
      </c>
      <c r="BI308">
        <f ca="1"/>
        <v>1400</v>
      </c>
      <c r="BJ308" t="str">
        <f ca="1"/>
        <v xml:space="preserve">Acct 10 - </v>
      </c>
      <c r="BK308" t="str">
        <f ca="1"/>
        <v>Viso Go</v>
      </c>
      <c r="BL308">
        <f ca="1"/>
        <v>46367</v>
      </c>
      <c r="BM308">
        <f ca="1"/>
        <v>11316.1</v>
      </c>
      <c r="BN308" t="str">
        <f ca="1"/>
        <v xml:space="preserve"> Checking</v>
      </c>
      <c r="BO308" t="str">
        <f ca="1"/>
        <v>Viso Go</v>
      </c>
      <c r="BP308">
        <f ca="1"/>
        <v>46367</v>
      </c>
      <c r="BQ308">
        <f ca="1"/>
        <v>-14516.619999999999</v>
      </c>
      <c r="BR308" t="str">
        <f ca="1"/>
        <v xml:space="preserve"> Credit</v>
      </c>
      <c r="BS308" t="str">
        <f ca="1"/>
        <v>Viso Go</v>
      </c>
      <c r="BT308">
        <f ca="1"/>
        <v>46367</v>
      </c>
      <c r="BU308">
        <f ca="1"/>
        <v>37648.86</v>
      </c>
      <c r="BV308" t="str">
        <f ca="1"/>
        <v xml:space="preserve"> Savings</v>
      </c>
      <c r="BW308" t="str">
        <f ca="1"/>
        <v>Viso Go</v>
      </c>
      <c r="BX308">
        <f ca="1"/>
        <v>46367</v>
      </c>
      <c r="BY308">
        <f ca="1"/>
        <v>35848.339999999997</v>
      </c>
      <c r="BZ308" t="str">
        <f ca="1"/>
        <v xml:space="preserve"> Net Worth</v>
      </c>
    </row>
    <row r="309" spans="1:78" x14ac:dyDescent="0.25">
      <c r="A309" t="str">
        <f ca="1"/>
        <v>Viso Go</v>
      </c>
      <c r="B309" s="8">
        <f ca="1"/>
        <v>46367</v>
      </c>
      <c r="C309" s="107">
        <f ca="1"/>
        <v>881.60000000000264</v>
      </c>
      <c r="D309" t="str">
        <f ca="1"/>
        <v>Acct  1 - US Bank</v>
      </c>
      <c r="F309" t="str">
        <f ca="1"/>
        <v>Motorcycle</v>
      </c>
      <c r="G309" s="8">
        <f ca="1"/>
        <v>46372</v>
      </c>
      <c r="H309" s="107">
        <f ca="1"/>
        <v>11165.720000000001</v>
      </c>
      <c r="I309" s="107">
        <f ca="1"/>
        <v>-14516.619999999999</v>
      </c>
      <c r="J309" s="107">
        <f ca="1"/>
        <v>37648.86</v>
      </c>
      <c r="K309" s="107">
        <f ca="1"/>
        <v>35697.96</v>
      </c>
      <c r="L309" s="107">
        <f ca="1"/>
        <v>731.22000000000264</v>
      </c>
      <c r="M309" s="107">
        <f ca="1"/>
        <v>10434.499999999998</v>
      </c>
      <c r="N309" s="107">
        <f ca="1"/>
        <v>25472.39</v>
      </c>
      <c r="O309" s="107">
        <f ca="1"/>
        <v>114.43</v>
      </c>
      <c r="P309" s="107">
        <f ca="1"/>
        <v>12062.04</v>
      </c>
      <c r="Q309" s="107">
        <f ca="1"/>
        <v>-3201.05</v>
      </c>
      <c r="R309" s="107">
        <f ca="1"/>
        <v>-7043.82</v>
      </c>
      <c r="S309" s="107">
        <f ca="1"/>
        <v>-4271.75</v>
      </c>
      <c r="T309" s="107">
        <f ca="1"/>
        <v>0</v>
      </c>
      <c r="U309" s="107">
        <f ca="1"/>
        <v>1400</v>
      </c>
      <c r="W309" t="str">
        <f ca="1"/>
        <v>Motorcycle</v>
      </c>
      <c r="X309">
        <f ca="1"/>
        <v>46372</v>
      </c>
      <c r="Y309">
        <f ca="1"/>
        <v>731.22000000000264</v>
      </c>
      <c r="Z309" t="str">
        <f ca="1"/>
        <v>Acct  1 - US Bank</v>
      </c>
      <c r="AA309" t="str">
        <f ca="1"/>
        <v>Motorcycle</v>
      </c>
      <c r="AB309">
        <f ca="1"/>
        <v>46372</v>
      </c>
      <c r="AC309">
        <f ca="1"/>
        <v>10434.499999999998</v>
      </c>
      <c r="AD309" t="str">
        <f ca="1"/>
        <v>Acct  2 - Wells Fargo</v>
      </c>
      <c r="AE309" t="str">
        <f ca="1"/>
        <v>Motorcycle</v>
      </c>
      <c r="AF309">
        <f ca="1"/>
        <v>46372</v>
      </c>
      <c r="AG309">
        <f ca="1"/>
        <v>25472.39</v>
      </c>
      <c r="AH309" t="str">
        <f ca="1"/>
        <v>Acct  3 - ADP</v>
      </c>
      <c r="AI309" t="str">
        <f ca="1"/>
        <v>Motorcycle</v>
      </c>
      <c r="AJ309">
        <f ca="1"/>
        <v>46372</v>
      </c>
      <c r="AK309">
        <f ca="1"/>
        <v>114.43</v>
      </c>
      <c r="AL309" t="str">
        <f ca="1"/>
        <v>Acct  4 - Marcus</v>
      </c>
      <c r="AM309" t="str">
        <f ca="1"/>
        <v>Motorcycle</v>
      </c>
      <c r="AN309">
        <f ca="1"/>
        <v>46372</v>
      </c>
      <c r="AO309">
        <f ca="1"/>
        <v>12062.04</v>
      </c>
      <c r="AP309" t="str">
        <f ca="1"/>
        <v>Acct  5 - T.Rowe Price</v>
      </c>
      <c r="AQ309" t="str">
        <f ca="1"/>
        <v>Motorcycle</v>
      </c>
      <c r="AR309">
        <f ca="1"/>
        <v>46372</v>
      </c>
      <c r="AS309">
        <f ca="1"/>
        <v>-3201.05</v>
      </c>
      <c r="AT309" t="str">
        <f ca="1"/>
        <v>Acct  6 - Platinum</v>
      </c>
      <c r="AU309" t="str">
        <f ca="1"/>
        <v>Motorcycle</v>
      </c>
      <c r="AV309">
        <f ca="1"/>
        <v>46372</v>
      </c>
      <c r="AW309">
        <f ca="1"/>
        <v>-7043.82</v>
      </c>
      <c r="AX309" t="str">
        <f ca="1"/>
        <v>Acct  7 - Visa Go</v>
      </c>
      <c r="AY309" t="str">
        <f ca="1"/>
        <v>Motorcycle</v>
      </c>
      <c r="AZ309">
        <f ca="1"/>
        <v>46372</v>
      </c>
      <c r="BA309">
        <f ca="1"/>
        <v>-4271.75</v>
      </c>
      <c r="BB309" t="str">
        <f ca="1"/>
        <v>Acct  8 - CareCredit</v>
      </c>
      <c r="BC309" t="str">
        <f ca="1"/>
        <v>Motorcycle</v>
      </c>
      <c r="BD309">
        <f ca="1"/>
        <v>46372</v>
      </c>
      <c r="BE309">
        <f ca="1"/>
        <v>0</v>
      </c>
      <c r="BF309" t="str">
        <f ca="1"/>
        <v>Acct  9 - Costco</v>
      </c>
      <c r="BG309" t="str">
        <f ca="1"/>
        <v>Motorcycle</v>
      </c>
      <c r="BH309">
        <f ca="1"/>
        <v>46372</v>
      </c>
      <c r="BI309">
        <f ca="1"/>
        <v>1400</v>
      </c>
      <c r="BJ309" t="str">
        <f ca="1"/>
        <v xml:space="preserve">Acct 10 - </v>
      </c>
      <c r="BK309" t="str">
        <f ca="1"/>
        <v>Motorcycle</v>
      </c>
      <c r="BL309">
        <f ca="1"/>
        <v>46372</v>
      </c>
      <c r="BM309">
        <f ca="1"/>
        <v>11165.720000000001</v>
      </c>
      <c r="BN309" t="str">
        <f ca="1"/>
        <v xml:space="preserve"> Checking</v>
      </c>
      <c r="BO309" t="str">
        <f ca="1"/>
        <v>Motorcycle</v>
      </c>
      <c r="BP309">
        <f ca="1"/>
        <v>46372</v>
      </c>
      <c r="BQ309">
        <f ca="1"/>
        <v>-14516.619999999999</v>
      </c>
      <c r="BR309" t="str">
        <f ca="1"/>
        <v xml:space="preserve"> Credit</v>
      </c>
      <c r="BS309" t="str">
        <f ca="1"/>
        <v>Motorcycle</v>
      </c>
      <c r="BT309">
        <f ca="1"/>
        <v>46372</v>
      </c>
      <c r="BU309">
        <f ca="1"/>
        <v>37648.86</v>
      </c>
      <c r="BV309" t="str">
        <f ca="1"/>
        <v xml:space="preserve"> Savings</v>
      </c>
      <c r="BW309" t="str">
        <f ca="1"/>
        <v>Motorcycle</v>
      </c>
      <c r="BX309">
        <f ca="1"/>
        <v>46372</v>
      </c>
      <c r="BY309">
        <f ca="1"/>
        <v>35697.96</v>
      </c>
      <c r="BZ309" t="str">
        <f ca="1"/>
        <v xml:space="preserve"> Net Worth</v>
      </c>
    </row>
    <row r="310" spans="1:78" x14ac:dyDescent="0.25">
      <c r="A310" t="str">
        <f ca="1"/>
        <v>Motorcycle</v>
      </c>
      <c r="B310" s="8">
        <f ca="1"/>
        <v>46372</v>
      </c>
      <c r="C310" s="107">
        <f ca="1"/>
        <v>731.22000000000264</v>
      </c>
      <c r="D310" t="str">
        <f ca="1"/>
        <v>Acct  1 - US Bank</v>
      </c>
      <c r="F310" t="str">
        <f ca="1"/>
        <v>Paycheck</v>
      </c>
      <c r="G310" s="8">
        <f ca="1"/>
        <v>46374</v>
      </c>
      <c r="H310" s="107">
        <f ca="1"/>
        <v>12765.720000000001</v>
      </c>
      <c r="I310" s="107">
        <f ca="1"/>
        <v>-14516.619999999999</v>
      </c>
      <c r="J310" s="107">
        <f ca="1"/>
        <v>37648.86</v>
      </c>
      <c r="K310" s="107">
        <f ca="1"/>
        <v>37297.96</v>
      </c>
      <c r="L310" s="107">
        <f ca="1"/>
        <v>1871.2200000000025</v>
      </c>
      <c r="M310" s="107">
        <f ca="1"/>
        <v>10894.499999999998</v>
      </c>
      <c r="N310" s="107">
        <f ca="1"/>
        <v>25472.39</v>
      </c>
      <c r="O310" s="107">
        <f ca="1"/>
        <v>114.43</v>
      </c>
      <c r="P310" s="107">
        <f ca="1"/>
        <v>12062.04</v>
      </c>
      <c r="Q310" s="107">
        <f ca="1"/>
        <v>-3201.05</v>
      </c>
      <c r="R310" s="107">
        <f ca="1"/>
        <v>-7043.82</v>
      </c>
      <c r="S310" s="107">
        <f ca="1"/>
        <v>-4271.75</v>
      </c>
      <c r="T310" s="107">
        <f ca="1"/>
        <v>0</v>
      </c>
      <c r="U310" s="107">
        <f ca="1"/>
        <v>1400</v>
      </c>
      <c r="W310" t="str">
        <f ca="1"/>
        <v>Paycheck</v>
      </c>
      <c r="X310">
        <f ca="1"/>
        <v>46374</v>
      </c>
      <c r="Y310">
        <f ca="1"/>
        <v>1871.2200000000025</v>
      </c>
      <c r="Z310" t="str">
        <f ca="1"/>
        <v>Acct  1 - US Bank</v>
      </c>
      <c r="AA310" t="str">
        <f ca="1"/>
        <v>Paycheck</v>
      </c>
      <c r="AB310">
        <f ca="1"/>
        <v>46374</v>
      </c>
      <c r="AC310">
        <f ca="1"/>
        <v>10894.499999999998</v>
      </c>
      <c r="AD310" t="str">
        <f ca="1"/>
        <v>Acct  2 - Wells Fargo</v>
      </c>
      <c r="AE310" t="str">
        <f ca="1"/>
        <v>Paycheck</v>
      </c>
      <c r="AF310">
        <f ca="1"/>
        <v>46374</v>
      </c>
      <c r="AG310">
        <f ca="1"/>
        <v>25472.39</v>
      </c>
      <c r="AH310" t="str">
        <f ca="1"/>
        <v>Acct  3 - ADP</v>
      </c>
      <c r="AI310" t="str">
        <f ca="1"/>
        <v>Paycheck</v>
      </c>
      <c r="AJ310">
        <f ca="1"/>
        <v>46374</v>
      </c>
      <c r="AK310">
        <f ca="1"/>
        <v>114.43</v>
      </c>
      <c r="AL310" t="str">
        <f ca="1"/>
        <v>Acct  4 - Marcus</v>
      </c>
      <c r="AM310" t="str">
        <f ca="1"/>
        <v>Paycheck</v>
      </c>
      <c r="AN310">
        <f ca="1"/>
        <v>46374</v>
      </c>
      <c r="AO310">
        <f ca="1"/>
        <v>12062.04</v>
      </c>
      <c r="AP310" t="str">
        <f ca="1"/>
        <v>Acct  5 - T.Rowe Price</v>
      </c>
      <c r="AQ310" t="str">
        <f ca="1"/>
        <v>Paycheck</v>
      </c>
      <c r="AR310">
        <f ca="1"/>
        <v>46374</v>
      </c>
      <c r="AS310">
        <f ca="1"/>
        <v>-3201.05</v>
      </c>
      <c r="AT310" t="str">
        <f ca="1"/>
        <v>Acct  6 - Platinum</v>
      </c>
      <c r="AU310" t="str">
        <f ca="1"/>
        <v>Paycheck</v>
      </c>
      <c r="AV310">
        <f ca="1"/>
        <v>46374</v>
      </c>
      <c r="AW310">
        <f ca="1"/>
        <v>-7043.82</v>
      </c>
      <c r="AX310" t="str">
        <f ca="1"/>
        <v>Acct  7 - Visa Go</v>
      </c>
      <c r="AY310" t="str">
        <f ca="1"/>
        <v>Paycheck</v>
      </c>
      <c r="AZ310">
        <f ca="1"/>
        <v>46374</v>
      </c>
      <c r="BA310">
        <f ca="1"/>
        <v>-4271.75</v>
      </c>
      <c r="BB310" t="str">
        <f ca="1"/>
        <v>Acct  8 - CareCredit</v>
      </c>
      <c r="BC310" t="str">
        <f ca="1"/>
        <v>Paycheck</v>
      </c>
      <c r="BD310">
        <f ca="1"/>
        <v>46374</v>
      </c>
      <c r="BE310">
        <f ca="1"/>
        <v>0</v>
      </c>
      <c r="BF310" t="str">
        <f ca="1"/>
        <v>Acct  9 - Costco</v>
      </c>
      <c r="BG310" t="str">
        <f ca="1"/>
        <v>Paycheck</v>
      </c>
      <c r="BH310">
        <f ca="1"/>
        <v>46374</v>
      </c>
      <c r="BI310">
        <f ca="1"/>
        <v>1400</v>
      </c>
      <c r="BJ310" t="str">
        <f ca="1"/>
        <v xml:space="preserve">Acct 10 - </v>
      </c>
      <c r="BK310" t="str">
        <f ca="1"/>
        <v>Paycheck</v>
      </c>
      <c r="BL310">
        <f ca="1"/>
        <v>46374</v>
      </c>
      <c r="BM310">
        <f ca="1"/>
        <v>12765.720000000001</v>
      </c>
      <c r="BN310" t="str">
        <f ca="1"/>
        <v xml:space="preserve"> Checking</v>
      </c>
      <c r="BO310" t="str">
        <f ca="1"/>
        <v>Paycheck</v>
      </c>
      <c r="BP310">
        <f ca="1"/>
        <v>46374</v>
      </c>
      <c r="BQ310">
        <f ca="1"/>
        <v>-14516.619999999999</v>
      </c>
      <c r="BR310" t="str">
        <f ca="1"/>
        <v xml:space="preserve"> Credit</v>
      </c>
      <c r="BS310" t="str">
        <f ca="1"/>
        <v>Paycheck</v>
      </c>
      <c r="BT310">
        <f ca="1"/>
        <v>46374</v>
      </c>
      <c r="BU310">
        <f ca="1"/>
        <v>37648.86</v>
      </c>
      <c r="BV310" t="str">
        <f ca="1"/>
        <v xml:space="preserve"> Savings</v>
      </c>
      <c r="BW310" t="str">
        <f ca="1"/>
        <v>Paycheck</v>
      </c>
      <c r="BX310">
        <f ca="1"/>
        <v>46374</v>
      </c>
      <c r="BY310">
        <f ca="1"/>
        <v>37297.96</v>
      </c>
      <c r="BZ310" t="str">
        <f ca="1"/>
        <v xml:space="preserve"> Net Worth</v>
      </c>
    </row>
    <row r="311" spans="1:78" x14ac:dyDescent="0.25">
      <c r="A311" t="str">
        <f ca="1"/>
        <v>Paycheck</v>
      </c>
      <c r="B311" s="8">
        <f ca="1"/>
        <v>46374</v>
      </c>
      <c r="C311" s="107">
        <f ca="1"/>
        <v>1871.2200000000025</v>
      </c>
      <c r="D311" t="str">
        <f ca="1"/>
        <v>Acct  1 - US Bank</v>
      </c>
      <c r="F311" t="str">
        <f ca="1"/>
        <v>Ameritas</v>
      </c>
      <c r="G311" s="8">
        <f ca="1"/>
        <v>46374</v>
      </c>
      <c r="H311" s="107">
        <f ca="1"/>
        <v>12765.720000000001</v>
      </c>
      <c r="I311" s="107">
        <f ca="1"/>
        <v>-14516.619999999999</v>
      </c>
      <c r="J311" s="107">
        <f ca="1"/>
        <v>37760.86</v>
      </c>
      <c r="K311" s="107">
        <f ca="1"/>
        <v>37409.96</v>
      </c>
      <c r="L311" s="107">
        <f ca="1"/>
        <v>1871.2200000000025</v>
      </c>
      <c r="M311" s="107">
        <f ca="1"/>
        <v>10894.499999999998</v>
      </c>
      <c r="N311" s="107">
        <f ca="1"/>
        <v>25584.39</v>
      </c>
      <c r="O311" s="107">
        <f ca="1"/>
        <v>114.43</v>
      </c>
      <c r="P311" s="107">
        <f ca="1"/>
        <v>12062.04</v>
      </c>
      <c r="Q311" s="107">
        <f ca="1"/>
        <v>-3201.05</v>
      </c>
      <c r="R311" s="107">
        <f ca="1"/>
        <v>-7043.82</v>
      </c>
      <c r="S311" s="107">
        <f ca="1"/>
        <v>-4271.75</v>
      </c>
      <c r="T311" s="107">
        <f ca="1"/>
        <v>0</v>
      </c>
      <c r="U311" s="107">
        <f ca="1"/>
        <v>1400</v>
      </c>
      <c r="W311" t="str">
        <f ca="1"/>
        <v>Ameritas</v>
      </c>
      <c r="X311">
        <f ca="1"/>
        <v>46374</v>
      </c>
      <c r="Y311">
        <f ca="1"/>
        <v>1871.2200000000025</v>
      </c>
      <c r="Z311" t="str">
        <f ca="1"/>
        <v>Acct  1 - US Bank</v>
      </c>
      <c r="AA311" t="str">
        <f ca="1"/>
        <v>Ameritas</v>
      </c>
      <c r="AB311">
        <f ca="1"/>
        <v>46374</v>
      </c>
      <c r="AC311">
        <f ca="1"/>
        <v>10894.499999999998</v>
      </c>
      <c r="AD311" t="str">
        <f ca="1"/>
        <v>Acct  2 - Wells Fargo</v>
      </c>
      <c r="AE311" t="str">
        <f ca="1"/>
        <v>Ameritas</v>
      </c>
      <c r="AF311">
        <f ca="1"/>
        <v>46374</v>
      </c>
      <c r="AG311">
        <f ca="1"/>
        <v>25584.39</v>
      </c>
      <c r="AH311" t="str">
        <f ca="1"/>
        <v>Acct  3 - ADP</v>
      </c>
      <c r="AI311" t="str">
        <f ca="1"/>
        <v>Ameritas</v>
      </c>
      <c r="AJ311">
        <f ca="1"/>
        <v>46374</v>
      </c>
      <c r="AK311">
        <f ca="1"/>
        <v>114.43</v>
      </c>
      <c r="AL311" t="str">
        <f ca="1"/>
        <v>Acct  4 - Marcus</v>
      </c>
      <c r="AM311" t="str">
        <f ca="1"/>
        <v>Ameritas</v>
      </c>
      <c r="AN311">
        <f ca="1"/>
        <v>46374</v>
      </c>
      <c r="AO311">
        <f ca="1"/>
        <v>12062.04</v>
      </c>
      <c r="AP311" t="str">
        <f ca="1"/>
        <v>Acct  5 - T.Rowe Price</v>
      </c>
      <c r="AQ311" t="str">
        <f ca="1"/>
        <v>Ameritas</v>
      </c>
      <c r="AR311">
        <f ca="1"/>
        <v>46374</v>
      </c>
      <c r="AS311">
        <f ca="1"/>
        <v>-3201.05</v>
      </c>
      <c r="AT311" t="str">
        <f ca="1"/>
        <v>Acct  6 - Platinum</v>
      </c>
      <c r="AU311" t="str">
        <f ca="1"/>
        <v>Ameritas</v>
      </c>
      <c r="AV311">
        <f ca="1"/>
        <v>46374</v>
      </c>
      <c r="AW311">
        <f ca="1"/>
        <v>-7043.82</v>
      </c>
      <c r="AX311" t="str">
        <f ca="1"/>
        <v>Acct  7 - Visa Go</v>
      </c>
      <c r="AY311" t="str">
        <f ca="1"/>
        <v>Ameritas</v>
      </c>
      <c r="AZ311">
        <f ca="1"/>
        <v>46374</v>
      </c>
      <c r="BA311">
        <f ca="1"/>
        <v>-4271.75</v>
      </c>
      <c r="BB311" t="str">
        <f ca="1"/>
        <v>Acct  8 - CareCredit</v>
      </c>
      <c r="BC311" t="str">
        <f ca="1"/>
        <v>Ameritas</v>
      </c>
      <c r="BD311">
        <f ca="1"/>
        <v>46374</v>
      </c>
      <c r="BE311">
        <f ca="1"/>
        <v>0</v>
      </c>
      <c r="BF311" t="str">
        <f ca="1"/>
        <v>Acct  9 - Costco</v>
      </c>
      <c r="BG311" t="str">
        <f ca="1"/>
        <v>Ameritas</v>
      </c>
      <c r="BH311">
        <f ca="1"/>
        <v>46374</v>
      </c>
      <c r="BI311">
        <f ca="1"/>
        <v>1400</v>
      </c>
      <c r="BJ311" t="str">
        <f ca="1"/>
        <v xml:space="preserve">Acct 10 - </v>
      </c>
      <c r="BK311" t="str">
        <f ca="1"/>
        <v>Ameritas</v>
      </c>
      <c r="BL311">
        <f ca="1"/>
        <v>46374</v>
      </c>
      <c r="BM311">
        <f ca="1"/>
        <v>12765.720000000001</v>
      </c>
      <c r="BN311" t="str">
        <f ca="1"/>
        <v xml:space="preserve"> Checking</v>
      </c>
      <c r="BO311" t="str">
        <f ca="1"/>
        <v>Ameritas</v>
      </c>
      <c r="BP311">
        <f ca="1"/>
        <v>46374</v>
      </c>
      <c r="BQ311">
        <f ca="1"/>
        <v>-14516.619999999999</v>
      </c>
      <c r="BR311" t="str">
        <f ca="1"/>
        <v xml:space="preserve"> Credit</v>
      </c>
      <c r="BS311" t="str">
        <f ca="1"/>
        <v>Ameritas</v>
      </c>
      <c r="BT311">
        <f ca="1"/>
        <v>46374</v>
      </c>
      <c r="BU311">
        <f ca="1"/>
        <v>37760.86</v>
      </c>
      <c r="BV311" t="str">
        <f ca="1"/>
        <v xml:space="preserve"> Savings</v>
      </c>
      <c r="BW311" t="str">
        <f ca="1"/>
        <v>Ameritas</v>
      </c>
      <c r="BX311">
        <f ca="1"/>
        <v>46374</v>
      </c>
      <c r="BY311">
        <f ca="1"/>
        <v>37409.96</v>
      </c>
      <c r="BZ311" t="str">
        <f ca="1"/>
        <v xml:space="preserve"> Net Worth</v>
      </c>
    </row>
    <row r="312" spans="1:78" x14ac:dyDescent="0.25">
      <c r="A312" t="str">
        <f ca="1"/>
        <v>Ameritas</v>
      </c>
      <c r="B312" s="8">
        <f ca="1"/>
        <v>46374</v>
      </c>
      <c r="C312" s="107">
        <f ca="1"/>
        <v>1871.2200000000025</v>
      </c>
      <c r="D312" t="str">
        <f ca="1"/>
        <v>Acct  1 - US Bank</v>
      </c>
      <c r="F312" t="str">
        <f ca="1"/>
        <v>Groceries</v>
      </c>
      <c r="G312" s="8">
        <f ca="1"/>
        <v>46375</v>
      </c>
      <c r="H312" s="107">
        <f ca="1"/>
        <v>12565.720000000001</v>
      </c>
      <c r="I312" s="107">
        <f ca="1"/>
        <v>-14516.619999999999</v>
      </c>
      <c r="J312" s="107">
        <f ca="1"/>
        <v>37760.86</v>
      </c>
      <c r="K312" s="107">
        <f ca="1"/>
        <v>37209.96</v>
      </c>
      <c r="L312" s="107">
        <f ca="1"/>
        <v>1871.2200000000025</v>
      </c>
      <c r="M312" s="107">
        <f ca="1"/>
        <v>10694.499999999998</v>
      </c>
      <c r="N312" s="107">
        <f ca="1"/>
        <v>25584.39</v>
      </c>
      <c r="O312" s="107">
        <f ca="1"/>
        <v>114.43</v>
      </c>
      <c r="P312" s="107">
        <f ca="1"/>
        <v>12062.04</v>
      </c>
      <c r="Q312" s="107">
        <f ca="1"/>
        <v>-3201.05</v>
      </c>
      <c r="R312" s="107">
        <f ca="1"/>
        <v>-7043.82</v>
      </c>
      <c r="S312" s="107">
        <f ca="1"/>
        <v>-4271.75</v>
      </c>
      <c r="T312" s="107">
        <f ca="1"/>
        <v>0</v>
      </c>
      <c r="U312" s="107">
        <f ca="1"/>
        <v>1400</v>
      </c>
      <c r="W312" t="str">
        <f ca="1"/>
        <v>Groceries</v>
      </c>
      <c r="X312">
        <f ca="1"/>
        <v>46375</v>
      </c>
      <c r="Y312">
        <f ca="1"/>
        <v>1871.2200000000025</v>
      </c>
      <c r="Z312" t="str">
        <f ca="1"/>
        <v>Acct  1 - US Bank</v>
      </c>
      <c r="AA312" t="str">
        <f ca="1"/>
        <v>Groceries</v>
      </c>
      <c r="AB312">
        <f ca="1"/>
        <v>46375</v>
      </c>
      <c r="AC312">
        <f ca="1"/>
        <v>10694.499999999998</v>
      </c>
      <c r="AD312" t="str">
        <f ca="1"/>
        <v>Acct  2 - Wells Fargo</v>
      </c>
      <c r="AE312" t="str">
        <f ca="1"/>
        <v>Groceries</v>
      </c>
      <c r="AF312">
        <f ca="1"/>
        <v>46375</v>
      </c>
      <c r="AG312">
        <f ca="1"/>
        <v>25584.39</v>
      </c>
      <c r="AH312" t="str">
        <f ca="1"/>
        <v>Acct  3 - ADP</v>
      </c>
      <c r="AI312" t="str">
        <f ca="1"/>
        <v>Groceries</v>
      </c>
      <c r="AJ312">
        <f ca="1"/>
        <v>46375</v>
      </c>
      <c r="AK312">
        <f ca="1"/>
        <v>114.43</v>
      </c>
      <c r="AL312" t="str">
        <f ca="1"/>
        <v>Acct  4 - Marcus</v>
      </c>
      <c r="AM312" t="str">
        <f ca="1"/>
        <v>Groceries</v>
      </c>
      <c r="AN312">
        <f ca="1"/>
        <v>46375</v>
      </c>
      <c r="AO312">
        <f ca="1"/>
        <v>12062.04</v>
      </c>
      <c r="AP312" t="str">
        <f ca="1"/>
        <v>Acct  5 - T.Rowe Price</v>
      </c>
      <c r="AQ312" t="str">
        <f ca="1"/>
        <v>Groceries</v>
      </c>
      <c r="AR312">
        <f ca="1"/>
        <v>46375</v>
      </c>
      <c r="AS312">
        <f ca="1"/>
        <v>-3201.05</v>
      </c>
      <c r="AT312" t="str">
        <f ca="1"/>
        <v>Acct  6 - Platinum</v>
      </c>
      <c r="AU312" t="str">
        <f ca="1"/>
        <v>Groceries</v>
      </c>
      <c r="AV312">
        <f ca="1"/>
        <v>46375</v>
      </c>
      <c r="AW312">
        <f ca="1"/>
        <v>-7043.82</v>
      </c>
      <c r="AX312" t="str">
        <f ca="1"/>
        <v>Acct  7 - Visa Go</v>
      </c>
      <c r="AY312" t="str">
        <f ca="1"/>
        <v>Groceries</v>
      </c>
      <c r="AZ312">
        <f ca="1"/>
        <v>46375</v>
      </c>
      <c r="BA312">
        <f ca="1"/>
        <v>-4271.75</v>
      </c>
      <c r="BB312" t="str">
        <f ca="1"/>
        <v>Acct  8 - CareCredit</v>
      </c>
      <c r="BC312" t="str">
        <f ca="1"/>
        <v>Groceries</v>
      </c>
      <c r="BD312">
        <f ca="1"/>
        <v>46375</v>
      </c>
      <c r="BE312">
        <f ca="1"/>
        <v>0</v>
      </c>
      <c r="BF312" t="str">
        <f ca="1"/>
        <v>Acct  9 - Costco</v>
      </c>
      <c r="BG312" t="str">
        <f ca="1"/>
        <v>Groceries</v>
      </c>
      <c r="BH312">
        <f ca="1"/>
        <v>46375</v>
      </c>
      <c r="BI312">
        <f ca="1"/>
        <v>1400</v>
      </c>
      <c r="BJ312" t="str">
        <f ca="1"/>
        <v xml:space="preserve">Acct 10 - </v>
      </c>
      <c r="BK312" t="str">
        <f ca="1"/>
        <v>Groceries</v>
      </c>
      <c r="BL312">
        <f ca="1"/>
        <v>46375</v>
      </c>
      <c r="BM312">
        <f ca="1"/>
        <v>12565.720000000001</v>
      </c>
      <c r="BN312" t="str">
        <f ca="1"/>
        <v xml:space="preserve"> Checking</v>
      </c>
      <c r="BO312" t="str">
        <f ca="1"/>
        <v>Groceries</v>
      </c>
      <c r="BP312">
        <f ca="1"/>
        <v>46375</v>
      </c>
      <c r="BQ312">
        <f ca="1"/>
        <v>-14516.619999999999</v>
      </c>
      <c r="BR312" t="str">
        <f ca="1"/>
        <v xml:space="preserve"> Credit</v>
      </c>
      <c r="BS312" t="str">
        <f ca="1"/>
        <v>Groceries</v>
      </c>
      <c r="BT312">
        <f ca="1"/>
        <v>46375</v>
      </c>
      <c r="BU312">
        <f ca="1"/>
        <v>37760.86</v>
      </c>
      <c r="BV312" t="str">
        <f ca="1"/>
        <v xml:space="preserve"> Savings</v>
      </c>
      <c r="BW312" t="str">
        <f ca="1"/>
        <v>Groceries</v>
      </c>
      <c r="BX312">
        <f ca="1"/>
        <v>46375</v>
      </c>
      <c r="BY312">
        <f ca="1"/>
        <v>37209.96</v>
      </c>
      <c r="BZ312" t="str">
        <f ca="1"/>
        <v xml:space="preserve"> Net Worth</v>
      </c>
    </row>
    <row r="313" spans="1:78" x14ac:dyDescent="0.25">
      <c r="A313" t="str">
        <f ca="1"/>
        <v>Groceries</v>
      </c>
      <c r="B313" s="8">
        <f ca="1"/>
        <v>46375</v>
      </c>
      <c r="C313" s="107">
        <f ca="1"/>
        <v>1871.2200000000025</v>
      </c>
      <c r="D313" t="str">
        <f ca="1"/>
        <v>Acct  1 - US Bank</v>
      </c>
      <c r="F313" t="str">
        <f ca="1"/>
        <v>Food &amp; Drinks</v>
      </c>
      <c r="G313" s="8">
        <f ca="1"/>
        <v>46375</v>
      </c>
      <c r="H313" s="107">
        <f ca="1"/>
        <v>12365.720000000001</v>
      </c>
      <c r="I313" s="107">
        <f ca="1"/>
        <v>-14516.619999999999</v>
      </c>
      <c r="J313" s="107">
        <f ca="1"/>
        <v>37760.86</v>
      </c>
      <c r="K313" s="107">
        <f ca="1"/>
        <v>37009.96</v>
      </c>
      <c r="L313" s="107">
        <f ca="1"/>
        <v>1871.2200000000025</v>
      </c>
      <c r="M313" s="107">
        <f ca="1"/>
        <v>10494.499999999998</v>
      </c>
      <c r="N313" s="107">
        <f ca="1"/>
        <v>25584.39</v>
      </c>
      <c r="O313" s="107">
        <f ca="1"/>
        <v>114.43</v>
      </c>
      <c r="P313" s="107">
        <f ca="1"/>
        <v>12062.04</v>
      </c>
      <c r="Q313" s="107">
        <f ca="1"/>
        <v>-3201.05</v>
      </c>
      <c r="R313" s="107">
        <f ca="1"/>
        <v>-7043.82</v>
      </c>
      <c r="S313" s="107">
        <f ca="1"/>
        <v>-4271.75</v>
      </c>
      <c r="T313" s="107">
        <f ca="1"/>
        <v>0</v>
      </c>
      <c r="U313" s="107">
        <f ca="1"/>
        <v>1400</v>
      </c>
      <c r="W313" t="str">
        <f ca="1"/>
        <v>Food &amp; Drinks</v>
      </c>
      <c r="X313">
        <f ca="1"/>
        <v>46375</v>
      </c>
      <c r="Y313">
        <f ca="1"/>
        <v>1871.2200000000025</v>
      </c>
      <c r="Z313" t="str">
        <f ca="1"/>
        <v>Acct  1 - US Bank</v>
      </c>
      <c r="AA313" t="str">
        <f ca="1"/>
        <v>Food &amp; Drinks</v>
      </c>
      <c r="AB313">
        <f ca="1"/>
        <v>46375</v>
      </c>
      <c r="AC313">
        <f ca="1"/>
        <v>10494.499999999998</v>
      </c>
      <c r="AD313" t="str">
        <f ca="1"/>
        <v>Acct  2 - Wells Fargo</v>
      </c>
      <c r="AE313" t="str">
        <f ca="1"/>
        <v>Food &amp; Drinks</v>
      </c>
      <c r="AF313">
        <f ca="1"/>
        <v>46375</v>
      </c>
      <c r="AG313">
        <f ca="1"/>
        <v>25584.39</v>
      </c>
      <c r="AH313" t="str">
        <f ca="1"/>
        <v>Acct  3 - ADP</v>
      </c>
      <c r="AI313" t="str">
        <f ca="1"/>
        <v>Food &amp; Drinks</v>
      </c>
      <c r="AJ313">
        <f ca="1"/>
        <v>46375</v>
      </c>
      <c r="AK313">
        <f ca="1"/>
        <v>114.43</v>
      </c>
      <c r="AL313" t="str">
        <f ca="1"/>
        <v>Acct  4 - Marcus</v>
      </c>
      <c r="AM313" t="str">
        <f ca="1"/>
        <v>Food &amp; Drinks</v>
      </c>
      <c r="AN313">
        <f ca="1"/>
        <v>46375</v>
      </c>
      <c r="AO313">
        <f ca="1"/>
        <v>12062.04</v>
      </c>
      <c r="AP313" t="str">
        <f ca="1"/>
        <v>Acct  5 - T.Rowe Price</v>
      </c>
      <c r="AQ313" t="str">
        <f ca="1"/>
        <v>Food &amp; Drinks</v>
      </c>
      <c r="AR313">
        <f ca="1"/>
        <v>46375</v>
      </c>
      <c r="AS313">
        <f ca="1"/>
        <v>-3201.05</v>
      </c>
      <c r="AT313" t="str">
        <f ca="1"/>
        <v>Acct  6 - Platinum</v>
      </c>
      <c r="AU313" t="str">
        <f ca="1"/>
        <v>Food &amp; Drinks</v>
      </c>
      <c r="AV313">
        <f ca="1"/>
        <v>46375</v>
      </c>
      <c r="AW313">
        <f ca="1"/>
        <v>-7043.82</v>
      </c>
      <c r="AX313" t="str">
        <f ca="1"/>
        <v>Acct  7 - Visa Go</v>
      </c>
      <c r="AY313" t="str">
        <f ca="1"/>
        <v>Food &amp; Drinks</v>
      </c>
      <c r="AZ313">
        <f ca="1"/>
        <v>46375</v>
      </c>
      <c r="BA313">
        <f ca="1"/>
        <v>-4271.75</v>
      </c>
      <c r="BB313" t="str">
        <f ca="1"/>
        <v>Acct  8 - CareCredit</v>
      </c>
      <c r="BC313" t="str">
        <f ca="1"/>
        <v>Food &amp; Drinks</v>
      </c>
      <c r="BD313">
        <f ca="1"/>
        <v>46375</v>
      </c>
      <c r="BE313">
        <f ca="1"/>
        <v>0</v>
      </c>
      <c r="BF313" t="str">
        <f ca="1"/>
        <v>Acct  9 - Costco</v>
      </c>
      <c r="BG313" t="str">
        <f ca="1"/>
        <v>Food &amp; Drinks</v>
      </c>
      <c r="BH313">
        <f ca="1"/>
        <v>46375</v>
      </c>
      <c r="BI313">
        <f ca="1"/>
        <v>1400</v>
      </c>
      <c r="BJ313" t="str">
        <f ca="1"/>
        <v xml:space="preserve">Acct 10 - </v>
      </c>
      <c r="BK313" t="str">
        <f ca="1"/>
        <v>Food &amp; Drinks</v>
      </c>
      <c r="BL313">
        <f ca="1"/>
        <v>46375</v>
      </c>
      <c r="BM313">
        <f ca="1"/>
        <v>12365.720000000001</v>
      </c>
      <c r="BN313" t="str">
        <f ca="1"/>
        <v xml:space="preserve"> Checking</v>
      </c>
      <c r="BO313" t="str">
        <f ca="1"/>
        <v>Food &amp; Drinks</v>
      </c>
      <c r="BP313">
        <f ca="1"/>
        <v>46375</v>
      </c>
      <c r="BQ313">
        <f ca="1"/>
        <v>-14516.619999999999</v>
      </c>
      <c r="BR313" t="str">
        <f ca="1"/>
        <v xml:space="preserve"> Credit</v>
      </c>
      <c r="BS313" t="str">
        <f ca="1"/>
        <v>Food &amp; Drinks</v>
      </c>
      <c r="BT313">
        <f ca="1"/>
        <v>46375</v>
      </c>
      <c r="BU313">
        <f ca="1"/>
        <v>37760.86</v>
      </c>
      <c r="BV313" t="str">
        <f ca="1"/>
        <v xml:space="preserve"> Savings</v>
      </c>
      <c r="BW313" t="str">
        <f ca="1"/>
        <v>Food &amp; Drinks</v>
      </c>
      <c r="BX313">
        <f ca="1"/>
        <v>46375</v>
      </c>
      <c r="BY313">
        <f ca="1"/>
        <v>37009.96</v>
      </c>
      <c r="BZ313" t="str">
        <f ca="1"/>
        <v xml:space="preserve"> Net Worth</v>
      </c>
    </row>
    <row r="314" spans="1:78" x14ac:dyDescent="0.25">
      <c r="A314" t="str">
        <f ca="1"/>
        <v>Food &amp; Drinks</v>
      </c>
      <c r="B314" s="8">
        <f ca="1"/>
        <v>46375</v>
      </c>
      <c r="C314" s="107">
        <f ca="1"/>
        <v>1871.2200000000025</v>
      </c>
      <c r="D314" t="str">
        <f ca="1"/>
        <v>Acct  1 - US Bank</v>
      </c>
      <c r="F314" t="str">
        <f ca="1"/>
        <v>Netflix</v>
      </c>
      <c r="G314" s="8">
        <f ca="1"/>
        <v>46376</v>
      </c>
      <c r="H314" s="107">
        <f ca="1"/>
        <v>12340.730000000001</v>
      </c>
      <c r="I314" s="107">
        <f ca="1"/>
        <v>-14516.619999999999</v>
      </c>
      <c r="J314" s="107">
        <f ca="1"/>
        <v>37760.86</v>
      </c>
      <c r="K314" s="107">
        <f ca="1"/>
        <v>36984.97</v>
      </c>
      <c r="L314" s="107">
        <f ca="1"/>
        <v>1846.2300000000025</v>
      </c>
      <c r="M314" s="107">
        <f ca="1"/>
        <v>10494.499999999998</v>
      </c>
      <c r="N314" s="107">
        <f ca="1"/>
        <v>25584.39</v>
      </c>
      <c r="O314" s="107">
        <f ca="1"/>
        <v>114.43</v>
      </c>
      <c r="P314" s="107">
        <f ca="1"/>
        <v>12062.04</v>
      </c>
      <c r="Q314" s="107">
        <f ca="1"/>
        <v>-3201.05</v>
      </c>
      <c r="R314" s="107">
        <f ca="1"/>
        <v>-7043.82</v>
      </c>
      <c r="S314" s="107">
        <f ca="1"/>
        <v>-4271.75</v>
      </c>
      <c r="T314" s="107">
        <f ca="1"/>
        <v>0</v>
      </c>
      <c r="U314" s="107">
        <f ca="1"/>
        <v>1400</v>
      </c>
      <c r="W314" t="str">
        <f ca="1"/>
        <v>Netflix</v>
      </c>
      <c r="X314">
        <f ca="1"/>
        <v>46376</v>
      </c>
      <c r="Y314">
        <f ca="1"/>
        <v>1846.2300000000025</v>
      </c>
      <c r="Z314" t="str">
        <f ca="1"/>
        <v>Acct  1 - US Bank</v>
      </c>
      <c r="AA314" t="str">
        <f ca="1"/>
        <v>Netflix</v>
      </c>
      <c r="AB314">
        <f ca="1"/>
        <v>46376</v>
      </c>
      <c r="AC314">
        <f ca="1"/>
        <v>10494.499999999998</v>
      </c>
      <c r="AD314" t="str">
        <f ca="1"/>
        <v>Acct  2 - Wells Fargo</v>
      </c>
      <c r="AE314" t="str">
        <f ca="1"/>
        <v>Netflix</v>
      </c>
      <c r="AF314">
        <f ca="1"/>
        <v>46376</v>
      </c>
      <c r="AG314">
        <f ca="1"/>
        <v>25584.39</v>
      </c>
      <c r="AH314" t="str">
        <f ca="1"/>
        <v>Acct  3 - ADP</v>
      </c>
      <c r="AI314" t="str">
        <f ca="1"/>
        <v>Netflix</v>
      </c>
      <c r="AJ314">
        <f ca="1"/>
        <v>46376</v>
      </c>
      <c r="AK314">
        <f ca="1"/>
        <v>114.43</v>
      </c>
      <c r="AL314" t="str">
        <f ca="1"/>
        <v>Acct  4 - Marcus</v>
      </c>
      <c r="AM314" t="str">
        <f ca="1"/>
        <v>Netflix</v>
      </c>
      <c r="AN314">
        <f ca="1"/>
        <v>46376</v>
      </c>
      <c r="AO314">
        <f ca="1"/>
        <v>12062.04</v>
      </c>
      <c r="AP314" t="str">
        <f ca="1"/>
        <v>Acct  5 - T.Rowe Price</v>
      </c>
      <c r="AQ314" t="str">
        <f ca="1"/>
        <v>Netflix</v>
      </c>
      <c r="AR314">
        <f ca="1"/>
        <v>46376</v>
      </c>
      <c r="AS314">
        <f ca="1"/>
        <v>-3201.05</v>
      </c>
      <c r="AT314" t="str">
        <f ca="1"/>
        <v>Acct  6 - Platinum</v>
      </c>
      <c r="AU314" t="str">
        <f ca="1"/>
        <v>Netflix</v>
      </c>
      <c r="AV314">
        <f ca="1"/>
        <v>46376</v>
      </c>
      <c r="AW314">
        <f ca="1"/>
        <v>-7043.82</v>
      </c>
      <c r="AX314" t="str">
        <f ca="1"/>
        <v>Acct  7 - Visa Go</v>
      </c>
      <c r="AY314" t="str">
        <f ca="1"/>
        <v>Netflix</v>
      </c>
      <c r="AZ314">
        <f ca="1"/>
        <v>46376</v>
      </c>
      <c r="BA314">
        <f ca="1"/>
        <v>-4271.75</v>
      </c>
      <c r="BB314" t="str">
        <f ca="1"/>
        <v>Acct  8 - CareCredit</v>
      </c>
      <c r="BC314" t="str">
        <f ca="1"/>
        <v>Netflix</v>
      </c>
      <c r="BD314">
        <f ca="1"/>
        <v>46376</v>
      </c>
      <c r="BE314">
        <f ca="1"/>
        <v>0</v>
      </c>
      <c r="BF314" t="str">
        <f ca="1"/>
        <v>Acct  9 - Costco</v>
      </c>
      <c r="BG314" t="str">
        <f ca="1"/>
        <v>Netflix</v>
      </c>
      <c r="BH314">
        <f ca="1"/>
        <v>46376</v>
      </c>
      <c r="BI314">
        <f ca="1"/>
        <v>1400</v>
      </c>
      <c r="BJ314" t="str">
        <f ca="1"/>
        <v xml:space="preserve">Acct 10 - </v>
      </c>
      <c r="BK314" t="str">
        <f ca="1"/>
        <v>Netflix</v>
      </c>
      <c r="BL314">
        <f ca="1"/>
        <v>46376</v>
      </c>
      <c r="BM314">
        <f ca="1"/>
        <v>12340.730000000001</v>
      </c>
      <c r="BN314" t="str">
        <f ca="1"/>
        <v xml:space="preserve"> Checking</v>
      </c>
      <c r="BO314" t="str">
        <f ca="1"/>
        <v>Netflix</v>
      </c>
      <c r="BP314">
        <f ca="1"/>
        <v>46376</v>
      </c>
      <c r="BQ314">
        <f ca="1"/>
        <v>-14516.619999999999</v>
      </c>
      <c r="BR314" t="str">
        <f ca="1"/>
        <v xml:space="preserve"> Credit</v>
      </c>
      <c r="BS314" t="str">
        <f ca="1"/>
        <v>Netflix</v>
      </c>
      <c r="BT314">
        <f ca="1"/>
        <v>46376</v>
      </c>
      <c r="BU314">
        <f ca="1"/>
        <v>37760.86</v>
      </c>
      <c r="BV314" t="str">
        <f ca="1"/>
        <v xml:space="preserve"> Savings</v>
      </c>
      <c r="BW314" t="str">
        <f ca="1"/>
        <v>Netflix</v>
      </c>
      <c r="BX314">
        <f ca="1"/>
        <v>46376</v>
      </c>
      <c r="BY314">
        <f ca="1"/>
        <v>36984.97</v>
      </c>
      <c r="BZ314" t="str">
        <f ca="1"/>
        <v xml:space="preserve"> Net Worth</v>
      </c>
    </row>
    <row r="315" spans="1:78" x14ac:dyDescent="0.25">
      <c r="A315" t="str">
        <f ca="1"/>
        <v>Netflix</v>
      </c>
      <c r="B315" s="8">
        <f ca="1"/>
        <v>46376</v>
      </c>
      <c r="C315" s="107">
        <f ca="1"/>
        <v>1846.2300000000025</v>
      </c>
      <c r="D315" t="str">
        <f ca="1"/>
        <v>Acct  1 - US Bank</v>
      </c>
      <c r="F315" t="str">
        <f ca="1"/>
        <v>Renters</v>
      </c>
      <c r="G315" s="8">
        <f ca="1"/>
        <v>46377</v>
      </c>
      <c r="H315" s="107">
        <f ca="1"/>
        <v>12329.810000000001</v>
      </c>
      <c r="I315" s="107">
        <f ca="1"/>
        <v>-14516.619999999999</v>
      </c>
      <c r="J315" s="107">
        <f ca="1"/>
        <v>37760.86</v>
      </c>
      <c r="K315" s="107">
        <f ca="1"/>
        <v>36974.049999999996</v>
      </c>
      <c r="L315" s="107">
        <f ca="1"/>
        <v>1835.3100000000024</v>
      </c>
      <c r="M315" s="107">
        <f ca="1"/>
        <v>10494.499999999998</v>
      </c>
      <c r="N315" s="107">
        <f ca="1"/>
        <v>25584.39</v>
      </c>
      <c r="O315" s="107">
        <f ca="1"/>
        <v>114.43</v>
      </c>
      <c r="P315" s="107">
        <f ca="1"/>
        <v>12062.04</v>
      </c>
      <c r="Q315" s="107">
        <f ca="1"/>
        <v>-3201.05</v>
      </c>
      <c r="R315" s="107">
        <f ca="1"/>
        <v>-7043.82</v>
      </c>
      <c r="S315" s="107">
        <f ca="1"/>
        <v>-4271.75</v>
      </c>
      <c r="T315" s="107">
        <f ca="1"/>
        <v>0</v>
      </c>
      <c r="U315" s="107">
        <f ca="1"/>
        <v>1400</v>
      </c>
      <c r="W315" t="str">
        <f ca="1"/>
        <v>Renters</v>
      </c>
      <c r="X315">
        <f ca="1"/>
        <v>46377</v>
      </c>
      <c r="Y315">
        <f ca="1"/>
        <v>1835.3100000000024</v>
      </c>
      <c r="Z315" t="str">
        <f ca="1"/>
        <v>Acct  1 - US Bank</v>
      </c>
      <c r="AA315" t="str">
        <f ca="1"/>
        <v>Renters</v>
      </c>
      <c r="AB315">
        <f ca="1"/>
        <v>46377</v>
      </c>
      <c r="AC315">
        <f ca="1"/>
        <v>10494.499999999998</v>
      </c>
      <c r="AD315" t="str">
        <f ca="1"/>
        <v>Acct  2 - Wells Fargo</v>
      </c>
      <c r="AE315" t="str">
        <f ca="1"/>
        <v>Renters</v>
      </c>
      <c r="AF315">
        <f ca="1"/>
        <v>46377</v>
      </c>
      <c r="AG315">
        <f ca="1"/>
        <v>25584.39</v>
      </c>
      <c r="AH315" t="str">
        <f ca="1"/>
        <v>Acct  3 - ADP</v>
      </c>
      <c r="AI315" t="str">
        <f ca="1"/>
        <v>Renters</v>
      </c>
      <c r="AJ315">
        <f ca="1"/>
        <v>46377</v>
      </c>
      <c r="AK315">
        <f ca="1"/>
        <v>114.43</v>
      </c>
      <c r="AL315" t="str">
        <f ca="1"/>
        <v>Acct  4 - Marcus</v>
      </c>
      <c r="AM315" t="str">
        <f ca="1"/>
        <v>Renters</v>
      </c>
      <c r="AN315">
        <f ca="1"/>
        <v>46377</v>
      </c>
      <c r="AO315">
        <f ca="1"/>
        <v>12062.04</v>
      </c>
      <c r="AP315" t="str">
        <f ca="1"/>
        <v>Acct  5 - T.Rowe Price</v>
      </c>
      <c r="AQ315" t="str">
        <f ca="1"/>
        <v>Renters</v>
      </c>
      <c r="AR315">
        <f ca="1"/>
        <v>46377</v>
      </c>
      <c r="AS315">
        <f ca="1"/>
        <v>-3201.05</v>
      </c>
      <c r="AT315" t="str">
        <f ca="1"/>
        <v>Acct  6 - Platinum</v>
      </c>
      <c r="AU315" t="str">
        <f ca="1"/>
        <v>Renters</v>
      </c>
      <c r="AV315">
        <f ca="1"/>
        <v>46377</v>
      </c>
      <c r="AW315">
        <f ca="1"/>
        <v>-7043.82</v>
      </c>
      <c r="AX315" t="str">
        <f ca="1"/>
        <v>Acct  7 - Visa Go</v>
      </c>
      <c r="AY315" t="str">
        <f ca="1"/>
        <v>Renters</v>
      </c>
      <c r="AZ315">
        <f ca="1"/>
        <v>46377</v>
      </c>
      <c r="BA315">
        <f ca="1"/>
        <v>-4271.75</v>
      </c>
      <c r="BB315" t="str">
        <f ca="1"/>
        <v>Acct  8 - CareCredit</v>
      </c>
      <c r="BC315" t="str">
        <f ca="1"/>
        <v>Renters</v>
      </c>
      <c r="BD315">
        <f ca="1"/>
        <v>46377</v>
      </c>
      <c r="BE315">
        <f ca="1"/>
        <v>0</v>
      </c>
      <c r="BF315" t="str">
        <f ca="1"/>
        <v>Acct  9 - Costco</v>
      </c>
      <c r="BG315" t="str">
        <f ca="1"/>
        <v>Renters</v>
      </c>
      <c r="BH315">
        <f ca="1"/>
        <v>46377</v>
      </c>
      <c r="BI315">
        <f ca="1"/>
        <v>1400</v>
      </c>
      <c r="BJ315" t="str">
        <f ca="1"/>
        <v xml:space="preserve">Acct 10 - </v>
      </c>
      <c r="BK315" t="str">
        <f ca="1"/>
        <v>Renters</v>
      </c>
      <c r="BL315">
        <f ca="1"/>
        <v>46377</v>
      </c>
      <c r="BM315">
        <f ca="1"/>
        <v>12329.810000000001</v>
      </c>
      <c r="BN315" t="str">
        <f ca="1"/>
        <v xml:space="preserve"> Checking</v>
      </c>
      <c r="BO315" t="str">
        <f ca="1"/>
        <v>Renters</v>
      </c>
      <c r="BP315">
        <f ca="1"/>
        <v>46377</v>
      </c>
      <c r="BQ315">
        <f ca="1"/>
        <v>-14516.619999999999</v>
      </c>
      <c r="BR315" t="str">
        <f ca="1"/>
        <v xml:space="preserve"> Credit</v>
      </c>
      <c r="BS315" t="str">
        <f ca="1"/>
        <v>Renters</v>
      </c>
      <c r="BT315">
        <f ca="1"/>
        <v>46377</v>
      </c>
      <c r="BU315">
        <f ca="1"/>
        <v>37760.86</v>
      </c>
      <c r="BV315" t="str">
        <f ca="1"/>
        <v xml:space="preserve"> Savings</v>
      </c>
      <c r="BW315" t="str">
        <f ca="1"/>
        <v>Renters</v>
      </c>
      <c r="BX315">
        <f ca="1"/>
        <v>46377</v>
      </c>
      <c r="BY315">
        <f ca="1"/>
        <v>36974.049999999996</v>
      </c>
      <c r="BZ315" t="str">
        <f ca="1"/>
        <v xml:space="preserve"> Net Worth</v>
      </c>
    </row>
    <row r="316" spans="1:78" x14ac:dyDescent="0.25">
      <c r="A316" t="str">
        <f ca="1"/>
        <v>Renters</v>
      </c>
      <c r="B316" s="8">
        <f ca="1"/>
        <v>46377</v>
      </c>
      <c r="C316" s="107">
        <f ca="1"/>
        <v>1835.3100000000024</v>
      </c>
      <c r="D316" t="str">
        <f ca="1"/>
        <v>Acct  1 - US Bank</v>
      </c>
      <c r="F316" t="str">
        <f ca="1"/>
        <v>Sniffies</v>
      </c>
      <c r="G316" s="8">
        <f ca="1"/>
        <v>46377</v>
      </c>
      <c r="H316" s="107">
        <f ca="1"/>
        <v>12269.87</v>
      </c>
      <c r="I316" s="107">
        <f ca="1"/>
        <v>-14516.619999999999</v>
      </c>
      <c r="J316" s="107">
        <f ca="1"/>
        <v>37760.86</v>
      </c>
      <c r="K316" s="107">
        <f ca="1"/>
        <v>36914.11</v>
      </c>
      <c r="L316" s="107">
        <f ca="1"/>
        <v>1775.3700000000024</v>
      </c>
      <c r="M316" s="107">
        <f ca="1"/>
        <v>10494.499999999998</v>
      </c>
      <c r="N316" s="107">
        <f ca="1"/>
        <v>25584.39</v>
      </c>
      <c r="O316" s="107">
        <f ca="1"/>
        <v>114.43</v>
      </c>
      <c r="P316" s="107">
        <f ca="1"/>
        <v>12062.04</v>
      </c>
      <c r="Q316" s="107">
        <f ca="1"/>
        <v>-3201.05</v>
      </c>
      <c r="R316" s="107">
        <f ca="1"/>
        <v>-7043.82</v>
      </c>
      <c r="S316" s="107">
        <f ca="1"/>
        <v>-4271.75</v>
      </c>
      <c r="T316" s="107">
        <f ca="1"/>
        <v>0</v>
      </c>
      <c r="U316" s="107">
        <f ca="1"/>
        <v>1400</v>
      </c>
      <c r="W316" t="str">
        <f ca="1"/>
        <v>Sniffies</v>
      </c>
      <c r="X316">
        <f ca="1"/>
        <v>46377</v>
      </c>
      <c r="Y316">
        <f ca="1"/>
        <v>1775.3700000000024</v>
      </c>
      <c r="Z316" t="str">
        <f ca="1"/>
        <v>Acct  1 - US Bank</v>
      </c>
      <c r="AA316" t="str">
        <f ca="1"/>
        <v>Sniffies</v>
      </c>
      <c r="AB316">
        <f ca="1"/>
        <v>46377</v>
      </c>
      <c r="AC316">
        <f ca="1"/>
        <v>10494.499999999998</v>
      </c>
      <c r="AD316" t="str">
        <f ca="1"/>
        <v>Acct  2 - Wells Fargo</v>
      </c>
      <c r="AE316" t="str">
        <f ca="1"/>
        <v>Sniffies</v>
      </c>
      <c r="AF316">
        <f ca="1"/>
        <v>46377</v>
      </c>
      <c r="AG316">
        <f ca="1"/>
        <v>25584.39</v>
      </c>
      <c r="AH316" t="str">
        <f ca="1"/>
        <v>Acct  3 - ADP</v>
      </c>
      <c r="AI316" t="str">
        <f ca="1"/>
        <v>Sniffies</v>
      </c>
      <c r="AJ316">
        <f ca="1"/>
        <v>46377</v>
      </c>
      <c r="AK316">
        <f ca="1"/>
        <v>114.43</v>
      </c>
      <c r="AL316" t="str">
        <f ca="1"/>
        <v>Acct  4 - Marcus</v>
      </c>
      <c r="AM316" t="str">
        <f ca="1"/>
        <v>Sniffies</v>
      </c>
      <c r="AN316">
        <f ca="1"/>
        <v>46377</v>
      </c>
      <c r="AO316">
        <f ca="1"/>
        <v>12062.04</v>
      </c>
      <c r="AP316" t="str">
        <f ca="1"/>
        <v>Acct  5 - T.Rowe Price</v>
      </c>
      <c r="AQ316" t="str">
        <f ca="1"/>
        <v>Sniffies</v>
      </c>
      <c r="AR316">
        <f ca="1"/>
        <v>46377</v>
      </c>
      <c r="AS316">
        <f ca="1"/>
        <v>-3201.05</v>
      </c>
      <c r="AT316" t="str">
        <f ca="1"/>
        <v>Acct  6 - Platinum</v>
      </c>
      <c r="AU316" t="str">
        <f ca="1"/>
        <v>Sniffies</v>
      </c>
      <c r="AV316">
        <f ca="1"/>
        <v>46377</v>
      </c>
      <c r="AW316">
        <f ca="1"/>
        <v>-7043.82</v>
      </c>
      <c r="AX316" t="str">
        <f ca="1"/>
        <v>Acct  7 - Visa Go</v>
      </c>
      <c r="AY316" t="str">
        <f ca="1"/>
        <v>Sniffies</v>
      </c>
      <c r="AZ316">
        <f ca="1"/>
        <v>46377</v>
      </c>
      <c r="BA316">
        <f ca="1"/>
        <v>-4271.75</v>
      </c>
      <c r="BB316" t="str">
        <f ca="1"/>
        <v>Acct  8 - CareCredit</v>
      </c>
      <c r="BC316" t="str">
        <f ca="1"/>
        <v>Sniffies</v>
      </c>
      <c r="BD316">
        <f ca="1"/>
        <v>46377</v>
      </c>
      <c r="BE316">
        <f ca="1"/>
        <v>0</v>
      </c>
      <c r="BF316" t="str">
        <f ca="1"/>
        <v>Acct  9 - Costco</v>
      </c>
      <c r="BG316" t="str">
        <f ca="1"/>
        <v>Sniffies</v>
      </c>
      <c r="BH316">
        <f ca="1"/>
        <v>46377</v>
      </c>
      <c r="BI316">
        <f ca="1"/>
        <v>1400</v>
      </c>
      <c r="BJ316" t="str">
        <f ca="1"/>
        <v xml:space="preserve">Acct 10 - </v>
      </c>
      <c r="BK316" t="str">
        <f ca="1"/>
        <v>Sniffies</v>
      </c>
      <c r="BL316">
        <f ca="1"/>
        <v>46377</v>
      </c>
      <c r="BM316">
        <f ca="1"/>
        <v>12269.87</v>
      </c>
      <c r="BN316" t="str">
        <f ca="1"/>
        <v xml:space="preserve"> Checking</v>
      </c>
      <c r="BO316" t="str">
        <f ca="1"/>
        <v>Sniffies</v>
      </c>
      <c r="BP316">
        <f ca="1"/>
        <v>46377</v>
      </c>
      <c r="BQ316">
        <f ca="1"/>
        <v>-14516.619999999999</v>
      </c>
      <c r="BR316" t="str">
        <f ca="1"/>
        <v xml:space="preserve"> Credit</v>
      </c>
      <c r="BS316" t="str">
        <f ca="1"/>
        <v>Sniffies</v>
      </c>
      <c r="BT316">
        <f ca="1"/>
        <v>46377</v>
      </c>
      <c r="BU316">
        <f ca="1"/>
        <v>37760.86</v>
      </c>
      <c r="BV316" t="str">
        <f ca="1"/>
        <v xml:space="preserve"> Savings</v>
      </c>
      <c r="BW316" t="str">
        <f ca="1"/>
        <v>Sniffies</v>
      </c>
      <c r="BX316">
        <f ca="1"/>
        <v>46377</v>
      </c>
      <c r="BY316">
        <f ca="1"/>
        <v>36914.11</v>
      </c>
      <c r="BZ316" t="str">
        <f ca="1"/>
        <v xml:space="preserve"> Net Worth</v>
      </c>
    </row>
    <row r="317" spans="1:78" x14ac:dyDescent="0.25">
      <c r="A317" t="str">
        <f ca="1"/>
        <v>Sniffies</v>
      </c>
      <c r="B317" s="8">
        <f ca="1"/>
        <v>46377</v>
      </c>
      <c r="C317" s="107">
        <f ca="1"/>
        <v>1775.3700000000024</v>
      </c>
      <c r="D317" t="str">
        <f ca="1"/>
        <v>Acct  1 - US Bank</v>
      </c>
      <c r="F317" t="str">
        <f ca="1"/>
        <v>Cese Transfer</v>
      </c>
      <c r="G317" s="8">
        <f ca="1"/>
        <v>46381</v>
      </c>
      <c r="H317" s="107">
        <f ca="1"/>
        <v>12411.87</v>
      </c>
      <c r="I317" s="107">
        <f ca="1"/>
        <v>-14516.619999999999</v>
      </c>
      <c r="J317" s="107">
        <f ca="1"/>
        <v>37760.86</v>
      </c>
      <c r="K317" s="107">
        <f ca="1"/>
        <v>37056.11</v>
      </c>
      <c r="L317" s="107">
        <f ca="1"/>
        <v>1917.3700000000024</v>
      </c>
      <c r="M317" s="107">
        <f ca="1"/>
        <v>10494.499999999998</v>
      </c>
      <c r="N317" s="107">
        <f ca="1"/>
        <v>25584.39</v>
      </c>
      <c r="O317" s="107">
        <f ca="1"/>
        <v>114.43</v>
      </c>
      <c r="P317" s="107">
        <f ca="1"/>
        <v>12062.04</v>
      </c>
      <c r="Q317" s="107">
        <f ca="1"/>
        <v>-3201.05</v>
      </c>
      <c r="R317" s="107">
        <f ca="1"/>
        <v>-7043.82</v>
      </c>
      <c r="S317" s="107">
        <f ca="1"/>
        <v>-4271.75</v>
      </c>
      <c r="T317" s="107">
        <f ca="1"/>
        <v>0</v>
      </c>
      <c r="U317" s="107">
        <f ca="1"/>
        <v>1400</v>
      </c>
      <c r="W317" t="str">
        <f ca="1"/>
        <v>Cese Transfer</v>
      </c>
      <c r="X317">
        <f ca="1"/>
        <v>46381</v>
      </c>
      <c r="Y317">
        <f ca="1"/>
        <v>1917.3700000000024</v>
      </c>
      <c r="Z317" t="str">
        <f ca="1"/>
        <v>Acct  1 - US Bank</v>
      </c>
      <c r="AA317" t="str">
        <f ca="1"/>
        <v>Cese Transfer</v>
      </c>
      <c r="AB317">
        <f ca="1"/>
        <v>46381</v>
      </c>
      <c r="AC317">
        <f ca="1"/>
        <v>10494.499999999998</v>
      </c>
      <c r="AD317" t="str">
        <f ca="1"/>
        <v>Acct  2 - Wells Fargo</v>
      </c>
      <c r="AE317" t="str">
        <f ca="1"/>
        <v>Cese Transfer</v>
      </c>
      <c r="AF317">
        <f ca="1"/>
        <v>46381</v>
      </c>
      <c r="AG317">
        <f ca="1"/>
        <v>25584.39</v>
      </c>
      <c r="AH317" t="str">
        <f ca="1"/>
        <v>Acct  3 - ADP</v>
      </c>
      <c r="AI317" t="str">
        <f ca="1"/>
        <v>Cese Transfer</v>
      </c>
      <c r="AJ317">
        <f ca="1"/>
        <v>46381</v>
      </c>
      <c r="AK317">
        <f ca="1"/>
        <v>114.43</v>
      </c>
      <c r="AL317" t="str">
        <f ca="1"/>
        <v>Acct  4 - Marcus</v>
      </c>
      <c r="AM317" t="str">
        <f ca="1"/>
        <v>Cese Transfer</v>
      </c>
      <c r="AN317">
        <f ca="1"/>
        <v>46381</v>
      </c>
      <c r="AO317">
        <f ca="1"/>
        <v>12062.04</v>
      </c>
      <c r="AP317" t="str">
        <f ca="1"/>
        <v>Acct  5 - T.Rowe Price</v>
      </c>
      <c r="AQ317" t="str">
        <f ca="1"/>
        <v>Cese Transfer</v>
      </c>
      <c r="AR317">
        <f ca="1"/>
        <v>46381</v>
      </c>
      <c r="AS317">
        <f ca="1"/>
        <v>-3201.05</v>
      </c>
      <c r="AT317" t="str">
        <f ca="1"/>
        <v>Acct  6 - Platinum</v>
      </c>
      <c r="AU317" t="str">
        <f ca="1"/>
        <v>Cese Transfer</v>
      </c>
      <c r="AV317">
        <f ca="1"/>
        <v>46381</v>
      </c>
      <c r="AW317">
        <f ca="1"/>
        <v>-7043.82</v>
      </c>
      <c r="AX317" t="str">
        <f ca="1"/>
        <v>Acct  7 - Visa Go</v>
      </c>
      <c r="AY317" t="str">
        <f ca="1"/>
        <v>Cese Transfer</v>
      </c>
      <c r="AZ317">
        <f ca="1"/>
        <v>46381</v>
      </c>
      <c r="BA317">
        <f ca="1"/>
        <v>-4271.75</v>
      </c>
      <c r="BB317" t="str">
        <f ca="1"/>
        <v>Acct  8 - CareCredit</v>
      </c>
      <c r="BC317" t="str">
        <f ca="1"/>
        <v>Cese Transfer</v>
      </c>
      <c r="BD317">
        <f ca="1"/>
        <v>46381</v>
      </c>
      <c r="BE317">
        <f ca="1"/>
        <v>0</v>
      </c>
      <c r="BF317" t="str">
        <f ca="1"/>
        <v>Acct  9 - Costco</v>
      </c>
      <c r="BG317" t="str">
        <f ca="1"/>
        <v>Cese Transfer</v>
      </c>
      <c r="BH317">
        <f ca="1"/>
        <v>46381</v>
      </c>
      <c r="BI317">
        <f ca="1"/>
        <v>1400</v>
      </c>
      <c r="BJ317" t="str">
        <f ca="1"/>
        <v xml:space="preserve">Acct 10 - </v>
      </c>
      <c r="BK317" t="str">
        <f ca="1"/>
        <v>Cese Transfer</v>
      </c>
      <c r="BL317">
        <f ca="1"/>
        <v>46381</v>
      </c>
      <c r="BM317">
        <f ca="1"/>
        <v>12411.87</v>
      </c>
      <c r="BN317" t="str">
        <f ca="1"/>
        <v xml:space="preserve"> Checking</v>
      </c>
      <c r="BO317" t="str">
        <f ca="1"/>
        <v>Cese Transfer</v>
      </c>
      <c r="BP317">
        <f ca="1"/>
        <v>46381</v>
      </c>
      <c r="BQ317">
        <f ca="1"/>
        <v>-14516.619999999999</v>
      </c>
      <c r="BR317" t="str">
        <f ca="1"/>
        <v xml:space="preserve"> Credit</v>
      </c>
      <c r="BS317" t="str">
        <f ca="1"/>
        <v>Cese Transfer</v>
      </c>
      <c r="BT317">
        <f ca="1"/>
        <v>46381</v>
      </c>
      <c r="BU317">
        <f ca="1"/>
        <v>37760.86</v>
      </c>
      <c r="BV317" t="str">
        <f ca="1"/>
        <v xml:space="preserve"> Savings</v>
      </c>
      <c r="BW317" t="str">
        <f ca="1"/>
        <v>Cese Transfer</v>
      </c>
      <c r="BX317">
        <f ca="1"/>
        <v>46381</v>
      </c>
      <c r="BY317">
        <f ca="1"/>
        <v>37056.11</v>
      </c>
      <c r="BZ317" t="str">
        <f ca="1"/>
        <v xml:space="preserve"> Net Worth</v>
      </c>
    </row>
    <row r="318" spans="1:78" x14ac:dyDescent="0.25">
      <c r="A318" t="str">
        <f ca="1"/>
        <v>Cese Transfer</v>
      </c>
      <c r="B318" s="8">
        <f ca="1"/>
        <v>46381</v>
      </c>
      <c r="C318" s="107">
        <f ca="1"/>
        <v>1917.3700000000024</v>
      </c>
      <c r="D318" t="str">
        <f ca="1"/>
        <v>Acct  1 - US Bank</v>
      </c>
      <c r="F318" t="str">
        <f ca="1"/>
        <v>Internet</v>
      </c>
      <c r="G318" s="8">
        <f ca="1"/>
        <v>46382</v>
      </c>
      <c r="H318" s="107">
        <f ca="1"/>
        <v>12411.87</v>
      </c>
      <c r="I318" s="107">
        <f ca="1"/>
        <v>-14516.619999999999</v>
      </c>
      <c r="J318" s="107">
        <f ca="1"/>
        <v>37760.86</v>
      </c>
      <c r="K318" s="107">
        <f ca="1"/>
        <v>37056.11</v>
      </c>
      <c r="L318" s="107">
        <f ca="1"/>
        <v>1917.3700000000024</v>
      </c>
      <c r="M318" s="107">
        <f ca="1"/>
        <v>10494.499999999998</v>
      </c>
      <c r="N318" s="107">
        <f ca="1"/>
        <v>25584.39</v>
      </c>
      <c r="O318" s="107">
        <f ca="1"/>
        <v>114.43</v>
      </c>
      <c r="P318" s="107">
        <f ca="1"/>
        <v>12062.04</v>
      </c>
      <c r="Q318" s="107">
        <f ca="1"/>
        <v>-3201.05</v>
      </c>
      <c r="R318" s="107">
        <f ca="1"/>
        <v>-7043.82</v>
      </c>
      <c r="S318" s="107">
        <f ca="1"/>
        <v>-4271.75</v>
      </c>
      <c r="T318" s="107">
        <f ca="1"/>
        <v>0</v>
      </c>
      <c r="U318" s="107">
        <f ca="1"/>
        <v>1400</v>
      </c>
      <c r="W318" t="str">
        <f ca="1"/>
        <v>Internet</v>
      </c>
      <c r="X318">
        <f ca="1"/>
        <v>46382</v>
      </c>
      <c r="Y318">
        <f ca="1"/>
        <v>1917.3700000000024</v>
      </c>
      <c r="Z318" t="str">
        <f ca="1"/>
        <v>Acct  1 - US Bank</v>
      </c>
      <c r="AA318" t="str">
        <f ca="1"/>
        <v>Internet</v>
      </c>
      <c r="AB318">
        <f ca="1"/>
        <v>46382</v>
      </c>
      <c r="AC318">
        <f ca="1"/>
        <v>10494.499999999998</v>
      </c>
      <c r="AD318" t="str">
        <f ca="1"/>
        <v>Acct  2 - Wells Fargo</v>
      </c>
      <c r="AE318" t="str">
        <f ca="1"/>
        <v>Internet</v>
      </c>
      <c r="AF318">
        <f ca="1"/>
        <v>46382</v>
      </c>
      <c r="AG318">
        <f ca="1"/>
        <v>25584.39</v>
      </c>
      <c r="AH318" t="str">
        <f ca="1"/>
        <v>Acct  3 - ADP</v>
      </c>
      <c r="AI318" t="str">
        <f ca="1"/>
        <v>Internet</v>
      </c>
      <c r="AJ318">
        <f ca="1"/>
        <v>46382</v>
      </c>
      <c r="AK318">
        <f ca="1"/>
        <v>114.43</v>
      </c>
      <c r="AL318" t="str">
        <f ca="1"/>
        <v>Acct  4 - Marcus</v>
      </c>
      <c r="AM318" t="str">
        <f ca="1"/>
        <v>Internet</v>
      </c>
      <c r="AN318">
        <f ca="1"/>
        <v>46382</v>
      </c>
      <c r="AO318">
        <f ca="1"/>
        <v>12062.04</v>
      </c>
      <c r="AP318" t="str">
        <f ca="1"/>
        <v>Acct  5 - T.Rowe Price</v>
      </c>
      <c r="AQ318" t="str">
        <f ca="1"/>
        <v>Internet</v>
      </c>
      <c r="AR318">
        <f ca="1"/>
        <v>46382</v>
      </c>
      <c r="AS318">
        <f ca="1"/>
        <v>-3201.05</v>
      </c>
      <c r="AT318" t="str">
        <f ca="1"/>
        <v>Acct  6 - Platinum</v>
      </c>
      <c r="AU318" t="str">
        <f ca="1"/>
        <v>Internet</v>
      </c>
      <c r="AV318">
        <f ca="1"/>
        <v>46382</v>
      </c>
      <c r="AW318">
        <f ca="1"/>
        <v>-7043.82</v>
      </c>
      <c r="AX318" t="str">
        <f ca="1"/>
        <v>Acct  7 - Visa Go</v>
      </c>
      <c r="AY318" t="str">
        <f ca="1"/>
        <v>Internet</v>
      </c>
      <c r="AZ318">
        <f ca="1"/>
        <v>46382</v>
      </c>
      <c r="BA318">
        <f ca="1"/>
        <v>-4271.75</v>
      </c>
      <c r="BB318" t="str">
        <f ca="1"/>
        <v>Acct  8 - CareCredit</v>
      </c>
      <c r="BC318" t="str">
        <f ca="1"/>
        <v>Internet</v>
      </c>
      <c r="BD318">
        <f ca="1"/>
        <v>46382</v>
      </c>
      <c r="BE318">
        <f ca="1"/>
        <v>0</v>
      </c>
      <c r="BF318" t="str">
        <f ca="1"/>
        <v>Acct  9 - Costco</v>
      </c>
      <c r="BG318" t="str">
        <f ca="1"/>
        <v>Internet</v>
      </c>
      <c r="BH318">
        <f ca="1"/>
        <v>46382</v>
      </c>
      <c r="BI318">
        <f ca="1"/>
        <v>1400</v>
      </c>
      <c r="BJ318" t="str">
        <f ca="1"/>
        <v xml:space="preserve">Acct 10 - </v>
      </c>
      <c r="BK318" t="str">
        <f ca="1"/>
        <v>Internet</v>
      </c>
      <c r="BL318">
        <f ca="1"/>
        <v>46382</v>
      </c>
      <c r="BM318">
        <f ca="1"/>
        <v>12411.87</v>
      </c>
      <c r="BN318" t="str">
        <f ca="1"/>
        <v xml:space="preserve"> Checking</v>
      </c>
      <c r="BO318" t="str">
        <f ca="1"/>
        <v>Internet</v>
      </c>
      <c r="BP318">
        <f ca="1"/>
        <v>46382</v>
      </c>
      <c r="BQ318">
        <f ca="1"/>
        <v>-14516.619999999999</v>
      </c>
      <c r="BR318" t="str">
        <f ca="1"/>
        <v xml:space="preserve"> Credit</v>
      </c>
      <c r="BS318" t="str">
        <f ca="1"/>
        <v>Internet</v>
      </c>
      <c r="BT318">
        <f ca="1"/>
        <v>46382</v>
      </c>
      <c r="BU318">
        <f ca="1"/>
        <v>37760.86</v>
      </c>
      <c r="BV318" t="str">
        <f ca="1"/>
        <v xml:space="preserve"> Savings</v>
      </c>
      <c r="BW318" t="str">
        <f ca="1"/>
        <v>Internet</v>
      </c>
      <c r="BX318">
        <f ca="1"/>
        <v>46382</v>
      </c>
      <c r="BY318">
        <f ca="1"/>
        <v>37056.11</v>
      </c>
      <c r="BZ318" t="str">
        <f ca="1"/>
        <v xml:space="preserve"> Net Worth</v>
      </c>
    </row>
    <row r="319" spans="1:78" x14ac:dyDescent="0.25">
      <c r="A319" t="str">
        <f ca="1"/>
        <v>Internet</v>
      </c>
      <c r="B319" s="8">
        <f ca="1"/>
        <v>46382</v>
      </c>
      <c r="C319" s="107">
        <f ca="1"/>
        <v>1917.3700000000024</v>
      </c>
      <c r="D319" t="str">
        <f ca="1"/>
        <v>Acct  1 - US Bank</v>
      </c>
      <c r="F319" t="str">
        <f ca="1"/>
        <v>Windsurf</v>
      </c>
      <c r="G319" s="8">
        <f ca="1"/>
        <v>46382</v>
      </c>
      <c r="H319" s="107">
        <f ca="1"/>
        <v>12396.87</v>
      </c>
      <c r="I319" s="107">
        <f ca="1"/>
        <v>-14516.619999999999</v>
      </c>
      <c r="J319" s="107">
        <f ca="1"/>
        <v>37760.86</v>
      </c>
      <c r="K319" s="107">
        <f ca="1"/>
        <v>37041.11</v>
      </c>
      <c r="L319" s="107">
        <f ca="1"/>
        <v>1902.3700000000024</v>
      </c>
      <c r="M319" s="107">
        <f ca="1"/>
        <v>10494.499999999998</v>
      </c>
      <c r="N319" s="107">
        <f ca="1"/>
        <v>25584.39</v>
      </c>
      <c r="O319" s="107">
        <f ca="1"/>
        <v>114.43</v>
      </c>
      <c r="P319" s="107">
        <f ca="1"/>
        <v>12062.04</v>
      </c>
      <c r="Q319" s="107">
        <f ca="1"/>
        <v>-3201.05</v>
      </c>
      <c r="R319" s="107">
        <f ca="1"/>
        <v>-7043.82</v>
      </c>
      <c r="S319" s="107">
        <f ca="1"/>
        <v>-4271.75</v>
      </c>
      <c r="T319" s="107">
        <f ca="1"/>
        <v>0</v>
      </c>
      <c r="U319" s="107">
        <f ca="1"/>
        <v>1400</v>
      </c>
      <c r="W319" t="str">
        <f ca="1"/>
        <v>Windsurf</v>
      </c>
      <c r="X319">
        <f ca="1"/>
        <v>46382</v>
      </c>
      <c r="Y319">
        <f ca="1"/>
        <v>1902.3700000000024</v>
      </c>
      <c r="Z319" t="str">
        <f ca="1"/>
        <v>Acct  1 - US Bank</v>
      </c>
      <c r="AA319" t="str">
        <f ca="1"/>
        <v>Windsurf</v>
      </c>
      <c r="AB319">
        <f ca="1"/>
        <v>46382</v>
      </c>
      <c r="AC319">
        <f ca="1"/>
        <v>10494.499999999998</v>
      </c>
      <c r="AD319" t="str">
        <f ca="1"/>
        <v>Acct  2 - Wells Fargo</v>
      </c>
      <c r="AE319" t="str">
        <f ca="1"/>
        <v>Windsurf</v>
      </c>
      <c r="AF319">
        <f ca="1"/>
        <v>46382</v>
      </c>
      <c r="AG319">
        <f ca="1"/>
        <v>25584.39</v>
      </c>
      <c r="AH319" t="str">
        <f ca="1"/>
        <v>Acct  3 - ADP</v>
      </c>
      <c r="AI319" t="str">
        <f ca="1"/>
        <v>Windsurf</v>
      </c>
      <c r="AJ319">
        <f ca="1"/>
        <v>46382</v>
      </c>
      <c r="AK319">
        <f ca="1"/>
        <v>114.43</v>
      </c>
      <c r="AL319" t="str">
        <f ca="1"/>
        <v>Acct  4 - Marcus</v>
      </c>
      <c r="AM319" t="str">
        <f ca="1"/>
        <v>Windsurf</v>
      </c>
      <c r="AN319">
        <f ca="1"/>
        <v>46382</v>
      </c>
      <c r="AO319">
        <f ca="1"/>
        <v>12062.04</v>
      </c>
      <c r="AP319" t="str">
        <f ca="1"/>
        <v>Acct  5 - T.Rowe Price</v>
      </c>
      <c r="AQ319" t="str">
        <f ca="1"/>
        <v>Windsurf</v>
      </c>
      <c r="AR319">
        <f ca="1"/>
        <v>46382</v>
      </c>
      <c r="AS319">
        <f ca="1"/>
        <v>-3201.05</v>
      </c>
      <c r="AT319" t="str">
        <f ca="1"/>
        <v>Acct  6 - Platinum</v>
      </c>
      <c r="AU319" t="str">
        <f ca="1"/>
        <v>Windsurf</v>
      </c>
      <c r="AV319">
        <f ca="1"/>
        <v>46382</v>
      </c>
      <c r="AW319">
        <f ca="1"/>
        <v>-7043.82</v>
      </c>
      <c r="AX319" t="str">
        <f ca="1"/>
        <v>Acct  7 - Visa Go</v>
      </c>
      <c r="AY319" t="str">
        <f ca="1"/>
        <v>Windsurf</v>
      </c>
      <c r="AZ319">
        <f ca="1"/>
        <v>46382</v>
      </c>
      <c r="BA319">
        <f ca="1"/>
        <v>-4271.75</v>
      </c>
      <c r="BB319" t="str">
        <f ca="1"/>
        <v>Acct  8 - CareCredit</v>
      </c>
      <c r="BC319" t="str">
        <f ca="1"/>
        <v>Windsurf</v>
      </c>
      <c r="BD319">
        <f ca="1"/>
        <v>46382</v>
      </c>
      <c r="BE319">
        <f ca="1"/>
        <v>0</v>
      </c>
      <c r="BF319" t="str">
        <f ca="1"/>
        <v>Acct  9 - Costco</v>
      </c>
      <c r="BG319" t="str">
        <f ca="1"/>
        <v>Windsurf</v>
      </c>
      <c r="BH319">
        <f ca="1"/>
        <v>46382</v>
      </c>
      <c r="BI319">
        <f ca="1"/>
        <v>1400</v>
      </c>
      <c r="BJ319" t="str">
        <f ca="1"/>
        <v xml:space="preserve">Acct 10 - </v>
      </c>
      <c r="BK319" t="str">
        <f ca="1"/>
        <v>Windsurf</v>
      </c>
      <c r="BL319">
        <f ca="1"/>
        <v>46382</v>
      </c>
      <c r="BM319">
        <f ca="1"/>
        <v>12396.87</v>
      </c>
      <c r="BN319" t="str">
        <f ca="1"/>
        <v xml:space="preserve"> Checking</v>
      </c>
      <c r="BO319" t="str">
        <f ca="1"/>
        <v>Windsurf</v>
      </c>
      <c r="BP319">
        <f ca="1"/>
        <v>46382</v>
      </c>
      <c r="BQ319">
        <f ca="1"/>
        <v>-14516.619999999999</v>
      </c>
      <c r="BR319" t="str">
        <f ca="1"/>
        <v xml:space="preserve"> Credit</v>
      </c>
      <c r="BS319" t="str">
        <f ca="1"/>
        <v>Windsurf</v>
      </c>
      <c r="BT319">
        <f ca="1"/>
        <v>46382</v>
      </c>
      <c r="BU319">
        <f ca="1"/>
        <v>37760.86</v>
      </c>
      <c r="BV319" t="str">
        <f ca="1"/>
        <v xml:space="preserve"> Savings</v>
      </c>
      <c r="BW319" t="str">
        <f ca="1"/>
        <v>Windsurf</v>
      </c>
      <c r="BX319">
        <f ca="1"/>
        <v>46382</v>
      </c>
      <c r="BY319">
        <f ca="1"/>
        <v>37041.11</v>
      </c>
      <c r="BZ319" t="str">
        <f ca="1"/>
        <v xml:space="preserve"> Net Worth</v>
      </c>
    </row>
    <row r="320" spans="1:78" x14ac:dyDescent="0.25">
      <c r="A320" t="str">
        <f ca="1"/>
        <v>Windsurf</v>
      </c>
      <c r="B320" s="8">
        <f ca="1"/>
        <v>46382</v>
      </c>
      <c r="C320" s="107">
        <f ca="1"/>
        <v>1902.3700000000024</v>
      </c>
      <c r="D320" t="str">
        <f ca="1"/>
        <v>Acct  1 - US Bank</v>
      </c>
      <c r="F320" t="str">
        <f ca="1"/>
        <v>Tidal</v>
      </c>
      <c r="G320" s="8">
        <f ca="1"/>
        <v>46383</v>
      </c>
      <c r="H320" s="107">
        <f ca="1"/>
        <v>12385.880000000001</v>
      </c>
      <c r="I320" s="107">
        <f ca="1"/>
        <v>-14516.619999999999</v>
      </c>
      <c r="J320" s="107">
        <f ca="1"/>
        <v>37760.86</v>
      </c>
      <c r="K320" s="107">
        <f ca="1"/>
        <v>37030.120000000003</v>
      </c>
      <c r="L320" s="107">
        <f ca="1"/>
        <v>1891.3800000000024</v>
      </c>
      <c r="M320" s="107">
        <f ca="1"/>
        <v>10494.499999999998</v>
      </c>
      <c r="N320" s="107">
        <f ca="1"/>
        <v>25584.39</v>
      </c>
      <c r="O320" s="107">
        <f ca="1"/>
        <v>114.43</v>
      </c>
      <c r="P320" s="107">
        <f ca="1"/>
        <v>12062.04</v>
      </c>
      <c r="Q320" s="107">
        <f ca="1"/>
        <v>-3201.05</v>
      </c>
      <c r="R320" s="107">
        <f ca="1"/>
        <v>-7043.82</v>
      </c>
      <c r="S320" s="107">
        <f ca="1"/>
        <v>-4271.75</v>
      </c>
      <c r="T320" s="107">
        <f ca="1"/>
        <v>0</v>
      </c>
      <c r="U320" s="107">
        <f ca="1"/>
        <v>1400</v>
      </c>
      <c r="W320" t="str">
        <f ca="1"/>
        <v>Tidal</v>
      </c>
      <c r="X320">
        <f ca="1"/>
        <v>46383</v>
      </c>
      <c r="Y320">
        <f ca="1"/>
        <v>1891.3800000000024</v>
      </c>
      <c r="Z320" t="str">
        <f ca="1"/>
        <v>Acct  1 - US Bank</v>
      </c>
      <c r="AA320" t="str">
        <f ca="1"/>
        <v>Tidal</v>
      </c>
      <c r="AB320">
        <f ca="1"/>
        <v>46383</v>
      </c>
      <c r="AC320">
        <f ca="1"/>
        <v>10494.499999999998</v>
      </c>
      <c r="AD320" t="str">
        <f ca="1"/>
        <v>Acct  2 - Wells Fargo</v>
      </c>
      <c r="AE320" t="str">
        <f ca="1"/>
        <v>Tidal</v>
      </c>
      <c r="AF320">
        <f ca="1"/>
        <v>46383</v>
      </c>
      <c r="AG320">
        <f ca="1"/>
        <v>25584.39</v>
      </c>
      <c r="AH320" t="str">
        <f ca="1"/>
        <v>Acct  3 - ADP</v>
      </c>
      <c r="AI320" t="str">
        <f ca="1"/>
        <v>Tidal</v>
      </c>
      <c r="AJ320">
        <f ca="1"/>
        <v>46383</v>
      </c>
      <c r="AK320">
        <f ca="1"/>
        <v>114.43</v>
      </c>
      <c r="AL320" t="str">
        <f ca="1"/>
        <v>Acct  4 - Marcus</v>
      </c>
      <c r="AM320" t="str">
        <f ca="1"/>
        <v>Tidal</v>
      </c>
      <c r="AN320">
        <f ca="1"/>
        <v>46383</v>
      </c>
      <c r="AO320">
        <f ca="1"/>
        <v>12062.04</v>
      </c>
      <c r="AP320" t="str">
        <f ca="1"/>
        <v>Acct  5 - T.Rowe Price</v>
      </c>
      <c r="AQ320" t="str">
        <f ca="1"/>
        <v>Tidal</v>
      </c>
      <c r="AR320">
        <f ca="1"/>
        <v>46383</v>
      </c>
      <c r="AS320">
        <f ca="1"/>
        <v>-3201.05</v>
      </c>
      <c r="AT320" t="str">
        <f ca="1"/>
        <v>Acct  6 - Platinum</v>
      </c>
      <c r="AU320" t="str">
        <f ca="1"/>
        <v>Tidal</v>
      </c>
      <c r="AV320">
        <f ca="1"/>
        <v>46383</v>
      </c>
      <c r="AW320">
        <f ca="1"/>
        <v>-7043.82</v>
      </c>
      <c r="AX320" t="str">
        <f ca="1"/>
        <v>Acct  7 - Visa Go</v>
      </c>
      <c r="AY320" t="str">
        <f ca="1"/>
        <v>Tidal</v>
      </c>
      <c r="AZ320">
        <f ca="1"/>
        <v>46383</v>
      </c>
      <c r="BA320">
        <f ca="1"/>
        <v>-4271.75</v>
      </c>
      <c r="BB320" t="str">
        <f ca="1"/>
        <v>Acct  8 - CareCredit</v>
      </c>
      <c r="BC320" t="str">
        <f ca="1"/>
        <v>Tidal</v>
      </c>
      <c r="BD320">
        <f ca="1"/>
        <v>46383</v>
      </c>
      <c r="BE320">
        <f ca="1"/>
        <v>0</v>
      </c>
      <c r="BF320" t="str">
        <f ca="1"/>
        <v>Acct  9 - Costco</v>
      </c>
      <c r="BG320" t="str">
        <f ca="1"/>
        <v>Tidal</v>
      </c>
      <c r="BH320">
        <f ca="1"/>
        <v>46383</v>
      </c>
      <c r="BI320">
        <f ca="1"/>
        <v>1400</v>
      </c>
      <c r="BJ320" t="str">
        <f ca="1"/>
        <v xml:space="preserve">Acct 10 - </v>
      </c>
      <c r="BK320" t="str">
        <f ca="1"/>
        <v>Tidal</v>
      </c>
      <c r="BL320">
        <f ca="1"/>
        <v>46383</v>
      </c>
      <c r="BM320">
        <f ca="1"/>
        <v>12385.880000000001</v>
      </c>
      <c r="BN320" t="str">
        <f ca="1"/>
        <v xml:space="preserve"> Checking</v>
      </c>
      <c r="BO320" t="str">
        <f ca="1"/>
        <v>Tidal</v>
      </c>
      <c r="BP320">
        <f ca="1"/>
        <v>46383</v>
      </c>
      <c r="BQ320">
        <f ca="1"/>
        <v>-14516.619999999999</v>
      </c>
      <c r="BR320" t="str">
        <f ca="1"/>
        <v xml:space="preserve"> Credit</v>
      </c>
      <c r="BS320" t="str">
        <f ca="1"/>
        <v>Tidal</v>
      </c>
      <c r="BT320">
        <f ca="1"/>
        <v>46383</v>
      </c>
      <c r="BU320">
        <f ca="1"/>
        <v>37760.86</v>
      </c>
      <c r="BV320" t="str">
        <f ca="1"/>
        <v xml:space="preserve"> Savings</v>
      </c>
      <c r="BW320" t="str">
        <f ca="1"/>
        <v>Tidal</v>
      </c>
      <c r="BX320">
        <f ca="1"/>
        <v>46383</v>
      </c>
      <c r="BY320">
        <f ca="1"/>
        <v>37030.120000000003</v>
      </c>
      <c r="BZ320" t="str">
        <f ca="1"/>
        <v xml:space="preserve"> Net Worth</v>
      </c>
    </row>
    <row r="321" spans="1:78" x14ac:dyDescent="0.25">
      <c r="A321" t="str">
        <f ca="1"/>
        <v>Tidal</v>
      </c>
      <c r="B321" s="8">
        <f ca="1"/>
        <v>46383</v>
      </c>
      <c r="C321" s="107">
        <f ca="1"/>
        <v>1891.3800000000024</v>
      </c>
      <c r="D321" t="str">
        <f ca="1"/>
        <v>Acct  1 - US Bank</v>
      </c>
      <c r="F321" t="str">
        <f ca="1"/>
        <v>Costco Citi</v>
      </c>
      <c r="G321" s="8">
        <f ca="1"/>
        <v>46384</v>
      </c>
      <c r="H321" s="107">
        <f ca="1"/>
        <v>12245.880000000001</v>
      </c>
      <c r="I321" s="107">
        <f ca="1"/>
        <v>-14516.619999999999</v>
      </c>
      <c r="J321" s="107">
        <f ca="1"/>
        <v>37760.86</v>
      </c>
      <c r="K321" s="107">
        <f ca="1"/>
        <v>37030.120000000003</v>
      </c>
      <c r="L321" s="107">
        <f ca="1"/>
        <v>1751.3800000000024</v>
      </c>
      <c r="M321" s="107">
        <f ca="1"/>
        <v>10494.499999999998</v>
      </c>
      <c r="N321" s="107">
        <f ca="1"/>
        <v>25584.39</v>
      </c>
      <c r="O321" s="107">
        <f ca="1"/>
        <v>114.43</v>
      </c>
      <c r="P321" s="107">
        <f ca="1"/>
        <v>12062.04</v>
      </c>
      <c r="Q321" s="107">
        <f ca="1"/>
        <v>-3201.05</v>
      </c>
      <c r="R321" s="107">
        <f ca="1"/>
        <v>-7043.82</v>
      </c>
      <c r="S321" s="107">
        <f ca="1"/>
        <v>-4271.75</v>
      </c>
      <c r="T321" s="107">
        <f ca="1"/>
        <v>0</v>
      </c>
      <c r="U321" s="107">
        <f ca="1"/>
        <v>1540</v>
      </c>
      <c r="W321" t="str">
        <f ca="1"/>
        <v>Costco Citi</v>
      </c>
      <c r="X321">
        <f ca="1"/>
        <v>46384</v>
      </c>
      <c r="Y321">
        <f ca="1"/>
        <v>1751.3800000000024</v>
      </c>
      <c r="Z321" t="str">
        <f ca="1"/>
        <v>Acct  1 - US Bank</v>
      </c>
      <c r="AA321" t="str">
        <f ca="1"/>
        <v>Costco Citi</v>
      </c>
      <c r="AB321">
        <f ca="1"/>
        <v>46384</v>
      </c>
      <c r="AC321">
        <f ca="1"/>
        <v>10494.499999999998</v>
      </c>
      <c r="AD321" t="str">
        <f ca="1"/>
        <v>Acct  2 - Wells Fargo</v>
      </c>
      <c r="AE321" t="str">
        <f ca="1"/>
        <v>Costco Citi</v>
      </c>
      <c r="AF321">
        <f ca="1"/>
        <v>46384</v>
      </c>
      <c r="AG321">
        <f ca="1"/>
        <v>25584.39</v>
      </c>
      <c r="AH321" t="str">
        <f ca="1"/>
        <v>Acct  3 - ADP</v>
      </c>
      <c r="AI321" t="str">
        <f ca="1"/>
        <v>Costco Citi</v>
      </c>
      <c r="AJ321">
        <f ca="1"/>
        <v>46384</v>
      </c>
      <c r="AK321">
        <f ca="1"/>
        <v>114.43</v>
      </c>
      <c r="AL321" t="str">
        <f ca="1"/>
        <v>Acct  4 - Marcus</v>
      </c>
      <c r="AM321" t="str">
        <f ca="1"/>
        <v>Costco Citi</v>
      </c>
      <c r="AN321">
        <f ca="1"/>
        <v>46384</v>
      </c>
      <c r="AO321">
        <f ca="1"/>
        <v>12062.04</v>
      </c>
      <c r="AP321" t="str">
        <f ca="1"/>
        <v>Acct  5 - T.Rowe Price</v>
      </c>
      <c r="AQ321" t="str">
        <f ca="1"/>
        <v>Costco Citi</v>
      </c>
      <c r="AR321">
        <f ca="1"/>
        <v>46384</v>
      </c>
      <c r="AS321">
        <f ca="1"/>
        <v>-3201.05</v>
      </c>
      <c r="AT321" t="str">
        <f ca="1"/>
        <v>Acct  6 - Platinum</v>
      </c>
      <c r="AU321" t="str">
        <f ca="1"/>
        <v>Costco Citi</v>
      </c>
      <c r="AV321">
        <f ca="1"/>
        <v>46384</v>
      </c>
      <c r="AW321">
        <f ca="1"/>
        <v>-7043.82</v>
      </c>
      <c r="AX321" t="str">
        <f ca="1"/>
        <v>Acct  7 - Visa Go</v>
      </c>
      <c r="AY321" t="str">
        <f ca="1"/>
        <v>Costco Citi</v>
      </c>
      <c r="AZ321">
        <f ca="1"/>
        <v>46384</v>
      </c>
      <c r="BA321">
        <f ca="1"/>
        <v>-4271.75</v>
      </c>
      <c r="BB321" t="str">
        <f ca="1"/>
        <v>Acct  8 - CareCredit</v>
      </c>
      <c r="BC321" t="str">
        <f ca="1"/>
        <v>Costco Citi</v>
      </c>
      <c r="BD321">
        <f ca="1"/>
        <v>46384</v>
      </c>
      <c r="BE321">
        <f ca="1"/>
        <v>0</v>
      </c>
      <c r="BF321" t="str">
        <f ca="1"/>
        <v>Acct  9 - Costco</v>
      </c>
      <c r="BG321" t="str">
        <f ca="1"/>
        <v>Costco Citi</v>
      </c>
      <c r="BH321">
        <f ca="1"/>
        <v>46384</v>
      </c>
      <c r="BI321">
        <f ca="1"/>
        <v>1540</v>
      </c>
      <c r="BJ321" t="str">
        <f ca="1"/>
        <v xml:space="preserve">Acct 10 - </v>
      </c>
      <c r="BK321" t="str">
        <f ca="1"/>
        <v>Costco Citi</v>
      </c>
      <c r="BL321">
        <f ca="1"/>
        <v>46384</v>
      </c>
      <c r="BM321">
        <f ca="1"/>
        <v>12245.880000000001</v>
      </c>
      <c r="BN321" t="str">
        <f ca="1"/>
        <v xml:space="preserve"> Checking</v>
      </c>
      <c r="BO321" t="str">
        <f ca="1"/>
        <v>Costco Citi</v>
      </c>
      <c r="BP321">
        <f ca="1"/>
        <v>46384</v>
      </c>
      <c r="BQ321">
        <f ca="1"/>
        <v>-14516.619999999999</v>
      </c>
      <c r="BR321" t="str">
        <f ca="1"/>
        <v xml:space="preserve"> Credit</v>
      </c>
      <c r="BS321" t="str">
        <f ca="1"/>
        <v>Costco Citi</v>
      </c>
      <c r="BT321">
        <f ca="1"/>
        <v>46384</v>
      </c>
      <c r="BU321">
        <f ca="1"/>
        <v>37760.86</v>
      </c>
      <c r="BV321" t="str">
        <f ca="1"/>
        <v xml:space="preserve"> Savings</v>
      </c>
      <c r="BW321" t="str">
        <f ca="1"/>
        <v>Costco Citi</v>
      </c>
      <c r="BX321">
        <f ca="1"/>
        <v>46384</v>
      </c>
      <c r="BY321">
        <f ca="1"/>
        <v>37030.120000000003</v>
      </c>
      <c r="BZ321" t="str">
        <f ca="1"/>
        <v xml:space="preserve"> Net Worth</v>
      </c>
    </row>
    <row r="322" spans="1:78" x14ac:dyDescent="0.25">
      <c r="A322" t="str">
        <f ca="1"/>
        <v>Costco Citi</v>
      </c>
      <c r="B322" s="8">
        <f ca="1"/>
        <v>46384</v>
      </c>
      <c r="C322" s="107">
        <f ca="1"/>
        <v>1751.3800000000024</v>
      </c>
      <c r="D322" t="str">
        <f ca="1"/>
        <v>Acct  1 - US Bank</v>
      </c>
      <c r="F322" t="str">
        <f ca="1"/>
        <v>Kulo Transfer</v>
      </c>
      <c r="G322" s="8">
        <f ca="1"/>
        <v>46384</v>
      </c>
      <c r="H322" s="107">
        <f ca="1"/>
        <v>13295.880000000001</v>
      </c>
      <c r="I322" s="107">
        <f ca="1"/>
        <v>-14516.619999999999</v>
      </c>
      <c r="J322" s="107">
        <f ca="1"/>
        <v>37760.86</v>
      </c>
      <c r="K322" s="107">
        <f ca="1"/>
        <v>38080.120000000003</v>
      </c>
      <c r="L322" s="107">
        <f ca="1"/>
        <v>2801.3800000000024</v>
      </c>
      <c r="M322" s="107">
        <f ca="1"/>
        <v>10494.499999999998</v>
      </c>
      <c r="N322" s="107">
        <f ca="1"/>
        <v>25584.39</v>
      </c>
      <c r="O322" s="107">
        <f ca="1"/>
        <v>114.43</v>
      </c>
      <c r="P322" s="107">
        <f ca="1"/>
        <v>12062.04</v>
      </c>
      <c r="Q322" s="107">
        <f ca="1"/>
        <v>-3201.05</v>
      </c>
      <c r="R322" s="107">
        <f ca="1"/>
        <v>-7043.82</v>
      </c>
      <c r="S322" s="107">
        <f ca="1"/>
        <v>-4271.75</v>
      </c>
      <c r="T322" s="107">
        <f ca="1"/>
        <v>0</v>
      </c>
      <c r="U322" s="107">
        <f ca="1"/>
        <v>1540</v>
      </c>
      <c r="W322" t="str">
        <f ca="1"/>
        <v>Kulo Transfer</v>
      </c>
      <c r="X322">
        <f ca="1"/>
        <v>46384</v>
      </c>
      <c r="Y322">
        <f ca="1"/>
        <v>2801.3800000000024</v>
      </c>
      <c r="Z322" t="str">
        <f ca="1"/>
        <v>Acct  1 - US Bank</v>
      </c>
      <c r="AA322" t="str">
        <f ca="1"/>
        <v>Kulo Transfer</v>
      </c>
      <c r="AB322">
        <f ca="1"/>
        <v>46384</v>
      </c>
      <c r="AC322">
        <f ca="1"/>
        <v>10494.499999999998</v>
      </c>
      <c r="AD322" t="str">
        <f ca="1"/>
        <v>Acct  2 - Wells Fargo</v>
      </c>
      <c r="AE322" t="str">
        <f ca="1"/>
        <v>Kulo Transfer</v>
      </c>
      <c r="AF322">
        <f ca="1"/>
        <v>46384</v>
      </c>
      <c r="AG322">
        <f ca="1"/>
        <v>25584.39</v>
      </c>
      <c r="AH322" t="str">
        <f ca="1"/>
        <v>Acct  3 - ADP</v>
      </c>
      <c r="AI322" t="str">
        <f ca="1"/>
        <v>Kulo Transfer</v>
      </c>
      <c r="AJ322">
        <f ca="1"/>
        <v>46384</v>
      </c>
      <c r="AK322">
        <f ca="1"/>
        <v>114.43</v>
      </c>
      <c r="AL322" t="str">
        <f ca="1"/>
        <v>Acct  4 - Marcus</v>
      </c>
      <c r="AM322" t="str">
        <f ca="1"/>
        <v>Kulo Transfer</v>
      </c>
      <c r="AN322">
        <f ca="1"/>
        <v>46384</v>
      </c>
      <c r="AO322">
        <f ca="1"/>
        <v>12062.04</v>
      </c>
      <c r="AP322" t="str">
        <f ca="1"/>
        <v>Acct  5 - T.Rowe Price</v>
      </c>
      <c r="AQ322" t="str">
        <f ca="1"/>
        <v>Kulo Transfer</v>
      </c>
      <c r="AR322">
        <f ca="1"/>
        <v>46384</v>
      </c>
      <c r="AS322">
        <f ca="1"/>
        <v>-3201.05</v>
      </c>
      <c r="AT322" t="str">
        <f ca="1"/>
        <v>Acct  6 - Platinum</v>
      </c>
      <c r="AU322" t="str">
        <f ca="1"/>
        <v>Kulo Transfer</v>
      </c>
      <c r="AV322">
        <f ca="1"/>
        <v>46384</v>
      </c>
      <c r="AW322">
        <f ca="1"/>
        <v>-7043.82</v>
      </c>
      <c r="AX322" t="str">
        <f ca="1"/>
        <v>Acct  7 - Visa Go</v>
      </c>
      <c r="AY322" t="str">
        <f ca="1"/>
        <v>Kulo Transfer</v>
      </c>
      <c r="AZ322">
        <f ca="1"/>
        <v>46384</v>
      </c>
      <c r="BA322">
        <f ca="1"/>
        <v>-4271.75</v>
      </c>
      <c r="BB322" t="str">
        <f ca="1"/>
        <v>Acct  8 - CareCredit</v>
      </c>
      <c r="BC322" t="str">
        <f ca="1"/>
        <v>Kulo Transfer</v>
      </c>
      <c r="BD322">
        <f ca="1"/>
        <v>46384</v>
      </c>
      <c r="BE322">
        <f ca="1"/>
        <v>0</v>
      </c>
      <c r="BF322" t="str">
        <f ca="1"/>
        <v>Acct  9 - Costco</v>
      </c>
      <c r="BG322" t="str">
        <f ca="1"/>
        <v>Kulo Transfer</v>
      </c>
      <c r="BH322">
        <f ca="1"/>
        <v>46384</v>
      </c>
      <c r="BI322">
        <f ca="1"/>
        <v>1540</v>
      </c>
      <c r="BJ322" t="str">
        <f ca="1"/>
        <v xml:space="preserve">Acct 10 - </v>
      </c>
      <c r="BK322" t="str">
        <f ca="1"/>
        <v>Kulo Transfer</v>
      </c>
      <c r="BL322">
        <f ca="1"/>
        <v>46384</v>
      </c>
      <c r="BM322">
        <f ca="1"/>
        <v>13295.880000000001</v>
      </c>
      <c r="BN322" t="str">
        <f ca="1"/>
        <v xml:space="preserve"> Checking</v>
      </c>
      <c r="BO322" t="str">
        <f ca="1"/>
        <v>Kulo Transfer</v>
      </c>
      <c r="BP322">
        <f ca="1"/>
        <v>46384</v>
      </c>
      <c r="BQ322">
        <f ca="1"/>
        <v>-14516.619999999999</v>
      </c>
      <c r="BR322" t="str">
        <f ca="1"/>
        <v xml:space="preserve"> Credit</v>
      </c>
      <c r="BS322" t="str">
        <f ca="1"/>
        <v>Kulo Transfer</v>
      </c>
      <c r="BT322">
        <f ca="1"/>
        <v>46384</v>
      </c>
      <c r="BU322">
        <f ca="1"/>
        <v>37760.86</v>
      </c>
      <c r="BV322" t="str">
        <f ca="1"/>
        <v xml:space="preserve"> Savings</v>
      </c>
      <c r="BW322" t="str">
        <f ca="1"/>
        <v>Kulo Transfer</v>
      </c>
      <c r="BX322">
        <f ca="1"/>
        <v>46384</v>
      </c>
      <c r="BY322">
        <f ca="1"/>
        <v>38080.120000000003</v>
      </c>
      <c r="BZ322" t="str">
        <f ca="1"/>
        <v xml:space="preserve"> Net Worth</v>
      </c>
    </row>
    <row r="323" spans="1:78" x14ac:dyDescent="0.25">
      <c r="A323" t="str">
        <f ca="1"/>
        <v>Kulo Transfer</v>
      </c>
      <c r="B323" s="8">
        <f ca="1"/>
        <v>46384</v>
      </c>
      <c r="C323" s="107">
        <f ca="1"/>
        <v>2801.3800000000024</v>
      </c>
      <c r="D323" t="str">
        <f ca="1"/>
        <v>Acct  1 - US Bank</v>
      </c>
      <c r="F323" t="str">
        <f ca="1"/>
        <v>Kulo SDGE</v>
      </c>
      <c r="G323" s="8">
        <f ca="1"/>
        <v>46384</v>
      </c>
      <c r="H323" s="107">
        <f ca="1"/>
        <v>13213.880000000001</v>
      </c>
      <c r="I323" s="107">
        <f ca="1"/>
        <v>-14516.619999999999</v>
      </c>
      <c r="J323" s="107">
        <f ca="1"/>
        <v>37760.86</v>
      </c>
      <c r="K323" s="107">
        <f ca="1"/>
        <v>37998.120000000003</v>
      </c>
      <c r="L323" s="107">
        <f ca="1"/>
        <v>2719.3800000000024</v>
      </c>
      <c r="M323" s="107">
        <f ca="1"/>
        <v>10494.499999999998</v>
      </c>
      <c r="N323" s="107">
        <f ca="1"/>
        <v>25584.39</v>
      </c>
      <c r="O323" s="107">
        <f ca="1"/>
        <v>114.43</v>
      </c>
      <c r="P323" s="107">
        <f ca="1"/>
        <v>12062.04</v>
      </c>
      <c r="Q323" s="107">
        <f ca="1"/>
        <v>-3201.05</v>
      </c>
      <c r="R323" s="107">
        <f ca="1"/>
        <v>-7043.82</v>
      </c>
      <c r="S323" s="107">
        <f ca="1"/>
        <v>-4271.75</v>
      </c>
      <c r="T323" s="107">
        <f ca="1"/>
        <v>0</v>
      </c>
      <c r="U323" s="107">
        <f ca="1"/>
        <v>1540</v>
      </c>
      <c r="W323" t="str">
        <f ca="1"/>
        <v>Kulo SDGE</v>
      </c>
      <c r="X323">
        <f ca="1"/>
        <v>46384</v>
      </c>
      <c r="Y323">
        <f ca="1"/>
        <v>2719.3800000000024</v>
      </c>
      <c r="Z323" t="str">
        <f ca="1"/>
        <v>Acct  1 - US Bank</v>
      </c>
      <c r="AA323" t="str">
        <f ca="1"/>
        <v>Kulo SDGE</v>
      </c>
      <c r="AB323">
        <f ca="1"/>
        <v>46384</v>
      </c>
      <c r="AC323">
        <f ca="1"/>
        <v>10494.499999999998</v>
      </c>
      <c r="AD323" t="str">
        <f ca="1"/>
        <v>Acct  2 - Wells Fargo</v>
      </c>
      <c r="AE323" t="str">
        <f ca="1"/>
        <v>Kulo SDGE</v>
      </c>
      <c r="AF323">
        <f ca="1"/>
        <v>46384</v>
      </c>
      <c r="AG323">
        <f ca="1"/>
        <v>25584.39</v>
      </c>
      <c r="AH323" t="str">
        <f ca="1"/>
        <v>Acct  3 - ADP</v>
      </c>
      <c r="AI323" t="str">
        <f ca="1"/>
        <v>Kulo SDGE</v>
      </c>
      <c r="AJ323">
        <f ca="1"/>
        <v>46384</v>
      </c>
      <c r="AK323">
        <f ca="1"/>
        <v>114.43</v>
      </c>
      <c r="AL323" t="str">
        <f ca="1"/>
        <v>Acct  4 - Marcus</v>
      </c>
      <c r="AM323" t="str">
        <f ca="1"/>
        <v>Kulo SDGE</v>
      </c>
      <c r="AN323">
        <f ca="1"/>
        <v>46384</v>
      </c>
      <c r="AO323">
        <f ca="1"/>
        <v>12062.04</v>
      </c>
      <c r="AP323" t="str">
        <f ca="1"/>
        <v>Acct  5 - T.Rowe Price</v>
      </c>
      <c r="AQ323" t="str">
        <f ca="1"/>
        <v>Kulo SDGE</v>
      </c>
      <c r="AR323">
        <f ca="1"/>
        <v>46384</v>
      </c>
      <c r="AS323">
        <f ca="1"/>
        <v>-3201.05</v>
      </c>
      <c r="AT323" t="str">
        <f ca="1"/>
        <v>Acct  6 - Platinum</v>
      </c>
      <c r="AU323" t="str">
        <f ca="1"/>
        <v>Kulo SDGE</v>
      </c>
      <c r="AV323">
        <f ca="1"/>
        <v>46384</v>
      </c>
      <c r="AW323">
        <f ca="1"/>
        <v>-7043.82</v>
      </c>
      <c r="AX323" t="str">
        <f ca="1"/>
        <v>Acct  7 - Visa Go</v>
      </c>
      <c r="AY323" t="str">
        <f ca="1"/>
        <v>Kulo SDGE</v>
      </c>
      <c r="AZ323">
        <f ca="1"/>
        <v>46384</v>
      </c>
      <c r="BA323">
        <f ca="1"/>
        <v>-4271.75</v>
      </c>
      <c r="BB323" t="str">
        <f ca="1"/>
        <v>Acct  8 - CareCredit</v>
      </c>
      <c r="BC323" t="str">
        <f ca="1"/>
        <v>Kulo SDGE</v>
      </c>
      <c r="BD323">
        <f ca="1"/>
        <v>46384</v>
      </c>
      <c r="BE323">
        <f ca="1"/>
        <v>0</v>
      </c>
      <c r="BF323" t="str">
        <f ca="1"/>
        <v>Acct  9 - Costco</v>
      </c>
      <c r="BG323" t="str">
        <f ca="1"/>
        <v>Kulo SDGE</v>
      </c>
      <c r="BH323">
        <f ca="1"/>
        <v>46384</v>
      </c>
      <c r="BI323">
        <f ca="1"/>
        <v>1540</v>
      </c>
      <c r="BJ323" t="str">
        <f ca="1"/>
        <v xml:space="preserve">Acct 10 - </v>
      </c>
      <c r="BK323" t="str">
        <f ca="1"/>
        <v>Kulo SDGE</v>
      </c>
      <c r="BL323">
        <f ca="1"/>
        <v>46384</v>
      </c>
      <c r="BM323">
        <f ca="1"/>
        <v>13213.880000000001</v>
      </c>
      <c r="BN323" t="str">
        <f ca="1"/>
        <v xml:space="preserve"> Checking</v>
      </c>
      <c r="BO323" t="str">
        <f ca="1"/>
        <v>Kulo SDGE</v>
      </c>
      <c r="BP323">
        <f ca="1"/>
        <v>46384</v>
      </c>
      <c r="BQ323">
        <f ca="1"/>
        <v>-14516.619999999999</v>
      </c>
      <c r="BR323" t="str">
        <f ca="1"/>
        <v xml:space="preserve"> Credit</v>
      </c>
      <c r="BS323" t="str">
        <f ca="1"/>
        <v>Kulo SDGE</v>
      </c>
      <c r="BT323">
        <f ca="1"/>
        <v>46384</v>
      </c>
      <c r="BU323">
        <f ca="1"/>
        <v>37760.86</v>
      </c>
      <c r="BV323" t="str">
        <f ca="1"/>
        <v xml:space="preserve"> Savings</v>
      </c>
      <c r="BW323" t="str">
        <f ca="1"/>
        <v>Kulo SDGE</v>
      </c>
      <c r="BX323">
        <f ca="1"/>
        <v>46384</v>
      </c>
      <c r="BY323">
        <f ca="1"/>
        <v>37998.120000000003</v>
      </c>
      <c r="BZ323" t="str">
        <f ca="1"/>
        <v xml:space="preserve"> Net Worth</v>
      </c>
    </row>
    <row r="324" spans="1:78" x14ac:dyDescent="0.25">
      <c r="A324" t="str">
        <f ca="1"/>
        <v>Kulo SDGE</v>
      </c>
      <c r="B324" s="8">
        <f ca="1"/>
        <v>46384</v>
      </c>
      <c r="C324" s="107">
        <f ca="1"/>
        <v>2719.3800000000024</v>
      </c>
      <c r="D324" t="str">
        <f ca="1"/>
        <v>Acct  1 - US Bank</v>
      </c>
      <c r="F324" t="str">
        <f ca="1"/>
        <v>SDGE</v>
      </c>
      <c r="G324" s="8">
        <f ca="1"/>
        <v>46384</v>
      </c>
      <c r="H324" s="107">
        <f ca="1"/>
        <v>13129.880000000001</v>
      </c>
      <c r="I324" s="107">
        <f ca="1"/>
        <v>-14516.619999999999</v>
      </c>
      <c r="J324" s="107">
        <f ca="1"/>
        <v>37760.86</v>
      </c>
      <c r="K324" s="107">
        <f ca="1"/>
        <v>37914.120000000003</v>
      </c>
      <c r="L324" s="107">
        <f ca="1"/>
        <v>2635.3800000000024</v>
      </c>
      <c r="M324" s="107">
        <f ca="1"/>
        <v>10494.499999999998</v>
      </c>
      <c r="N324" s="107">
        <f ca="1"/>
        <v>25584.39</v>
      </c>
      <c r="O324" s="107">
        <f ca="1"/>
        <v>114.43</v>
      </c>
      <c r="P324" s="107">
        <f ca="1"/>
        <v>12062.04</v>
      </c>
      <c r="Q324" s="107">
        <f ca="1"/>
        <v>-3201.05</v>
      </c>
      <c r="R324" s="107">
        <f ca="1"/>
        <v>-7043.82</v>
      </c>
      <c r="S324" s="107">
        <f ca="1"/>
        <v>-4271.75</v>
      </c>
      <c r="T324" s="107">
        <f ca="1"/>
        <v>0</v>
      </c>
      <c r="U324" s="107">
        <f ca="1"/>
        <v>1540</v>
      </c>
      <c r="W324" t="str">
        <f ca="1"/>
        <v>SDGE</v>
      </c>
      <c r="X324">
        <f ca="1"/>
        <v>46384</v>
      </c>
      <c r="Y324">
        <f ca="1"/>
        <v>2635.3800000000024</v>
      </c>
      <c r="Z324" t="str">
        <f ca="1"/>
        <v>Acct  1 - US Bank</v>
      </c>
      <c r="AA324" t="str">
        <f ca="1"/>
        <v>SDGE</v>
      </c>
      <c r="AB324">
        <f ca="1"/>
        <v>46384</v>
      </c>
      <c r="AC324">
        <f ca="1"/>
        <v>10494.499999999998</v>
      </c>
      <c r="AD324" t="str">
        <f ca="1"/>
        <v>Acct  2 - Wells Fargo</v>
      </c>
      <c r="AE324" t="str">
        <f ca="1"/>
        <v>SDGE</v>
      </c>
      <c r="AF324">
        <f ca="1"/>
        <v>46384</v>
      </c>
      <c r="AG324">
        <f ca="1"/>
        <v>25584.39</v>
      </c>
      <c r="AH324" t="str">
        <f ca="1"/>
        <v>Acct  3 - ADP</v>
      </c>
      <c r="AI324" t="str">
        <f ca="1"/>
        <v>SDGE</v>
      </c>
      <c r="AJ324">
        <f ca="1"/>
        <v>46384</v>
      </c>
      <c r="AK324">
        <f ca="1"/>
        <v>114.43</v>
      </c>
      <c r="AL324" t="str">
        <f ca="1"/>
        <v>Acct  4 - Marcus</v>
      </c>
      <c r="AM324" t="str">
        <f ca="1"/>
        <v>SDGE</v>
      </c>
      <c r="AN324">
        <f ca="1"/>
        <v>46384</v>
      </c>
      <c r="AO324">
        <f ca="1"/>
        <v>12062.04</v>
      </c>
      <c r="AP324" t="str">
        <f ca="1"/>
        <v>Acct  5 - T.Rowe Price</v>
      </c>
      <c r="AQ324" t="str">
        <f ca="1"/>
        <v>SDGE</v>
      </c>
      <c r="AR324">
        <f ca="1"/>
        <v>46384</v>
      </c>
      <c r="AS324">
        <f ca="1"/>
        <v>-3201.05</v>
      </c>
      <c r="AT324" t="str">
        <f ca="1"/>
        <v>Acct  6 - Platinum</v>
      </c>
      <c r="AU324" t="str">
        <f ca="1"/>
        <v>SDGE</v>
      </c>
      <c r="AV324">
        <f ca="1"/>
        <v>46384</v>
      </c>
      <c r="AW324">
        <f ca="1"/>
        <v>-7043.82</v>
      </c>
      <c r="AX324" t="str">
        <f ca="1"/>
        <v>Acct  7 - Visa Go</v>
      </c>
      <c r="AY324" t="str">
        <f ca="1"/>
        <v>SDGE</v>
      </c>
      <c r="AZ324">
        <f ca="1"/>
        <v>46384</v>
      </c>
      <c r="BA324">
        <f ca="1"/>
        <v>-4271.75</v>
      </c>
      <c r="BB324" t="str">
        <f ca="1"/>
        <v>Acct  8 - CareCredit</v>
      </c>
      <c r="BC324" t="str">
        <f ca="1"/>
        <v>SDGE</v>
      </c>
      <c r="BD324">
        <f ca="1"/>
        <v>46384</v>
      </c>
      <c r="BE324">
        <f ca="1"/>
        <v>0</v>
      </c>
      <c r="BF324" t="str">
        <f ca="1"/>
        <v>Acct  9 - Costco</v>
      </c>
      <c r="BG324" t="str">
        <f ca="1"/>
        <v>SDGE</v>
      </c>
      <c r="BH324">
        <f ca="1"/>
        <v>46384</v>
      </c>
      <c r="BI324">
        <f ca="1"/>
        <v>1540</v>
      </c>
      <c r="BJ324" t="str">
        <f ca="1"/>
        <v xml:space="preserve">Acct 10 - </v>
      </c>
      <c r="BK324" t="str">
        <f ca="1"/>
        <v>SDGE</v>
      </c>
      <c r="BL324">
        <f ca="1"/>
        <v>46384</v>
      </c>
      <c r="BM324">
        <f ca="1"/>
        <v>13129.880000000001</v>
      </c>
      <c r="BN324" t="str">
        <f ca="1"/>
        <v xml:space="preserve"> Checking</v>
      </c>
      <c r="BO324" t="str">
        <f ca="1"/>
        <v>SDGE</v>
      </c>
      <c r="BP324">
        <f ca="1"/>
        <v>46384</v>
      </c>
      <c r="BQ324">
        <f ca="1"/>
        <v>-14516.619999999999</v>
      </c>
      <c r="BR324" t="str">
        <f ca="1"/>
        <v xml:space="preserve"> Credit</v>
      </c>
      <c r="BS324" t="str">
        <f ca="1"/>
        <v>SDGE</v>
      </c>
      <c r="BT324">
        <f ca="1"/>
        <v>46384</v>
      </c>
      <c r="BU324">
        <f ca="1"/>
        <v>37760.86</v>
      </c>
      <c r="BV324" t="str">
        <f ca="1"/>
        <v xml:space="preserve"> Savings</v>
      </c>
      <c r="BW324" t="str">
        <f ca="1"/>
        <v>SDGE</v>
      </c>
      <c r="BX324">
        <f ca="1"/>
        <v>46384</v>
      </c>
      <c r="BY324">
        <f ca="1"/>
        <v>37914.120000000003</v>
      </c>
      <c r="BZ324" t="str">
        <f ca="1"/>
        <v xml:space="preserve"> Net Worth</v>
      </c>
    </row>
    <row r="325" spans="1:78" x14ac:dyDescent="0.25">
      <c r="A325" t="str">
        <f ca="1"/>
        <v>SDGE</v>
      </c>
      <c r="B325" s="8">
        <f ca="1"/>
        <v>46384</v>
      </c>
      <c r="C325" s="107">
        <f ca="1"/>
        <v>2635.3800000000024</v>
      </c>
      <c r="D325" t="str">
        <f ca="1"/>
        <v>Acct  1 - US Bank</v>
      </c>
      <c r="F325" t="str">
        <f ca="1"/>
        <v>Prime Ad-Free</v>
      </c>
      <c r="G325" s="8">
        <f ca="1"/>
        <v>46384</v>
      </c>
      <c r="H325" s="107">
        <f ca="1"/>
        <v>13126.890000000001</v>
      </c>
      <c r="I325" s="107">
        <f ca="1"/>
        <v>-14516.619999999999</v>
      </c>
      <c r="J325" s="107">
        <f ca="1"/>
        <v>37760.86</v>
      </c>
      <c r="K325" s="107">
        <f ca="1"/>
        <v>37911.129999999997</v>
      </c>
      <c r="L325" s="107">
        <f ca="1"/>
        <v>2632.3900000000026</v>
      </c>
      <c r="M325" s="107">
        <f ca="1"/>
        <v>10494.499999999998</v>
      </c>
      <c r="N325" s="107">
        <f ca="1"/>
        <v>25584.39</v>
      </c>
      <c r="O325" s="107">
        <f ca="1"/>
        <v>114.43</v>
      </c>
      <c r="P325" s="107">
        <f ca="1"/>
        <v>12062.04</v>
      </c>
      <c r="Q325" s="107">
        <f ca="1"/>
        <v>-3201.05</v>
      </c>
      <c r="R325" s="107">
        <f ca="1"/>
        <v>-7043.82</v>
      </c>
      <c r="S325" s="107">
        <f ca="1"/>
        <v>-4271.75</v>
      </c>
      <c r="T325" s="107">
        <f ca="1"/>
        <v>0</v>
      </c>
      <c r="U325" s="107">
        <f ca="1"/>
        <v>1540</v>
      </c>
      <c r="W325" t="str">
        <f ca="1"/>
        <v>Prime Ad-Free</v>
      </c>
      <c r="X325">
        <f ca="1"/>
        <v>46384</v>
      </c>
      <c r="Y325">
        <f ca="1"/>
        <v>2632.3900000000026</v>
      </c>
      <c r="Z325" t="str">
        <f ca="1"/>
        <v>Acct  1 - US Bank</v>
      </c>
      <c r="AA325" t="str">
        <f ca="1"/>
        <v>Prime Ad-Free</v>
      </c>
      <c r="AB325">
        <f ca="1"/>
        <v>46384</v>
      </c>
      <c r="AC325">
        <f ca="1"/>
        <v>10494.499999999998</v>
      </c>
      <c r="AD325" t="str">
        <f ca="1"/>
        <v>Acct  2 - Wells Fargo</v>
      </c>
      <c r="AE325" t="str">
        <f ca="1"/>
        <v>Prime Ad-Free</v>
      </c>
      <c r="AF325">
        <f ca="1"/>
        <v>46384</v>
      </c>
      <c r="AG325">
        <f ca="1"/>
        <v>25584.39</v>
      </c>
      <c r="AH325" t="str">
        <f ca="1"/>
        <v>Acct  3 - ADP</v>
      </c>
      <c r="AI325" t="str">
        <f ca="1"/>
        <v>Prime Ad-Free</v>
      </c>
      <c r="AJ325">
        <f ca="1"/>
        <v>46384</v>
      </c>
      <c r="AK325">
        <f ca="1"/>
        <v>114.43</v>
      </c>
      <c r="AL325" t="str">
        <f ca="1"/>
        <v>Acct  4 - Marcus</v>
      </c>
      <c r="AM325" t="str">
        <f ca="1"/>
        <v>Prime Ad-Free</v>
      </c>
      <c r="AN325">
        <f ca="1"/>
        <v>46384</v>
      </c>
      <c r="AO325">
        <f ca="1"/>
        <v>12062.04</v>
      </c>
      <c r="AP325" t="str">
        <f ca="1"/>
        <v>Acct  5 - T.Rowe Price</v>
      </c>
      <c r="AQ325" t="str">
        <f ca="1"/>
        <v>Prime Ad-Free</v>
      </c>
      <c r="AR325">
        <f ca="1"/>
        <v>46384</v>
      </c>
      <c r="AS325">
        <f ca="1"/>
        <v>-3201.05</v>
      </c>
      <c r="AT325" t="str">
        <f ca="1"/>
        <v>Acct  6 - Platinum</v>
      </c>
      <c r="AU325" t="str">
        <f ca="1"/>
        <v>Prime Ad-Free</v>
      </c>
      <c r="AV325">
        <f ca="1"/>
        <v>46384</v>
      </c>
      <c r="AW325">
        <f ca="1"/>
        <v>-7043.82</v>
      </c>
      <c r="AX325" t="str">
        <f ca="1"/>
        <v>Acct  7 - Visa Go</v>
      </c>
      <c r="AY325" t="str">
        <f ca="1"/>
        <v>Prime Ad-Free</v>
      </c>
      <c r="AZ325">
        <f ca="1"/>
        <v>46384</v>
      </c>
      <c r="BA325">
        <f ca="1"/>
        <v>-4271.75</v>
      </c>
      <c r="BB325" t="str">
        <f ca="1"/>
        <v>Acct  8 - CareCredit</v>
      </c>
      <c r="BC325" t="str">
        <f ca="1"/>
        <v>Prime Ad-Free</v>
      </c>
      <c r="BD325">
        <f ca="1"/>
        <v>46384</v>
      </c>
      <c r="BE325">
        <f ca="1"/>
        <v>0</v>
      </c>
      <c r="BF325" t="str">
        <f ca="1"/>
        <v>Acct  9 - Costco</v>
      </c>
      <c r="BG325" t="str">
        <f ca="1"/>
        <v>Prime Ad-Free</v>
      </c>
      <c r="BH325">
        <f ca="1"/>
        <v>46384</v>
      </c>
      <c r="BI325">
        <f ca="1"/>
        <v>1540</v>
      </c>
      <c r="BJ325" t="str">
        <f ca="1"/>
        <v xml:space="preserve">Acct 10 - </v>
      </c>
      <c r="BK325" t="str">
        <f ca="1"/>
        <v>Prime Ad-Free</v>
      </c>
      <c r="BL325">
        <f ca="1"/>
        <v>46384</v>
      </c>
      <c r="BM325">
        <f ca="1"/>
        <v>13126.890000000001</v>
      </c>
      <c r="BN325" t="str">
        <f ca="1"/>
        <v xml:space="preserve"> Checking</v>
      </c>
      <c r="BO325" t="str">
        <f ca="1"/>
        <v>Prime Ad-Free</v>
      </c>
      <c r="BP325">
        <f ca="1"/>
        <v>46384</v>
      </c>
      <c r="BQ325">
        <f ca="1"/>
        <v>-14516.619999999999</v>
      </c>
      <c r="BR325" t="str">
        <f ca="1"/>
        <v xml:space="preserve"> Credit</v>
      </c>
      <c r="BS325" t="str">
        <f ca="1"/>
        <v>Prime Ad-Free</v>
      </c>
      <c r="BT325">
        <f ca="1"/>
        <v>46384</v>
      </c>
      <c r="BU325">
        <f ca="1"/>
        <v>37760.86</v>
      </c>
      <c r="BV325" t="str">
        <f ca="1"/>
        <v xml:space="preserve"> Savings</v>
      </c>
      <c r="BW325" t="str">
        <f ca="1"/>
        <v>Prime Ad-Free</v>
      </c>
      <c r="BX325">
        <f ca="1"/>
        <v>46384</v>
      </c>
      <c r="BY325">
        <f ca="1"/>
        <v>37911.129999999997</v>
      </c>
      <c r="BZ325" t="str">
        <f ca="1"/>
        <v xml:space="preserve"> Net Worth</v>
      </c>
    </row>
    <row r="326" spans="1:78" x14ac:dyDescent="0.25">
      <c r="A326" t="str">
        <f ca="1"/>
        <v>Prime Ad-Free</v>
      </c>
      <c r="B326" s="8">
        <f ca="1"/>
        <v>46384</v>
      </c>
      <c r="C326" s="107">
        <f ca="1"/>
        <v>2632.3900000000026</v>
      </c>
      <c r="D326" t="str">
        <f ca="1"/>
        <v>Acct  1 - US Bank</v>
      </c>
      <c r="F326" t="str">
        <f ca="1"/>
        <v>Paycheck</v>
      </c>
      <c r="G326" s="8">
        <f ca="1"/>
        <v>46388</v>
      </c>
      <c r="H326" s="107">
        <f ca="1"/>
        <v>14726.890000000001</v>
      </c>
      <c r="I326" s="107">
        <f ca="1"/>
        <v>-14516.619999999999</v>
      </c>
      <c r="J326" s="107">
        <f ca="1"/>
        <v>37760.86</v>
      </c>
      <c r="K326" s="107">
        <f ca="1"/>
        <v>39511.129999999997</v>
      </c>
      <c r="L326" s="107">
        <f ca="1"/>
        <v>3772.3900000000026</v>
      </c>
      <c r="M326" s="107">
        <f ca="1"/>
        <v>10954.499999999998</v>
      </c>
      <c r="N326" s="107">
        <f ca="1"/>
        <v>25584.39</v>
      </c>
      <c r="O326" s="107">
        <f ca="1"/>
        <v>114.43</v>
      </c>
      <c r="P326" s="107">
        <f ca="1"/>
        <v>12062.04</v>
      </c>
      <c r="Q326" s="107">
        <f ca="1"/>
        <v>-3201.05</v>
      </c>
      <c r="R326" s="107">
        <f ca="1"/>
        <v>-7043.82</v>
      </c>
      <c r="S326" s="107">
        <f ca="1"/>
        <v>-4271.75</v>
      </c>
      <c r="T326" s="107">
        <f ca="1"/>
        <v>0</v>
      </c>
      <c r="U326" s="107">
        <f ca="1"/>
        <v>1540</v>
      </c>
      <c r="W326" t="str">
        <f ca="1"/>
        <v>Paycheck</v>
      </c>
      <c r="X326">
        <f ca="1"/>
        <v>46388</v>
      </c>
      <c r="Y326">
        <f ca="1"/>
        <v>3772.3900000000026</v>
      </c>
      <c r="Z326" t="str">
        <f ca="1"/>
        <v>Acct  1 - US Bank</v>
      </c>
      <c r="AA326" t="str">
        <f ca="1"/>
        <v>Paycheck</v>
      </c>
      <c r="AB326">
        <f ca="1"/>
        <v>46388</v>
      </c>
      <c r="AC326">
        <f ca="1"/>
        <v>10954.499999999998</v>
      </c>
      <c r="AD326" t="str">
        <f ca="1"/>
        <v>Acct  2 - Wells Fargo</v>
      </c>
      <c r="AE326" t="str">
        <f ca="1"/>
        <v>Paycheck</v>
      </c>
      <c r="AF326">
        <f ca="1"/>
        <v>46388</v>
      </c>
      <c r="AG326">
        <f ca="1"/>
        <v>25584.39</v>
      </c>
      <c r="AH326" t="str">
        <f ca="1"/>
        <v>Acct  3 - ADP</v>
      </c>
      <c r="AI326" t="str">
        <f ca="1"/>
        <v>Paycheck</v>
      </c>
      <c r="AJ326">
        <f ca="1"/>
        <v>46388</v>
      </c>
      <c r="AK326">
        <f ca="1"/>
        <v>114.43</v>
      </c>
      <c r="AL326" t="str">
        <f ca="1"/>
        <v>Acct  4 - Marcus</v>
      </c>
      <c r="AM326" t="str">
        <f ca="1"/>
        <v>Paycheck</v>
      </c>
      <c r="AN326">
        <f ca="1"/>
        <v>46388</v>
      </c>
      <c r="AO326">
        <f ca="1"/>
        <v>12062.04</v>
      </c>
      <c r="AP326" t="str">
        <f ca="1"/>
        <v>Acct  5 - T.Rowe Price</v>
      </c>
      <c r="AQ326" t="str">
        <f ca="1"/>
        <v>Paycheck</v>
      </c>
      <c r="AR326">
        <f ca="1"/>
        <v>46388</v>
      </c>
      <c r="AS326">
        <f ca="1"/>
        <v>-3201.05</v>
      </c>
      <c r="AT326" t="str">
        <f ca="1"/>
        <v>Acct  6 - Platinum</v>
      </c>
      <c r="AU326" t="str">
        <f ca="1"/>
        <v>Paycheck</v>
      </c>
      <c r="AV326">
        <f ca="1"/>
        <v>46388</v>
      </c>
      <c r="AW326">
        <f ca="1"/>
        <v>-7043.82</v>
      </c>
      <c r="AX326" t="str">
        <f ca="1"/>
        <v>Acct  7 - Visa Go</v>
      </c>
      <c r="AY326" t="str">
        <f ca="1"/>
        <v>Paycheck</v>
      </c>
      <c r="AZ326">
        <f ca="1"/>
        <v>46388</v>
      </c>
      <c r="BA326">
        <f ca="1"/>
        <v>-4271.75</v>
      </c>
      <c r="BB326" t="str">
        <f ca="1"/>
        <v>Acct  8 - CareCredit</v>
      </c>
      <c r="BC326" t="str">
        <f ca="1"/>
        <v>Paycheck</v>
      </c>
      <c r="BD326">
        <f ca="1"/>
        <v>46388</v>
      </c>
      <c r="BE326">
        <f ca="1"/>
        <v>0</v>
      </c>
      <c r="BF326" t="str">
        <f ca="1"/>
        <v>Acct  9 - Costco</v>
      </c>
      <c r="BG326" t="str">
        <f ca="1"/>
        <v>Paycheck</v>
      </c>
      <c r="BH326">
        <f ca="1"/>
        <v>46388</v>
      </c>
      <c r="BI326">
        <f ca="1"/>
        <v>1540</v>
      </c>
      <c r="BJ326" t="str">
        <f ca="1"/>
        <v xml:space="preserve">Acct 10 - </v>
      </c>
      <c r="BK326" t="str">
        <f ca="1"/>
        <v>Paycheck</v>
      </c>
      <c r="BL326">
        <f ca="1"/>
        <v>46388</v>
      </c>
      <c r="BM326">
        <f ca="1"/>
        <v>14726.890000000001</v>
      </c>
      <c r="BN326" t="str">
        <f ca="1"/>
        <v xml:space="preserve"> Checking</v>
      </c>
      <c r="BO326" t="str">
        <f ca="1"/>
        <v>Paycheck</v>
      </c>
      <c r="BP326">
        <f ca="1"/>
        <v>46388</v>
      </c>
      <c r="BQ326">
        <f ca="1"/>
        <v>-14516.619999999999</v>
      </c>
      <c r="BR326" t="str">
        <f ca="1"/>
        <v xml:space="preserve"> Credit</v>
      </c>
      <c r="BS326" t="str">
        <f ca="1"/>
        <v>Paycheck</v>
      </c>
      <c r="BT326">
        <f ca="1"/>
        <v>46388</v>
      </c>
      <c r="BU326">
        <f ca="1"/>
        <v>37760.86</v>
      </c>
      <c r="BV326" t="str">
        <f ca="1"/>
        <v xml:space="preserve"> Savings</v>
      </c>
      <c r="BW326" t="str">
        <f ca="1"/>
        <v>Paycheck</v>
      </c>
      <c r="BX326">
        <f ca="1"/>
        <v>46388</v>
      </c>
      <c r="BY326">
        <f ca="1"/>
        <v>39511.129999999997</v>
      </c>
      <c r="BZ326" t="str">
        <f ca="1"/>
        <v xml:space="preserve"> Net Worth</v>
      </c>
    </row>
    <row r="327" spans="1:78" x14ac:dyDescent="0.25">
      <c r="A327" t="str">
        <f ca="1"/>
        <v>Paycheck</v>
      </c>
      <c r="B327" s="8">
        <f ca="1"/>
        <v>46388</v>
      </c>
      <c r="C327" s="107">
        <f ca="1"/>
        <v>3772.3900000000026</v>
      </c>
      <c r="D327" t="str">
        <f ca="1"/>
        <v>Acct  1 - US Bank</v>
      </c>
      <c r="F327" t="str">
        <f ca="1"/>
        <v>Disability</v>
      </c>
      <c r="G327" s="8">
        <f ca="1"/>
        <v>46388</v>
      </c>
      <c r="H327" s="107">
        <f ca="1"/>
        <v>15083.550000000001</v>
      </c>
      <c r="I327" s="107">
        <f ca="1"/>
        <v>-14516.619999999999</v>
      </c>
      <c r="J327" s="107">
        <f ca="1"/>
        <v>37760.86</v>
      </c>
      <c r="K327" s="107">
        <f ca="1"/>
        <v>39867.79</v>
      </c>
      <c r="L327" s="107">
        <f ca="1"/>
        <v>3772.3900000000026</v>
      </c>
      <c r="M327" s="107">
        <f ca="1"/>
        <v>11311.159999999998</v>
      </c>
      <c r="N327" s="107">
        <f ca="1"/>
        <v>25584.39</v>
      </c>
      <c r="O327" s="107">
        <f ca="1"/>
        <v>114.43</v>
      </c>
      <c r="P327" s="107">
        <f ca="1"/>
        <v>12062.04</v>
      </c>
      <c r="Q327" s="107">
        <f ca="1"/>
        <v>-3201.05</v>
      </c>
      <c r="R327" s="107">
        <f ca="1"/>
        <v>-7043.82</v>
      </c>
      <c r="S327" s="107">
        <f ca="1"/>
        <v>-4271.75</v>
      </c>
      <c r="T327" s="107">
        <f ca="1"/>
        <v>0</v>
      </c>
      <c r="U327" s="107">
        <f ca="1"/>
        <v>1540</v>
      </c>
      <c r="W327" t="str">
        <f ca="1"/>
        <v>Disability</v>
      </c>
      <c r="X327">
        <f ca="1"/>
        <v>46388</v>
      </c>
      <c r="Y327">
        <f ca="1"/>
        <v>3772.3900000000026</v>
      </c>
      <c r="Z327" t="str">
        <f ca="1"/>
        <v>Acct  1 - US Bank</v>
      </c>
      <c r="AA327" t="str">
        <f ca="1"/>
        <v>Disability</v>
      </c>
      <c r="AB327">
        <f ca="1"/>
        <v>46388</v>
      </c>
      <c r="AC327">
        <f ca="1"/>
        <v>11311.159999999998</v>
      </c>
      <c r="AD327" t="str">
        <f ca="1"/>
        <v>Acct  2 - Wells Fargo</v>
      </c>
      <c r="AE327" t="str">
        <f ca="1"/>
        <v>Disability</v>
      </c>
      <c r="AF327">
        <f ca="1"/>
        <v>46388</v>
      </c>
      <c r="AG327">
        <f ca="1"/>
        <v>25584.39</v>
      </c>
      <c r="AH327" t="str">
        <f ca="1"/>
        <v>Acct  3 - ADP</v>
      </c>
      <c r="AI327" t="str">
        <f ca="1"/>
        <v>Disability</v>
      </c>
      <c r="AJ327">
        <f ca="1"/>
        <v>46388</v>
      </c>
      <c r="AK327">
        <f ca="1"/>
        <v>114.43</v>
      </c>
      <c r="AL327" t="str">
        <f ca="1"/>
        <v>Acct  4 - Marcus</v>
      </c>
      <c r="AM327" t="str">
        <f ca="1"/>
        <v>Disability</v>
      </c>
      <c r="AN327">
        <f ca="1"/>
        <v>46388</v>
      </c>
      <c r="AO327">
        <f ca="1"/>
        <v>12062.04</v>
      </c>
      <c r="AP327" t="str">
        <f ca="1"/>
        <v>Acct  5 - T.Rowe Price</v>
      </c>
      <c r="AQ327" t="str">
        <f ca="1"/>
        <v>Disability</v>
      </c>
      <c r="AR327">
        <f ca="1"/>
        <v>46388</v>
      </c>
      <c r="AS327">
        <f ca="1"/>
        <v>-3201.05</v>
      </c>
      <c r="AT327" t="str">
        <f ca="1"/>
        <v>Acct  6 - Platinum</v>
      </c>
      <c r="AU327" t="str">
        <f ca="1"/>
        <v>Disability</v>
      </c>
      <c r="AV327">
        <f ca="1"/>
        <v>46388</v>
      </c>
      <c r="AW327">
        <f ca="1"/>
        <v>-7043.82</v>
      </c>
      <c r="AX327" t="str">
        <f ca="1"/>
        <v>Acct  7 - Visa Go</v>
      </c>
      <c r="AY327" t="str">
        <f ca="1"/>
        <v>Disability</v>
      </c>
      <c r="AZ327">
        <f ca="1"/>
        <v>46388</v>
      </c>
      <c r="BA327">
        <f ca="1"/>
        <v>-4271.75</v>
      </c>
      <c r="BB327" t="str">
        <f ca="1"/>
        <v>Acct  8 - CareCredit</v>
      </c>
      <c r="BC327" t="str">
        <f ca="1"/>
        <v>Disability</v>
      </c>
      <c r="BD327">
        <f ca="1"/>
        <v>46388</v>
      </c>
      <c r="BE327">
        <f ca="1"/>
        <v>0</v>
      </c>
      <c r="BF327" t="str">
        <f ca="1"/>
        <v>Acct  9 - Costco</v>
      </c>
      <c r="BG327" t="str">
        <f ca="1"/>
        <v>Disability</v>
      </c>
      <c r="BH327">
        <f ca="1"/>
        <v>46388</v>
      </c>
      <c r="BI327">
        <f ca="1"/>
        <v>1540</v>
      </c>
      <c r="BJ327" t="str">
        <f ca="1"/>
        <v xml:space="preserve">Acct 10 - </v>
      </c>
      <c r="BK327" t="str">
        <f ca="1"/>
        <v>Disability</v>
      </c>
      <c r="BL327">
        <f ca="1"/>
        <v>46388</v>
      </c>
      <c r="BM327">
        <f ca="1"/>
        <v>15083.550000000001</v>
      </c>
      <c r="BN327" t="str">
        <f ca="1"/>
        <v xml:space="preserve"> Checking</v>
      </c>
      <c r="BO327" t="str">
        <f ca="1"/>
        <v>Disability</v>
      </c>
      <c r="BP327">
        <f ca="1"/>
        <v>46388</v>
      </c>
      <c r="BQ327">
        <f ca="1"/>
        <v>-14516.619999999999</v>
      </c>
      <c r="BR327" t="str">
        <f ca="1"/>
        <v xml:space="preserve"> Credit</v>
      </c>
      <c r="BS327" t="str">
        <f ca="1"/>
        <v>Disability</v>
      </c>
      <c r="BT327">
        <f ca="1"/>
        <v>46388</v>
      </c>
      <c r="BU327">
        <f ca="1"/>
        <v>37760.86</v>
      </c>
      <c r="BV327" t="str">
        <f ca="1"/>
        <v xml:space="preserve"> Savings</v>
      </c>
      <c r="BW327" t="str">
        <f ca="1"/>
        <v>Disability</v>
      </c>
      <c r="BX327">
        <f ca="1"/>
        <v>46388</v>
      </c>
      <c r="BY327">
        <f ca="1"/>
        <v>39867.79</v>
      </c>
      <c r="BZ327" t="str">
        <f ca="1"/>
        <v xml:space="preserve"> Net Worth</v>
      </c>
    </row>
    <row r="328" spans="1:78" x14ac:dyDescent="0.25">
      <c r="A328" t="str">
        <f ca="1"/>
        <v>Disability</v>
      </c>
      <c r="B328" s="8">
        <f ca="1"/>
        <v>46388</v>
      </c>
      <c r="C328" s="107">
        <f ca="1"/>
        <v>3772.3900000000026</v>
      </c>
      <c r="D328" t="str">
        <f ca="1"/>
        <v>Acct  1 - US Bank</v>
      </c>
      <c r="F328" t="str">
        <f ca="1"/>
        <v>Ameritas</v>
      </c>
      <c r="G328" s="8">
        <f ca="1"/>
        <v>46388</v>
      </c>
      <c r="H328" s="107">
        <f ca="1"/>
        <v>15083.550000000001</v>
      </c>
      <c r="I328" s="107">
        <f ca="1"/>
        <v>-14516.619999999999</v>
      </c>
      <c r="J328" s="107">
        <f ca="1"/>
        <v>37872.86</v>
      </c>
      <c r="K328" s="107">
        <f ca="1"/>
        <v>39979.79</v>
      </c>
      <c r="L328" s="107">
        <f ca="1"/>
        <v>3772.3900000000026</v>
      </c>
      <c r="M328" s="107">
        <f ca="1"/>
        <v>11311.159999999998</v>
      </c>
      <c r="N328" s="107">
        <f ca="1"/>
        <v>25696.39</v>
      </c>
      <c r="O328" s="107">
        <f ca="1"/>
        <v>114.43</v>
      </c>
      <c r="P328" s="107">
        <f ca="1"/>
        <v>12062.04</v>
      </c>
      <c r="Q328" s="107">
        <f ca="1"/>
        <v>-3201.05</v>
      </c>
      <c r="R328" s="107">
        <f ca="1"/>
        <v>-7043.82</v>
      </c>
      <c r="S328" s="107">
        <f ca="1"/>
        <v>-4271.75</v>
      </c>
      <c r="T328" s="107">
        <f ca="1"/>
        <v>0</v>
      </c>
      <c r="U328" s="107">
        <f ca="1"/>
        <v>1540</v>
      </c>
      <c r="W328" t="str">
        <f ca="1"/>
        <v>Ameritas</v>
      </c>
      <c r="X328">
        <f ca="1"/>
        <v>46388</v>
      </c>
      <c r="Y328">
        <f ca="1"/>
        <v>3772.3900000000026</v>
      </c>
      <c r="Z328" t="str">
        <f ca="1"/>
        <v>Acct  1 - US Bank</v>
      </c>
      <c r="AA328" t="str">
        <f ca="1"/>
        <v>Ameritas</v>
      </c>
      <c r="AB328">
        <f ca="1"/>
        <v>46388</v>
      </c>
      <c r="AC328">
        <f ca="1"/>
        <v>11311.159999999998</v>
      </c>
      <c r="AD328" t="str">
        <f ca="1"/>
        <v>Acct  2 - Wells Fargo</v>
      </c>
      <c r="AE328" t="str">
        <f ca="1"/>
        <v>Ameritas</v>
      </c>
      <c r="AF328">
        <f ca="1"/>
        <v>46388</v>
      </c>
      <c r="AG328">
        <f ca="1"/>
        <v>25696.39</v>
      </c>
      <c r="AH328" t="str">
        <f ca="1"/>
        <v>Acct  3 - ADP</v>
      </c>
      <c r="AI328" t="str">
        <f ca="1"/>
        <v>Ameritas</v>
      </c>
      <c r="AJ328">
        <f ca="1"/>
        <v>46388</v>
      </c>
      <c r="AK328">
        <f ca="1"/>
        <v>114.43</v>
      </c>
      <c r="AL328" t="str">
        <f ca="1"/>
        <v>Acct  4 - Marcus</v>
      </c>
      <c r="AM328" t="str">
        <f ca="1"/>
        <v>Ameritas</v>
      </c>
      <c r="AN328">
        <f ca="1"/>
        <v>46388</v>
      </c>
      <c r="AO328">
        <f ca="1"/>
        <v>12062.04</v>
      </c>
      <c r="AP328" t="str">
        <f ca="1"/>
        <v>Acct  5 - T.Rowe Price</v>
      </c>
      <c r="AQ328" t="str">
        <f ca="1"/>
        <v>Ameritas</v>
      </c>
      <c r="AR328">
        <f ca="1"/>
        <v>46388</v>
      </c>
      <c r="AS328">
        <f ca="1"/>
        <v>-3201.05</v>
      </c>
      <c r="AT328" t="str">
        <f ca="1"/>
        <v>Acct  6 - Platinum</v>
      </c>
      <c r="AU328" t="str">
        <f ca="1"/>
        <v>Ameritas</v>
      </c>
      <c r="AV328">
        <f ca="1"/>
        <v>46388</v>
      </c>
      <c r="AW328">
        <f ca="1"/>
        <v>-7043.82</v>
      </c>
      <c r="AX328" t="str">
        <f ca="1"/>
        <v>Acct  7 - Visa Go</v>
      </c>
      <c r="AY328" t="str">
        <f ca="1"/>
        <v>Ameritas</v>
      </c>
      <c r="AZ328">
        <f ca="1"/>
        <v>46388</v>
      </c>
      <c r="BA328">
        <f ca="1"/>
        <v>-4271.75</v>
      </c>
      <c r="BB328" t="str">
        <f ca="1"/>
        <v>Acct  8 - CareCredit</v>
      </c>
      <c r="BC328" t="str">
        <f ca="1"/>
        <v>Ameritas</v>
      </c>
      <c r="BD328">
        <f ca="1"/>
        <v>46388</v>
      </c>
      <c r="BE328">
        <f ca="1"/>
        <v>0</v>
      </c>
      <c r="BF328" t="str">
        <f ca="1"/>
        <v>Acct  9 - Costco</v>
      </c>
      <c r="BG328" t="str">
        <f ca="1"/>
        <v>Ameritas</v>
      </c>
      <c r="BH328">
        <f ca="1"/>
        <v>46388</v>
      </c>
      <c r="BI328">
        <f ca="1"/>
        <v>1540</v>
      </c>
      <c r="BJ328" t="str">
        <f ca="1"/>
        <v xml:space="preserve">Acct 10 - </v>
      </c>
      <c r="BK328" t="str">
        <f ca="1"/>
        <v>Ameritas</v>
      </c>
      <c r="BL328">
        <f ca="1"/>
        <v>46388</v>
      </c>
      <c r="BM328">
        <f ca="1"/>
        <v>15083.550000000001</v>
      </c>
      <c r="BN328" t="str">
        <f ca="1"/>
        <v xml:space="preserve"> Checking</v>
      </c>
      <c r="BO328" t="str">
        <f ca="1"/>
        <v>Ameritas</v>
      </c>
      <c r="BP328">
        <f ca="1"/>
        <v>46388</v>
      </c>
      <c r="BQ328">
        <f ca="1"/>
        <v>-14516.619999999999</v>
      </c>
      <c r="BR328" t="str">
        <f ca="1"/>
        <v xml:space="preserve"> Credit</v>
      </c>
      <c r="BS328" t="str">
        <f ca="1"/>
        <v>Ameritas</v>
      </c>
      <c r="BT328">
        <f ca="1"/>
        <v>46388</v>
      </c>
      <c r="BU328">
        <f ca="1"/>
        <v>37872.86</v>
      </c>
      <c r="BV328" t="str">
        <f ca="1"/>
        <v xml:space="preserve"> Savings</v>
      </c>
      <c r="BW328" t="str">
        <f ca="1"/>
        <v>Ameritas</v>
      </c>
      <c r="BX328">
        <f ca="1"/>
        <v>46388</v>
      </c>
      <c r="BY328">
        <f ca="1"/>
        <v>39979.79</v>
      </c>
      <c r="BZ328" t="str">
        <f ca="1"/>
        <v xml:space="preserve"> Net Worth</v>
      </c>
    </row>
    <row r="329" spans="1:78" x14ac:dyDescent="0.25">
      <c r="A329" t="str">
        <f ca="1"/>
        <v>Ameritas</v>
      </c>
      <c r="B329" s="8">
        <f ca="1"/>
        <v>46388</v>
      </c>
      <c r="C329" s="107">
        <f ca="1"/>
        <v>3772.3900000000026</v>
      </c>
      <c r="D329" t="str">
        <f ca="1"/>
        <v>Acct  1 - US Bank</v>
      </c>
      <c r="F329" t="str">
        <f ca="1"/>
        <v>Kulo Rent</v>
      </c>
      <c r="G329" s="8">
        <f ca="1"/>
        <v>46388</v>
      </c>
      <c r="H329" s="107">
        <f ca="1"/>
        <v>14124.550000000001</v>
      </c>
      <c r="I329" s="107">
        <f ca="1"/>
        <v>-14516.619999999999</v>
      </c>
      <c r="J329" s="107">
        <f ca="1"/>
        <v>37872.86</v>
      </c>
      <c r="K329" s="107">
        <f ca="1"/>
        <v>39020.79</v>
      </c>
      <c r="L329" s="107">
        <f ca="1"/>
        <v>2813.3900000000026</v>
      </c>
      <c r="M329" s="107">
        <f ca="1"/>
        <v>11311.159999999998</v>
      </c>
      <c r="N329" s="107">
        <f ca="1"/>
        <v>25696.39</v>
      </c>
      <c r="O329" s="107">
        <f ca="1"/>
        <v>114.43</v>
      </c>
      <c r="P329" s="107">
        <f ca="1"/>
        <v>12062.04</v>
      </c>
      <c r="Q329" s="107">
        <f ca="1"/>
        <v>-3201.05</v>
      </c>
      <c r="R329" s="107">
        <f ca="1"/>
        <v>-7043.82</v>
      </c>
      <c r="S329" s="107">
        <f ca="1"/>
        <v>-4271.75</v>
      </c>
      <c r="T329" s="107">
        <f ca="1"/>
        <v>0</v>
      </c>
      <c r="U329" s="107">
        <f ca="1"/>
        <v>1540</v>
      </c>
      <c r="W329" t="str">
        <f ca="1"/>
        <v>Kulo Rent</v>
      </c>
      <c r="X329">
        <f ca="1"/>
        <v>46388</v>
      </c>
      <c r="Y329">
        <f ca="1"/>
        <v>2813.3900000000026</v>
      </c>
      <c r="Z329" t="str">
        <f ca="1"/>
        <v>Acct  1 - US Bank</v>
      </c>
      <c r="AA329" t="str">
        <f ca="1"/>
        <v>Kulo Rent</v>
      </c>
      <c r="AB329">
        <f ca="1"/>
        <v>46388</v>
      </c>
      <c r="AC329">
        <f ca="1"/>
        <v>11311.159999999998</v>
      </c>
      <c r="AD329" t="str">
        <f ca="1"/>
        <v>Acct  2 - Wells Fargo</v>
      </c>
      <c r="AE329" t="str">
        <f ca="1"/>
        <v>Kulo Rent</v>
      </c>
      <c r="AF329">
        <f ca="1"/>
        <v>46388</v>
      </c>
      <c r="AG329">
        <f ca="1"/>
        <v>25696.39</v>
      </c>
      <c r="AH329" t="str">
        <f ca="1"/>
        <v>Acct  3 - ADP</v>
      </c>
      <c r="AI329" t="str">
        <f ca="1"/>
        <v>Kulo Rent</v>
      </c>
      <c r="AJ329">
        <f ca="1"/>
        <v>46388</v>
      </c>
      <c r="AK329">
        <f ca="1"/>
        <v>114.43</v>
      </c>
      <c r="AL329" t="str">
        <f ca="1"/>
        <v>Acct  4 - Marcus</v>
      </c>
      <c r="AM329" t="str">
        <f ca="1"/>
        <v>Kulo Rent</v>
      </c>
      <c r="AN329">
        <f ca="1"/>
        <v>46388</v>
      </c>
      <c r="AO329">
        <f ca="1"/>
        <v>12062.04</v>
      </c>
      <c r="AP329" t="str">
        <f ca="1"/>
        <v>Acct  5 - T.Rowe Price</v>
      </c>
      <c r="AQ329" t="str">
        <f ca="1"/>
        <v>Kulo Rent</v>
      </c>
      <c r="AR329">
        <f ca="1"/>
        <v>46388</v>
      </c>
      <c r="AS329">
        <f ca="1"/>
        <v>-3201.05</v>
      </c>
      <c r="AT329" t="str">
        <f ca="1"/>
        <v>Acct  6 - Platinum</v>
      </c>
      <c r="AU329" t="str">
        <f ca="1"/>
        <v>Kulo Rent</v>
      </c>
      <c r="AV329">
        <f ca="1"/>
        <v>46388</v>
      </c>
      <c r="AW329">
        <f ca="1"/>
        <v>-7043.82</v>
      </c>
      <c r="AX329" t="str">
        <f ca="1"/>
        <v>Acct  7 - Visa Go</v>
      </c>
      <c r="AY329" t="str">
        <f ca="1"/>
        <v>Kulo Rent</v>
      </c>
      <c r="AZ329">
        <f ca="1"/>
        <v>46388</v>
      </c>
      <c r="BA329">
        <f ca="1"/>
        <v>-4271.75</v>
      </c>
      <c r="BB329" t="str">
        <f ca="1"/>
        <v>Acct  8 - CareCredit</v>
      </c>
      <c r="BC329" t="str">
        <f ca="1"/>
        <v>Kulo Rent</v>
      </c>
      <c r="BD329">
        <f ca="1"/>
        <v>46388</v>
      </c>
      <c r="BE329">
        <f ca="1"/>
        <v>0</v>
      </c>
      <c r="BF329" t="str">
        <f ca="1"/>
        <v>Acct  9 - Costco</v>
      </c>
      <c r="BG329" t="str">
        <f ca="1"/>
        <v>Kulo Rent</v>
      </c>
      <c r="BH329">
        <f ca="1"/>
        <v>46388</v>
      </c>
      <c r="BI329">
        <f ca="1"/>
        <v>1540</v>
      </c>
      <c r="BJ329" t="str">
        <f ca="1"/>
        <v xml:space="preserve">Acct 10 - </v>
      </c>
      <c r="BK329" t="str">
        <f ca="1"/>
        <v>Kulo Rent</v>
      </c>
      <c r="BL329">
        <f ca="1"/>
        <v>46388</v>
      </c>
      <c r="BM329">
        <f ca="1"/>
        <v>14124.550000000001</v>
      </c>
      <c r="BN329" t="str">
        <f ca="1"/>
        <v xml:space="preserve"> Checking</v>
      </c>
      <c r="BO329" t="str">
        <f ca="1"/>
        <v>Kulo Rent</v>
      </c>
      <c r="BP329">
        <f ca="1"/>
        <v>46388</v>
      </c>
      <c r="BQ329">
        <f ca="1"/>
        <v>-14516.619999999999</v>
      </c>
      <c r="BR329" t="str">
        <f ca="1"/>
        <v xml:space="preserve"> Credit</v>
      </c>
      <c r="BS329" t="str">
        <f ca="1"/>
        <v>Kulo Rent</v>
      </c>
      <c r="BT329">
        <f ca="1"/>
        <v>46388</v>
      </c>
      <c r="BU329">
        <f ca="1"/>
        <v>37872.86</v>
      </c>
      <c r="BV329" t="str">
        <f ca="1"/>
        <v xml:space="preserve"> Savings</v>
      </c>
      <c r="BW329" t="str">
        <f ca="1"/>
        <v>Kulo Rent</v>
      </c>
      <c r="BX329">
        <f ca="1"/>
        <v>46388</v>
      </c>
      <c r="BY329">
        <f ca="1"/>
        <v>39020.79</v>
      </c>
      <c r="BZ329" t="str">
        <f ca="1"/>
        <v xml:space="preserve"> Net Worth</v>
      </c>
    </row>
    <row r="330" spans="1:78" x14ac:dyDescent="0.25">
      <c r="A330" t="str">
        <f ca="1"/>
        <v>Kulo Rent</v>
      </c>
      <c r="B330" s="8">
        <f ca="1"/>
        <v>46388</v>
      </c>
      <c r="C330" s="107">
        <f ca="1"/>
        <v>2813.3900000000026</v>
      </c>
      <c r="D330" t="str">
        <f ca="1"/>
        <v>Acct  1 - US Bank</v>
      </c>
      <c r="F330" t="str">
        <f ca="1"/>
        <v>Rent</v>
      </c>
      <c r="G330" s="8">
        <f ca="1"/>
        <v>46388</v>
      </c>
      <c r="H330" s="107">
        <f ca="1"/>
        <v>12846.58</v>
      </c>
      <c r="I330" s="107">
        <f ca="1"/>
        <v>-14516.619999999999</v>
      </c>
      <c r="J330" s="107">
        <f ca="1"/>
        <v>37872.86</v>
      </c>
      <c r="K330" s="107">
        <f ca="1"/>
        <v>37742.82</v>
      </c>
      <c r="L330" s="107">
        <f ca="1"/>
        <v>1535.4200000000026</v>
      </c>
      <c r="M330" s="107">
        <f ca="1"/>
        <v>11311.159999999998</v>
      </c>
      <c r="N330" s="107">
        <f ca="1"/>
        <v>25696.39</v>
      </c>
      <c r="O330" s="107">
        <f ca="1"/>
        <v>114.43</v>
      </c>
      <c r="P330" s="107">
        <f ca="1"/>
        <v>12062.04</v>
      </c>
      <c r="Q330" s="107">
        <f ca="1"/>
        <v>-3201.05</v>
      </c>
      <c r="R330" s="107">
        <f ca="1"/>
        <v>-7043.82</v>
      </c>
      <c r="S330" s="107">
        <f ca="1"/>
        <v>-4271.75</v>
      </c>
      <c r="T330" s="107">
        <f ca="1"/>
        <v>0</v>
      </c>
      <c r="U330" s="107">
        <f ca="1"/>
        <v>1540</v>
      </c>
      <c r="W330" t="str">
        <f ca="1"/>
        <v>Rent</v>
      </c>
      <c r="X330">
        <f ca="1"/>
        <v>46388</v>
      </c>
      <c r="Y330">
        <f ca="1"/>
        <v>1535.4200000000026</v>
      </c>
      <c r="Z330" t="str">
        <f ca="1"/>
        <v>Acct  1 - US Bank</v>
      </c>
      <c r="AA330" t="str">
        <f ca="1"/>
        <v>Rent</v>
      </c>
      <c r="AB330">
        <f ca="1"/>
        <v>46388</v>
      </c>
      <c r="AC330">
        <f ca="1"/>
        <v>11311.159999999998</v>
      </c>
      <c r="AD330" t="str">
        <f ca="1"/>
        <v>Acct  2 - Wells Fargo</v>
      </c>
      <c r="AE330" t="str">
        <f ca="1"/>
        <v>Rent</v>
      </c>
      <c r="AF330">
        <f ca="1"/>
        <v>46388</v>
      </c>
      <c r="AG330">
        <f ca="1"/>
        <v>25696.39</v>
      </c>
      <c r="AH330" t="str">
        <f ca="1"/>
        <v>Acct  3 - ADP</v>
      </c>
      <c r="AI330" t="str">
        <f ca="1"/>
        <v>Rent</v>
      </c>
      <c r="AJ330">
        <f ca="1"/>
        <v>46388</v>
      </c>
      <c r="AK330">
        <f ca="1"/>
        <v>114.43</v>
      </c>
      <c r="AL330" t="str">
        <f ca="1"/>
        <v>Acct  4 - Marcus</v>
      </c>
      <c r="AM330" t="str">
        <f ca="1"/>
        <v>Rent</v>
      </c>
      <c r="AN330">
        <f ca="1"/>
        <v>46388</v>
      </c>
      <c r="AO330">
        <f ca="1"/>
        <v>12062.04</v>
      </c>
      <c r="AP330" t="str">
        <f ca="1"/>
        <v>Acct  5 - T.Rowe Price</v>
      </c>
      <c r="AQ330" t="str">
        <f ca="1"/>
        <v>Rent</v>
      </c>
      <c r="AR330">
        <f ca="1"/>
        <v>46388</v>
      </c>
      <c r="AS330">
        <f ca="1"/>
        <v>-3201.05</v>
      </c>
      <c r="AT330" t="str">
        <f ca="1"/>
        <v>Acct  6 - Platinum</v>
      </c>
      <c r="AU330" t="str">
        <f ca="1"/>
        <v>Rent</v>
      </c>
      <c r="AV330">
        <f ca="1"/>
        <v>46388</v>
      </c>
      <c r="AW330">
        <f ca="1"/>
        <v>-7043.82</v>
      </c>
      <c r="AX330" t="str">
        <f ca="1"/>
        <v>Acct  7 - Visa Go</v>
      </c>
      <c r="AY330" t="str">
        <f ca="1"/>
        <v>Rent</v>
      </c>
      <c r="AZ330">
        <f ca="1"/>
        <v>46388</v>
      </c>
      <c r="BA330">
        <f ca="1"/>
        <v>-4271.75</v>
      </c>
      <c r="BB330" t="str">
        <f ca="1"/>
        <v>Acct  8 - CareCredit</v>
      </c>
      <c r="BC330" t="str">
        <f ca="1"/>
        <v>Rent</v>
      </c>
      <c r="BD330">
        <f ca="1"/>
        <v>46388</v>
      </c>
      <c r="BE330">
        <f ca="1"/>
        <v>0</v>
      </c>
      <c r="BF330" t="str">
        <f ca="1"/>
        <v>Acct  9 - Costco</v>
      </c>
      <c r="BG330" t="str">
        <f ca="1"/>
        <v>Rent</v>
      </c>
      <c r="BH330">
        <f ca="1"/>
        <v>46388</v>
      </c>
      <c r="BI330">
        <f ca="1"/>
        <v>1540</v>
      </c>
      <c r="BJ330" t="str">
        <f ca="1"/>
        <v xml:space="preserve">Acct 10 - </v>
      </c>
      <c r="BK330" t="str">
        <f ca="1"/>
        <v>Rent</v>
      </c>
      <c r="BL330">
        <f ca="1"/>
        <v>46388</v>
      </c>
      <c r="BM330">
        <f ca="1"/>
        <v>12846.58</v>
      </c>
      <c r="BN330" t="str">
        <f ca="1"/>
        <v xml:space="preserve"> Checking</v>
      </c>
      <c r="BO330" t="str">
        <f ca="1"/>
        <v>Rent</v>
      </c>
      <c r="BP330">
        <f ca="1"/>
        <v>46388</v>
      </c>
      <c r="BQ330">
        <f ca="1"/>
        <v>-14516.619999999999</v>
      </c>
      <c r="BR330" t="str">
        <f ca="1"/>
        <v xml:space="preserve"> Credit</v>
      </c>
      <c r="BS330" t="str">
        <f ca="1"/>
        <v>Rent</v>
      </c>
      <c r="BT330">
        <f ca="1"/>
        <v>46388</v>
      </c>
      <c r="BU330">
        <f ca="1"/>
        <v>37872.86</v>
      </c>
      <c r="BV330" t="str">
        <f ca="1"/>
        <v xml:space="preserve"> Savings</v>
      </c>
      <c r="BW330" t="str">
        <f ca="1"/>
        <v>Rent</v>
      </c>
      <c r="BX330">
        <f ca="1"/>
        <v>46388</v>
      </c>
      <c r="BY330">
        <f ca="1"/>
        <v>37742.82</v>
      </c>
      <c r="BZ330" t="str">
        <f ca="1"/>
        <v xml:space="preserve"> Net Worth</v>
      </c>
    </row>
    <row r="331" spans="1:78" x14ac:dyDescent="0.25">
      <c r="A331" t="str">
        <f ca="1"/>
        <v>Rent</v>
      </c>
      <c r="B331" s="8">
        <f ca="1"/>
        <v>46388</v>
      </c>
      <c r="C331" s="107">
        <f ca="1"/>
        <v>1535.4200000000026</v>
      </c>
      <c r="D331" t="str">
        <f ca="1"/>
        <v>Acct  1 - US Bank</v>
      </c>
      <c r="F331" t="str">
        <f ca="1"/>
        <v>Groceries</v>
      </c>
      <c r="G331" s="8">
        <f ca="1"/>
        <v>46389</v>
      </c>
      <c r="H331" s="107">
        <f ca="1"/>
        <v>12646.58</v>
      </c>
      <c r="I331" s="107">
        <f ca="1"/>
        <v>-14516.619999999999</v>
      </c>
      <c r="J331" s="107">
        <f ca="1"/>
        <v>37872.86</v>
      </c>
      <c r="K331" s="107">
        <f ca="1"/>
        <v>37542.82</v>
      </c>
      <c r="L331" s="107">
        <f ca="1"/>
        <v>1535.4200000000026</v>
      </c>
      <c r="M331" s="107">
        <f ca="1"/>
        <v>11111.159999999998</v>
      </c>
      <c r="N331" s="107">
        <f ca="1"/>
        <v>25696.39</v>
      </c>
      <c r="O331" s="107">
        <f ca="1"/>
        <v>114.43</v>
      </c>
      <c r="P331" s="107">
        <f ca="1"/>
        <v>12062.04</v>
      </c>
      <c r="Q331" s="107">
        <f ca="1"/>
        <v>-3201.05</v>
      </c>
      <c r="R331" s="107">
        <f ca="1"/>
        <v>-7043.82</v>
      </c>
      <c r="S331" s="107">
        <f ca="1"/>
        <v>-4271.75</v>
      </c>
      <c r="T331" s="107">
        <f ca="1"/>
        <v>0</v>
      </c>
      <c r="U331" s="107">
        <f ca="1"/>
        <v>1540</v>
      </c>
      <c r="W331" t="str">
        <f ca="1"/>
        <v>Groceries</v>
      </c>
      <c r="X331">
        <f ca="1"/>
        <v>46389</v>
      </c>
      <c r="Y331">
        <f ca="1"/>
        <v>1535.4200000000026</v>
      </c>
      <c r="Z331" t="str">
        <f ca="1"/>
        <v>Acct  1 - US Bank</v>
      </c>
      <c r="AA331" t="str">
        <f ca="1"/>
        <v>Groceries</v>
      </c>
      <c r="AB331">
        <f ca="1"/>
        <v>46389</v>
      </c>
      <c r="AC331">
        <f ca="1"/>
        <v>11111.159999999998</v>
      </c>
      <c r="AD331" t="str">
        <f ca="1"/>
        <v>Acct  2 - Wells Fargo</v>
      </c>
      <c r="AE331" t="str">
        <f ca="1"/>
        <v>Groceries</v>
      </c>
      <c r="AF331">
        <f ca="1"/>
        <v>46389</v>
      </c>
      <c r="AG331">
        <f ca="1"/>
        <v>25696.39</v>
      </c>
      <c r="AH331" t="str">
        <f ca="1"/>
        <v>Acct  3 - ADP</v>
      </c>
      <c r="AI331" t="str">
        <f ca="1"/>
        <v>Groceries</v>
      </c>
      <c r="AJ331">
        <f ca="1"/>
        <v>46389</v>
      </c>
      <c r="AK331">
        <f ca="1"/>
        <v>114.43</v>
      </c>
      <c r="AL331" t="str">
        <f ca="1"/>
        <v>Acct  4 - Marcus</v>
      </c>
      <c r="AM331" t="str">
        <f ca="1"/>
        <v>Groceries</v>
      </c>
      <c r="AN331">
        <f ca="1"/>
        <v>46389</v>
      </c>
      <c r="AO331">
        <f ca="1"/>
        <v>12062.04</v>
      </c>
      <c r="AP331" t="str">
        <f ca="1"/>
        <v>Acct  5 - T.Rowe Price</v>
      </c>
      <c r="AQ331" t="str">
        <f ca="1"/>
        <v>Groceries</v>
      </c>
      <c r="AR331">
        <f ca="1"/>
        <v>46389</v>
      </c>
      <c r="AS331">
        <f ca="1"/>
        <v>-3201.05</v>
      </c>
      <c r="AT331" t="str">
        <f ca="1"/>
        <v>Acct  6 - Platinum</v>
      </c>
      <c r="AU331" t="str">
        <f ca="1"/>
        <v>Groceries</v>
      </c>
      <c r="AV331">
        <f ca="1"/>
        <v>46389</v>
      </c>
      <c r="AW331">
        <f ca="1"/>
        <v>-7043.82</v>
      </c>
      <c r="AX331" t="str">
        <f ca="1"/>
        <v>Acct  7 - Visa Go</v>
      </c>
      <c r="AY331" t="str">
        <f ca="1"/>
        <v>Groceries</v>
      </c>
      <c r="AZ331">
        <f ca="1"/>
        <v>46389</v>
      </c>
      <c r="BA331">
        <f ca="1"/>
        <v>-4271.75</v>
      </c>
      <c r="BB331" t="str">
        <f ca="1"/>
        <v>Acct  8 - CareCredit</v>
      </c>
      <c r="BC331" t="str">
        <f ca="1"/>
        <v>Groceries</v>
      </c>
      <c r="BD331">
        <f ca="1"/>
        <v>46389</v>
      </c>
      <c r="BE331">
        <f ca="1"/>
        <v>0</v>
      </c>
      <c r="BF331" t="str">
        <f ca="1"/>
        <v>Acct  9 - Costco</v>
      </c>
      <c r="BG331" t="str">
        <f ca="1"/>
        <v>Groceries</v>
      </c>
      <c r="BH331">
        <f ca="1"/>
        <v>46389</v>
      </c>
      <c r="BI331">
        <f ca="1"/>
        <v>1540</v>
      </c>
      <c r="BJ331" t="str">
        <f ca="1"/>
        <v xml:space="preserve">Acct 10 - </v>
      </c>
      <c r="BK331" t="str">
        <f ca="1"/>
        <v>Groceries</v>
      </c>
      <c r="BL331">
        <f ca="1"/>
        <v>46389</v>
      </c>
      <c r="BM331">
        <f ca="1"/>
        <v>12646.58</v>
      </c>
      <c r="BN331" t="str">
        <f ca="1"/>
        <v xml:space="preserve"> Checking</v>
      </c>
      <c r="BO331" t="str">
        <f ca="1"/>
        <v>Groceries</v>
      </c>
      <c r="BP331">
        <f ca="1"/>
        <v>46389</v>
      </c>
      <c r="BQ331">
        <f ca="1"/>
        <v>-14516.619999999999</v>
      </c>
      <c r="BR331" t="str">
        <f ca="1"/>
        <v xml:space="preserve"> Credit</v>
      </c>
      <c r="BS331" t="str">
        <f ca="1"/>
        <v>Groceries</v>
      </c>
      <c r="BT331">
        <f ca="1"/>
        <v>46389</v>
      </c>
      <c r="BU331">
        <f ca="1"/>
        <v>37872.86</v>
      </c>
      <c r="BV331" t="str">
        <f ca="1"/>
        <v xml:space="preserve"> Savings</v>
      </c>
      <c r="BW331" t="str">
        <f ca="1"/>
        <v>Groceries</v>
      </c>
      <c r="BX331">
        <f ca="1"/>
        <v>46389</v>
      </c>
      <c r="BY331">
        <f ca="1"/>
        <v>37542.82</v>
      </c>
      <c r="BZ331" t="str">
        <f ca="1"/>
        <v xml:space="preserve"> Net Worth</v>
      </c>
    </row>
    <row r="332" spans="1:78" x14ac:dyDescent="0.25">
      <c r="A332" t="str">
        <f ca="1"/>
        <v>Groceries</v>
      </c>
      <c r="B332" s="8">
        <f ca="1"/>
        <v>46389</v>
      </c>
      <c r="C332" s="107">
        <f ca="1"/>
        <v>1535.4200000000026</v>
      </c>
      <c r="D332" t="str">
        <f ca="1"/>
        <v>Acct  1 - US Bank</v>
      </c>
      <c r="F332" t="str">
        <f ca="1"/>
        <v>Food &amp; Drinks</v>
      </c>
      <c r="G332" s="8">
        <f ca="1"/>
        <v>46389</v>
      </c>
      <c r="H332" s="107">
        <f ca="1"/>
        <v>12446.58</v>
      </c>
      <c r="I332" s="107">
        <f ca="1"/>
        <v>-14516.619999999999</v>
      </c>
      <c r="J332" s="107">
        <f ca="1"/>
        <v>37872.86</v>
      </c>
      <c r="K332" s="107">
        <f ca="1"/>
        <v>37342.82</v>
      </c>
      <c r="L332" s="107">
        <f ca="1"/>
        <v>1535.4200000000026</v>
      </c>
      <c r="M332" s="107">
        <f ca="1"/>
        <v>10911.159999999998</v>
      </c>
      <c r="N332" s="107">
        <f ca="1"/>
        <v>25696.39</v>
      </c>
      <c r="O332" s="107">
        <f ca="1"/>
        <v>114.43</v>
      </c>
      <c r="P332" s="107">
        <f ca="1"/>
        <v>12062.04</v>
      </c>
      <c r="Q332" s="107">
        <f ca="1"/>
        <v>-3201.05</v>
      </c>
      <c r="R332" s="107">
        <f ca="1"/>
        <v>-7043.82</v>
      </c>
      <c r="S332" s="107">
        <f ca="1"/>
        <v>-4271.75</v>
      </c>
      <c r="T332" s="107">
        <f ca="1"/>
        <v>0</v>
      </c>
      <c r="U332" s="107">
        <f ca="1"/>
        <v>1540</v>
      </c>
      <c r="W332" t="str">
        <f ca="1"/>
        <v>Food &amp; Drinks</v>
      </c>
      <c r="X332">
        <f ca="1"/>
        <v>46389</v>
      </c>
      <c r="Y332">
        <f ca="1"/>
        <v>1535.4200000000026</v>
      </c>
      <c r="Z332" t="str">
        <f ca="1"/>
        <v>Acct  1 - US Bank</v>
      </c>
      <c r="AA332" t="str">
        <f ca="1"/>
        <v>Food &amp; Drinks</v>
      </c>
      <c r="AB332">
        <f ca="1"/>
        <v>46389</v>
      </c>
      <c r="AC332">
        <f ca="1"/>
        <v>10911.159999999998</v>
      </c>
      <c r="AD332" t="str">
        <f ca="1"/>
        <v>Acct  2 - Wells Fargo</v>
      </c>
      <c r="AE332" t="str">
        <f ca="1"/>
        <v>Food &amp; Drinks</v>
      </c>
      <c r="AF332">
        <f ca="1"/>
        <v>46389</v>
      </c>
      <c r="AG332">
        <f ca="1"/>
        <v>25696.39</v>
      </c>
      <c r="AH332" t="str">
        <f ca="1"/>
        <v>Acct  3 - ADP</v>
      </c>
      <c r="AI332" t="str">
        <f ca="1"/>
        <v>Food &amp; Drinks</v>
      </c>
      <c r="AJ332">
        <f ca="1"/>
        <v>46389</v>
      </c>
      <c r="AK332">
        <f ca="1"/>
        <v>114.43</v>
      </c>
      <c r="AL332" t="str">
        <f ca="1"/>
        <v>Acct  4 - Marcus</v>
      </c>
      <c r="AM332" t="str">
        <f ca="1"/>
        <v>Food &amp; Drinks</v>
      </c>
      <c r="AN332">
        <f ca="1"/>
        <v>46389</v>
      </c>
      <c r="AO332">
        <f ca="1"/>
        <v>12062.04</v>
      </c>
      <c r="AP332" t="str">
        <f ca="1"/>
        <v>Acct  5 - T.Rowe Price</v>
      </c>
      <c r="AQ332" t="str">
        <f ca="1"/>
        <v>Food &amp; Drinks</v>
      </c>
      <c r="AR332">
        <f ca="1"/>
        <v>46389</v>
      </c>
      <c r="AS332">
        <f ca="1"/>
        <v>-3201.05</v>
      </c>
      <c r="AT332" t="str">
        <f ca="1"/>
        <v>Acct  6 - Platinum</v>
      </c>
      <c r="AU332" t="str">
        <f ca="1"/>
        <v>Food &amp; Drinks</v>
      </c>
      <c r="AV332">
        <f ca="1"/>
        <v>46389</v>
      </c>
      <c r="AW332">
        <f ca="1"/>
        <v>-7043.82</v>
      </c>
      <c r="AX332" t="str">
        <f ca="1"/>
        <v>Acct  7 - Visa Go</v>
      </c>
      <c r="AY332" t="str">
        <f ca="1"/>
        <v>Food &amp; Drinks</v>
      </c>
      <c r="AZ332">
        <f ca="1"/>
        <v>46389</v>
      </c>
      <c r="BA332">
        <f ca="1"/>
        <v>-4271.75</v>
      </c>
      <c r="BB332" t="str">
        <f ca="1"/>
        <v>Acct  8 - CareCredit</v>
      </c>
      <c r="BC332" t="str">
        <f ca="1"/>
        <v>Food &amp; Drinks</v>
      </c>
      <c r="BD332">
        <f ca="1"/>
        <v>46389</v>
      </c>
      <c r="BE332">
        <f ca="1"/>
        <v>0</v>
      </c>
      <c r="BF332" t="str">
        <f ca="1"/>
        <v>Acct  9 - Costco</v>
      </c>
      <c r="BG332" t="str">
        <f ca="1"/>
        <v>Food &amp; Drinks</v>
      </c>
      <c r="BH332">
        <f ca="1"/>
        <v>46389</v>
      </c>
      <c r="BI332">
        <f ca="1"/>
        <v>1540</v>
      </c>
      <c r="BJ332" t="str">
        <f ca="1"/>
        <v xml:space="preserve">Acct 10 - </v>
      </c>
      <c r="BK332" t="str">
        <f ca="1"/>
        <v>Food &amp; Drinks</v>
      </c>
      <c r="BL332">
        <f ca="1"/>
        <v>46389</v>
      </c>
      <c r="BM332">
        <f ca="1"/>
        <v>12446.58</v>
      </c>
      <c r="BN332" t="str">
        <f ca="1"/>
        <v xml:space="preserve"> Checking</v>
      </c>
      <c r="BO332" t="str">
        <f ca="1"/>
        <v>Food &amp; Drinks</v>
      </c>
      <c r="BP332">
        <f ca="1"/>
        <v>46389</v>
      </c>
      <c r="BQ332">
        <f ca="1"/>
        <v>-14516.619999999999</v>
      </c>
      <c r="BR332" t="str">
        <f ca="1"/>
        <v xml:space="preserve"> Credit</v>
      </c>
      <c r="BS332" t="str">
        <f ca="1"/>
        <v>Food &amp; Drinks</v>
      </c>
      <c r="BT332">
        <f ca="1"/>
        <v>46389</v>
      </c>
      <c r="BU332">
        <f ca="1"/>
        <v>37872.86</v>
      </c>
      <c r="BV332" t="str">
        <f ca="1"/>
        <v xml:space="preserve"> Savings</v>
      </c>
      <c r="BW332" t="str">
        <f ca="1"/>
        <v>Food &amp; Drinks</v>
      </c>
      <c r="BX332">
        <f ca="1"/>
        <v>46389</v>
      </c>
      <c r="BY332">
        <f ca="1"/>
        <v>37342.82</v>
      </c>
      <c r="BZ332" t="str">
        <f ca="1"/>
        <v xml:space="preserve"> Net Worth</v>
      </c>
    </row>
    <row r="333" spans="1:78" x14ac:dyDescent="0.25">
      <c r="A333" t="str">
        <f ca="1"/>
        <v>Food &amp; Drinks</v>
      </c>
      <c r="B333" s="8">
        <f ca="1"/>
        <v>46389</v>
      </c>
      <c r="C333" s="107">
        <f ca="1"/>
        <v>1535.4200000000026</v>
      </c>
      <c r="D333" t="str">
        <f ca="1"/>
        <v>Acct  1 - US Bank</v>
      </c>
      <c r="F333" t="str">
        <f ca="1"/>
        <v>Visa Platinum</v>
      </c>
      <c r="G333" s="8">
        <f ca="1"/>
        <v>46390</v>
      </c>
      <c r="H333" s="107">
        <f ca="1"/>
        <v>12217.58</v>
      </c>
      <c r="I333" s="107">
        <f ca="1"/>
        <v>-14205.619999999999</v>
      </c>
      <c r="J333" s="107">
        <f ca="1"/>
        <v>37872.86</v>
      </c>
      <c r="K333" s="107">
        <f ca="1"/>
        <v>37424.82</v>
      </c>
      <c r="L333" s="107">
        <f ca="1"/>
        <v>1306.4200000000026</v>
      </c>
      <c r="M333" s="107">
        <f ca="1"/>
        <v>10911.159999999998</v>
      </c>
      <c r="N333" s="107">
        <f ca="1"/>
        <v>25696.39</v>
      </c>
      <c r="O333" s="107">
        <f ca="1"/>
        <v>114.43</v>
      </c>
      <c r="P333" s="107">
        <f ca="1"/>
        <v>12062.04</v>
      </c>
      <c r="Q333" s="107">
        <f ca="1"/>
        <v>-2890.05</v>
      </c>
      <c r="R333" s="107">
        <f ca="1"/>
        <v>-7043.82</v>
      </c>
      <c r="S333" s="107">
        <f ca="1"/>
        <v>-4271.75</v>
      </c>
      <c r="T333" s="107">
        <f ca="1"/>
        <v>0</v>
      </c>
      <c r="U333" s="107">
        <f ca="1"/>
        <v>1540</v>
      </c>
      <c r="W333" t="str">
        <f ca="1"/>
        <v>Visa Platinum</v>
      </c>
      <c r="X333">
        <f ca="1"/>
        <v>46390</v>
      </c>
      <c r="Y333">
        <f ca="1"/>
        <v>1306.4200000000026</v>
      </c>
      <c r="Z333" t="str">
        <f ca="1"/>
        <v>Acct  1 - US Bank</v>
      </c>
      <c r="AA333" t="str">
        <f ca="1"/>
        <v>Visa Platinum</v>
      </c>
      <c r="AB333">
        <f ca="1"/>
        <v>46390</v>
      </c>
      <c r="AC333">
        <f ca="1"/>
        <v>10911.159999999998</v>
      </c>
      <c r="AD333" t="str">
        <f ca="1"/>
        <v>Acct  2 - Wells Fargo</v>
      </c>
      <c r="AE333" t="str">
        <f ca="1"/>
        <v>Visa Platinum</v>
      </c>
      <c r="AF333">
        <f ca="1"/>
        <v>46390</v>
      </c>
      <c r="AG333">
        <f ca="1"/>
        <v>25696.39</v>
      </c>
      <c r="AH333" t="str">
        <f ca="1"/>
        <v>Acct  3 - ADP</v>
      </c>
      <c r="AI333" t="str">
        <f ca="1"/>
        <v>Visa Platinum</v>
      </c>
      <c r="AJ333">
        <f ca="1"/>
        <v>46390</v>
      </c>
      <c r="AK333">
        <f ca="1"/>
        <v>114.43</v>
      </c>
      <c r="AL333" t="str">
        <f ca="1"/>
        <v>Acct  4 - Marcus</v>
      </c>
      <c r="AM333" t="str">
        <f ca="1"/>
        <v>Visa Platinum</v>
      </c>
      <c r="AN333">
        <f ca="1"/>
        <v>46390</v>
      </c>
      <c r="AO333">
        <f ca="1"/>
        <v>12062.04</v>
      </c>
      <c r="AP333" t="str">
        <f ca="1"/>
        <v>Acct  5 - T.Rowe Price</v>
      </c>
      <c r="AQ333" t="str">
        <f ca="1"/>
        <v>Visa Platinum</v>
      </c>
      <c r="AR333">
        <f ca="1"/>
        <v>46390</v>
      </c>
      <c r="AS333">
        <f ca="1"/>
        <v>-2890.05</v>
      </c>
      <c r="AT333" t="str">
        <f ca="1"/>
        <v>Acct  6 - Platinum</v>
      </c>
      <c r="AU333" t="str">
        <f ca="1"/>
        <v>Visa Platinum</v>
      </c>
      <c r="AV333">
        <f ca="1"/>
        <v>46390</v>
      </c>
      <c r="AW333">
        <f ca="1"/>
        <v>-7043.82</v>
      </c>
      <c r="AX333" t="str">
        <f ca="1"/>
        <v>Acct  7 - Visa Go</v>
      </c>
      <c r="AY333" t="str">
        <f ca="1"/>
        <v>Visa Platinum</v>
      </c>
      <c r="AZ333">
        <f ca="1"/>
        <v>46390</v>
      </c>
      <c r="BA333">
        <f ca="1"/>
        <v>-4271.75</v>
      </c>
      <c r="BB333" t="str">
        <f ca="1"/>
        <v>Acct  8 - CareCredit</v>
      </c>
      <c r="BC333" t="str">
        <f ca="1"/>
        <v>Visa Platinum</v>
      </c>
      <c r="BD333">
        <f ca="1"/>
        <v>46390</v>
      </c>
      <c r="BE333">
        <f ca="1"/>
        <v>0</v>
      </c>
      <c r="BF333" t="str">
        <f ca="1"/>
        <v>Acct  9 - Costco</v>
      </c>
      <c r="BG333" t="str">
        <f ca="1"/>
        <v>Visa Platinum</v>
      </c>
      <c r="BH333">
        <f ca="1"/>
        <v>46390</v>
      </c>
      <c r="BI333">
        <f ca="1"/>
        <v>1540</v>
      </c>
      <c r="BJ333" t="str">
        <f ca="1"/>
        <v xml:space="preserve">Acct 10 - </v>
      </c>
      <c r="BK333" t="str">
        <f ca="1"/>
        <v>Visa Platinum</v>
      </c>
      <c r="BL333">
        <f ca="1"/>
        <v>46390</v>
      </c>
      <c r="BM333">
        <f ca="1"/>
        <v>12217.58</v>
      </c>
      <c r="BN333" t="str">
        <f ca="1"/>
        <v xml:space="preserve"> Checking</v>
      </c>
      <c r="BO333" t="str">
        <f ca="1"/>
        <v>Visa Platinum</v>
      </c>
      <c r="BP333">
        <f ca="1"/>
        <v>46390</v>
      </c>
      <c r="BQ333">
        <f ca="1"/>
        <v>-14205.619999999999</v>
      </c>
      <c r="BR333" t="str">
        <f ca="1"/>
        <v xml:space="preserve"> Credit</v>
      </c>
      <c r="BS333" t="str">
        <f ca="1"/>
        <v>Visa Platinum</v>
      </c>
      <c r="BT333">
        <f ca="1"/>
        <v>46390</v>
      </c>
      <c r="BU333">
        <f ca="1"/>
        <v>37872.86</v>
      </c>
      <c r="BV333" t="str">
        <f ca="1"/>
        <v xml:space="preserve"> Savings</v>
      </c>
      <c r="BW333" t="str">
        <f ca="1"/>
        <v>Visa Platinum</v>
      </c>
      <c r="BX333">
        <f ca="1"/>
        <v>46390</v>
      </c>
      <c r="BY333">
        <f ca="1"/>
        <v>37424.82</v>
      </c>
      <c r="BZ333" t="str">
        <f ca="1"/>
        <v xml:space="preserve"> Net Worth</v>
      </c>
    </row>
    <row r="334" spans="1:78" x14ac:dyDescent="0.25">
      <c r="A334" t="str">
        <f ca="1"/>
        <v>Visa Platinum</v>
      </c>
      <c r="B334" s="8">
        <f ca="1"/>
        <v>46390</v>
      </c>
      <c r="C334" s="107">
        <f ca="1"/>
        <v>1306.4200000000026</v>
      </c>
      <c r="D334" t="str">
        <f ca="1"/>
        <v>Acct  1 - US Bank</v>
      </c>
      <c r="F334" t="str">
        <f ca="1"/>
        <v>Kulo Internet</v>
      </c>
      <c r="G334" s="8">
        <f ca="1"/>
        <v>46392</v>
      </c>
      <c r="H334" s="107">
        <f ca="1"/>
        <v>12189.58</v>
      </c>
      <c r="I334" s="107">
        <f ca="1"/>
        <v>-14205.619999999999</v>
      </c>
      <c r="J334" s="107">
        <f ca="1"/>
        <v>37872.86</v>
      </c>
      <c r="K334" s="107">
        <f ca="1"/>
        <v>37396.82</v>
      </c>
      <c r="L334" s="107">
        <f ca="1"/>
        <v>1278.4200000000026</v>
      </c>
      <c r="M334" s="107">
        <f ca="1"/>
        <v>10911.159999999998</v>
      </c>
      <c r="N334" s="107">
        <f ca="1"/>
        <v>25696.39</v>
      </c>
      <c r="O334" s="107">
        <f ca="1"/>
        <v>114.43</v>
      </c>
      <c r="P334" s="107">
        <f ca="1"/>
        <v>12062.04</v>
      </c>
      <c r="Q334" s="107">
        <f ca="1"/>
        <v>-2890.05</v>
      </c>
      <c r="R334" s="107">
        <f ca="1"/>
        <v>-7043.82</v>
      </c>
      <c r="S334" s="107">
        <f ca="1"/>
        <v>-4271.75</v>
      </c>
      <c r="T334" s="107">
        <f ca="1"/>
        <v>0</v>
      </c>
      <c r="U334" s="107">
        <f ca="1"/>
        <v>1540</v>
      </c>
      <c r="W334" t="str">
        <f ca="1"/>
        <v>Kulo Internet</v>
      </c>
      <c r="X334">
        <f ca="1"/>
        <v>46392</v>
      </c>
      <c r="Y334">
        <f ca="1"/>
        <v>1278.4200000000026</v>
      </c>
      <c r="Z334" t="str">
        <f ca="1"/>
        <v>Acct  1 - US Bank</v>
      </c>
      <c r="AA334" t="str">
        <f ca="1"/>
        <v>Kulo Internet</v>
      </c>
      <c r="AB334">
        <f ca="1"/>
        <v>46392</v>
      </c>
      <c r="AC334">
        <f ca="1"/>
        <v>10911.159999999998</v>
      </c>
      <c r="AD334" t="str">
        <f ca="1"/>
        <v>Acct  2 - Wells Fargo</v>
      </c>
      <c r="AE334" t="str">
        <f ca="1"/>
        <v>Kulo Internet</v>
      </c>
      <c r="AF334">
        <f ca="1"/>
        <v>46392</v>
      </c>
      <c r="AG334">
        <f ca="1"/>
        <v>25696.39</v>
      </c>
      <c r="AH334" t="str">
        <f ca="1"/>
        <v>Acct  3 - ADP</v>
      </c>
      <c r="AI334" t="str">
        <f ca="1"/>
        <v>Kulo Internet</v>
      </c>
      <c r="AJ334">
        <f ca="1"/>
        <v>46392</v>
      </c>
      <c r="AK334">
        <f ca="1"/>
        <v>114.43</v>
      </c>
      <c r="AL334" t="str">
        <f ca="1"/>
        <v>Acct  4 - Marcus</v>
      </c>
      <c r="AM334" t="str">
        <f ca="1"/>
        <v>Kulo Internet</v>
      </c>
      <c r="AN334">
        <f ca="1"/>
        <v>46392</v>
      </c>
      <c r="AO334">
        <f ca="1"/>
        <v>12062.04</v>
      </c>
      <c r="AP334" t="str">
        <f ca="1"/>
        <v>Acct  5 - T.Rowe Price</v>
      </c>
      <c r="AQ334" t="str">
        <f ca="1"/>
        <v>Kulo Internet</v>
      </c>
      <c r="AR334">
        <f ca="1"/>
        <v>46392</v>
      </c>
      <c r="AS334">
        <f ca="1"/>
        <v>-2890.05</v>
      </c>
      <c r="AT334" t="str">
        <f ca="1"/>
        <v>Acct  6 - Platinum</v>
      </c>
      <c r="AU334" t="str">
        <f ca="1"/>
        <v>Kulo Internet</v>
      </c>
      <c r="AV334">
        <f ca="1"/>
        <v>46392</v>
      </c>
      <c r="AW334">
        <f ca="1"/>
        <v>-7043.82</v>
      </c>
      <c r="AX334" t="str">
        <f ca="1"/>
        <v>Acct  7 - Visa Go</v>
      </c>
      <c r="AY334" t="str">
        <f ca="1"/>
        <v>Kulo Internet</v>
      </c>
      <c r="AZ334">
        <f ca="1"/>
        <v>46392</v>
      </c>
      <c r="BA334">
        <f ca="1"/>
        <v>-4271.75</v>
      </c>
      <c r="BB334" t="str">
        <f ca="1"/>
        <v>Acct  8 - CareCredit</v>
      </c>
      <c r="BC334" t="str">
        <f ca="1"/>
        <v>Kulo Internet</v>
      </c>
      <c r="BD334">
        <f ca="1"/>
        <v>46392</v>
      </c>
      <c r="BE334">
        <f ca="1"/>
        <v>0</v>
      </c>
      <c r="BF334" t="str">
        <f ca="1"/>
        <v>Acct  9 - Costco</v>
      </c>
      <c r="BG334" t="str">
        <f ca="1"/>
        <v>Kulo Internet</v>
      </c>
      <c r="BH334">
        <f ca="1"/>
        <v>46392</v>
      </c>
      <c r="BI334">
        <f ca="1"/>
        <v>1540</v>
      </c>
      <c r="BJ334" t="str">
        <f ca="1"/>
        <v xml:space="preserve">Acct 10 - </v>
      </c>
      <c r="BK334" t="str">
        <f ca="1"/>
        <v>Kulo Internet</v>
      </c>
      <c r="BL334">
        <f ca="1"/>
        <v>46392</v>
      </c>
      <c r="BM334">
        <f ca="1"/>
        <v>12189.58</v>
      </c>
      <c r="BN334" t="str">
        <f ca="1"/>
        <v xml:space="preserve"> Checking</v>
      </c>
      <c r="BO334" t="str">
        <f ca="1"/>
        <v>Kulo Internet</v>
      </c>
      <c r="BP334">
        <f ca="1"/>
        <v>46392</v>
      </c>
      <c r="BQ334">
        <f ca="1"/>
        <v>-14205.619999999999</v>
      </c>
      <c r="BR334" t="str">
        <f ca="1"/>
        <v xml:space="preserve"> Credit</v>
      </c>
      <c r="BS334" t="str">
        <f ca="1"/>
        <v>Kulo Internet</v>
      </c>
      <c r="BT334">
        <f ca="1"/>
        <v>46392</v>
      </c>
      <c r="BU334">
        <f ca="1"/>
        <v>37872.86</v>
      </c>
      <c r="BV334" t="str">
        <f ca="1"/>
        <v xml:space="preserve"> Savings</v>
      </c>
      <c r="BW334" t="str">
        <f ca="1"/>
        <v>Kulo Internet</v>
      </c>
      <c r="BX334">
        <f ca="1"/>
        <v>46392</v>
      </c>
      <c r="BY334">
        <f ca="1"/>
        <v>37396.82</v>
      </c>
      <c r="BZ334" t="str">
        <f ca="1"/>
        <v xml:space="preserve"> Net Worth</v>
      </c>
    </row>
    <row r="335" spans="1:78" x14ac:dyDescent="0.25">
      <c r="A335" t="str">
        <f ca="1"/>
        <v>Kulo Internet</v>
      </c>
      <c r="B335" s="8">
        <f ca="1"/>
        <v>46392</v>
      </c>
      <c r="C335" s="107">
        <f ca="1"/>
        <v>1278.4200000000026</v>
      </c>
      <c r="D335" t="str">
        <f ca="1"/>
        <v>Acct  1 - US Bank</v>
      </c>
      <c r="F335" t="str">
        <f ca="1"/>
        <v>Cese Phone</v>
      </c>
      <c r="G335" s="8">
        <f ca="1"/>
        <v>46392</v>
      </c>
      <c r="H335" s="107">
        <f ca="1"/>
        <v>12047.58</v>
      </c>
      <c r="I335" s="107">
        <f ca="1"/>
        <v>-14205.619999999999</v>
      </c>
      <c r="J335" s="107">
        <f ca="1"/>
        <v>37872.86</v>
      </c>
      <c r="K335" s="107">
        <f ca="1"/>
        <v>37254.82</v>
      </c>
      <c r="L335" s="107">
        <f ca="1"/>
        <v>1136.4200000000026</v>
      </c>
      <c r="M335" s="107">
        <f ca="1"/>
        <v>10911.159999999998</v>
      </c>
      <c r="N335" s="107">
        <f ca="1"/>
        <v>25696.39</v>
      </c>
      <c r="O335" s="107">
        <f ca="1"/>
        <v>114.43</v>
      </c>
      <c r="P335" s="107">
        <f ca="1"/>
        <v>12062.04</v>
      </c>
      <c r="Q335" s="107">
        <f ca="1"/>
        <v>-2890.05</v>
      </c>
      <c r="R335" s="107">
        <f ca="1"/>
        <v>-7043.82</v>
      </c>
      <c r="S335" s="107">
        <f ca="1"/>
        <v>-4271.75</v>
      </c>
      <c r="T335" s="107">
        <f ca="1"/>
        <v>0</v>
      </c>
      <c r="U335" s="107">
        <f ca="1"/>
        <v>1540</v>
      </c>
      <c r="W335" t="str">
        <f ca="1"/>
        <v>Cese Phone</v>
      </c>
      <c r="X335">
        <f ca="1"/>
        <v>46392</v>
      </c>
      <c r="Y335">
        <f ca="1"/>
        <v>1136.4200000000026</v>
      </c>
      <c r="Z335" t="str">
        <f ca="1"/>
        <v>Acct  1 - US Bank</v>
      </c>
      <c r="AA335" t="str">
        <f ca="1"/>
        <v>Cese Phone</v>
      </c>
      <c r="AB335">
        <f ca="1"/>
        <v>46392</v>
      </c>
      <c r="AC335">
        <f ca="1"/>
        <v>10911.159999999998</v>
      </c>
      <c r="AD335" t="str">
        <f ca="1"/>
        <v>Acct  2 - Wells Fargo</v>
      </c>
      <c r="AE335" t="str">
        <f ca="1"/>
        <v>Cese Phone</v>
      </c>
      <c r="AF335">
        <f ca="1"/>
        <v>46392</v>
      </c>
      <c r="AG335">
        <f ca="1"/>
        <v>25696.39</v>
      </c>
      <c r="AH335" t="str">
        <f ca="1"/>
        <v>Acct  3 - ADP</v>
      </c>
      <c r="AI335" t="str">
        <f ca="1"/>
        <v>Cese Phone</v>
      </c>
      <c r="AJ335">
        <f ca="1"/>
        <v>46392</v>
      </c>
      <c r="AK335">
        <f ca="1"/>
        <v>114.43</v>
      </c>
      <c r="AL335" t="str">
        <f ca="1"/>
        <v>Acct  4 - Marcus</v>
      </c>
      <c r="AM335" t="str">
        <f ca="1"/>
        <v>Cese Phone</v>
      </c>
      <c r="AN335">
        <f ca="1"/>
        <v>46392</v>
      </c>
      <c r="AO335">
        <f ca="1"/>
        <v>12062.04</v>
      </c>
      <c r="AP335" t="str">
        <f ca="1"/>
        <v>Acct  5 - T.Rowe Price</v>
      </c>
      <c r="AQ335" t="str">
        <f ca="1"/>
        <v>Cese Phone</v>
      </c>
      <c r="AR335">
        <f ca="1"/>
        <v>46392</v>
      </c>
      <c r="AS335">
        <f ca="1"/>
        <v>-2890.05</v>
      </c>
      <c r="AT335" t="str">
        <f ca="1"/>
        <v>Acct  6 - Platinum</v>
      </c>
      <c r="AU335" t="str">
        <f ca="1"/>
        <v>Cese Phone</v>
      </c>
      <c r="AV335">
        <f ca="1"/>
        <v>46392</v>
      </c>
      <c r="AW335">
        <f ca="1"/>
        <v>-7043.82</v>
      </c>
      <c r="AX335" t="str">
        <f ca="1"/>
        <v>Acct  7 - Visa Go</v>
      </c>
      <c r="AY335" t="str">
        <f ca="1"/>
        <v>Cese Phone</v>
      </c>
      <c r="AZ335">
        <f ca="1"/>
        <v>46392</v>
      </c>
      <c r="BA335">
        <f ca="1"/>
        <v>-4271.75</v>
      </c>
      <c r="BB335" t="str">
        <f ca="1"/>
        <v>Acct  8 - CareCredit</v>
      </c>
      <c r="BC335" t="str">
        <f ca="1"/>
        <v>Cese Phone</v>
      </c>
      <c r="BD335">
        <f ca="1"/>
        <v>46392</v>
      </c>
      <c r="BE335">
        <f ca="1"/>
        <v>0</v>
      </c>
      <c r="BF335" t="str">
        <f ca="1"/>
        <v>Acct  9 - Costco</v>
      </c>
      <c r="BG335" t="str">
        <f ca="1"/>
        <v>Cese Phone</v>
      </c>
      <c r="BH335">
        <f ca="1"/>
        <v>46392</v>
      </c>
      <c r="BI335">
        <f ca="1"/>
        <v>1540</v>
      </c>
      <c r="BJ335" t="str">
        <f ca="1"/>
        <v xml:space="preserve">Acct 10 - </v>
      </c>
      <c r="BK335" t="str">
        <f ca="1"/>
        <v>Cese Phone</v>
      </c>
      <c r="BL335">
        <f ca="1"/>
        <v>46392</v>
      </c>
      <c r="BM335">
        <f ca="1"/>
        <v>12047.58</v>
      </c>
      <c r="BN335" t="str">
        <f ca="1"/>
        <v xml:space="preserve"> Checking</v>
      </c>
      <c r="BO335" t="str">
        <f ca="1"/>
        <v>Cese Phone</v>
      </c>
      <c r="BP335">
        <f ca="1"/>
        <v>46392</v>
      </c>
      <c r="BQ335">
        <f ca="1"/>
        <v>-14205.619999999999</v>
      </c>
      <c r="BR335" t="str">
        <f ca="1"/>
        <v xml:space="preserve"> Credit</v>
      </c>
      <c r="BS335" t="str">
        <f ca="1"/>
        <v>Cese Phone</v>
      </c>
      <c r="BT335">
        <f ca="1"/>
        <v>46392</v>
      </c>
      <c r="BU335">
        <f ca="1"/>
        <v>37872.86</v>
      </c>
      <c r="BV335" t="str">
        <f ca="1"/>
        <v xml:space="preserve"> Savings</v>
      </c>
      <c r="BW335" t="str">
        <f ca="1"/>
        <v>Cese Phone</v>
      </c>
      <c r="BX335">
        <f ca="1"/>
        <v>46392</v>
      </c>
      <c r="BY335">
        <f ca="1"/>
        <v>37254.82</v>
      </c>
      <c r="BZ335" t="str">
        <f ca="1"/>
        <v xml:space="preserve"> Net Worth</v>
      </c>
    </row>
    <row r="336" spans="1:78" x14ac:dyDescent="0.25">
      <c r="A336" t="str">
        <f ca="1"/>
        <v>Cese Phone</v>
      </c>
      <c r="B336" s="8">
        <f ca="1"/>
        <v>46392</v>
      </c>
      <c r="C336" s="107">
        <f ca="1"/>
        <v>1136.4200000000026</v>
      </c>
      <c r="D336" t="str">
        <f ca="1"/>
        <v>Acct  1 - US Bank</v>
      </c>
      <c r="F336" t="str">
        <f ca="1"/>
        <v>Phone</v>
      </c>
      <c r="G336" s="8">
        <f ca="1"/>
        <v>46392</v>
      </c>
      <c r="H336" s="107">
        <f ca="1"/>
        <v>11896.91</v>
      </c>
      <c r="I336" s="107">
        <f ca="1"/>
        <v>-14205.619999999999</v>
      </c>
      <c r="J336" s="107">
        <f ca="1"/>
        <v>37872.86</v>
      </c>
      <c r="K336" s="107">
        <f ca="1"/>
        <v>37104.15</v>
      </c>
      <c r="L336" s="107">
        <f ca="1"/>
        <v>985.75000000000261</v>
      </c>
      <c r="M336" s="107">
        <f ca="1"/>
        <v>10911.159999999998</v>
      </c>
      <c r="N336" s="107">
        <f ca="1"/>
        <v>25696.39</v>
      </c>
      <c r="O336" s="107">
        <f ca="1"/>
        <v>114.43</v>
      </c>
      <c r="P336" s="107">
        <f ca="1"/>
        <v>12062.04</v>
      </c>
      <c r="Q336" s="107">
        <f ca="1"/>
        <v>-2890.05</v>
      </c>
      <c r="R336" s="107">
        <f ca="1"/>
        <v>-7043.82</v>
      </c>
      <c r="S336" s="107">
        <f ca="1"/>
        <v>-4271.75</v>
      </c>
      <c r="T336" s="107">
        <f ca="1"/>
        <v>0</v>
      </c>
      <c r="U336" s="107">
        <f ca="1"/>
        <v>1540</v>
      </c>
      <c r="W336" t="str">
        <f ca="1"/>
        <v>Phone</v>
      </c>
      <c r="X336">
        <f ca="1"/>
        <v>46392</v>
      </c>
      <c r="Y336">
        <f ca="1"/>
        <v>985.75000000000261</v>
      </c>
      <c r="Z336" t="str">
        <f ca="1"/>
        <v>Acct  1 - US Bank</v>
      </c>
      <c r="AA336" t="str">
        <f ca="1"/>
        <v>Phone</v>
      </c>
      <c r="AB336">
        <f ca="1"/>
        <v>46392</v>
      </c>
      <c r="AC336">
        <f ca="1"/>
        <v>10911.159999999998</v>
      </c>
      <c r="AD336" t="str">
        <f ca="1"/>
        <v>Acct  2 - Wells Fargo</v>
      </c>
      <c r="AE336" t="str">
        <f ca="1"/>
        <v>Phone</v>
      </c>
      <c r="AF336">
        <f ca="1"/>
        <v>46392</v>
      </c>
      <c r="AG336">
        <f ca="1"/>
        <v>25696.39</v>
      </c>
      <c r="AH336" t="str">
        <f ca="1"/>
        <v>Acct  3 - ADP</v>
      </c>
      <c r="AI336" t="str">
        <f ca="1"/>
        <v>Phone</v>
      </c>
      <c r="AJ336">
        <f ca="1"/>
        <v>46392</v>
      </c>
      <c r="AK336">
        <f ca="1"/>
        <v>114.43</v>
      </c>
      <c r="AL336" t="str">
        <f ca="1"/>
        <v>Acct  4 - Marcus</v>
      </c>
      <c r="AM336" t="str">
        <f ca="1"/>
        <v>Phone</v>
      </c>
      <c r="AN336">
        <f ca="1"/>
        <v>46392</v>
      </c>
      <c r="AO336">
        <f ca="1"/>
        <v>12062.04</v>
      </c>
      <c r="AP336" t="str">
        <f ca="1"/>
        <v>Acct  5 - T.Rowe Price</v>
      </c>
      <c r="AQ336" t="str">
        <f ca="1"/>
        <v>Phone</v>
      </c>
      <c r="AR336">
        <f ca="1"/>
        <v>46392</v>
      </c>
      <c r="AS336">
        <f ca="1"/>
        <v>-2890.05</v>
      </c>
      <c r="AT336" t="str">
        <f ca="1"/>
        <v>Acct  6 - Platinum</v>
      </c>
      <c r="AU336" t="str">
        <f ca="1"/>
        <v>Phone</v>
      </c>
      <c r="AV336">
        <f ca="1"/>
        <v>46392</v>
      </c>
      <c r="AW336">
        <f ca="1"/>
        <v>-7043.82</v>
      </c>
      <c r="AX336" t="str">
        <f ca="1"/>
        <v>Acct  7 - Visa Go</v>
      </c>
      <c r="AY336" t="str">
        <f ca="1"/>
        <v>Phone</v>
      </c>
      <c r="AZ336">
        <f ca="1"/>
        <v>46392</v>
      </c>
      <c r="BA336">
        <f ca="1"/>
        <v>-4271.75</v>
      </c>
      <c r="BB336" t="str">
        <f ca="1"/>
        <v>Acct  8 - CareCredit</v>
      </c>
      <c r="BC336" t="str">
        <f ca="1"/>
        <v>Phone</v>
      </c>
      <c r="BD336">
        <f ca="1"/>
        <v>46392</v>
      </c>
      <c r="BE336">
        <f ca="1"/>
        <v>0</v>
      </c>
      <c r="BF336" t="str">
        <f ca="1"/>
        <v>Acct  9 - Costco</v>
      </c>
      <c r="BG336" t="str">
        <f ca="1"/>
        <v>Phone</v>
      </c>
      <c r="BH336">
        <f ca="1"/>
        <v>46392</v>
      </c>
      <c r="BI336">
        <f ca="1"/>
        <v>1540</v>
      </c>
      <c r="BJ336" t="str">
        <f ca="1"/>
        <v xml:space="preserve">Acct 10 - </v>
      </c>
      <c r="BK336" t="str">
        <f ca="1"/>
        <v>Phone</v>
      </c>
      <c r="BL336">
        <f ca="1"/>
        <v>46392</v>
      </c>
      <c r="BM336">
        <f ca="1"/>
        <v>11896.91</v>
      </c>
      <c r="BN336" t="str">
        <f ca="1"/>
        <v xml:space="preserve"> Checking</v>
      </c>
      <c r="BO336" t="str">
        <f ca="1"/>
        <v>Phone</v>
      </c>
      <c r="BP336">
        <f ca="1"/>
        <v>46392</v>
      </c>
      <c r="BQ336">
        <f ca="1"/>
        <v>-14205.619999999999</v>
      </c>
      <c r="BR336" t="str">
        <f ca="1"/>
        <v xml:space="preserve"> Credit</v>
      </c>
      <c r="BS336" t="str">
        <f ca="1"/>
        <v>Phone</v>
      </c>
      <c r="BT336">
        <f ca="1"/>
        <v>46392</v>
      </c>
      <c r="BU336">
        <f ca="1"/>
        <v>37872.86</v>
      </c>
      <c r="BV336" t="str">
        <f ca="1"/>
        <v xml:space="preserve"> Savings</v>
      </c>
      <c r="BW336" t="str">
        <f ca="1"/>
        <v>Phone</v>
      </c>
      <c r="BX336">
        <f ca="1"/>
        <v>46392</v>
      </c>
      <c r="BY336">
        <f ca="1"/>
        <v>37104.15</v>
      </c>
      <c r="BZ336" t="str">
        <f ca="1"/>
        <v xml:space="preserve"> Net Worth</v>
      </c>
    </row>
    <row r="337" spans="1:78" x14ac:dyDescent="0.25">
      <c r="A337" t="str">
        <f ca="1"/>
        <v>Phone</v>
      </c>
      <c r="B337" s="8">
        <f ca="1"/>
        <v>46392</v>
      </c>
      <c r="C337" s="107">
        <f ca="1"/>
        <v>985.75000000000261</v>
      </c>
      <c r="D337" t="str">
        <f ca="1"/>
        <v>Acct  1 - US Bank</v>
      </c>
      <c r="F337" t="str">
        <f ca="1"/>
        <v>Sony</v>
      </c>
      <c r="G337" s="8">
        <f ca="1"/>
        <v>46395</v>
      </c>
      <c r="H337" s="107">
        <f ca="1"/>
        <v>11878.92</v>
      </c>
      <c r="I337" s="107">
        <f ca="1"/>
        <v>-14205.619999999999</v>
      </c>
      <c r="J337" s="107">
        <f ca="1"/>
        <v>37872.86</v>
      </c>
      <c r="K337" s="107">
        <f ca="1"/>
        <v>37086.159999999996</v>
      </c>
      <c r="L337" s="107">
        <f ca="1"/>
        <v>967.76000000000261</v>
      </c>
      <c r="M337" s="107">
        <f ca="1"/>
        <v>10911.159999999998</v>
      </c>
      <c r="N337" s="107">
        <f ca="1"/>
        <v>25696.39</v>
      </c>
      <c r="O337" s="107">
        <f ca="1"/>
        <v>114.43</v>
      </c>
      <c r="P337" s="107">
        <f ca="1"/>
        <v>12062.04</v>
      </c>
      <c r="Q337" s="107">
        <f ca="1"/>
        <v>-2890.05</v>
      </c>
      <c r="R337" s="107">
        <f ca="1"/>
        <v>-7043.82</v>
      </c>
      <c r="S337" s="107">
        <f ca="1"/>
        <v>-4271.75</v>
      </c>
      <c r="T337" s="107">
        <f ca="1"/>
        <v>0</v>
      </c>
      <c r="U337" s="107">
        <f ca="1"/>
        <v>1540</v>
      </c>
      <c r="W337" t="str">
        <f ca="1"/>
        <v>Sony</v>
      </c>
      <c r="X337">
        <f ca="1"/>
        <v>46395</v>
      </c>
      <c r="Y337">
        <f ca="1"/>
        <v>967.76000000000261</v>
      </c>
      <c r="Z337" t="str">
        <f ca="1"/>
        <v>Acct  1 - US Bank</v>
      </c>
      <c r="AA337" t="str">
        <f ca="1"/>
        <v>Sony</v>
      </c>
      <c r="AB337">
        <f ca="1"/>
        <v>46395</v>
      </c>
      <c r="AC337">
        <f ca="1"/>
        <v>10911.159999999998</v>
      </c>
      <c r="AD337" t="str">
        <f ca="1"/>
        <v>Acct  2 - Wells Fargo</v>
      </c>
      <c r="AE337" t="str">
        <f ca="1"/>
        <v>Sony</v>
      </c>
      <c r="AF337">
        <f ca="1"/>
        <v>46395</v>
      </c>
      <c r="AG337">
        <f ca="1"/>
        <v>25696.39</v>
      </c>
      <c r="AH337" t="str">
        <f ca="1"/>
        <v>Acct  3 - ADP</v>
      </c>
      <c r="AI337" t="str">
        <f ca="1"/>
        <v>Sony</v>
      </c>
      <c r="AJ337">
        <f ca="1"/>
        <v>46395</v>
      </c>
      <c r="AK337">
        <f ca="1"/>
        <v>114.43</v>
      </c>
      <c r="AL337" t="str">
        <f ca="1"/>
        <v>Acct  4 - Marcus</v>
      </c>
      <c r="AM337" t="str">
        <f ca="1"/>
        <v>Sony</v>
      </c>
      <c r="AN337">
        <f ca="1"/>
        <v>46395</v>
      </c>
      <c r="AO337">
        <f ca="1"/>
        <v>12062.04</v>
      </c>
      <c r="AP337" t="str">
        <f ca="1"/>
        <v>Acct  5 - T.Rowe Price</v>
      </c>
      <c r="AQ337" t="str">
        <f ca="1"/>
        <v>Sony</v>
      </c>
      <c r="AR337">
        <f ca="1"/>
        <v>46395</v>
      </c>
      <c r="AS337">
        <f ca="1"/>
        <v>-2890.05</v>
      </c>
      <c r="AT337" t="str">
        <f ca="1"/>
        <v>Acct  6 - Platinum</v>
      </c>
      <c r="AU337" t="str">
        <f ca="1"/>
        <v>Sony</v>
      </c>
      <c r="AV337">
        <f ca="1"/>
        <v>46395</v>
      </c>
      <c r="AW337">
        <f ca="1"/>
        <v>-7043.82</v>
      </c>
      <c r="AX337" t="str">
        <f ca="1"/>
        <v>Acct  7 - Visa Go</v>
      </c>
      <c r="AY337" t="str">
        <f ca="1"/>
        <v>Sony</v>
      </c>
      <c r="AZ337">
        <f ca="1"/>
        <v>46395</v>
      </c>
      <c r="BA337">
        <f ca="1"/>
        <v>-4271.75</v>
      </c>
      <c r="BB337" t="str">
        <f ca="1"/>
        <v>Acct  8 - CareCredit</v>
      </c>
      <c r="BC337" t="str">
        <f ca="1"/>
        <v>Sony</v>
      </c>
      <c r="BD337">
        <f ca="1"/>
        <v>46395</v>
      </c>
      <c r="BE337">
        <f ca="1"/>
        <v>0</v>
      </c>
      <c r="BF337" t="str">
        <f ca="1"/>
        <v>Acct  9 - Costco</v>
      </c>
      <c r="BG337" t="str">
        <f ca="1"/>
        <v>Sony</v>
      </c>
      <c r="BH337">
        <f ca="1"/>
        <v>46395</v>
      </c>
      <c r="BI337">
        <f ca="1"/>
        <v>1540</v>
      </c>
      <c r="BJ337" t="str">
        <f ca="1"/>
        <v xml:space="preserve">Acct 10 - </v>
      </c>
      <c r="BK337" t="str">
        <f ca="1"/>
        <v>Sony</v>
      </c>
      <c r="BL337">
        <f ca="1"/>
        <v>46395</v>
      </c>
      <c r="BM337">
        <f ca="1"/>
        <v>11878.92</v>
      </c>
      <c r="BN337" t="str">
        <f ca="1"/>
        <v xml:space="preserve"> Checking</v>
      </c>
      <c r="BO337" t="str">
        <f ca="1"/>
        <v>Sony</v>
      </c>
      <c r="BP337">
        <f ca="1"/>
        <v>46395</v>
      </c>
      <c r="BQ337">
        <f ca="1"/>
        <v>-14205.619999999999</v>
      </c>
      <c r="BR337" t="str">
        <f ca="1"/>
        <v xml:space="preserve"> Credit</v>
      </c>
      <c r="BS337" t="str">
        <f ca="1"/>
        <v>Sony</v>
      </c>
      <c r="BT337">
        <f ca="1"/>
        <v>46395</v>
      </c>
      <c r="BU337">
        <f ca="1"/>
        <v>37872.86</v>
      </c>
      <c r="BV337" t="str">
        <f ca="1"/>
        <v xml:space="preserve"> Savings</v>
      </c>
      <c r="BW337" t="str">
        <f ca="1"/>
        <v>Sony</v>
      </c>
      <c r="BX337">
        <f ca="1"/>
        <v>46395</v>
      </c>
      <c r="BY337">
        <f ca="1"/>
        <v>37086.159999999996</v>
      </c>
      <c r="BZ337" t="str">
        <f ca="1"/>
        <v xml:space="preserve"> Net Worth</v>
      </c>
    </row>
    <row r="338" spans="1:78" x14ac:dyDescent="0.25">
      <c r="A338" t="str">
        <f ca="1"/>
        <v>Sony</v>
      </c>
      <c r="B338" s="8">
        <f ca="1"/>
        <v>46395</v>
      </c>
      <c r="C338" s="107">
        <f ca="1"/>
        <v>967.76000000000261</v>
      </c>
      <c r="D338" t="str">
        <f ca="1"/>
        <v>Acct  1 - US Bank</v>
      </c>
      <c r="F338" t="str">
        <f ca="1"/>
        <v>Phone Insurance</v>
      </c>
      <c r="G338" s="8">
        <f ca="1"/>
        <v>46395</v>
      </c>
      <c r="H338" s="107">
        <f ca="1"/>
        <v>11870.92</v>
      </c>
      <c r="I338" s="107">
        <f ca="1"/>
        <v>-14205.619999999999</v>
      </c>
      <c r="J338" s="107">
        <f ca="1"/>
        <v>37872.86</v>
      </c>
      <c r="K338" s="107">
        <f ca="1"/>
        <v>37078.159999999996</v>
      </c>
      <c r="L338" s="107">
        <f ca="1"/>
        <v>959.76000000000261</v>
      </c>
      <c r="M338" s="107">
        <f ca="1"/>
        <v>10911.159999999998</v>
      </c>
      <c r="N338" s="107">
        <f ca="1"/>
        <v>25696.39</v>
      </c>
      <c r="O338" s="107">
        <f ca="1"/>
        <v>114.43</v>
      </c>
      <c r="P338" s="107">
        <f ca="1"/>
        <v>12062.04</v>
      </c>
      <c r="Q338" s="107">
        <f ca="1"/>
        <v>-2890.05</v>
      </c>
      <c r="R338" s="107">
        <f ca="1"/>
        <v>-7043.82</v>
      </c>
      <c r="S338" s="107">
        <f ca="1"/>
        <v>-4271.75</v>
      </c>
      <c r="T338" s="107">
        <f ca="1"/>
        <v>0</v>
      </c>
      <c r="U338" s="107">
        <f ca="1"/>
        <v>1540</v>
      </c>
      <c r="W338" t="str">
        <f ca="1"/>
        <v>Phone Insurance</v>
      </c>
      <c r="X338">
        <f ca="1"/>
        <v>46395</v>
      </c>
      <c r="Y338">
        <f ca="1"/>
        <v>959.76000000000261</v>
      </c>
      <c r="Z338" t="str">
        <f ca="1"/>
        <v>Acct  1 - US Bank</v>
      </c>
      <c r="AA338" t="str">
        <f ca="1"/>
        <v>Phone Insurance</v>
      </c>
      <c r="AB338">
        <f ca="1"/>
        <v>46395</v>
      </c>
      <c r="AC338">
        <f ca="1"/>
        <v>10911.159999999998</v>
      </c>
      <c r="AD338" t="str">
        <f ca="1"/>
        <v>Acct  2 - Wells Fargo</v>
      </c>
      <c r="AE338" t="str">
        <f ca="1"/>
        <v>Phone Insurance</v>
      </c>
      <c r="AF338">
        <f ca="1"/>
        <v>46395</v>
      </c>
      <c r="AG338">
        <f ca="1"/>
        <v>25696.39</v>
      </c>
      <c r="AH338" t="str">
        <f ca="1"/>
        <v>Acct  3 - ADP</v>
      </c>
      <c r="AI338" t="str">
        <f ca="1"/>
        <v>Phone Insurance</v>
      </c>
      <c r="AJ338">
        <f ca="1"/>
        <v>46395</v>
      </c>
      <c r="AK338">
        <f ca="1"/>
        <v>114.43</v>
      </c>
      <c r="AL338" t="str">
        <f ca="1"/>
        <v>Acct  4 - Marcus</v>
      </c>
      <c r="AM338" t="str">
        <f ca="1"/>
        <v>Phone Insurance</v>
      </c>
      <c r="AN338">
        <f ca="1"/>
        <v>46395</v>
      </c>
      <c r="AO338">
        <f ca="1"/>
        <v>12062.04</v>
      </c>
      <c r="AP338" t="str">
        <f ca="1"/>
        <v>Acct  5 - T.Rowe Price</v>
      </c>
      <c r="AQ338" t="str">
        <f ca="1"/>
        <v>Phone Insurance</v>
      </c>
      <c r="AR338">
        <f ca="1"/>
        <v>46395</v>
      </c>
      <c r="AS338">
        <f ca="1"/>
        <v>-2890.05</v>
      </c>
      <c r="AT338" t="str">
        <f ca="1"/>
        <v>Acct  6 - Platinum</v>
      </c>
      <c r="AU338" t="str">
        <f ca="1"/>
        <v>Phone Insurance</v>
      </c>
      <c r="AV338">
        <f ca="1"/>
        <v>46395</v>
      </c>
      <c r="AW338">
        <f ca="1"/>
        <v>-7043.82</v>
      </c>
      <c r="AX338" t="str">
        <f ca="1"/>
        <v>Acct  7 - Visa Go</v>
      </c>
      <c r="AY338" t="str">
        <f ca="1"/>
        <v>Phone Insurance</v>
      </c>
      <c r="AZ338">
        <f ca="1"/>
        <v>46395</v>
      </c>
      <c r="BA338">
        <f ca="1"/>
        <v>-4271.75</v>
      </c>
      <c r="BB338" t="str">
        <f ca="1"/>
        <v>Acct  8 - CareCredit</v>
      </c>
      <c r="BC338" t="str">
        <f ca="1"/>
        <v>Phone Insurance</v>
      </c>
      <c r="BD338">
        <f ca="1"/>
        <v>46395</v>
      </c>
      <c r="BE338">
        <f ca="1"/>
        <v>0</v>
      </c>
      <c r="BF338" t="str">
        <f ca="1"/>
        <v>Acct  9 - Costco</v>
      </c>
      <c r="BG338" t="str">
        <f ca="1"/>
        <v>Phone Insurance</v>
      </c>
      <c r="BH338">
        <f ca="1"/>
        <v>46395</v>
      </c>
      <c r="BI338">
        <f ca="1"/>
        <v>1540</v>
      </c>
      <c r="BJ338" t="str">
        <f ca="1"/>
        <v xml:space="preserve">Acct 10 - </v>
      </c>
      <c r="BK338" t="str">
        <f ca="1"/>
        <v>Phone Insurance</v>
      </c>
      <c r="BL338">
        <f ca="1"/>
        <v>46395</v>
      </c>
      <c r="BM338">
        <f ca="1"/>
        <v>11870.92</v>
      </c>
      <c r="BN338" t="str">
        <f ca="1"/>
        <v xml:space="preserve"> Checking</v>
      </c>
      <c r="BO338" t="str">
        <f ca="1"/>
        <v>Phone Insurance</v>
      </c>
      <c r="BP338">
        <f ca="1"/>
        <v>46395</v>
      </c>
      <c r="BQ338">
        <f ca="1"/>
        <v>-14205.619999999999</v>
      </c>
      <c r="BR338" t="str">
        <f ca="1"/>
        <v xml:space="preserve"> Credit</v>
      </c>
      <c r="BS338" t="str">
        <f ca="1"/>
        <v>Phone Insurance</v>
      </c>
      <c r="BT338">
        <f ca="1"/>
        <v>46395</v>
      </c>
      <c r="BU338">
        <f ca="1"/>
        <v>37872.86</v>
      </c>
      <c r="BV338" t="str">
        <f ca="1"/>
        <v xml:space="preserve"> Savings</v>
      </c>
      <c r="BW338" t="str">
        <f ca="1"/>
        <v>Phone Insurance</v>
      </c>
      <c r="BX338">
        <f ca="1"/>
        <v>46395</v>
      </c>
      <c r="BY338">
        <f ca="1"/>
        <v>37078.159999999996</v>
      </c>
      <c r="BZ338" t="str">
        <f ca="1"/>
        <v xml:space="preserve"> Net Worth</v>
      </c>
    </row>
    <row r="339" spans="1:78" x14ac:dyDescent="0.25">
      <c r="A339" t="str">
        <f ca="1"/>
        <v>Phone Insurance</v>
      </c>
      <c r="B339" s="8">
        <f ca="1"/>
        <v>46395</v>
      </c>
      <c r="C339" s="107">
        <f ca="1"/>
        <v>959.76000000000261</v>
      </c>
      <c r="D339" t="str">
        <f ca="1"/>
        <v>Acct  1 - US Bank</v>
      </c>
      <c r="F339" t="str">
        <f ca="1"/>
        <v>Amazon</v>
      </c>
      <c r="G339" s="8">
        <f ca="1"/>
        <v>46396</v>
      </c>
      <c r="H339" s="107">
        <f ca="1"/>
        <v>11854.77</v>
      </c>
      <c r="I339" s="107">
        <f ca="1"/>
        <v>-14205.619999999999</v>
      </c>
      <c r="J339" s="107">
        <f ca="1"/>
        <v>37872.86</v>
      </c>
      <c r="K339" s="107">
        <f ca="1"/>
        <v>37062.01</v>
      </c>
      <c r="L339" s="107">
        <f ca="1"/>
        <v>943.61000000000263</v>
      </c>
      <c r="M339" s="107">
        <f ca="1"/>
        <v>10911.159999999998</v>
      </c>
      <c r="N339" s="107">
        <f ca="1"/>
        <v>25696.39</v>
      </c>
      <c r="O339" s="107">
        <f ca="1"/>
        <v>114.43</v>
      </c>
      <c r="P339" s="107">
        <f ca="1"/>
        <v>12062.04</v>
      </c>
      <c r="Q339" s="107">
        <f ca="1"/>
        <v>-2890.05</v>
      </c>
      <c r="R339" s="107">
        <f ca="1"/>
        <v>-7043.82</v>
      </c>
      <c r="S339" s="107">
        <f ca="1"/>
        <v>-4271.75</v>
      </c>
      <c r="T339" s="107">
        <f ca="1"/>
        <v>0</v>
      </c>
      <c r="U339" s="107">
        <f ca="1"/>
        <v>1540</v>
      </c>
      <c r="W339" t="str">
        <f ca="1"/>
        <v>Amazon</v>
      </c>
      <c r="X339">
        <f ca="1"/>
        <v>46396</v>
      </c>
      <c r="Y339">
        <f ca="1"/>
        <v>943.61000000000263</v>
      </c>
      <c r="Z339" t="str">
        <f ca="1"/>
        <v>Acct  1 - US Bank</v>
      </c>
      <c r="AA339" t="str">
        <f ca="1"/>
        <v>Amazon</v>
      </c>
      <c r="AB339">
        <f ca="1"/>
        <v>46396</v>
      </c>
      <c r="AC339">
        <f ca="1"/>
        <v>10911.159999999998</v>
      </c>
      <c r="AD339" t="str">
        <f ca="1"/>
        <v>Acct  2 - Wells Fargo</v>
      </c>
      <c r="AE339" t="str">
        <f ca="1"/>
        <v>Amazon</v>
      </c>
      <c r="AF339">
        <f ca="1"/>
        <v>46396</v>
      </c>
      <c r="AG339">
        <f ca="1"/>
        <v>25696.39</v>
      </c>
      <c r="AH339" t="str">
        <f ca="1"/>
        <v>Acct  3 - ADP</v>
      </c>
      <c r="AI339" t="str">
        <f ca="1"/>
        <v>Amazon</v>
      </c>
      <c r="AJ339">
        <f ca="1"/>
        <v>46396</v>
      </c>
      <c r="AK339">
        <f ca="1"/>
        <v>114.43</v>
      </c>
      <c r="AL339" t="str">
        <f ca="1"/>
        <v>Acct  4 - Marcus</v>
      </c>
      <c r="AM339" t="str">
        <f ca="1"/>
        <v>Amazon</v>
      </c>
      <c r="AN339">
        <f ca="1"/>
        <v>46396</v>
      </c>
      <c r="AO339">
        <f ca="1"/>
        <v>12062.04</v>
      </c>
      <c r="AP339" t="str">
        <f ca="1"/>
        <v>Acct  5 - T.Rowe Price</v>
      </c>
      <c r="AQ339" t="str">
        <f ca="1"/>
        <v>Amazon</v>
      </c>
      <c r="AR339">
        <f ca="1"/>
        <v>46396</v>
      </c>
      <c r="AS339">
        <f ca="1"/>
        <v>-2890.05</v>
      </c>
      <c r="AT339" t="str">
        <f ca="1"/>
        <v>Acct  6 - Platinum</v>
      </c>
      <c r="AU339" t="str">
        <f ca="1"/>
        <v>Amazon</v>
      </c>
      <c r="AV339">
        <f ca="1"/>
        <v>46396</v>
      </c>
      <c r="AW339">
        <f ca="1"/>
        <v>-7043.82</v>
      </c>
      <c r="AX339" t="str">
        <f ca="1"/>
        <v>Acct  7 - Visa Go</v>
      </c>
      <c r="AY339" t="str">
        <f ca="1"/>
        <v>Amazon</v>
      </c>
      <c r="AZ339">
        <f ca="1"/>
        <v>46396</v>
      </c>
      <c r="BA339">
        <f ca="1"/>
        <v>-4271.75</v>
      </c>
      <c r="BB339" t="str">
        <f ca="1"/>
        <v>Acct  8 - CareCredit</v>
      </c>
      <c r="BC339" t="str">
        <f ca="1"/>
        <v>Amazon</v>
      </c>
      <c r="BD339">
        <f ca="1"/>
        <v>46396</v>
      </c>
      <c r="BE339">
        <f ca="1"/>
        <v>0</v>
      </c>
      <c r="BF339" t="str">
        <f ca="1"/>
        <v>Acct  9 - Costco</v>
      </c>
      <c r="BG339" t="str">
        <f ca="1"/>
        <v>Amazon</v>
      </c>
      <c r="BH339">
        <f ca="1"/>
        <v>46396</v>
      </c>
      <c r="BI339">
        <f ca="1"/>
        <v>1540</v>
      </c>
      <c r="BJ339" t="str">
        <f ca="1"/>
        <v xml:space="preserve">Acct 10 - </v>
      </c>
      <c r="BK339" t="str">
        <f ca="1"/>
        <v>Amazon</v>
      </c>
      <c r="BL339">
        <f ca="1"/>
        <v>46396</v>
      </c>
      <c r="BM339">
        <f ca="1"/>
        <v>11854.77</v>
      </c>
      <c r="BN339" t="str">
        <f ca="1"/>
        <v xml:space="preserve"> Checking</v>
      </c>
      <c r="BO339" t="str">
        <f ca="1"/>
        <v>Amazon</v>
      </c>
      <c r="BP339">
        <f ca="1"/>
        <v>46396</v>
      </c>
      <c r="BQ339">
        <f ca="1"/>
        <v>-14205.619999999999</v>
      </c>
      <c r="BR339" t="str">
        <f ca="1"/>
        <v xml:space="preserve"> Credit</v>
      </c>
      <c r="BS339" t="str">
        <f ca="1"/>
        <v>Amazon</v>
      </c>
      <c r="BT339">
        <f ca="1"/>
        <v>46396</v>
      </c>
      <c r="BU339">
        <f ca="1"/>
        <v>37872.86</v>
      </c>
      <c r="BV339" t="str">
        <f ca="1"/>
        <v xml:space="preserve"> Savings</v>
      </c>
      <c r="BW339" t="str">
        <f ca="1"/>
        <v>Amazon</v>
      </c>
      <c r="BX339">
        <f ca="1"/>
        <v>46396</v>
      </c>
      <c r="BY339">
        <f ca="1"/>
        <v>37062.01</v>
      </c>
      <c r="BZ339" t="str">
        <f ca="1"/>
        <v xml:space="preserve"> Net Worth</v>
      </c>
    </row>
    <row r="340" spans="1:78" x14ac:dyDescent="0.25">
      <c r="A340" t="str">
        <f ca="1"/>
        <v>Amazon</v>
      </c>
      <c r="B340" s="8">
        <f ca="1"/>
        <v>46396</v>
      </c>
      <c r="C340" s="107">
        <f ca="1"/>
        <v>943.61000000000263</v>
      </c>
      <c r="D340" t="str">
        <f ca="1"/>
        <v>Acct  1 - US Bank</v>
      </c>
      <c r="F340" t="str">
        <f ca="1"/>
        <v>Viso Go</v>
      </c>
      <c r="G340" s="8">
        <f ca="1"/>
        <v>46398</v>
      </c>
      <c r="H340" s="107">
        <f ca="1"/>
        <v>11579.77</v>
      </c>
      <c r="I340" s="107">
        <f ca="1"/>
        <v>-14059.619999999999</v>
      </c>
      <c r="J340" s="107">
        <f ca="1"/>
        <v>37872.86</v>
      </c>
      <c r="K340" s="107">
        <f ca="1"/>
        <v>36933.01</v>
      </c>
      <c r="L340" s="107">
        <f ca="1"/>
        <v>668.61000000000263</v>
      </c>
      <c r="M340" s="107">
        <f ca="1"/>
        <v>10911.159999999998</v>
      </c>
      <c r="N340" s="107">
        <f ca="1"/>
        <v>25696.39</v>
      </c>
      <c r="O340" s="107">
        <f ca="1"/>
        <v>114.43</v>
      </c>
      <c r="P340" s="107">
        <f ca="1"/>
        <v>12062.04</v>
      </c>
      <c r="Q340" s="107">
        <f ca="1"/>
        <v>-2890.05</v>
      </c>
      <c r="R340" s="107">
        <f ca="1"/>
        <v>-6897.82</v>
      </c>
      <c r="S340" s="107">
        <f ca="1"/>
        <v>-4271.75</v>
      </c>
      <c r="T340" s="107">
        <f ca="1"/>
        <v>0</v>
      </c>
      <c r="U340" s="107">
        <f ca="1"/>
        <v>1540</v>
      </c>
      <c r="W340" t="str">
        <f ca="1"/>
        <v>Viso Go</v>
      </c>
      <c r="X340">
        <f ca="1"/>
        <v>46398</v>
      </c>
      <c r="Y340">
        <f ca="1"/>
        <v>668.61000000000263</v>
      </c>
      <c r="Z340" t="str">
        <f ca="1"/>
        <v>Acct  1 - US Bank</v>
      </c>
      <c r="AA340" t="str">
        <f ca="1"/>
        <v>Viso Go</v>
      </c>
      <c r="AB340">
        <f ca="1"/>
        <v>46398</v>
      </c>
      <c r="AC340">
        <f ca="1"/>
        <v>10911.159999999998</v>
      </c>
      <c r="AD340" t="str">
        <f ca="1"/>
        <v>Acct  2 - Wells Fargo</v>
      </c>
      <c r="AE340" t="str">
        <f ca="1"/>
        <v>Viso Go</v>
      </c>
      <c r="AF340">
        <f ca="1"/>
        <v>46398</v>
      </c>
      <c r="AG340">
        <f ca="1"/>
        <v>25696.39</v>
      </c>
      <c r="AH340" t="str">
        <f ca="1"/>
        <v>Acct  3 - ADP</v>
      </c>
      <c r="AI340" t="str">
        <f ca="1"/>
        <v>Viso Go</v>
      </c>
      <c r="AJ340">
        <f ca="1"/>
        <v>46398</v>
      </c>
      <c r="AK340">
        <f ca="1"/>
        <v>114.43</v>
      </c>
      <c r="AL340" t="str">
        <f ca="1"/>
        <v>Acct  4 - Marcus</v>
      </c>
      <c r="AM340" t="str">
        <f ca="1"/>
        <v>Viso Go</v>
      </c>
      <c r="AN340">
        <f ca="1"/>
        <v>46398</v>
      </c>
      <c r="AO340">
        <f ca="1"/>
        <v>12062.04</v>
      </c>
      <c r="AP340" t="str">
        <f ca="1"/>
        <v>Acct  5 - T.Rowe Price</v>
      </c>
      <c r="AQ340" t="str">
        <f ca="1"/>
        <v>Viso Go</v>
      </c>
      <c r="AR340">
        <f ca="1"/>
        <v>46398</v>
      </c>
      <c r="AS340">
        <f ca="1"/>
        <v>-2890.05</v>
      </c>
      <c r="AT340" t="str">
        <f ca="1"/>
        <v>Acct  6 - Platinum</v>
      </c>
      <c r="AU340" t="str">
        <f ca="1"/>
        <v>Viso Go</v>
      </c>
      <c r="AV340">
        <f ca="1"/>
        <v>46398</v>
      </c>
      <c r="AW340">
        <f ca="1"/>
        <v>-6897.82</v>
      </c>
      <c r="AX340" t="str">
        <f ca="1"/>
        <v>Acct  7 - Visa Go</v>
      </c>
      <c r="AY340" t="str">
        <f ca="1"/>
        <v>Viso Go</v>
      </c>
      <c r="AZ340">
        <f ca="1"/>
        <v>46398</v>
      </c>
      <c r="BA340">
        <f ca="1"/>
        <v>-4271.75</v>
      </c>
      <c r="BB340" t="str">
        <f ca="1"/>
        <v>Acct  8 - CareCredit</v>
      </c>
      <c r="BC340" t="str">
        <f ca="1"/>
        <v>Viso Go</v>
      </c>
      <c r="BD340">
        <f ca="1"/>
        <v>46398</v>
      </c>
      <c r="BE340">
        <f ca="1"/>
        <v>0</v>
      </c>
      <c r="BF340" t="str">
        <f ca="1"/>
        <v>Acct  9 - Costco</v>
      </c>
      <c r="BG340" t="str">
        <f ca="1"/>
        <v>Viso Go</v>
      </c>
      <c r="BH340">
        <f ca="1"/>
        <v>46398</v>
      </c>
      <c r="BI340">
        <f ca="1"/>
        <v>1540</v>
      </c>
      <c r="BJ340" t="str">
        <f ca="1"/>
        <v xml:space="preserve">Acct 10 - </v>
      </c>
      <c r="BK340" t="str">
        <f ca="1"/>
        <v>Viso Go</v>
      </c>
      <c r="BL340">
        <f ca="1"/>
        <v>46398</v>
      </c>
      <c r="BM340">
        <f ca="1"/>
        <v>11579.77</v>
      </c>
      <c r="BN340" t="str">
        <f ca="1"/>
        <v xml:space="preserve"> Checking</v>
      </c>
      <c r="BO340" t="str">
        <f ca="1"/>
        <v>Viso Go</v>
      </c>
      <c r="BP340">
        <f ca="1"/>
        <v>46398</v>
      </c>
      <c r="BQ340">
        <f ca="1"/>
        <v>-14059.619999999999</v>
      </c>
      <c r="BR340" t="str">
        <f ca="1"/>
        <v xml:space="preserve"> Credit</v>
      </c>
      <c r="BS340" t="str">
        <f ca="1"/>
        <v>Viso Go</v>
      </c>
      <c r="BT340">
        <f ca="1"/>
        <v>46398</v>
      </c>
      <c r="BU340">
        <f ca="1"/>
        <v>37872.86</v>
      </c>
      <c r="BV340" t="str">
        <f ca="1"/>
        <v xml:space="preserve"> Savings</v>
      </c>
      <c r="BW340" t="str">
        <f ca="1"/>
        <v>Viso Go</v>
      </c>
      <c r="BX340">
        <f ca="1"/>
        <v>46398</v>
      </c>
      <c r="BY340">
        <f ca="1"/>
        <v>36933.01</v>
      </c>
      <c r="BZ340" t="str">
        <f ca="1"/>
        <v xml:space="preserve"> Net Worth</v>
      </c>
    </row>
    <row r="341" spans="1:78" x14ac:dyDescent="0.25">
      <c r="A341" t="str">
        <f ca="1"/>
        <v>Viso Go</v>
      </c>
      <c r="B341" s="8">
        <f ca="1"/>
        <v>46398</v>
      </c>
      <c r="C341" s="107">
        <f ca="1"/>
        <v>668.61000000000263</v>
      </c>
      <c r="D341" t="str">
        <f ca="1"/>
        <v>Acct  1 - US Bank</v>
      </c>
      <c r="F341" t="str">
        <f ca="1"/>
        <v>Paycheck</v>
      </c>
      <c r="G341" s="8">
        <f ca="1"/>
        <v>46402</v>
      </c>
      <c r="H341" s="107">
        <f ca="1"/>
        <v>13179.77</v>
      </c>
      <c r="I341" s="107">
        <f ca="1"/>
        <v>-14059.619999999999</v>
      </c>
      <c r="J341" s="107">
        <f ca="1"/>
        <v>37872.86</v>
      </c>
      <c r="K341" s="107">
        <f ca="1"/>
        <v>38533.01</v>
      </c>
      <c r="L341" s="107">
        <f ca="1"/>
        <v>1808.6100000000026</v>
      </c>
      <c r="M341" s="107">
        <f ca="1"/>
        <v>11371.159999999998</v>
      </c>
      <c r="N341" s="107">
        <f ca="1"/>
        <v>25696.39</v>
      </c>
      <c r="O341" s="107">
        <f ca="1"/>
        <v>114.43</v>
      </c>
      <c r="P341" s="107">
        <f ca="1"/>
        <v>12062.04</v>
      </c>
      <c r="Q341" s="107">
        <f ca="1"/>
        <v>-2890.05</v>
      </c>
      <c r="R341" s="107">
        <f ca="1"/>
        <v>-6897.82</v>
      </c>
      <c r="S341" s="107">
        <f ca="1"/>
        <v>-4271.75</v>
      </c>
      <c r="T341" s="107">
        <f ca="1"/>
        <v>0</v>
      </c>
      <c r="U341" s="107">
        <f ca="1"/>
        <v>1540</v>
      </c>
      <c r="W341" t="str">
        <f ca="1"/>
        <v>Paycheck</v>
      </c>
      <c r="X341">
        <f ca="1"/>
        <v>46402</v>
      </c>
      <c r="Y341">
        <f ca="1"/>
        <v>1808.6100000000026</v>
      </c>
      <c r="Z341" t="str">
        <f ca="1"/>
        <v>Acct  1 - US Bank</v>
      </c>
      <c r="AA341" t="str">
        <f ca="1"/>
        <v>Paycheck</v>
      </c>
      <c r="AB341">
        <f ca="1"/>
        <v>46402</v>
      </c>
      <c r="AC341">
        <f ca="1"/>
        <v>11371.159999999998</v>
      </c>
      <c r="AD341" t="str">
        <f ca="1"/>
        <v>Acct  2 - Wells Fargo</v>
      </c>
      <c r="AE341" t="str">
        <f ca="1"/>
        <v>Paycheck</v>
      </c>
      <c r="AF341">
        <f ca="1"/>
        <v>46402</v>
      </c>
      <c r="AG341">
        <f ca="1"/>
        <v>25696.39</v>
      </c>
      <c r="AH341" t="str">
        <f ca="1"/>
        <v>Acct  3 - ADP</v>
      </c>
      <c r="AI341" t="str">
        <f ca="1"/>
        <v>Paycheck</v>
      </c>
      <c r="AJ341">
        <f ca="1"/>
        <v>46402</v>
      </c>
      <c r="AK341">
        <f ca="1"/>
        <v>114.43</v>
      </c>
      <c r="AL341" t="str">
        <f ca="1"/>
        <v>Acct  4 - Marcus</v>
      </c>
      <c r="AM341" t="str">
        <f ca="1"/>
        <v>Paycheck</v>
      </c>
      <c r="AN341">
        <f ca="1"/>
        <v>46402</v>
      </c>
      <c r="AO341">
        <f ca="1"/>
        <v>12062.04</v>
      </c>
      <c r="AP341" t="str">
        <f ca="1"/>
        <v>Acct  5 - T.Rowe Price</v>
      </c>
      <c r="AQ341" t="str">
        <f ca="1"/>
        <v>Paycheck</v>
      </c>
      <c r="AR341">
        <f ca="1"/>
        <v>46402</v>
      </c>
      <c r="AS341">
        <f ca="1"/>
        <v>-2890.05</v>
      </c>
      <c r="AT341" t="str">
        <f ca="1"/>
        <v>Acct  6 - Platinum</v>
      </c>
      <c r="AU341" t="str">
        <f ca="1"/>
        <v>Paycheck</v>
      </c>
      <c r="AV341">
        <f ca="1"/>
        <v>46402</v>
      </c>
      <c r="AW341">
        <f ca="1"/>
        <v>-6897.82</v>
      </c>
      <c r="AX341" t="str">
        <f ca="1"/>
        <v>Acct  7 - Visa Go</v>
      </c>
      <c r="AY341" t="str">
        <f ca="1"/>
        <v>Paycheck</v>
      </c>
      <c r="AZ341">
        <f ca="1"/>
        <v>46402</v>
      </c>
      <c r="BA341">
        <f ca="1"/>
        <v>-4271.75</v>
      </c>
      <c r="BB341" t="str">
        <f ca="1"/>
        <v>Acct  8 - CareCredit</v>
      </c>
      <c r="BC341" t="str">
        <f ca="1"/>
        <v>Paycheck</v>
      </c>
      <c r="BD341">
        <f ca="1"/>
        <v>46402</v>
      </c>
      <c r="BE341">
        <f ca="1"/>
        <v>0</v>
      </c>
      <c r="BF341" t="str">
        <f ca="1"/>
        <v>Acct  9 - Costco</v>
      </c>
      <c r="BG341" t="str">
        <f ca="1"/>
        <v>Paycheck</v>
      </c>
      <c r="BH341">
        <f ca="1"/>
        <v>46402</v>
      </c>
      <c r="BI341">
        <f ca="1"/>
        <v>1540</v>
      </c>
      <c r="BJ341" t="str">
        <f ca="1"/>
        <v xml:space="preserve">Acct 10 - </v>
      </c>
      <c r="BK341" t="str">
        <f ca="1"/>
        <v>Paycheck</v>
      </c>
      <c r="BL341">
        <f ca="1"/>
        <v>46402</v>
      </c>
      <c r="BM341">
        <f ca="1"/>
        <v>13179.77</v>
      </c>
      <c r="BN341" t="str">
        <f ca="1"/>
        <v xml:space="preserve"> Checking</v>
      </c>
      <c r="BO341" t="str">
        <f ca="1"/>
        <v>Paycheck</v>
      </c>
      <c r="BP341">
        <f ca="1"/>
        <v>46402</v>
      </c>
      <c r="BQ341">
        <f ca="1"/>
        <v>-14059.619999999999</v>
      </c>
      <c r="BR341" t="str">
        <f ca="1"/>
        <v xml:space="preserve"> Credit</v>
      </c>
      <c r="BS341" t="str">
        <f ca="1"/>
        <v>Paycheck</v>
      </c>
      <c r="BT341">
        <f ca="1"/>
        <v>46402</v>
      </c>
      <c r="BU341">
        <f ca="1"/>
        <v>37872.86</v>
      </c>
      <c r="BV341" t="str">
        <f ca="1"/>
        <v xml:space="preserve"> Savings</v>
      </c>
      <c r="BW341" t="str">
        <f ca="1"/>
        <v>Paycheck</v>
      </c>
      <c r="BX341">
        <f ca="1"/>
        <v>46402</v>
      </c>
      <c r="BY341">
        <f ca="1"/>
        <v>38533.01</v>
      </c>
      <c r="BZ341" t="str">
        <f ca="1"/>
        <v xml:space="preserve"> Net Worth</v>
      </c>
    </row>
    <row r="342" spans="1:78" x14ac:dyDescent="0.25">
      <c r="A342" t="str">
        <f ca="1"/>
        <v>Paycheck</v>
      </c>
      <c r="B342" s="8">
        <f ca="1"/>
        <v>46402</v>
      </c>
      <c r="C342" s="107">
        <f ca="1"/>
        <v>1808.6100000000026</v>
      </c>
      <c r="D342" t="str">
        <f ca="1"/>
        <v>Acct  1 - US Bank</v>
      </c>
      <c r="F342" t="str">
        <f ca="1"/>
        <v>Ameritas</v>
      </c>
      <c r="G342" s="8">
        <f ca="1"/>
        <v>46402</v>
      </c>
      <c r="H342" s="107">
        <f ca="1"/>
        <v>13179.77</v>
      </c>
      <c r="I342" s="107">
        <f ca="1"/>
        <v>-14059.619999999999</v>
      </c>
      <c r="J342" s="107">
        <f ca="1"/>
        <v>37984.86</v>
      </c>
      <c r="K342" s="107">
        <f ca="1"/>
        <v>38645.01</v>
      </c>
      <c r="L342" s="107">
        <f ca="1"/>
        <v>1808.6100000000026</v>
      </c>
      <c r="M342" s="107">
        <f ca="1"/>
        <v>11371.159999999998</v>
      </c>
      <c r="N342" s="107">
        <f ca="1"/>
        <v>25808.39</v>
      </c>
      <c r="O342" s="107">
        <f ca="1"/>
        <v>114.43</v>
      </c>
      <c r="P342" s="107">
        <f ca="1"/>
        <v>12062.04</v>
      </c>
      <c r="Q342" s="107">
        <f ca="1"/>
        <v>-2890.05</v>
      </c>
      <c r="R342" s="107">
        <f ca="1"/>
        <v>-6897.82</v>
      </c>
      <c r="S342" s="107">
        <f ca="1"/>
        <v>-4271.75</v>
      </c>
      <c r="T342" s="107">
        <f ca="1"/>
        <v>0</v>
      </c>
      <c r="U342" s="107">
        <f ca="1"/>
        <v>1540</v>
      </c>
      <c r="W342" t="str">
        <f ca="1"/>
        <v>Ameritas</v>
      </c>
      <c r="X342">
        <f ca="1"/>
        <v>46402</v>
      </c>
      <c r="Y342">
        <f ca="1"/>
        <v>1808.6100000000026</v>
      </c>
      <c r="Z342" t="str">
        <f ca="1"/>
        <v>Acct  1 - US Bank</v>
      </c>
      <c r="AA342" t="str">
        <f ca="1"/>
        <v>Ameritas</v>
      </c>
      <c r="AB342">
        <f ca="1"/>
        <v>46402</v>
      </c>
      <c r="AC342">
        <f ca="1"/>
        <v>11371.159999999998</v>
      </c>
      <c r="AD342" t="str">
        <f ca="1"/>
        <v>Acct  2 - Wells Fargo</v>
      </c>
      <c r="AE342" t="str">
        <f ca="1"/>
        <v>Ameritas</v>
      </c>
      <c r="AF342">
        <f ca="1"/>
        <v>46402</v>
      </c>
      <c r="AG342">
        <f ca="1"/>
        <v>25808.39</v>
      </c>
      <c r="AH342" t="str">
        <f ca="1"/>
        <v>Acct  3 - ADP</v>
      </c>
      <c r="AI342" t="str">
        <f ca="1"/>
        <v>Ameritas</v>
      </c>
      <c r="AJ342">
        <f ca="1"/>
        <v>46402</v>
      </c>
      <c r="AK342">
        <f ca="1"/>
        <v>114.43</v>
      </c>
      <c r="AL342" t="str">
        <f ca="1"/>
        <v>Acct  4 - Marcus</v>
      </c>
      <c r="AM342" t="str">
        <f ca="1"/>
        <v>Ameritas</v>
      </c>
      <c r="AN342">
        <f ca="1"/>
        <v>46402</v>
      </c>
      <c r="AO342">
        <f ca="1"/>
        <v>12062.04</v>
      </c>
      <c r="AP342" t="str">
        <f ca="1"/>
        <v>Acct  5 - T.Rowe Price</v>
      </c>
      <c r="AQ342" t="str">
        <f ca="1"/>
        <v>Ameritas</v>
      </c>
      <c r="AR342">
        <f ca="1"/>
        <v>46402</v>
      </c>
      <c r="AS342">
        <f ca="1"/>
        <v>-2890.05</v>
      </c>
      <c r="AT342" t="str">
        <f ca="1"/>
        <v>Acct  6 - Platinum</v>
      </c>
      <c r="AU342" t="str">
        <f ca="1"/>
        <v>Ameritas</v>
      </c>
      <c r="AV342">
        <f ca="1"/>
        <v>46402</v>
      </c>
      <c r="AW342">
        <f ca="1"/>
        <v>-6897.82</v>
      </c>
      <c r="AX342" t="str">
        <f ca="1"/>
        <v>Acct  7 - Visa Go</v>
      </c>
      <c r="AY342" t="str">
        <f ca="1"/>
        <v>Ameritas</v>
      </c>
      <c r="AZ342">
        <f ca="1"/>
        <v>46402</v>
      </c>
      <c r="BA342">
        <f ca="1"/>
        <v>-4271.75</v>
      </c>
      <c r="BB342" t="str">
        <f ca="1"/>
        <v>Acct  8 - CareCredit</v>
      </c>
      <c r="BC342" t="str">
        <f ca="1"/>
        <v>Ameritas</v>
      </c>
      <c r="BD342">
        <f ca="1"/>
        <v>46402</v>
      </c>
      <c r="BE342">
        <f ca="1"/>
        <v>0</v>
      </c>
      <c r="BF342" t="str">
        <f ca="1"/>
        <v>Acct  9 - Costco</v>
      </c>
      <c r="BG342" t="str">
        <f ca="1"/>
        <v>Ameritas</v>
      </c>
      <c r="BH342">
        <f ca="1"/>
        <v>46402</v>
      </c>
      <c r="BI342">
        <f ca="1"/>
        <v>1540</v>
      </c>
      <c r="BJ342" t="str">
        <f ca="1"/>
        <v xml:space="preserve">Acct 10 - </v>
      </c>
      <c r="BK342" t="str">
        <f ca="1"/>
        <v>Ameritas</v>
      </c>
      <c r="BL342">
        <f ca="1"/>
        <v>46402</v>
      </c>
      <c r="BM342">
        <f ca="1"/>
        <v>13179.77</v>
      </c>
      <c r="BN342" t="str">
        <f ca="1"/>
        <v xml:space="preserve"> Checking</v>
      </c>
      <c r="BO342" t="str">
        <f ca="1"/>
        <v>Ameritas</v>
      </c>
      <c r="BP342">
        <f ca="1"/>
        <v>46402</v>
      </c>
      <c r="BQ342">
        <f ca="1"/>
        <v>-14059.619999999999</v>
      </c>
      <c r="BR342" t="str">
        <f ca="1"/>
        <v xml:space="preserve"> Credit</v>
      </c>
      <c r="BS342" t="str">
        <f ca="1"/>
        <v>Ameritas</v>
      </c>
      <c r="BT342">
        <f ca="1"/>
        <v>46402</v>
      </c>
      <c r="BU342">
        <f ca="1"/>
        <v>37984.86</v>
      </c>
      <c r="BV342" t="str">
        <f ca="1"/>
        <v xml:space="preserve"> Savings</v>
      </c>
      <c r="BW342" t="str">
        <f ca="1"/>
        <v>Ameritas</v>
      </c>
      <c r="BX342">
        <f ca="1"/>
        <v>46402</v>
      </c>
      <c r="BY342">
        <f ca="1"/>
        <v>38645.01</v>
      </c>
      <c r="BZ342" t="str">
        <f ca="1"/>
        <v xml:space="preserve"> Net Worth</v>
      </c>
    </row>
    <row r="343" spans="1:78" x14ac:dyDescent="0.25">
      <c r="A343" t="str">
        <f ca="1"/>
        <v>Ameritas</v>
      </c>
      <c r="B343" s="8">
        <f ca="1"/>
        <v>46402</v>
      </c>
      <c r="C343" s="107">
        <f ca="1"/>
        <v>1808.6100000000026</v>
      </c>
      <c r="D343" t="str">
        <f ca="1"/>
        <v>Acct  1 - US Bank</v>
      </c>
      <c r="F343" t="str">
        <f ca="1"/>
        <v>Groceries</v>
      </c>
      <c r="G343" s="8">
        <f ca="1"/>
        <v>46403</v>
      </c>
      <c r="H343" s="107">
        <f ca="1"/>
        <v>12979.77</v>
      </c>
      <c r="I343" s="107">
        <f ca="1"/>
        <v>-14059.619999999999</v>
      </c>
      <c r="J343" s="107">
        <f ca="1"/>
        <v>37984.86</v>
      </c>
      <c r="K343" s="107">
        <f ca="1"/>
        <v>38445.01</v>
      </c>
      <c r="L343" s="107">
        <f ca="1"/>
        <v>1808.6100000000026</v>
      </c>
      <c r="M343" s="107">
        <f ca="1"/>
        <v>11171.159999999998</v>
      </c>
      <c r="N343" s="107">
        <f ca="1"/>
        <v>25808.39</v>
      </c>
      <c r="O343" s="107">
        <f ca="1"/>
        <v>114.43</v>
      </c>
      <c r="P343" s="107">
        <f ca="1"/>
        <v>12062.04</v>
      </c>
      <c r="Q343" s="107">
        <f ca="1"/>
        <v>-2890.05</v>
      </c>
      <c r="R343" s="107">
        <f ca="1"/>
        <v>-6897.82</v>
      </c>
      <c r="S343" s="107">
        <f ca="1"/>
        <v>-4271.75</v>
      </c>
      <c r="T343" s="107">
        <f ca="1"/>
        <v>0</v>
      </c>
      <c r="U343" s="107">
        <f ca="1"/>
        <v>1540</v>
      </c>
      <c r="W343" t="str">
        <f ca="1"/>
        <v>Groceries</v>
      </c>
      <c r="X343">
        <f ca="1"/>
        <v>46403</v>
      </c>
      <c r="Y343">
        <f ca="1"/>
        <v>1808.6100000000026</v>
      </c>
      <c r="Z343" t="str">
        <f ca="1"/>
        <v>Acct  1 - US Bank</v>
      </c>
      <c r="AA343" t="str">
        <f ca="1"/>
        <v>Groceries</v>
      </c>
      <c r="AB343">
        <f ca="1"/>
        <v>46403</v>
      </c>
      <c r="AC343">
        <f ca="1"/>
        <v>11171.159999999998</v>
      </c>
      <c r="AD343" t="str">
        <f ca="1"/>
        <v>Acct  2 - Wells Fargo</v>
      </c>
      <c r="AE343" t="str">
        <f ca="1"/>
        <v>Groceries</v>
      </c>
      <c r="AF343">
        <f ca="1"/>
        <v>46403</v>
      </c>
      <c r="AG343">
        <f ca="1"/>
        <v>25808.39</v>
      </c>
      <c r="AH343" t="str">
        <f ca="1"/>
        <v>Acct  3 - ADP</v>
      </c>
      <c r="AI343" t="str">
        <f ca="1"/>
        <v>Groceries</v>
      </c>
      <c r="AJ343">
        <f ca="1"/>
        <v>46403</v>
      </c>
      <c r="AK343">
        <f ca="1"/>
        <v>114.43</v>
      </c>
      <c r="AL343" t="str">
        <f ca="1"/>
        <v>Acct  4 - Marcus</v>
      </c>
      <c r="AM343" t="str">
        <f ca="1"/>
        <v>Groceries</v>
      </c>
      <c r="AN343">
        <f ca="1"/>
        <v>46403</v>
      </c>
      <c r="AO343">
        <f ca="1"/>
        <v>12062.04</v>
      </c>
      <c r="AP343" t="str">
        <f ca="1"/>
        <v>Acct  5 - T.Rowe Price</v>
      </c>
      <c r="AQ343" t="str">
        <f ca="1"/>
        <v>Groceries</v>
      </c>
      <c r="AR343">
        <f ca="1"/>
        <v>46403</v>
      </c>
      <c r="AS343">
        <f ca="1"/>
        <v>-2890.05</v>
      </c>
      <c r="AT343" t="str">
        <f ca="1"/>
        <v>Acct  6 - Platinum</v>
      </c>
      <c r="AU343" t="str">
        <f ca="1"/>
        <v>Groceries</v>
      </c>
      <c r="AV343">
        <f ca="1"/>
        <v>46403</v>
      </c>
      <c r="AW343">
        <f ca="1"/>
        <v>-6897.82</v>
      </c>
      <c r="AX343" t="str">
        <f ca="1"/>
        <v>Acct  7 - Visa Go</v>
      </c>
      <c r="AY343" t="str">
        <f ca="1"/>
        <v>Groceries</v>
      </c>
      <c r="AZ343">
        <f ca="1"/>
        <v>46403</v>
      </c>
      <c r="BA343">
        <f ca="1"/>
        <v>-4271.75</v>
      </c>
      <c r="BB343" t="str">
        <f ca="1"/>
        <v>Acct  8 - CareCredit</v>
      </c>
      <c r="BC343" t="str">
        <f ca="1"/>
        <v>Groceries</v>
      </c>
      <c r="BD343">
        <f ca="1"/>
        <v>46403</v>
      </c>
      <c r="BE343">
        <f ca="1"/>
        <v>0</v>
      </c>
      <c r="BF343" t="str">
        <f ca="1"/>
        <v>Acct  9 - Costco</v>
      </c>
      <c r="BG343" t="str">
        <f ca="1"/>
        <v>Groceries</v>
      </c>
      <c r="BH343">
        <f ca="1"/>
        <v>46403</v>
      </c>
      <c r="BI343">
        <f ca="1"/>
        <v>1540</v>
      </c>
      <c r="BJ343" t="str">
        <f ca="1"/>
        <v xml:space="preserve">Acct 10 - </v>
      </c>
      <c r="BK343" t="str">
        <f ca="1"/>
        <v>Groceries</v>
      </c>
      <c r="BL343">
        <f ca="1"/>
        <v>46403</v>
      </c>
      <c r="BM343">
        <f ca="1"/>
        <v>12979.77</v>
      </c>
      <c r="BN343" t="str">
        <f ca="1"/>
        <v xml:space="preserve"> Checking</v>
      </c>
      <c r="BO343" t="str">
        <f ca="1"/>
        <v>Groceries</v>
      </c>
      <c r="BP343">
        <f ca="1"/>
        <v>46403</v>
      </c>
      <c r="BQ343">
        <f ca="1"/>
        <v>-14059.619999999999</v>
      </c>
      <c r="BR343" t="str">
        <f ca="1"/>
        <v xml:space="preserve"> Credit</v>
      </c>
      <c r="BS343" t="str">
        <f ca="1"/>
        <v>Groceries</v>
      </c>
      <c r="BT343">
        <f ca="1"/>
        <v>46403</v>
      </c>
      <c r="BU343">
        <f ca="1"/>
        <v>37984.86</v>
      </c>
      <c r="BV343" t="str">
        <f ca="1"/>
        <v xml:space="preserve"> Savings</v>
      </c>
      <c r="BW343" t="str">
        <f ca="1"/>
        <v>Groceries</v>
      </c>
      <c r="BX343">
        <f ca="1"/>
        <v>46403</v>
      </c>
      <c r="BY343">
        <f ca="1"/>
        <v>38445.01</v>
      </c>
      <c r="BZ343" t="str">
        <f ca="1"/>
        <v xml:space="preserve"> Net Worth</v>
      </c>
    </row>
    <row r="344" spans="1:78" x14ac:dyDescent="0.25">
      <c r="A344" t="str">
        <f ca="1"/>
        <v>Groceries</v>
      </c>
      <c r="B344" s="8">
        <f ca="1"/>
        <v>46403</v>
      </c>
      <c r="C344" s="107">
        <f ca="1"/>
        <v>1808.6100000000026</v>
      </c>
      <c r="D344" t="str">
        <f ca="1"/>
        <v>Acct  1 - US Bank</v>
      </c>
      <c r="F344" t="str">
        <f ca="1"/>
        <v>Food &amp; Drinks</v>
      </c>
      <c r="G344" s="8">
        <f ca="1"/>
        <v>46403</v>
      </c>
      <c r="H344" s="107">
        <f ca="1"/>
        <v>12779.77</v>
      </c>
      <c r="I344" s="107">
        <f ca="1"/>
        <v>-14059.619999999999</v>
      </c>
      <c r="J344" s="107">
        <f ca="1"/>
        <v>37984.86</v>
      </c>
      <c r="K344" s="107">
        <f ca="1"/>
        <v>38245.01</v>
      </c>
      <c r="L344" s="107">
        <f ca="1"/>
        <v>1808.6100000000026</v>
      </c>
      <c r="M344" s="107">
        <f ca="1"/>
        <v>10971.159999999998</v>
      </c>
      <c r="N344" s="107">
        <f ca="1"/>
        <v>25808.39</v>
      </c>
      <c r="O344" s="107">
        <f ca="1"/>
        <v>114.43</v>
      </c>
      <c r="P344" s="107">
        <f ca="1"/>
        <v>12062.04</v>
      </c>
      <c r="Q344" s="107">
        <f ca="1"/>
        <v>-2890.05</v>
      </c>
      <c r="R344" s="107">
        <f ca="1"/>
        <v>-6897.82</v>
      </c>
      <c r="S344" s="107">
        <f ca="1"/>
        <v>-4271.75</v>
      </c>
      <c r="T344" s="107">
        <f ca="1"/>
        <v>0</v>
      </c>
      <c r="U344" s="107">
        <f ca="1"/>
        <v>1540</v>
      </c>
      <c r="W344" t="str">
        <f ca="1"/>
        <v>Food &amp; Drinks</v>
      </c>
      <c r="X344">
        <f ca="1"/>
        <v>46403</v>
      </c>
      <c r="Y344">
        <f ca="1"/>
        <v>1808.6100000000026</v>
      </c>
      <c r="Z344" t="str">
        <f ca="1"/>
        <v>Acct  1 - US Bank</v>
      </c>
      <c r="AA344" t="str">
        <f ca="1"/>
        <v>Food &amp; Drinks</v>
      </c>
      <c r="AB344">
        <f ca="1"/>
        <v>46403</v>
      </c>
      <c r="AC344">
        <f ca="1"/>
        <v>10971.159999999998</v>
      </c>
      <c r="AD344" t="str">
        <f ca="1"/>
        <v>Acct  2 - Wells Fargo</v>
      </c>
      <c r="AE344" t="str">
        <f ca="1"/>
        <v>Food &amp; Drinks</v>
      </c>
      <c r="AF344">
        <f ca="1"/>
        <v>46403</v>
      </c>
      <c r="AG344">
        <f ca="1"/>
        <v>25808.39</v>
      </c>
      <c r="AH344" t="str">
        <f ca="1"/>
        <v>Acct  3 - ADP</v>
      </c>
      <c r="AI344" t="str">
        <f ca="1"/>
        <v>Food &amp; Drinks</v>
      </c>
      <c r="AJ344">
        <f ca="1"/>
        <v>46403</v>
      </c>
      <c r="AK344">
        <f ca="1"/>
        <v>114.43</v>
      </c>
      <c r="AL344" t="str">
        <f ca="1"/>
        <v>Acct  4 - Marcus</v>
      </c>
      <c r="AM344" t="str">
        <f ca="1"/>
        <v>Food &amp; Drinks</v>
      </c>
      <c r="AN344">
        <f ca="1"/>
        <v>46403</v>
      </c>
      <c r="AO344">
        <f ca="1"/>
        <v>12062.04</v>
      </c>
      <c r="AP344" t="str">
        <f ca="1"/>
        <v>Acct  5 - T.Rowe Price</v>
      </c>
      <c r="AQ344" t="str">
        <f ca="1"/>
        <v>Food &amp; Drinks</v>
      </c>
      <c r="AR344">
        <f ca="1"/>
        <v>46403</v>
      </c>
      <c r="AS344">
        <f ca="1"/>
        <v>-2890.05</v>
      </c>
      <c r="AT344" t="str">
        <f ca="1"/>
        <v>Acct  6 - Platinum</v>
      </c>
      <c r="AU344" t="str">
        <f ca="1"/>
        <v>Food &amp; Drinks</v>
      </c>
      <c r="AV344">
        <f ca="1"/>
        <v>46403</v>
      </c>
      <c r="AW344">
        <f ca="1"/>
        <v>-6897.82</v>
      </c>
      <c r="AX344" t="str">
        <f ca="1"/>
        <v>Acct  7 - Visa Go</v>
      </c>
      <c r="AY344" t="str">
        <f ca="1"/>
        <v>Food &amp; Drinks</v>
      </c>
      <c r="AZ344">
        <f ca="1"/>
        <v>46403</v>
      </c>
      <c r="BA344">
        <f ca="1"/>
        <v>-4271.75</v>
      </c>
      <c r="BB344" t="str">
        <f ca="1"/>
        <v>Acct  8 - CareCredit</v>
      </c>
      <c r="BC344" t="str">
        <f ca="1"/>
        <v>Food &amp; Drinks</v>
      </c>
      <c r="BD344">
        <f ca="1"/>
        <v>46403</v>
      </c>
      <c r="BE344">
        <f ca="1"/>
        <v>0</v>
      </c>
      <c r="BF344" t="str">
        <f ca="1"/>
        <v>Acct  9 - Costco</v>
      </c>
      <c r="BG344" t="str">
        <f ca="1"/>
        <v>Food &amp; Drinks</v>
      </c>
      <c r="BH344">
        <f ca="1"/>
        <v>46403</v>
      </c>
      <c r="BI344">
        <f ca="1"/>
        <v>1540</v>
      </c>
      <c r="BJ344" t="str">
        <f ca="1"/>
        <v xml:space="preserve">Acct 10 - </v>
      </c>
      <c r="BK344" t="str">
        <f ca="1"/>
        <v>Food &amp; Drinks</v>
      </c>
      <c r="BL344">
        <f ca="1"/>
        <v>46403</v>
      </c>
      <c r="BM344">
        <f ca="1"/>
        <v>12779.77</v>
      </c>
      <c r="BN344" t="str">
        <f ca="1"/>
        <v xml:space="preserve"> Checking</v>
      </c>
      <c r="BO344" t="str">
        <f ca="1"/>
        <v>Food &amp; Drinks</v>
      </c>
      <c r="BP344">
        <f ca="1"/>
        <v>46403</v>
      </c>
      <c r="BQ344">
        <f ca="1"/>
        <v>-14059.619999999999</v>
      </c>
      <c r="BR344" t="str">
        <f ca="1"/>
        <v xml:space="preserve"> Credit</v>
      </c>
      <c r="BS344" t="str">
        <f ca="1"/>
        <v>Food &amp; Drinks</v>
      </c>
      <c r="BT344">
        <f ca="1"/>
        <v>46403</v>
      </c>
      <c r="BU344">
        <f ca="1"/>
        <v>37984.86</v>
      </c>
      <c r="BV344" t="str">
        <f ca="1"/>
        <v xml:space="preserve"> Savings</v>
      </c>
      <c r="BW344" t="str">
        <f ca="1"/>
        <v>Food &amp; Drinks</v>
      </c>
      <c r="BX344">
        <f ca="1"/>
        <v>46403</v>
      </c>
      <c r="BY344">
        <f ca="1"/>
        <v>38245.01</v>
      </c>
      <c r="BZ344" t="str">
        <f ca="1"/>
        <v xml:space="preserve"> Net Worth</v>
      </c>
    </row>
    <row r="345" spans="1:78" x14ac:dyDescent="0.25">
      <c r="A345" t="str">
        <f ca="1"/>
        <v>Food &amp; Drinks</v>
      </c>
      <c r="B345" s="8">
        <f ca="1"/>
        <v>46403</v>
      </c>
      <c r="C345" s="107">
        <f ca="1"/>
        <v>1808.6100000000026</v>
      </c>
      <c r="D345" t="str">
        <f ca="1"/>
        <v>Acct  1 - US Bank</v>
      </c>
      <c r="F345" t="str">
        <f ca="1"/>
        <v>Motorcycle</v>
      </c>
      <c r="G345" s="8">
        <f ca="1"/>
        <v>46403</v>
      </c>
      <c r="H345" s="107">
        <f ca="1"/>
        <v>12629.390000000001</v>
      </c>
      <c r="I345" s="107">
        <f ca="1"/>
        <v>-14059.619999999999</v>
      </c>
      <c r="J345" s="107">
        <f ca="1"/>
        <v>37984.86</v>
      </c>
      <c r="K345" s="107">
        <f ca="1"/>
        <v>38094.629999999997</v>
      </c>
      <c r="L345" s="107">
        <f ca="1"/>
        <v>1658.2300000000027</v>
      </c>
      <c r="M345" s="107">
        <f ca="1"/>
        <v>10971.159999999998</v>
      </c>
      <c r="N345" s="107">
        <f ca="1"/>
        <v>25808.39</v>
      </c>
      <c r="O345" s="107">
        <f ca="1"/>
        <v>114.43</v>
      </c>
      <c r="P345" s="107">
        <f ca="1"/>
        <v>12062.04</v>
      </c>
      <c r="Q345" s="107">
        <f ca="1"/>
        <v>-2890.05</v>
      </c>
      <c r="R345" s="107">
        <f ca="1"/>
        <v>-6897.82</v>
      </c>
      <c r="S345" s="107">
        <f ca="1"/>
        <v>-4271.75</v>
      </c>
      <c r="T345" s="107">
        <f ca="1"/>
        <v>0</v>
      </c>
      <c r="U345" s="107">
        <f ca="1"/>
        <v>1540</v>
      </c>
      <c r="W345" t="str">
        <f ca="1"/>
        <v>Motorcycle</v>
      </c>
      <c r="X345">
        <f ca="1"/>
        <v>46403</v>
      </c>
      <c r="Y345">
        <f ca="1"/>
        <v>1658.2300000000027</v>
      </c>
      <c r="Z345" t="str">
        <f ca="1"/>
        <v>Acct  1 - US Bank</v>
      </c>
      <c r="AA345" t="str">
        <f ca="1"/>
        <v>Motorcycle</v>
      </c>
      <c r="AB345">
        <f ca="1"/>
        <v>46403</v>
      </c>
      <c r="AC345">
        <f ca="1"/>
        <v>10971.159999999998</v>
      </c>
      <c r="AD345" t="str">
        <f ca="1"/>
        <v>Acct  2 - Wells Fargo</v>
      </c>
      <c r="AE345" t="str">
        <f ca="1"/>
        <v>Motorcycle</v>
      </c>
      <c r="AF345">
        <f ca="1"/>
        <v>46403</v>
      </c>
      <c r="AG345">
        <f ca="1"/>
        <v>25808.39</v>
      </c>
      <c r="AH345" t="str">
        <f ca="1"/>
        <v>Acct  3 - ADP</v>
      </c>
      <c r="AI345" t="str">
        <f ca="1"/>
        <v>Motorcycle</v>
      </c>
      <c r="AJ345">
        <f ca="1"/>
        <v>46403</v>
      </c>
      <c r="AK345">
        <f ca="1"/>
        <v>114.43</v>
      </c>
      <c r="AL345" t="str">
        <f ca="1"/>
        <v>Acct  4 - Marcus</v>
      </c>
      <c r="AM345" t="str">
        <f ca="1"/>
        <v>Motorcycle</v>
      </c>
      <c r="AN345">
        <f ca="1"/>
        <v>46403</v>
      </c>
      <c r="AO345">
        <f ca="1"/>
        <v>12062.04</v>
      </c>
      <c r="AP345" t="str">
        <f ca="1"/>
        <v>Acct  5 - T.Rowe Price</v>
      </c>
      <c r="AQ345" t="str">
        <f ca="1"/>
        <v>Motorcycle</v>
      </c>
      <c r="AR345">
        <f ca="1"/>
        <v>46403</v>
      </c>
      <c r="AS345">
        <f ca="1"/>
        <v>-2890.05</v>
      </c>
      <c r="AT345" t="str">
        <f ca="1"/>
        <v>Acct  6 - Platinum</v>
      </c>
      <c r="AU345" t="str">
        <f ca="1"/>
        <v>Motorcycle</v>
      </c>
      <c r="AV345">
        <f ca="1"/>
        <v>46403</v>
      </c>
      <c r="AW345">
        <f ca="1"/>
        <v>-6897.82</v>
      </c>
      <c r="AX345" t="str">
        <f ca="1"/>
        <v>Acct  7 - Visa Go</v>
      </c>
      <c r="AY345" t="str">
        <f ca="1"/>
        <v>Motorcycle</v>
      </c>
      <c r="AZ345">
        <f ca="1"/>
        <v>46403</v>
      </c>
      <c r="BA345">
        <f ca="1"/>
        <v>-4271.75</v>
      </c>
      <c r="BB345" t="str">
        <f ca="1"/>
        <v>Acct  8 - CareCredit</v>
      </c>
      <c r="BC345" t="str">
        <f ca="1"/>
        <v>Motorcycle</v>
      </c>
      <c r="BD345">
        <f ca="1"/>
        <v>46403</v>
      </c>
      <c r="BE345">
        <f ca="1"/>
        <v>0</v>
      </c>
      <c r="BF345" t="str">
        <f ca="1"/>
        <v>Acct  9 - Costco</v>
      </c>
      <c r="BG345" t="str">
        <f ca="1"/>
        <v>Motorcycle</v>
      </c>
      <c r="BH345">
        <f ca="1"/>
        <v>46403</v>
      </c>
      <c r="BI345">
        <f ca="1"/>
        <v>1540</v>
      </c>
      <c r="BJ345" t="str">
        <f ca="1"/>
        <v xml:space="preserve">Acct 10 - </v>
      </c>
      <c r="BK345" t="str">
        <f ca="1"/>
        <v>Motorcycle</v>
      </c>
      <c r="BL345">
        <f ca="1"/>
        <v>46403</v>
      </c>
      <c r="BM345">
        <f ca="1"/>
        <v>12629.390000000001</v>
      </c>
      <c r="BN345" t="str">
        <f ca="1"/>
        <v xml:space="preserve"> Checking</v>
      </c>
      <c r="BO345" t="str">
        <f ca="1"/>
        <v>Motorcycle</v>
      </c>
      <c r="BP345">
        <f ca="1"/>
        <v>46403</v>
      </c>
      <c r="BQ345">
        <f ca="1"/>
        <v>-14059.619999999999</v>
      </c>
      <c r="BR345" t="str">
        <f ca="1"/>
        <v xml:space="preserve"> Credit</v>
      </c>
      <c r="BS345" t="str">
        <f ca="1"/>
        <v>Motorcycle</v>
      </c>
      <c r="BT345">
        <f ca="1"/>
        <v>46403</v>
      </c>
      <c r="BU345">
        <f ca="1"/>
        <v>37984.86</v>
      </c>
      <c r="BV345" t="str">
        <f ca="1"/>
        <v xml:space="preserve"> Savings</v>
      </c>
      <c r="BW345" t="str">
        <f ca="1"/>
        <v>Motorcycle</v>
      </c>
      <c r="BX345">
        <f ca="1"/>
        <v>46403</v>
      </c>
      <c r="BY345">
        <f ca="1"/>
        <v>38094.629999999997</v>
      </c>
      <c r="BZ345" t="str">
        <f ca="1"/>
        <v xml:space="preserve"> Net Worth</v>
      </c>
    </row>
    <row r="346" spans="1:78" x14ac:dyDescent="0.25">
      <c r="A346" t="str">
        <f ca="1"/>
        <v>Motorcycle</v>
      </c>
      <c r="B346" s="8">
        <f ca="1"/>
        <v>46403</v>
      </c>
      <c r="C346" s="107">
        <f ca="1"/>
        <v>1658.2300000000027</v>
      </c>
      <c r="D346" t="str">
        <f ca="1"/>
        <v>Acct  1 - US Bank</v>
      </c>
      <c r="F346" t="str">
        <f ca="1"/>
        <v>Netflix</v>
      </c>
      <c r="G346" s="8">
        <f ca="1"/>
        <v>46407</v>
      </c>
      <c r="H346" s="107">
        <f ca="1"/>
        <v>12604.400000000001</v>
      </c>
      <c r="I346" s="107">
        <f ca="1"/>
        <v>-14059.619999999999</v>
      </c>
      <c r="J346" s="107">
        <f ca="1"/>
        <v>37984.86</v>
      </c>
      <c r="K346" s="107">
        <f ca="1"/>
        <v>38069.64</v>
      </c>
      <c r="L346" s="107">
        <f ca="1"/>
        <v>1633.2400000000027</v>
      </c>
      <c r="M346" s="107">
        <f ca="1"/>
        <v>10971.159999999998</v>
      </c>
      <c r="N346" s="107">
        <f ca="1"/>
        <v>25808.39</v>
      </c>
      <c r="O346" s="107">
        <f ca="1"/>
        <v>114.43</v>
      </c>
      <c r="P346" s="107">
        <f ca="1"/>
        <v>12062.04</v>
      </c>
      <c r="Q346" s="107">
        <f ca="1"/>
        <v>-2890.05</v>
      </c>
      <c r="R346" s="107">
        <f ca="1"/>
        <v>-6897.82</v>
      </c>
      <c r="S346" s="107">
        <f ca="1"/>
        <v>-4271.75</v>
      </c>
      <c r="T346" s="107">
        <f ca="1"/>
        <v>0</v>
      </c>
      <c r="U346" s="107">
        <f ca="1"/>
        <v>1540</v>
      </c>
      <c r="W346" t="str">
        <f ca="1"/>
        <v>Netflix</v>
      </c>
      <c r="X346">
        <f ca="1"/>
        <v>46407</v>
      </c>
      <c r="Y346">
        <f ca="1"/>
        <v>1633.2400000000027</v>
      </c>
      <c r="Z346" t="str">
        <f ca="1"/>
        <v>Acct  1 - US Bank</v>
      </c>
      <c r="AA346" t="str">
        <f ca="1"/>
        <v>Netflix</v>
      </c>
      <c r="AB346">
        <f ca="1"/>
        <v>46407</v>
      </c>
      <c r="AC346">
        <f ca="1"/>
        <v>10971.159999999998</v>
      </c>
      <c r="AD346" t="str">
        <f ca="1"/>
        <v>Acct  2 - Wells Fargo</v>
      </c>
      <c r="AE346" t="str">
        <f ca="1"/>
        <v>Netflix</v>
      </c>
      <c r="AF346">
        <f ca="1"/>
        <v>46407</v>
      </c>
      <c r="AG346">
        <f ca="1"/>
        <v>25808.39</v>
      </c>
      <c r="AH346" t="str">
        <f ca="1"/>
        <v>Acct  3 - ADP</v>
      </c>
      <c r="AI346" t="str">
        <f ca="1"/>
        <v>Netflix</v>
      </c>
      <c r="AJ346">
        <f ca="1"/>
        <v>46407</v>
      </c>
      <c r="AK346">
        <f ca="1"/>
        <v>114.43</v>
      </c>
      <c r="AL346" t="str">
        <f ca="1"/>
        <v>Acct  4 - Marcus</v>
      </c>
      <c r="AM346" t="str">
        <f ca="1"/>
        <v>Netflix</v>
      </c>
      <c r="AN346">
        <f ca="1"/>
        <v>46407</v>
      </c>
      <c r="AO346">
        <f ca="1"/>
        <v>12062.04</v>
      </c>
      <c r="AP346" t="str">
        <f ca="1"/>
        <v>Acct  5 - T.Rowe Price</v>
      </c>
      <c r="AQ346" t="str">
        <f ca="1"/>
        <v>Netflix</v>
      </c>
      <c r="AR346">
        <f ca="1"/>
        <v>46407</v>
      </c>
      <c r="AS346">
        <f ca="1"/>
        <v>-2890.05</v>
      </c>
      <c r="AT346" t="str">
        <f ca="1"/>
        <v>Acct  6 - Platinum</v>
      </c>
      <c r="AU346" t="str">
        <f ca="1"/>
        <v>Netflix</v>
      </c>
      <c r="AV346">
        <f ca="1"/>
        <v>46407</v>
      </c>
      <c r="AW346">
        <f ca="1"/>
        <v>-6897.82</v>
      </c>
      <c r="AX346" t="str">
        <f ca="1"/>
        <v>Acct  7 - Visa Go</v>
      </c>
      <c r="AY346" t="str">
        <f ca="1"/>
        <v>Netflix</v>
      </c>
      <c r="AZ346">
        <f ca="1"/>
        <v>46407</v>
      </c>
      <c r="BA346">
        <f ca="1"/>
        <v>-4271.75</v>
      </c>
      <c r="BB346" t="str">
        <f ca="1"/>
        <v>Acct  8 - CareCredit</v>
      </c>
      <c r="BC346" t="str">
        <f ca="1"/>
        <v>Netflix</v>
      </c>
      <c r="BD346">
        <f ca="1"/>
        <v>46407</v>
      </c>
      <c r="BE346">
        <f ca="1"/>
        <v>0</v>
      </c>
      <c r="BF346" t="str">
        <f ca="1"/>
        <v>Acct  9 - Costco</v>
      </c>
      <c r="BG346" t="str">
        <f ca="1"/>
        <v>Netflix</v>
      </c>
      <c r="BH346">
        <f ca="1"/>
        <v>46407</v>
      </c>
      <c r="BI346">
        <f ca="1"/>
        <v>1540</v>
      </c>
      <c r="BJ346" t="str">
        <f ca="1"/>
        <v xml:space="preserve">Acct 10 - </v>
      </c>
      <c r="BK346" t="str">
        <f ca="1"/>
        <v>Netflix</v>
      </c>
      <c r="BL346">
        <f ca="1"/>
        <v>46407</v>
      </c>
      <c r="BM346">
        <f ca="1"/>
        <v>12604.400000000001</v>
      </c>
      <c r="BN346" t="str">
        <f ca="1"/>
        <v xml:space="preserve"> Checking</v>
      </c>
      <c r="BO346" t="str">
        <f ca="1"/>
        <v>Netflix</v>
      </c>
      <c r="BP346">
        <f ca="1"/>
        <v>46407</v>
      </c>
      <c r="BQ346">
        <f ca="1"/>
        <v>-14059.619999999999</v>
      </c>
      <c r="BR346" t="str">
        <f ca="1"/>
        <v xml:space="preserve"> Credit</v>
      </c>
      <c r="BS346" t="str">
        <f ca="1"/>
        <v>Netflix</v>
      </c>
      <c r="BT346">
        <f ca="1"/>
        <v>46407</v>
      </c>
      <c r="BU346">
        <f ca="1"/>
        <v>37984.86</v>
      </c>
      <c r="BV346" t="str">
        <f ca="1"/>
        <v xml:space="preserve"> Savings</v>
      </c>
      <c r="BW346" t="str">
        <f ca="1"/>
        <v>Netflix</v>
      </c>
      <c r="BX346">
        <f ca="1"/>
        <v>46407</v>
      </c>
      <c r="BY346">
        <f ca="1"/>
        <v>38069.64</v>
      </c>
      <c r="BZ346" t="str">
        <f ca="1"/>
        <v xml:space="preserve"> Net Worth</v>
      </c>
    </row>
    <row r="347" spans="1:78" x14ac:dyDescent="0.25">
      <c r="A347" t="str">
        <f ca="1"/>
        <v>Netflix</v>
      </c>
      <c r="B347" s="8">
        <f ca="1"/>
        <v>46407</v>
      </c>
      <c r="C347" s="107">
        <f ca="1"/>
        <v>1633.2400000000027</v>
      </c>
      <c r="D347" t="str">
        <f ca="1"/>
        <v>Acct  1 - US Bank</v>
      </c>
      <c r="F347" t="str">
        <f ca="1"/>
        <v>Renters</v>
      </c>
      <c r="G347" s="8">
        <f ca="1"/>
        <v>46408</v>
      </c>
      <c r="H347" s="107">
        <f ca="1"/>
        <v>12593.480000000001</v>
      </c>
      <c r="I347" s="107">
        <f ca="1"/>
        <v>-14059.619999999999</v>
      </c>
      <c r="J347" s="107">
        <f ca="1"/>
        <v>37984.86</v>
      </c>
      <c r="K347" s="107">
        <f ca="1"/>
        <v>38058.720000000001</v>
      </c>
      <c r="L347" s="107">
        <f ca="1"/>
        <v>1622.3200000000027</v>
      </c>
      <c r="M347" s="107">
        <f ca="1"/>
        <v>10971.159999999998</v>
      </c>
      <c r="N347" s="107">
        <f ca="1"/>
        <v>25808.39</v>
      </c>
      <c r="O347" s="107">
        <f ca="1"/>
        <v>114.43</v>
      </c>
      <c r="P347" s="107">
        <f ca="1"/>
        <v>12062.04</v>
      </c>
      <c r="Q347" s="107">
        <f ca="1"/>
        <v>-2890.05</v>
      </c>
      <c r="R347" s="107">
        <f ca="1"/>
        <v>-6897.82</v>
      </c>
      <c r="S347" s="107">
        <f ca="1"/>
        <v>-4271.75</v>
      </c>
      <c r="T347" s="107">
        <f ca="1"/>
        <v>0</v>
      </c>
      <c r="U347" s="107">
        <f ca="1"/>
        <v>1540</v>
      </c>
      <c r="W347" t="str">
        <f ca="1"/>
        <v>Renters</v>
      </c>
      <c r="X347">
        <f ca="1"/>
        <v>46408</v>
      </c>
      <c r="Y347">
        <f ca="1"/>
        <v>1622.3200000000027</v>
      </c>
      <c r="Z347" t="str">
        <f ca="1"/>
        <v>Acct  1 - US Bank</v>
      </c>
      <c r="AA347" t="str">
        <f ca="1"/>
        <v>Renters</v>
      </c>
      <c r="AB347">
        <f ca="1"/>
        <v>46408</v>
      </c>
      <c r="AC347">
        <f ca="1"/>
        <v>10971.159999999998</v>
      </c>
      <c r="AD347" t="str">
        <f ca="1"/>
        <v>Acct  2 - Wells Fargo</v>
      </c>
      <c r="AE347" t="str">
        <f ca="1"/>
        <v>Renters</v>
      </c>
      <c r="AF347">
        <f ca="1"/>
        <v>46408</v>
      </c>
      <c r="AG347">
        <f ca="1"/>
        <v>25808.39</v>
      </c>
      <c r="AH347" t="str">
        <f ca="1"/>
        <v>Acct  3 - ADP</v>
      </c>
      <c r="AI347" t="str">
        <f ca="1"/>
        <v>Renters</v>
      </c>
      <c r="AJ347">
        <f ca="1"/>
        <v>46408</v>
      </c>
      <c r="AK347">
        <f ca="1"/>
        <v>114.43</v>
      </c>
      <c r="AL347" t="str">
        <f ca="1"/>
        <v>Acct  4 - Marcus</v>
      </c>
      <c r="AM347" t="str">
        <f ca="1"/>
        <v>Renters</v>
      </c>
      <c r="AN347">
        <f ca="1"/>
        <v>46408</v>
      </c>
      <c r="AO347">
        <f ca="1"/>
        <v>12062.04</v>
      </c>
      <c r="AP347" t="str">
        <f ca="1"/>
        <v>Acct  5 - T.Rowe Price</v>
      </c>
      <c r="AQ347" t="str">
        <f ca="1"/>
        <v>Renters</v>
      </c>
      <c r="AR347">
        <f ca="1"/>
        <v>46408</v>
      </c>
      <c r="AS347">
        <f ca="1"/>
        <v>-2890.05</v>
      </c>
      <c r="AT347" t="str">
        <f ca="1"/>
        <v>Acct  6 - Platinum</v>
      </c>
      <c r="AU347" t="str">
        <f ca="1"/>
        <v>Renters</v>
      </c>
      <c r="AV347">
        <f ca="1"/>
        <v>46408</v>
      </c>
      <c r="AW347">
        <f ca="1"/>
        <v>-6897.82</v>
      </c>
      <c r="AX347" t="str">
        <f ca="1"/>
        <v>Acct  7 - Visa Go</v>
      </c>
      <c r="AY347" t="str">
        <f ca="1"/>
        <v>Renters</v>
      </c>
      <c r="AZ347">
        <f ca="1"/>
        <v>46408</v>
      </c>
      <c r="BA347">
        <f ca="1"/>
        <v>-4271.75</v>
      </c>
      <c r="BB347" t="str">
        <f ca="1"/>
        <v>Acct  8 - CareCredit</v>
      </c>
      <c r="BC347" t="str">
        <f ca="1"/>
        <v>Renters</v>
      </c>
      <c r="BD347">
        <f ca="1"/>
        <v>46408</v>
      </c>
      <c r="BE347">
        <f ca="1"/>
        <v>0</v>
      </c>
      <c r="BF347" t="str">
        <f ca="1"/>
        <v>Acct  9 - Costco</v>
      </c>
      <c r="BG347" t="str">
        <f ca="1"/>
        <v>Renters</v>
      </c>
      <c r="BH347">
        <f ca="1"/>
        <v>46408</v>
      </c>
      <c r="BI347">
        <f ca="1"/>
        <v>1540</v>
      </c>
      <c r="BJ347" t="str">
        <f ca="1"/>
        <v xml:space="preserve">Acct 10 - </v>
      </c>
      <c r="BK347" t="str">
        <f ca="1"/>
        <v>Renters</v>
      </c>
      <c r="BL347">
        <f ca="1"/>
        <v>46408</v>
      </c>
      <c r="BM347">
        <f ca="1"/>
        <v>12593.480000000001</v>
      </c>
      <c r="BN347" t="str">
        <f ca="1"/>
        <v xml:space="preserve"> Checking</v>
      </c>
      <c r="BO347" t="str">
        <f ca="1"/>
        <v>Renters</v>
      </c>
      <c r="BP347">
        <f ca="1"/>
        <v>46408</v>
      </c>
      <c r="BQ347">
        <f ca="1"/>
        <v>-14059.619999999999</v>
      </c>
      <c r="BR347" t="str">
        <f ca="1"/>
        <v xml:space="preserve"> Credit</v>
      </c>
      <c r="BS347" t="str">
        <f ca="1"/>
        <v>Renters</v>
      </c>
      <c r="BT347">
        <f ca="1"/>
        <v>46408</v>
      </c>
      <c r="BU347">
        <f ca="1"/>
        <v>37984.86</v>
      </c>
      <c r="BV347" t="str">
        <f ca="1"/>
        <v xml:space="preserve"> Savings</v>
      </c>
      <c r="BW347" t="str">
        <f ca="1"/>
        <v>Renters</v>
      </c>
      <c r="BX347">
        <f ca="1"/>
        <v>46408</v>
      </c>
      <c r="BY347">
        <f ca="1"/>
        <v>38058.720000000001</v>
      </c>
      <c r="BZ347" t="str">
        <f ca="1"/>
        <v xml:space="preserve"> Net Worth</v>
      </c>
    </row>
    <row r="348" spans="1:78" x14ac:dyDescent="0.25">
      <c r="A348" t="str">
        <f ca="1"/>
        <v>Renters</v>
      </c>
      <c r="B348" s="8">
        <f ca="1"/>
        <v>46408</v>
      </c>
      <c r="C348" s="107">
        <f ca="1"/>
        <v>1622.3200000000027</v>
      </c>
      <c r="D348" t="str">
        <f ca="1"/>
        <v>Acct  1 - US Bank</v>
      </c>
      <c r="F348" t="str">
        <f ca="1"/>
        <v>Cese Transfer</v>
      </c>
      <c r="G348" s="8">
        <f ca="1"/>
        <v>46412</v>
      </c>
      <c r="H348" s="107">
        <f ca="1"/>
        <v>12735.480000000001</v>
      </c>
      <c r="I348" s="107">
        <f ca="1"/>
        <v>-14059.619999999999</v>
      </c>
      <c r="J348" s="107">
        <f ca="1"/>
        <v>37984.86</v>
      </c>
      <c r="K348" s="107">
        <f ca="1"/>
        <v>38200.720000000001</v>
      </c>
      <c r="L348" s="107">
        <f ca="1"/>
        <v>1764.3200000000027</v>
      </c>
      <c r="M348" s="107">
        <f ca="1"/>
        <v>10971.159999999998</v>
      </c>
      <c r="N348" s="107">
        <f ca="1"/>
        <v>25808.39</v>
      </c>
      <c r="O348" s="107">
        <f ca="1"/>
        <v>114.43</v>
      </c>
      <c r="P348" s="107">
        <f ca="1"/>
        <v>12062.04</v>
      </c>
      <c r="Q348" s="107">
        <f ca="1"/>
        <v>-2890.05</v>
      </c>
      <c r="R348" s="107">
        <f ca="1"/>
        <v>-6897.82</v>
      </c>
      <c r="S348" s="107">
        <f ca="1"/>
        <v>-4271.75</v>
      </c>
      <c r="T348" s="107">
        <f ca="1"/>
        <v>0</v>
      </c>
      <c r="U348" s="107">
        <f ca="1"/>
        <v>1540</v>
      </c>
      <c r="W348" t="str">
        <f ca="1"/>
        <v>Cese Transfer</v>
      </c>
      <c r="X348">
        <f ca="1"/>
        <v>46412</v>
      </c>
      <c r="Y348">
        <f ca="1"/>
        <v>1764.3200000000027</v>
      </c>
      <c r="Z348" t="str">
        <f ca="1"/>
        <v>Acct  1 - US Bank</v>
      </c>
      <c r="AA348" t="str">
        <f ca="1"/>
        <v>Cese Transfer</v>
      </c>
      <c r="AB348">
        <f ca="1"/>
        <v>46412</v>
      </c>
      <c r="AC348">
        <f ca="1"/>
        <v>10971.159999999998</v>
      </c>
      <c r="AD348" t="str">
        <f ca="1"/>
        <v>Acct  2 - Wells Fargo</v>
      </c>
      <c r="AE348" t="str">
        <f ca="1"/>
        <v>Cese Transfer</v>
      </c>
      <c r="AF348">
        <f ca="1"/>
        <v>46412</v>
      </c>
      <c r="AG348">
        <f ca="1"/>
        <v>25808.39</v>
      </c>
      <c r="AH348" t="str">
        <f ca="1"/>
        <v>Acct  3 - ADP</v>
      </c>
      <c r="AI348" t="str">
        <f ca="1"/>
        <v>Cese Transfer</v>
      </c>
      <c r="AJ348">
        <f ca="1"/>
        <v>46412</v>
      </c>
      <c r="AK348">
        <f ca="1"/>
        <v>114.43</v>
      </c>
      <c r="AL348" t="str">
        <f ca="1"/>
        <v>Acct  4 - Marcus</v>
      </c>
      <c r="AM348" t="str">
        <f ca="1"/>
        <v>Cese Transfer</v>
      </c>
      <c r="AN348">
        <f ca="1"/>
        <v>46412</v>
      </c>
      <c r="AO348">
        <f ca="1"/>
        <v>12062.04</v>
      </c>
      <c r="AP348" t="str">
        <f ca="1"/>
        <v>Acct  5 - T.Rowe Price</v>
      </c>
      <c r="AQ348" t="str">
        <f ca="1"/>
        <v>Cese Transfer</v>
      </c>
      <c r="AR348">
        <f ca="1"/>
        <v>46412</v>
      </c>
      <c r="AS348">
        <f ca="1"/>
        <v>-2890.05</v>
      </c>
      <c r="AT348" t="str">
        <f ca="1"/>
        <v>Acct  6 - Platinum</v>
      </c>
      <c r="AU348" t="str">
        <f ca="1"/>
        <v>Cese Transfer</v>
      </c>
      <c r="AV348">
        <f ca="1"/>
        <v>46412</v>
      </c>
      <c r="AW348">
        <f ca="1"/>
        <v>-6897.82</v>
      </c>
      <c r="AX348" t="str">
        <f ca="1"/>
        <v>Acct  7 - Visa Go</v>
      </c>
      <c r="AY348" t="str">
        <f ca="1"/>
        <v>Cese Transfer</v>
      </c>
      <c r="AZ348">
        <f ca="1"/>
        <v>46412</v>
      </c>
      <c r="BA348">
        <f ca="1"/>
        <v>-4271.75</v>
      </c>
      <c r="BB348" t="str">
        <f ca="1"/>
        <v>Acct  8 - CareCredit</v>
      </c>
      <c r="BC348" t="str">
        <f ca="1"/>
        <v>Cese Transfer</v>
      </c>
      <c r="BD348">
        <f ca="1"/>
        <v>46412</v>
      </c>
      <c r="BE348">
        <f ca="1"/>
        <v>0</v>
      </c>
      <c r="BF348" t="str">
        <f ca="1"/>
        <v>Acct  9 - Costco</v>
      </c>
      <c r="BG348" t="str">
        <f ca="1"/>
        <v>Cese Transfer</v>
      </c>
      <c r="BH348">
        <f ca="1"/>
        <v>46412</v>
      </c>
      <c r="BI348">
        <f ca="1"/>
        <v>1540</v>
      </c>
      <c r="BJ348" t="str">
        <f ca="1"/>
        <v xml:space="preserve">Acct 10 - </v>
      </c>
      <c r="BK348" t="str">
        <f ca="1"/>
        <v>Cese Transfer</v>
      </c>
      <c r="BL348">
        <f ca="1"/>
        <v>46412</v>
      </c>
      <c r="BM348">
        <f ca="1"/>
        <v>12735.480000000001</v>
      </c>
      <c r="BN348" t="str">
        <f ca="1"/>
        <v xml:space="preserve"> Checking</v>
      </c>
      <c r="BO348" t="str">
        <f ca="1"/>
        <v>Cese Transfer</v>
      </c>
      <c r="BP348">
        <f ca="1"/>
        <v>46412</v>
      </c>
      <c r="BQ348">
        <f ca="1"/>
        <v>-14059.619999999999</v>
      </c>
      <c r="BR348" t="str">
        <f ca="1"/>
        <v xml:space="preserve"> Credit</v>
      </c>
      <c r="BS348" t="str">
        <f ca="1"/>
        <v>Cese Transfer</v>
      </c>
      <c r="BT348">
        <f ca="1"/>
        <v>46412</v>
      </c>
      <c r="BU348">
        <f ca="1"/>
        <v>37984.86</v>
      </c>
      <c r="BV348" t="str">
        <f ca="1"/>
        <v xml:space="preserve"> Savings</v>
      </c>
      <c r="BW348" t="str">
        <f ca="1"/>
        <v>Cese Transfer</v>
      </c>
      <c r="BX348">
        <f ca="1"/>
        <v>46412</v>
      </c>
      <c r="BY348">
        <f ca="1"/>
        <v>38200.720000000001</v>
      </c>
      <c r="BZ348" t="str">
        <f ca="1"/>
        <v xml:space="preserve"> Net Worth</v>
      </c>
    </row>
    <row r="349" spans="1:78" x14ac:dyDescent="0.25">
      <c r="A349" t="str">
        <f ca="1"/>
        <v>Cese Transfer</v>
      </c>
      <c r="B349" s="8">
        <f ca="1"/>
        <v>46412</v>
      </c>
      <c r="C349" s="107">
        <f ca="1"/>
        <v>1764.3200000000027</v>
      </c>
      <c r="D349" t="str">
        <f ca="1"/>
        <v>Acct  1 - US Bank</v>
      </c>
      <c r="F349" t="str">
        <f ca="1"/>
        <v>Internet</v>
      </c>
      <c r="G349" s="8">
        <f ca="1"/>
        <v>46413</v>
      </c>
      <c r="H349" s="107">
        <f ca="1"/>
        <v>12735.480000000001</v>
      </c>
      <c r="I349" s="107">
        <f ca="1"/>
        <v>-14059.619999999999</v>
      </c>
      <c r="J349" s="107">
        <f ca="1"/>
        <v>37984.86</v>
      </c>
      <c r="K349" s="107">
        <f ca="1"/>
        <v>38200.720000000001</v>
      </c>
      <c r="L349" s="107">
        <f ca="1"/>
        <v>1764.3200000000027</v>
      </c>
      <c r="M349" s="107">
        <f ca="1"/>
        <v>10971.159999999998</v>
      </c>
      <c r="N349" s="107">
        <f ca="1"/>
        <v>25808.39</v>
      </c>
      <c r="O349" s="107">
        <f ca="1"/>
        <v>114.43</v>
      </c>
      <c r="P349" s="107">
        <f ca="1"/>
        <v>12062.04</v>
      </c>
      <c r="Q349" s="107">
        <f ca="1"/>
        <v>-2890.05</v>
      </c>
      <c r="R349" s="107">
        <f ca="1"/>
        <v>-6897.82</v>
      </c>
      <c r="S349" s="107">
        <f ca="1"/>
        <v>-4271.75</v>
      </c>
      <c r="T349" s="107">
        <f ca="1"/>
        <v>0</v>
      </c>
      <c r="U349" s="107">
        <f ca="1"/>
        <v>1540</v>
      </c>
      <c r="W349" t="str">
        <f ca="1"/>
        <v>Internet</v>
      </c>
      <c r="X349">
        <f ca="1"/>
        <v>46413</v>
      </c>
      <c r="Y349">
        <f ca="1"/>
        <v>1764.3200000000027</v>
      </c>
      <c r="Z349" t="str">
        <f ca="1"/>
        <v>Acct  1 - US Bank</v>
      </c>
      <c r="AA349" t="str">
        <f ca="1"/>
        <v>Internet</v>
      </c>
      <c r="AB349">
        <f ca="1"/>
        <v>46413</v>
      </c>
      <c r="AC349">
        <f ca="1"/>
        <v>10971.159999999998</v>
      </c>
      <c r="AD349" t="str">
        <f ca="1"/>
        <v>Acct  2 - Wells Fargo</v>
      </c>
      <c r="AE349" t="str">
        <f ca="1"/>
        <v>Internet</v>
      </c>
      <c r="AF349">
        <f ca="1"/>
        <v>46413</v>
      </c>
      <c r="AG349">
        <f ca="1"/>
        <v>25808.39</v>
      </c>
      <c r="AH349" t="str">
        <f ca="1"/>
        <v>Acct  3 - ADP</v>
      </c>
      <c r="AI349" t="str">
        <f ca="1"/>
        <v>Internet</v>
      </c>
      <c r="AJ349">
        <f ca="1"/>
        <v>46413</v>
      </c>
      <c r="AK349">
        <f ca="1"/>
        <v>114.43</v>
      </c>
      <c r="AL349" t="str">
        <f ca="1"/>
        <v>Acct  4 - Marcus</v>
      </c>
      <c r="AM349" t="str">
        <f ca="1"/>
        <v>Internet</v>
      </c>
      <c r="AN349">
        <f ca="1"/>
        <v>46413</v>
      </c>
      <c r="AO349">
        <f ca="1"/>
        <v>12062.04</v>
      </c>
      <c r="AP349" t="str">
        <f ca="1"/>
        <v>Acct  5 - T.Rowe Price</v>
      </c>
      <c r="AQ349" t="str">
        <f ca="1"/>
        <v>Internet</v>
      </c>
      <c r="AR349">
        <f ca="1"/>
        <v>46413</v>
      </c>
      <c r="AS349">
        <f ca="1"/>
        <v>-2890.05</v>
      </c>
      <c r="AT349" t="str">
        <f ca="1"/>
        <v>Acct  6 - Platinum</v>
      </c>
      <c r="AU349" t="str">
        <f ca="1"/>
        <v>Internet</v>
      </c>
      <c r="AV349">
        <f ca="1"/>
        <v>46413</v>
      </c>
      <c r="AW349">
        <f ca="1"/>
        <v>-6897.82</v>
      </c>
      <c r="AX349" t="str">
        <f ca="1"/>
        <v>Acct  7 - Visa Go</v>
      </c>
      <c r="AY349" t="str">
        <f ca="1"/>
        <v>Internet</v>
      </c>
      <c r="AZ349">
        <f ca="1"/>
        <v>46413</v>
      </c>
      <c r="BA349">
        <f ca="1"/>
        <v>-4271.75</v>
      </c>
      <c r="BB349" t="str">
        <f ca="1"/>
        <v>Acct  8 - CareCredit</v>
      </c>
      <c r="BC349" t="str">
        <f ca="1"/>
        <v>Internet</v>
      </c>
      <c r="BD349">
        <f ca="1"/>
        <v>46413</v>
      </c>
      <c r="BE349">
        <f ca="1"/>
        <v>0</v>
      </c>
      <c r="BF349" t="str">
        <f ca="1"/>
        <v>Acct  9 - Costco</v>
      </c>
      <c r="BG349" t="str">
        <f ca="1"/>
        <v>Internet</v>
      </c>
      <c r="BH349">
        <f ca="1"/>
        <v>46413</v>
      </c>
      <c r="BI349">
        <f ca="1"/>
        <v>1540</v>
      </c>
      <c r="BJ349" t="str">
        <f ca="1"/>
        <v xml:space="preserve">Acct 10 - </v>
      </c>
      <c r="BK349" t="str">
        <f ca="1"/>
        <v>Internet</v>
      </c>
      <c r="BL349">
        <f ca="1"/>
        <v>46413</v>
      </c>
      <c r="BM349">
        <f ca="1"/>
        <v>12735.480000000001</v>
      </c>
      <c r="BN349" t="str">
        <f ca="1"/>
        <v xml:space="preserve"> Checking</v>
      </c>
      <c r="BO349" t="str">
        <f ca="1"/>
        <v>Internet</v>
      </c>
      <c r="BP349">
        <f ca="1"/>
        <v>46413</v>
      </c>
      <c r="BQ349">
        <f ca="1"/>
        <v>-14059.619999999999</v>
      </c>
      <c r="BR349" t="str">
        <f ca="1"/>
        <v xml:space="preserve"> Credit</v>
      </c>
      <c r="BS349" t="str">
        <f ca="1"/>
        <v>Internet</v>
      </c>
      <c r="BT349">
        <f ca="1"/>
        <v>46413</v>
      </c>
      <c r="BU349">
        <f ca="1"/>
        <v>37984.86</v>
      </c>
      <c r="BV349" t="str">
        <f ca="1"/>
        <v xml:space="preserve"> Savings</v>
      </c>
      <c r="BW349" t="str">
        <f ca="1"/>
        <v>Internet</v>
      </c>
      <c r="BX349">
        <f ca="1"/>
        <v>46413</v>
      </c>
      <c r="BY349">
        <f ca="1"/>
        <v>38200.720000000001</v>
      </c>
      <c r="BZ349" t="str">
        <f ca="1"/>
        <v xml:space="preserve"> Net Worth</v>
      </c>
    </row>
    <row r="350" spans="1:78" x14ac:dyDescent="0.25">
      <c r="A350" t="str">
        <f ca="1"/>
        <v>Internet</v>
      </c>
      <c r="B350" s="8">
        <f ca="1"/>
        <v>46413</v>
      </c>
      <c r="C350" s="107">
        <f ca="1"/>
        <v>1764.3200000000027</v>
      </c>
      <c r="D350" t="str">
        <f ca="1"/>
        <v>Acct  1 - US Bank</v>
      </c>
      <c r="F350" t="str">
        <f ca="1"/>
        <v>Windsurf</v>
      </c>
      <c r="G350" s="8">
        <f ca="1"/>
        <v>46413</v>
      </c>
      <c r="H350" s="107">
        <f ca="1"/>
        <v>12720.480000000001</v>
      </c>
      <c r="I350" s="107">
        <f ca="1"/>
        <v>-14059.619999999999</v>
      </c>
      <c r="J350" s="107">
        <f ca="1"/>
        <v>37984.86</v>
      </c>
      <c r="K350" s="107">
        <f ca="1"/>
        <v>38185.72</v>
      </c>
      <c r="L350" s="107">
        <f ca="1"/>
        <v>1749.3200000000027</v>
      </c>
      <c r="M350" s="107">
        <f ca="1"/>
        <v>10971.159999999998</v>
      </c>
      <c r="N350" s="107">
        <f ca="1"/>
        <v>25808.39</v>
      </c>
      <c r="O350" s="107">
        <f ca="1"/>
        <v>114.43</v>
      </c>
      <c r="P350" s="107">
        <f ca="1"/>
        <v>12062.04</v>
      </c>
      <c r="Q350" s="107">
        <f ca="1"/>
        <v>-2890.05</v>
      </c>
      <c r="R350" s="107">
        <f ca="1"/>
        <v>-6897.82</v>
      </c>
      <c r="S350" s="107">
        <f ca="1"/>
        <v>-4271.75</v>
      </c>
      <c r="T350" s="107">
        <f ca="1"/>
        <v>0</v>
      </c>
      <c r="U350" s="107">
        <f ca="1"/>
        <v>1540</v>
      </c>
      <c r="W350" t="str">
        <f ca="1"/>
        <v>Windsurf</v>
      </c>
      <c r="X350">
        <f ca="1"/>
        <v>46413</v>
      </c>
      <c r="Y350">
        <f ca="1"/>
        <v>1749.3200000000027</v>
      </c>
      <c r="Z350" t="str">
        <f ca="1"/>
        <v>Acct  1 - US Bank</v>
      </c>
      <c r="AA350" t="str">
        <f ca="1"/>
        <v>Windsurf</v>
      </c>
      <c r="AB350">
        <f ca="1"/>
        <v>46413</v>
      </c>
      <c r="AC350">
        <f ca="1"/>
        <v>10971.159999999998</v>
      </c>
      <c r="AD350" t="str">
        <f ca="1"/>
        <v>Acct  2 - Wells Fargo</v>
      </c>
      <c r="AE350" t="str">
        <f ca="1"/>
        <v>Windsurf</v>
      </c>
      <c r="AF350">
        <f ca="1"/>
        <v>46413</v>
      </c>
      <c r="AG350">
        <f ca="1"/>
        <v>25808.39</v>
      </c>
      <c r="AH350" t="str">
        <f ca="1"/>
        <v>Acct  3 - ADP</v>
      </c>
      <c r="AI350" t="str">
        <f ca="1"/>
        <v>Windsurf</v>
      </c>
      <c r="AJ350">
        <f ca="1"/>
        <v>46413</v>
      </c>
      <c r="AK350">
        <f ca="1"/>
        <v>114.43</v>
      </c>
      <c r="AL350" t="str">
        <f ca="1"/>
        <v>Acct  4 - Marcus</v>
      </c>
      <c r="AM350" t="str">
        <f ca="1"/>
        <v>Windsurf</v>
      </c>
      <c r="AN350">
        <f ca="1"/>
        <v>46413</v>
      </c>
      <c r="AO350">
        <f ca="1"/>
        <v>12062.04</v>
      </c>
      <c r="AP350" t="str">
        <f ca="1"/>
        <v>Acct  5 - T.Rowe Price</v>
      </c>
      <c r="AQ350" t="str">
        <f ca="1"/>
        <v>Windsurf</v>
      </c>
      <c r="AR350">
        <f ca="1"/>
        <v>46413</v>
      </c>
      <c r="AS350">
        <f ca="1"/>
        <v>-2890.05</v>
      </c>
      <c r="AT350" t="str">
        <f ca="1"/>
        <v>Acct  6 - Platinum</v>
      </c>
      <c r="AU350" t="str">
        <f ca="1"/>
        <v>Windsurf</v>
      </c>
      <c r="AV350">
        <f ca="1"/>
        <v>46413</v>
      </c>
      <c r="AW350">
        <f ca="1"/>
        <v>-6897.82</v>
      </c>
      <c r="AX350" t="str">
        <f ca="1"/>
        <v>Acct  7 - Visa Go</v>
      </c>
      <c r="AY350" t="str">
        <f ca="1"/>
        <v>Windsurf</v>
      </c>
      <c r="AZ350">
        <f ca="1"/>
        <v>46413</v>
      </c>
      <c r="BA350">
        <f ca="1"/>
        <v>-4271.75</v>
      </c>
      <c r="BB350" t="str">
        <f ca="1"/>
        <v>Acct  8 - CareCredit</v>
      </c>
      <c r="BC350" t="str">
        <f ca="1"/>
        <v>Windsurf</v>
      </c>
      <c r="BD350">
        <f ca="1"/>
        <v>46413</v>
      </c>
      <c r="BE350">
        <f ca="1"/>
        <v>0</v>
      </c>
      <c r="BF350" t="str">
        <f ca="1"/>
        <v>Acct  9 - Costco</v>
      </c>
      <c r="BG350" t="str">
        <f ca="1"/>
        <v>Windsurf</v>
      </c>
      <c r="BH350">
        <f ca="1"/>
        <v>46413</v>
      </c>
      <c r="BI350">
        <f ca="1"/>
        <v>1540</v>
      </c>
      <c r="BJ350" t="str">
        <f ca="1"/>
        <v xml:space="preserve">Acct 10 - </v>
      </c>
      <c r="BK350" t="str">
        <f ca="1"/>
        <v>Windsurf</v>
      </c>
      <c r="BL350">
        <f ca="1"/>
        <v>46413</v>
      </c>
      <c r="BM350">
        <f ca="1"/>
        <v>12720.480000000001</v>
      </c>
      <c r="BN350" t="str">
        <f ca="1"/>
        <v xml:space="preserve"> Checking</v>
      </c>
      <c r="BO350" t="str">
        <f ca="1"/>
        <v>Windsurf</v>
      </c>
      <c r="BP350">
        <f ca="1"/>
        <v>46413</v>
      </c>
      <c r="BQ350">
        <f ca="1"/>
        <v>-14059.619999999999</v>
      </c>
      <c r="BR350" t="str">
        <f ca="1"/>
        <v xml:space="preserve"> Credit</v>
      </c>
      <c r="BS350" t="str">
        <f ca="1"/>
        <v>Windsurf</v>
      </c>
      <c r="BT350">
        <f ca="1"/>
        <v>46413</v>
      </c>
      <c r="BU350">
        <f ca="1"/>
        <v>37984.86</v>
      </c>
      <c r="BV350" t="str">
        <f ca="1"/>
        <v xml:space="preserve"> Savings</v>
      </c>
      <c r="BW350" t="str">
        <f ca="1"/>
        <v>Windsurf</v>
      </c>
      <c r="BX350">
        <f ca="1"/>
        <v>46413</v>
      </c>
      <c r="BY350">
        <f ca="1"/>
        <v>38185.72</v>
      </c>
      <c r="BZ350" t="str">
        <f ca="1"/>
        <v xml:space="preserve"> Net Worth</v>
      </c>
    </row>
    <row r="351" spans="1:78" x14ac:dyDescent="0.25">
      <c r="A351" t="str">
        <f ca="1"/>
        <v>Windsurf</v>
      </c>
      <c r="B351" s="8">
        <f ca="1"/>
        <v>46413</v>
      </c>
      <c r="C351" s="107">
        <f ca="1"/>
        <v>1749.3200000000027</v>
      </c>
      <c r="D351" t="str">
        <f ca="1"/>
        <v>Acct  1 - US Bank</v>
      </c>
      <c r="F351" t="str">
        <f ca="1"/>
        <v>Tidal</v>
      </c>
      <c r="G351" s="8">
        <f ca="1"/>
        <v>46414</v>
      </c>
      <c r="H351" s="107">
        <f ca="1"/>
        <v>12709.490000000002</v>
      </c>
      <c r="I351" s="107">
        <f ca="1"/>
        <v>-14059.619999999999</v>
      </c>
      <c r="J351" s="107">
        <f ca="1"/>
        <v>37984.86</v>
      </c>
      <c r="K351" s="107">
        <f ca="1"/>
        <v>38174.730000000003</v>
      </c>
      <c r="L351" s="107">
        <f ca="1"/>
        <v>1738.3300000000027</v>
      </c>
      <c r="M351" s="107">
        <f ca="1"/>
        <v>10971.159999999998</v>
      </c>
      <c r="N351" s="107">
        <f ca="1"/>
        <v>25808.39</v>
      </c>
      <c r="O351" s="107">
        <f ca="1"/>
        <v>114.43</v>
      </c>
      <c r="P351" s="107">
        <f ca="1"/>
        <v>12062.04</v>
      </c>
      <c r="Q351" s="107">
        <f ca="1"/>
        <v>-2890.05</v>
      </c>
      <c r="R351" s="107">
        <f ca="1"/>
        <v>-6897.82</v>
      </c>
      <c r="S351" s="107">
        <f ca="1"/>
        <v>-4271.75</v>
      </c>
      <c r="T351" s="107">
        <f ca="1"/>
        <v>0</v>
      </c>
      <c r="U351" s="107">
        <f ca="1"/>
        <v>1540</v>
      </c>
      <c r="W351" t="str">
        <f ca="1"/>
        <v>Tidal</v>
      </c>
      <c r="X351">
        <f ca="1"/>
        <v>46414</v>
      </c>
      <c r="Y351">
        <f ca="1"/>
        <v>1738.3300000000027</v>
      </c>
      <c r="Z351" t="str">
        <f ca="1"/>
        <v>Acct  1 - US Bank</v>
      </c>
      <c r="AA351" t="str">
        <f ca="1"/>
        <v>Tidal</v>
      </c>
      <c r="AB351">
        <f ca="1"/>
        <v>46414</v>
      </c>
      <c r="AC351">
        <f ca="1"/>
        <v>10971.159999999998</v>
      </c>
      <c r="AD351" t="str">
        <f ca="1"/>
        <v>Acct  2 - Wells Fargo</v>
      </c>
      <c r="AE351" t="str">
        <f ca="1"/>
        <v>Tidal</v>
      </c>
      <c r="AF351">
        <f ca="1"/>
        <v>46414</v>
      </c>
      <c r="AG351">
        <f ca="1"/>
        <v>25808.39</v>
      </c>
      <c r="AH351" t="str">
        <f ca="1"/>
        <v>Acct  3 - ADP</v>
      </c>
      <c r="AI351" t="str">
        <f ca="1"/>
        <v>Tidal</v>
      </c>
      <c r="AJ351">
        <f ca="1"/>
        <v>46414</v>
      </c>
      <c r="AK351">
        <f ca="1"/>
        <v>114.43</v>
      </c>
      <c r="AL351" t="str">
        <f ca="1"/>
        <v>Acct  4 - Marcus</v>
      </c>
      <c r="AM351" t="str">
        <f ca="1"/>
        <v>Tidal</v>
      </c>
      <c r="AN351">
        <f ca="1"/>
        <v>46414</v>
      </c>
      <c r="AO351">
        <f ca="1"/>
        <v>12062.04</v>
      </c>
      <c r="AP351" t="str">
        <f ca="1"/>
        <v>Acct  5 - T.Rowe Price</v>
      </c>
      <c r="AQ351" t="str">
        <f ca="1"/>
        <v>Tidal</v>
      </c>
      <c r="AR351">
        <f ca="1"/>
        <v>46414</v>
      </c>
      <c r="AS351">
        <f ca="1"/>
        <v>-2890.05</v>
      </c>
      <c r="AT351" t="str">
        <f ca="1"/>
        <v>Acct  6 - Platinum</v>
      </c>
      <c r="AU351" t="str">
        <f ca="1"/>
        <v>Tidal</v>
      </c>
      <c r="AV351">
        <f ca="1"/>
        <v>46414</v>
      </c>
      <c r="AW351">
        <f ca="1"/>
        <v>-6897.82</v>
      </c>
      <c r="AX351" t="str">
        <f ca="1"/>
        <v>Acct  7 - Visa Go</v>
      </c>
      <c r="AY351" t="str">
        <f ca="1"/>
        <v>Tidal</v>
      </c>
      <c r="AZ351">
        <f ca="1"/>
        <v>46414</v>
      </c>
      <c r="BA351">
        <f ca="1"/>
        <v>-4271.75</v>
      </c>
      <c r="BB351" t="str">
        <f ca="1"/>
        <v>Acct  8 - CareCredit</v>
      </c>
      <c r="BC351" t="str">
        <f ca="1"/>
        <v>Tidal</v>
      </c>
      <c r="BD351">
        <f ca="1"/>
        <v>46414</v>
      </c>
      <c r="BE351">
        <f ca="1"/>
        <v>0</v>
      </c>
      <c r="BF351" t="str">
        <f ca="1"/>
        <v>Acct  9 - Costco</v>
      </c>
      <c r="BG351" t="str">
        <f ca="1"/>
        <v>Tidal</v>
      </c>
      <c r="BH351">
        <f ca="1"/>
        <v>46414</v>
      </c>
      <c r="BI351">
        <f ca="1"/>
        <v>1540</v>
      </c>
      <c r="BJ351" t="str">
        <f ca="1"/>
        <v xml:space="preserve">Acct 10 - </v>
      </c>
      <c r="BK351" t="str">
        <f ca="1"/>
        <v>Tidal</v>
      </c>
      <c r="BL351">
        <f ca="1"/>
        <v>46414</v>
      </c>
      <c r="BM351">
        <f ca="1"/>
        <v>12709.490000000002</v>
      </c>
      <c r="BN351" t="str">
        <f ca="1"/>
        <v xml:space="preserve"> Checking</v>
      </c>
      <c r="BO351" t="str">
        <f ca="1"/>
        <v>Tidal</v>
      </c>
      <c r="BP351">
        <f ca="1"/>
        <v>46414</v>
      </c>
      <c r="BQ351">
        <f ca="1"/>
        <v>-14059.619999999999</v>
      </c>
      <c r="BR351" t="str">
        <f ca="1"/>
        <v xml:space="preserve"> Credit</v>
      </c>
      <c r="BS351" t="str">
        <f ca="1"/>
        <v>Tidal</v>
      </c>
      <c r="BT351">
        <f ca="1"/>
        <v>46414</v>
      </c>
      <c r="BU351">
        <f ca="1"/>
        <v>37984.86</v>
      </c>
      <c r="BV351" t="str">
        <f ca="1"/>
        <v xml:space="preserve"> Savings</v>
      </c>
      <c r="BW351" t="str">
        <f ca="1"/>
        <v>Tidal</v>
      </c>
      <c r="BX351">
        <f ca="1"/>
        <v>46414</v>
      </c>
      <c r="BY351">
        <f ca="1"/>
        <v>38174.730000000003</v>
      </c>
      <c r="BZ351" t="str">
        <f ca="1"/>
        <v xml:space="preserve"> Net Worth</v>
      </c>
    </row>
    <row r="352" spans="1:78" x14ac:dyDescent="0.25">
      <c r="A352" t="str">
        <f ca="1"/>
        <v>Tidal</v>
      </c>
      <c r="B352" s="8">
        <f ca="1"/>
        <v>46414</v>
      </c>
      <c r="C352" s="107">
        <f ca="1"/>
        <v>1738.3300000000027</v>
      </c>
      <c r="D352" t="str">
        <f ca="1"/>
        <v>Acct  1 - US Bank</v>
      </c>
      <c r="F352" t="str">
        <f ca="1"/>
        <v>Costco Citi</v>
      </c>
      <c r="G352" s="8">
        <f ca="1"/>
        <v>46415</v>
      </c>
      <c r="H352" s="107">
        <f ca="1"/>
        <v>12569.490000000002</v>
      </c>
      <c r="I352" s="107">
        <f ca="1"/>
        <v>-14059.619999999999</v>
      </c>
      <c r="J352" s="107">
        <f ca="1"/>
        <v>37984.86</v>
      </c>
      <c r="K352" s="107">
        <f ca="1"/>
        <v>38174.730000000003</v>
      </c>
      <c r="L352" s="107">
        <f ca="1"/>
        <v>1598.3300000000027</v>
      </c>
      <c r="M352" s="107">
        <f ca="1"/>
        <v>10971.159999999998</v>
      </c>
      <c r="N352" s="107">
        <f ca="1"/>
        <v>25808.39</v>
      </c>
      <c r="O352" s="107">
        <f ca="1"/>
        <v>114.43</v>
      </c>
      <c r="P352" s="107">
        <f ca="1"/>
        <v>12062.04</v>
      </c>
      <c r="Q352" s="107">
        <f ca="1"/>
        <v>-2890.05</v>
      </c>
      <c r="R352" s="107">
        <f ca="1"/>
        <v>-6897.82</v>
      </c>
      <c r="S352" s="107">
        <f ca="1"/>
        <v>-4271.75</v>
      </c>
      <c r="T352" s="107">
        <f ca="1"/>
        <v>0</v>
      </c>
      <c r="U352" s="107">
        <f ca="1"/>
        <v>1680</v>
      </c>
      <c r="W352" t="str">
        <f ca="1"/>
        <v>Costco Citi</v>
      </c>
      <c r="X352">
        <f ca="1"/>
        <v>46415</v>
      </c>
      <c r="Y352">
        <f ca="1"/>
        <v>1598.3300000000027</v>
      </c>
      <c r="Z352" t="str">
        <f ca="1"/>
        <v>Acct  1 - US Bank</v>
      </c>
      <c r="AA352" t="str">
        <f ca="1"/>
        <v>Costco Citi</v>
      </c>
      <c r="AB352">
        <f ca="1"/>
        <v>46415</v>
      </c>
      <c r="AC352">
        <f ca="1"/>
        <v>10971.159999999998</v>
      </c>
      <c r="AD352" t="str">
        <f ca="1"/>
        <v>Acct  2 - Wells Fargo</v>
      </c>
      <c r="AE352" t="str">
        <f ca="1"/>
        <v>Costco Citi</v>
      </c>
      <c r="AF352">
        <f ca="1"/>
        <v>46415</v>
      </c>
      <c r="AG352">
        <f ca="1"/>
        <v>25808.39</v>
      </c>
      <c r="AH352" t="str">
        <f ca="1"/>
        <v>Acct  3 - ADP</v>
      </c>
      <c r="AI352" t="str">
        <f ca="1"/>
        <v>Costco Citi</v>
      </c>
      <c r="AJ352">
        <f ca="1"/>
        <v>46415</v>
      </c>
      <c r="AK352">
        <f ca="1"/>
        <v>114.43</v>
      </c>
      <c r="AL352" t="str">
        <f ca="1"/>
        <v>Acct  4 - Marcus</v>
      </c>
      <c r="AM352" t="str">
        <f ca="1"/>
        <v>Costco Citi</v>
      </c>
      <c r="AN352">
        <f ca="1"/>
        <v>46415</v>
      </c>
      <c r="AO352">
        <f ca="1"/>
        <v>12062.04</v>
      </c>
      <c r="AP352" t="str">
        <f ca="1"/>
        <v>Acct  5 - T.Rowe Price</v>
      </c>
      <c r="AQ352" t="str">
        <f ca="1"/>
        <v>Costco Citi</v>
      </c>
      <c r="AR352">
        <f ca="1"/>
        <v>46415</v>
      </c>
      <c r="AS352">
        <f ca="1"/>
        <v>-2890.05</v>
      </c>
      <c r="AT352" t="str">
        <f ca="1"/>
        <v>Acct  6 - Platinum</v>
      </c>
      <c r="AU352" t="str">
        <f ca="1"/>
        <v>Costco Citi</v>
      </c>
      <c r="AV352">
        <f ca="1"/>
        <v>46415</v>
      </c>
      <c r="AW352">
        <f ca="1"/>
        <v>-6897.82</v>
      </c>
      <c r="AX352" t="str">
        <f ca="1"/>
        <v>Acct  7 - Visa Go</v>
      </c>
      <c r="AY352" t="str">
        <f ca="1"/>
        <v>Costco Citi</v>
      </c>
      <c r="AZ352">
        <f ca="1"/>
        <v>46415</v>
      </c>
      <c r="BA352">
        <f ca="1"/>
        <v>-4271.75</v>
      </c>
      <c r="BB352" t="str">
        <f ca="1"/>
        <v>Acct  8 - CareCredit</v>
      </c>
      <c r="BC352" t="str">
        <f ca="1"/>
        <v>Costco Citi</v>
      </c>
      <c r="BD352">
        <f ca="1"/>
        <v>46415</v>
      </c>
      <c r="BE352">
        <f ca="1"/>
        <v>0</v>
      </c>
      <c r="BF352" t="str">
        <f ca="1"/>
        <v>Acct  9 - Costco</v>
      </c>
      <c r="BG352" t="str">
        <f ca="1"/>
        <v>Costco Citi</v>
      </c>
      <c r="BH352">
        <f ca="1"/>
        <v>46415</v>
      </c>
      <c r="BI352">
        <f ca="1"/>
        <v>1680</v>
      </c>
      <c r="BJ352" t="str">
        <f ca="1"/>
        <v xml:space="preserve">Acct 10 - </v>
      </c>
      <c r="BK352" t="str">
        <f ca="1"/>
        <v>Costco Citi</v>
      </c>
      <c r="BL352">
        <f ca="1"/>
        <v>46415</v>
      </c>
      <c r="BM352">
        <f ca="1"/>
        <v>12569.490000000002</v>
      </c>
      <c r="BN352" t="str">
        <f ca="1"/>
        <v xml:space="preserve"> Checking</v>
      </c>
      <c r="BO352" t="str">
        <f ca="1"/>
        <v>Costco Citi</v>
      </c>
      <c r="BP352">
        <f ca="1"/>
        <v>46415</v>
      </c>
      <c r="BQ352">
        <f ca="1"/>
        <v>-14059.619999999999</v>
      </c>
      <c r="BR352" t="str">
        <f ca="1"/>
        <v xml:space="preserve"> Credit</v>
      </c>
      <c r="BS352" t="str">
        <f ca="1"/>
        <v>Costco Citi</v>
      </c>
      <c r="BT352">
        <f ca="1"/>
        <v>46415</v>
      </c>
      <c r="BU352">
        <f ca="1"/>
        <v>37984.86</v>
      </c>
      <c r="BV352" t="str">
        <f ca="1"/>
        <v xml:space="preserve"> Savings</v>
      </c>
      <c r="BW352" t="str">
        <f ca="1"/>
        <v>Costco Citi</v>
      </c>
      <c r="BX352">
        <f ca="1"/>
        <v>46415</v>
      </c>
      <c r="BY352">
        <f ca="1"/>
        <v>38174.730000000003</v>
      </c>
      <c r="BZ352" t="str">
        <f ca="1"/>
        <v xml:space="preserve"> Net Worth</v>
      </c>
    </row>
    <row r="353" spans="1:78" x14ac:dyDescent="0.25">
      <c r="A353" t="str">
        <f ca="1"/>
        <v>Costco Citi</v>
      </c>
      <c r="B353" s="8">
        <f ca="1"/>
        <v>46415</v>
      </c>
      <c r="C353" s="107">
        <f ca="1"/>
        <v>1598.3300000000027</v>
      </c>
      <c r="D353" t="str">
        <f ca="1"/>
        <v>Acct  1 - US Bank</v>
      </c>
      <c r="F353" t="str">
        <f ca="1"/>
        <v>Kulo Transfer</v>
      </c>
      <c r="G353" s="8">
        <f ca="1"/>
        <v>46415</v>
      </c>
      <c r="H353" s="107">
        <f ca="1"/>
        <v>13619.490000000002</v>
      </c>
      <c r="I353" s="107">
        <f ca="1"/>
        <v>-14059.619999999999</v>
      </c>
      <c r="J353" s="107">
        <f ca="1"/>
        <v>37984.86</v>
      </c>
      <c r="K353" s="107">
        <f ca="1"/>
        <v>39224.730000000003</v>
      </c>
      <c r="L353" s="107">
        <f ca="1"/>
        <v>2648.3300000000027</v>
      </c>
      <c r="M353" s="107">
        <f ca="1"/>
        <v>10971.159999999998</v>
      </c>
      <c r="N353" s="107">
        <f ca="1"/>
        <v>25808.39</v>
      </c>
      <c r="O353" s="107">
        <f ca="1"/>
        <v>114.43</v>
      </c>
      <c r="P353" s="107">
        <f ca="1"/>
        <v>12062.04</v>
      </c>
      <c r="Q353" s="107">
        <f ca="1"/>
        <v>-2890.05</v>
      </c>
      <c r="R353" s="107">
        <f ca="1"/>
        <v>-6897.82</v>
      </c>
      <c r="S353" s="107">
        <f ca="1"/>
        <v>-4271.75</v>
      </c>
      <c r="T353" s="107">
        <f ca="1"/>
        <v>0</v>
      </c>
      <c r="U353" s="107">
        <f ca="1"/>
        <v>1680</v>
      </c>
      <c r="W353" t="str">
        <f ca="1"/>
        <v>Kulo Transfer</v>
      </c>
      <c r="X353">
        <f ca="1"/>
        <v>46415</v>
      </c>
      <c r="Y353">
        <f ca="1"/>
        <v>2648.3300000000027</v>
      </c>
      <c r="Z353" t="str">
        <f ca="1"/>
        <v>Acct  1 - US Bank</v>
      </c>
      <c r="AA353" t="str">
        <f ca="1"/>
        <v>Kulo Transfer</v>
      </c>
      <c r="AB353">
        <f ca="1"/>
        <v>46415</v>
      </c>
      <c r="AC353">
        <f ca="1"/>
        <v>10971.159999999998</v>
      </c>
      <c r="AD353" t="str">
        <f ca="1"/>
        <v>Acct  2 - Wells Fargo</v>
      </c>
      <c r="AE353" t="str">
        <f ca="1"/>
        <v>Kulo Transfer</v>
      </c>
      <c r="AF353">
        <f ca="1"/>
        <v>46415</v>
      </c>
      <c r="AG353">
        <f ca="1"/>
        <v>25808.39</v>
      </c>
      <c r="AH353" t="str">
        <f ca="1"/>
        <v>Acct  3 - ADP</v>
      </c>
      <c r="AI353" t="str">
        <f ca="1"/>
        <v>Kulo Transfer</v>
      </c>
      <c r="AJ353">
        <f ca="1"/>
        <v>46415</v>
      </c>
      <c r="AK353">
        <f ca="1"/>
        <v>114.43</v>
      </c>
      <c r="AL353" t="str">
        <f ca="1"/>
        <v>Acct  4 - Marcus</v>
      </c>
      <c r="AM353" t="str">
        <f ca="1"/>
        <v>Kulo Transfer</v>
      </c>
      <c r="AN353">
        <f ca="1"/>
        <v>46415</v>
      </c>
      <c r="AO353">
        <f ca="1"/>
        <v>12062.04</v>
      </c>
      <c r="AP353" t="str">
        <f ca="1"/>
        <v>Acct  5 - T.Rowe Price</v>
      </c>
      <c r="AQ353" t="str">
        <f ca="1"/>
        <v>Kulo Transfer</v>
      </c>
      <c r="AR353">
        <f ca="1"/>
        <v>46415</v>
      </c>
      <c r="AS353">
        <f ca="1"/>
        <v>-2890.05</v>
      </c>
      <c r="AT353" t="str">
        <f ca="1"/>
        <v>Acct  6 - Platinum</v>
      </c>
      <c r="AU353" t="str">
        <f ca="1"/>
        <v>Kulo Transfer</v>
      </c>
      <c r="AV353">
        <f ca="1"/>
        <v>46415</v>
      </c>
      <c r="AW353">
        <f ca="1"/>
        <v>-6897.82</v>
      </c>
      <c r="AX353" t="str">
        <f ca="1"/>
        <v>Acct  7 - Visa Go</v>
      </c>
      <c r="AY353" t="str">
        <f ca="1"/>
        <v>Kulo Transfer</v>
      </c>
      <c r="AZ353">
        <f ca="1"/>
        <v>46415</v>
      </c>
      <c r="BA353">
        <f ca="1"/>
        <v>-4271.75</v>
      </c>
      <c r="BB353" t="str">
        <f ca="1"/>
        <v>Acct  8 - CareCredit</v>
      </c>
      <c r="BC353" t="str">
        <f ca="1"/>
        <v>Kulo Transfer</v>
      </c>
      <c r="BD353">
        <f ca="1"/>
        <v>46415</v>
      </c>
      <c r="BE353">
        <f ca="1"/>
        <v>0</v>
      </c>
      <c r="BF353" t="str">
        <f ca="1"/>
        <v>Acct  9 - Costco</v>
      </c>
      <c r="BG353" t="str">
        <f ca="1"/>
        <v>Kulo Transfer</v>
      </c>
      <c r="BH353">
        <f ca="1"/>
        <v>46415</v>
      </c>
      <c r="BI353">
        <f ca="1"/>
        <v>1680</v>
      </c>
      <c r="BJ353" t="str">
        <f ca="1"/>
        <v xml:space="preserve">Acct 10 - </v>
      </c>
      <c r="BK353" t="str">
        <f ca="1"/>
        <v>Kulo Transfer</v>
      </c>
      <c r="BL353">
        <f ca="1"/>
        <v>46415</v>
      </c>
      <c r="BM353">
        <f ca="1"/>
        <v>13619.490000000002</v>
      </c>
      <c r="BN353" t="str">
        <f ca="1"/>
        <v xml:space="preserve"> Checking</v>
      </c>
      <c r="BO353" t="str">
        <f ca="1"/>
        <v>Kulo Transfer</v>
      </c>
      <c r="BP353">
        <f ca="1"/>
        <v>46415</v>
      </c>
      <c r="BQ353">
        <f ca="1"/>
        <v>-14059.619999999999</v>
      </c>
      <c r="BR353" t="str">
        <f ca="1"/>
        <v xml:space="preserve"> Credit</v>
      </c>
      <c r="BS353" t="str">
        <f ca="1"/>
        <v>Kulo Transfer</v>
      </c>
      <c r="BT353">
        <f ca="1"/>
        <v>46415</v>
      </c>
      <c r="BU353">
        <f ca="1"/>
        <v>37984.86</v>
      </c>
      <c r="BV353" t="str">
        <f ca="1"/>
        <v xml:space="preserve"> Savings</v>
      </c>
      <c r="BW353" t="str">
        <f ca="1"/>
        <v>Kulo Transfer</v>
      </c>
      <c r="BX353">
        <f ca="1"/>
        <v>46415</v>
      </c>
      <c r="BY353">
        <f ca="1"/>
        <v>39224.730000000003</v>
      </c>
      <c r="BZ353" t="str">
        <f ca="1"/>
        <v xml:space="preserve"> Net Worth</v>
      </c>
    </row>
    <row r="354" spans="1:78" x14ac:dyDescent="0.25">
      <c r="A354" t="str">
        <f ca="1"/>
        <v>Kulo Transfer</v>
      </c>
      <c r="B354" s="8">
        <f ca="1"/>
        <v>46415</v>
      </c>
      <c r="C354" s="107">
        <f ca="1"/>
        <v>2648.3300000000027</v>
      </c>
      <c r="D354" t="str">
        <f ca="1"/>
        <v>Acct  1 - US Bank</v>
      </c>
      <c r="F354" t="str">
        <f ca="1"/>
        <v>Kulo SDGE</v>
      </c>
      <c r="G354" s="8">
        <f ca="1"/>
        <v>46415</v>
      </c>
      <c r="H354" s="107">
        <f ca="1"/>
        <v>13537.490000000002</v>
      </c>
      <c r="I354" s="107">
        <f ca="1"/>
        <v>-14059.619999999999</v>
      </c>
      <c r="J354" s="107">
        <f ca="1"/>
        <v>37984.86</v>
      </c>
      <c r="K354" s="107">
        <f ca="1"/>
        <v>39142.730000000003</v>
      </c>
      <c r="L354" s="107">
        <f ca="1"/>
        <v>2566.3300000000027</v>
      </c>
      <c r="M354" s="107">
        <f ca="1"/>
        <v>10971.159999999998</v>
      </c>
      <c r="N354" s="107">
        <f ca="1"/>
        <v>25808.39</v>
      </c>
      <c r="O354" s="107">
        <f ca="1"/>
        <v>114.43</v>
      </c>
      <c r="P354" s="107">
        <f ca="1"/>
        <v>12062.04</v>
      </c>
      <c r="Q354" s="107">
        <f ca="1"/>
        <v>-2890.05</v>
      </c>
      <c r="R354" s="107">
        <f ca="1"/>
        <v>-6897.82</v>
      </c>
      <c r="S354" s="107">
        <f ca="1"/>
        <v>-4271.75</v>
      </c>
      <c r="T354" s="107">
        <f ca="1"/>
        <v>0</v>
      </c>
      <c r="U354" s="107">
        <f ca="1"/>
        <v>1680</v>
      </c>
      <c r="W354" t="str">
        <f ca="1"/>
        <v>Kulo SDGE</v>
      </c>
      <c r="X354">
        <f ca="1"/>
        <v>46415</v>
      </c>
      <c r="Y354">
        <f ca="1"/>
        <v>2566.3300000000027</v>
      </c>
      <c r="Z354" t="str">
        <f ca="1"/>
        <v>Acct  1 - US Bank</v>
      </c>
      <c r="AA354" t="str">
        <f ca="1"/>
        <v>Kulo SDGE</v>
      </c>
      <c r="AB354">
        <f ca="1"/>
        <v>46415</v>
      </c>
      <c r="AC354">
        <f ca="1"/>
        <v>10971.159999999998</v>
      </c>
      <c r="AD354" t="str">
        <f ca="1"/>
        <v>Acct  2 - Wells Fargo</v>
      </c>
      <c r="AE354" t="str">
        <f ca="1"/>
        <v>Kulo SDGE</v>
      </c>
      <c r="AF354">
        <f ca="1"/>
        <v>46415</v>
      </c>
      <c r="AG354">
        <f ca="1"/>
        <v>25808.39</v>
      </c>
      <c r="AH354" t="str">
        <f ca="1"/>
        <v>Acct  3 - ADP</v>
      </c>
      <c r="AI354" t="str">
        <f ca="1"/>
        <v>Kulo SDGE</v>
      </c>
      <c r="AJ354">
        <f ca="1"/>
        <v>46415</v>
      </c>
      <c r="AK354">
        <f ca="1"/>
        <v>114.43</v>
      </c>
      <c r="AL354" t="str">
        <f ca="1"/>
        <v>Acct  4 - Marcus</v>
      </c>
      <c r="AM354" t="str">
        <f ca="1"/>
        <v>Kulo SDGE</v>
      </c>
      <c r="AN354">
        <f ca="1"/>
        <v>46415</v>
      </c>
      <c r="AO354">
        <f ca="1"/>
        <v>12062.04</v>
      </c>
      <c r="AP354" t="str">
        <f ca="1"/>
        <v>Acct  5 - T.Rowe Price</v>
      </c>
      <c r="AQ354" t="str">
        <f ca="1"/>
        <v>Kulo SDGE</v>
      </c>
      <c r="AR354">
        <f ca="1"/>
        <v>46415</v>
      </c>
      <c r="AS354">
        <f ca="1"/>
        <v>-2890.05</v>
      </c>
      <c r="AT354" t="str">
        <f ca="1"/>
        <v>Acct  6 - Platinum</v>
      </c>
      <c r="AU354" t="str">
        <f ca="1"/>
        <v>Kulo SDGE</v>
      </c>
      <c r="AV354">
        <f ca="1"/>
        <v>46415</v>
      </c>
      <c r="AW354">
        <f ca="1"/>
        <v>-6897.82</v>
      </c>
      <c r="AX354" t="str">
        <f ca="1"/>
        <v>Acct  7 - Visa Go</v>
      </c>
      <c r="AY354" t="str">
        <f ca="1"/>
        <v>Kulo SDGE</v>
      </c>
      <c r="AZ354">
        <f ca="1"/>
        <v>46415</v>
      </c>
      <c r="BA354">
        <f ca="1"/>
        <v>-4271.75</v>
      </c>
      <c r="BB354" t="str">
        <f ca="1"/>
        <v>Acct  8 - CareCredit</v>
      </c>
      <c r="BC354" t="str">
        <f ca="1"/>
        <v>Kulo SDGE</v>
      </c>
      <c r="BD354">
        <f ca="1"/>
        <v>46415</v>
      </c>
      <c r="BE354">
        <f ca="1"/>
        <v>0</v>
      </c>
      <c r="BF354" t="str">
        <f ca="1"/>
        <v>Acct  9 - Costco</v>
      </c>
      <c r="BG354" t="str">
        <f ca="1"/>
        <v>Kulo SDGE</v>
      </c>
      <c r="BH354">
        <f ca="1"/>
        <v>46415</v>
      </c>
      <c r="BI354">
        <f ca="1"/>
        <v>1680</v>
      </c>
      <c r="BJ354" t="str">
        <f ca="1"/>
        <v xml:space="preserve">Acct 10 - </v>
      </c>
      <c r="BK354" t="str">
        <f ca="1"/>
        <v>Kulo SDGE</v>
      </c>
      <c r="BL354">
        <f ca="1"/>
        <v>46415</v>
      </c>
      <c r="BM354">
        <f ca="1"/>
        <v>13537.490000000002</v>
      </c>
      <c r="BN354" t="str">
        <f ca="1"/>
        <v xml:space="preserve"> Checking</v>
      </c>
      <c r="BO354" t="str">
        <f ca="1"/>
        <v>Kulo SDGE</v>
      </c>
      <c r="BP354">
        <f ca="1"/>
        <v>46415</v>
      </c>
      <c r="BQ354">
        <f ca="1"/>
        <v>-14059.619999999999</v>
      </c>
      <c r="BR354" t="str">
        <f ca="1"/>
        <v xml:space="preserve"> Credit</v>
      </c>
      <c r="BS354" t="str">
        <f ca="1"/>
        <v>Kulo SDGE</v>
      </c>
      <c r="BT354">
        <f ca="1"/>
        <v>46415</v>
      </c>
      <c r="BU354">
        <f ca="1"/>
        <v>37984.86</v>
      </c>
      <c r="BV354" t="str">
        <f ca="1"/>
        <v xml:space="preserve"> Savings</v>
      </c>
      <c r="BW354" t="str">
        <f ca="1"/>
        <v>Kulo SDGE</v>
      </c>
      <c r="BX354">
        <f ca="1"/>
        <v>46415</v>
      </c>
      <c r="BY354">
        <f ca="1"/>
        <v>39142.730000000003</v>
      </c>
      <c r="BZ354" t="str">
        <f ca="1"/>
        <v xml:space="preserve"> Net Worth</v>
      </c>
    </row>
    <row r="355" spans="1:78" x14ac:dyDescent="0.25">
      <c r="A355" t="str">
        <f ca="1"/>
        <v>Kulo SDGE</v>
      </c>
      <c r="B355" s="8">
        <f ca="1"/>
        <v>46415</v>
      </c>
      <c r="C355" s="107">
        <f ca="1"/>
        <v>2566.3300000000027</v>
      </c>
      <c r="D355" t="str">
        <f ca="1"/>
        <v>Acct  1 - US Bank</v>
      </c>
      <c r="F355" t="str">
        <f ca="1"/>
        <v>SDGE</v>
      </c>
      <c r="G355" s="8">
        <f ca="1"/>
        <v>46415</v>
      </c>
      <c r="H355" s="107">
        <f ca="1"/>
        <v>13453.490000000002</v>
      </c>
      <c r="I355" s="107">
        <f ca="1"/>
        <v>-14059.619999999999</v>
      </c>
      <c r="J355" s="107">
        <f ca="1"/>
        <v>37984.86</v>
      </c>
      <c r="K355" s="107">
        <f ca="1"/>
        <v>39058.730000000003</v>
      </c>
      <c r="L355" s="107">
        <f ca="1"/>
        <v>2482.3300000000027</v>
      </c>
      <c r="M355" s="107">
        <f ca="1"/>
        <v>10971.159999999998</v>
      </c>
      <c r="N355" s="107">
        <f ca="1"/>
        <v>25808.39</v>
      </c>
      <c r="O355" s="107">
        <f ca="1"/>
        <v>114.43</v>
      </c>
      <c r="P355" s="107">
        <f ca="1"/>
        <v>12062.04</v>
      </c>
      <c r="Q355" s="107">
        <f ca="1"/>
        <v>-2890.05</v>
      </c>
      <c r="R355" s="107">
        <f ca="1"/>
        <v>-6897.82</v>
      </c>
      <c r="S355" s="107">
        <f ca="1"/>
        <v>-4271.75</v>
      </c>
      <c r="T355" s="107">
        <f ca="1"/>
        <v>0</v>
      </c>
      <c r="U355" s="107">
        <f ca="1"/>
        <v>1680</v>
      </c>
      <c r="W355" t="str">
        <f ca="1"/>
        <v>SDGE</v>
      </c>
      <c r="X355">
        <f ca="1"/>
        <v>46415</v>
      </c>
      <c r="Y355">
        <f ca="1"/>
        <v>2482.3300000000027</v>
      </c>
      <c r="Z355" t="str">
        <f ca="1"/>
        <v>Acct  1 - US Bank</v>
      </c>
      <c r="AA355" t="str">
        <f ca="1"/>
        <v>SDGE</v>
      </c>
      <c r="AB355">
        <f ca="1"/>
        <v>46415</v>
      </c>
      <c r="AC355">
        <f ca="1"/>
        <v>10971.159999999998</v>
      </c>
      <c r="AD355" t="str">
        <f ca="1"/>
        <v>Acct  2 - Wells Fargo</v>
      </c>
      <c r="AE355" t="str">
        <f ca="1"/>
        <v>SDGE</v>
      </c>
      <c r="AF355">
        <f ca="1"/>
        <v>46415</v>
      </c>
      <c r="AG355">
        <f ca="1"/>
        <v>25808.39</v>
      </c>
      <c r="AH355" t="str">
        <f ca="1"/>
        <v>Acct  3 - ADP</v>
      </c>
      <c r="AI355" t="str">
        <f ca="1"/>
        <v>SDGE</v>
      </c>
      <c r="AJ355">
        <f ca="1"/>
        <v>46415</v>
      </c>
      <c r="AK355">
        <f ca="1"/>
        <v>114.43</v>
      </c>
      <c r="AL355" t="str">
        <f ca="1"/>
        <v>Acct  4 - Marcus</v>
      </c>
      <c r="AM355" t="str">
        <f ca="1"/>
        <v>SDGE</v>
      </c>
      <c r="AN355">
        <f ca="1"/>
        <v>46415</v>
      </c>
      <c r="AO355">
        <f ca="1"/>
        <v>12062.04</v>
      </c>
      <c r="AP355" t="str">
        <f ca="1"/>
        <v>Acct  5 - T.Rowe Price</v>
      </c>
      <c r="AQ355" t="str">
        <f ca="1"/>
        <v>SDGE</v>
      </c>
      <c r="AR355">
        <f ca="1"/>
        <v>46415</v>
      </c>
      <c r="AS355">
        <f ca="1"/>
        <v>-2890.05</v>
      </c>
      <c r="AT355" t="str">
        <f ca="1"/>
        <v>Acct  6 - Platinum</v>
      </c>
      <c r="AU355" t="str">
        <f ca="1"/>
        <v>SDGE</v>
      </c>
      <c r="AV355">
        <f ca="1"/>
        <v>46415</v>
      </c>
      <c r="AW355">
        <f ca="1"/>
        <v>-6897.82</v>
      </c>
      <c r="AX355" t="str">
        <f ca="1"/>
        <v>Acct  7 - Visa Go</v>
      </c>
      <c r="AY355" t="str">
        <f ca="1"/>
        <v>SDGE</v>
      </c>
      <c r="AZ355">
        <f ca="1"/>
        <v>46415</v>
      </c>
      <c r="BA355">
        <f ca="1"/>
        <v>-4271.75</v>
      </c>
      <c r="BB355" t="str">
        <f ca="1"/>
        <v>Acct  8 - CareCredit</v>
      </c>
      <c r="BC355" t="str">
        <f ca="1"/>
        <v>SDGE</v>
      </c>
      <c r="BD355">
        <f ca="1"/>
        <v>46415</v>
      </c>
      <c r="BE355">
        <f ca="1"/>
        <v>0</v>
      </c>
      <c r="BF355" t="str">
        <f ca="1"/>
        <v>Acct  9 - Costco</v>
      </c>
      <c r="BG355" t="str">
        <f ca="1"/>
        <v>SDGE</v>
      </c>
      <c r="BH355">
        <f ca="1"/>
        <v>46415</v>
      </c>
      <c r="BI355">
        <f ca="1"/>
        <v>1680</v>
      </c>
      <c r="BJ355" t="str">
        <f ca="1"/>
        <v xml:space="preserve">Acct 10 - </v>
      </c>
      <c r="BK355" t="str">
        <f ca="1"/>
        <v>SDGE</v>
      </c>
      <c r="BL355">
        <f ca="1"/>
        <v>46415</v>
      </c>
      <c r="BM355">
        <f ca="1"/>
        <v>13453.490000000002</v>
      </c>
      <c r="BN355" t="str">
        <f ca="1"/>
        <v xml:space="preserve"> Checking</v>
      </c>
      <c r="BO355" t="str">
        <f ca="1"/>
        <v>SDGE</v>
      </c>
      <c r="BP355">
        <f ca="1"/>
        <v>46415</v>
      </c>
      <c r="BQ355">
        <f ca="1"/>
        <v>-14059.619999999999</v>
      </c>
      <c r="BR355" t="str">
        <f ca="1"/>
        <v xml:space="preserve"> Credit</v>
      </c>
      <c r="BS355" t="str">
        <f ca="1"/>
        <v>SDGE</v>
      </c>
      <c r="BT355">
        <f ca="1"/>
        <v>46415</v>
      </c>
      <c r="BU355">
        <f ca="1"/>
        <v>37984.86</v>
      </c>
      <c r="BV355" t="str">
        <f ca="1"/>
        <v xml:space="preserve"> Savings</v>
      </c>
      <c r="BW355" t="str">
        <f ca="1"/>
        <v>SDGE</v>
      </c>
      <c r="BX355">
        <f ca="1"/>
        <v>46415</v>
      </c>
      <c r="BY355">
        <f ca="1"/>
        <v>39058.730000000003</v>
      </c>
      <c r="BZ355" t="str">
        <f ca="1"/>
        <v xml:space="preserve"> Net Worth</v>
      </c>
    </row>
    <row r="356" spans="1:78" x14ac:dyDescent="0.25">
      <c r="A356" t="str">
        <f ca="1"/>
        <v>SDGE</v>
      </c>
      <c r="B356" s="8">
        <f ca="1"/>
        <v>46415</v>
      </c>
      <c r="C356" s="107">
        <f ca="1"/>
        <v>2482.3300000000027</v>
      </c>
      <c r="D356" t="str">
        <f ca="1"/>
        <v>Acct  1 - US Bank</v>
      </c>
      <c r="F356" t="str">
        <f ca="1"/>
        <v>Prime Ad-Free</v>
      </c>
      <c r="G356" s="8">
        <f ca="1"/>
        <v>46415</v>
      </c>
      <c r="H356" s="107">
        <f ca="1"/>
        <v>13450.5</v>
      </c>
      <c r="I356" s="107">
        <f ca="1"/>
        <v>-14059.619999999999</v>
      </c>
      <c r="J356" s="107">
        <f ca="1"/>
        <v>37984.86</v>
      </c>
      <c r="K356" s="107">
        <f ca="1"/>
        <v>39055.74</v>
      </c>
      <c r="L356" s="107">
        <f ca="1"/>
        <v>2479.3400000000029</v>
      </c>
      <c r="M356" s="107">
        <f ca="1"/>
        <v>10971.159999999998</v>
      </c>
      <c r="N356" s="107">
        <f ca="1"/>
        <v>25808.39</v>
      </c>
      <c r="O356" s="107">
        <f ca="1"/>
        <v>114.43</v>
      </c>
      <c r="P356" s="107">
        <f ca="1"/>
        <v>12062.04</v>
      </c>
      <c r="Q356" s="107">
        <f ca="1"/>
        <v>-2890.05</v>
      </c>
      <c r="R356" s="107">
        <f ca="1"/>
        <v>-6897.82</v>
      </c>
      <c r="S356" s="107">
        <f ca="1"/>
        <v>-4271.75</v>
      </c>
      <c r="T356" s="107">
        <f ca="1"/>
        <v>0</v>
      </c>
      <c r="U356" s="107">
        <f ca="1"/>
        <v>1680</v>
      </c>
      <c r="W356" t="str">
        <f ca="1"/>
        <v>Prime Ad-Free</v>
      </c>
      <c r="X356">
        <f ca="1"/>
        <v>46415</v>
      </c>
      <c r="Y356">
        <f ca="1"/>
        <v>2479.3400000000029</v>
      </c>
      <c r="Z356" t="str">
        <f ca="1"/>
        <v>Acct  1 - US Bank</v>
      </c>
      <c r="AA356" t="str">
        <f ca="1"/>
        <v>Prime Ad-Free</v>
      </c>
      <c r="AB356">
        <f ca="1"/>
        <v>46415</v>
      </c>
      <c r="AC356">
        <f ca="1"/>
        <v>10971.159999999998</v>
      </c>
      <c r="AD356" t="str">
        <f ca="1"/>
        <v>Acct  2 - Wells Fargo</v>
      </c>
      <c r="AE356" t="str">
        <f ca="1"/>
        <v>Prime Ad-Free</v>
      </c>
      <c r="AF356">
        <f ca="1"/>
        <v>46415</v>
      </c>
      <c r="AG356">
        <f ca="1"/>
        <v>25808.39</v>
      </c>
      <c r="AH356" t="str">
        <f ca="1"/>
        <v>Acct  3 - ADP</v>
      </c>
      <c r="AI356" t="str">
        <f ca="1"/>
        <v>Prime Ad-Free</v>
      </c>
      <c r="AJ356">
        <f ca="1"/>
        <v>46415</v>
      </c>
      <c r="AK356">
        <f ca="1"/>
        <v>114.43</v>
      </c>
      <c r="AL356" t="str">
        <f ca="1"/>
        <v>Acct  4 - Marcus</v>
      </c>
      <c r="AM356" t="str">
        <f ca="1"/>
        <v>Prime Ad-Free</v>
      </c>
      <c r="AN356">
        <f ca="1"/>
        <v>46415</v>
      </c>
      <c r="AO356">
        <f ca="1"/>
        <v>12062.04</v>
      </c>
      <c r="AP356" t="str">
        <f ca="1"/>
        <v>Acct  5 - T.Rowe Price</v>
      </c>
      <c r="AQ356" t="str">
        <f ca="1"/>
        <v>Prime Ad-Free</v>
      </c>
      <c r="AR356">
        <f ca="1"/>
        <v>46415</v>
      </c>
      <c r="AS356">
        <f ca="1"/>
        <v>-2890.05</v>
      </c>
      <c r="AT356" t="str">
        <f ca="1"/>
        <v>Acct  6 - Platinum</v>
      </c>
      <c r="AU356" t="str">
        <f ca="1"/>
        <v>Prime Ad-Free</v>
      </c>
      <c r="AV356">
        <f ca="1"/>
        <v>46415</v>
      </c>
      <c r="AW356">
        <f ca="1"/>
        <v>-6897.82</v>
      </c>
      <c r="AX356" t="str">
        <f ca="1"/>
        <v>Acct  7 - Visa Go</v>
      </c>
      <c r="AY356" t="str">
        <f ca="1"/>
        <v>Prime Ad-Free</v>
      </c>
      <c r="AZ356">
        <f ca="1"/>
        <v>46415</v>
      </c>
      <c r="BA356">
        <f ca="1"/>
        <v>-4271.75</v>
      </c>
      <c r="BB356" t="str">
        <f ca="1"/>
        <v>Acct  8 - CareCredit</v>
      </c>
      <c r="BC356" t="str">
        <f ca="1"/>
        <v>Prime Ad-Free</v>
      </c>
      <c r="BD356">
        <f ca="1"/>
        <v>46415</v>
      </c>
      <c r="BE356">
        <f ca="1"/>
        <v>0</v>
      </c>
      <c r="BF356" t="str">
        <f ca="1"/>
        <v>Acct  9 - Costco</v>
      </c>
      <c r="BG356" t="str">
        <f ca="1"/>
        <v>Prime Ad-Free</v>
      </c>
      <c r="BH356">
        <f ca="1"/>
        <v>46415</v>
      </c>
      <c r="BI356">
        <f ca="1"/>
        <v>1680</v>
      </c>
      <c r="BJ356" t="str">
        <f ca="1"/>
        <v xml:space="preserve">Acct 10 - </v>
      </c>
      <c r="BK356" t="str">
        <f ca="1"/>
        <v>Prime Ad-Free</v>
      </c>
      <c r="BL356">
        <f ca="1"/>
        <v>46415</v>
      </c>
      <c r="BM356">
        <f ca="1"/>
        <v>13450.5</v>
      </c>
      <c r="BN356" t="str">
        <f ca="1"/>
        <v xml:space="preserve"> Checking</v>
      </c>
      <c r="BO356" t="str">
        <f ca="1"/>
        <v>Prime Ad-Free</v>
      </c>
      <c r="BP356">
        <f ca="1"/>
        <v>46415</v>
      </c>
      <c r="BQ356">
        <f ca="1"/>
        <v>-14059.619999999999</v>
      </c>
      <c r="BR356" t="str">
        <f ca="1"/>
        <v xml:space="preserve"> Credit</v>
      </c>
      <c r="BS356" t="str">
        <f ca="1"/>
        <v>Prime Ad-Free</v>
      </c>
      <c r="BT356">
        <f ca="1"/>
        <v>46415</v>
      </c>
      <c r="BU356">
        <f ca="1"/>
        <v>37984.86</v>
      </c>
      <c r="BV356" t="str">
        <f ca="1"/>
        <v xml:space="preserve"> Savings</v>
      </c>
      <c r="BW356" t="str">
        <f ca="1"/>
        <v>Prime Ad-Free</v>
      </c>
      <c r="BX356">
        <f ca="1"/>
        <v>46415</v>
      </c>
      <c r="BY356">
        <f ca="1"/>
        <v>39055.74</v>
      </c>
      <c r="BZ356" t="str">
        <f ca="1"/>
        <v xml:space="preserve"> Net Worth</v>
      </c>
    </row>
    <row r="357" spans="1:78" x14ac:dyDescent="0.25">
      <c r="A357" t="str">
        <f ca="1"/>
        <v>Prime Ad-Free</v>
      </c>
      <c r="B357" s="8">
        <f ca="1"/>
        <v>46415</v>
      </c>
      <c r="C357" s="107">
        <f ca="1"/>
        <v>2479.3400000000029</v>
      </c>
      <c r="D357" t="str">
        <f ca="1"/>
        <v>Acct  1 - US Bank</v>
      </c>
      <c r="F357" t="str">
        <f ca="1"/>
        <v>Paycheck</v>
      </c>
      <c r="G357" s="8">
        <f ca="1"/>
        <v>46416</v>
      </c>
      <c r="H357" s="107">
        <f ca="1"/>
        <v>15050.5</v>
      </c>
      <c r="I357" s="107">
        <f ca="1"/>
        <v>-14059.619999999999</v>
      </c>
      <c r="J357" s="107">
        <f ca="1"/>
        <v>37984.86</v>
      </c>
      <c r="K357" s="107">
        <f ca="1"/>
        <v>40655.74</v>
      </c>
      <c r="L357" s="107">
        <f ca="1"/>
        <v>3619.3400000000029</v>
      </c>
      <c r="M357" s="107">
        <f ca="1"/>
        <v>11431.159999999998</v>
      </c>
      <c r="N357" s="107">
        <f ca="1"/>
        <v>25808.39</v>
      </c>
      <c r="O357" s="107">
        <f ca="1"/>
        <v>114.43</v>
      </c>
      <c r="P357" s="107">
        <f ca="1"/>
        <v>12062.04</v>
      </c>
      <c r="Q357" s="107">
        <f ca="1"/>
        <v>-2890.05</v>
      </c>
      <c r="R357" s="107">
        <f ca="1"/>
        <v>-6897.82</v>
      </c>
      <c r="S357" s="107">
        <f ca="1"/>
        <v>-4271.75</v>
      </c>
      <c r="T357" s="107">
        <f ca="1"/>
        <v>0</v>
      </c>
      <c r="U357" s="107">
        <f ca="1"/>
        <v>1680</v>
      </c>
      <c r="W357" t="str">
        <f ca="1"/>
        <v>Paycheck</v>
      </c>
      <c r="X357">
        <f ca="1"/>
        <v>46416</v>
      </c>
      <c r="Y357">
        <f ca="1"/>
        <v>3619.3400000000029</v>
      </c>
      <c r="Z357" t="str">
        <f ca="1"/>
        <v>Acct  1 - US Bank</v>
      </c>
      <c r="AA357" t="str">
        <f ca="1"/>
        <v>Paycheck</v>
      </c>
      <c r="AB357">
        <f ca="1"/>
        <v>46416</v>
      </c>
      <c r="AC357">
        <f ca="1"/>
        <v>11431.159999999998</v>
      </c>
      <c r="AD357" t="str">
        <f ca="1"/>
        <v>Acct  2 - Wells Fargo</v>
      </c>
      <c r="AE357" t="str">
        <f ca="1"/>
        <v>Paycheck</v>
      </c>
      <c r="AF357">
        <f ca="1"/>
        <v>46416</v>
      </c>
      <c r="AG357">
        <f ca="1"/>
        <v>25808.39</v>
      </c>
      <c r="AH357" t="str">
        <f ca="1"/>
        <v>Acct  3 - ADP</v>
      </c>
      <c r="AI357" t="str">
        <f ca="1"/>
        <v>Paycheck</v>
      </c>
      <c r="AJ357">
        <f ca="1"/>
        <v>46416</v>
      </c>
      <c r="AK357">
        <f ca="1"/>
        <v>114.43</v>
      </c>
      <c r="AL357" t="str">
        <f ca="1"/>
        <v>Acct  4 - Marcus</v>
      </c>
      <c r="AM357" t="str">
        <f ca="1"/>
        <v>Paycheck</v>
      </c>
      <c r="AN357">
        <f ca="1"/>
        <v>46416</v>
      </c>
      <c r="AO357">
        <f ca="1"/>
        <v>12062.04</v>
      </c>
      <c r="AP357" t="str">
        <f ca="1"/>
        <v>Acct  5 - T.Rowe Price</v>
      </c>
      <c r="AQ357" t="str">
        <f ca="1"/>
        <v>Paycheck</v>
      </c>
      <c r="AR357">
        <f ca="1"/>
        <v>46416</v>
      </c>
      <c r="AS357">
        <f ca="1"/>
        <v>-2890.05</v>
      </c>
      <c r="AT357" t="str">
        <f ca="1"/>
        <v>Acct  6 - Platinum</v>
      </c>
      <c r="AU357" t="str">
        <f ca="1"/>
        <v>Paycheck</v>
      </c>
      <c r="AV357">
        <f ca="1"/>
        <v>46416</v>
      </c>
      <c r="AW357">
        <f ca="1"/>
        <v>-6897.82</v>
      </c>
      <c r="AX357" t="str">
        <f ca="1"/>
        <v>Acct  7 - Visa Go</v>
      </c>
      <c r="AY357" t="str">
        <f ca="1"/>
        <v>Paycheck</v>
      </c>
      <c r="AZ357">
        <f ca="1"/>
        <v>46416</v>
      </c>
      <c r="BA357">
        <f ca="1"/>
        <v>-4271.75</v>
      </c>
      <c r="BB357" t="str">
        <f ca="1"/>
        <v>Acct  8 - CareCredit</v>
      </c>
      <c r="BC357" t="str">
        <f ca="1"/>
        <v>Paycheck</v>
      </c>
      <c r="BD357">
        <f ca="1"/>
        <v>46416</v>
      </c>
      <c r="BE357">
        <f ca="1"/>
        <v>0</v>
      </c>
      <c r="BF357" t="str">
        <f ca="1"/>
        <v>Acct  9 - Costco</v>
      </c>
      <c r="BG357" t="str">
        <f ca="1"/>
        <v>Paycheck</v>
      </c>
      <c r="BH357">
        <f ca="1"/>
        <v>46416</v>
      </c>
      <c r="BI357">
        <f ca="1"/>
        <v>1680</v>
      </c>
      <c r="BJ357" t="str">
        <f ca="1"/>
        <v xml:space="preserve">Acct 10 - </v>
      </c>
      <c r="BK357" t="str">
        <f ca="1"/>
        <v>Paycheck</v>
      </c>
      <c r="BL357">
        <f ca="1"/>
        <v>46416</v>
      </c>
      <c r="BM357">
        <f ca="1"/>
        <v>15050.5</v>
      </c>
      <c r="BN357" t="str">
        <f ca="1"/>
        <v xml:space="preserve"> Checking</v>
      </c>
      <c r="BO357" t="str">
        <f ca="1"/>
        <v>Paycheck</v>
      </c>
      <c r="BP357">
        <f ca="1"/>
        <v>46416</v>
      </c>
      <c r="BQ357">
        <f ca="1"/>
        <v>-14059.619999999999</v>
      </c>
      <c r="BR357" t="str">
        <f ca="1"/>
        <v xml:space="preserve"> Credit</v>
      </c>
      <c r="BS357" t="str">
        <f ca="1"/>
        <v>Paycheck</v>
      </c>
      <c r="BT357">
        <f ca="1"/>
        <v>46416</v>
      </c>
      <c r="BU357">
        <f ca="1"/>
        <v>37984.86</v>
      </c>
      <c r="BV357" t="str">
        <f ca="1"/>
        <v xml:space="preserve"> Savings</v>
      </c>
      <c r="BW357" t="str">
        <f ca="1"/>
        <v>Paycheck</v>
      </c>
      <c r="BX357">
        <f ca="1"/>
        <v>46416</v>
      </c>
      <c r="BY357">
        <f ca="1"/>
        <v>40655.74</v>
      </c>
      <c r="BZ357" t="str">
        <f ca="1"/>
        <v xml:space="preserve"> Net Worth</v>
      </c>
    </row>
    <row r="358" spans="1:78" x14ac:dyDescent="0.25">
      <c r="A358" t="str">
        <f ca="1"/>
        <v>Paycheck</v>
      </c>
      <c r="B358" s="8">
        <f ca="1"/>
        <v>46416</v>
      </c>
      <c r="C358" s="107">
        <f ca="1"/>
        <v>3619.3400000000029</v>
      </c>
      <c r="D358" t="str">
        <f ca="1"/>
        <v>Acct  1 - US Bank</v>
      </c>
      <c r="F358" t="str">
        <f ca="1"/>
        <v>Ameritas</v>
      </c>
      <c r="G358" s="8">
        <f ca="1"/>
        <v>46416</v>
      </c>
      <c r="H358" s="107">
        <f ca="1"/>
        <v>15050.5</v>
      </c>
      <c r="I358" s="107">
        <f ca="1"/>
        <v>-14059.619999999999</v>
      </c>
      <c r="J358" s="107">
        <f ca="1"/>
        <v>38096.86</v>
      </c>
      <c r="K358" s="107">
        <f ca="1"/>
        <v>40767.74</v>
      </c>
      <c r="L358" s="107">
        <f ca="1"/>
        <v>3619.3400000000029</v>
      </c>
      <c r="M358" s="107">
        <f ca="1"/>
        <v>11431.159999999998</v>
      </c>
      <c r="N358" s="107">
        <f ca="1"/>
        <v>25920.39</v>
      </c>
      <c r="O358" s="107">
        <f ca="1"/>
        <v>114.43</v>
      </c>
      <c r="P358" s="107">
        <f ca="1"/>
        <v>12062.04</v>
      </c>
      <c r="Q358" s="107">
        <f ca="1"/>
        <v>-2890.05</v>
      </c>
      <c r="R358" s="107">
        <f ca="1"/>
        <v>-6897.82</v>
      </c>
      <c r="S358" s="107">
        <f ca="1"/>
        <v>-4271.75</v>
      </c>
      <c r="T358" s="107">
        <f ca="1"/>
        <v>0</v>
      </c>
      <c r="U358" s="107">
        <f ca="1"/>
        <v>1680</v>
      </c>
      <c r="W358" t="str">
        <f ca="1"/>
        <v>Ameritas</v>
      </c>
      <c r="X358">
        <f ca="1"/>
        <v>46416</v>
      </c>
      <c r="Y358">
        <f ca="1"/>
        <v>3619.3400000000029</v>
      </c>
      <c r="Z358" t="str">
        <f ca="1"/>
        <v>Acct  1 - US Bank</v>
      </c>
      <c r="AA358" t="str">
        <f ca="1"/>
        <v>Ameritas</v>
      </c>
      <c r="AB358">
        <f ca="1"/>
        <v>46416</v>
      </c>
      <c r="AC358">
        <f ca="1"/>
        <v>11431.159999999998</v>
      </c>
      <c r="AD358" t="str">
        <f ca="1"/>
        <v>Acct  2 - Wells Fargo</v>
      </c>
      <c r="AE358" t="str">
        <f ca="1"/>
        <v>Ameritas</v>
      </c>
      <c r="AF358">
        <f ca="1"/>
        <v>46416</v>
      </c>
      <c r="AG358">
        <f ca="1"/>
        <v>25920.39</v>
      </c>
      <c r="AH358" t="str">
        <f ca="1"/>
        <v>Acct  3 - ADP</v>
      </c>
      <c r="AI358" t="str">
        <f ca="1"/>
        <v>Ameritas</v>
      </c>
      <c r="AJ358">
        <f ca="1"/>
        <v>46416</v>
      </c>
      <c r="AK358">
        <f ca="1"/>
        <v>114.43</v>
      </c>
      <c r="AL358" t="str">
        <f ca="1"/>
        <v>Acct  4 - Marcus</v>
      </c>
      <c r="AM358" t="str">
        <f ca="1"/>
        <v>Ameritas</v>
      </c>
      <c r="AN358">
        <f ca="1"/>
        <v>46416</v>
      </c>
      <c r="AO358">
        <f ca="1"/>
        <v>12062.04</v>
      </c>
      <c r="AP358" t="str">
        <f ca="1"/>
        <v>Acct  5 - T.Rowe Price</v>
      </c>
      <c r="AQ358" t="str">
        <f ca="1"/>
        <v>Ameritas</v>
      </c>
      <c r="AR358">
        <f ca="1"/>
        <v>46416</v>
      </c>
      <c r="AS358">
        <f ca="1"/>
        <v>-2890.05</v>
      </c>
      <c r="AT358" t="str">
        <f ca="1"/>
        <v>Acct  6 - Platinum</v>
      </c>
      <c r="AU358" t="str">
        <f ca="1"/>
        <v>Ameritas</v>
      </c>
      <c r="AV358">
        <f ca="1"/>
        <v>46416</v>
      </c>
      <c r="AW358">
        <f ca="1"/>
        <v>-6897.82</v>
      </c>
      <c r="AX358" t="str">
        <f ca="1"/>
        <v>Acct  7 - Visa Go</v>
      </c>
      <c r="AY358" t="str">
        <f ca="1"/>
        <v>Ameritas</v>
      </c>
      <c r="AZ358">
        <f ca="1"/>
        <v>46416</v>
      </c>
      <c r="BA358">
        <f ca="1"/>
        <v>-4271.75</v>
      </c>
      <c r="BB358" t="str">
        <f ca="1"/>
        <v>Acct  8 - CareCredit</v>
      </c>
      <c r="BC358" t="str">
        <f ca="1"/>
        <v>Ameritas</v>
      </c>
      <c r="BD358">
        <f ca="1"/>
        <v>46416</v>
      </c>
      <c r="BE358">
        <f ca="1"/>
        <v>0</v>
      </c>
      <c r="BF358" t="str">
        <f ca="1"/>
        <v>Acct  9 - Costco</v>
      </c>
      <c r="BG358" t="str">
        <f ca="1"/>
        <v>Ameritas</v>
      </c>
      <c r="BH358">
        <f ca="1"/>
        <v>46416</v>
      </c>
      <c r="BI358">
        <f ca="1"/>
        <v>1680</v>
      </c>
      <c r="BJ358" t="str">
        <f ca="1"/>
        <v xml:space="preserve">Acct 10 - </v>
      </c>
      <c r="BK358" t="str">
        <f ca="1"/>
        <v>Ameritas</v>
      </c>
      <c r="BL358">
        <f ca="1"/>
        <v>46416</v>
      </c>
      <c r="BM358">
        <f ca="1"/>
        <v>15050.5</v>
      </c>
      <c r="BN358" t="str">
        <f ca="1"/>
        <v xml:space="preserve"> Checking</v>
      </c>
      <c r="BO358" t="str">
        <f ca="1"/>
        <v>Ameritas</v>
      </c>
      <c r="BP358">
        <f ca="1"/>
        <v>46416</v>
      </c>
      <c r="BQ358">
        <f ca="1"/>
        <v>-14059.619999999999</v>
      </c>
      <c r="BR358" t="str">
        <f ca="1"/>
        <v xml:space="preserve"> Credit</v>
      </c>
      <c r="BS358" t="str">
        <f ca="1"/>
        <v>Ameritas</v>
      </c>
      <c r="BT358">
        <f ca="1"/>
        <v>46416</v>
      </c>
      <c r="BU358">
        <f ca="1"/>
        <v>38096.86</v>
      </c>
      <c r="BV358" t="str">
        <f ca="1"/>
        <v xml:space="preserve"> Savings</v>
      </c>
      <c r="BW358" t="str">
        <f ca="1"/>
        <v>Ameritas</v>
      </c>
      <c r="BX358">
        <f ca="1"/>
        <v>46416</v>
      </c>
      <c r="BY358">
        <f ca="1"/>
        <v>40767.74</v>
      </c>
      <c r="BZ358" t="str">
        <f ca="1"/>
        <v xml:space="preserve"> Net Worth</v>
      </c>
    </row>
    <row r="359" spans="1:78" x14ac:dyDescent="0.25">
      <c r="A359" t="str">
        <f ca="1"/>
        <v>Ameritas</v>
      </c>
      <c r="B359" s="8">
        <f ca="1"/>
        <v>46416</v>
      </c>
      <c r="C359" s="107">
        <f ca="1"/>
        <v>3619.3400000000029</v>
      </c>
      <c r="D359" t="str">
        <f ca="1"/>
        <v>Acct  1 - US Bank</v>
      </c>
      <c r="F359" t="str">
        <f ca="1"/>
        <v>Groceries</v>
      </c>
      <c r="G359" s="8">
        <f ca="1"/>
        <v>46417</v>
      </c>
      <c r="H359" s="107">
        <f ca="1"/>
        <v>14850.5</v>
      </c>
      <c r="I359" s="107">
        <f ca="1"/>
        <v>-14059.619999999999</v>
      </c>
      <c r="J359" s="107">
        <f ca="1"/>
        <v>38096.86</v>
      </c>
      <c r="K359" s="107">
        <f ca="1"/>
        <v>40567.74</v>
      </c>
      <c r="L359" s="107">
        <f ca="1"/>
        <v>3619.3400000000029</v>
      </c>
      <c r="M359" s="107">
        <f ca="1"/>
        <v>11231.159999999998</v>
      </c>
      <c r="N359" s="107">
        <f ca="1"/>
        <v>25920.39</v>
      </c>
      <c r="O359" s="107">
        <f ca="1"/>
        <v>114.43</v>
      </c>
      <c r="P359" s="107">
        <f ca="1"/>
        <v>12062.04</v>
      </c>
      <c r="Q359" s="107">
        <f ca="1"/>
        <v>-2890.05</v>
      </c>
      <c r="R359" s="107">
        <f ca="1"/>
        <v>-6897.82</v>
      </c>
      <c r="S359" s="107">
        <f ca="1"/>
        <v>-4271.75</v>
      </c>
      <c r="T359" s="107">
        <f ca="1"/>
        <v>0</v>
      </c>
      <c r="U359" s="107">
        <f ca="1"/>
        <v>1680</v>
      </c>
      <c r="W359" t="str">
        <f ca="1"/>
        <v>Groceries</v>
      </c>
      <c r="X359">
        <f ca="1"/>
        <v>46417</v>
      </c>
      <c r="Y359">
        <f ca="1"/>
        <v>3619.3400000000029</v>
      </c>
      <c r="Z359" t="str">
        <f ca="1"/>
        <v>Acct  1 - US Bank</v>
      </c>
      <c r="AA359" t="str">
        <f ca="1"/>
        <v>Groceries</v>
      </c>
      <c r="AB359">
        <f ca="1"/>
        <v>46417</v>
      </c>
      <c r="AC359">
        <f ca="1"/>
        <v>11231.159999999998</v>
      </c>
      <c r="AD359" t="str">
        <f ca="1"/>
        <v>Acct  2 - Wells Fargo</v>
      </c>
      <c r="AE359" t="str">
        <f ca="1"/>
        <v>Groceries</v>
      </c>
      <c r="AF359">
        <f ca="1"/>
        <v>46417</v>
      </c>
      <c r="AG359">
        <f ca="1"/>
        <v>25920.39</v>
      </c>
      <c r="AH359" t="str">
        <f ca="1"/>
        <v>Acct  3 - ADP</v>
      </c>
      <c r="AI359" t="str">
        <f ca="1"/>
        <v>Groceries</v>
      </c>
      <c r="AJ359">
        <f ca="1"/>
        <v>46417</v>
      </c>
      <c r="AK359">
        <f ca="1"/>
        <v>114.43</v>
      </c>
      <c r="AL359" t="str">
        <f ca="1"/>
        <v>Acct  4 - Marcus</v>
      </c>
      <c r="AM359" t="str">
        <f ca="1"/>
        <v>Groceries</v>
      </c>
      <c r="AN359">
        <f ca="1"/>
        <v>46417</v>
      </c>
      <c r="AO359">
        <f ca="1"/>
        <v>12062.04</v>
      </c>
      <c r="AP359" t="str">
        <f ca="1"/>
        <v>Acct  5 - T.Rowe Price</v>
      </c>
      <c r="AQ359" t="str">
        <f ca="1"/>
        <v>Groceries</v>
      </c>
      <c r="AR359">
        <f ca="1"/>
        <v>46417</v>
      </c>
      <c r="AS359">
        <f ca="1"/>
        <v>-2890.05</v>
      </c>
      <c r="AT359" t="str">
        <f ca="1"/>
        <v>Acct  6 - Platinum</v>
      </c>
      <c r="AU359" t="str">
        <f ca="1"/>
        <v>Groceries</v>
      </c>
      <c r="AV359">
        <f ca="1"/>
        <v>46417</v>
      </c>
      <c r="AW359">
        <f ca="1"/>
        <v>-6897.82</v>
      </c>
      <c r="AX359" t="str">
        <f ca="1"/>
        <v>Acct  7 - Visa Go</v>
      </c>
      <c r="AY359" t="str">
        <f ca="1"/>
        <v>Groceries</v>
      </c>
      <c r="AZ359">
        <f ca="1"/>
        <v>46417</v>
      </c>
      <c r="BA359">
        <f ca="1"/>
        <v>-4271.75</v>
      </c>
      <c r="BB359" t="str">
        <f ca="1"/>
        <v>Acct  8 - CareCredit</v>
      </c>
      <c r="BC359" t="str">
        <f ca="1"/>
        <v>Groceries</v>
      </c>
      <c r="BD359">
        <f ca="1"/>
        <v>46417</v>
      </c>
      <c r="BE359">
        <f ca="1"/>
        <v>0</v>
      </c>
      <c r="BF359" t="str">
        <f ca="1"/>
        <v>Acct  9 - Costco</v>
      </c>
      <c r="BG359" t="str">
        <f ca="1"/>
        <v>Groceries</v>
      </c>
      <c r="BH359">
        <f ca="1"/>
        <v>46417</v>
      </c>
      <c r="BI359">
        <f ca="1"/>
        <v>1680</v>
      </c>
      <c r="BJ359" t="str">
        <f ca="1"/>
        <v xml:space="preserve">Acct 10 - </v>
      </c>
      <c r="BK359" t="str">
        <f ca="1"/>
        <v>Groceries</v>
      </c>
      <c r="BL359">
        <f ca="1"/>
        <v>46417</v>
      </c>
      <c r="BM359">
        <f ca="1"/>
        <v>14850.5</v>
      </c>
      <c r="BN359" t="str">
        <f ca="1"/>
        <v xml:space="preserve"> Checking</v>
      </c>
      <c r="BO359" t="str">
        <f ca="1"/>
        <v>Groceries</v>
      </c>
      <c r="BP359">
        <f ca="1"/>
        <v>46417</v>
      </c>
      <c r="BQ359">
        <f ca="1"/>
        <v>-14059.619999999999</v>
      </c>
      <c r="BR359" t="str">
        <f ca="1"/>
        <v xml:space="preserve"> Credit</v>
      </c>
      <c r="BS359" t="str">
        <f ca="1"/>
        <v>Groceries</v>
      </c>
      <c r="BT359">
        <f ca="1"/>
        <v>46417</v>
      </c>
      <c r="BU359">
        <f ca="1"/>
        <v>38096.86</v>
      </c>
      <c r="BV359" t="str">
        <f ca="1"/>
        <v xml:space="preserve"> Savings</v>
      </c>
      <c r="BW359" t="str">
        <f ca="1"/>
        <v>Groceries</v>
      </c>
      <c r="BX359">
        <f ca="1"/>
        <v>46417</v>
      </c>
      <c r="BY359">
        <f ca="1"/>
        <v>40567.74</v>
      </c>
      <c r="BZ359" t="str">
        <f ca="1"/>
        <v xml:space="preserve"> Net Worth</v>
      </c>
    </row>
    <row r="360" spans="1:78" x14ac:dyDescent="0.25">
      <c r="A360" t="str">
        <f ca="1"/>
        <v>Groceries</v>
      </c>
      <c r="B360" s="8">
        <f ca="1"/>
        <v>46417</v>
      </c>
      <c r="C360" s="107">
        <f ca="1"/>
        <v>3619.3400000000029</v>
      </c>
      <c r="D360" t="str">
        <f ca="1"/>
        <v>Acct  1 - US Bank</v>
      </c>
      <c r="F360" t="str">
        <f ca="1"/>
        <v>Food &amp; Drinks</v>
      </c>
      <c r="G360" s="8">
        <f ca="1"/>
        <v>46417</v>
      </c>
      <c r="H360" s="107">
        <f ca="1"/>
        <v>14650.5</v>
      </c>
      <c r="I360" s="107">
        <f ca="1"/>
        <v>-14059.619999999999</v>
      </c>
      <c r="J360" s="107">
        <f ca="1"/>
        <v>38096.86</v>
      </c>
      <c r="K360" s="107">
        <f ca="1"/>
        <v>40367.74</v>
      </c>
      <c r="L360" s="107">
        <f ca="1"/>
        <v>3619.3400000000029</v>
      </c>
      <c r="M360" s="107">
        <f ca="1"/>
        <v>11031.159999999998</v>
      </c>
      <c r="N360" s="107">
        <f ca="1"/>
        <v>25920.39</v>
      </c>
      <c r="O360" s="107">
        <f ca="1"/>
        <v>114.43</v>
      </c>
      <c r="P360" s="107">
        <f ca="1"/>
        <v>12062.04</v>
      </c>
      <c r="Q360" s="107">
        <f ca="1"/>
        <v>-2890.05</v>
      </c>
      <c r="R360" s="107">
        <f ca="1"/>
        <v>-6897.82</v>
      </c>
      <c r="S360" s="107">
        <f ca="1"/>
        <v>-4271.75</v>
      </c>
      <c r="T360" s="107">
        <f ca="1"/>
        <v>0</v>
      </c>
      <c r="U360" s="107">
        <f ca="1"/>
        <v>1680</v>
      </c>
      <c r="W360" t="str">
        <f ca="1"/>
        <v>Food &amp; Drinks</v>
      </c>
      <c r="X360">
        <f ca="1"/>
        <v>46417</v>
      </c>
      <c r="Y360">
        <f ca="1"/>
        <v>3619.3400000000029</v>
      </c>
      <c r="Z360" t="str">
        <f ca="1"/>
        <v>Acct  1 - US Bank</v>
      </c>
      <c r="AA360" t="str">
        <f ca="1"/>
        <v>Food &amp; Drinks</v>
      </c>
      <c r="AB360">
        <f ca="1"/>
        <v>46417</v>
      </c>
      <c r="AC360">
        <f ca="1"/>
        <v>11031.159999999998</v>
      </c>
      <c r="AD360" t="str">
        <f ca="1"/>
        <v>Acct  2 - Wells Fargo</v>
      </c>
      <c r="AE360" t="str">
        <f ca="1"/>
        <v>Food &amp; Drinks</v>
      </c>
      <c r="AF360">
        <f ca="1"/>
        <v>46417</v>
      </c>
      <c r="AG360">
        <f ca="1"/>
        <v>25920.39</v>
      </c>
      <c r="AH360" t="str">
        <f ca="1"/>
        <v>Acct  3 - ADP</v>
      </c>
      <c r="AI360" t="str">
        <f ca="1"/>
        <v>Food &amp; Drinks</v>
      </c>
      <c r="AJ360">
        <f ca="1"/>
        <v>46417</v>
      </c>
      <c r="AK360">
        <f ca="1"/>
        <v>114.43</v>
      </c>
      <c r="AL360" t="str">
        <f ca="1"/>
        <v>Acct  4 - Marcus</v>
      </c>
      <c r="AM360" t="str">
        <f ca="1"/>
        <v>Food &amp; Drinks</v>
      </c>
      <c r="AN360">
        <f ca="1"/>
        <v>46417</v>
      </c>
      <c r="AO360">
        <f ca="1"/>
        <v>12062.04</v>
      </c>
      <c r="AP360" t="str">
        <f ca="1"/>
        <v>Acct  5 - T.Rowe Price</v>
      </c>
      <c r="AQ360" t="str">
        <f ca="1"/>
        <v>Food &amp; Drinks</v>
      </c>
      <c r="AR360">
        <f ca="1"/>
        <v>46417</v>
      </c>
      <c r="AS360">
        <f ca="1"/>
        <v>-2890.05</v>
      </c>
      <c r="AT360" t="str">
        <f ca="1"/>
        <v>Acct  6 - Platinum</v>
      </c>
      <c r="AU360" t="str">
        <f ca="1"/>
        <v>Food &amp; Drinks</v>
      </c>
      <c r="AV360">
        <f ca="1"/>
        <v>46417</v>
      </c>
      <c r="AW360">
        <f ca="1"/>
        <v>-6897.82</v>
      </c>
      <c r="AX360" t="str">
        <f ca="1"/>
        <v>Acct  7 - Visa Go</v>
      </c>
      <c r="AY360" t="str">
        <f ca="1"/>
        <v>Food &amp; Drinks</v>
      </c>
      <c r="AZ360">
        <f ca="1"/>
        <v>46417</v>
      </c>
      <c r="BA360">
        <f ca="1"/>
        <v>-4271.75</v>
      </c>
      <c r="BB360" t="str">
        <f ca="1"/>
        <v>Acct  8 - CareCredit</v>
      </c>
      <c r="BC360" t="str">
        <f ca="1"/>
        <v>Food &amp; Drinks</v>
      </c>
      <c r="BD360">
        <f ca="1"/>
        <v>46417</v>
      </c>
      <c r="BE360">
        <f ca="1"/>
        <v>0</v>
      </c>
      <c r="BF360" t="str">
        <f ca="1"/>
        <v>Acct  9 - Costco</v>
      </c>
      <c r="BG360" t="str">
        <f ca="1"/>
        <v>Food &amp; Drinks</v>
      </c>
      <c r="BH360">
        <f ca="1"/>
        <v>46417</v>
      </c>
      <c r="BI360">
        <f ca="1"/>
        <v>1680</v>
      </c>
      <c r="BJ360" t="str">
        <f ca="1"/>
        <v xml:space="preserve">Acct 10 - </v>
      </c>
      <c r="BK360" t="str">
        <f ca="1"/>
        <v>Food &amp; Drinks</v>
      </c>
      <c r="BL360">
        <f ca="1"/>
        <v>46417</v>
      </c>
      <c r="BM360">
        <f ca="1"/>
        <v>14650.5</v>
      </c>
      <c r="BN360" t="str">
        <f ca="1"/>
        <v xml:space="preserve"> Checking</v>
      </c>
      <c r="BO360" t="str">
        <f ca="1"/>
        <v>Food &amp; Drinks</v>
      </c>
      <c r="BP360">
        <f ca="1"/>
        <v>46417</v>
      </c>
      <c r="BQ360">
        <f ca="1"/>
        <v>-14059.619999999999</v>
      </c>
      <c r="BR360" t="str">
        <f ca="1"/>
        <v xml:space="preserve"> Credit</v>
      </c>
      <c r="BS360" t="str">
        <f ca="1"/>
        <v>Food &amp; Drinks</v>
      </c>
      <c r="BT360">
        <f ca="1"/>
        <v>46417</v>
      </c>
      <c r="BU360">
        <f ca="1"/>
        <v>38096.86</v>
      </c>
      <c r="BV360" t="str">
        <f ca="1"/>
        <v xml:space="preserve"> Savings</v>
      </c>
      <c r="BW360" t="str">
        <f ca="1"/>
        <v>Food &amp; Drinks</v>
      </c>
      <c r="BX360">
        <f ca="1"/>
        <v>46417</v>
      </c>
      <c r="BY360">
        <f ca="1"/>
        <v>40367.74</v>
      </c>
      <c r="BZ360" t="str">
        <f ca="1"/>
        <v xml:space="preserve"> Net Worth</v>
      </c>
    </row>
    <row r="361" spans="1:78" x14ac:dyDescent="0.25">
      <c r="A361" t="str">
        <f ca="1"/>
        <v>Food &amp; Drinks</v>
      </c>
      <c r="B361" s="8">
        <f ca="1"/>
        <v>46417</v>
      </c>
      <c r="C361" s="107">
        <f ca="1"/>
        <v>3619.3400000000029</v>
      </c>
      <c r="D361" t="str">
        <f ca="1"/>
        <v>Acct  1 - US Bank</v>
      </c>
      <c r="F361" t="str">
        <f ca="1"/>
        <v>Disability</v>
      </c>
      <c r="G361" s="8">
        <f ca="1"/>
        <v>46419</v>
      </c>
      <c r="H361" s="107">
        <f ca="1"/>
        <v>15007.16</v>
      </c>
      <c r="I361" s="107">
        <f ca="1"/>
        <v>-14059.619999999999</v>
      </c>
      <c r="J361" s="107">
        <f ca="1"/>
        <v>38096.86</v>
      </c>
      <c r="K361" s="107">
        <f ca="1"/>
        <v>40724.400000000001</v>
      </c>
      <c r="L361" s="107">
        <f ca="1"/>
        <v>3619.3400000000029</v>
      </c>
      <c r="M361" s="107">
        <f ca="1"/>
        <v>11387.819999999998</v>
      </c>
      <c r="N361" s="107">
        <f ca="1"/>
        <v>25920.39</v>
      </c>
      <c r="O361" s="107">
        <f ca="1"/>
        <v>114.43</v>
      </c>
      <c r="P361" s="107">
        <f ca="1"/>
        <v>12062.04</v>
      </c>
      <c r="Q361" s="107">
        <f ca="1"/>
        <v>-2890.05</v>
      </c>
      <c r="R361" s="107">
        <f ca="1"/>
        <v>-6897.82</v>
      </c>
      <c r="S361" s="107">
        <f ca="1"/>
        <v>-4271.75</v>
      </c>
      <c r="T361" s="107">
        <f ca="1"/>
        <v>0</v>
      </c>
      <c r="U361" s="107">
        <f ca="1"/>
        <v>1680</v>
      </c>
      <c r="W361" t="str">
        <f ca="1"/>
        <v>Disability</v>
      </c>
      <c r="X361">
        <f ca="1"/>
        <v>46419</v>
      </c>
      <c r="Y361">
        <f ca="1"/>
        <v>3619.3400000000029</v>
      </c>
      <c r="Z361" t="str">
        <f ca="1"/>
        <v>Acct  1 - US Bank</v>
      </c>
      <c r="AA361" t="str">
        <f ca="1"/>
        <v>Disability</v>
      </c>
      <c r="AB361">
        <f ca="1"/>
        <v>46419</v>
      </c>
      <c r="AC361">
        <f ca="1"/>
        <v>11387.819999999998</v>
      </c>
      <c r="AD361" t="str">
        <f ca="1"/>
        <v>Acct  2 - Wells Fargo</v>
      </c>
      <c r="AE361" t="str">
        <f ca="1"/>
        <v>Disability</v>
      </c>
      <c r="AF361">
        <f ca="1"/>
        <v>46419</v>
      </c>
      <c r="AG361">
        <f ca="1"/>
        <v>25920.39</v>
      </c>
      <c r="AH361" t="str">
        <f ca="1"/>
        <v>Acct  3 - ADP</v>
      </c>
      <c r="AI361" t="str">
        <f ca="1"/>
        <v>Disability</v>
      </c>
      <c r="AJ361">
        <f ca="1"/>
        <v>46419</v>
      </c>
      <c r="AK361">
        <f ca="1"/>
        <v>114.43</v>
      </c>
      <c r="AL361" t="str">
        <f ca="1"/>
        <v>Acct  4 - Marcus</v>
      </c>
      <c r="AM361" t="str">
        <f ca="1"/>
        <v>Disability</v>
      </c>
      <c r="AN361">
        <f ca="1"/>
        <v>46419</v>
      </c>
      <c r="AO361">
        <f ca="1"/>
        <v>12062.04</v>
      </c>
      <c r="AP361" t="str">
        <f ca="1"/>
        <v>Acct  5 - T.Rowe Price</v>
      </c>
      <c r="AQ361" t="str">
        <f ca="1"/>
        <v>Disability</v>
      </c>
      <c r="AR361">
        <f ca="1"/>
        <v>46419</v>
      </c>
      <c r="AS361">
        <f ca="1"/>
        <v>-2890.05</v>
      </c>
      <c r="AT361" t="str">
        <f ca="1"/>
        <v>Acct  6 - Platinum</v>
      </c>
      <c r="AU361" t="str">
        <f ca="1"/>
        <v>Disability</v>
      </c>
      <c r="AV361">
        <f ca="1"/>
        <v>46419</v>
      </c>
      <c r="AW361">
        <f ca="1"/>
        <v>-6897.82</v>
      </c>
      <c r="AX361" t="str">
        <f ca="1"/>
        <v>Acct  7 - Visa Go</v>
      </c>
      <c r="AY361" t="str">
        <f ca="1"/>
        <v>Disability</v>
      </c>
      <c r="AZ361">
        <f ca="1"/>
        <v>46419</v>
      </c>
      <c r="BA361">
        <f ca="1"/>
        <v>-4271.75</v>
      </c>
      <c r="BB361" t="str">
        <f ca="1"/>
        <v>Acct  8 - CareCredit</v>
      </c>
      <c r="BC361" t="str">
        <f ca="1"/>
        <v>Disability</v>
      </c>
      <c r="BD361">
        <f ca="1"/>
        <v>46419</v>
      </c>
      <c r="BE361">
        <f ca="1"/>
        <v>0</v>
      </c>
      <c r="BF361" t="str">
        <f ca="1"/>
        <v>Acct  9 - Costco</v>
      </c>
      <c r="BG361" t="str">
        <f ca="1"/>
        <v>Disability</v>
      </c>
      <c r="BH361">
        <f ca="1"/>
        <v>46419</v>
      </c>
      <c r="BI361">
        <f ca="1"/>
        <v>1680</v>
      </c>
      <c r="BJ361" t="str">
        <f ca="1"/>
        <v xml:space="preserve">Acct 10 - </v>
      </c>
      <c r="BK361" t="str">
        <f ca="1"/>
        <v>Disability</v>
      </c>
      <c r="BL361">
        <f ca="1"/>
        <v>46419</v>
      </c>
      <c r="BM361">
        <f ca="1"/>
        <v>15007.16</v>
      </c>
      <c r="BN361" t="str">
        <f ca="1"/>
        <v xml:space="preserve"> Checking</v>
      </c>
      <c r="BO361" t="str">
        <f ca="1"/>
        <v>Disability</v>
      </c>
      <c r="BP361">
        <f ca="1"/>
        <v>46419</v>
      </c>
      <c r="BQ361">
        <f ca="1"/>
        <v>-14059.619999999999</v>
      </c>
      <c r="BR361" t="str">
        <f ca="1"/>
        <v xml:space="preserve"> Credit</v>
      </c>
      <c r="BS361" t="str">
        <f ca="1"/>
        <v>Disability</v>
      </c>
      <c r="BT361">
        <f ca="1"/>
        <v>46419</v>
      </c>
      <c r="BU361">
        <f ca="1"/>
        <v>38096.86</v>
      </c>
      <c r="BV361" t="str">
        <f ca="1"/>
        <v xml:space="preserve"> Savings</v>
      </c>
      <c r="BW361" t="str">
        <f ca="1"/>
        <v>Disability</v>
      </c>
      <c r="BX361">
        <f ca="1"/>
        <v>46419</v>
      </c>
      <c r="BY361">
        <f ca="1"/>
        <v>40724.400000000001</v>
      </c>
      <c r="BZ361" t="str">
        <f ca="1"/>
        <v xml:space="preserve"> Net Worth</v>
      </c>
    </row>
    <row r="362" spans="1:78" x14ac:dyDescent="0.25">
      <c r="A362" t="str">
        <f ca="1"/>
        <v>Disability</v>
      </c>
      <c r="B362" s="8">
        <f ca="1"/>
        <v>46419</v>
      </c>
      <c r="C362" s="107">
        <f ca="1"/>
        <v>3619.3400000000029</v>
      </c>
      <c r="D362" t="str">
        <f ca="1"/>
        <v>Acct  1 - US Bank</v>
      </c>
      <c r="F362" t="str">
        <f ca="1"/>
        <v>Kulo Rent</v>
      </c>
      <c r="G362" s="8">
        <f ca="1"/>
        <v>46419</v>
      </c>
      <c r="H362" s="107">
        <f ca="1"/>
        <v>14048.16</v>
      </c>
      <c r="I362" s="107">
        <f ca="1"/>
        <v>-14059.619999999999</v>
      </c>
      <c r="J362" s="107">
        <f ca="1"/>
        <v>38096.86</v>
      </c>
      <c r="K362" s="107">
        <f ca="1"/>
        <v>39765.4</v>
      </c>
      <c r="L362" s="107">
        <f ca="1"/>
        <v>2660.3400000000029</v>
      </c>
      <c r="M362" s="107">
        <f ca="1"/>
        <v>11387.819999999998</v>
      </c>
      <c r="N362" s="107">
        <f ca="1"/>
        <v>25920.39</v>
      </c>
      <c r="O362" s="107">
        <f ca="1"/>
        <v>114.43</v>
      </c>
      <c r="P362" s="107">
        <f ca="1"/>
        <v>12062.04</v>
      </c>
      <c r="Q362" s="107">
        <f ca="1"/>
        <v>-2890.05</v>
      </c>
      <c r="R362" s="107">
        <f ca="1"/>
        <v>-6897.82</v>
      </c>
      <c r="S362" s="107">
        <f ca="1"/>
        <v>-4271.75</v>
      </c>
      <c r="T362" s="107">
        <f ca="1"/>
        <v>0</v>
      </c>
      <c r="U362" s="107">
        <f ca="1"/>
        <v>1680</v>
      </c>
      <c r="W362" t="str">
        <f ca="1"/>
        <v>Kulo Rent</v>
      </c>
      <c r="X362">
        <f ca="1"/>
        <v>46419</v>
      </c>
      <c r="Y362">
        <f ca="1"/>
        <v>2660.3400000000029</v>
      </c>
      <c r="Z362" t="str">
        <f ca="1"/>
        <v>Acct  1 - US Bank</v>
      </c>
      <c r="AA362" t="str">
        <f ca="1"/>
        <v>Kulo Rent</v>
      </c>
      <c r="AB362">
        <f ca="1"/>
        <v>46419</v>
      </c>
      <c r="AC362">
        <f ca="1"/>
        <v>11387.819999999998</v>
      </c>
      <c r="AD362" t="str">
        <f ca="1"/>
        <v>Acct  2 - Wells Fargo</v>
      </c>
      <c r="AE362" t="str">
        <f ca="1"/>
        <v>Kulo Rent</v>
      </c>
      <c r="AF362">
        <f ca="1"/>
        <v>46419</v>
      </c>
      <c r="AG362">
        <f ca="1"/>
        <v>25920.39</v>
      </c>
      <c r="AH362" t="str">
        <f ca="1"/>
        <v>Acct  3 - ADP</v>
      </c>
      <c r="AI362" t="str">
        <f ca="1"/>
        <v>Kulo Rent</v>
      </c>
      <c r="AJ362">
        <f ca="1"/>
        <v>46419</v>
      </c>
      <c r="AK362">
        <f ca="1"/>
        <v>114.43</v>
      </c>
      <c r="AL362" t="str">
        <f ca="1"/>
        <v>Acct  4 - Marcus</v>
      </c>
      <c r="AM362" t="str">
        <f ca="1"/>
        <v>Kulo Rent</v>
      </c>
      <c r="AN362">
        <f ca="1"/>
        <v>46419</v>
      </c>
      <c r="AO362">
        <f ca="1"/>
        <v>12062.04</v>
      </c>
      <c r="AP362" t="str">
        <f ca="1"/>
        <v>Acct  5 - T.Rowe Price</v>
      </c>
      <c r="AQ362" t="str">
        <f ca="1"/>
        <v>Kulo Rent</v>
      </c>
      <c r="AR362">
        <f ca="1"/>
        <v>46419</v>
      </c>
      <c r="AS362">
        <f ca="1"/>
        <v>-2890.05</v>
      </c>
      <c r="AT362" t="str">
        <f ca="1"/>
        <v>Acct  6 - Platinum</v>
      </c>
      <c r="AU362" t="str">
        <f ca="1"/>
        <v>Kulo Rent</v>
      </c>
      <c r="AV362">
        <f ca="1"/>
        <v>46419</v>
      </c>
      <c r="AW362">
        <f ca="1"/>
        <v>-6897.82</v>
      </c>
      <c r="AX362" t="str">
        <f ca="1"/>
        <v>Acct  7 - Visa Go</v>
      </c>
      <c r="AY362" t="str">
        <f ca="1"/>
        <v>Kulo Rent</v>
      </c>
      <c r="AZ362">
        <f ca="1"/>
        <v>46419</v>
      </c>
      <c r="BA362">
        <f ca="1"/>
        <v>-4271.75</v>
      </c>
      <c r="BB362" t="str">
        <f ca="1"/>
        <v>Acct  8 - CareCredit</v>
      </c>
      <c r="BC362" t="str">
        <f ca="1"/>
        <v>Kulo Rent</v>
      </c>
      <c r="BD362">
        <f ca="1"/>
        <v>46419</v>
      </c>
      <c r="BE362">
        <f ca="1"/>
        <v>0</v>
      </c>
      <c r="BF362" t="str">
        <f ca="1"/>
        <v>Acct  9 - Costco</v>
      </c>
      <c r="BG362" t="str">
        <f ca="1"/>
        <v>Kulo Rent</v>
      </c>
      <c r="BH362">
        <f ca="1"/>
        <v>46419</v>
      </c>
      <c r="BI362">
        <f ca="1"/>
        <v>1680</v>
      </c>
      <c r="BJ362" t="str">
        <f ca="1"/>
        <v xml:space="preserve">Acct 10 - </v>
      </c>
      <c r="BK362" t="str">
        <f ca="1"/>
        <v>Kulo Rent</v>
      </c>
      <c r="BL362">
        <f ca="1"/>
        <v>46419</v>
      </c>
      <c r="BM362">
        <f ca="1"/>
        <v>14048.16</v>
      </c>
      <c r="BN362" t="str">
        <f ca="1"/>
        <v xml:space="preserve"> Checking</v>
      </c>
      <c r="BO362" t="str">
        <f ca="1"/>
        <v>Kulo Rent</v>
      </c>
      <c r="BP362">
        <f ca="1"/>
        <v>46419</v>
      </c>
      <c r="BQ362">
        <f ca="1"/>
        <v>-14059.619999999999</v>
      </c>
      <c r="BR362" t="str">
        <f ca="1"/>
        <v xml:space="preserve"> Credit</v>
      </c>
      <c r="BS362" t="str">
        <f ca="1"/>
        <v>Kulo Rent</v>
      </c>
      <c r="BT362">
        <f ca="1"/>
        <v>46419</v>
      </c>
      <c r="BU362">
        <f ca="1"/>
        <v>38096.86</v>
      </c>
      <c r="BV362" t="str">
        <f ca="1"/>
        <v xml:space="preserve"> Savings</v>
      </c>
      <c r="BW362" t="str">
        <f ca="1"/>
        <v>Kulo Rent</v>
      </c>
      <c r="BX362">
        <f ca="1"/>
        <v>46419</v>
      </c>
      <c r="BY362">
        <f ca="1"/>
        <v>39765.4</v>
      </c>
      <c r="BZ362" t="str">
        <f ca="1"/>
        <v xml:space="preserve"> Net Worth</v>
      </c>
    </row>
    <row r="363" spans="1:78" x14ac:dyDescent="0.25">
      <c r="A363" t="str">
        <f ca="1"/>
        <v>Kulo Rent</v>
      </c>
      <c r="B363" s="8">
        <f ca="1"/>
        <v>46419</v>
      </c>
      <c r="C363" s="107">
        <f ca="1"/>
        <v>2660.3400000000029</v>
      </c>
      <c r="D363" t="str">
        <f ca="1"/>
        <v>Acct  1 - US Bank</v>
      </c>
      <c r="F363" t="str">
        <f ca="1"/>
        <v>Rent</v>
      </c>
      <c r="G363" s="8">
        <f ca="1"/>
        <v>46419</v>
      </c>
      <c r="H363" s="107">
        <f ca="1"/>
        <v>12770.19</v>
      </c>
      <c r="I363" s="107">
        <f ca="1"/>
        <v>-14059.619999999999</v>
      </c>
      <c r="J363" s="107">
        <f ca="1"/>
        <v>38096.86</v>
      </c>
      <c r="K363" s="107">
        <f ca="1"/>
        <v>38487.43</v>
      </c>
      <c r="L363" s="107">
        <f ca="1"/>
        <v>1382.3700000000028</v>
      </c>
      <c r="M363" s="107">
        <f ca="1"/>
        <v>11387.819999999998</v>
      </c>
      <c r="N363" s="107">
        <f ca="1"/>
        <v>25920.39</v>
      </c>
      <c r="O363" s="107">
        <f ca="1"/>
        <v>114.43</v>
      </c>
      <c r="P363" s="107">
        <f ca="1"/>
        <v>12062.04</v>
      </c>
      <c r="Q363" s="107">
        <f ca="1"/>
        <v>-2890.05</v>
      </c>
      <c r="R363" s="107">
        <f ca="1"/>
        <v>-6897.82</v>
      </c>
      <c r="S363" s="107">
        <f ca="1"/>
        <v>-4271.75</v>
      </c>
      <c r="T363" s="107">
        <f ca="1"/>
        <v>0</v>
      </c>
      <c r="U363" s="107">
        <f ca="1"/>
        <v>1680</v>
      </c>
      <c r="W363" t="str">
        <f ca="1"/>
        <v>Rent</v>
      </c>
      <c r="X363">
        <f ca="1"/>
        <v>46419</v>
      </c>
      <c r="Y363">
        <f ca="1"/>
        <v>1382.3700000000028</v>
      </c>
      <c r="Z363" t="str">
        <f ca="1"/>
        <v>Acct  1 - US Bank</v>
      </c>
      <c r="AA363" t="str">
        <f ca="1"/>
        <v>Rent</v>
      </c>
      <c r="AB363">
        <f ca="1"/>
        <v>46419</v>
      </c>
      <c r="AC363">
        <f ca="1"/>
        <v>11387.819999999998</v>
      </c>
      <c r="AD363" t="str">
        <f ca="1"/>
        <v>Acct  2 - Wells Fargo</v>
      </c>
      <c r="AE363" t="str">
        <f ca="1"/>
        <v>Rent</v>
      </c>
      <c r="AF363">
        <f ca="1"/>
        <v>46419</v>
      </c>
      <c r="AG363">
        <f ca="1"/>
        <v>25920.39</v>
      </c>
      <c r="AH363" t="str">
        <f ca="1"/>
        <v>Acct  3 - ADP</v>
      </c>
      <c r="AI363" t="str">
        <f ca="1"/>
        <v>Rent</v>
      </c>
      <c r="AJ363">
        <f ca="1"/>
        <v>46419</v>
      </c>
      <c r="AK363">
        <f ca="1"/>
        <v>114.43</v>
      </c>
      <c r="AL363" t="str">
        <f ca="1"/>
        <v>Acct  4 - Marcus</v>
      </c>
      <c r="AM363" t="str">
        <f ca="1"/>
        <v>Rent</v>
      </c>
      <c r="AN363">
        <f ca="1"/>
        <v>46419</v>
      </c>
      <c r="AO363">
        <f ca="1"/>
        <v>12062.04</v>
      </c>
      <c r="AP363" t="str">
        <f ca="1"/>
        <v>Acct  5 - T.Rowe Price</v>
      </c>
      <c r="AQ363" t="str">
        <f ca="1"/>
        <v>Rent</v>
      </c>
      <c r="AR363">
        <f ca="1"/>
        <v>46419</v>
      </c>
      <c r="AS363">
        <f ca="1"/>
        <v>-2890.05</v>
      </c>
      <c r="AT363" t="str">
        <f ca="1"/>
        <v>Acct  6 - Platinum</v>
      </c>
      <c r="AU363" t="str">
        <f ca="1"/>
        <v>Rent</v>
      </c>
      <c r="AV363">
        <f ca="1"/>
        <v>46419</v>
      </c>
      <c r="AW363">
        <f ca="1"/>
        <v>-6897.82</v>
      </c>
      <c r="AX363" t="str">
        <f ca="1"/>
        <v>Acct  7 - Visa Go</v>
      </c>
      <c r="AY363" t="str">
        <f ca="1"/>
        <v>Rent</v>
      </c>
      <c r="AZ363">
        <f ca="1"/>
        <v>46419</v>
      </c>
      <c r="BA363">
        <f ca="1"/>
        <v>-4271.75</v>
      </c>
      <c r="BB363" t="str">
        <f ca="1"/>
        <v>Acct  8 - CareCredit</v>
      </c>
      <c r="BC363" t="str">
        <f ca="1"/>
        <v>Rent</v>
      </c>
      <c r="BD363">
        <f ca="1"/>
        <v>46419</v>
      </c>
      <c r="BE363">
        <f ca="1"/>
        <v>0</v>
      </c>
      <c r="BF363" t="str">
        <f ca="1"/>
        <v>Acct  9 - Costco</v>
      </c>
      <c r="BG363" t="str">
        <f ca="1"/>
        <v>Rent</v>
      </c>
      <c r="BH363">
        <f ca="1"/>
        <v>46419</v>
      </c>
      <c r="BI363">
        <f ca="1"/>
        <v>1680</v>
      </c>
      <c r="BJ363" t="str">
        <f ca="1"/>
        <v xml:space="preserve">Acct 10 - </v>
      </c>
      <c r="BK363" t="str">
        <f ca="1"/>
        <v>Rent</v>
      </c>
      <c r="BL363">
        <f ca="1"/>
        <v>46419</v>
      </c>
      <c r="BM363">
        <f ca="1"/>
        <v>12770.19</v>
      </c>
      <c r="BN363" t="str">
        <f ca="1"/>
        <v xml:space="preserve"> Checking</v>
      </c>
      <c r="BO363" t="str">
        <f ca="1"/>
        <v>Rent</v>
      </c>
      <c r="BP363">
        <f ca="1"/>
        <v>46419</v>
      </c>
      <c r="BQ363">
        <f ca="1"/>
        <v>-14059.619999999999</v>
      </c>
      <c r="BR363" t="str">
        <f ca="1"/>
        <v xml:space="preserve"> Credit</v>
      </c>
      <c r="BS363" t="str">
        <f ca="1"/>
        <v>Rent</v>
      </c>
      <c r="BT363">
        <f ca="1"/>
        <v>46419</v>
      </c>
      <c r="BU363">
        <f ca="1"/>
        <v>38096.86</v>
      </c>
      <c r="BV363" t="str">
        <f ca="1"/>
        <v xml:space="preserve"> Savings</v>
      </c>
      <c r="BW363" t="str">
        <f ca="1"/>
        <v>Rent</v>
      </c>
      <c r="BX363">
        <f ca="1"/>
        <v>46419</v>
      </c>
      <c r="BY363">
        <f ca="1"/>
        <v>38487.43</v>
      </c>
      <c r="BZ363" t="str">
        <f ca="1"/>
        <v xml:space="preserve"> Net Worth</v>
      </c>
    </row>
    <row r="364" spans="1:78" x14ac:dyDescent="0.25">
      <c r="A364" t="str">
        <f ca="1"/>
        <v>Rent</v>
      </c>
      <c r="B364" s="8">
        <f ca="1"/>
        <v>46419</v>
      </c>
      <c r="C364" s="107">
        <f ca="1"/>
        <v>1382.3700000000028</v>
      </c>
      <c r="D364" t="str">
        <f ca="1"/>
        <v>Acct  1 - US Bank</v>
      </c>
      <c r="F364" t="str">
        <f ca="1"/>
        <v>Down Dog</v>
      </c>
      <c r="G364" s="8">
        <f ca="1"/>
        <v>46420</v>
      </c>
      <c r="H364" s="107">
        <f ca="1"/>
        <v>12770.19</v>
      </c>
      <c r="I364" s="107">
        <f ca="1"/>
        <v>-14074.61</v>
      </c>
      <c r="J364" s="107">
        <f ca="1"/>
        <v>38096.86</v>
      </c>
      <c r="K364" s="107">
        <f ca="1"/>
        <v>38472.44</v>
      </c>
      <c r="L364" s="107">
        <f ca="1"/>
        <v>1382.3700000000028</v>
      </c>
      <c r="M364" s="107">
        <f ca="1"/>
        <v>11387.819999999998</v>
      </c>
      <c r="N364" s="107">
        <f ca="1"/>
        <v>25920.39</v>
      </c>
      <c r="O364" s="107">
        <f ca="1"/>
        <v>114.43</v>
      </c>
      <c r="P364" s="107">
        <f ca="1"/>
        <v>12062.04</v>
      </c>
      <c r="Q364" s="107">
        <f ca="1"/>
        <v>-2905.04</v>
      </c>
      <c r="R364" s="107">
        <f ca="1"/>
        <v>-6897.82</v>
      </c>
      <c r="S364" s="107">
        <f ca="1"/>
        <v>-4271.75</v>
      </c>
      <c r="T364" s="107">
        <f ca="1"/>
        <v>0</v>
      </c>
      <c r="U364" s="107">
        <f ca="1"/>
        <v>1680</v>
      </c>
      <c r="W364" t="str">
        <f ca="1"/>
        <v>Down Dog</v>
      </c>
      <c r="X364">
        <f ca="1"/>
        <v>46420</v>
      </c>
      <c r="Y364">
        <f ca="1"/>
        <v>1382.3700000000028</v>
      </c>
      <c r="Z364" t="str">
        <f ca="1"/>
        <v>Acct  1 - US Bank</v>
      </c>
      <c r="AA364" t="str">
        <f ca="1"/>
        <v>Down Dog</v>
      </c>
      <c r="AB364">
        <f ca="1"/>
        <v>46420</v>
      </c>
      <c r="AC364">
        <f ca="1"/>
        <v>11387.819999999998</v>
      </c>
      <c r="AD364" t="str">
        <f ca="1"/>
        <v>Acct  2 - Wells Fargo</v>
      </c>
      <c r="AE364" t="str">
        <f ca="1"/>
        <v>Down Dog</v>
      </c>
      <c r="AF364">
        <f ca="1"/>
        <v>46420</v>
      </c>
      <c r="AG364">
        <f ca="1"/>
        <v>25920.39</v>
      </c>
      <c r="AH364" t="str">
        <f ca="1"/>
        <v>Acct  3 - ADP</v>
      </c>
      <c r="AI364" t="str">
        <f ca="1"/>
        <v>Down Dog</v>
      </c>
      <c r="AJ364">
        <f ca="1"/>
        <v>46420</v>
      </c>
      <c r="AK364">
        <f ca="1"/>
        <v>114.43</v>
      </c>
      <c r="AL364" t="str">
        <f ca="1"/>
        <v>Acct  4 - Marcus</v>
      </c>
      <c r="AM364" t="str">
        <f ca="1"/>
        <v>Down Dog</v>
      </c>
      <c r="AN364">
        <f ca="1"/>
        <v>46420</v>
      </c>
      <c r="AO364">
        <f ca="1"/>
        <v>12062.04</v>
      </c>
      <c r="AP364" t="str">
        <f ca="1"/>
        <v>Acct  5 - T.Rowe Price</v>
      </c>
      <c r="AQ364" t="str">
        <f ca="1"/>
        <v>Down Dog</v>
      </c>
      <c r="AR364">
        <f ca="1"/>
        <v>46420</v>
      </c>
      <c r="AS364">
        <f ca="1"/>
        <v>-2905.04</v>
      </c>
      <c r="AT364" t="str">
        <f ca="1"/>
        <v>Acct  6 - Platinum</v>
      </c>
      <c r="AU364" t="str">
        <f ca="1"/>
        <v>Down Dog</v>
      </c>
      <c r="AV364">
        <f ca="1"/>
        <v>46420</v>
      </c>
      <c r="AW364">
        <f ca="1"/>
        <v>-6897.82</v>
      </c>
      <c r="AX364" t="str">
        <f ca="1"/>
        <v>Acct  7 - Visa Go</v>
      </c>
      <c r="AY364" t="str">
        <f ca="1"/>
        <v>Down Dog</v>
      </c>
      <c r="AZ364">
        <f ca="1"/>
        <v>46420</v>
      </c>
      <c r="BA364">
        <f ca="1"/>
        <v>-4271.75</v>
      </c>
      <c r="BB364" t="str">
        <f ca="1"/>
        <v>Acct  8 - CareCredit</v>
      </c>
      <c r="BC364" t="str">
        <f ca="1"/>
        <v>Down Dog</v>
      </c>
      <c r="BD364">
        <f ca="1"/>
        <v>46420</v>
      </c>
      <c r="BE364">
        <f ca="1"/>
        <v>0</v>
      </c>
      <c r="BF364" t="str">
        <f ca="1"/>
        <v>Acct  9 - Costco</v>
      </c>
      <c r="BG364" t="str">
        <f ca="1"/>
        <v>Down Dog</v>
      </c>
      <c r="BH364">
        <f ca="1"/>
        <v>46420</v>
      </c>
      <c r="BI364">
        <f ca="1"/>
        <v>1680</v>
      </c>
      <c r="BJ364" t="str">
        <f ca="1"/>
        <v xml:space="preserve">Acct 10 - </v>
      </c>
      <c r="BK364" t="str">
        <f ca="1"/>
        <v>Down Dog</v>
      </c>
      <c r="BL364">
        <f ca="1"/>
        <v>46420</v>
      </c>
      <c r="BM364">
        <f ca="1"/>
        <v>12770.19</v>
      </c>
      <c r="BN364" t="str">
        <f ca="1"/>
        <v xml:space="preserve"> Checking</v>
      </c>
      <c r="BO364" t="str">
        <f ca="1"/>
        <v>Down Dog</v>
      </c>
      <c r="BP364">
        <f ca="1"/>
        <v>46420</v>
      </c>
      <c r="BQ364">
        <f ca="1"/>
        <v>-14074.61</v>
      </c>
      <c r="BR364" t="str">
        <f ca="1"/>
        <v xml:space="preserve"> Credit</v>
      </c>
      <c r="BS364" t="str">
        <f ca="1"/>
        <v>Down Dog</v>
      </c>
      <c r="BT364">
        <f ca="1"/>
        <v>46420</v>
      </c>
      <c r="BU364">
        <f ca="1"/>
        <v>38096.86</v>
      </c>
      <c r="BV364" t="str">
        <f ca="1"/>
        <v xml:space="preserve"> Savings</v>
      </c>
      <c r="BW364" t="str">
        <f ca="1"/>
        <v>Down Dog</v>
      </c>
      <c r="BX364">
        <f ca="1"/>
        <v>46420</v>
      </c>
      <c r="BY364">
        <f ca="1"/>
        <v>38472.44</v>
      </c>
      <c r="BZ364" t="str">
        <f ca="1"/>
        <v xml:space="preserve"> Net Worth</v>
      </c>
    </row>
    <row r="365" spans="1:78" x14ac:dyDescent="0.25">
      <c r="A365" t="str">
        <f ca="1"/>
        <v>Down Dog</v>
      </c>
      <c r="B365" s="8">
        <f ca="1"/>
        <v>46420</v>
      </c>
      <c r="C365" s="107">
        <f ca="1"/>
        <v>1382.3700000000028</v>
      </c>
      <c r="D365" t="str">
        <f ca="1"/>
        <v>Acct  1 - US Bank</v>
      </c>
      <c r="F365" t="str">
        <f ca="1"/>
        <v>Visa Platinum</v>
      </c>
      <c r="G365" s="8">
        <f ca="1"/>
        <v>46421</v>
      </c>
      <c r="H365" s="107">
        <f ca="1"/>
        <v>12541.19</v>
      </c>
      <c r="I365" s="107">
        <f ca="1"/>
        <v>-13763.61</v>
      </c>
      <c r="J365" s="107">
        <f ca="1"/>
        <v>38096.86</v>
      </c>
      <c r="K365" s="107">
        <f ca="1"/>
        <v>38554.44</v>
      </c>
      <c r="L365" s="107">
        <f ca="1"/>
        <v>1153.3700000000028</v>
      </c>
      <c r="M365" s="107">
        <f ca="1"/>
        <v>11387.819999999998</v>
      </c>
      <c r="N365" s="107">
        <f ca="1"/>
        <v>25920.39</v>
      </c>
      <c r="O365" s="107">
        <f ca="1"/>
        <v>114.43</v>
      </c>
      <c r="P365" s="107">
        <f ca="1"/>
        <v>12062.04</v>
      </c>
      <c r="Q365" s="107">
        <f ca="1"/>
        <v>-2594.04</v>
      </c>
      <c r="R365" s="107">
        <f ca="1"/>
        <v>-6897.82</v>
      </c>
      <c r="S365" s="107">
        <f ca="1"/>
        <v>-4271.75</v>
      </c>
      <c r="T365" s="107">
        <f ca="1"/>
        <v>0</v>
      </c>
      <c r="U365" s="107">
        <f ca="1"/>
        <v>1680</v>
      </c>
      <c r="W365" t="str">
        <f ca="1"/>
        <v>Visa Platinum</v>
      </c>
      <c r="X365">
        <f ca="1"/>
        <v>46421</v>
      </c>
      <c r="Y365">
        <f ca="1"/>
        <v>1153.3700000000028</v>
      </c>
      <c r="Z365" t="str">
        <f ca="1"/>
        <v>Acct  1 - US Bank</v>
      </c>
      <c r="AA365" t="str">
        <f ca="1"/>
        <v>Visa Platinum</v>
      </c>
      <c r="AB365">
        <f ca="1"/>
        <v>46421</v>
      </c>
      <c r="AC365">
        <f ca="1"/>
        <v>11387.819999999998</v>
      </c>
      <c r="AD365" t="str">
        <f ca="1"/>
        <v>Acct  2 - Wells Fargo</v>
      </c>
      <c r="AE365" t="str">
        <f ca="1"/>
        <v>Visa Platinum</v>
      </c>
      <c r="AF365">
        <f ca="1"/>
        <v>46421</v>
      </c>
      <c r="AG365">
        <f ca="1"/>
        <v>25920.39</v>
      </c>
      <c r="AH365" t="str">
        <f ca="1"/>
        <v>Acct  3 - ADP</v>
      </c>
      <c r="AI365" t="str">
        <f ca="1"/>
        <v>Visa Platinum</v>
      </c>
      <c r="AJ365">
        <f ca="1"/>
        <v>46421</v>
      </c>
      <c r="AK365">
        <f ca="1"/>
        <v>114.43</v>
      </c>
      <c r="AL365" t="str">
        <f ca="1"/>
        <v>Acct  4 - Marcus</v>
      </c>
      <c r="AM365" t="str">
        <f ca="1"/>
        <v>Visa Platinum</v>
      </c>
      <c r="AN365">
        <f ca="1"/>
        <v>46421</v>
      </c>
      <c r="AO365">
        <f ca="1"/>
        <v>12062.04</v>
      </c>
      <c r="AP365" t="str">
        <f ca="1"/>
        <v>Acct  5 - T.Rowe Price</v>
      </c>
      <c r="AQ365" t="str">
        <f ca="1"/>
        <v>Visa Platinum</v>
      </c>
      <c r="AR365">
        <f ca="1"/>
        <v>46421</v>
      </c>
      <c r="AS365">
        <f ca="1"/>
        <v>-2594.04</v>
      </c>
      <c r="AT365" t="str">
        <f ca="1"/>
        <v>Acct  6 - Platinum</v>
      </c>
      <c r="AU365" t="str">
        <f ca="1"/>
        <v>Visa Platinum</v>
      </c>
      <c r="AV365">
        <f ca="1"/>
        <v>46421</v>
      </c>
      <c r="AW365">
        <f ca="1"/>
        <v>-6897.82</v>
      </c>
      <c r="AX365" t="str">
        <f ca="1"/>
        <v>Acct  7 - Visa Go</v>
      </c>
      <c r="AY365" t="str">
        <f ca="1"/>
        <v>Visa Platinum</v>
      </c>
      <c r="AZ365">
        <f ca="1"/>
        <v>46421</v>
      </c>
      <c r="BA365">
        <f ca="1"/>
        <v>-4271.75</v>
      </c>
      <c r="BB365" t="str">
        <f ca="1"/>
        <v>Acct  8 - CareCredit</v>
      </c>
      <c r="BC365" t="str">
        <f ca="1"/>
        <v>Visa Platinum</v>
      </c>
      <c r="BD365">
        <f ca="1"/>
        <v>46421</v>
      </c>
      <c r="BE365">
        <f ca="1"/>
        <v>0</v>
      </c>
      <c r="BF365" t="str">
        <f ca="1"/>
        <v>Acct  9 - Costco</v>
      </c>
      <c r="BG365" t="str">
        <f ca="1"/>
        <v>Visa Platinum</v>
      </c>
      <c r="BH365">
        <f ca="1"/>
        <v>46421</v>
      </c>
      <c r="BI365">
        <f ca="1"/>
        <v>1680</v>
      </c>
      <c r="BJ365" t="str">
        <f ca="1"/>
        <v xml:space="preserve">Acct 10 - </v>
      </c>
      <c r="BK365" t="str">
        <f ca="1"/>
        <v>Visa Platinum</v>
      </c>
      <c r="BL365">
        <f ca="1"/>
        <v>46421</v>
      </c>
      <c r="BM365">
        <f ca="1"/>
        <v>12541.19</v>
      </c>
      <c r="BN365" t="str">
        <f ca="1"/>
        <v xml:space="preserve"> Checking</v>
      </c>
      <c r="BO365" t="str">
        <f ca="1"/>
        <v>Visa Platinum</v>
      </c>
      <c r="BP365">
        <f ca="1"/>
        <v>46421</v>
      </c>
      <c r="BQ365">
        <f ca="1"/>
        <v>-13763.61</v>
      </c>
      <c r="BR365" t="str">
        <f ca="1"/>
        <v xml:space="preserve"> Credit</v>
      </c>
      <c r="BS365" t="str">
        <f ca="1"/>
        <v>Visa Platinum</v>
      </c>
      <c r="BT365">
        <f ca="1"/>
        <v>46421</v>
      </c>
      <c r="BU365">
        <f ca="1"/>
        <v>38096.86</v>
      </c>
      <c r="BV365" t="str">
        <f ca="1"/>
        <v xml:space="preserve"> Savings</v>
      </c>
      <c r="BW365" t="str">
        <f ca="1"/>
        <v>Visa Platinum</v>
      </c>
      <c r="BX365">
        <f ca="1"/>
        <v>46421</v>
      </c>
      <c r="BY365">
        <f ca="1"/>
        <v>38554.44</v>
      </c>
      <c r="BZ365" t="str">
        <f ca="1"/>
        <v xml:space="preserve"> Net Worth</v>
      </c>
    </row>
    <row r="366" spans="1:78" x14ac:dyDescent="0.25">
      <c r="A366" t="str">
        <f ca="1"/>
        <v>Visa Platinum</v>
      </c>
      <c r="B366" s="8">
        <f ca="1"/>
        <v>46421</v>
      </c>
      <c r="C366" s="107">
        <f ca="1"/>
        <v>1153.3700000000028</v>
      </c>
      <c r="D366" t="str">
        <f ca="1"/>
        <v>Acct  1 - US Bank</v>
      </c>
      <c r="F366" t="str">
        <f ca="1"/>
        <v>Kulo Internet</v>
      </c>
      <c r="G366" s="8">
        <f ca="1"/>
        <v>46423</v>
      </c>
      <c r="H366" s="107">
        <f ca="1"/>
        <v>12513.19</v>
      </c>
      <c r="I366" s="107">
        <f ca="1"/>
        <v>-13763.61</v>
      </c>
      <c r="J366" s="107">
        <f ca="1"/>
        <v>38096.86</v>
      </c>
      <c r="K366" s="107">
        <f ca="1"/>
        <v>38526.44</v>
      </c>
      <c r="L366" s="107">
        <f ca="1"/>
        <v>1125.3700000000028</v>
      </c>
      <c r="M366" s="107">
        <f ca="1"/>
        <v>11387.819999999998</v>
      </c>
      <c r="N366" s="107">
        <f ca="1"/>
        <v>25920.39</v>
      </c>
      <c r="O366" s="107">
        <f ca="1"/>
        <v>114.43</v>
      </c>
      <c r="P366" s="107">
        <f ca="1"/>
        <v>12062.04</v>
      </c>
      <c r="Q366" s="107">
        <f ca="1"/>
        <v>-2594.04</v>
      </c>
      <c r="R366" s="107">
        <f ca="1"/>
        <v>-6897.82</v>
      </c>
      <c r="S366" s="107">
        <f ca="1"/>
        <v>-4271.75</v>
      </c>
      <c r="T366" s="107">
        <f ca="1"/>
        <v>0</v>
      </c>
      <c r="U366" s="107">
        <f ca="1"/>
        <v>1680</v>
      </c>
      <c r="W366" t="str">
        <f ca="1"/>
        <v>Kulo Internet</v>
      </c>
      <c r="X366">
        <f ca="1"/>
        <v>46423</v>
      </c>
      <c r="Y366">
        <f ca="1"/>
        <v>1125.3700000000028</v>
      </c>
      <c r="Z366" t="str">
        <f ca="1"/>
        <v>Acct  1 - US Bank</v>
      </c>
      <c r="AA366" t="str">
        <f ca="1"/>
        <v>Kulo Internet</v>
      </c>
      <c r="AB366">
        <f ca="1"/>
        <v>46423</v>
      </c>
      <c r="AC366">
        <f ca="1"/>
        <v>11387.819999999998</v>
      </c>
      <c r="AD366" t="str">
        <f ca="1"/>
        <v>Acct  2 - Wells Fargo</v>
      </c>
      <c r="AE366" t="str">
        <f ca="1"/>
        <v>Kulo Internet</v>
      </c>
      <c r="AF366">
        <f ca="1"/>
        <v>46423</v>
      </c>
      <c r="AG366">
        <f ca="1"/>
        <v>25920.39</v>
      </c>
      <c r="AH366" t="str">
        <f ca="1"/>
        <v>Acct  3 - ADP</v>
      </c>
      <c r="AI366" t="str">
        <f ca="1"/>
        <v>Kulo Internet</v>
      </c>
      <c r="AJ366">
        <f ca="1"/>
        <v>46423</v>
      </c>
      <c r="AK366">
        <f ca="1"/>
        <v>114.43</v>
      </c>
      <c r="AL366" t="str">
        <f ca="1"/>
        <v>Acct  4 - Marcus</v>
      </c>
      <c r="AM366" t="str">
        <f ca="1"/>
        <v>Kulo Internet</v>
      </c>
      <c r="AN366">
        <f ca="1"/>
        <v>46423</v>
      </c>
      <c r="AO366">
        <f ca="1"/>
        <v>12062.04</v>
      </c>
      <c r="AP366" t="str">
        <f ca="1"/>
        <v>Acct  5 - T.Rowe Price</v>
      </c>
      <c r="AQ366" t="str">
        <f ca="1"/>
        <v>Kulo Internet</v>
      </c>
      <c r="AR366">
        <f ca="1"/>
        <v>46423</v>
      </c>
      <c r="AS366">
        <f ca="1"/>
        <v>-2594.04</v>
      </c>
      <c r="AT366" t="str">
        <f ca="1"/>
        <v>Acct  6 - Platinum</v>
      </c>
      <c r="AU366" t="str">
        <f ca="1"/>
        <v>Kulo Internet</v>
      </c>
      <c r="AV366">
        <f ca="1"/>
        <v>46423</v>
      </c>
      <c r="AW366">
        <f ca="1"/>
        <v>-6897.82</v>
      </c>
      <c r="AX366" t="str">
        <f ca="1"/>
        <v>Acct  7 - Visa Go</v>
      </c>
      <c r="AY366" t="str">
        <f ca="1"/>
        <v>Kulo Internet</v>
      </c>
      <c r="AZ366">
        <f ca="1"/>
        <v>46423</v>
      </c>
      <c r="BA366">
        <f ca="1"/>
        <v>-4271.75</v>
      </c>
      <c r="BB366" t="str">
        <f ca="1"/>
        <v>Acct  8 - CareCredit</v>
      </c>
      <c r="BC366" t="str">
        <f ca="1"/>
        <v>Kulo Internet</v>
      </c>
      <c r="BD366">
        <f ca="1"/>
        <v>46423</v>
      </c>
      <c r="BE366">
        <f ca="1"/>
        <v>0</v>
      </c>
      <c r="BF366" t="str">
        <f ca="1"/>
        <v>Acct  9 - Costco</v>
      </c>
      <c r="BG366" t="str">
        <f ca="1"/>
        <v>Kulo Internet</v>
      </c>
      <c r="BH366">
        <f ca="1"/>
        <v>46423</v>
      </c>
      <c r="BI366">
        <f ca="1"/>
        <v>1680</v>
      </c>
      <c r="BJ366" t="str">
        <f ca="1"/>
        <v xml:space="preserve">Acct 10 - </v>
      </c>
      <c r="BK366" t="str">
        <f ca="1"/>
        <v>Kulo Internet</v>
      </c>
      <c r="BL366">
        <f ca="1"/>
        <v>46423</v>
      </c>
      <c r="BM366">
        <f ca="1"/>
        <v>12513.19</v>
      </c>
      <c r="BN366" t="str">
        <f ca="1"/>
        <v xml:space="preserve"> Checking</v>
      </c>
      <c r="BO366" t="str">
        <f ca="1"/>
        <v>Kulo Internet</v>
      </c>
      <c r="BP366">
        <f ca="1"/>
        <v>46423</v>
      </c>
      <c r="BQ366">
        <f ca="1"/>
        <v>-13763.61</v>
      </c>
      <c r="BR366" t="str">
        <f ca="1"/>
        <v xml:space="preserve"> Credit</v>
      </c>
      <c r="BS366" t="str">
        <f ca="1"/>
        <v>Kulo Internet</v>
      </c>
      <c r="BT366">
        <f ca="1"/>
        <v>46423</v>
      </c>
      <c r="BU366">
        <f ca="1"/>
        <v>38096.86</v>
      </c>
      <c r="BV366" t="str">
        <f ca="1"/>
        <v xml:space="preserve"> Savings</v>
      </c>
      <c r="BW366" t="str">
        <f ca="1"/>
        <v>Kulo Internet</v>
      </c>
      <c r="BX366">
        <f ca="1"/>
        <v>46423</v>
      </c>
      <c r="BY366">
        <f ca="1"/>
        <v>38526.44</v>
      </c>
      <c r="BZ366" t="str">
        <f ca="1"/>
        <v xml:space="preserve"> Net Worth</v>
      </c>
    </row>
    <row r="367" spans="1:78" x14ac:dyDescent="0.25">
      <c r="A367" t="str">
        <f ca="1"/>
        <v>Kulo Internet</v>
      </c>
      <c r="B367" s="8">
        <f ca="1"/>
        <v>46423</v>
      </c>
      <c r="C367" s="107">
        <f ca="1"/>
        <v>1125.3700000000028</v>
      </c>
      <c r="D367" t="str">
        <f ca="1"/>
        <v>Acct  1 - US Bank</v>
      </c>
      <c r="F367" t="str">
        <f ca="1"/>
        <v>Cese Phone</v>
      </c>
      <c r="G367" s="8">
        <f ca="1"/>
        <v>46423</v>
      </c>
      <c r="H367" s="107">
        <f ca="1"/>
        <v>12371.19</v>
      </c>
      <c r="I367" s="107">
        <f ca="1"/>
        <v>-13763.61</v>
      </c>
      <c r="J367" s="107">
        <f ca="1"/>
        <v>38096.86</v>
      </c>
      <c r="K367" s="107">
        <f ca="1"/>
        <v>38384.44</v>
      </c>
      <c r="L367" s="107">
        <f ca="1"/>
        <v>983.37000000000285</v>
      </c>
      <c r="M367" s="107">
        <f ca="1"/>
        <v>11387.819999999998</v>
      </c>
      <c r="N367" s="107">
        <f ca="1"/>
        <v>25920.39</v>
      </c>
      <c r="O367" s="107">
        <f ca="1"/>
        <v>114.43</v>
      </c>
      <c r="P367" s="107">
        <f ca="1"/>
        <v>12062.04</v>
      </c>
      <c r="Q367" s="107">
        <f ca="1"/>
        <v>-2594.04</v>
      </c>
      <c r="R367" s="107">
        <f ca="1"/>
        <v>-6897.82</v>
      </c>
      <c r="S367" s="107">
        <f ca="1"/>
        <v>-4271.75</v>
      </c>
      <c r="T367" s="107">
        <f ca="1"/>
        <v>0</v>
      </c>
      <c r="U367" s="107">
        <f ca="1"/>
        <v>1680</v>
      </c>
      <c r="W367" t="str">
        <f ca="1"/>
        <v>Cese Phone</v>
      </c>
      <c r="X367">
        <f ca="1"/>
        <v>46423</v>
      </c>
      <c r="Y367">
        <f ca="1"/>
        <v>983.37000000000285</v>
      </c>
      <c r="Z367" t="str">
        <f ca="1"/>
        <v>Acct  1 - US Bank</v>
      </c>
      <c r="AA367" t="str">
        <f ca="1"/>
        <v>Cese Phone</v>
      </c>
      <c r="AB367">
        <f ca="1"/>
        <v>46423</v>
      </c>
      <c r="AC367">
        <f ca="1"/>
        <v>11387.819999999998</v>
      </c>
      <c r="AD367" t="str">
        <f ca="1"/>
        <v>Acct  2 - Wells Fargo</v>
      </c>
      <c r="AE367" t="str">
        <f ca="1"/>
        <v>Cese Phone</v>
      </c>
      <c r="AF367">
        <f ca="1"/>
        <v>46423</v>
      </c>
      <c r="AG367">
        <f ca="1"/>
        <v>25920.39</v>
      </c>
      <c r="AH367" t="str">
        <f ca="1"/>
        <v>Acct  3 - ADP</v>
      </c>
      <c r="AI367" t="str">
        <f ca="1"/>
        <v>Cese Phone</v>
      </c>
      <c r="AJ367">
        <f ca="1"/>
        <v>46423</v>
      </c>
      <c r="AK367">
        <f ca="1"/>
        <v>114.43</v>
      </c>
      <c r="AL367" t="str">
        <f ca="1"/>
        <v>Acct  4 - Marcus</v>
      </c>
      <c r="AM367" t="str">
        <f ca="1"/>
        <v>Cese Phone</v>
      </c>
      <c r="AN367">
        <f ca="1"/>
        <v>46423</v>
      </c>
      <c r="AO367">
        <f ca="1"/>
        <v>12062.04</v>
      </c>
      <c r="AP367" t="str">
        <f ca="1"/>
        <v>Acct  5 - T.Rowe Price</v>
      </c>
      <c r="AQ367" t="str">
        <f ca="1"/>
        <v>Cese Phone</v>
      </c>
      <c r="AR367">
        <f ca="1"/>
        <v>46423</v>
      </c>
      <c r="AS367">
        <f ca="1"/>
        <v>-2594.04</v>
      </c>
      <c r="AT367" t="str">
        <f ca="1"/>
        <v>Acct  6 - Platinum</v>
      </c>
      <c r="AU367" t="str">
        <f ca="1"/>
        <v>Cese Phone</v>
      </c>
      <c r="AV367">
        <f ca="1"/>
        <v>46423</v>
      </c>
      <c r="AW367">
        <f ca="1"/>
        <v>-6897.82</v>
      </c>
      <c r="AX367" t="str">
        <f ca="1"/>
        <v>Acct  7 - Visa Go</v>
      </c>
      <c r="AY367" t="str">
        <f ca="1"/>
        <v>Cese Phone</v>
      </c>
      <c r="AZ367">
        <f ca="1"/>
        <v>46423</v>
      </c>
      <c r="BA367">
        <f ca="1"/>
        <v>-4271.75</v>
      </c>
      <c r="BB367" t="str">
        <f ca="1"/>
        <v>Acct  8 - CareCredit</v>
      </c>
      <c r="BC367" t="str">
        <f ca="1"/>
        <v>Cese Phone</v>
      </c>
      <c r="BD367">
        <f ca="1"/>
        <v>46423</v>
      </c>
      <c r="BE367">
        <f ca="1"/>
        <v>0</v>
      </c>
      <c r="BF367" t="str">
        <f ca="1"/>
        <v>Acct  9 - Costco</v>
      </c>
      <c r="BG367" t="str">
        <f ca="1"/>
        <v>Cese Phone</v>
      </c>
      <c r="BH367">
        <f ca="1"/>
        <v>46423</v>
      </c>
      <c r="BI367">
        <f ca="1"/>
        <v>1680</v>
      </c>
      <c r="BJ367" t="str">
        <f ca="1"/>
        <v xml:space="preserve">Acct 10 - </v>
      </c>
      <c r="BK367" t="str">
        <f ca="1"/>
        <v>Cese Phone</v>
      </c>
      <c r="BL367">
        <f ca="1"/>
        <v>46423</v>
      </c>
      <c r="BM367">
        <f ca="1"/>
        <v>12371.19</v>
      </c>
      <c r="BN367" t="str">
        <f ca="1"/>
        <v xml:space="preserve"> Checking</v>
      </c>
      <c r="BO367" t="str">
        <f ca="1"/>
        <v>Cese Phone</v>
      </c>
      <c r="BP367">
        <f ca="1"/>
        <v>46423</v>
      </c>
      <c r="BQ367">
        <f ca="1"/>
        <v>-13763.61</v>
      </c>
      <c r="BR367" t="str">
        <f ca="1"/>
        <v xml:space="preserve"> Credit</v>
      </c>
      <c r="BS367" t="str">
        <f ca="1"/>
        <v>Cese Phone</v>
      </c>
      <c r="BT367">
        <f ca="1"/>
        <v>46423</v>
      </c>
      <c r="BU367">
        <f ca="1"/>
        <v>38096.86</v>
      </c>
      <c r="BV367" t="str">
        <f ca="1"/>
        <v xml:space="preserve"> Savings</v>
      </c>
      <c r="BW367" t="str">
        <f ca="1"/>
        <v>Cese Phone</v>
      </c>
      <c r="BX367">
        <f ca="1"/>
        <v>46423</v>
      </c>
      <c r="BY367">
        <f ca="1"/>
        <v>38384.44</v>
      </c>
      <c r="BZ367" t="str">
        <f ca="1"/>
        <v xml:space="preserve"> Net Worth</v>
      </c>
    </row>
    <row r="368" spans="1:78" x14ac:dyDescent="0.25">
      <c r="A368" t="str">
        <f ca="1"/>
        <v>Cese Phone</v>
      </c>
      <c r="B368" s="8">
        <f ca="1"/>
        <v>46423</v>
      </c>
      <c r="C368" s="107">
        <f ca="1"/>
        <v>983.37000000000285</v>
      </c>
      <c r="D368" t="str">
        <f ca="1"/>
        <v>Acct  1 - US Bank</v>
      </c>
      <c r="F368" t="str">
        <f ca="1"/>
        <v>Phone</v>
      </c>
      <c r="G368" s="8">
        <f ca="1"/>
        <v>46423</v>
      </c>
      <c r="H368" s="107">
        <f ca="1"/>
        <v>12220.52</v>
      </c>
      <c r="I368" s="107">
        <f ca="1"/>
        <v>-13763.61</v>
      </c>
      <c r="J368" s="107">
        <f ca="1"/>
        <v>38096.86</v>
      </c>
      <c r="K368" s="107">
        <f ca="1"/>
        <v>38233.770000000004</v>
      </c>
      <c r="L368" s="107">
        <f ca="1"/>
        <v>832.70000000000289</v>
      </c>
      <c r="M368" s="107">
        <f ca="1"/>
        <v>11387.819999999998</v>
      </c>
      <c r="N368" s="107">
        <f ca="1"/>
        <v>25920.39</v>
      </c>
      <c r="O368" s="107">
        <f ca="1"/>
        <v>114.43</v>
      </c>
      <c r="P368" s="107">
        <f ca="1"/>
        <v>12062.04</v>
      </c>
      <c r="Q368" s="107">
        <f ca="1"/>
        <v>-2594.04</v>
      </c>
      <c r="R368" s="107">
        <f ca="1"/>
        <v>-6897.82</v>
      </c>
      <c r="S368" s="107">
        <f ca="1"/>
        <v>-4271.75</v>
      </c>
      <c r="T368" s="107">
        <f ca="1"/>
        <v>0</v>
      </c>
      <c r="U368" s="107">
        <f ca="1"/>
        <v>1680</v>
      </c>
      <c r="W368" t="str">
        <f ca="1"/>
        <v>Phone</v>
      </c>
      <c r="X368">
        <f ca="1"/>
        <v>46423</v>
      </c>
      <c r="Y368">
        <f ca="1"/>
        <v>832.70000000000289</v>
      </c>
      <c r="Z368" t="str">
        <f ca="1"/>
        <v>Acct  1 - US Bank</v>
      </c>
      <c r="AA368" t="str">
        <f ca="1"/>
        <v>Phone</v>
      </c>
      <c r="AB368">
        <f ca="1"/>
        <v>46423</v>
      </c>
      <c r="AC368">
        <f ca="1"/>
        <v>11387.819999999998</v>
      </c>
      <c r="AD368" t="str">
        <f ca="1"/>
        <v>Acct  2 - Wells Fargo</v>
      </c>
      <c r="AE368" t="str">
        <f ca="1"/>
        <v>Phone</v>
      </c>
      <c r="AF368">
        <f ca="1"/>
        <v>46423</v>
      </c>
      <c r="AG368">
        <f ca="1"/>
        <v>25920.39</v>
      </c>
      <c r="AH368" t="str">
        <f ca="1"/>
        <v>Acct  3 - ADP</v>
      </c>
      <c r="AI368" t="str">
        <f ca="1"/>
        <v>Phone</v>
      </c>
      <c r="AJ368">
        <f ca="1"/>
        <v>46423</v>
      </c>
      <c r="AK368">
        <f ca="1"/>
        <v>114.43</v>
      </c>
      <c r="AL368" t="str">
        <f ca="1"/>
        <v>Acct  4 - Marcus</v>
      </c>
      <c r="AM368" t="str">
        <f ca="1"/>
        <v>Phone</v>
      </c>
      <c r="AN368">
        <f ca="1"/>
        <v>46423</v>
      </c>
      <c r="AO368">
        <f ca="1"/>
        <v>12062.04</v>
      </c>
      <c r="AP368" t="str">
        <f ca="1"/>
        <v>Acct  5 - T.Rowe Price</v>
      </c>
      <c r="AQ368" t="str">
        <f ca="1"/>
        <v>Phone</v>
      </c>
      <c r="AR368">
        <f ca="1"/>
        <v>46423</v>
      </c>
      <c r="AS368">
        <f ca="1"/>
        <v>-2594.04</v>
      </c>
      <c r="AT368" t="str">
        <f ca="1"/>
        <v>Acct  6 - Platinum</v>
      </c>
      <c r="AU368" t="str">
        <f ca="1"/>
        <v>Phone</v>
      </c>
      <c r="AV368">
        <f ca="1"/>
        <v>46423</v>
      </c>
      <c r="AW368">
        <f ca="1"/>
        <v>-6897.82</v>
      </c>
      <c r="AX368" t="str">
        <f ca="1"/>
        <v>Acct  7 - Visa Go</v>
      </c>
      <c r="AY368" t="str">
        <f ca="1"/>
        <v>Phone</v>
      </c>
      <c r="AZ368">
        <f ca="1"/>
        <v>46423</v>
      </c>
      <c r="BA368">
        <f ca="1"/>
        <v>-4271.75</v>
      </c>
      <c r="BB368" t="str">
        <f ca="1"/>
        <v>Acct  8 - CareCredit</v>
      </c>
      <c r="BC368" t="str">
        <f ca="1"/>
        <v>Phone</v>
      </c>
      <c r="BD368">
        <f ca="1"/>
        <v>46423</v>
      </c>
      <c r="BE368">
        <f ca="1"/>
        <v>0</v>
      </c>
      <c r="BF368" t="str">
        <f ca="1"/>
        <v>Acct  9 - Costco</v>
      </c>
      <c r="BG368" t="str">
        <f ca="1"/>
        <v>Phone</v>
      </c>
      <c r="BH368">
        <f ca="1"/>
        <v>46423</v>
      </c>
      <c r="BI368">
        <f ca="1"/>
        <v>1680</v>
      </c>
      <c r="BJ368" t="str">
        <f ca="1"/>
        <v xml:space="preserve">Acct 10 - </v>
      </c>
      <c r="BK368" t="str">
        <f ca="1"/>
        <v>Phone</v>
      </c>
      <c r="BL368">
        <f ca="1"/>
        <v>46423</v>
      </c>
      <c r="BM368">
        <f ca="1"/>
        <v>12220.52</v>
      </c>
      <c r="BN368" t="str">
        <f ca="1"/>
        <v xml:space="preserve"> Checking</v>
      </c>
      <c r="BO368" t="str">
        <f ca="1"/>
        <v>Phone</v>
      </c>
      <c r="BP368">
        <f ca="1"/>
        <v>46423</v>
      </c>
      <c r="BQ368">
        <f ca="1"/>
        <v>-13763.61</v>
      </c>
      <c r="BR368" t="str">
        <f ca="1"/>
        <v xml:space="preserve"> Credit</v>
      </c>
      <c r="BS368" t="str">
        <f ca="1"/>
        <v>Phone</v>
      </c>
      <c r="BT368">
        <f ca="1"/>
        <v>46423</v>
      </c>
      <c r="BU368">
        <f ca="1"/>
        <v>38096.86</v>
      </c>
      <c r="BV368" t="str">
        <f ca="1"/>
        <v xml:space="preserve"> Savings</v>
      </c>
      <c r="BW368" t="str">
        <f ca="1"/>
        <v>Phone</v>
      </c>
      <c r="BX368">
        <f ca="1"/>
        <v>46423</v>
      </c>
      <c r="BY368">
        <f ca="1"/>
        <v>38233.770000000004</v>
      </c>
      <c r="BZ368" t="str">
        <f ca="1"/>
        <v xml:space="preserve"> Net Worth</v>
      </c>
    </row>
    <row r="369" spans="1:78" x14ac:dyDescent="0.25">
      <c r="A369" t="str">
        <f ca="1"/>
        <v>Phone</v>
      </c>
      <c r="B369" s="8">
        <f ca="1"/>
        <v>46423</v>
      </c>
      <c r="C369" s="107">
        <f ca="1"/>
        <v>832.70000000000289</v>
      </c>
      <c r="D369" t="str">
        <f ca="1"/>
        <v>Acct  1 - US Bank</v>
      </c>
      <c r="F369" t="str">
        <f ca="1"/>
        <v>Sony</v>
      </c>
      <c r="G369" s="8">
        <f ca="1"/>
        <v>46426</v>
      </c>
      <c r="H369" s="107">
        <f ca="1"/>
        <v>12202.53</v>
      </c>
      <c r="I369" s="107">
        <f ca="1"/>
        <v>-13763.61</v>
      </c>
      <c r="J369" s="107">
        <f ca="1"/>
        <v>38096.86</v>
      </c>
      <c r="K369" s="107">
        <f ca="1"/>
        <v>38215.78</v>
      </c>
      <c r="L369" s="107">
        <f ca="1"/>
        <v>814.71000000000288</v>
      </c>
      <c r="M369" s="107">
        <f ca="1"/>
        <v>11387.819999999998</v>
      </c>
      <c r="N369" s="107">
        <f ca="1"/>
        <v>25920.39</v>
      </c>
      <c r="O369" s="107">
        <f ca="1"/>
        <v>114.43</v>
      </c>
      <c r="P369" s="107">
        <f ca="1"/>
        <v>12062.04</v>
      </c>
      <c r="Q369" s="107">
        <f ca="1"/>
        <v>-2594.04</v>
      </c>
      <c r="R369" s="107">
        <f ca="1"/>
        <v>-6897.82</v>
      </c>
      <c r="S369" s="107">
        <f ca="1"/>
        <v>-4271.75</v>
      </c>
      <c r="T369" s="107">
        <f ca="1"/>
        <v>0</v>
      </c>
      <c r="U369" s="107">
        <f ca="1"/>
        <v>1680</v>
      </c>
      <c r="W369" t="str">
        <f ca="1"/>
        <v>Sony</v>
      </c>
      <c r="X369">
        <f ca="1"/>
        <v>46426</v>
      </c>
      <c r="Y369">
        <f ca="1"/>
        <v>814.71000000000288</v>
      </c>
      <c r="Z369" t="str">
        <f ca="1"/>
        <v>Acct  1 - US Bank</v>
      </c>
      <c r="AA369" t="str">
        <f ca="1"/>
        <v>Sony</v>
      </c>
      <c r="AB369">
        <f ca="1"/>
        <v>46426</v>
      </c>
      <c r="AC369">
        <f ca="1"/>
        <v>11387.819999999998</v>
      </c>
      <c r="AD369" t="str">
        <f ca="1"/>
        <v>Acct  2 - Wells Fargo</v>
      </c>
      <c r="AE369" t="str">
        <f ca="1"/>
        <v>Sony</v>
      </c>
      <c r="AF369">
        <f ca="1"/>
        <v>46426</v>
      </c>
      <c r="AG369">
        <f ca="1"/>
        <v>25920.39</v>
      </c>
      <c r="AH369" t="str">
        <f ca="1"/>
        <v>Acct  3 - ADP</v>
      </c>
      <c r="AI369" t="str">
        <f ca="1"/>
        <v>Sony</v>
      </c>
      <c r="AJ369">
        <f ca="1"/>
        <v>46426</v>
      </c>
      <c r="AK369">
        <f ca="1"/>
        <v>114.43</v>
      </c>
      <c r="AL369" t="str">
        <f ca="1"/>
        <v>Acct  4 - Marcus</v>
      </c>
      <c r="AM369" t="str">
        <f ca="1"/>
        <v>Sony</v>
      </c>
      <c r="AN369">
        <f ca="1"/>
        <v>46426</v>
      </c>
      <c r="AO369">
        <f ca="1"/>
        <v>12062.04</v>
      </c>
      <c r="AP369" t="str">
        <f ca="1"/>
        <v>Acct  5 - T.Rowe Price</v>
      </c>
      <c r="AQ369" t="str">
        <f ca="1"/>
        <v>Sony</v>
      </c>
      <c r="AR369">
        <f ca="1"/>
        <v>46426</v>
      </c>
      <c r="AS369">
        <f ca="1"/>
        <v>-2594.04</v>
      </c>
      <c r="AT369" t="str">
        <f ca="1"/>
        <v>Acct  6 - Platinum</v>
      </c>
      <c r="AU369" t="str">
        <f ca="1"/>
        <v>Sony</v>
      </c>
      <c r="AV369">
        <f ca="1"/>
        <v>46426</v>
      </c>
      <c r="AW369">
        <f ca="1"/>
        <v>-6897.82</v>
      </c>
      <c r="AX369" t="str">
        <f ca="1"/>
        <v>Acct  7 - Visa Go</v>
      </c>
      <c r="AY369" t="str">
        <f ca="1"/>
        <v>Sony</v>
      </c>
      <c r="AZ369">
        <f ca="1"/>
        <v>46426</v>
      </c>
      <c r="BA369">
        <f ca="1"/>
        <v>-4271.75</v>
      </c>
      <c r="BB369" t="str">
        <f ca="1"/>
        <v>Acct  8 - CareCredit</v>
      </c>
      <c r="BC369" t="str">
        <f ca="1"/>
        <v>Sony</v>
      </c>
      <c r="BD369">
        <f ca="1"/>
        <v>46426</v>
      </c>
      <c r="BE369">
        <f ca="1"/>
        <v>0</v>
      </c>
      <c r="BF369" t="str">
        <f ca="1"/>
        <v>Acct  9 - Costco</v>
      </c>
      <c r="BG369" t="str">
        <f ca="1"/>
        <v>Sony</v>
      </c>
      <c r="BH369">
        <f ca="1"/>
        <v>46426</v>
      </c>
      <c r="BI369">
        <f ca="1"/>
        <v>1680</v>
      </c>
      <c r="BJ369" t="str">
        <f ca="1"/>
        <v xml:space="preserve">Acct 10 - </v>
      </c>
      <c r="BK369" t="str">
        <f ca="1"/>
        <v>Sony</v>
      </c>
      <c r="BL369">
        <f ca="1"/>
        <v>46426</v>
      </c>
      <c r="BM369">
        <f ca="1"/>
        <v>12202.53</v>
      </c>
      <c r="BN369" t="str">
        <f ca="1"/>
        <v xml:space="preserve"> Checking</v>
      </c>
      <c r="BO369" t="str">
        <f ca="1"/>
        <v>Sony</v>
      </c>
      <c r="BP369">
        <f ca="1"/>
        <v>46426</v>
      </c>
      <c r="BQ369">
        <f ca="1"/>
        <v>-13763.61</v>
      </c>
      <c r="BR369" t="str">
        <f ca="1"/>
        <v xml:space="preserve"> Credit</v>
      </c>
      <c r="BS369" t="str">
        <f ca="1"/>
        <v>Sony</v>
      </c>
      <c r="BT369">
        <f ca="1"/>
        <v>46426</v>
      </c>
      <c r="BU369">
        <f ca="1"/>
        <v>38096.86</v>
      </c>
      <c r="BV369" t="str">
        <f ca="1"/>
        <v xml:space="preserve"> Savings</v>
      </c>
      <c r="BW369" t="str">
        <f ca="1"/>
        <v>Sony</v>
      </c>
      <c r="BX369">
        <f ca="1"/>
        <v>46426</v>
      </c>
      <c r="BY369">
        <f ca="1"/>
        <v>38215.78</v>
      </c>
      <c r="BZ369" t="str">
        <f ca="1"/>
        <v xml:space="preserve"> Net Worth</v>
      </c>
    </row>
    <row r="370" spans="1:78" x14ac:dyDescent="0.25">
      <c r="A370" t="str">
        <f ca="1"/>
        <v>Sony</v>
      </c>
      <c r="B370" s="8">
        <f ca="1"/>
        <v>46426</v>
      </c>
      <c r="C370" s="107">
        <f ca="1"/>
        <v>814.71000000000288</v>
      </c>
      <c r="D370" t="str">
        <f ca="1"/>
        <v>Acct  1 - US Bank</v>
      </c>
      <c r="F370" t="str">
        <f ca="1"/>
        <v>Phone Insurance</v>
      </c>
      <c r="G370" s="8">
        <f ca="1"/>
        <v>46426</v>
      </c>
      <c r="H370" s="107">
        <f ca="1"/>
        <v>12194.53</v>
      </c>
      <c r="I370" s="107">
        <f ca="1"/>
        <v>-13763.61</v>
      </c>
      <c r="J370" s="107">
        <f ca="1"/>
        <v>38096.86</v>
      </c>
      <c r="K370" s="107">
        <f ca="1"/>
        <v>38207.78</v>
      </c>
      <c r="L370" s="107">
        <f ca="1"/>
        <v>806.71000000000288</v>
      </c>
      <c r="M370" s="107">
        <f ca="1"/>
        <v>11387.819999999998</v>
      </c>
      <c r="N370" s="107">
        <f ca="1"/>
        <v>25920.39</v>
      </c>
      <c r="O370" s="107">
        <f ca="1"/>
        <v>114.43</v>
      </c>
      <c r="P370" s="107">
        <f ca="1"/>
        <v>12062.04</v>
      </c>
      <c r="Q370" s="107">
        <f ca="1"/>
        <v>-2594.04</v>
      </c>
      <c r="R370" s="107">
        <f ca="1"/>
        <v>-6897.82</v>
      </c>
      <c r="S370" s="107">
        <f ca="1"/>
        <v>-4271.75</v>
      </c>
      <c r="T370" s="107">
        <f ca="1"/>
        <v>0</v>
      </c>
      <c r="U370" s="107">
        <f ca="1"/>
        <v>1680</v>
      </c>
      <c r="W370" t="str">
        <f ca="1"/>
        <v>Phone Insurance</v>
      </c>
      <c r="X370">
        <f ca="1"/>
        <v>46426</v>
      </c>
      <c r="Y370">
        <f ca="1"/>
        <v>806.71000000000288</v>
      </c>
      <c r="Z370" t="str">
        <f ca="1"/>
        <v>Acct  1 - US Bank</v>
      </c>
      <c r="AA370" t="str">
        <f ca="1"/>
        <v>Phone Insurance</v>
      </c>
      <c r="AB370">
        <f ca="1"/>
        <v>46426</v>
      </c>
      <c r="AC370">
        <f ca="1"/>
        <v>11387.819999999998</v>
      </c>
      <c r="AD370" t="str">
        <f ca="1"/>
        <v>Acct  2 - Wells Fargo</v>
      </c>
      <c r="AE370" t="str">
        <f ca="1"/>
        <v>Phone Insurance</v>
      </c>
      <c r="AF370">
        <f ca="1"/>
        <v>46426</v>
      </c>
      <c r="AG370">
        <f ca="1"/>
        <v>25920.39</v>
      </c>
      <c r="AH370" t="str">
        <f ca="1"/>
        <v>Acct  3 - ADP</v>
      </c>
      <c r="AI370" t="str">
        <f ca="1"/>
        <v>Phone Insurance</v>
      </c>
      <c r="AJ370">
        <f ca="1"/>
        <v>46426</v>
      </c>
      <c r="AK370">
        <f ca="1"/>
        <v>114.43</v>
      </c>
      <c r="AL370" t="str">
        <f ca="1"/>
        <v>Acct  4 - Marcus</v>
      </c>
      <c r="AM370" t="str">
        <f ca="1"/>
        <v>Phone Insurance</v>
      </c>
      <c r="AN370">
        <f ca="1"/>
        <v>46426</v>
      </c>
      <c r="AO370">
        <f ca="1"/>
        <v>12062.04</v>
      </c>
      <c r="AP370" t="str">
        <f ca="1"/>
        <v>Acct  5 - T.Rowe Price</v>
      </c>
      <c r="AQ370" t="str">
        <f ca="1"/>
        <v>Phone Insurance</v>
      </c>
      <c r="AR370">
        <f ca="1"/>
        <v>46426</v>
      </c>
      <c r="AS370">
        <f ca="1"/>
        <v>-2594.04</v>
      </c>
      <c r="AT370" t="str">
        <f ca="1"/>
        <v>Acct  6 - Platinum</v>
      </c>
      <c r="AU370" t="str">
        <f ca="1"/>
        <v>Phone Insurance</v>
      </c>
      <c r="AV370">
        <f ca="1"/>
        <v>46426</v>
      </c>
      <c r="AW370">
        <f ca="1"/>
        <v>-6897.82</v>
      </c>
      <c r="AX370" t="str">
        <f ca="1"/>
        <v>Acct  7 - Visa Go</v>
      </c>
      <c r="AY370" t="str">
        <f ca="1"/>
        <v>Phone Insurance</v>
      </c>
      <c r="AZ370">
        <f ca="1"/>
        <v>46426</v>
      </c>
      <c r="BA370">
        <f ca="1"/>
        <v>-4271.75</v>
      </c>
      <c r="BB370" t="str">
        <f ca="1"/>
        <v>Acct  8 - CareCredit</v>
      </c>
      <c r="BC370" t="str">
        <f ca="1"/>
        <v>Phone Insurance</v>
      </c>
      <c r="BD370">
        <f ca="1"/>
        <v>46426</v>
      </c>
      <c r="BE370">
        <f ca="1"/>
        <v>0</v>
      </c>
      <c r="BF370" t="str">
        <f ca="1"/>
        <v>Acct  9 - Costco</v>
      </c>
      <c r="BG370" t="str">
        <f ca="1"/>
        <v>Phone Insurance</v>
      </c>
      <c r="BH370">
        <f ca="1"/>
        <v>46426</v>
      </c>
      <c r="BI370">
        <f ca="1"/>
        <v>1680</v>
      </c>
      <c r="BJ370" t="str">
        <f ca="1"/>
        <v xml:space="preserve">Acct 10 - </v>
      </c>
      <c r="BK370" t="str">
        <f ca="1"/>
        <v>Phone Insurance</v>
      </c>
      <c r="BL370">
        <f ca="1"/>
        <v>46426</v>
      </c>
      <c r="BM370">
        <f ca="1"/>
        <v>12194.53</v>
      </c>
      <c r="BN370" t="str">
        <f ca="1"/>
        <v xml:space="preserve"> Checking</v>
      </c>
      <c r="BO370" t="str">
        <f ca="1"/>
        <v>Phone Insurance</v>
      </c>
      <c r="BP370">
        <f ca="1"/>
        <v>46426</v>
      </c>
      <c r="BQ370">
        <f ca="1"/>
        <v>-13763.61</v>
      </c>
      <c r="BR370" t="str">
        <f ca="1"/>
        <v xml:space="preserve"> Credit</v>
      </c>
      <c r="BS370" t="str">
        <f ca="1"/>
        <v>Phone Insurance</v>
      </c>
      <c r="BT370">
        <f ca="1"/>
        <v>46426</v>
      </c>
      <c r="BU370">
        <f ca="1"/>
        <v>38096.86</v>
      </c>
      <c r="BV370" t="str">
        <f ca="1"/>
        <v xml:space="preserve"> Savings</v>
      </c>
      <c r="BW370" t="str">
        <f ca="1"/>
        <v>Phone Insurance</v>
      </c>
      <c r="BX370">
        <f ca="1"/>
        <v>46426</v>
      </c>
      <c r="BY370">
        <f ca="1"/>
        <v>38207.78</v>
      </c>
      <c r="BZ370" t="str">
        <f ca="1"/>
        <v xml:space="preserve"> Net Worth</v>
      </c>
    </row>
    <row r="371" spans="1:78" x14ac:dyDescent="0.25">
      <c r="A371" t="str">
        <f ca="1"/>
        <v>Phone Insurance</v>
      </c>
      <c r="B371" s="8">
        <f ca="1"/>
        <v>46426</v>
      </c>
      <c r="C371" s="107">
        <f ca="1"/>
        <v>806.71000000000288</v>
      </c>
      <c r="D371" t="str">
        <f ca="1"/>
        <v>Acct  1 - US Bank</v>
      </c>
      <c r="F371" t="str">
        <f ca="1"/>
        <v>Amazon</v>
      </c>
      <c r="G371" s="8">
        <f ca="1"/>
        <v>46427</v>
      </c>
      <c r="H371" s="107">
        <f ca="1"/>
        <v>12178.380000000001</v>
      </c>
      <c r="I371" s="107">
        <f ca="1"/>
        <v>-13763.61</v>
      </c>
      <c r="J371" s="107">
        <f ca="1"/>
        <v>38096.86</v>
      </c>
      <c r="K371" s="107">
        <f ca="1"/>
        <v>38191.630000000005</v>
      </c>
      <c r="L371" s="107">
        <f ca="1"/>
        <v>790.5600000000029</v>
      </c>
      <c r="M371" s="107">
        <f ca="1"/>
        <v>11387.819999999998</v>
      </c>
      <c r="N371" s="107">
        <f ca="1"/>
        <v>25920.39</v>
      </c>
      <c r="O371" s="107">
        <f ca="1"/>
        <v>114.43</v>
      </c>
      <c r="P371" s="107">
        <f ca="1"/>
        <v>12062.04</v>
      </c>
      <c r="Q371" s="107">
        <f ca="1"/>
        <v>-2594.04</v>
      </c>
      <c r="R371" s="107">
        <f ca="1"/>
        <v>-6897.82</v>
      </c>
      <c r="S371" s="107">
        <f ca="1"/>
        <v>-4271.75</v>
      </c>
      <c r="T371" s="107">
        <f ca="1"/>
        <v>0</v>
      </c>
      <c r="U371" s="107">
        <f ca="1"/>
        <v>1680</v>
      </c>
      <c r="W371" t="str">
        <f ca="1"/>
        <v>Amazon</v>
      </c>
      <c r="X371">
        <f ca="1"/>
        <v>46427</v>
      </c>
      <c r="Y371">
        <f ca="1"/>
        <v>790.5600000000029</v>
      </c>
      <c r="Z371" t="str">
        <f ca="1"/>
        <v>Acct  1 - US Bank</v>
      </c>
      <c r="AA371" t="str">
        <f ca="1"/>
        <v>Amazon</v>
      </c>
      <c r="AB371">
        <f ca="1"/>
        <v>46427</v>
      </c>
      <c r="AC371">
        <f ca="1"/>
        <v>11387.819999999998</v>
      </c>
      <c r="AD371" t="str">
        <f ca="1"/>
        <v>Acct  2 - Wells Fargo</v>
      </c>
      <c r="AE371" t="str">
        <f ca="1"/>
        <v>Amazon</v>
      </c>
      <c r="AF371">
        <f ca="1"/>
        <v>46427</v>
      </c>
      <c r="AG371">
        <f ca="1"/>
        <v>25920.39</v>
      </c>
      <c r="AH371" t="str">
        <f ca="1"/>
        <v>Acct  3 - ADP</v>
      </c>
      <c r="AI371" t="str">
        <f ca="1"/>
        <v>Amazon</v>
      </c>
      <c r="AJ371">
        <f ca="1"/>
        <v>46427</v>
      </c>
      <c r="AK371">
        <f ca="1"/>
        <v>114.43</v>
      </c>
      <c r="AL371" t="str">
        <f ca="1"/>
        <v>Acct  4 - Marcus</v>
      </c>
      <c r="AM371" t="str">
        <f ca="1"/>
        <v>Amazon</v>
      </c>
      <c r="AN371">
        <f ca="1"/>
        <v>46427</v>
      </c>
      <c r="AO371">
        <f ca="1"/>
        <v>12062.04</v>
      </c>
      <c r="AP371" t="str">
        <f ca="1"/>
        <v>Acct  5 - T.Rowe Price</v>
      </c>
      <c r="AQ371" t="str">
        <f ca="1"/>
        <v>Amazon</v>
      </c>
      <c r="AR371">
        <f ca="1"/>
        <v>46427</v>
      </c>
      <c r="AS371">
        <f ca="1"/>
        <v>-2594.04</v>
      </c>
      <c r="AT371" t="str">
        <f ca="1"/>
        <v>Acct  6 - Platinum</v>
      </c>
      <c r="AU371" t="str">
        <f ca="1"/>
        <v>Amazon</v>
      </c>
      <c r="AV371">
        <f ca="1"/>
        <v>46427</v>
      </c>
      <c r="AW371">
        <f ca="1"/>
        <v>-6897.82</v>
      </c>
      <c r="AX371" t="str">
        <f ca="1"/>
        <v>Acct  7 - Visa Go</v>
      </c>
      <c r="AY371" t="str">
        <f ca="1"/>
        <v>Amazon</v>
      </c>
      <c r="AZ371">
        <f ca="1"/>
        <v>46427</v>
      </c>
      <c r="BA371">
        <f ca="1"/>
        <v>-4271.75</v>
      </c>
      <c r="BB371" t="str">
        <f ca="1"/>
        <v>Acct  8 - CareCredit</v>
      </c>
      <c r="BC371" t="str">
        <f ca="1"/>
        <v>Amazon</v>
      </c>
      <c r="BD371">
        <f ca="1"/>
        <v>46427</v>
      </c>
      <c r="BE371">
        <f ca="1"/>
        <v>0</v>
      </c>
      <c r="BF371" t="str">
        <f ca="1"/>
        <v>Acct  9 - Costco</v>
      </c>
      <c r="BG371" t="str">
        <f ca="1"/>
        <v>Amazon</v>
      </c>
      <c r="BH371">
        <f ca="1"/>
        <v>46427</v>
      </c>
      <c r="BI371">
        <f ca="1"/>
        <v>1680</v>
      </c>
      <c r="BJ371" t="str">
        <f ca="1"/>
        <v xml:space="preserve">Acct 10 - </v>
      </c>
      <c r="BK371" t="str">
        <f ca="1"/>
        <v>Amazon</v>
      </c>
      <c r="BL371">
        <f ca="1"/>
        <v>46427</v>
      </c>
      <c r="BM371">
        <f ca="1"/>
        <v>12178.380000000001</v>
      </c>
      <c r="BN371" t="str">
        <f ca="1"/>
        <v xml:space="preserve"> Checking</v>
      </c>
      <c r="BO371" t="str">
        <f ca="1"/>
        <v>Amazon</v>
      </c>
      <c r="BP371">
        <f ca="1"/>
        <v>46427</v>
      </c>
      <c r="BQ371">
        <f ca="1"/>
        <v>-13763.61</v>
      </c>
      <c r="BR371" t="str">
        <f ca="1"/>
        <v xml:space="preserve"> Credit</v>
      </c>
      <c r="BS371" t="str">
        <f ca="1"/>
        <v>Amazon</v>
      </c>
      <c r="BT371">
        <f ca="1"/>
        <v>46427</v>
      </c>
      <c r="BU371">
        <f ca="1"/>
        <v>38096.86</v>
      </c>
      <c r="BV371" t="str">
        <f ca="1"/>
        <v xml:space="preserve"> Savings</v>
      </c>
      <c r="BW371" t="str">
        <f ca="1"/>
        <v>Amazon</v>
      </c>
      <c r="BX371">
        <f ca="1"/>
        <v>46427</v>
      </c>
      <c r="BY371">
        <f ca="1"/>
        <v>38191.630000000005</v>
      </c>
      <c r="BZ371" t="str">
        <f ca="1"/>
        <v xml:space="preserve"> Net Worth</v>
      </c>
    </row>
    <row r="372" spans="1:78" x14ac:dyDescent="0.25">
      <c r="A372" t="str">
        <f ca="1"/>
        <v>Amazon</v>
      </c>
      <c r="B372" s="8">
        <f ca="1"/>
        <v>46427</v>
      </c>
      <c r="C372" s="107">
        <f ca="1"/>
        <v>790.5600000000029</v>
      </c>
      <c r="D372" t="str">
        <f ca="1"/>
        <v>Acct  1 - US Bank</v>
      </c>
      <c r="F372" t="str">
        <f ca="1"/>
        <v>Viso Go</v>
      </c>
      <c r="G372" s="8">
        <f ca="1"/>
        <v>46429</v>
      </c>
      <c r="H372" s="107">
        <f ca="1"/>
        <v>11903.380000000001</v>
      </c>
      <c r="I372" s="107">
        <f ca="1"/>
        <v>-13617.61</v>
      </c>
      <c r="J372" s="107">
        <f ca="1"/>
        <v>38096.86</v>
      </c>
      <c r="K372" s="107">
        <f ca="1"/>
        <v>38062.630000000005</v>
      </c>
      <c r="L372" s="107">
        <f ca="1"/>
        <v>515.5600000000029</v>
      </c>
      <c r="M372" s="107">
        <f ca="1"/>
        <v>11387.819999999998</v>
      </c>
      <c r="N372" s="107">
        <f ca="1"/>
        <v>25920.39</v>
      </c>
      <c r="O372" s="107">
        <f ca="1"/>
        <v>114.43</v>
      </c>
      <c r="P372" s="107">
        <f ca="1"/>
        <v>12062.04</v>
      </c>
      <c r="Q372" s="107">
        <f ca="1"/>
        <v>-2594.04</v>
      </c>
      <c r="R372" s="107">
        <f ca="1"/>
        <v>-6751.82</v>
      </c>
      <c r="S372" s="107">
        <f ca="1"/>
        <v>-4271.75</v>
      </c>
      <c r="T372" s="107">
        <f ca="1"/>
        <v>0</v>
      </c>
      <c r="U372" s="107">
        <f ca="1"/>
        <v>1680</v>
      </c>
      <c r="W372" t="str">
        <f ca="1"/>
        <v>Viso Go</v>
      </c>
      <c r="X372">
        <f ca="1"/>
        <v>46429</v>
      </c>
      <c r="Y372">
        <f ca="1"/>
        <v>515.5600000000029</v>
      </c>
      <c r="Z372" t="str">
        <f ca="1"/>
        <v>Acct  1 - US Bank</v>
      </c>
      <c r="AA372" t="str">
        <f ca="1"/>
        <v>Viso Go</v>
      </c>
      <c r="AB372">
        <f ca="1"/>
        <v>46429</v>
      </c>
      <c r="AC372">
        <f ca="1"/>
        <v>11387.819999999998</v>
      </c>
      <c r="AD372" t="str">
        <f ca="1"/>
        <v>Acct  2 - Wells Fargo</v>
      </c>
      <c r="AE372" t="str">
        <f ca="1"/>
        <v>Viso Go</v>
      </c>
      <c r="AF372">
        <f ca="1"/>
        <v>46429</v>
      </c>
      <c r="AG372">
        <f ca="1"/>
        <v>25920.39</v>
      </c>
      <c r="AH372" t="str">
        <f ca="1"/>
        <v>Acct  3 - ADP</v>
      </c>
      <c r="AI372" t="str">
        <f ca="1"/>
        <v>Viso Go</v>
      </c>
      <c r="AJ372">
        <f ca="1"/>
        <v>46429</v>
      </c>
      <c r="AK372">
        <f ca="1"/>
        <v>114.43</v>
      </c>
      <c r="AL372" t="str">
        <f ca="1"/>
        <v>Acct  4 - Marcus</v>
      </c>
      <c r="AM372" t="str">
        <f ca="1"/>
        <v>Viso Go</v>
      </c>
      <c r="AN372">
        <f ca="1"/>
        <v>46429</v>
      </c>
      <c r="AO372">
        <f ca="1"/>
        <v>12062.04</v>
      </c>
      <c r="AP372" t="str">
        <f ca="1"/>
        <v>Acct  5 - T.Rowe Price</v>
      </c>
      <c r="AQ372" t="str">
        <f ca="1"/>
        <v>Viso Go</v>
      </c>
      <c r="AR372">
        <f ca="1"/>
        <v>46429</v>
      </c>
      <c r="AS372">
        <f ca="1"/>
        <v>-2594.04</v>
      </c>
      <c r="AT372" t="str">
        <f ca="1"/>
        <v>Acct  6 - Platinum</v>
      </c>
      <c r="AU372" t="str">
        <f ca="1"/>
        <v>Viso Go</v>
      </c>
      <c r="AV372">
        <f ca="1"/>
        <v>46429</v>
      </c>
      <c r="AW372">
        <f ca="1"/>
        <v>-6751.82</v>
      </c>
      <c r="AX372" t="str">
        <f ca="1"/>
        <v>Acct  7 - Visa Go</v>
      </c>
      <c r="AY372" t="str">
        <f ca="1"/>
        <v>Viso Go</v>
      </c>
      <c r="AZ372">
        <f ca="1"/>
        <v>46429</v>
      </c>
      <c r="BA372">
        <f ca="1"/>
        <v>-4271.75</v>
      </c>
      <c r="BB372" t="str">
        <f ca="1"/>
        <v>Acct  8 - CareCredit</v>
      </c>
      <c r="BC372" t="str">
        <f ca="1"/>
        <v>Viso Go</v>
      </c>
      <c r="BD372">
        <f ca="1"/>
        <v>46429</v>
      </c>
      <c r="BE372">
        <f ca="1"/>
        <v>0</v>
      </c>
      <c r="BF372" t="str">
        <f ca="1"/>
        <v>Acct  9 - Costco</v>
      </c>
      <c r="BG372" t="str">
        <f ca="1"/>
        <v>Viso Go</v>
      </c>
      <c r="BH372">
        <f ca="1"/>
        <v>46429</v>
      </c>
      <c r="BI372">
        <f ca="1"/>
        <v>1680</v>
      </c>
      <c r="BJ372" t="str">
        <f ca="1"/>
        <v xml:space="preserve">Acct 10 - </v>
      </c>
      <c r="BK372" t="str">
        <f ca="1"/>
        <v>Viso Go</v>
      </c>
      <c r="BL372">
        <f ca="1"/>
        <v>46429</v>
      </c>
      <c r="BM372">
        <f ca="1"/>
        <v>11903.380000000001</v>
      </c>
      <c r="BN372" t="str">
        <f ca="1"/>
        <v xml:space="preserve"> Checking</v>
      </c>
      <c r="BO372" t="str">
        <f ca="1"/>
        <v>Viso Go</v>
      </c>
      <c r="BP372">
        <f ca="1"/>
        <v>46429</v>
      </c>
      <c r="BQ372">
        <f ca="1"/>
        <v>-13617.61</v>
      </c>
      <c r="BR372" t="str">
        <f ca="1"/>
        <v xml:space="preserve"> Credit</v>
      </c>
      <c r="BS372" t="str">
        <f ca="1"/>
        <v>Viso Go</v>
      </c>
      <c r="BT372">
        <f ca="1"/>
        <v>46429</v>
      </c>
      <c r="BU372">
        <f ca="1"/>
        <v>38096.86</v>
      </c>
      <c r="BV372" t="str">
        <f ca="1"/>
        <v xml:space="preserve"> Savings</v>
      </c>
      <c r="BW372" t="str">
        <f ca="1"/>
        <v>Viso Go</v>
      </c>
      <c r="BX372">
        <f ca="1"/>
        <v>46429</v>
      </c>
      <c r="BY372">
        <f ca="1"/>
        <v>38062.630000000005</v>
      </c>
      <c r="BZ372" t="str">
        <f ca="1"/>
        <v xml:space="preserve"> Net Worth</v>
      </c>
    </row>
    <row r="373" spans="1:78" x14ac:dyDescent="0.25">
      <c r="A373" t="str">
        <f ca="1"/>
        <v>Viso Go</v>
      </c>
      <c r="B373" s="8">
        <f ca="1"/>
        <v>46429</v>
      </c>
      <c r="C373" s="107">
        <f ca="1"/>
        <v>515.5600000000029</v>
      </c>
      <c r="D373" t="str">
        <f ca="1"/>
        <v>Acct  1 - US Bank</v>
      </c>
      <c r="F373" t="str">
        <f ca="1"/>
        <v>Paycheck</v>
      </c>
      <c r="G373" s="8">
        <f ca="1"/>
        <v>46430</v>
      </c>
      <c r="H373" s="107">
        <f ca="1"/>
        <v>13503.380000000001</v>
      </c>
      <c r="I373" s="107">
        <f ca="1"/>
        <v>-13617.61</v>
      </c>
      <c r="J373" s="107">
        <f ca="1"/>
        <v>38096.86</v>
      </c>
      <c r="K373" s="107">
        <f ca="1"/>
        <v>39662.630000000005</v>
      </c>
      <c r="L373" s="107">
        <f ca="1"/>
        <v>1655.5600000000029</v>
      </c>
      <c r="M373" s="107">
        <f ca="1"/>
        <v>11847.819999999998</v>
      </c>
      <c r="N373" s="107">
        <f ca="1"/>
        <v>25920.39</v>
      </c>
      <c r="O373" s="107">
        <f ca="1"/>
        <v>114.43</v>
      </c>
      <c r="P373" s="107">
        <f ca="1"/>
        <v>12062.04</v>
      </c>
      <c r="Q373" s="107">
        <f ca="1"/>
        <v>-2594.04</v>
      </c>
      <c r="R373" s="107">
        <f ca="1"/>
        <v>-6751.82</v>
      </c>
      <c r="S373" s="107">
        <f ca="1"/>
        <v>-4271.75</v>
      </c>
      <c r="T373" s="107">
        <f ca="1"/>
        <v>0</v>
      </c>
      <c r="U373" s="107">
        <f ca="1"/>
        <v>1680</v>
      </c>
      <c r="W373" t="str">
        <f ca="1"/>
        <v>Paycheck</v>
      </c>
      <c r="X373">
        <f ca="1"/>
        <v>46430</v>
      </c>
      <c r="Y373">
        <f ca="1"/>
        <v>1655.5600000000029</v>
      </c>
      <c r="Z373" t="str">
        <f ca="1"/>
        <v>Acct  1 - US Bank</v>
      </c>
      <c r="AA373" t="str">
        <f ca="1"/>
        <v>Paycheck</v>
      </c>
      <c r="AB373">
        <f ca="1"/>
        <v>46430</v>
      </c>
      <c r="AC373">
        <f ca="1"/>
        <v>11847.819999999998</v>
      </c>
      <c r="AD373" t="str">
        <f ca="1"/>
        <v>Acct  2 - Wells Fargo</v>
      </c>
      <c r="AE373" t="str">
        <f ca="1"/>
        <v>Paycheck</v>
      </c>
      <c r="AF373">
        <f ca="1"/>
        <v>46430</v>
      </c>
      <c r="AG373">
        <f ca="1"/>
        <v>25920.39</v>
      </c>
      <c r="AH373" t="str">
        <f ca="1"/>
        <v>Acct  3 - ADP</v>
      </c>
      <c r="AI373" t="str">
        <f ca="1"/>
        <v>Paycheck</v>
      </c>
      <c r="AJ373">
        <f ca="1"/>
        <v>46430</v>
      </c>
      <c r="AK373">
        <f ca="1"/>
        <v>114.43</v>
      </c>
      <c r="AL373" t="str">
        <f ca="1"/>
        <v>Acct  4 - Marcus</v>
      </c>
      <c r="AM373" t="str">
        <f ca="1"/>
        <v>Paycheck</v>
      </c>
      <c r="AN373">
        <f ca="1"/>
        <v>46430</v>
      </c>
      <c r="AO373">
        <f ca="1"/>
        <v>12062.04</v>
      </c>
      <c r="AP373" t="str">
        <f ca="1"/>
        <v>Acct  5 - T.Rowe Price</v>
      </c>
      <c r="AQ373" t="str">
        <f ca="1"/>
        <v>Paycheck</v>
      </c>
      <c r="AR373">
        <f ca="1"/>
        <v>46430</v>
      </c>
      <c r="AS373">
        <f ca="1"/>
        <v>-2594.04</v>
      </c>
      <c r="AT373" t="str">
        <f ca="1"/>
        <v>Acct  6 - Platinum</v>
      </c>
      <c r="AU373" t="str">
        <f ca="1"/>
        <v>Paycheck</v>
      </c>
      <c r="AV373">
        <f ca="1"/>
        <v>46430</v>
      </c>
      <c r="AW373">
        <f ca="1"/>
        <v>-6751.82</v>
      </c>
      <c r="AX373" t="str">
        <f ca="1"/>
        <v>Acct  7 - Visa Go</v>
      </c>
      <c r="AY373" t="str">
        <f ca="1"/>
        <v>Paycheck</v>
      </c>
      <c r="AZ373">
        <f ca="1"/>
        <v>46430</v>
      </c>
      <c r="BA373">
        <f ca="1"/>
        <v>-4271.75</v>
      </c>
      <c r="BB373" t="str">
        <f ca="1"/>
        <v>Acct  8 - CareCredit</v>
      </c>
      <c r="BC373" t="str">
        <f ca="1"/>
        <v>Paycheck</v>
      </c>
      <c r="BD373">
        <f ca="1"/>
        <v>46430</v>
      </c>
      <c r="BE373">
        <f ca="1"/>
        <v>0</v>
      </c>
      <c r="BF373" t="str">
        <f ca="1"/>
        <v>Acct  9 - Costco</v>
      </c>
      <c r="BG373" t="str">
        <f ca="1"/>
        <v>Paycheck</v>
      </c>
      <c r="BH373">
        <f ca="1"/>
        <v>46430</v>
      </c>
      <c r="BI373">
        <f ca="1"/>
        <v>1680</v>
      </c>
      <c r="BJ373" t="str">
        <f ca="1"/>
        <v xml:space="preserve">Acct 10 - </v>
      </c>
      <c r="BK373" t="str">
        <f ca="1"/>
        <v>Paycheck</v>
      </c>
      <c r="BL373">
        <f ca="1"/>
        <v>46430</v>
      </c>
      <c r="BM373">
        <f ca="1"/>
        <v>13503.380000000001</v>
      </c>
      <c r="BN373" t="str">
        <f ca="1"/>
        <v xml:space="preserve"> Checking</v>
      </c>
      <c r="BO373" t="str">
        <f ca="1"/>
        <v>Paycheck</v>
      </c>
      <c r="BP373">
        <f ca="1"/>
        <v>46430</v>
      </c>
      <c r="BQ373">
        <f ca="1"/>
        <v>-13617.61</v>
      </c>
      <c r="BR373" t="str">
        <f ca="1"/>
        <v xml:space="preserve"> Credit</v>
      </c>
      <c r="BS373" t="str">
        <f ca="1"/>
        <v>Paycheck</v>
      </c>
      <c r="BT373">
        <f ca="1"/>
        <v>46430</v>
      </c>
      <c r="BU373">
        <f ca="1"/>
        <v>38096.86</v>
      </c>
      <c r="BV373" t="str">
        <f ca="1"/>
        <v xml:space="preserve"> Savings</v>
      </c>
      <c r="BW373" t="str">
        <f ca="1"/>
        <v>Paycheck</v>
      </c>
      <c r="BX373">
        <f ca="1"/>
        <v>46430</v>
      </c>
      <c r="BY373">
        <f ca="1"/>
        <v>39662.630000000005</v>
      </c>
      <c r="BZ373" t="str">
        <f ca="1"/>
        <v xml:space="preserve"> Net Worth</v>
      </c>
    </row>
    <row r="374" spans="1:78" x14ac:dyDescent="0.25">
      <c r="A374" t="str">
        <f ca="1"/>
        <v>Paycheck</v>
      </c>
      <c r="B374" s="8">
        <f ca="1"/>
        <v>46430</v>
      </c>
      <c r="C374" s="107">
        <f ca="1"/>
        <v>1655.5600000000029</v>
      </c>
      <c r="D374" t="str">
        <f ca="1"/>
        <v>Acct  1 - US Bank</v>
      </c>
      <c r="F374" t="str">
        <f ca="1"/>
        <v>Ameritas</v>
      </c>
      <c r="G374" s="8">
        <f ca="1"/>
        <v>46430</v>
      </c>
      <c r="H374" s="107">
        <f ca="1"/>
        <v>13503.380000000001</v>
      </c>
      <c r="I374" s="107">
        <f ca="1"/>
        <v>-13617.61</v>
      </c>
      <c r="J374" s="107">
        <f ca="1"/>
        <v>38208.86</v>
      </c>
      <c r="K374" s="107">
        <f ca="1"/>
        <v>39774.630000000005</v>
      </c>
      <c r="L374" s="107">
        <f ca="1"/>
        <v>1655.5600000000029</v>
      </c>
      <c r="M374" s="107">
        <f ca="1"/>
        <v>11847.819999999998</v>
      </c>
      <c r="N374" s="107">
        <f ca="1"/>
        <v>26032.39</v>
      </c>
      <c r="O374" s="107">
        <f ca="1"/>
        <v>114.43</v>
      </c>
      <c r="P374" s="107">
        <f ca="1"/>
        <v>12062.04</v>
      </c>
      <c r="Q374" s="107">
        <f ca="1"/>
        <v>-2594.04</v>
      </c>
      <c r="R374" s="107">
        <f ca="1"/>
        <v>-6751.82</v>
      </c>
      <c r="S374" s="107">
        <f ca="1"/>
        <v>-4271.75</v>
      </c>
      <c r="T374" s="107">
        <f ca="1"/>
        <v>0</v>
      </c>
      <c r="U374" s="107">
        <f ca="1"/>
        <v>1680</v>
      </c>
      <c r="W374" t="str">
        <f ca="1"/>
        <v>Ameritas</v>
      </c>
      <c r="X374">
        <f ca="1"/>
        <v>46430</v>
      </c>
      <c r="Y374">
        <f ca="1"/>
        <v>1655.5600000000029</v>
      </c>
      <c r="Z374" t="str">
        <f ca="1"/>
        <v>Acct  1 - US Bank</v>
      </c>
      <c r="AA374" t="str">
        <f ca="1"/>
        <v>Ameritas</v>
      </c>
      <c r="AB374">
        <f ca="1"/>
        <v>46430</v>
      </c>
      <c r="AC374">
        <f ca="1"/>
        <v>11847.819999999998</v>
      </c>
      <c r="AD374" t="str">
        <f ca="1"/>
        <v>Acct  2 - Wells Fargo</v>
      </c>
      <c r="AE374" t="str">
        <f ca="1"/>
        <v>Ameritas</v>
      </c>
      <c r="AF374">
        <f ca="1"/>
        <v>46430</v>
      </c>
      <c r="AG374">
        <f ca="1"/>
        <v>26032.39</v>
      </c>
      <c r="AH374" t="str">
        <f ca="1"/>
        <v>Acct  3 - ADP</v>
      </c>
      <c r="AI374" t="str">
        <f ca="1"/>
        <v>Ameritas</v>
      </c>
      <c r="AJ374">
        <f ca="1"/>
        <v>46430</v>
      </c>
      <c r="AK374">
        <f ca="1"/>
        <v>114.43</v>
      </c>
      <c r="AL374" t="str">
        <f ca="1"/>
        <v>Acct  4 - Marcus</v>
      </c>
      <c r="AM374" t="str">
        <f ca="1"/>
        <v>Ameritas</v>
      </c>
      <c r="AN374">
        <f ca="1"/>
        <v>46430</v>
      </c>
      <c r="AO374">
        <f ca="1"/>
        <v>12062.04</v>
      </c>
      <c r="AP374" t="str">
        <f ca="1"/>
        <v>Acct  5 - T.Rowe Price</v>
      </c>
      <c r="AQ374" t="str">
        <f ca="1"/>
        <v>Ameritas</v>
      </c>
      <c r="AR374">
        <f ca="1"/>
        <v>46430</v>
      </c>
      <c r="AS374">
        <f ca="1"/>
        <v>-2594.04</v>
      </c>
      <c r="AT374" t="str">
        <f ca="1"/>
        <v>Acct  6 - Platinum</v>
      </c>
      <c r="AU374" t="str">
        <f ca="1"/>
        <v>Ameritas</v>
      </c>
      <c r="AV374">
        <f ca="1"/>
        <v>46430</v>
      </c>
      <c r="AW374">
        <f ca="1"/>
        <v>-6751.82</v>
      </c>
      <c r="AX374" t="str">
        <f ca="1"/>
        <v>Acct  7 - Visa Go</v>
      </c>
      <c r="AY374" t="str">
        <f ca="1"/>
        <v>Ameritas</v>
      </c>
      <c r="AZ374">
        <f ca="1"/>
        <v>46430</v>
      </c>
      <c r="BA374">
        <f ca="1"/>
        <v>-4271.75</v>
      </c>
      <c r="BB374" t="str">
        <f ca="1"/>
        <v>Acct  8 - CareCredit</v>
      </c>
      <c r="BC374" t="str">
        <f ca="1"/>
        <v>Ameritas</v>
      </c>
      <c r="BD374">
        <f ca="1"/>
        <v>46430</v>
      </c>
      <c r="BE374">
        <f ca="1"/>
        <v>0</v>
      </c>
      <c r="BF374" t="str">
        <f ca="1"/>
        <v>Acct  9 - Costco</v>
      </c>
      <c r="BG374" t="str">
        <f ca="1"/>
        <v>Ameritas</v>
      </c>
      <c r="BH374">
        <f ca="1"/>
        <v>46430</v>
      </c>
      <c r="BI374">
        <f ca="1"/>
        <v>1680</v>
      </c>
      <c r="BJ374" t="str">
        <f ca="1"/>
        <v xml:space="preserve">Acct 10 - </v>
      </c>
      <c r="BK374" t="str">
        <f ca="1"/>
        <v>Ameritas</v>
      </c>
      <c r="BL374">
        <f ca="1"/>
        <v>46430</v>
      </c>
      <c r="BM374">
        <f ca="1"/>
        <v>13503.380000000001</v>
      </c>
      <c r="BN374" t="str">
        <f ca="1"/>
        <v xml:space="preserve"> Checking</v>
      </c>
      <c r="BO374" t="str">
        <f ca="1"/>
        <v>Ameritas</v>
      </c>
      <c r="BP374">
        <f ca="1"/>
        <v>46430</v>
      </c>
      <c r="BQ374">
        <f ca="1"/>
        <v>-13617.61</v>
      </c>
      <c r="BR374" t="str">
        <f ca="1"/>
        <v xml:space="preserve"> Credit</v>
      </c>
      <c r="BS374" t="str">
        <f ca="1"/>
        <v>Ameritas</v>
      </c>
      <c r="BT374">
        <f ca="1"/>
        <v>46430</v>
      </c>
      <c r="BU374">
        <f ca="1"/>
        <v>38208.86</v>
      </c>
      <c r="BV374" t="str">
        <f ca="1"/>
        <v xml:space="preserve"> Savings</v>
      </c>
      <c r="BW374" t="str">
        <f ca="1"/>
        <v>Ameritas</v>
      </c>
      <c r="BX374">
        <f ca="1"/>
        <v>46430</v>
      </c>
      <c r="BY374">
        <f ca="1"/>
        <v>39774.630000000005</v>
      </c>
      <c r="BZ374" t="str">
        <f ca="1"/>
        <v xml:space="preserve"> Net Worth</v>
      </c>
    </row>
    <row r="375" spans="1:78" x14ac:dyDescent="0.25">
      <c r="A375" t="str">
        <f ca="1"/>
        <v>Ameritas</v>
      </c>
      <c r="B375" s="8">
        <f ca="1"/>
        <v>46430</v>
      </c>
      <c r="C375" s="107">
        <f ca="1"/>
        <v>1655.5600000000029</v>
      </c>
      <c r="D375" t="str">
        <f ca="1"/>
        <v>Acct  1 - US Bank</v>
      </c>
      <c r="F375" t="str">
        <f ca="1"/>
        <v>Groceries</v>
      </c>
      <c r="G375" s="8">
        <f ca="1"/>
        <v>46431</v>
      </c>
      <c r="H375" s="107">
        <f ca="1"/>
        <v>13303.380000000001</v>
      </c>
      <c r="I375" s="107">
        <f ca="1"/>
        <v>-13617.61</v>
      </c>
      <c r="J375" s="107">
        <f ca="1"/>
        <v>38208.86</v>
      </c>
      <c r="K375" s="107">
        <f ca="1"/>
        <v>39574.630000000005</v>
      </c>
      <c r="L375" s="107">
        <f ca="1"/>
        <v>1655.5600000000029</v>
      </c>
      <c r="M375" s="107">
        <f ca="1"/>
        <v>11647.819999999998</v>
      </c>
      <c r="N375" s="107">
        <f ca="1"/>
        <v>26032.39</v>
      </c>
      <c r="O375" s="107">
        <f ca="1"/>
        <v>114.43</v>
      </c>
      <c r="P375" s="107">
        <f ca="1"/>
        <v>12062.04</v>
      </c>
      <c r="Q375" s="107">
        <f ca="1"/>
        <v>-2594.04</v>
      </c>
      <c r="R375" s="107">
        <f ca="1"/>
        <v>-6751.82</v>
      </c>
      <c r="S375" s="107">
        <f ca="1"/>
        <v>-4271.75</v>
      </c>
      <c r="T375" s="107">
        <f ca="1"/>
        <v>0</v>
      </c>
      <c r="U375" s="107">
        <f ca="1"/>
        <v>1680</v>
      </c>
      <c r="W375" t="str">
        <f ca="1"/>
        <v>Groceries</v>
      </c>
      <c r="X375">
        <f ca="1"/>
        <v>46431</v>
      </c>
      <c r="Y375">
        <f ca="1"/>
        <v>1655.5600000000029</v>
      </c>
      <c r="Z375" t="str">
        <f ca="1"/>
        <v>Acct  1 - US Bank</v>
      </c>
      <c r="AA375" t="str">
        <f ca="1"/>
        <v>Groceries</v>
      </c>
      <c r="AB375">
        <f ca="1"/>
        <v>46431</v>
      </c>
      <c r="AC375">
        <f ca="1"/>
        <v>11647.819999999998</v>
      </c>
      <c r="AD375" t="str">
        <f ca="1"/>
        <v>Acct  2 - Wells Fargo</v>
      </c>
      <c r="AE375" t="str">
        <f ca="1"/>
        <v>Groceries</v>
      </c>
      <c r="AF375">
        <f ca="1"/>
        <v>46431</v>
      </c>
      <c r="AG375">
        <f ca="1"/>
        <v>26032.39</v>
      </c>
      <c r="AH375" t="str">
        <f ca="1"/>
        <v>Acct  3 - ADP</v>
      </c>
      <c r="AI375" t="str">
        <f ca="1"/>
        <v>Groceries</v>
      </c>
      <c r="AJ375">
        <f ca="1"/>
        <v>46431</v>
      </c>
      <c r="AK375">
        <f ca="1"/>
        <v>114.43</v>
      </c>
      <c r="AL375" t="str">
        <f ca="1"/>
        <v>Acct  4 - Marcus</v>
      </c>
      <c r="AM375" t="str">
        <f ca="1"/>
        <v>Groceries</v>
      </c>
      <c r="AN375">
        <f ca="1"/>
        <v>46431</v>
      </c>
      <c r="AO375">
        <f ca="1"/>
        <v>12062.04</v>
      </c>
      <c r="AP375" t="str">
        <f ca="1"/>
        <v>Acct  5 - T.Rowe Price</v>
      </c>
      <c r="AQ375" t="str">
        <f ca="1"/>
        <v>Groceries</v>
      </c>
      <c r="AR375">
        <f ca="1"/>
        <v>46431</v>
      </c>
      <c r="AS375">
        <f ca="1"/>
        <v>-2594.04</v>
      </c>
      <c r="AT375" t="str">
        <f ca="1"/>
        <v>Acct  6 - Platinum</v>
      </c>
      <c r="AU375" t="str">
        <f ca="1"/>
        <v>Groceries</v>
      </c>
      <c r="AV375">
        <f ca="1"/>
        <v>46431</v>
      </c>
      <c r="AW375">
        <f ca="1"/>
        <v>-6751.82</v>
      </c>
      <c r="AX375" t="str">
        <f ca="1"/>
        <v>Acct  7 - Visa Go</v>
      </c>
      <c r="AY375" t="str">
        <f ca="1"/>
        <v>Groceries</v>
      </c>
      <c r="AZ375">
        <f ca="1"/>
        <v>46431</v>
      </c>
      <c r="BA375">
        <f ca="1"/>
        <v>-4271.75</v>
      </c>
      <c r="BB375" t="str">
        <f ca="1"/>
        <v>Acct  8 - CareCredit</v>
      </c>
      <c r="BC375" t="str">
        <f ca="1"/>
        <v>Groceries</v>
      </c>
      <c r="BD375">
        <f ca="1"/>
        <v>46431</v>
      </c>
      <c r="BE375">
        <f ca="1"/>
        <v>0</v>
      </c>
      <c r="BF375" t="str">
        <f ca="1"/>
        <v>Acct  9 - Costco</v>
      </c>
      <c r="BG375" t="str">
        <f ca="1"/>
        <v>Groceries</v>
      </c>
      <c r="BH375">
        <f ca="1"/>
        <v>46431</v>
      </c>
      <c r="BI375">
        <f ca="1"/>
        <v>1680</v>
      </c>
      <c r="BJ375" t="str">
        <f ca="1"/>
        <v xml:space="preserve">Acct 10 - </v>
      </c>
      <c r="BK375" t="str">
        <f ca="1"/>
        <v>Groceries</v>
      </c>
      <c r="BL375">
        <f ca="1"/>
        <v>46431</v>
      </c>
      <c r="BM375">
        <f ca="1"/>
        <v>13303.380000000001</v>
      </c>
      <c r="BN375" t="str">
        <f ca="1"/>
        <v xml:space="preserve"> Checking</v>
      </c>
      <c r="BO375" t="str">
        <f ca="1"/>
        <v>Groceries</v>
      </c>
      <c r="BP375">
        <f ca="1"/>
        <v>46431</v>
      </c>
      <c r="BQ375">
        <f ca="1"/>
        <v>-13617.61</v>
      </c>
      <c r="BR375" t="str">
        <f ca="1"/>
        <v xml:space="preserve"> Credit</v>
      </c>
      <c r="BS375" t="str">
        <f ca="1"/>
        <v>Groceries</v>
      </c>
      <c r="BT375">
        <f ca="1"/>
        <v>46431</v>
      </c>
      <c r="BU375">
        <f ca="1"/>
        <v>38208.86</v>
      </c>
      <c r="BV375" t="str">
        <f ca="1"/>
        <v xml:space="preserve"> Savings</v>
      </c>
      <c r="BW375" t="str">
        <f ca="1"/>
        <v>Groceries</v>
      </c>
      <c r="BX375">
        <f ca="1"/>
        <v>46431</v>
      </c>
      <c r="BY375">
        <f ca="1"/>
        <v>39574.630000000005</v>
      </c>
      <c r="BZ375" t="str">
        <f ca="1"/>
        <v xml:space="preserve"> Net Worth</v>
      </c>
    </row>
    <row r="376" spans="1:78" x14ac:dyDescent="0.25">
      <c r="A376" t="str">
        <f ca="1"/>
        <v>Groceries</v>
      </c>
      <c r="B376" s="8">
        <f ca="1"/>
        <v>46431</v>
      </c>
      <c r="C376" s="107">
        <f ca="1"/>
        <v>1655.5600000000029</v>
      </c>
      <c r="D376" t="str">
        <f ca="1"/>
        <v>Acct  1 - US Bank</v>
      </c>
      <c r="F376" t="str">
        <f ca="1"/>
        <v>Food &amp; Drinks</v>
      </c>
      <c r="G376" s="8">
        <f ca="1"/>
        <v>46431</v>
      </c>
      <c r="H376" s="107">
        <f ca="1"/>
        <v>13103.380000000001</v>
      </c>
      <c r="I376" s="107">
        <f ca="1"/>
        <v>-13617.61</v>
      </c>
      <c r="J376" s="107">
        <f ca="1"/>
        <v>38208.86</v>
      </c>
      <c r="K376" s="107">
        <f ca="1"/>
        <v>39374.630000000005</v>
      </c>
      <c r="L376" s="107">
        <f ca="1"/>
        <v>1655.5600000000029</v>
      </c>
      <c r="M376" s="107">
        <f ca="1"/>
        <v>11447.819999999998</v>
      </c>
      <c r="N376" s="107">
        <f ca="1"/>
        <v>26032.39</v>
      </c>
      <c r="O376" s="107">
        <f ca="1"/>
        <v>114.43</v>
      </c>
      <c r="P376" s="107">
        <f ca="1"/>
        <v>12062.04</v>
      </c>
      <c r="Q376" s="107">
        <f ca="1"/>
        <v>-2594.04</v>
      </c>
      <c r="R376" s="107">
        <f ca="1"/>
        <v>-6751.82</v>
      </c>
      <c r="S376" s="107">
        <f ca="1"/>
        <v>-4271.75</v>
      </c>
      <c r="T376" s="107">
        <f ca="1"/>
        <v>0</v>
      </c>
      <c r="U376" s="107">
        <f ca="1"/>
        <v>1680</v>
      </c>
      <c r="W376" t="str">
        <f ca="1"/>
        <v>Food &amp; Drinks</v>
      </c>
      <c r="X376">
        <f ca="1"/>
        <v>46431</v>
      </c>
      <c r="Y376">
        <f ca="1"/>
        <v>1655.5600000000029</v>
      </c>
      <c r="Z376" t="str">
        <f ca="1"/>
        <v>Acct  1 - US Bank</v>
      </c>
      <c r="AA376" t="str">
        <f ca="1"/>
        <v>Food &amp; Drinks</v>
      </c>
      <c r="AB376">
        <f ca="1"/>
        <v>46431</v>
      </c>
      <c r="AC376">
        <f ca="1"/>
        <v>11447.819999999998</v>
      </c>
      <c r="AD376" t="str">
        <f ca="1"/>
        <v>Acct  2 - Wells Fargo</v>
      </c>
      <c r="AE376" t="str">
        <f ca="1"/>
        <v>Food &amp; Drinks</v>
      </c>
      <c r="AF376">
        <f ca="1"/>
        <v>46431</v>
      </c>
      <c r="AG376">
        <f ca="1"/>
        <v>26032.39</v>
      </c>
      <c r="AH376" t="str">
        <f ca="1"/>
        <v>Acct  3 - ADP</v>
      </c>
      <c r="AI376" t="str">
        <f ca="1"/>
        <v>Food &amp; Drinks</v>
      </c>
      <c r="AJ376">
        <f ca="1"/>
        <v>46431</v>
      </c>
      <c r="AK376">
        <f ca="1"/>
        <v>114.43</v>
      </c>
      <c r="AL376" t="str">
        <f ca="1"/>
        <v>Acct  4 - Marcus</v>
      </c>
      <c r="AM376" t="str">
        <f ca="1"/>
        <v>Food &amp; Drinks</v>
      </c>
      <c r="AN376">
        <f ca="1"/>
        <v>46431</v>
      </c>
      <c r="AO376">
        <f ca="1"/>
        <v>12062.04</v>
      </c>
      <c r="AP376" t="str">
        <f ca="1"/>
        <v>Acct  5 - T.Rowe Price</v>
      </c>
      <c r="AQ376" t="str">
        <f ca="1"/>
        <v>Food &amp; Drinks</v>
      </c>
      <c r="AR376">
        <f ca="1"/>
        <v>46431</v>
      </c>
      <c r="AS376">
        <f ca="1"/>
        <v>-2594.04</v>
      </c>
      <c r="AT376" t="str">
        <f ca="1"/>
        <v>Acct  6 - Platinum</v>
      </c>
      <c r="AU376" t="str">
        <f ca="1"/>
        <v>Food &amp; Drinks</v>
      </c>
      <c r="AV376">
        <f ca="1"/>
        <v>46431</v>
      </c>
      <c r="AW376">
        <f ca="1"/>
        <v>-6751.82</v>
      </c>
      <c r="AX376" t="str">
        <f ca="1"/>
        <v>Acct  7 - Visa Go</v>
      </c>
      <c r="AY376" t="str">
        <f ca="1"/>
        <v>Food &amp; Drinks</v>
      </c>
      <c r="AZ376">
        <f ca="1"/>
        <v>46431</v>
      </c>
      <c r="BA376">
        <f ca="1"/>
        <v>-4271.75</v>
      </c>
      <c r="BB376" t="str">
        <f ca="1"/>
        <v>Acct  8 - CareCredit</v>
      </c>
      <c r="BC376" t="str">
        <f ca="1"/>
        <v>Food &amp; Drinks</v>
      </c>
      <c r="BD376">
        <f ca="1"/>
        <v>46431</v>
      </c>
      <c r="BE376">
        <f ca="1"/>
        <v>0</v>
      </c>
      <c r="BF376" t="str">
        <f ca="1"/>
        <v>Acct  9 - Costco</v>
      </c>
      <c r="BG376" t="str">
        <f ca="1"/>
        <v>Food &amp; Drinks</v>
      </c>
      <c r="BH376">
        <f ca="1"/>
        <v>46431</v>
      </c>
      <c r="BI376">
        <f ca="1"/>
        <v>1680</v>
      </c>
      <c r="BJ376" t="str">
        <f ca="1"/>
        <v xml:space="preserve">Acct 10 - </v>
      </c>
      <c r="BK376" t="str">
        <f ca="1"/>
        <v>Food &amp; Drinks</v>
      </c>
      <c r="BL376">
        <f ca="1"/>
        <v>46431</v>
      </c>
      <c r="BM376">
        <f ca="1"/>
        <v>13103.380000000001</v>
      </c>
      <c r="BN376" t="str">
        <f ca="1"/>
        <v xml:space="preserve"> Checking</v>
      </c>
      <c r="BO376" t="str">
        <f ca="1"/>
        <v>Food &amp; Drinks</v>
      </c>
      <c r="BP376">
        <f ca="1"/>
        <v>46431</v>
      </c>
      <c r="BQ376">
        <f ca="1"/>
        <v>-13617.61</v>
      </c>
      <c r="BR376" t="str">
        <f ca="1"/>
        <v xml:space="preserve"> Credit</v>
      </c>
      <c r="BS376" t="str">
        <f ca="1"/>
        <v>Food &amp; Drinks</v>
      </c>
      <c r="BT376">
        <f ca="1"/>
        <v>46431</v>
      </c>
      <c r="BU376">
        <f ca="1"/>
        <v>38208.86</v>
      </c>
      <c r="BV376" t="str">
        <f ca="1"/>
        <v xml:space="preserve"> Savings</v>
      </c>
      <c r="BW376" t="str">
        <f ca="1"/>
        <v>Food &amp; Drinks</v>
      </c>
      <c r="BX376">
        <f ca="1"/>
        <v>46431</v>
      </c>
      <c r="BY376">
        <f ca="1"/>
        <v>39374.630000000005</v>
      </c>
      <c r="BZ376" t="str">
        <f ca="1"/>
        <v xml:space="preserve"> Net Worth</v>
      </c>
    </row>
    <row r="377" spans="1:78" x14ac:dyDescent="0.25">
      <c r="A377" t="str">
        <f ca="1"/>
        <v>Food &amp; Drinks</v>
      </c>
      <c r="B377" s="8">
        <f ca="1"/>
        <v>46431</v>
      </c>
      <c r="C377" s="107">
        <f ca="1"/>
        <v>1655.5600000000029</v>
      </c>
      <c r="D377" t="str">
        <f ca="1"/>
        <v>Acct  1 - US Bank</v>
      </c>
      <c r="F377" t="str">
        <f ca="1"/>
        <v>Motorcycle</v>
      </c>
      <c r="G377" s="8">
        <f ca="1"/>
        <v>46434</v>
      </c>
      <c r="H377" s="107">
        <f ca="1"/>
        <v>12953</v>
      </c>
      <c r="I377" s="107">
        <f ca="1"/>
        <v>-13617.61</v>
      </c>
      <c r="J377" s="107">
        <f ca="1"/>
        <v>38208.86</v>
      </c>
      <c r="K377" s="107">
        <f ca="1"/>
        <v>39224.25</v>
      </c>
      <c r="L377" s="107">
        <f ca="1"/>
        <v>1505.180000000003</v>
      </c>
      <c r="M377" s="107">
        <f ca="1"/>
        <v>11447.819999999998</v>
      </c>
      <c r="N377" s="107">
        <f ca="1"/>
        <v>26032.39</v>
      </c>
      <c r="O377" s="107">
        <f ca="1"/>
        <v>114.43</v>
      </c>
      <c r="P377" s="107">
        <f ca="1"/>
        <v>12062.04</v>
      </c>
      <c r="Q377" s="107">
        <f ca="1"/>
        <v>-2594.04</v>
      </c>
      <c r="R377" s="107">
        <f ca="1"/>
        <v>-6751.82</v>
      </c>
      <c r="S377" s="107">
        <f ca="1"/>
        <v>-4271.75</v>
      </c>
      <c r="T377" s="107">
        <f ca="1"/>
        <v>0</v>
      </c>
      <c r="U377" s="107">
        <f ca="1"/>
        <v>1680</v>
      </c>
      <c r="W377" t="str">
        <f ca="1"/>
        <v>Motorcycle</v>
      </c>
      <c r="X377">
        <f ca="1"/>
        <v>46434</v>
      </c>
      <c r="Y377">
        <f ca="1"/>
        <v>1505.180000000003</v>
      </c>
      <c r="Z377" t="str">
        <f ca="1"/>
        <v>Acct  1 - US Bank</v>
      </c>
      <c r="AA377" t="str">
        <f ca="1"/>
        <v>Motorcycle</v>
      </c>
      <c r="AB377">
        <f ca="1"/>
        <v>46434</v>
      </c>
      <c r="AC377">
        <f ca="1"/>
        <v>11447.819999999998</v>
      </c>
      <c r="AD377" t="str">
        <f ca="1"/>
        <v>Acct  2 - Wells Fargo</v>
      </c>
      <c r="AE377" t="str">
        <f ca="1"/>
        <v>Motorcycle</v>
      </c>
      <c r="AF377">
        <f ca="1"/>
        <v>46434</v>
      </c>
      <c r="AG377">
        <f ca="1"/>
        <v>26032.39</v>
      </c>
      <c r="AH377" t="str">
        <f ca="1"/>
        <v>Acct  3 - ADP</v>
      </c>
      <c r="AI377" t="str">
        <f ca="1"/>
        <v>Motorcycle</v>
      </c>
      <c r="AJ377">
        <f ca="1"/>
        <v>46434</v>
      </c>
      <c r="AK377">
        <f ca="1"/>
        <v>114.43</v>
      </c>
      <c r="AL377" t="str">
        <f ca="1"/>
        <v>Acct  4 - Marcus</v>
      </c>
      <c r="AM377" t="str">
        <f ca="1"/>
        <v>Motorcycle</v>
      </c>
      <c r="AN377">
        <f ca="1"/>
        <v>46434</v>
      </c>
      <c r="AO377">
        <f ca="1"/>
        <v>12062.04</v>
      </c>
      <c r="AP377" t="str">
        <f ca="1"/>
        <v>Acct  5 - T.Rowe Price</v>
      </c>
      <c r="AQ377" t="str">
        <f ca="1"/>
        <v>Motorcycle</v>
      </c>
      <c r="AR377">
        <f ca="1"/>
        <v>46434</v>
      </c>
      <c r="AS377">
        <f ca="1"/>
        <v>-2594.04</v>
      </c>
      <c r="AT377" t="str">
        <f ca="1"/>
        <v>Acct  6 - Platinum</v>
      </c>
      <c r="AU377" t="str">
        <f ca="1"/>
        <v>Motorcycle</v>
      </c>
      <c r="AV377">
        <f ca="1"/>
        <v>46434</v>
      </c>
      <c r="AW377">
        <f ca="1"/>
        <v>-6751.82</v>
      </c>
      <c r="AX377" t="str">
        <f ca="1"/>
        <v>Acct  7 - Visa Go</v>
      </c>
      <c r="AY377" t="str">
        <f ca="1"/>
        <v>Motorcycle</v>
      </c>
      <c r="AZ377">
        <f ca="1"/>
        <v>46434</v>
      </c>
      <c r="BA377">
        <f ca="1"/>
        <v>-4271.75</v>
      </c>
      <c r="BB377" t="str">
        <f ca="1"/>
        <v>Acct  8 - CareCredit</v>
      </c>
      <c r="BC377" t="str">
        <f ca="1"/>
        <v>Motorcycle</v>
      </c>
      <c r="BD377">
        <f ca="1"/>
        <v>46434</v>
      </c>
      <c r="BE377">
        <f ca="1"/>
        <v>0</v>
      </c>
      <c r="BF377" t="str">
        <f ca="1"/>
        <v>Acct  9 - Costco</v>
      </c>
      <c r="BG377" t="str">
        <f ca="1"/>
        <v>Motorcycle</v>
      </c>
      <c r="BH377">
        <f ca="1"/>
        <v>46434</v>
      </c>
      <c r="BI377">
        <f ca="1"/>
        <v>1680</v>
      </c>
      <c r="BJ377" t="str">
        <f ca="1"/>
        <v xml:space="preserve">Acct 10 - </v>
      </c>
      <c r="BK377" t="str">
        <f ca="1"/>
        <v>Motorcycle</v>
      </c>
      <c r="BL377">
        <f ca="1"/>
        <v>46434</v>
      </c>
      <c r="BM377">
        <f ca="1"/>
        <v>12953</v>
      </c>
      <c r="BN377" t="str">
        <f ca="1"/>
        <v xml:space="preserve"> Checking</v>
      </c>
      <c r="BO377" t="str">
        <f ca="1"/>
        <v>Motorcycle</v>
      </c>
      <c r="BP377">
        <f ca="1"/>
        <v>46434</v>
      </c>
      <c r="BQ377">
        <f ca="1"/>
        <v>-13617.61</v>
      </c>
      <c r="BR377" t="str">
        <f ca="1"/>
        <v xml:space="preserve"> Credit</v>
      </c>
      <c r="BS377" t="str">
        <f ca="1"/>
        <v>Motorcycle</v>
      </c>
      <c r="BT377">
        <f ca="1"/>
        <v>46434</v>
      </c>
      <c r="BU377">
        <f ca="1"/>
        <v>38208.86</v>
      </c>
      <c r="BV377" t="str">
        <f ca="1"/>
        <v xml:space="preserve"> Savings</v>
      </c>
      <c r="BW377" t="str">
        <f ca="1"/>
        <v>Motorcycle</v>
      </c>
      <c r="BX377">
        <f ca="1"/>
        <v>46434</v>
      </c>
      <c r="BY377">
        <f ca="1"/>
        <v>39224.25</v>
      </c>
      <c r="BZ377" t="str">
        <f ca="1"/>
        <v xml:space="preserve"> Net Worth</v>
      </c>
    </row>
    <row r="378" spans="1:78" x14ac:dyDescent="0.25">
      <c r="A378" t="str">
        <f ca="1"/>
        <v>Motorcycle</v>
      </c>
      <c r="B378" s="8">
        <f ca="1"/>
        <v>46434</v>
      </c>
      <c r="C378" s="107">
        <f ca="1"/>
        <v>1505.180000000003</v>
      </c>
      <c r="D378" t="str">
        <f ca="1"/>
        <v>Acct  1 - US Bank</v>
      </c>
      <c r="F378" t="str">
        <f ca="1"/>
        <v>Netflix</v>
      </c>
      <c r="G378" s="8">
        <f ca="1"/>
        <v>46438</v>
      </c>
      <c r="H378" s="107">
        <f ca="1"/>
        <v>12928.01</v>
      </c>
      <c r="I378" s="107">
        <f ca="1"/>
        <v>-13617.61</v>
      </c>
      <c r="J378" s="107">
        <f ca="1"/>
        <v>38208.86</v>
      </c>
      <c r="K378" s="107">
        <f ca="1"/>
        <v>39199.26</v>
      </c>
      <c r="L378" s="107">
        <f ca="1"/>
        <v>1480.190000000003</v>
      </c>
      <c r="M378" s="107">
        <f ca="1"/>
        <v>11447.819999999998</v>
      </c>
      <c r="N378" s="107">
        <f ca="1"/>
        <v>26032.39</v>
      </c>
      <c r="O378" s="107">
        <f ca="1"/>
        <v>114.43</v>
      </c>
      <c r="P378" s="107">
        <f ca="1"/>
        <v>12062.04</v>
      </c>
      <c r="Q378" s="107">
        <f ca="1"/>
        <v>-2594.04</v>
      </c>
      <c r="R378" s="107">
        <f ca="1"/>
        <v>-6751.82</v>
      </c>
      <c r="S378" s="107">
        <f ca="1"/>
        <v>-4271.75</v>
      </c>
      <c r="T378" s="107">
        <f ca="1"/>
        <v>0</v>
      </c>
      <c r="U378" s="107">
        <f ca="1"/>
        <v>1680</v>
      </c>
      <c r="W378" t="str">
        <f ca="1"/>
        <v>Netflix</v>
      </c>
      <c r="X378">
        <f ca="1"/>
        <v>46438</v>
      </c>
      <c r="Y378">
        <f ca="1"/>
        <v>1480.190000000003</v>
      </c>
      <c r="Z378" t="str">
        <f ca="1"/>
        <v>Acct  1 - US Bank</v>
      </c>
      <c r="AA378" t="str">
        <f ca="1"/>
        <v>Netflix</v>
      </c>
      <c r="AB378">
        <f ca="1"/>
        <v>46438</v>
      </c>
      <c r="AC378">
        <f ca="1"/>
        <v>11447.819999999998</v>
      </c>
      <c r="AD378" t="str">
        <f ca="1"/>
        <v>Acct  2 - Wells Fargo</v>
      </c>
      <c r="AE378" t="str">
        <f ca="1"/>
        <v>Netflix</v>
      </c>
      <c r="AF378">
        <f ca="1"/>
        <v>46438</v>
      </c>
      <c r="AG378">
        <f ca="1"/>
        <v>26032.39</v>
      </c>
      <c r="AH378" t="str">
        <f ca="1"/>
        <v>Acct  3 - ADP</v>
      </c>
      <c r="AI378" t="str">
        <f ca="1"/>
        <v>Netflix</v>
      </c>
      <c r="AJ378">
        <f ca="1"/>
        <v>46438</v>
      </c>
      <c r="AK378">
        <f ca="1"/>
        <v>114.43</v>
      </c>
      <c r="AL378" t="str">
        <f ca="1"/>
        <v>Acct  4 - Marcus</v>
      </c>
      <c r="AM378" t="str">
        <f ca="1"/>
        <v>Netflix</v>
      </c>
      <c r="AN378">
        <f ca="1"/>
        <v>46438</v>
      </c>
      <c r="AO378">
        <f ca="1"/>
        <v>12062.04</v>
      </c>
      <c r="AP378" t="str">
        <f ca="1"/>
        <v>Acct  5 - T.Rowe Price</v>
      </c>
      <c r="AQ378" t="str">
        <f ca="1"/>
        <v>Netflix</v>
      </c>
      <c r="AR378">
        <f ca="1"/>
        <v>46438</v>
      </c>
      <c r="AS378">
        <f ca="1"/>
        <v>-2594.04</v>
      </c>
      <c r="AT378" t="str">
        <f ca="1"/>
        <v>Acct  6 - Platinum</v>
      </c>
      <c r="AU378" t="str">
        <f ca="1"/>
        <v>Netflix</v>
      </c>
      <c r="AV378">
        <f ca="1"/>
        <v>46438</v>
      </c>
      <c r="AW378">
        <f ca="1"/>
        <v>-6751.82</v>
      </c>
      <c r="AX378" t="str">
        <f ca="1"/>
        <v>Acct  7 - Visa Go</v>
      </c>
      <c r="AY378" t="str">
        <f ca="1"/>
        <v>Netflix</v>
      </c>
      <c r="AZ378">
        <f ca="1"/>
        <v>46438</v>
      </c>
      <c r="BA378">
        <f ca="1"/>
        <v>-4271.75</v>
      </c>
      <c r="BB378" t="str">
        <f ca="1"/>
        <v>Acct  8 - CareCredit</v>
      </c>
      <c r="BC378" t="str">
        <f ca="1"/>
        <v>Netflix</v>
      </c>
      <c r="BD378">
        <f ca="1"/>
        <v>46438</v>
      </c>
      <c r="BE378">
        <f ca="1"/>
        <v>0</v>
      </c>
      <c r="BF378" t="str">
        <f ca="1"/>
        <v>Acct  9 - Costco</v>
      </c>
      <c r="BG378" t="str">
        <f ca="1"/>
        <v>Netflix</v>
      </c>
      <c r="BH378">
        <f ca="1"/>
        <v>46438</v>
      </c>
      <c r="BI378">
        <f ca="1"/>
        <v>1680</v>
      </c>
      <c r="BJ378" t="str">
        <f ca="1"/>
        <v xml:space="preserve">Acct 10 - </v>
      </c>
      <c r="BK378" t="str">
        <f ca="1"/>
        <v>Netflix</v>
      </c>
      <c r="BL378">
        <f ca="1"/>
        <v>46438</v>
      </c>
      <c r="BM378">
        <f ca="1"/>
        <v>12928.01</v>
      </c>
      <c r="BN378" t="str">
        <f ca="1"/>
        <v xml:space="preserve"> Checking</v>
      </c>
      <c r="BO378" t="str">
        <f ca="1"/>
        <v>Netflix</v>
      </c>
      <c r="BP378">
        <f ca="1"/>
        <v>46438</v>
      </c>
      <c r="BQ378">
        <f ca="1"/>
        <v>-13617.61</v>
      </c>
      <c r="BR378" t="str">
        <f ca="1"/>
        <v xml:space="preserve"> Credit</v>
      </c>
      <c r="BS378" t="str">
        <f ca="1"/>
        <v>Netflix</v>
      </c>
      <c r="BT378">
        <f ca="1"/>
        <v>46438</v>
      </c>
      <c r="BU378">
        <f ca="1"/>
        <v>38208.86</v>
      </c>
      <c r="BV378" t="str">
        <f ca="1"/>
        <v xml:space="preserve"> Savings</v>
      </c>
      <c r="BW378" t="str">
        <f ca="1"/>
        <v>Netflix</v>
      </c>
      <c r="BX378">
        <f ca="1"/>
        <v>46438</v>
      </c>
      <c r="BY378">
        <f ca="1"/>
        <v>39199.26</v>
      </c>
      <c r="BZ378" t="str">
        <f ca="1"/>
        <v xml:space="preserve"> Net Worth</v>
      </c>
    </row>
    <row r="379" spans="1:78" x14ac:dyDescent="0.25">
      <c r="A379" t="str">
        <f ca="1"/>
        <v>Netflix</v>
      </c>
      <c r="B379" s="8">
        <f ca="1"/>
        <v>46438</v>
      </c>
      <c r="C379" s="107">
        <f ca="1"/>
        <v>1480.190000000003</v>
      </c>
      <c r="D379" t="str">
        <f ca="1"/>
        <v>Acct  1 - US Bank</v>
      </c>
      <c r="F379" t="str">
        <f ca="1"/>
        <v>Renters</v>
      </c>
      <c r="G379" s="8">
        <f ca="1"/>
        <v>46439</v>
      </c>
      <c r="H379" s="107">
        <f ca="1"/>
        <v>12917.09</v>
      </c>
      <c r="I379" s="107">
        <f ca="1"/>
        <v>-13617.61</v>
      </c>
      <c r="J379" s="107">
        <f ca="1"/>
        <v>38208.86</v>
      </c>
      <c r="K379" s="107">
        <f ca="1"/>
        <v>39188.339999999997</v>
      </c>
      <c r="L379" s="107">
        <f ca="1"/>
        <v>1469.2700000000029</v>
      </c>
      <c r="M379" s="107">
        <f ca="1"/>
        <v>11447.819999999998</v>
      </c>
      <c r="N379" s="107">
        <f ca="1"/>
        <v>26032.39</v>
      </c>
      <c r="O379" s="107">
        <f ca="1"/>
        <v>114.43</v>
      </c>
      <c r="P379" s="107">
        <f ca="1"/>
        <v>12062.04</v>
      </c>
      <c r="Q379" s="107">
        <f ca="1"/>
        <v>-2594.04</v>
      </c>
      <c r="R379" s="107">
        <f ca="1"/>
        <v>-6751.82</v>
      </c>
      <c r="S379" s="107">
        <f ca="1"/>
        <v>-4271.75</v>
      </c>
      <c r="T379" s="107">
        <f ca="1"/>
        <v>0</v>
      </c>
      <c r="U379" s="107">
        <f ca="1"/>
        <v>1680</v>
      </c>
      <c r="W379" t="str">
        <f ca="1"/>
        <v>Renters</v>
      </c>
      <c r="X379">
        <f ca="1"/>
        <v>46439</v>
      </c>
      <c r="Y379">
        <f ca="1"/>
        <v>1469.2700000000029</v>
      </c>
      <c r="Z379" t="str">
        <f ca="1"/>
        <v>Acct  1 - US Bank</v>
      </c>
      <c r="AA379" t="str">
        <f ca="1"/>
        <v>Renters</v>
      </c>
      <c r="AB379">
        <f ca="1"/>
        <v>46439</v>
      </c>
      <c r="AC379">
        <f ca="1"/>
        <v>11447.819999999998</v>
      </c>
      <c r="AD379" t="str">
        <f ca="1"/>
        <v>Acct  2 - Wells Fargo</v>
      </c>
      <c r="AE379" t="str">
        <f ca="1"/>
        <v>Renters</v>
      </c>
      <c r="AF379">
        <f ca="1"/>
        <v>46439</v>
      </c>
      <c r="AG379">
        <f ca="1"/>
        <v>26032.39</v>
      </c>
      <c r="AH379" t="str">
        <f ca="1"/>
        <v>Acct  3 - ADP</v>
      </c>
      <c r="AI379" t="str">
        <f ca="1"/>
        <v>Renters</v>
      </c>
      <c r="AJ379">
        <f ca="1"/>
        <v>46439</v>
      </c>
      <c r="AK379">
        <f ca="1"/>
        <v>114.43</v>
      </c>
      <c r="AL379" t="str">
        <f ca="1"/>
        <v>Acct  4 - Marcus</v>
      </c>
      <c r="AM379" t="str">
        <f ca="1"/>
        <v>Renters</v>
      </c>
      <c r="AN379">
        <f ca="1"/>
        <v>46439</v>
      </c>
      <c r="AO379">
        <f ca="1"/>
        <v>12062.04</v>
      </c>
      <c r="AP379" t="str">
        <f ca="1"/>
        <v>Acct  5 - T.Rowe Price</v>
      </c>
      <c r="AQ379" t="str">
        <f ca="1"/>
        <v>Renters</v>
      </c>
      <c r="AR379">
        <f ca="1"/>
        <v>46439</v>
      </c>
      <c r="AS379">
        <f ca="1"/>
        <v>-2594.04</v>
      </c>
      <c r="AT379" t="str">
        <f ca="1"/>
        <v>Acct  6 - Platinum</v>
      </c>
      <c r="AU379" t="str">
        <f ca="1"/>
        <v>Renters</v>
      </c>
      <c r="AV379">
        <f ca="1"/>
        <v>46439</v>
      </c>
      <c r="AW379">
        <f ca="1"/>
        <v>-6751.82</v>
      </c>
      <c r="AX379" t="str">
        <f ca="1"/>
        <v>Acct  7 - Visa Go</v>
      </c>
      <c r="AY379" t="str">
        <f ca="1"/>
        <v>Renters</v>
      </c>
      <c r="AZ379">
        <f ca="1"/>
        <v>46439</v>
      </c>
      <c r="BA379">
        <f ca="1"/>
        <v>-4271.75</v>
      </c>
      <c r="BB379" t="str">
        <f ca="1"/>
        <v>Acct  8 - CareCredit</v>
      </c>
      <c r="BC379" t="str">
        <f ca="1"/>
        <v>Renters</v>
      </c>
      <c r="BD379">
        <f ca="1"/>
        <v>46439</v>
      </c>
      <c r="BE379">
        <f ca="1"/>
        <v>0</v>
      </c>
      <c r="BF379" t="str">
        <f ca="1"/>
        <v>Acct  9 - Costco</v>
      </c>
      <c r="BG379" t="str">
        <f ca="1"/>
        <v>Renters</v>
      </c>
      <c r="BH379">
        <f ca="1"/>
        <v>46439</v>
      </c>
      <c r="BI379">
        <f ca="1"/>
        <v>1680</v>
      </c>
      <c r="BJ379" t="str">
        <f ca="1"/>
        <v xml:space="preserve">Acct 10 - </v>
      </c>
      <c r="BK379" t="str">
        <f ca="1"/>
        <v>Renters</v>
      </c>
      <c r="BL379">
        <f ca="1"/>
        <v>46439</v>
      </c>
      <c r="BM379">
        <f ca="1"/>
        <v>12917.09</v>
      </c>
      <c r="BN379" t="str">
        <f ca="1"/>
        <v xml:space="preserve"> Checking</v>
      </c>
      <c r="BO379" t="str">
        <f ca="1"/>
        <v>Renters</v>
      </c>
      <c r="BP379">
        <f ca="1"/>
        <v>46439</v>
      </c>
      <c r="BQ379">
        <f ca="1"/>
        <v>-13617.61</v>
      </c>
      <c r="BR379" t="str">
        <f ca="1"/>
        <v xml:space="preserve"> Credit</v>
      </c>
      <c r="BS379" t="str">
        <f ca="1"/>
        <v>Renters</v>
      </c>
      <c r="BT379">
        <f ca="1"/>
        <v>46439</v>
      </c>
      <c r="BU379">
        <f ca="1"/>
        <v>38208.86</v>
      </c>
      <c r="BV379" t="str">
        <f ca="1"/>
        <v xml:space="preserve"> Savings</v>
      </c>
      <c r="BW379" t="str">
        <f ca="1"/>
        <v>Renters</v>
      </c>
      <c r="BX379">
        <f ca="1"/>
        <v>46439</v>
      </c>
      <c r="BY379">
        <f ca="1"/>
        <v>39188.339999999997</v>
      </c>
      <c r="BZ379" t="str">
        <f ca="1"/>
        <v xml:space="preserve"> Net Worth</v>
      </c>
    </row>
    <row r="380" spans="1:78" x14ac:dyDescent="0.25">
      <c r="A380" t="str">
        <f ca="1"/>
        <v>Renters</v>
      </c>
      <c r="B380" s="8">
        <f ca="1"/>
        <v>46439</v>
      </c>
      <c r="C380" s="107">
        <f ca="1"/>
        <v>1469.2700000000029</v>
      </c>
      <c r="D380" t="str">
        <f ca="1"/>
        <v>Acct  1 - US Bank</v>
      </c>
      <c r="F380" t="str">
        <f ca="1"/>
        <v>Cese Transfer</v>
      </c>
      <c r="G380" s="8">
        <f ca="1"/>
        <v>46443</v>
      </c>
      <c r="H380" s="107">
        <f ca="1"/>
        <v>13059.09</v>
      </c>
      <c r="I380" s="107">
        <f ca="1"/>
        <v>-13617.61</v>
      </c>
      <c r="J380" s="107">
        <f ca="1"/>
        <v>38208.86</v>
      </c>
      <c r="K380" s="107">
        <f ca="1"/>
        <v>39330.339999999997</v>
      </c>
      <c r="L380" s="107">
        <f ca="1"/>
        <v>1611.2700000000029</v>
      </c>
      <c r="M380" s="107">
        <f ca="1"/>
        <v>11447.819999999998</v>
      </c>
      <c r="N380" s="107">
        <f ca="1"/>
        <v>26032.39</v>
      </c>
      <c r="O380" s="107">
        <f ca="1"/>
        <v>114.43</v>
      </c>
      <c r="P380" s="107">
        <f ca="1"/>
        <v>12062.04</v>
      </c>
      <c r="Q380" s="107">
        <f ca="1"/>
        <v>-2594.04</v>
      </c>
      <c r="R380" s="107">
        <f ca="1"/>
        <v>-6751.82</v>
      </c>
      <c r="S380" s="107">
        <f ca="1"/>
        <v>-4271.75</v>
      </c>
      <c r="T380" s="107">
        <f ca="1"/>
        <v>0</v>
      </c>
      <c r="U380" s="107">
        <f ca="1"/>
        <v>1680</v>
      </c>
      <c r="W380" t="str">
        <f ca="1"/>
        <v>Cese Transfer</v>
      </c>
      <c r="X380">
        <f ca="1"/>
        <v>46443</v>
      </c>
      <c r="Y380">
        <f ca="1"/>
        <v>1611.2700000000029</v>
      </c>
      <c r="Z380" t="str">
        <f ca="1"/>
        <v>Acct  1 - US Bank</v>
      </c>
      <c r="AA380" t="str">
        <f ca="1"/>
        <v>Cese Transfer</v>
      </c>
      <c r="AB380">
        <f ca="1"/>
        <v>46443</v>
      </c>
      <c r="AC380">
        <f ca="1"/>
        <v>11447.819999999998</v>
      </c>
      <c r="AD380" t="str">
        <f ca="1"/>
        <v>Acct  2 - Wells Fargo</v>
      </c>
      <c r="AE380" t="str">
        <f ca="1"/>
        <v>Cese Transfer</v>
      </c>
      <c r="AF380">
        <f ca="1"/>
        <v>46443</v>
      </c>
      <c r="AG380">
        <f ca="1"/>
        <v>26032.39</v>
      </c>
      <c r="AH380" t="str">
        <f ca="1"/>
        <v>Acct  3 - ADP</v>
      </c>
      <c r="AI380" t="str">
        <f ca="1"/>
        <v>Cese Transfer</v>
      </c>
      <c r="AJ380">
        <f ca="1"/>
        <v>46443</v>
      </c>
      <c r="AK380">
        <f ca="1"/>
        <v>114.43</v>
      </c>
      <c r="AL380" t="str">
        <f ca="1"/>
        <v>Acct  4 - Marcus</v>
      </c>
      <c r="AM380" t="str">
        <f ca="1"/>
        <v>Cese Transfer</v>
      </c>
      <c r="AN380">
        <f ca="1"/>
        <v>46443</v>
      </c>
      <c r="AO380">
        <f ca="1"/>
        <v>12062.04</v>
      </c>
      <c r="AP380" t="str">
        <f ca="1"/>
        <v>Acct  5 - T.Rowe Price</v>
      </c>
      <c r="AQ380" t="str">
        <f ca="1"/>
        <v>Cese Transfer</v>
      </c>
      <c r="AR380">
        <f ca="1"/>
        <v>46443</v>
      </c>
      <c r="AS380">
        <f ca="1"/>
        <v>-2594.04</v>
      </c>
      <c r="AT380" t="str">
        <f ca="1"/>
        <v>Acct  6 - Platinum</v>
      </c>
      <c r="AU380" t="str">
        <f ca="1"/>
        <v>Cese Transfer</v>
      </c>
      <c r="AV380">
        <f ca="1"/>
        <v>46443</v>
      </c>
      <c r="AW380">
        <f ca="1"/>
        <v>-6751.82</v>
      </c>
      <c r="AX380" t="str">
        <f ca="1"/>
        <v>Acct  7 - Visa Go</v>
      </c>
      <c r="AY380" t="str">
        <f ca="1"/>
        <v>Cese Transfer</v>
      </c>
      <c r="AZ380">
        <f ca="1"/>
        <v>46443</v>
      </c>
      <c r="BA380">
        <f ca="1"/>
        <v>-4271.75</v>
      </c>
      <c r="BB380" t="str">
        <f ca="1"/>
        <v>Acct  8 - CareCredit</v>
      </c>
      <c r="BC380" t="str">
        <f ca="1"/>
        <v>Cese Transfer</v>
      </c>
      <c r="BD380">
        <f ca="1"/>
        <v>46443</v>
      </c>
      <c r="BE380">
        <f ca="1"/>
        <v>0</v>
      </c>
      <c r="BF380" t="str">
        <f ca="1"/>
        <v>Acct  9 - Costco</v>
      </c>
      <c r="BG380" t="str">
        <f ca="1"/>
        <v>Cese Transfer</v>
      </c>
      <c r="BH380">
        <f ca="1"/>
        <v>46443</v>
      </c>
      <c r="BI380">
        <f ca="1"/>
        <v>1680</v>
      </c>
      <c r="BJ380" t="str">
        <f ca="1"/>
        <v xml:space="preserve">Acct 10 - </v>
      </c>
      <c r="BK380" t="str">
        <f ca="1"/>
        <v>Cese Transfer</v>
      </c>
      <c r="BL380">
        <f ca="1"/>
        <v>46443</v>
      </c>
      <c r="BM380">
        <f ca="1"/>
        <v>13059.09</v>
      </c>
      <c r="BN380" t="str">
        <f ca="1"/>
        <v xml:space="preserve"> Checking</v>
      </c>
      <c r="BO380" t="str">
        <f ca="1"/>
        <v>Cese Transfer</v>
      </c>
      <c r="BP380">
        <f ca="1"/>
        <v>46443</v>
      </c>
      <c r="BQ380">
        <f ca="1"/>
        <v>-13617.61</v>
      </c>
      <c r="BR380" t="str">
        <f ca="1"/>
        <v xml:space="preserve"> Credit</v>
      </c>
      <c r="BS380" t="str">
        <f ca="1"/>
        <v>Cese Transfer</v>
      </c>
      <c r="BT380">
        <f ca="1"/>
        <v>46443</v>
      </c>
      <c r="BU380">
        <f ca="1"/>
        <v>38208.86</v>
      </c>
      <c r="BV380" t="str">
        <f ca="1"/>
        <v xml:space="preserve"> Savings</v>
      </c>
      <c r="BW380" t="str">
        <f ca="1"/>
        <v>Cese Transfer</v>
      </c>
      <c r="BX380">
        <f ca="1"/>
        <v>46443</v>
      </c>
      <c r="BY380">
        <f ca="1"/>
        <v>39330.339999999997</v>
      </c>
      <c r="BZ380" t="str">
        <f ca="1"/>
        <v xml:space="preserve"> Net Worth</v>
      </c>
    </row>
    <row r="381" spans="1:78" x14ac:dyDescent="0.25">
      <c r="A381" t="str">
        <f ca="1"/>
        <v>Cese Transfer</v>
      </c>
      <c r="B381" s="8">
        <f ca="1"/>
        <v>46443</v>
      </c>
      <c r="C381" s="107">
        <f ca="1"/>
        <v>1611.2700000000029</v>
      </c>
      <c r="D381" t="str">
        <f ca="1"/>
        <v>Acct  1 - US Bank</v>
      </c>
      <c r="F381" t="str">
        <f ca="1"/>
        <v>Paycheck</v>
      </c>
      <c r="G381" s="8">
        <f ca="1"/>
        <v>46444</v>
      </c>
      <c r="H381" s="107">
        <f ca="1"/>
        <v>14659.09</v>
      </c>
      <c r="I381" s="107">
        <f ca="1"/>
        <v>-13617.61</v>
      </c>
      <c r="J381" s="107">
        <f ca="1"/>
        <v>38208.86</v>
      </c>
      <c r="K381" s="107">
        <f ca="1"/>
        <v>40930.339999999997</v>
      </c>
      <c r="L381" s="107">
        <f ca="1"/>
        <v>2751.2700000000032</v>
      </c>
      <c r="M381" s="107">
        <f ca="1"/>
        <v>11907.819999999998</v>
      </c>
      <c r="N381" s="107">
        <f ca="1"/>
        <v>26032.39</v>
      </c>
      <c r="O381" s="107">
        <f ca="1"/>
        <v>114.43</v>
      </c>
      <c r="P381" s="107">
        <f ca="1"/>
        <v>12062.04</v>
      </c>
      <c r="Q381" s="107">
        <f ca="1"/>
        <v>-2594.04</v>
      </c>
      <c r="R381" s="107">
        <f ca="1"/>
        <v>-6751.82</v>
      </c>
      <c r="S381" s="107">
        <f ca="1"/>
        <v>-4271.75</v>
      </c>
      <c r="T381" s="107">
        <f ca="1"/>
        <v>0</v>
      </c>
      <c r="U381" s="107">
        <f ca="1"/>
        <v>1680</v>
      </c>
      <c r="W381" t="str">
        <f ca="1"/>
        <v>Paycheck</v>
      </c>
      <c r="X381">
        <f ca="1"/>
        <v>46444</v>
      </c>
      <c r="Y381">
        <f ca="1"/>
        <v>2751.2700000000032</v>
      </c>
      <c r="Z381" t="str">
        <f ca="1"/>
        <v>Acct  1 - US Bank</v>
      </c>
      <c r="AA381" t="str">
        <f ca="1"/>
        <v>Paycheck</v>
      </c>
      <c r="AB381">
        <f ca="1"/>
        <v>46444</v>
      </c>
      <c r="AC381">
        <f ca="1"/>
        <v>11907.819999999998</v>
      </c>
      <c r="AD381" t="str">
        <f ca="1"/>
        <v>Acct  2 - Wells Fargo</v>
      </c>
      <c r="AE381" t="str">
        <f ca="1"/>
        <v>Paycheck</v>
      </c>
      <c r="AF381">
        <f ca="1"/>
        <v>46444</v>
      </c>
      <c r="AG381">
        <f ca="1"/>
        <v>26032.39</v>
      </c>
      <c r="AH381" t="str">
        <f ca="1"/>
        <v>Acct  3 - ADP</v>
      </c>
      <c r="AI381" t="str">
        <f ca="1"/>
        <v>Paycheck</v>
      </c>
      <c r="AJ381">
        <f ca="1"/>
        <v>46444</v>
      </c>
      <c r="AK381">
        <f ca="1"/>
        <v>114.43</v>
      </c>
      <c r="AL381" t="str">
        <f ca="1"/>
        <v>Acct  4 - Marcus</v>
      </c>
      <c r="AM381" t="str">
        <f ca="1"/>
        <v>Paycheck</v>
      </c>
      <c r="AN381">
        <f ca="1"/>
        <v>46444</v>
      </c>
      <c r="AO381">
        <f ca="1"/>
        <v>12062.04</v>
      </c>
      <c r="AP381" t="str">
        <f ca="1"/>
        <v>Acct  5 - T.Rowe Price</v>
      </c>
      <c r="AQ381" t="str">
        <f ca="1"/>
        <v>Paycheck</v>
      </c>
      <c r="AR381">
        <f ca="1"/>
        <v>46444</v>
      </c>
      <c r="AS381">
        <f ca="1"/>
        <v>-2594.04</v>
      </c>
      <c r="AT381" t="str">
        <f ca="1"/>
        <v>Acct  6 - Platinum</v>
      </c>
      <c r="AU381" t="str">
        <f ca="1"/>
        <v>Paycheck</v>
      </c>
      <c r="AV381">
        <f ca="1"/>
        <v>46444</v>
      </c>
      <c r="AW381">
        <f ca="1"/>
        <v>-6751.82</v>
      </c>
      <c r="AX381" t="str">
        <f ca="1"/>
        <v>Acct  7 - Visa Go</v>
      </c>
      <c r="AY381" t="str">
        <f ca="1"/>
        <v>Paycheck</v>
      </c>
      <c r="AZ381">
        <f ca="1"/>
        <v>46444</v>
      </c>
      <c r="BA381">
        <f ca="1"/>
        <v>-4271.75</v>
      </c>
      <c r="BB381" t="str">
        <f ca="1"/>
        <v>Acct  8 - CareCredit</v>
      </c>
      <c r="BC381" t="str">
        <f ca="1"/>
        <v>Paycheck</v>
      </c>
      <c r="BD381">
        <f ca="1"/>
        <v>46444</v>
      </c>
      <c r="BE381">
        <f ca="1"/>
        <v>0</v>
      </c>
      <c r="BF381" t="str">
        <f ca="1"/>
        <v>Acct  9 - Costco</v>
      </c>
      <c r="BG381" t="str">
        <f ca="1"/>
        <v>Paycheck</v>
      </c>
      <c r="BH381">
        <f ca="1"/>
        <v>46444</v>
      </c>
      <c r="BI381">
        <f ca="1"/>
        <v>1680</v>
      </c>
      <c r="BJ381" t="str">
        <f ca="1"/>
        <v xml:space="preserve">Acct 10 - </v>
      </c>
      <c r="BK381" t="str">
        <f ca="1"/>
        <v>Paycheck</v>
      </c>
      <c r="BL381">
        <f ca="1"/>
        <v>46444</v>
      </c>
      <c r="BM381">
        <f ca="1"/>
        <v>14659.09</v>
      </c>
      <c r="BN381" t="str">
        <f ca="1"/>
        <v xml:space="preserve"> Checking</v>
      </c>
      <c r="BO381" t="str">
        <f ca="1"/>
        <v>Paycheck</v>
      </c>
      <c r="BP381">
        <f ca="1"/>
        <v>46444</v>
      </c>
      <c r="BQ381">
        <f ca="1"/>
        <v>-13617.61</v>
      </c>
      <c r="BR381" t="str">
        <f ca="1"/>
        <v xml:space="preserve"> Credit</v>
      </c>
      <c r="BS381" t="str">
        <f ca="1"/>
        <v>Paycheck</v>
      </c>
      <c r="BT381">
        <f ca="1"/>
        <v>46444</v>
      </c>
      <c r="BU381">
        <f ca="1"/>
        <v>38208.86</v>
      </c>
      <c r="BV381" t="str">
        <f ca="1"/>
        <v xml:space="preserve"> Savings</v>
      </c>
      <c r="BW381" t="str">
        <f ca="1"/>
        <v>Paycheck</v>
      </c>
      <c r="BX381">
        <f ca="1"/>
        <v>46444</v>
      </c>
      <c r="BY381">
        <f ca="1"/>
        <v>40930.339999999997</v>
      </c>
      <c r="BZ381" t="str">
        <f ca="1"/>
        <v xml:space="preserve"> Net Worth</v>
      </c>
    </row>
    <row r="382" spans="1:78" x14ac:dyDescent="0.25">
      <c r="A382" t="str">
        <f ca="1"/>
        <v>Paycheck</v>
      </c>
      <c r="B382" s="8">
        <f ca="1"/>
        <v>46444</v>
      </c>
      <c r="C382" s="107">
        <f ca="1"/>
        <v>2751.2700000000032</v>
      </c>
      <c r="D382" t="str">
        <f ca="1"/>
        <v>Acct  1 - US Bank</v>
      </c>
      <c r="F382" t="str">
        <f ca="1"/>
        <v>Ameritas</v>
      </c>
      <c r="G382" s="8">
        <f ca="1"/>
        <v>46444</v>
      </c>
      <c r="H382" s="107">
        <f ca="1"/>
        <v>14659.09</v>
      </c>
      <c r="I382" s="107">
        <f ca="1"/>
        <v>-13617.61</v>
      </c>
      <c r="J382" s="107">
        <f ca="1"/>
        <v>38320.86</v>
      </c>
      <c r="K382" s="107">
        <f ca="1"/>
        <v>41042.339999999997</v>
      </c>
      <c r="L382" s="107">
        <f ca="1"/>
        <v>2751.2700000000032</v>
      </c>
      <c r="M382" s="107">
        <f ca="1"/>
        <v>11907.819999999998</v>
      </c>
      <c r="N382" s="107">
        <f ca="1"/>
        <v>26144.39</v>
      </c>
      <c r="O382" s="107">
        <f ca="1"/>
        <v>114.43</v>
      </c>
      <c r="P382" s="107">
        <f ca="1"/>
        <v>12062.04</v>
      </c>
      <c r="Q382" s="107">
        <f ca="1"/>
        <v>-2594.04</v>
      </c>
      <c r="R382" s="107">
        <f ca="1"/>
        <v>-6751.82</v>
      </c>
      <c r="S382" s="107">
        <f ca="1"/>
        <v>-4271.75</v>
      </c>
      <c r="T382" s="107">
        <f ca="1"/>
        <v>0</v>
      </c>
      <c r="U382" s="107">
        <f ca="1"/>
        <v>1680</v>
      </c>
      <c r="W382" t="str">
        <f ca="1"/>
        <v>Ameritas</v>
      </c>
      <c r="X382">
        <f ca="1"/>
        <v>46444</v>
      </c>
      <c r="Y382">
        <f ca="1"/>
        <v>2751.2700000000032</v>
      </c>
      <c r="Z382" t="str">
        <f ca="1"/>
        <v>Acct  1 - US Bank</v>
      </c>
      <c r="AA382" t="str">
        <f ca="1"/>
        <v>Ameritas</v>
      </c>
      <c r="AB382">
        <f ca="1"/>
        <v>46444</v>
      </c>
      <c r="AC382">
        <f ca="1"/>
        <v>11907.819999999998</v>
      </c>
      <c r="AD382" t="str">
        <f ca="1"/>
        <v>Acct  2 - Wells Fargo</v>
      </c>
      <c r="AE382" t="str">
        <f ca="1"/>
        <v>Ameritas</v>
      </c>
      <c r="AF382">
        <f ca="1"/>
        <v>46444</v>
      </c>
      <c r="AG382">
        <f ca="1"/>
        <v>26144.39</v>
      </c>
      <c r="AH382" t="str">
        <f ca="1"/>
        <v>Acct  3 - ADP</v>
      </c>
      <c r="AI382" t="str">
        <f ca="1"/>
        <v>Ameritas</v>
      </c>
      <c r="AJ382">
        <f ca="1"/>
        <v>46444</v>
      </c>
      <c r="AK382">
        <f ca="1"/>
        <v>114.43</v>
      </c>
      <c r="AL382" t="str">
        <f ca="1"/>
        <v>Acct  4 - Marcus</v>
      </c>
      <c r="AM382" t="str">
        <f ca="1"/>
        <v>Ameritas</v>
      </c>
      <c r="AN382">
        <f ca="1"/>
        <v>46444</v>
      </c>
      <c r="AO382">
        <f ca="1"/>
        <v>12062.04</v>
      </c>
      <c r="AP382" t="str">
        <f ca="1"/>
        <v>Acct  5 - T.Rowe Price</v>
      </c>
      <c r="AQ382" t="str">
        <f ca="1"/>
        <v>Ameritas</v>
      </c>
      <c r="AR382">
        <f ca="1"/>
        <v>46444</v>
      </c>
      <c r="AS382">
        <f ca="1"/>
        <v>-2594.04</v>
      </c>
      <c r="AT382" t="str">
        <f ca="1"/>
        <v>Acct  6 - Platinum</v>
      </c>
      <c r="AU382" t="str">
        <f ca="1"/>
        <v>Ameritas</v>
      </c>
      <c r="AV382">
        <f ca="1"/>
        <v>46444</v>
      </c>
      <c r="AW382">
        <f ca="1"/>
        <v>-6751.82</v>
      </c>
      <c r="AX382" t="str">
        <f ca="1"/>
        <v>Acct  7 - Visa Go</v>
      </c>
      <c r="AY382" t="str">
        <f ca="1"/>
        <v>Ameritas</v>
      </c>
      <c r="AZ382">
        <f ca="1"/>
        <v>46444</v>
      </c>
      <c r="BA382">
        <f ca="1"/>
        <v>-4271.75</v>
      </c>
      <c r="BB382" t="str">
        <f ca="1"/>
        <v>Acct  8 - CareCredit</v>
      </c>
      <c r="BC382" t="str">
        <f ca="1"/>
        <v>Ameritas</v>
      </c>
      <c r="BD382">
        <f ca="1"/>
        <v>46444</v>
      </c>
      <c r="BE382">
        <f ca="1"/>
        <v>0</v>
      </c>
      <c r="BF382" t="str">
        <f ca="1"/>
        <v>Acct  9 - Costco</v>
      </c>
      <c r="BG382" t="str">
        <f ca="1"/>
        <v>Ameritas</v>
      </c>
      <c r="BH382">
        <f ca="1"/>
        <v>46444</v>
      </c>
      <c r="BI382">
        <f ca="1"/>
        <v>1680</v>
      </c>
      <c r="BJ382" t="str">
        <f ca="1"/>
        <v xml:space="preserve">Acct 10 - </v>
      </c>
      <c r="BK382" t="str">
        <f ca="1"/>
        <v>Ameritas</v>
      </c>
      <c r="BL382">
        <f ca="1"/>
        <v>46444</v>
      </c>
      <c r="BM382">
        <f ca="1"/>
        <v>14659.09</v>
      </c>
      <c r="BN382" t="str">
        <f ca="1"/>
        <v xml:space="preserve"> Checking</v>
      </c>
      <c r="BO382" t="str">
        <f ca="1"/>
        <v>Ameritas</v>
      </c>
      <c r="BP382">
        <f ca="1"/>
        <v>46444</v>
      </c>
      <c r="BQ382">
        <f ca="1"/>
        <v>-13617.61</v>
      </c>
      <c r="BR382" t="str">
        <f ca="1"/>
        <v xml:space="preserve"> Credit</v>
      </c>
      <c r="BS382" t="str">
        <f ca="1"/>
        <v>Ameritas</v>
      </c>
      <c r="BT382">
        <f ca="1"/>
        <v>46444</v>
      </c>
      <c r="BU382">
        <f ca="1"/>
        <v>38320.86</v>
      </c>
      <c r="BV382" t="str">
        <f ca="1"/>
        <v xml:space="preserve"> Savings</v>
      </c>
      <c r="BW382" t="str">
        <f ca="1"/>
        <v>Ameritas</v>
      </c>
      <c r="BX382">
        <f ca="1"/>
        <v>46444</v>
      </c>
      <c r="BY382">
        <f ca="1"/>
        <v>41042.339999999997</v>
      </c>
      <c r="BZ382" t="str">
        <f ca="1"/>
        <v xml:space="preserve"> Net Worth</v>
      </c>
    </row>
    <row r="383" spans="1:78" x14ac:dyDescent="0.25">
      <c r="A383" t="str">
        <f ca="1"/>
        <v>Ameritas</v>
      </c>
      <c r="B383" s="8">
        <f ca="1"/>
        <v>46444</v>
      </c>
      <c r="C383" s="107">
        <f ca="1"/>
        <v>2751.2700000000032</v>
      </c>
      <c r="D383" t="str">
        <f ca="1"/>
        <v>Acct  1 - US Bank</v>
      </c>
      <c r="F383" t="str">
        <f ca="1"/>
        <v>Internet</v>
      </c>
      <c r="G383" s="8">
        <f ca="1"/>
        <v>46444</v>
      </c>
      <c r="H383" s="107">
        <f ca="1"/>
        <v>14659.09</v>
      </c>
      <c r="I383" s="107">
        <f ca="1"/>
        <v>-13617.61</v>
      </c>
      <c r="J383" s="107">
        <f ca="1"/>
        <v>38320.86</v>
      </c>
      <c r="K383" s="107">
        <f ca="1"/>
        <v>41042.339999999997</v>
      </c>
      <c r="L383" s="107">
        <f ca="1"/>
        <v>2751.2700000000032</v>
      </c>
      <c r="M383" s="107">
        <f ca="1"/>
        <v>11907.819999999998</v>
      </c>
      <c r="N383" s="107">
        <f ca="1"/>
        <v>26144.39</v>
      </c>
      <c r="O383" s="107">
        <f ca="1"/>
        <v>114.43</v>
      </c>
      <c r="P383" s="107">
        <f ca="1"/>
        <v>12062.04</v>
      </c>
      <c r="Q383" s="107">
        <f ca="1"/>
        <v>-2594.04</v>
      </c>
      <c r="R383" s="107">
        <f ca="1"/>
        <v>-6751.82</v>
      </c>
      <c r="S383" s="107">
        <f ca="1"/>
        <v>-4271.75</v>
      </c>
      <c r="T383" s="107">
        <f ca="1"/>
        <v>0</v>
      </c>
      <c r="U383" s="107">
        <f ca="1"/>
        <v>1680</v>
      </c>
      <c r="W383" t="str">
        <f ca="1"/>
        <v>Internet</v>
      </c>
      <c r="X383">
        <f ca="1"/>
        <v>46444</v>
      </c>
      <c r="Y383">
        <f ca="1"/>
        <v>2751.2700000000032</v>
      </c>
      <c r="Z383" t="str">
        <f ca="1"/>
        <v>Acct  1 - US Bank</v>
      </c>
      <c r="AA383" t="str">
        <f ca="1"/>
        <v>Internet</v>
      </c>
      <c r="AB383">
        <f ca="1"/>
        <v>46444</v>
      </c>
      <c r="AC383">
        <f ca="1"/>
        <v>11907.819999999998</v>
      </c>
      <c r="AD383" t="str">
        <f ca="1"/>
        <v>Acct  2 - Wells Fargo</v>
      </c>
      <c r="AE383" t="str">
        <f ca="1"/>
        <v>Internet</v>
      </c>
      <c r="AF383">
        <f ca="1"/>
        <v>46444</v>
      </c>
      <c r="AG383">
        <f ca="1"/>
        <v>26144.39</v>
      </c>
      <c r="AH383" t="str">
        <f ca="1"/>
        <v>Acct  3 - ADP</v>
      </c>
      <c r="AI383" t="str">
        <f ca="1"/>
        <v>Internet</v>
      </c>
      <c r="AJ383">
        <f ca="1"/>
        <v>46444</v>
      </c>
      <c r="AK383">
        <f ca="1"/>
        <v>114.43</v>
      </c>
      <c r="AL383" t="str">
        <f ca="1"/>
        <v>Acct  4 - Marcus</v>
      </c>
      <c r="AM383" t="str">
        <f ca="1"/>
        <v>Internet</v>
      </c>
      <c r="AN383">
        <f ca="1"/>
        <v>46444</v>
      </c>
      <c r="AO383">
        <f ca="1"/>
        <v>12062.04</v>
      </c>
      <c r="AP383" t="str">
        <f ca="1"/>
        <v>Acct  5 - T.Rowe Price</v>
      </c>
      <c r="AQ383" t="str">
        <f ca="1"/>
        <v>Internet</v>
      </c>
      <c r="AR383">
        <f ca="1"/>
        <v>46444</v>
      </c>
      <c r="AS383">
        <f ca="1"/>
        <v>-2594.04</v>
      </c>
      <c r="AT383" t="str">
        <f ca="1"/>
        <v>Acct  6 - Platinum</v>
      </c>
      <c r="AU383" t="str">
        <f ca="1"/>
        <v>Internet</v>
      </c>
      <c r="AV383">
        <f ca="1"/>
        <v>46444</v>
      </c>
      <c r="AW383">
        <f ca="1"/>
        <v>-6751.82</v>
      </c>
      <c r="AX383" t="str">
        <f ca="1"/>
        <v>Acct  7 - Visa Go</v>
      </c>
      <c r="AY383" t="str">
        <f ca="1"/>
        <v>Internet</v>
      </c>
      <c r="AZ383">
        <f ca="1"/>
        <v>46444</v>
      </c>
      <c r="BA383">
        <f ca="1"/>
        <v>-4271.75</v>
      </c>
      <c r="BB383" t="str">
        <f ca="1"/>
        <v>Acct  8 - CareCredit</v>
      </c>
      <c r="BC383" t="str">
        <f ca="1"/>
        <v>Internet</v>
      </c>
      <c r="BD383">
        <f ca="1"/>
        <v>46444</v>
      </c>
      <c r="BE383">
        <f ca="1"/>
        <v>0</v>
      </c>
      <c r="BF383" t="str">
        <f ca="1"/>
        <v>Acct  9 - Costco</v>
      </c>
      <c r="BG383" t="str">
        <f ca="1"/>
        <v>Internet</v>
      </c>
      <c r="BH383">
        <f ca="1"/>
        <v>46444</v>
      </c>
      <c r="BI383">
        <f ca="1"/>
        <v>1680</v>
      </c>
      <c r="BJ383" t="str">
        <f ca="1"/>
        <v xml:space="preserve">Acct 10 - </v>
      </c>
      <c r="BK383" t="str">
        <f ca="1"/>
        <v>Internet</v>
      </c>
      <c r="BL383">
        <f ca="1"/>
        <v>46444</v>
      </c>
      <c r="BM383">
        <f ca="1"/>
        <v>14659.09</v>
      </c>
      <c r="BN383" t="str">
        <f ca="1"/>
        <v xml:space="preserve"> Checking</v>
      </c>
      <c r="BO383" t="str">
        <f ca="1"/>
        <v>Internet</v>
      </c>
      <c r="BP383">
        <f ca="1"/>
        <v>46444</v>
      </c>
      <c r="BQ383">
        <f ca="1"/>
        <v>-13617.61</v>
      </c>
      <c r="BR383" t="str">
        <f ca="1"/>
        <v xml:space="preserve"> Credit</v>
      </c>
      <c r="BS383" t="str">
        <f ca="1"/>
        <v>Internet</v>
      </c>
      <c r="BT383">
        <f ca="1"/>
        <v>46444</v>
      </c>
      <c r="BU383">
        <f ca="1"/>
        <v>38320.86</v>
      </c>
      <c r="BV383" t="str">
        <f ca="1"/>
        <v xml:space="preserve"> Savings</v>
      </c>
      <c r="BW383" t="str">
        <f ca="1"/>
        <v>Internet</v>
      </c>
      <c r="BX383">
        <f ca="1"/>
        <v>46444</v>
      </c>
      <c r="BY383">
        <f ca="1"/>
        <v>41042.339999999997</v>
      </c>
      <c r="BZ383" t="str">
        <f ca="1"/>
        <v xml:space="preserve"> Net Worth</v>
      </c>
    </row>
    <row r="384" spans="1:78" x14ac:dyDescent="0.25">
      <c r="A384" t="str">
        <f ca="1"/>
        <v>Internet</v>
      </c>
      <c r="B384" s="8">
        <f ca="1"/>
        <v>46444</v>
      </c>
      <c r="C384" s="107">
        <f ca="1"/>
        <v>2751.2700000000032</v>
      </c>
      <c r="D384" t="str">
        <f ca="1"/>
        <v>Acct  1 - US Bank</v>
      </c>
      <c r="F384" t="str">
        <f ca="1"/>
        <v>Windsurf</v>
      </c>
      <c r="G384" s="8">
        <f ca="1"/>
        <v>46444</v>
      </c>
      <c r="H384" s="107">
        <f ca="1"/>
        <v>14644.09</v>
      </c>
      <c r="I384" s="107">
        <f ca="1"/>
        <v>-13617.61</v>
      </c>
      <c r="J384" s="107">
        <f ca="1"/>
        <v>38320.86</v>
      </c>
      <c r="K384" s="107">
        <f ca="1"/>
        <v>41027.339999999997</v>
      </c>
      <c r="L384" s="107">
        <f ca="1"/>
        <v>2736.2700000000032</v>
      </c>
      <c r="M384" s="107">
        <f ca="1"/>
        <v>11907.819999999998</v>
      </c>
      <c r="N384" s="107">
        <f ca="1"/>
        <v>26144.39</v>
      </c>
      <c r="O384" s="107">
        <f ca="1"/>
        <v>114.43</v>
      </c>
      <c r="P384" s="107">
        <f ca="1"/>
        <v>12062.04</v>
      </c>
      <c r="Q384" s="107">
        <f ca="1"/>
        <v>-2594.04</v>
      </c>
      <c r="R384" s="107">
        <f ca="1"/>
        <v>-6751.82</v>
      </c>
      <c r="S384" s="107">
        <f ca="1"/>
        <v>-4271.75</v>
      </c>
      <c r="T384" s="107">
        <f ca="1"/>
        <v>0</v>
      </c>
      <c r="U384" s="107">
        <f ca="1"/>
        <v>1680</v>
      </c>
      <c r="W384" t="str">
        <f ca="1"/>
        <v>Windsurf</v>
      </c>
      <c r="X384">
        <f ca="1"/>
        <v>46444</v>
      </c>
      <c r="Y384">
        <f ca="1"/>
        <v>2736.2700000000032</v>
      </c>
      <c r="Z384" t="str">
        <f ca="1"/>
        <v>Acct  1 - US Bank</v>
      </c>
      <c r="AA384" t="str">
        <f ca="1"/>
        <v>Windsurf</v>
      </c>
      <c r="AB384">
        <f ca="1"/>
        <v>46444</v>
      </c>
      <c r="AC384">
        <f ca="1"/>
        <v>11907.819999999998</v>
      </c>
      <c r="AD384" t="str">
        <f ca="1"/>
        <v>Acct  2 - Wells Fargo</v>
      </c>
      <c r="AE384" t="str">
        <f ca="1"/>
        <v>Windsurf</v>
      </c>
      <c r="AF384">
        <f ca="1"/>
        <v>46444</v>
      </c>
      <c r="AG384">
        <f ca="1"/>
        <v>26144.39</v>
      </c>
      <c r="AH384" t="str">
        <f ca="1"/>
        <v>Acct  3 - ADP</v>
      </c>
      <c r="AI384" t="str">
        <f ca="1"/>
        <v>Windsurf</v>
      </c>
      <c r="AJ384">
        <f ca="1"/>
        <v>46444</v>
      </c>
      <c r="AK384">
        <f ca="1"/>
        <v>114.43</v>
      </c>
      <c r="AL384" t="str">
        <f ca="1"/>
        <v>Acct  4 - Marcus</v>
      </c>
      <c r="AM384" t="str">
        <f ca="1"/>
        <v>Windsurf</v>
      </c>
      <c r="AN384">
        <f ca="1"/>
        <v>46444</v>
      </c>
      <c r="AO384">
        <f ca="1"/>
        <v>12062.04</v>
      </c>
      <c r="AP384" t="str">
        <f ca="1"/>
        <v>Acct  5 - T.Rowe Price</v>
      </c>
      <c r="AQ384" t="str">
        <f ca="1"/>
        <v>Windsurf</v>
      </c>
      <c r="AR384">
        <f ca="1"/>
        <v>46444</v>
      </c>
      <c r="AS384">
        <f ca="1"/>
        <v>-2594.04</v>
      </c>
      <c r="AT384" t="str">
        <f ca="1"/>
        <v>Acct  6 - Platinum</v>
      </c>
      <c r="AU384" t="str">
        <f ca="1"/>
        <v>Windsurf</v>
      </c>
      <c r="AV384">
        <f ca="1"/>
        <v>46444</v>
      </c>
      <c r="AW384">
        <f ca="1"/>
        <v>-6751.82</v>
      </c>
      <c r="AX384" t="str">
        <f ca="1"/>
        <v>Acct  7 - Visa Go</v>
      </c>
      <c r="AY384" t="str">
        <f ca="1"/>
        <v>Windsurf</v>
      </c>
      <c r="AZ384">
        <f ca="1"/>
        <v>46444</v>
      </c>
      <c r="BA384">
        <f ca="1"/>
        <v>-4271.75</v>
      </c>
      <c r="BB384" t="str">
        <f ca="1"/>
        <v>Acct  8 - CareCredit</v>
      </c>
      <c r="BC384" t="str">
        <f ca="1"/>
        <v>Windsurf</v>
      </c>
      <c r="BD384">
        <f ca="1"/>
        <v>46444</v>
      </c>
      <c r="BE384">
        <f ca="1"/>
        <v>0</v>
      </c>
      <c r="BF384" t="str">
        <f ca="1"/>
        <v>Acct  9 - Costco</v>
      </c>
      <c r="BG384" t="str">
        <f ca="1"/>
        <v>Windsurf</v>
      </c>
      <c r="BH384">
        <f ca="1"/>
        <v>46444</v>
      </c>
      <c r="BI384">
        <f ca="1"/>
        <v>1680</v>
      </c>
      <c r="BJ384" t="str">
        <f ca="1"/>
        <v xml:space="preserve">Acct 10 - </v>
      </c>
      <c r="BK384" t="str">
        <f ca="1"/>
        <v>Windsurf</v>
      </c>
      <c r="BL384">
        <f ca="1"/>
        <v>46444</v>
      </c>
      <c r="BM384">
        <f ca="1"/>
        <v>14644.09</v>
      </c>
      <c r="BN384" t="str">
        <f ca="1"/>
        <v xml:space="preserve"> Checking</v>
      </c>
      <c r="BO384" t="str">
        <f ca="1"/>
        <v>Windsurf</v>
      </c>
      <c r="BP384">
        <f ca="1"/>
        <v>46444</v>
      </c>
      <c r="BQ384">
        <f ca="1"/>
        <v>-13617.61</v>
      </c>
      <c r="BR384" t="str">
        <f ca="1"/>
        <v xml:space="preserve"> Credit</v>
      </c>
      <c r="BS384" t="str">
        <f ca="1"/>
        <v>Windsurf</v>
      </c>
      <c r="BT384">
        <f ca="1"/>
        <v>46444</v>
      </c>
      <c r="BU384">
        <f ca="1"/>
        <v>38320.86</v>
      </c>
      <c r="BV384" t="str">
        <f ca="1"/>
        <v xml:space="preserve"> Savings</v>
      </c>
      <c r="BW384" t="str">
        <f ca="1"/>
        <v>Windsurf</v>
      </c>
      <c r="BX384">
        <f ca="1"/>
        <v>46444</v>
      </c>
      <c r="BY384">
        <f ca="1"/>
        <v>41027.339999999997</v>
      </c>
      <c r="BZ384" t="str">
        <f ca="1"/>
        <v xml:space="preserve"> Net Worth</v>
      </c>
    </row>
    <row r="385" spans="1:78" x14ac:dyDescent="0.25">
      <c r="A385" t="str">
        <f ca="1"/>
        <v>Windsurf</v>
      </c>
      <c r="B385" s="8">
        <f ca="1"/>
        <v>46444</v>
      </c>
      <c r="C385" s="107">
        <f ca="1"/>
        <v>2736.2700000000032</v>
      </c>
      <c r="D385" t="str">
        <f ca="1"/>
        <v>Acct  1 - US Bank</v>
      </c>
      <c r="F385" t="str">
        <f ca="1"/>
        <v>Groceries</v>
      </c>
      <c r="G385" s="8">
        <f ca="1"/>
        <v>46445</v>
      </c>
      <c r="H385" s="107">
        <f ca="1"/>
        <v>14444.09</v>
      </c>
      <c r="I385" s="107">
        <f ca="1"/>
        <v>-13617.61</v>
      </c>
      <c r="J385" s="107">
        <f ca="1"/>
        <v>38320.86</v>
      </c>
      <c r="K385" s="107">
        <f ca="1"/>
        <v>40827.339999999997</v>
      </c>
      <c r="L385" s="107">
        <f ca="1"/>
        <v>2736.2700000000032</v>
      </c>
      <c r="M385" s="107">
        <f ca="1"/>
        <v>11707.819999999998</v>
      </c>
      <c r="N385" s="107">
        <f ca="1"/>
        <v>26144.39</v>
      </c>
      <c r="O385" s="107">
        <f ca="1"/>
        <v>114.43</v>
      </c>
      <c r="P385" s="107">
        <f ca="1"/>
        <v>12062.04</v>
      </c>
      <c r="Q385" s="107">
        <f ca="1"/>
        <v>-2594.04</v>
      </c>
      <c r="R385" s="107">
        <f ca="1"/>
        <v>-6751.82</v>
      </c>
      <c r="S385" s="107">
        <f ca="1"/>
        <v>-4271.75</v>
      </c>
      <c r="T385" s="107">
        <f ca="1"/>
        <v>0</v>
      </c>
      <c r="U385" s="107">
        <f ca="1"/>
        <v>1680</v>
      </c>
      <c r="W385" t="str">
        <f ca="1"/>
        <v>Groceries</v>
      </c>
      <c r="X385">
        <f ca="1"/>
        <v>46445</v>
      </c>
      <c r="Y385">
        <f ca="1"/>
        <v>2736.2700000000032</v>
      </c>
      <c r="Z385" t="str">
        <f ca="1"/>
        <v>Acct  1 - US Bank</v>
      </c>
      <c r="AA385" t="str">
        <f ca="1"/>
        <v>Groceries</v>
      </c>
      <c r="AB385">
        <f ca="1"/>
        <v>46445</v>
      </c>
      <c r="AC385">
        <f ca="1"/>
        <v>11707.819999999998</v>
      </c>
      <c r="AD385" t="str">
        <f ca="1"/>
        <v>Acct  2 - Wells Fargo</v>
      </c>
      <c r="AE385" t="str">
        <f ca="1"/>
        <v>Groceries</v>
      </c>
      <c r="AF385">
        <f ca="1"/>
        <v>46445</v>
      </c>
      <c r="AG385">
        <f ca="1"/>
        <v>26144.39</v>
      </c>
      <c r="AH385" t="str">
        <f ca="1"/>
        <v>Acct  3 - ADP</v>
      </c>
      <c r="AI385" t="str">
        <f ca="1"/>
        <v>Groceries</v>
      </c>
      <c r="AJ385">
        <f ca="1"/>
        <v>46445</v>
      </c>
      <c r="AK385">
        <f ca="1"/>
        <v>114.43</v>
      </c>
      <c r="AL385" t="str">
        <f ca="1"/>
        <v>Acct  4 - Marcus</v>
      </c>
      <c r="AM385" t="str">
        <f ca="1"/>
        <v>Groceries</v>
      </c>
      <c r="AN385">
        <f ca="1"/>
        <v>46445</v>
      </c>
      <c r="AO385">
        <f ca="1"/>
        <v>12062.04</v>
      </c>
      <c r="AP385" t="str">
        <f ca="1"/>
        <v>Acct  5 - T.Rowe Price</v>
      </c>
      <c r="AQ385" t="str">
        <f ca="1"/>
        <v>Groceries</v>
      </c>
      <c r="AR385">
        <f ca="1"/>
        <v>46445</v>
      </c>
      <c r="AS385">
        <f ca="1"/>
        <v>-2594.04</v>
      </c>
      <c r="AT385" t="str">
        <f ca="1"/>
        <v>Acct  6 - Platinum</v>
      </c>
      <c r="AU385" t="str">
        <f ca="1"/>
        <v>Groceries</v>
      </c>
      <c r="AV385">
        <f ca="1"/>
        <v>46445</v>
      </c>
      <c r="AW385">
        <f ca="1"/>
        <v>-6751.82</v>
      </c>
      <c r="AX385" t="str">
        <f ca="1"/>
        <v>Acct  7 - Visa Go</v>
      </c>
      <c r="AY385" t="str">
        <f ca="1"/>
        <v>Groceries</v>
      </c>
      <c r="AZ385">
        <f ca="1"/>
        <v>46445</v>
      </c>
      <c r="BA385">
        <f ca="1"/>
        <v>-4271.75</v>
      </c>
      <c r="BB385" t="str">
        <f ca="1"/>
        <v>Acct  8 - CareCredit</v>
      </c>
      <c r="BC385" t="str">
        <f ca="1"/>
        <v>Groceries</v>
      </c>
      <c r="BD385">
        <f ca="1"/>
        <v>46445</v>
      </c>
      <c r="BE385">
        <f ca="1"/>
        <v>0</v>
      </c>
      <c r="BF385" t="str">
        <f ca="1"/>
        <v>Acct  9 - Costco</v>
      </c>
      <c r="BG385" t="str">
        <f ca="1"/>
        <v>Groceries</v>
      </c>
      <c r="BH385">
        <f ca="1"/>
        <v>46445</v>
      </c>
      <c r="BI385">
        <f ca="1"/>
        <v>1680</v>
      </c>
      <c r="BJ385" t="str">
        <f ca="1"/>
        <v xml:space="preserve">Acct 10 - </v>
      </c>
      <c r="BK385" t="str">
        <f ca="1"/>
        <v>Groceries</v>
      </c>
      <c r="BL385">
        <f ca="1"/>
        <v>46445</v>
      </c>
      <c r="BM385">
        <f ca="1"/>
        <v>14444.09</v>
      </c>
      <c r="BN385" t="str">
        <f ca="1"/>
        <v xml:space="preserve"> Checking</v>
      </c>
      <c r="BO385" t="str">
        <f ca="1"/>
        <v>Groceries</v>
      </c>
      <c r="BP385">
        <f ca="1"/>
        <v>46445</v>
      </c>
      <c r="BQ385">
        <f ca="1"/>
        <v>-13617.61</v>
      </c>
      <c r="BR385" t="str">
        <f ca="1"/>
        <v xml:space="preserve"> Credit</v>
      </c>
      <c r="BS385" t="str">
        <f ca="1"/>
        <v>Groceries</v>
      </c>
      <c r="BT385">
        <f ca="1"/>
        <v>46445</v>
      </c>
      <c r="BU385">
        <f ca="1"/>
        <v>38320.86</v>
      </c>
      <c r="BV385" t="str">
        <f ca="1"/>
        <v xml:space="preserve"> Savings</v>
      </c>
      <c r="BW385" t="str">
        <f ca="1"/>
        <v>Groceries</v>
      </c>
      <c r="BX385">
        <f ca="1"/>
        <v>46445</v>
      </c>
      <c r="BY385">
        <f ca="1"/>
        <v>40827.339999999997</v>
      </c>
      <c r="BZ385" t="str">
        <f ca="1"/>
        <v xml:space="preserve"> Net Worth</v>
      </c>
    </row>
    <row r="386" spans="1:78" x14ac:dyDescent="0.25">
      <c r="A386" t="str">
        <f ca="1"/>
        <v>Groceries</v>
      </c>
      <c r="B386" s="8">
        <f ca="1"/>
        <v>46445</v>
      </c>
      <c r="C386" s="107">
        <f ca="1"/>
        <v>2736.2700000000032</v>
      </c>
      <c r="D386" t="str">
        <f ca="1"/>
        <v>Acct  1 - US Bank</v>
      </c>
      <c r="F386" t="str">
        <f ca="1"/>
        <v>Food &amp; Drinks</v>
      </c>
      <c r="G386" s="8">
        <f ca="1"/>
        <v>46445</v>
      </c>
      <c r="H386" s="107">
        <f ca="1"/>
        <v>14244.09</v>
      </c>
      <c r="I386" s="107">
        <f ca="1"/>
        <v>-13617.61</v>
      </c>
      <c r="J386" s="107">
        <f ca="1"/>
        <v>38320.86</v>
      </c>
      <c r="K386" s="107">
        <f ca="1"/>
        <v>40627.339999999997</v>
      </c>
      <c r="L386" s="107">
        <f ca="1"/>
        <v>2736.2700000000032</v>
      </c>
      <c r="M386" s="107">
        <f ca="1"/>
        <v>11507.819999999998</v>
      </c>
      <c r="N386" s="107">
        <f ca="1"/>
        <v>26144.39</v>
      </c>
      <c r="O386" s="107">
        <f ca="1"/>
        <v>114.43</v>
      </c>
      <c r="P386" s="107">
        <f ca="1"/>
        <v>12062.04</v>
      </c>
      <c r="Q386" s="107">
        <f ca="1"/>
        <v>-2594.04</v>
      </c>
      <c r="R386" s="107">
        <f ca="1"/>
        <v>-6751.82</v>
      </c>
      <c r="S386" s="107">
        <f ca="1"/>
        <v>-4271.75</v>
      </c>
      <c r="T386" s="107">
        <f ca="1"/>
        <v>0</v>
      </c>
      <c r="U386" s="107">
        <f ca="1"/>
        <v>1680</v>
      </c>
      <c r="W386" t="str">
        <f ca="1"/>
        <v>Food &amp; Drinks</v>
      </c>
      <c r="X386">
        <f ca="1"/>
        <v>46445</v>
      </c>
      <c r="Y386">
        <f ca="1"/>
        <v>2736.2700000000032</v>
      </c>
      <c r="Z386" t="str">
        <f ca="1"/>
        <v>Acct  1 - US Bank</v>
      </c>
      <c r="AA386" t="str">
        <f ca="1"/>
        <v>Food &amp; Drinks</v>
      </c>
      <c r="AB386">
        <f ca="1"/>
        <v>46445</v>
      </c>
      <c r="AC386">
        <f ca="1"/>
        <v>11507.819999999998</v>
      </c>
      <c r="AD386" t="str">
        <f ca="1"/>
        <v>Acct  2 - Wells Fargo</v>
      </c>
      <c r="AE386" t="str">
        <f ca="1"/>
        <v>Food &amp; Drinks</v>
      </c>
      <c r="AF386">
        <f ca="1"/>
        <v>46445</v>
      </c>
      <c r="AG386">
        <f ca="1"/>
        <v>26144.39</v>
      </c>
      <c r="AH386" t="str">
        <f ca="1"/>
        <v>Acct  3 - ADP</v>
      </c>
      <c r="AI386" t="str">
        <f ca="1"/>
        <v>Food &amp; Drinks</v>
      </c>
      <c r="AJ386">
        <f ca="1"/>
        <v>46445</v>
      </c>
      <c r="AK386">
        <f ca="1"/>
        <v>114.43</v>
      </c>
      <c r="AL386" t="str">
        <f ca="1"/>
        <v>Acct  4 - Marcus</v>
      </c>
      <c r="AM386" t="str">
        <f ca="1"/>
        <v>Food &amp; Drinks</v>
      </c>
      <c r="AN386">
        <f ca="1"/>
        <v>46445</v>
      </c>
      <c r="AO386">
        <f ca="1"/>
        <v>12062.04</v>
      </c>
      <c r="AP386" t="str">
        <f ca="1"/>
        <v>Acct  5 - T.Rowe Price</v>
      </c>
      <c r="AQ386" t="str">
        <f ca="1"/>
        <v>Food &amp; Drinks</v>
      </c>
      <c r="AR386">
        <f ca="1"/>
        <v>46445</v>
      </c>
      <c r="AS386">
        <f ca="1"/>
        <v>-2594.04</v>
      </c>
      <c r="AT386" t="str">
        <f ca="1"/>
        <v>Acct  6 - Platinum</v>
      </c>
      <c r="AU386" t="str">
        <f ca="1"/>
        <v>Food &amp; Drinks</v>
      </c>
      <c r="AV386">
        <f ca="1"/>
        <v>46445</v>
      </c>
      <c r="AW386">
        <f ca="1"/>
        <v>-6751.82</v>
      </c>
      <c r="AX386" t="str">
        <f ca="1"/>
        <v>Acct  7 - Visa Go</v>
      </c>
      <c r="AY386" t="str">
        <f ca="1"/>
        <v>Food &amp; Drinks</v>
      </c>
      <c r="AZ386">
        <f ca="1"/>
        <v>46445</v>
      </c>
      <c r="BA386">
        <f ca="1"/>
        <v>-4271.75</v>
      </c>
      <c r="BB386" t="str">
        <f ca="1"/>
        <v>Acct  8 - CareCredit</v>
      </c>
      <c r="BC386" t="str">
        <f ca="1"/>
        <v>Food &amp; Drinks</v>
      </c>
      <c r="BD386">
        <f ca="1"/>
        <v>46445</v>
      </c>
      <c r="BE386">
        <f ca="1"/>
        <v>0</v>
      </c>
      <c r="BF386" t="str">
        <f ca="1"/>
        <v>Acct  9 - Costco</v>
      </c>
      <c r="BG386" t="str">
        <f ca="1"/>
        <v>Food &amp; Drinks</v>
      </c>
      <c r="BH386">
        <f ca="1"/>
        <v>46445</v>
      </c>
      <c r="BI386">
        <f ca="1"/>
        <v>1680</v>
      </c>
      <c r="BJ386" t="str">
        <f ca="1"/>
        <v xml:space="preserve">Acct 10 - </v>
      </c>
      <c r="BK386" t="str">
        <f ca="1"/>
        <v>Food &amp; Drinks</v>
      </c>
      <c r="BL386">
        <f ca="1"/>
        <v>46445</v>
      </c>
      <c r="BM386">
        <f ca="1"/>
        <v>14244.09</v>
      </c>
      <c r="BN386" t="str">
        <f ca="1"/>
        <v xml:space="preserve"> Checking</v>
      </c>
      <c r="BO386" t="str">
        <f ca="1"/>
        <v>Food &amp; Drinks</v>
      </c>
      <c r="BP386">
        <f ca="1"/>
        <v>46445</v>
      </c>
      <c r="BQ386">
        <f ca="1"/>
        <v>-13617.61</v>
      </c>
      <c r="BR386" t="str">
        <f ca="1"/>
        <v xml:space="preserve"> Credit</v>
      </c>
      <c r="BS386" t="str">
        <f ca="1"/>
        <v>Food &amp; Drinks</v>
      </c>
      <c r="BT386">
        <f ca="1"/>
        <v>46445</v>
      </c>
      <c r="BU386">
        <f ca="1"/>
        <v>38320.86</v>
      </c>
      <c r="BV386" t="str">
        <f ca="1"/>
        <v xml:space="preserve"> Savings</v>
      </c>
      <c r="BW386" t="str">
        <f ca="1"/>
        <v>Food &amp; Drinks</v>
      </c>
      <c r="BX386">
        <f ca="1"/>
        <v>46445</v>
      </c>
      <c r="BY386">
        <f ca="1"/>
        <v>40627.339999999997</v>
      </c>
      <c r="BZ386" t="str">
        <f ca="1"/>
        <v xml:space="preserve"> Net Worth</v>
      </c>
    </row>
    <row r="387" spans="1:78" x14ac:dyDescent="0.25">
      <c r="A387" t="str">
        <f ca="1"/>
        <v>Food &amp; Drinks</v>
      </c>
      <c r="B387" s="8">
        <f ca="1"/>
        <v>46445</v>
      </c>
      <c r="C387" s="107">
        <f ca="1"/>
        <v>2736.2700000000032</v>
      </c>
      <c r="D387" t="str">
        <f ca="1"/>
        <v>Acct  1 - US Bank</v>
      </c>
      <c r="F387" t="str">
        <f ca="1"/>
        <v>Google+</v>
      </c>
      <c r="G387" s="8">
        <f ca="1"/>
        <v>46445</v>
      </c>
      <c r="H387" s="107">
        <f ca="1"/>
        <v>14214.100000000002</v>
      </c>
      <c r="I387" s="107">
        <f ca="1"/>
        <v>-13617.61</v>
      </c>
      <c r="J387" s="107">
        <f ca="1"/>
        <v>38320.86</v>
      </c>
      <c r="K387" s="107">
        <f ca="1"/>
        <v>40597.350000000006</v>
      </c>
      <c r="L387" s="107">
        <f ca="1"/>
        <v>2706.2800000000034</v>
      </c>
      <c r="M387" s="107">
        <f ca="1"/>
        <v>11507.819999999998</v>
      </c>
      <c r="N387" s="107">
        <f ca="1"/>
        <v>26144.39</v>
      </c>
      <c r="O387" s="107">
        <f ca="1"/>
        <v>114.43</v>
      </c>
      <c r="P387" s="107">
        <f ca="1"/>
        <v>12062.04</v>
      </c>
      <c r="Q387" s="107">
        <f ca="1"/>
        <v>-2594.04</v>
      </c>
      <c r="R387" s="107">
        <f ca="1"/>
        <v>-6751.82</v>
      </c>
      <c r="S387" s="107">
        <f ca="1"/>
        <v>-4271.75</v>
      </c>
      <c r="T387" s="107">
        <f ca="1"/>
        <v>0</v>
      </c>
      <c r="U387" s="107">
        <f ca="1"/>
        <v>1680</v>
      </c>
      <c r="W387" t="str">
        <f ca="1"/>
        <v>Google+</v>
      </c>
      <c r="X387">
        <f ca="1"/>
        <v>46445</v>
      </c>
      <c r="Y387">
        <f ca="1"/>
        <v>2706.2800000000034</v>
      </c>
      <c r="Z387" t="str">
        <f ca="1"/>
        <v>Acct  1 - US Bank</v>
      </c>
      <c r="AA387" t="str">
        <f ca="1"/>
        <v>Google+</v>
      </c>
      <c r="AB387">
        <f ca="1"/>
        <v>46445</v>
      </c>
      <c r="AC387">
        <f ca="1"/>
        <v>11507.819999999998</v>
      </c>
      <c r="AD387" t="str">
        <f ca="1"/>
        <v>Acct  2 - Wells Fargo</v>
      </c>
      <c r="AE387" t="str">
        <f ca="1"/>
        <v>Google+</v>
      </c>
      <c r="AF387">
        <f ca="1"/>
        <v>46445</v>
      </c>
      <c r="AG387">
        <f ca="1"/>
        <v>26144.39</v>
      </c>
      <c r="AH387" t="str">
        <f ca="1"/>
        <v>Acct  3 - ADP</v>
      </c>
      <c r="AI387" t="str">
        <f ca="1"/>
        <v>Google+</v>
      </c>
      <c r="AJ387">
        <f ca="1"/>
        <v>46445</v>
      </c>
      <c r="AK387">
        <f ca="1"/>
        <v>114.43</v>
      </c>
      <c r="AL387" t="str">
        <f ca="1"/>
        <v>Acct  4 - Marcus</v>
      </c>
      <c r="AM387" t="str">
        <f ca="1"/>
        <v>Google+</v>
      </c>
      <c r="AN387">
        <f ca="1"/>
        <v>46445</v>
      </c>
      <c r="AO387">
        <f ca="1"/>
        <v>12062.04</v>
      </c>
      <c r="AP387" t="str">
        <f ca="1"/>
        <v>Acct  5 - T.Rowe Price</v>
      </c>
      <c r="AQ387" t="str">
        <f ca="1"/>
        <v>Google+</v>
      </c>
      <c r="AR387">
        <f ca="1"/>
        <v>46445</v>
      </c>
      <c r="AS387">
        <f ca="1"/>
        <v>-2594.04</v>
      </c>
      <c r="AT387" t="str">
        <f ca="1"/>
        <v>Acct  6 - Platinum</v>
      </c>
      <c r="AU387" t="str">
        <f ca="1"/>
        <v>Google+</v>
      </c>
      <c r="AV387">
        <f ca="1"/>
        <v>46445</v>
      </c>
      <c r="AW387">
        <f ca="1"/>
        <v>-6751.82</v>
      </c>
      <c r="AX387" t="str">
        <f ca="1"/>
        <v>Acct  7 - Visa Go</v>
      </c>
      <c r="AY387" t="str">
        <f ca="1"/>
        <v>Google+</v>
      </c>
      <c r="AZ387">
        <f ca="1"/>
        <v>46445</v>
      </c>
      <c r="BA387">
        <f ca="1"/>
        <v>-4271.75</v>
      </c>
      <c r="BB387" t="str">
        <f ca="1"/>
        <v>Acct  8 - CareCredit</v>
      </c>
      <c r="BC387" t="str">
        <f ca="1"/>
        <v>Google+</v>
      </c>
      <c r="BD387">
        <f ca="1"/>
        <v>46445</v>
      </c>
      <c r="BE387">
        <f ca="1"/>
        <v>0</v>
      </c>
      <c r="BF387" t="str">
        <f ca="1"/>
        <v>Acct  9 - Costco</v>
      </c>
      <c r="BG387" t="str">
        <f ca="1"/>
        <v>Google+</v>
      </c>
      <c r="BH387">
        <f ca="1"/>
        <v>46445</v>
      </c>
      <c r="BI387">
        <f ca="1"/>
        <v>1680</v>
      </c>
      <c r="BJ387" t="str">
        <f ca="1"/>
        <v xml:space="preserve">Acct 10 - </v>
      </c>
      <c r="BK387" t="str">
        <f ca="1"/>
        <v>Google+</v>
      </c>
      <c r="BL387">
        <f ca="1"/>
        <v>46445</v>
      </c>
      <c r="BM387">
        <f ca="1"/>
        <v>14214.100000000002</v>
      </c>
      <c r="BN387" t="str">
        <f ca="1"/>
        <v xml:space="preserve"> Checking</v>
      </c>
      <c r="BO387" t="str">
        <f ca="1"/>
        <v>Google+</v>
      </c>
      <c r="BP387">
        <f ca="1"/>
        <v>46445</v>
      </c>
      <c r="BQ387">
        <f ca="1"/>
        <v>-13617.61</v>
      </c>
      <c r="BR387" t="str">
        <f ca="1"/>
        <v xml:space="preserve"> Credit</v>
      </c>
      <c r="BS387" t="str">
        <f ca="1"/>
        <v>Google+</v>
      </c>
      <c r="BT387">
        <f ca="1"/>
        <v>46445</v>
      </c>
      <c r="BU387">
        <f ca="1"/>
        <v>38320.86</v>
      </c>
      <c r="BV387" t="str">
        <f ca="1"/>
        <v xml:space="preserve"> Savings</v>
      </c>
      <c r="BW387" t="str">
        <f ca="1"/>
        <v>Google+</v>
      </c>
      <c r="BX387">
        <f ca="1"/>
        <v>46445</v>
      </c>
      <c r="BY387">
        <f ca="1"/>
        <v>40597.350000000006</v>
      </c>
      <c r="BZ387" t="str">
        <f ca="1"/>
        <v xml:space="preserve"> Net Worth</v>
      </c>
    </row>
    <row r="388" spans="1:78" x14ac:dyDescent="0.25">
      <c r="A388" t="str">
        <f ca="1"/>
        <v>Google+</v>
      </c>
      <c r="B388" s="8">
        <f ca="1"/>
        <v>46445</v>
      </c>
      <c r="C388" s="107">
        <f ca="1"/>
        <v>2706.2800000000034</v>
      </c>
      <c r="D388" t="str">
        <f ca="1"/>
        <v>Acct  1 - US Bank</v>
      </c>
      <c r="F388" t="str">
        <f ca="1"/>
        <v>Tidal</v>
      </c>
      <c r="G388" s="8">
        <f ca="1"/>
        <v>46445</v>
      </c>
      <c r="H388" s="107">
        <f ca="1"/>
        <v>14203.11</v>
      </c>
      <c r="I388" s="107">
        <f ca="1"/>
        <v>-13617.61</v>
      </c>
      <c r="J388" s="107">
        <f ca="1"/>
        <v>38320.86</v>
      </c>
      <c r="K388" s="107">
        <f ca="1"/>
        <v>40586.36</v>
      </c>
      <c r="L388" s="107">
        <f ca="1"/>
        <v>2695.2900000000036</v>
      </c>
      <c r="M388" s="107">
        <f ca="1"/>
        <v>11507.819999999998</v>
      </c>
      <c r="N388" s="107">
        <f ca="1"/>
        <v>26144.39</v>
      </c>
      <c r="O388" s="107">
        <f ca="1"/>
        <v>114.43</v>
      </c>
      <c r="P388" s="107">
        <f ca="1"/>
        <v>12062.04</v>
      </c>
      <c r="Q388" s="107">
        <f ca="1"/>
        <v>-2594.04</v>
      </c>
      <c r="R388" s="107">
        <f ca="1"/>
        <v>-6751.82</v>
      </c>
      <c r="S388" s="107">
        <f ca="1"/>
        <v>-4271.75</v>
      </c>
      <c r="T388" s="107">
        <f ca="1"/>
        <v>0</v>
      </c>
      <c r="U388" s="107">
        <f ca="1"/>
        <v>1680</v>
      </c>
      <c r="W388" t="str">
        <f ca="1"/>
        <v>Tidal</v>
      </c>
      <c r="X388">
        <f ca="1"/>
        <v>46445</v>
      </c>
      <c r="Y388">
        <f ca="1"/>
        <v>2695.2900000000036</v>
      </c>
      <c r="Z388" t="str">
        <f ca="1"/>
        <v>Acct  1 - US Bank</v>
      </c>
      <c r="AA388" t="str">
        <f ca="1"/>
        <v>Tidal</v>
      </c>
      <c r="AB388">
        <f ca="1"/>
        <v>46445</v>
      </c>
      <c r="AC388">
        <f ca="1"/>
        <v>11507.819999999998</v>
      </c>
      <c r="AD388" t="str">
        <f ca="1"/>
        <v>Acct  2 - Wells Fargo</v>
      </c>
      <c r="AE388" t="str">
        <f ca="1"/>
        <v>Tidal</v>
      </c>
      <c r="AF388">
        <f ca="1"/>
        <v>46445</v>
      </c>
      <c r="AG388">
        <f ca="1"/>
        <v>26144.39</v>
      </c>
      <c r="AH388" t="str">
        <f ca="1"/>
        <v>Acct  3 - ADP</v>
      </c>
      <c r="AI388" t="str">
        <f ca="1"/>
        <v>Tidal</v>
      </c>
      <c r="AJ388">
        <f ca="1"/>
        <v>46445</v>
      </c>
      <c r="AK388">
        <f ca="1"/>
        <v>114.43</v>
      </c>
      <c r="AL388" t="str">
        <f ca="1"/>
        <v>Acct  4 - Marcus</v>
      </c>
      <c r="AM388" t="str">
        <f ca="1"/>
        <v>Tidal</v>
      </c>
      <c r="AN388">
        <f ca="1"/>
        <v>46445</v>
      </c>
      <c r="AO388">
        <f ca="1"/>
        <v>12062.04</v>
      </c>
      <c r="AP388" t="str">
        <f ca="1"/>
        <v>Acct  5 - T.Rowe Price</v>
      </c>
      <c r="AQ388" t="str">
        <f ca="1"/>
        <v>Tidal</v>
      </c>
      <c r="AR388">
        <f ca="1"/>
        <v>46445</v>
      </c>
      <c r="AS388">
        <f ca="1"/>
        <v>-2594.04</v>
      </c>
      <c r="AT388" t="str">
        <f ca="1"/>
        <v>Acct  6 - Platinum</v>
      </c>
      <c r="AU388" t="str">
        <f ca="1"/>
        <v>Tidal</v>
      </c>
      <c r="AV388">
        <f ca="1"/>
        <v>46445</v>
      </c>
      <c r="AW388">
        <f ca="1"/>
        <v>-6751.82</v>
      </c>
      <c r="AX388" t="str">
        <f ca="1"/>
        <v>Acct  7 - Visa Go</v>
      </c>
      <c r="AY388" t="str">
        <f ca="1"/>
        <v>Tidal</v>
      </c>
      <c r="AZ388">
        <f ca="1"/>
        <v>46445</v>
      </c>
      <c r="BA388">
        <f ca="1"/>
        <v>-4271.75</v>
      </c>
      <c r="BB388" t="str">
        <f ca="1"/>
        <v>Acct  8 - CareCredit</v>
      </c>
      <c r="BC388" t="str">
        <f ca="1"/>
        <v>Tidal</v>
      </c>
      <c r="BD388">
        <f ca="1"/>
        <v>46445</v>
      </c>
      <c r="BE388">
        <f ca="1"/>
        <v>0</v>
      </c>
      <c r="BF388" t="str">
        <f ca="1"/>
        <v>Acct  9 - Costco</v>
      </c>
      <c r="BG388" t="str">
        <f ca="1"/>
        <v>Tidal</v>
      </c>
      <c r="BH388">
        <f ca="1"/>
        <v>46445</v>
      </c>
      <c r="BI388">
        <f ca="1"/>
        <v>1680</v>
      </c>
      <c r="BJ388" t="str">
        <f ca="1"/>
        <v xml:space="preserve">Acct 10 - </v>
      </c>
      <c r="BK388" t="str">
        <f ca="1"/>
        <v>Tidal</v>
      </c>
      <c r="BL388">
        <f ca="1"/>
        <v>46445</v>
      </c>
      <c r="BM388">
        <f ca="1"/>
        <v>14203.11</v>
      </c>
      <c r="BN388" t="str">
        <f ca="1"/>
        <v xml:space="preserve"> Checking</v>
      </c>
      <c r="BO388" t="str">
        <f ca="1"/>
        <v>Tidal</v>
      </c>
      <c r="BP388">
        <f ca="1"/>
        <v>46445</v>
      </c>
      <c r="BQ388">
        <f ca="1"/>
        <v>-13617.61</v>
      </c>
      <c r="BR388" t="str">
        <f ca="1"/>
        <v xml:space="preserve"> Credit</v>
      </c>
      <c r="BS388" t="str">
        <f ca="1"/>
        <v>Tidal</v>
      </c>
      <c r="BT388">
        <f ca="1"/>
        <v>46445</v>
      </c>
      <c r="BU388">
        <f ca="1"/>
        <v>38320.86</v>
      </c>
      <c r="BV388" t="str">
        <f ca="1"/>
        <v xml:space="preserve"> Savings</v>
      </c>
      <c r="BW388" t="str">
        <f ca="1"/>
        <v>Tidal</v>
      </c>
      <c r="BX388">
        <f ca="1"/>
        <v>46445</v>
      </c>
      <c r="BY388">
        <f ca="1"/>
        <v>40586.36</v>
      </c>
      <c r="BZ388" t="str">
        <f ca="1"/>
        <v xml:space="preserve"> Net Worth</v>
      </c>
    </row>
    <row r="389" spans="1:78" x14ac:dyDescent="0.25">
      <c r="A389" t="str">
        <f ca="1"/>
        <v>Tidal</v>
      </c>
      <c r="B389" s="8">
        <f ca="1"/>
        <v>46445</v>
      </c>
      <c r="C389" s="107">
        <f ca="1"/>
        <v>2695.2900000000036</v>
      </c>
      <c r="D389" t="str">
        <f ca="1"/>
        <v>Acct  1 - US Bank</v>
      </c>
      <c r="F389" t="str">
        <f ca="1"/>
        <v>Costco Citi</v>
      </c>
      <c r="G389" s="8">
        <f ca="1"/>
        <v>46446</v>
      </c>
      <c r="H389" s="107">
        <f ca="1"/>
        <v>14063.11</v>
      </c>
      <c r="I389" s="107">
        <f ca="1"/>
        <v>-13617.61</v>
      </c>
      <c r="J389" s="107">
        <f ca="1"/>
        <v>38320.86</v>
      </c>
      <c r="K389" s="107">
        <f ca="1"/>
        <v>40586.36</v>
      </c>
      <c r="L389" s="107">
        <f ca="1"/>
        <v>2555.2900000000036</v>
      </c>
      <c r="M389" s="107">
        <f ca="1"/>
        <v>11507.819999999998</v>
      </c>
      <c r="N389" s="107">
        <f ca="1"/>
        <v>26144.39</v>
      </c>
      <c r="O389" s="107">
        <f ca="1"/>
        <v>114.43</v>
      </c>
      <c r="P389" s="107">
        <f ca="1"/>
        <v>12062.04</v>
      </c>
      <c r="Q389" s="107">
        <f ca="1"/>
        <v>-2594.04</v>
      </c>
      <c r="R389" s="107">
        <f ca="1"/>
        <v>-6751.82</v>
      </c>
      <c r="S389" s="107">
        <f ca="1"/>
        <v>-4271.75</v>
      </c>
      <c r="T389" s="107">
        <f ca="1"/>
        <v>0</v>
      </c>
      <c r="U389" s="107">
        <f ca="1"/>
        <v>1820</v>
      </c>
      <c r="W389" t="str">
        <f ca="1"/>
        <v>Costco Citi</v>
      </c>
      <c r="X389">
        <f ca="1"/>
        <v>46446</v>
      </c>
      <c r="Y389">
        <f ca="1"/>
        <v>2555.2900000000036</v>
      </c>
      <c r="Z389" t="str">
        <f ca="1"/>
        <v>Acct  1 - US Bank</v>
      </c>
      <c r="AA389" t="str">
        <f ca="1"/>
        <v>Costco Citi</v>
      </c>
      <c r="AB389">
        <f ca="1"/>
        <v>46446</v>
      </c>
      <c r="AC389">
        <f ca="1"/>
        <v>11507.819999999998</v>
      </c>
      <c r="AD389" t="str">
        <f ca="1"/>
        <v>Acct  2 - Wells Fargo</v>
      </c>
      <c r="AE389" t="str">
        <f ca="1"/>
        <v>Costco Citi</v>
      </c>
      <c r="AF389">
        <f ca="1"/>
        <v>46446</v>
      </c>
      <c r="AG389">
        <f ca="1"/>
        <v>26144.39</v>
      </c>
      <c r="AH389" t="str">
        <f ca="1"/>
        <v>Acct  3 - ADP</v>
      </c>
      <c r="AI389" t="str">
        <f ca="1"/>
        <v>Costco Citi</v>
      </c>
      <c r="AJ389">
        <f ca="1"/>
        <v>46446</v>
      </c>
      <c r="AK389">
        <f ca="1"/>
        <v>114.43</v>
      </c>
      <c r="AL389" t="str">
        <f ca="1"/>
        <v>Acct  4 - Marcus</v>
      </c>
      <c r="AM389" t="str">
        <f ca="1"/>
        <v>Costco Citi</v>
      </c>
      <c r="AN389">
        <f ca="1"/>
        <v>46446</v>
      </c>
      <c r="AO389">
        <f ca="1"/>
        <v>12062.04</v>
      </c>
      <c r="AP389" t="str">
        <f ca="1"/>
        <v>Acct  5 - T.Rowe Price</v>
      </c>
      <c r="AQ389" t="str">
        <f ca="1"/>
        <v>Costco Citi</v>
      </c>
      <c r="AR389">
        <f ca="1"/>
        <v>46446</v>
      </c>
      <c r="AS389">
        <f ca="1"/>
        <v>-2594.04</v>
      </c>
      <c r="AT389" t="str">
        <f ca="1"/>
        <v>Acct  6 - Platinum</v>
      </c>
      <c r="AU389" t="str">
        <f ca="1"/>
        <v>Costco Citi</v>
      </c>
      <c r="AV389">
        <f ca="1"/>
        <v>46446</v>
      </c>
      <c r="AW389">
        <f ca="1"/>
        <v>-6751.82</v>
      </c>
      <c r="AX389" t="str">
        <f ca="1"/>
        <v>Acct  7 - Visa Go</v>
      </c>
      <c r="AY389" t="str">
        <f ca="1"/>
        <v>Costco Citi</v>
      </c>
      <c r="AZ389">
        <f ca="1"/>
        <v>46446</v>
      </c>
      <c r="BA389">
        <f ca="1"/>
        <v>-4271.75</v>
      </c>
      <c r="BB389" t="str">
        <f ca="1"/>
        <v>Acct  8 - CareCredit</v>
      </c>
      <c r="BC389" t="str">
        <f ca="1"/>
        <v>Costco Citi</v>
      </c>
      <c r="BD389">
        <f ca="1"/>
        <v>46446</v>
      </c>
      <c r="BE389">
        <f ca="1"/>
        <v>0</v>
      </c>
      <c r="BF389" t="str">
        <f ca="1"/>
        <v>Acct  9 - Costco</v>
      </c>
      <c r="BG389" t="str">
        <f ca="1"/>
        <v>Costco Citi</v>
      </c>
      <c r="BH389">
        <f ca="1"/>
        <v>46446</v>
      </c>
      <c r="BI389">
        <f ca="1"/>
        <v>1820</v>
      </c>
      <c r="BJ389" t="str">
        <f ca="1"/>
        <v xml:space="preserve">Acct 10 - </v>
      </c>
      <c r="BK389" t="str">
        <f ca="1"/>
        <v>Costco Citi</v>
      </c>
      <c r="BL389">
        <f ca="1"/>
        <v>46446</v>
      </c>
      <c r="BM389">
        <f ca="1"/>
        <v>14063.11</v>
      </c>
      <c r="BN389" t="str">
        <f ca="1"/>
        <v xml:space="preserve"> Checking</v>
      </c>
      <c r="BO389" t="str">
        <f ca="1"/>
        <v>Costco Citi</v>
      </c>
      <c r="BP389">
        <f ca="1"/>
        <v>46446</v>
      </c>
      <c r="BQ389">
        <f ca="1"/>
        <v>-13617.61</v>
      </c>
      <c r="BR389" t="str">
        <f ca="1"/>
        <v xml:space="preserve"> Credit</v>
      </c>
      <c r="BS389" t="str">
        <f ca="1"/>
        <v>Costco Citi</v>
      </c>
      <c r="BT389">
        <f ca="1"/>
        <v>46446</v>
      </c>
      <c r="BU389">
        <f ca="1"/>
        <v>38320.86</v>
      </c>
      <c r="BV389" t="str">
        <f ca="1"/>
        <v xml:space="preserve"> Savings</v>
      </c>
      <c r="BW389" t="str">
        <f ca="1"/>
        <v>Costco Citi</v>
      </c>
      <c r="BX389">
        <f ca="1"/>
        <v>46446</v>
      </c>
      <c r="BY389">
        <f ca="1"/>
        <v>40586.36</v>
      </c>
      <c r="BZ389" t="str">
        <f ca="1"/>
        <v xml:space="preserve"> Net Worth</v>
      </c>
    </row>
    <row r="390" spans="1:78" x14ac:dyDescent="0.25">
      <c r="A390" t="str">
        <f ca="1"/>
        <v>Costco Citi</v>
      </c>
      <c r="B390" s="8">
        <f ca="1"/>
        <v>46446</v>
      </c>
      <c r="C390" s="107">
        <f ca="1"/>
        <v>2555.2900000000036</v>
      </c>
      <c r="D390" t="str">
        <f ca="1"/>
        <v>Acct  1 - US Bank</v>
      </c>
      <c r="F390" t="str">
        <f ca="1"/>
        <v>Kulo Transfer</v>
      </c>
      <c r="G390" s="8">
        <f ca="1"/>
        <v>46446</v>
      </c>
      <c r="H390" s="107">
        <f ca="1"/>
        <v>15113.11</v>
      </c>
      <c r="I390" s="107">
        <f ca="1"/>
        <v>-13617.61</v>
      </c>
      <c r="J390" s="107">
        <f ca="1"/>
        <v>38320.86</v>
      </c>
      <c r="K390" s="107">
        <f ca="1"/>
        <v>41636.36</v>
      </c>
      <c r="L390" s="107">
        <f ca="1"/>
        <v>3605.2900000000036</v>
      </c>
      <c r="M390" s="107">
        <f ca="1"/>
        <v>11507.819999999998</v>
      </c>
      <c r="N390" s="107">
        <f ca="1"/>
        <v>26144.39</v>
      </c>
      <c r="O390" s="107">
        <f ca="1"/>
        <v>114.43</v>
      </c>
      <c r="P390" s="107">
        <f ca="1"/>
        <v>12062.04</v>
      </c>
      <c r="Q390" s="107">
        <f ca="1"/>
        <v>-2594.04</v>
      </c>
      <c r="R390" s="107">
        <f ca="1"/>
        <v>-6751.82</v>
      </c>
      <c r="S390" s="107">
        <f ca="1"/>
        <v>-4271.75</v>
      </c>
      <c r="T390" s="107">
        <f ca="1"/>
        <v>0</v>
      </c>
      <c r="U390" s="107">
        <f ca="1"/>
        <v>1820</v>
      </c>
      <c r="W390" t="str">
        <f ca="1"/>
        <v>Kulo Transfer</v>
      </c>
      <c r="X390">
        <f ca="1"/>
        <v>46446</v>
      </c>
      <c r="Y390">
        <f ca="1"/>
        <v>3605.2900000000036</v>
      </c>
      <c r="Z390" t="str">
        <f ca="1"/>
        <v>Acct  1 - US Bank</v>
      </c>
      <c r="AA390" t="str">
        <f ca="1"/>
        <v>Kulo Transfer</v>
      </c>
      <c r="AB390">
        <f ca="1"/>
        <v>46446</v>
      </c>
      <c r="AC390">
        <f ca="1"/>
        <v>11507.819999999998</v>
      </c>
      <c r="AD390" t="str">
        <f ca="1"/>
        <v>Acct  2 - Wells Fargo</v>
      </c>
      <c r="AE390" t="str">
        <f ca="1"/>
        <v>Kulo Transfer</v>
      </c>
      <c r="AF390">
        <f ca="1"/>
        <v>46446</v>
      </c>
      <c r="AG390">
        <f ca="1"/>
        <v>26144.39</v>
      </c>
      <c r="AH390" t="str">
        <f ca="1"/>
        <v>Acct  3 - ADP</v>
      </c>
      <c r="AI390" t="str">
        <f ca="1"/>
        <v>Kulo Transfer</v>
      </c>
      <c r="AJ390">
        <f ca="1"/>
        <v>46446</v>
      </c>
      <c r="AK390">
        <f ca="1"/>
        <v>114.43</v>
      </c>
      <c r="AL390" t="str">
        <f ca="1"/>
        <v>Acct  4 - Marcus</v>
      </c>
      <c r="AM390" t="str">
        <f ca="1"/>
        <v>Kulo Transfer</v>
      </c>
      <c r="AN390">
        <f ca="1"/>
        <v>46446</v>
      </c>
      <c r="AO390">
        <f ca="1"/>
        <v>12062.04</v>
      </c>
      <c r="AP390" t="str">
        <f ca="1"/>
        <v>Acct  5 - T.Rowe Price</v>
      </c>
      <c r="AQ390" t="str">
        <f ca="1"/>
        <v>Kulo Transfer</v>
      </c>
      <c r="AR390">
        <f ca="1"/>
        <v>46446</v>
      </c>
      <c r="AS390">
        <f ca="1"/>
        <v>-2594.04</v>
      </c>
      <c r="AT390" t="str">
        <f ca="1"/>
        <v>Acct  6 - Platinum</v>
      </c>
      <c r="AU390" t="str">
        <f ca="1"/>
        <v>Kulo Transfer</v>
      </c>
      <c r="AV390">
        <f ca="1"/>
        <v>46446</v>
      </c>
      <c r="AW390">
        <f ca="1"/>
        <v>-6751.82</v>
      </c>
      <c r="AX390" t="str">
        <f ca="1"/>
        <v>Acct  7 - Visa Go</v>
      </c>
      <c r="AY390" t="str">
        <f ca="1"/>
        <v>Kulo Transfer</v>
      </c>
      <c r="AZ390">
        <f ca="1"/>
        <v>46446</v>
      </c>
      <c r="BA390">
        <f ca="1"/>
        <v>-4271.75</v>
      </c>
      <c r="BB390" t="str">
        <f ca="1"/>
        <v>Acct  8 - CareCredit</v>
      </c>
      <c r="BC390" t="str">
        <f ca="1"/>
        <v>Kulo Transfer</v>
      </c>
      <c r="BD390">
        <f ca="1"/>
        <v>46446</v>
      </c>
      <c r="BE390">
        <f ca="1"/>
        <v>0</v>
      </c>
      <c r="BF390" t="str">
        <f ca="1"/>
        <v>Acct  9 - Costco</v>
      </c>
      <c r="BG390" t="str">
        <f ca="1"/>
        <v>Kulo Transfer</v>
      </c>
      <c r="BH390">
        <f ca="1"/>
        <v>46446</v>
      </c>
      <c r="BI390">
        <f ca="1"/>
        <v>1820</v>
      </c>
      <c r="BJ390" t="str">
        <f ca="1"/>
        <v xml:space="preserve">Acct 10 - </v>
      </c>
      <c r="BK390" t="str">
        <f ca="1"/>
        <v>Kulo Transfer</v>
      </c>
      <c r="BL390">
        <f ca="1"/>
        <v>46446</v>
      </c>
      <c r="BM390">
        <f ca="1"/>
        <v>15113.11</v>
      </c>
      <c r="BN390" t="str">
        <f ca="1"/>
        <v xml:space="preserve"> Checking</v>
      </c>
      <c r="BO390" t="str">
        <f ca="1"/>
        <v>Kulo Transfer</v>
      </c>
      <c r="BP390">
        <f ca="1"/>
        <v>46446</v>
      </c>
      <c r="BQ390">
        <f ca="1"/>
        <v>-13617.61</v>
      </c>
      <c r="BR390" t="str">
        <f ca="1"/>
        <v xml:space="preserve"> Credit</v>
      </c>
      <c r="BS390" t="str">
        <f ca="1"/>
        <v>Kulo Transfer</v>
      </c>
      <c r="BT390">
        <f ca="1"/>
        <v>46446</v>
      </c>
      <c r="BU390">
        <f ca="1"/>
        <v>38320.86</v>
      </c>
      <c r="BV390" t="str">
        <f ca="1"/>
        <v xml:space="preserve"> Savings</v>
      </c>
      <c r="BW390" t="str">
        <f ca="1"/>
        <v>Kulo Transfer</v>
      </c>
      <c r="BX390">
        <f ca="1"/>
        <v>46446</v>
      </c>
      <c r="BY390">
        <f ca="1"/>
        <v>41636.36</v>
      </c>
      <c r="BZ390" t="str">
        <f ca="1"/>
        <v xml:space="preserve"> Net Worth</v>
      </c>
    </row>
    <row r="391" spans="1:78" x14ac:dyDescent="0.25">
      <c r="A391" t="str">
        <f ca="1"/>
        <v>Kulo Transfer</v>
      </c>
      <c r="B391" s="8">
        <f ca="1"/>
        <v>46446</v>
      </c>
      <c r="C391" s="107">
        <f ca="1"/>
        <v>3605.2900000000036</v>
      </c>
      <c r="D391" t="str">
        <f ca="1"/>
        <v>Acct  1 - US Bank</v>
      </c>
      <c r="F391" t="str">
        <f ca="1"/>
        <v>Kulo SDGE</v>
      </c>
      <c r="G391" s="8">
        <f ca="1"/>
        <v>46446</v>
      </c>
      <c r="H391" s="107">
        <f ca="1"/>
        <v>15031.11</v>
      </c>
      <c r="I391" s="107">
        <f ca="1"/>
        <v>-13617.61</v>
      </c>
      <c r="J391" s="107">
        <f ca="1"/>
        <v>38320.86</v>
      </c>
      <c r="K391" s="107">
        <f ca="1"/>
        <v>41554.36</v>
      </c>
      <c r="L391" s="107">
        <f ca="1"/>
        <v>3523.2900000000036</v>
      </c>
      <c r="M391" s="107">
        <f ca="1"/>
        <v>11507.819999999998</v>
      </c>
      <c r="N391" s="107">
        <f ca="1"/>
        <v>26144.39</v>
      </c>
      <c r="O391" s="107">
        <f ca="1"/>
        <v>114.43</v>
      </c>
      <c r="P391" s="107">
        <f ca="1"/>
        <v>12062.04</v>
      </c>
      <c r="Q391" s="107">
        <f ca="1"/>
        <v>-2594.04</v>
      </c>
      <c r="R391" s="107">
        <f ca="1"/>
        <v>-6751.82</v>
      </c>
      <c r="S391" s="107">
        <f ca="1"/>
        <v>-4271.75</v>
      </c>
      <c r="T391" s="107">
        <f ca="1"/>
        <v>0</v>
      </c>
      <c r="U391" s="107">
        <f ca="1"/>
        <v>1820</v>
      </c>
      <c r="W391" t="str">
        <f ca="1"/>
        <v>Kulo SDGE</v>
      </c>
      <c r="X391">
        <f ca="1"/>
        <v>46446</v>
      </c>
      <c r="Y391">
        <f ca="1"/>
        <v>3523.2900000000036</v>
      </c>
      <c r="Z391" t="str">
        <f ca="1"/>
        <v>Acct  1 - US Bank</v>
      </c>
      <c r="AA391" t="str">
        <f ca="1"/>
        <v>Kulo SDGE</v>
      </c>
      <c r="AB391">
        <f ca="1"/>
        <v>46446</v>
      </c>
      <c r="AC391">
        <f ca="1"/>
        <v>11507.819999999998</v>
      </c>
      <c r="AD391" t="str">
        <f ca="1"/>
        <v>Acct  2 - Wells Fargo</v>
      </c>
      <c r="AE391" t="str">
        <f ca="1"/>
        <v>Kulo SDGE</v>
      </c>
      <c r="AF391">
        <f ca="1"/>
        <v>46446</v>
      </c>
      <c r="AG391">
        <f ca="1"/>
        <v>26144.39</v>
      </c>
      <c r="AH391" t="str">
        <f ca="1"/>
        <v>Acct  3 - ADP</v>
      </c>
      <c r="AI391" t="str">
        <f ca="1"/>
        <v>Kulo SDGE</v>
      </c>
      <c r="AJ391">
        <f ca="1"/>
        <v>46446</v>
      </c>
      <c r="AK391">
        <f ca="1"/>
        <v>114.43</v>
      </c>
      <c r="AL391" t="str">
        <f ca="1"/>
        <v>Acct  4 - Marcus</v>
      </c>
      <c r="AM391" t="str">
        <f ca="1"/>
        <v>Kulo SDGE</v>
      </c>
      <c r="AN391">
        <f ca="1"/>
        <v>46446</v>
      </c>
      <c r="AO391">
        <f ca="1"/>
        <v>12062.04</v>
      </c>
      <c r="AP391" t="str">
        <f ca="1"/>
        <v>Acct  5 - T.Rowe Price</v>
      </c>
      <c r="AQ391" t="str">
        <f ca="1"/>
        <v>Kulo SDGE</v>
      </c>
      <c r="AR391">
        <f ca="1"/>
        <v>46446</v>
      </c>
      <c r="AS391">
        <f ca="1"/>
        <v>-2594.04</v>
      </c>
      <c r="AT391" t="str">
        <f ca="1"/>
        <v>Acct  6 - Platinum</v>
      </c>
      <c r="AU391" t="str">
        <f ca="1"/>
        <v>Kulo SDGE</v>
      </c>
      <c r="AV391">
        <f ca="1"/>
        <v>46446</v>
      </c>
      <c r="AW391">
        <f ca="1"/>
        <v>-6751.82</v>
      </c>
      <c r="AX391" t="str">
        <f ca="1"/>
        <v>Acct  7 - Visa Go</v>
      </c>
      <c r="AY391" t="str">
        <f ca="1"/>
        <v>Kulo SDGE</v>
      </c>
      <c r="AZ391">
        <f ca="1"/>
        <v>46446</v>
      </c>
      <c r="BA391">
        <f ca="1"/>
        <v>-4271.75</v>
      </c>
      <c r="BB391" t="str">
        <f ca="1"/>
        <v>Acct  8 - CareCredit</v>
      </c>
      <c r="BC391" t="str">
        <f ca="1"/>
        <v>Kulo SDGE</v>
      </c>
      <c r="BD391">
        <f ca="1"/>
        <v>46446</v>
      </c>
      <c r="BE391">
        <f ca="1"/>
        <v>0</v>
      </c>
      <c r="BF391" t="str">
        <f ca="1"/>
        <v>Acct  9 - Costco</v>
      </c>
      <c r="BG391" t="str">
        <f ca="1"/>
        <v>Kulo SDGE</v>
      </c>
      <c r="BH391">
        <f ca="1"/>
        <v>46446</v>
      </c>
      <c r="BI391">
        <f ca="1"/>
        <v>1820</v>
      </c>
      <c r="BJ391" t="str">
        <f ca="1"/>
        <v xml:space="preserve">Acct 10 - </v>
      </c>
      <c r="BK391" t="str">
        <f ca="1"/>
        <v>Kulo SDGE</v>
      </c>
      <c r="BL391">
        <f ca="1"/>
        <v>46446</v>
      </c>
      <c r="BM391">
        <f ca="1"/>
        <v>15031.11</v>
      </c>
      <c r="BN391" t="str">
        <f ca="1"/>
        <v xml:space="preserve"> Checking</v>
      </c>
      <c r="BO391" t="str">
        <f ca="1"/>
        <v>Kulo SDGE</v>
      </c>
      <c r="BP391">
        <f ca="1"/>
        <v>46446</v>
      </c>
      <c r="BQ391">
        <f ca="1"/>
        <v>-13617.61</v>
      </c>
      <c r="BR391" t="str">
        <f ca="1"/>
        <v xml:space="preserve"> Credit</v>
      </c>
      <c r="BS391" t="str">
        <f ca="1"/>
        <v>Kulo SDGE</v>
      </c>
      <c r="BT391">
        <f ca="1"/>
        <v>46446</v>
      </c>
      <c r="BU391">
        <f ca="1"/>
        <v>38320.86</v>
      </c>
      <c r="BV391" t="str">
        <f ca="1"/>
        <v xml:space="preserve"> Savings</v>
      </c>
      <c r="BW391" t="str">
        <f ca="1"/>
        <v>Kulo SDGE</v>
      </c>
      <c r="BX391">
        <f ca="1"/>
        <v>46446</v>
      </c>
      <c r="BY391">
        <f ca="1"/>
        <v>41554.36</v>
      </c>
      <c r="BZ391" t="str">
        <f ca="1"/>
        <v xml:space="preserve"> Net Worth</v>
      </c>
    </row>
    <row r="392" spans="1:78" x14ac:dyDescent="0.25">
      <c r="A392" t="str">
        <f ca="1"/>
        <v>Kulo SDGE</v>
      </c>
      <c r="B392" s="8">
        <f ca="1"/>
        <v>46446</v>
      </c>
      <c r="C392" s="107">
        <f ca="1"/>
        <v>3523.2900000000036</v>
      </c>
      <c r="D392" t="str">
        <f ca="1"/>
        <v>Acct  1 - US Bank</v>
      </c>
      <c r="F392" t="str">
        <f ca="1"/>
        <v>SDGE</v>
      </c>
      <c r="G392" s="8">
        <f ca="1"/>
        <v>46446</v>
      </c>
      <c r="H392" s="107">
        <f ca="1"/>
        <v>14947.11</v>
      </c>
      <c r="I392" s="107">
        <f ca="1"/>
        <v>-13617.61</v>
      </c>
      <c r="J392" s="107">
        <f ca="1"/>
        <v>38320.86</v>
      </c>
      <c r="K392" s="107">
        <f ca="1"/>
        <v>41470.36</v>
      </c>
      <c r="L392" s="107">
        <f ca="1"/>
        <v>3439.2900000000036</v>
      </c>
      <c r="M392" s="107">
        <f ca="1"/>
        <v>11507.819999999998</v>
      </c>
      <c r="N392" s="107">
        <f ca="1"/>
        <v>26144.39</v>
      </c>
      <c r="O392" s="107">
        <f ca="1"/>
        <v>114.43</v>
      </c>
      <c r="P392" s="107">
        <f ca="1"/>
        <v>12062.04</v>
      </c>
      <c r="Q392" s="107">
        <f ca="1"/>
        <v>-2594.04</v>
      </c>
      <c r="R392" s="107">
        <f ca="1"/>
        <v>-6751.82</v>
      </c>
      <c r="S392" s="107">
        <f ca="1"/>
        <v>-4271.75</v>
      </c>
      <c r="T392" s="107">
        <f ca="1"/>
        <v>0</v>
      </c>
      <c r="U392" s="107">
        <f ca="1"/>
        <v>1820</v>
      </c>
      <c r="W392" t="str">
        <f ca="1"/>
        <v>SDGE</v>
      </c>
      <c r="X392">
        <f ca="1"/>
        <v>46446</v>
      </c>
      <c r="Y392">
        <f ca="1"/>
        <v>3439.2900000000036</v>
      </c>
      <c r="Z392" t="str">
        <f ca="1"/>
        <v>Acct  1 - US Bank</v>
      </c>
      <c r="AA392" t="str">
        <f ca="1"/>
        <v>SDGE</v>
      </c>
      <c r="AB392">
        <f ca="1"/>
        <v>46446</v>
      </c>
      <c r="AC392">
        <f ca="1"/>
        <v>11507.819999999998</v>
      </c>
      <c r="AD392" t="str">
        <f ca="1"/>
        <v>Acct  2 - Wells Fargo</v>
      </c>
      <c r="AE392" t="str">
        <f ca="1"/>
        <v>SDGE</v>
      </c>
      <c r="AF392">
        <f ca="1"/>
        <v>46446</v>
      </c>
      <c r="AG392">
        <f ca="1"/>
        <v>26144.39</v>
      </c>
      <c r="AH392" t="str">
        <f ca="1"/>
        <v>Acct  3 - ADP</v>
      </c>
      <c r="AI392" t="str">
        <f ca="1"/>
        <v>SDGE</v>
      </c>
      <c r="AJ392">
        <f ca="1"/>
        <v>46446</v>
      </c>
      <c r="AK392">
        <f ca="1"/>
        <v>114.43</v>
      </c>
      <c r="AL392" t="str">
        <f ca="1"/>
        <v>Acct  4 - Marcus</v>
      </c>
      <c r="AM392" t="str">
        <f ca="1"/>
        <v>SDGE</v>
      </c>
      <c r="AN392">
        <f ca="1"/>
        <v>46446</v>
      </c>
      <c r="AO392">
        <f ca="1"/>
        <v>12062.04</v>
      </c>
      <c r="AP392" t="str">
        <f ca="1"/>
        <v>Acct  5 - T.Rowe Price</v>
      </c>
      <c r="AQ392" t="str">
        <f ca="1"/>
        <v>SDGE</v>
      </c>
      <c r="AR392">
        <f ca="1"/>
        <v>46446</v>
      </c>
      <c r="AS392">
        <f ca="1"/>
        <v>-2594.04</v>
      </c>
      <c r="AT392" t="str">
        <f ca="1"/>
        <v>Acct  6 - Platinum</v>
      </c>
      <c r="AU392" t="str">
        <f ca="1"/>
        <v>SDGE</v>
      </c>
      <c r="AV392">
        <f ca="1"/>
        <v>46446</v>
      </c>
      <c r="AW392">
        <f ca="1"/>
        <v>-6751.82</v>
      </c>
      <c r="AX392" t="str">
        <f ca="1"/>
        <v>Acct  7 - Visa Go</v>
      </c>
      <c r="AY392" t="str">
        <f ca="1"/>
        <v>SDGE</v>
      </c>
      <c r="AZ392">
        <f ca="1"/>
        <v>46446</v>
      </c>
      <c r="BA392">
        <f ca="1"/>
        <v>-4271.75</v>
      </c>
      <c r="BB392" t="str">
        <f ca="1"/>
        <v>Acct  8 - CareCredit</v>
      </c>
      <c r="BC392" t="str">
        <f ca="1"/>
        <v>SDGE</v>
      </c>
      <c r="BD392">
        <f ca="1"/>
        <v>46446</v>
      </c>
      <c r="BE392">
        <f ca="1"/>
        <v>0</v>
      </c>
      <c r="BF392" t="str">
        <f ca="1"/>
        <v>Acct  9 - Costco</v>
      </c>
      <c r="BG392" t="str">
        <f ca="1"/>
        <v>SDGE</v>
      </c>
      <c r="BH392">
        <f ca="1"/>
        <v>46446</v>
      </c>
      <c r="BI392">
        <f ca="1"/>
        <v>1820</v>
      </c>
      <c r="BJ392" t="str">
        <f ca="1"/>
        <v xml:space="preserve">Acct 10 - </v>
      </c>
      <c r="BK392" t="str">
        <f ca="1"/>
        <v>SDGE</v>
      </c>
      <c r="BL392">
        <f ca="1"/>
        <v>46446</v>
      </c>
      <c r="BM392">
        <f ca="1"/>
        <v>14947.11</v>
      </c>
      <c r="BN392" t="str">
        <f ca="1"/>
        <v xml:space="preserve"> Checking</v>
      </c>
      <c r="BO392" t="str">
        <f ca="1"/>
        <v>SDGE</v>
      </c>
      <c r="BP392">
        <f ca="1"/>
        <v>46446</v>
      </c>
      <c r="BQ392">
        <f ca="1"/>
        <v>-13617.61</v>
      </c>
      <c r="BR392" t="str">
        <f ca="1"/>
        <v xml:space="preserve"> Credit</v>
      </c>
      <c r="BS392" t="str">
        <f ca="1"/>
        <v>SDGE</v>
      </c>
      <c r="BT392">
        <f ca="1"/>
        <v>46446</v>
      </c>
      <c r="BU392">
        <f ca="1"/>
        <v>38320.86</v>
      </c>
      <c r="BV392" t="str">
        <f ca="1"/>
        <v xml:space="preserve"> Savings</v>
      </c>
      <c r="BW392" t="str">
        <f ca="1"/>
        <v>SDGE</v>
      </c>
      <c r="BX392">
        <f ca="1"/>
        <v>46446</v>
      </c>
      <c r="BY392">
        <f ca="1"/>
        <v>41470.36</v>
      </c>
      <c r="BZ392" t="str">
        <f ca="1"/>
        <v xml:space="preserve"> Net Worth</v>
      </c>
    </row>
    <row r="393" spans="1:78" x14ac:dyDescent="0.25">
      <c r="A393" t="str">
        <f ca="1"/>
        <v>SDGE</v>
      </c>
      <c r="B393" s="8">
        <f ca="1"/>
        <v>46446</v>
      </c>
      <c r="C393" s="107">
        <f ca="1"/>
        <v>3439.2900000000036</v>
      </c>
      <c r="D393" t="str">
        <f ca="1"/>
        <v>Acct  1 - US Bank</v>
      </c>
      <c r="F393" t="str">
        <f ca="1"/>
        <v>Prime Ad-Free</v>
      </c>
      <c r="G393" s="8">
        <f ca="1"/>
        <v>46446</v>
      </c>
      <c r="H393" s="107">
        <f ca="1"/>
        <v>14944.120000000003</v>
      </c>
      <c r="I393" s="107">
        <f ca="1"/>
        <v>-13617.61</v>
      </c>
      <c r="J393" s="107">
        <f ca="1"/>
        <v>38320.86</v>
      </c>
      <c r="K393" s="107">
        <f ca="1"/>
        <v>41467.370000000003</v>
      </c>
      <c r="L393" s="107">
        <f ca="1"/>
        <v>3436.3000000000038</v>
      </c>
      <c r="M393" s="107">
        <f ca="1"/>
        <v>11507.819999999998</v>
      </c>
      <c r="N393" s="107">
        <f ca="1"/>
        <v>26144.39</v>
      </c>
      <c r="O393" s="107">
        <f ca="1"/>
        <v>114.43</v>
      </c>
      <c r="P393" s="107">
        <f ca="1"/>
        <v>12062.04</v>
      </c>
      <c r="Q393" s="107">
        <f ca="1"/>
        <v>-2594.04</v>
      </c>
      <c r="R393" s="107">
        <f ca="1"/>
        <v>-6751.82</v>
      </c>
      <c r="S393" s="107">
        <f ca="1"/>
        <v>-4271.75</v>
      </c>
      <c r="T393" s="107">
        <f ca="1"/>
        <v>0</v>
      </c>
      <c r="U393" s="107">
        <f ca="1"/>
        <v>1820</v>
      </c>
      <c r="W393" t="str">
        <f ca="1"/>
        <v>Prime Ad-Free</v>
      </c>
      <c r="X393">
        <f ca="1"/>
        <v>46446</v>
      </c>
      <c r="Y393">
        <f ca="1"/>
        <v>3436.3000000000038</v>
      </c>
      <c r="Z393" t="str">
        <f ca="1"/>
        <v>Acct  1 - US Bank</v>
      </c>
      <c r="AA393" t="str">
        <f ca="1"/>
        <v>Prime Ad-Free</v>
      </c>
      <c r="AB393">
        <f ca="1"/>
        <v>46446</v>
      </c>
      <c r="AC393">
        <f ca="1"/>
        <v>11507.819999999998</v>
      </c>
      <c r="AD393" t="str">
        <f ca="1"/>
        <v>Acct  2 - Wells Fargo</v>
      </c>
      <c r="AE393" t="str">
        <f ca="1"/>
        <v>Prime Ad-Free</v>
      </c>
      <c r="AF393">
        <f ca="1"/>
        <v>46446</v>
      </c>
      <c r="AG393">
        <f ca="1"/>
        <v>26144.39</v>
      </c>
      <c r="AH393" t="str">
        <f ca="1"/>
        <v>Acct  3 - ADP</v>
      </c>
      <c r="AI393" t="str">
        <f ca="1"/>
        <v>Prime Ad-Free</v>
      </c>
      <c r="AJ393">
        <f ca="1"/>
        <v>46446</v>
      </c>
      <c r="AK393">
        <f ca="1"/>
        <v>114.43</v>
      </c>
      <c r="AL393" t="str">
        <f ca="1"/>
        <v>Acct  4 - Marcus</v>
      </c>
      <c r="AM393" t="str">
        <f ca="1"/>
        <v>Prime Ad-Free</v>
      </c>
      <c r="AN393">
        <f ca="1"/>
        <v>46446</v>
      </c>
      <c r="AO393">
        <f ca="1"/>
        <v>12062.04</v>
      </c>
      <c r="AP393" t="str">
        <f ca="1"/>
        <v>Acct  5 - T.Rowe Price</v>
      </c>
      <c r="AQ393" t="str">
        <f ca="1"/>
        <v>Prime Ad-Free</v>
      </c>
      <c r="AR393">
        <f ca="1"/>
        <v>46446</v>
      </c>
      <c r="AS393">
        <f ca="1"/>
        <v>-2594.04</v>
      </c>
      <c r="AT393" t="str">
        <f ca="1"/>
        <v>Acct  6 - Platinum</v>
      </c>
      <c r="AU393" t="str">
        <f ca="1"/>
        <v>Prime Ad-Free</v>
      </c>
      <c r="AV393">
        <f ca="1"/>
        <v>46446</v>
      </c>
      <c r="AW393">
        <f ca="1"/>
        <v>-6751.82</v>
      </c>
      <c r="AX393" t="str">
        <f ca="1"/>
        <v>Acct  7 - Visa Go</v>
      </c>
      <c r="AY393" t="str">
        <f ca="1"/>
        <v>Prime Ad-Free</v>
      </c>
      <c r="AZ393">
        <f ca="1"/>
        <v>46446</v>
      </c>
      <c r="BA393">
        <f ca="1"/>
        <v>-4271.75</v>
      </c>
      <c r="BB393" t="str">
        <f ca="1"/>
        <v>Acct  8 - CareCredit</v>
      </c>
      <c r="BC393" t="str">
        <f ca="1"/>
        <v>Prime Ad-Free</v>
      </c>
      <c r="BD393">
        <f ca="1"/>
        <v>46446</v>
      </c>
      <c r="BE393">
        <f ca="1"/>
        <v>0</v>
      </c>
      <c r="BF393" t="str">
        <f ca="1"/>
        <v>Acct  9 - Costco</v>
      </c>
      <c r="BG393" t="str">
        <f ca="1"/>
        <v>Prime Ad-Free</v>
      </c>
      <c r="BH393">
        <f ca="1"/>
        <v>46446</v>
      </c>
      <c r="BI393">
        <f ca="1"/>
        <v>1820</v>
      </c>
      <c r="BJ393" t="str">
        <f ca="1"/>
        <v xml:space="preserve">Acct 10 - </v>
      </c>
      <c r="BK393" t="str">
        <f ca="1"/>
        <v>Prime Ad-Free</v>
      </c>
      <c r="BL393">
        <f ca="1"/>
        <v>46446</v>
      </c>
      <c r="BM393">
        <f ca="1"/>
        <v>14944.120000000003</v>
      </c>
      <c r="BN393" t="str">
        <f ca="1"/>
        <v xml:space="preserve"> Checking</v>
      </c>
      <c r="BO393" t="str">
        <f ca="1"/>
        <v>Prime Ad-Free</v>
      </c>
      <c r="BP393">
        <f ca="1"/>
        <v>46446</v>
      </c>
      <c r="BQ393">
        <f ca="1"/>
        <v>-13617.61</v>
      </c>
      <c r="BR393" t="str">
        <f ca="1"/>
        <v xml:space="preserve"> Credit</v>
      </c>
      <c r="BS393" t="str">
        <f ca="1"/>
        <v>Prime Ad-Free</v>
      </c>
      <c r="BT393">
        <f ca="1"/>
        <v>46446</v>
      </c>
      <c r="BU393">
        <f ca="1"/>
        <v>38320.86</v>
      </c>
      <c r="BV393" t="str">
        <f ca="1"/>
        <v xml:space="preserve"> Savings</v>
      </c>
      <c r="BW393" t="str">
        <f ca="1"/>
        <v>Prime Ad-Free</v>
      </c>
      <c r="BX393">
        <f ca="1"/>
        <v>46446</v>
      </c>
      <c r="BY393">
        <f ca="1"/>
        <v>41467.370000000003</v>
      </c>
      <c r="BZ393" t="str">
        <f ca="1"/>
        <v xml:space="preserve"> Net Worth</v>
      </c>
    </row>
    <row r="394" spans="1:78" x14ac:dyDescent="0.25">
      <c r="A394" t="str">
        <f ca="1"/>
        <v>Prime Ad-Free</v>
      </c>
      <c r="B394" s="8">
        <f ca="1"/>
        <v>46446</v>
      </c>
      <c r="C394" s="107">
        <f ca="1"/>
        <v>3436.3000000000038</v>
      </c>
      <c r="D394" t="str">
        <f ca="1"/>
        <v>Acct  1 - US Bank</v>
      </c>
      <c r="F394" t="str">
        <f ca="1"/>
        <v>Disability</v>
      </c>
      <c r="G394" s="8">
        <f ca="1"/>
        <v>46447</v>
      </c>
      <c r="H394" s="107">
        <f ca="1"/>
        <v>15300.780000000002</v>
      </c>
      <c r="I394" s="107">
        <f ca="1"/>
        <v>-13617.61</v>
      </c>
      <c r="J394" s="107">
        <f ca="1"/>
        <v>38320.86</v>
      </c>
      <c r="K394" s="107">
        <f ca="1"/>
        <v>41824.03</v>
      </c>
      <c r="L394" s="107">
        <f ca="1"/>
        <v>3436.3000000000038</v>
      </c>
      <c r="M394" s="107">
        <f ca="1"/>
        <v>11864.479999999998</v>
      </c>
      <c r="N394" s="107">
        <f ca="1"/>
        <v>26144.39</v>
      </c>
      <c r="O394" s="107">
        <f ca="1"/>
        <v>114.43</v>
      </c>
      <c r="P394" s="107">
        <f ca="1"/>
        <v>12062.04</v>
      </c>
      <c r="Q394" s="107">
        <f ca="1"/>
        <v>-2594.04</v>
      </c>
      <c r="R394" s="107">
        <f ca="1"/>
        <v>-6751.82</v>
      </c>
      <c r="S394" s="107">
        <f ca="1"/>
        <v>-4271.75</v>
      </c>
      <c r="T394" s="107">
        <f ca="1"/>
        <v>0</v>
      </c>
      <c r="U394" s="107">
        <f ca="1"/>
        <v>1820</v>
      </c>
      <c r="W394" t="str">
        <f ca="1"/>
        <v>Disability</v>
      </c>
      <c r="X394">
        <f ca="1"/>
        <v>46447</v>
      </c>
      <c r="Y394">
        <f ca="1"/>
        <v>3436.3000000000038</v>
      </c>
      <c r="Z394" t="str">
        <f ca="1"/>
        <v>Acct  1 - US Bank</v>
      </c>
      <c r="AA394" t="str">
        <f ca="1"/>
        <v>Disability</v>
      </c>
      <c r="AB394">
        <f ca="1"/>
        <v>46447</v>
      </c>
      <c r="AC394">
        <f ca="1"/>
        <v>11864.479999999998</v>
      </c>
      <c r="AD394" t="str">
        <f ca="1"/>
        <v>Acct  2 - Wells Fargo</v>
      </c>
      <c r="AE394" t="str">
        <f ca="1"/>
        <v>Disability</v>
      </c>
      <c r="AF394">
        <f ca="1"/>
        <v>46447</v>
      </c>
      <c r="AG394">
        <f ca="1"/>
        <v>26144.39</v>
      </c>
      <c r="AH394" t="str">
        <f ca="1"/>
        <v>Acct  3 - ADP</v>
      </c>
      <c r="AI394" t="str">
        <f ca="1"/>
        <v>Disability</v>
      </c>
      <c r="AJ394">
        <f ca="1"/>
        <v>46447</v>
      </c>
      <c r="AK394">
        <f ca="1"/>
        <v>114.43</v>
      </c>
      <c r="AL394" t="str">
        <f ca="1"/>
        <v>Acct  4 - Marcus</v>
      </c>
      <c r="AM394" t="str">
        <f ca="1"/>
        <v>Disability</v>
      </c>
      <c r="AN394">
        <f ca="1"/>
        <v>46447</v>
      </c>
      <c r="AO394">
        <f ca="1"/>
        <v>12062.04</v>
      </c>
      <c r="AP394" t="str">
        <f ca="1"/>
        <v>Acct  5 - T.Rowe Price</v>
      </c>
      <c r="AQ394" t="str">
        <f ca="1"/>
        <v>Disability</v>
      </c>
      <c r="AR394">
        <f ca="1"/>
        <v>46447</v>
      </c>
      <c r="AS394">
        <f ca="1"/>
        <v>-2594.04</v>
      </c>
      <c r="AT394" t="str">
        <f ca="1"/>
        <v>Acct  6 - Platinum</v>
      </c>
      <c r="AU394" t="str">
        <f ca="1"/>
        <v>Disability</v>
      </c>
      <c r="AV394">
        <f ca="1"/>
        <v>46447</v>
      </c>
      <c r="AW394">
        <f ca="1"/>
        <v>-6751.82</v>
      </c>
      <c r="AX394" t="str">
        <f ca="1"/>
        <v>Acct  7 - Visa Go</v>
      </c>
      <c r="AY394" t="str">
        <f ca="1"/>
        <v>Disability</v>
      </c>
      <c r="AZ394">
        <f ca="1"/>
        <v>46447</v>
      </c>
      <c r="BA394">
        <f ca="1"/>
        <v>-4271.75</v>
      </c>
      <c r="BB394" t="str">
        <f ca="1"/>
        <v>Acct  8 - CareCredit</v>
      </c>
      <c r="BC394" t="str">
        <f ca="1"/>
        <v>Disability</v>
      </c>
      <c r="BD394">
        <f ca="1"/>
        <v>46447</v>
      </c>
      <c r="BE394">
        <f ca="1"/>
        <v>0</v>
      </c>
      <c r="BF394" t="str">
        <f ca="1"/>
        <v>Acct  9 - Costco</v>
      </c>
      <c r="BG394" t="str">
        <f ca="1"/>
        <v>Disability</v>
      </c>
      <c r="BH394">
        <f ca="1"/>
        <v>46447</v>
      </c>
      <c r="BI394">
        <f ca="1"/>
        <v>1820</v>
      </c>
      <c r="BJ394" t="str">
        <f ca="1"/>
        <v xml:space="preserve">Acct 10 - </v>
      </c>
      <c r="BK394" t="str">
        <f ca="1"/>
        <v>Disability</v>
      </c>
      <c r="BL394">
        <f ca="1"/>
        <v>46447</v>
      </c>
      <c r="BM394">
        <f ca="1"/>
        <v>15300.780000000002</v>
      </c>
      <c r="BN394" t="str">
        <f ca="1"/>
        <v xml:space="preserve"> Checking</v>
      </c>
      <c r="BO394" t="str">
        <f ca="1"/>
        <v>Disability</v>
      </c>
      <c r="BP394">
        <f ca="1"/>
        <v>46447</v>
      </c>
      <c r="BQ394">
        <f ca="1"/>
        <v>-13617.61</v>
      </c>
      <c r="BR394" t="str">
        <f ca="1"/>
        <v xml:space="preserve"> Credit</v>
      </c>
      <c r="BS394" t="str">
        <f ca="1"/>
        <v>Disability</v>
      </c>
      <c r="BT394">
        <f ca="1"/>
        <v>46447</v>
      </c>
      <c r="BU394">
        <f ca="1"/>
        <v>38320.86</v>
      </c>
      <c r="BV394" t="str">
        <f ca="1"/>
        <v xml:space="preserve"> Savings</v>
      </c>
      <c r="BW394" t="str">
        <f ca="1"/>
        <v>Disability</v>
      </c>
      <c r="BX394">
        <f ca="1"/>
        <v>46447</v>
      </c>
      <c r="BY394">
        <f ca="1"/>
        <v>41824.03</v>
      </c>
      <c r="BZ394" t="str">
        <f ca="1"/>
        <v xml:space="preserve"> Net Worth</v>
      </c>
    </row>
    <row r="395" spans="1:78" x14ac:dyDescent="0.25">
      <c r="A395" t="str">
        <f ca="1"/>
        <v>Disability</v>
      </c>
      <c r="B395" s="8">
        <f ca="1"/>
        <v>46447</v>
      </c>
      <c r="C395" s="107">
        <f ca="1"/>
        <v>3436.3000000000038</v>
      </c>
      <c r="D395" t="str">
        <f ca="1"/>
        <v>Acct  1 - US Bank</v>
      </c>
      <c r="F395" t="str">
        <f ca="1"/>
        <v>Kulo Rent</v>
      </c>
      <c r="G395" s="8">
        <f ca="1"/>
        <v>46447</v>
      </c>
      <c r="H395" s="107">
        <f ca="1"/>
        <v>14341.780000000002</v>
      </c>
      <c r="I395" s="107">
        <f ca="1"/>
        <v>-13617.61</v>
      </c>
      <c r="J395" s="107">
        <f ca="1"/>
        <v>38320.86</v>
      </c>
      <c r="K395" s="107">
        <f ca="1"/>
        <v>40865.03</v>
      </c>
      <c r="L395" s="107">
        <f ca="1"/>
        <v>2477.3000000000038</v>
      </c>
      <c r="M395" s="107">
        <f ca="1"/>
        <v>11864.479999999998</v>
      </c>
      <c r="N395" s="107">
        <f ca="1"/>
        <v>26144.39</v>
      </c>
      <c r="O395" s="107">
        <f ca="1"/>
        <v>114.43</v>
      </c>
      <c r="P395" s="107">
        <f ca="1"/>
        <v>12062.04</v>
      </c>
      <c r="Q395" s="107">
        <f ca="1"/>
        <v>-2594.04</v>
      </c>
      <c r="R395" s="107">
        <f ca="1"/>
        <v>-6751.82</v>
      </c>
      <c r="S395" s="107">
        <f ca="1"/>
        <v>-4271.75</v>
      </c>
      <c r="T395" s="107">
        <f ca="1"/>
        <v>0</v>
      </c>
      <c r="U395" s="107">
        <f ca="1"/>
        <v>1820</v>
      </c>
      <c r="W395" t="str">
        <f ca="1"/>
        <v>Kulo Rent</v>
      </c>
      <c r="X395">
        <f ca="1"/>
        <v>46447</v>
      </c>
      <c r="Y395">
        <f ca="1"/>
        <v>2477.3000000000038</v>
      </c>
      <c r="Z395" t="str">
        <f ca="1"/>
        <v>Acct  1 - US Bank</v>
      </c>
      <c r="AA395" t="str">
        <f ca="1"/>
        <v>Kulo Rent</v>
      </c>
      <c r="AB395">
        <f ca="1"/>
        <v>46447</v>
      </c>
      <c r="AC395">
        <f ca="1"/>
        <v>11864.479999999998</v>
      </c>
      <c r="AD395" t="str">
        <f ca="1"/>
        <v>Acct  2 - Wells Fargo</v>
      </c>
      <c r="AE395" t="str">
        <f ca="1"/>
        <v>Kulo Rent</v>
      </c>
      <c r="AF395">
        <f ca="1"/>
        <v>46447</v>
      </c>
      <c r="AG395">
        <f ca="1"/>
        <v>26144.39</v>
      </c>
      <c r="AH395" t="str">
        <f ca="1"/>
        <v>Acct  3 - ADP</v>
      </c>
      <c r="AI395" t="str">
        <f ca="1"/>
        <v>Kulo Rent</v>
      </c>
      <c r="AJ395">
        <f ca="1"/>
        <v>46447</v>
      </c>
      <c r="AK395">
        <f ca="1"/>
        <v>114.43</v>
      </c>
      <c r="AL395" t="str">
        <f ca="1"/>
        <v>Acct  4 - Marcus</v>
      </c>
      <c r="AM395" t="str">
        <f ca="1"/>
        <v>Kulo Rent</v>
      </c>
      <c r="AN395">
        <f ca="1"/>
        <v>46447</v>
      </c>
      <c r="AO395">
        <f ca="1"/>
        <v>12062.04</v>
      </c>
      <c r="AP395" t="str">
        <f ca="1"/>
        <v>Acct  5 - T.Rowe Price</v>
      </c>
      <c r="AQ395" t="str">
        <f ca="1"/>
        <v>Kulo Rent</v>
      </c>
      <c r="AR395">
        <f ca="1"/>
        <v>46447</v>
      </c>
      <c r="AS395">
        <f ca="1"/>
        <v>-2594.04</v>
      </c>
      <c r="AT395" t="str">
        <f ca="1"/>
        <v>Acct  6 - Platinum</v>
      </c>
      <c r="AU395" t="str">
        <f ca="1"/>
        <v>Kulo Rent</v>
      </c>
      <c r="AV395">
        <f ca="1"/>
        <v>46447</v>
      </c>
      <c r="AW395">
        <f ca="1"/>
        <v>-6751.82</v>
      </c>
      <c r="AX395" t="str">
        <f ca="1"/>
        <v>Acct  7 - Visa Go</v>
      </c>
      <c r="AY395" t="str">
        <f ca="1"/>
        <v>Kulo Rent</v>
      </c>
      <c r="AZ395">
        <f ca="1"/>
        <v>46447</v>
      </c>
      <c r="BA395">
        <f ca="1"/>
        <v>-4271.75</v>
      </c>
      <c r="BB395" t="str">
        <f ca="1"/>
        <v>Acct  8 - CareCredit</v>
      </c>
      <c r="BC395" t="str">
        <f ca="1"/>
        <v>Kulo Rent</v>
      </c>
      <c r="BD395">
        <f ca="1"/>
        <v>46447</v>
      </c>
      <c r="BE395">
        <f ca="1"/>
        <v>0</v>
      </c>
      <c r="BF395" t="str">
        <f ca="1"/>
        <v>Acct  9 - Costco</v>
      </c>
      <c r="BG395" t="str">
        <f ca="1"/>
        <v>Kulo Rent</v>
      </c>
      <c r="BH395">
        <f ca="1"/>
        <v>46447</v>
      </c>
      <c r="BI395">
        <f ca="1"/>
        <v>1820</v>
      </c>
      <c r="BJ395" t="str">
        <f ca="1"/>
        <v xml:space="preserve">Acct 10 - </v>
      </c>
      <c r="BK395" t="str">
        <f ca="1"/>
        <v>Kulo Rent</v>
      </c>
      <c r="BL395">
        <f ca="1"/>
        <v>46447</v>
      </c>
      <c r="BM395">
        <f ca="1"/>
        <v>14341.780000000002</v>
      </c>
      <c r="BN395" t="str">
        <f ca="1"/>
        <v xml:space="preserve"> Checking</v>
      </c>
      <c r="BO395" t="str">
        <f ca="1"/>
        <v>Kulo Rent</v>
      </c>
      <c r="BP395">
        <f ca="1"/>
        <v>46447</v>
      </c>
      <c r="BQ395">
        <f ca="1"/>
        <v>-13617.61</v>
      </c>
      <c r="BR395" t="str">
        <f ca="1"/>
        <v xml:space="preserve"> Credit</v>
      </c>
      <c r="BS395" t="str">
        <f ca="1"/>
        <v>Kulo Rent</v>
      </c>
      <c r="BT395">
        <f ca="1"/>
        <v>46447</v>
      </c>
      <c r="BU395">
        <f ca="1"/>
        <v>38320.86</v>
      </c>
      <c r="BV395" t="str">
        <f ca="1"/>
        <v xml:space="preserve"> Savings</v>
      </c>
      <c r="BW395" t="str">
        <f ca="1"/>
        <v>Kulo Rent</v>
      </c>
      <c r="BX395">
        <f ca="1"/>
        <v>46447</v>
      </c>
      <c r="BY395">
        <f ca="1"/>
        <v>40865.03</v>
      </c>
      <c r="BZ395" t="str">
        <f ca="1"/>
        <v xml:space="preserve"> Net Worth</v>
      </c>
    </row>
    <row r="396" spans="1:78" x14ac:dyDescent="0.25">
      <c r="A396" t="str">
        <f ca="1"/>
        <v>Kulo Rent</v>
      </c>
      <c r="B396" s="8">
        <f ca="1"/>
        <v>46447</v>
      </c>
      <c r="C396" s="107">
        <f ca="1"/>
        <v>2477.3000000000038</v>
      </c>
      <c r="D396" t="str">
        <f ca="1"/>
        <v>Acct  1 - US Bank</v>
      </c>
      <c r="F396" t="str">
        <f ca="1"/>
        <v>Rent</v>
      </c>
      <c r="G396" s="8">
        <f ca="1"/>
        <v>46447</v>
      </c>
      <c r="H396" s="107">
        <f ca="1"/>
        <v>13063.810000000001</v>
      </c>
      <c r="I396" s="107">
        <f ca="1"/>
        <v>-13617.61</v>
      </c>
      <c r="J396" s="107">
        <f ca="1"/>
        <v>38320.86</v>
      </c>
      <c r="K396" s="107">
        <f ca="1"/>
        <v>39587.06</v>
      </c>
      <c r="L396" s="107">
        <f ca="1"/>
        <v>1199.3300000000038</v>
      </c>
      <c r="M396" s="107">
        <f ca="1"/>
        <v>11864.479999999998</v>
      </c>
      <c r="N396" s="107">
        <f ca="1"/>
        <v>26144.39</v>
      </c>
      <c r="O396" s="107">
        <f ca="1"/>
        <v>114.43</v>
      </c>
      <c r="P396" s="107">
        <f ca="1"/>
        <v>12062.04</v>
      </c>
      <c r="Q396" s="107">
        <f ca="1"/>
        <v>-2594.04</v>
      </c>
      <c r="R396" s="107">
        <f ca="1"/>
        <v>-6751.82</v>
      </c>
      <c r="S396" s="107">
        <f ca="1"/>
        <v>-4271.75</v>
      </c>
      <c r="T396" s="107">
        <f ca="1"/>
        <v>0</v>
      </c>
      <c r="U396" s="107">
        <f ca="1"/>
        <v>1820</v>
      </c>
      <c r="W396" t="str">
        <f ca="1"/>
        <v>Rent</v>
      </c>
      <c r="X396">
        <f ca="1"/>
        <v>46447</v>
      </c>
      <c r="Y396">
        <f ca="1"/>
        <v>1199.3300000000038</v>
      </c>
      <c r="Z396" t="str">
        <f ca="1"/>
        <v>Acct  1 - US Bank</v>
      </c>
      <c r="AA396" t="str">
        <f ca="1"/>
        <v>Rent</v>
      </c>
      <c r="AB396">
        <f ca="1"/>
        <v>46447</v>
      </c>
      <c r="AC396">
        <f ca="1"/>
        <v>11864.479999999998</v>
      </c>
      <c r="AD396" t="str">
        <f ca="1"/>
        <v>Acct  2 - Wells Fargo</v>
      </c>
      <c r="AE396" t="str">
        <f ca="1"/>
        <v>Rent</v>
      </c>
      <c r="AF396">
        <f ca="1"/>
        <v>46447</v>
      </c>
      <c r="AG396">
        <f ca="1"/>
        <v>26144.39</v>
      </c>
      <c r="AH396" t="str">
        <f ca="1"/>
        <v>Acct  3 - ADP</v>
      </c>
      <c r="AI396" t="str">
        <f ca="1"/>
        <v>Rent</v>
      </c>
      <c r="AJ396">
        <f ca="1"/>
        <v>46447</v>
      </c>
      <c r="AK396">
        <f ca="1"/>
        <v>114.43</v>
      </c>
      <c r="AL396" t="str">
        <f ca="1"/>
        <v>Acct  4 - Marcus</v>
      </c>
      <c r="AM396" t="str">
        <f ca="1"/>
        <v>Rent</v>
      </c>
      <c r="AN396">
        <f ca="1"/>
        <v>46447</v>
      </c>
      <c r="AO396">
        <f ca="1"/>
        <v>12062.04</v>
      </c>
      <c r="AP396" t="str">
        <f ca="1"/>
        <v>Acct  5 - T.Rowe Price</v>
      </c>
      <c r="AQ396" t="str">
        <f ca="1"/>
        <v>Rent</v>
      </c>
      <c r="AR396">
        <f ca="1"/>
        <v>46447</v>
      </c>
      <c r="AS396">
        <f ca="1"/>
        <v>-2594.04</v>
      </c>
      <c r="AT396" t="str">
        <f ca="1"/>
        <v>Acct  6 - Platinum</v>
      </c>
      <c r="AU396" t="str">
        <f ca="1"/>
        <v>Rent</v>
      </c>
      <c r="AV396">
        <f ca="1"/>
        <v>46447</v>
      </c>
      <c r="AW396">
        <f ca="1"/>
        <v>-6751.82</v>
      </c>
      <c r="AX396" t="str">
        <f ca="1"/>
        <v>Acct  7 - Visa Go</v>
      </c>
      <c r="AY396" t="str">
        <f ca="1"/>
        <v>Rent</v>
      </c>
      <c r="AZ396">
        <f ca="1"/>
        <v>46447</v>
      </c>
      <c r="BA396">
        <f ca="1"/>
        <v>-4271.75</v>
      </c>
      <c r="BB396" t="str">
        <f ca="1"/>
        <v>Acct  8 - CareCredit</v>
      </c>
      <c r="BC396" t="str">
        <f ca="1"/>
        <v>Rent</v>
      </c>
      <c r="BD396">
        <f ca="1"/>
        <v>46447</v>
      </c>
      <c r="BE396">
        <f ca="1"/>
        <v>0</v>
      </c>
      <c r="BF396" t="str">
        <f ca="1"/>
        <v>Acct  9 - Costco</v>
      </c>
      <c r="BG396" t="str">
        <f ca="1"/>
        <v>Rent</v>
      </c>
      <c r="BH396">
        <f ca="1"/>
        <v>46447</v>
      </c>
      <c r="BI396">
        <f ca="1"/>
        <v>1820</v>
      </c>
      <c r="BJ396" t="str">
        <f ca="1"/>
        <v xml:space="preserve">Acct 10 - </v>
      </c>
      <c r="BK396" t="str">
        <f ca="1"/>
        <v>Rent</v>
      </c>
      <c r="BL396">
        <f ca="1"/>
        <v>46447</v>
      </c>
      <c r="BM396">
        <f ca="1"/>
        <v>13063.810000000001</v>
      </c>
      <c r="BN396" t="str">
        <f ca="1"/>
        <v xml:space="preserve"> Checking</v>
      </c>
      <c r="BO396" t="str">
        <f ca="1"/>
        <v>Rent</v>
      </c>
      <c r="BP396">
        <f ca="1"/>
        <v>46447</v>
      </c>
      <c r="BQ396">
        <f ca="1"/>
        <v>-13617.61</v>
      </c>
      <c r="BR396" t="str">
        <f ca="1"/>
        <v xml:space="preserve"> Credit</v>
      </c>
      <c r="BS396" t="str">
        <f ca="1"/>
        <v>Rent</v>
      </c>
      <c r="BT396">
        <f ca="1"/>
        <v>46447</v>
      </c>
      <c r="BU396">
        <f ca="1"/>
        <v>38320.86</v>
      </c>
      <c r="BV396" t="str">
        <f ca="1"/>
        <v xml:space="preserve"> Savings</v>
      </c>
      <c r="BW396" t="str">
        <f ca="1"/>
        <v>Rent</v>
      </c>
      <c r="BX396">
        <f ca="1"/>
        <v>46447</v>
      </c>
      <c r="BY396">
        <f ca="1"/>
        <v>39587.06</v>
      </c>
      <c r="BZ396" t="str">
        <f ca="1"/>
        <v xml:space="preserve"> Net Worth</v>
      </c>
    </row>
    <row r="397" spans="1:78" x14ac:dyDescent="0.25">
      <c r="A397" t="str">
        <f ca="1"/>
        <v>Rent</v>
      </c>
      <c r="B397" s="8">
        <f ca="1"/>
        <v>46447</v>
      </c>
      <c r="C397" s="107">
        <f ca="1"/>
        <v>1199.3300000000038</v>
      </c>
      <c r="D397" t="str">
        <f ca="1"/>
        <v>Acct  1 - US Bank</v>
      </c>
      <c r="F397" t="str">
        <f ca="1"/>
        <v>Visa Platinum</v>
      </c>
      <c r="G397" s="8">
        <f ca="1"/>
        <v>46449</v>
      </c>
      <c r="H397" s="107">
        <f ca="1"/>
        <v>12834.810000000001</v>
      </c>
      <c r="I397" s="107">
        <f ca="1"/>
        <v>-13306.61</v>
      </c>
      <c r="J397" s="107">
        <f ca="1"/>
        <v>38320.86</v>
      </c>
      <c r="K397" s="107">
        <f ca="1"/>
        <v>39669.06</v>
      </c>
      <c r="L397" s="107">
        <f ca="1"/>
        <v>970.33000000000379</v>
      </c>
      <c r="M397" s="107">
        <f ca="1"/>
        <v>11864.479999999998</v>
      </c>
      <c r="N397" s="107">
        <f ca="1"/>
        <v>26144.39</v>
      </c>
      <c r="O397" s="107">
        <f ca="1"/>
        <v>114.43</v>
      </c>
      <c r="P397" s="107">
        <f ca="1"/>
        <v>12062.04</v>
      </c>
      <c r="Q397" s="107">
        <f ca="1"/>
        <v>-2283.04</v>
      </c>
      <c r="R397" s="107">
        <f ca="1"/>
        <v>-6751.82</v>
      </c>
      <c r="S397" s="107">
        <f ca="1"/>
        <v>-4271.75</v>
      </c>
      <c r="T397" s="107">
        <f ca="1"/>
        <v>0</v>
      </c>
      <c r="U397" s="107">
        <f ca="1"/>
        <v>1820</v>
      </c>
      <c r="W397" t="str">
        <f ca="1"/>
        <v>Visa Platinum</v>
      </c>
      <c r="X397">
        <f ca="1"/>
        <v>46449</v>
      </c>
      <c r="Y397">
        <f ca="1"/>
        <v>970.33000000000379</v>
      </c>
      <c r="Z397" t="str">
        <f ca="1"/>
        <v>Acct  1 - US Bank</v>
      </c>
      <c r="AA397" t="str">
        <f ca="1"/>
        <v>Visa Platinum</v>
      </c>
      <c r="AB397">
        <f ca="1"/>
        <v>46449</v>
      </c>
      <c r="AC397">
        <f ca="1"/>
        <v>11864.479999999998</v>
      </c>
      <c r="AD397" t="str">
        <f ca="1"/>
        <v>Acct  2 - Wells Fargo</v>
      </c>
      <c r="AE397" t="str">
        <f ca="1"/>
        <v>Visa Platinum</v>
      </c>
      <c r="AF397">
        <f ca="1"/>
        <v>46449</v>
      </c>
      <c r="AG397">
        <f ca="1"/>
        <v>26144.39</v>
      </c>
      <c r="AH397" t="str">
        <f ca="1"/>
        <v>Acct  3 - ADP</v>
      </c>
      <c r="AI397" t="str">
        <f ca="1"/>
        <v>Visa Platinum</v>
      </c>
      <c r="AJ397">
        <f ca="1"/>
        <v>46449</v>
      </c>
      <c r="AK397">
        <f ca="1"/>
        <v>114.43</v>
      </c>
      <c r="AL397" t="str">
        <f ca="1"/>
        <v>Acct  4 - Marcus</v>
      </c>
      <c r="AM397" t="str">
        <f ca="1"/>
        <v>Visa Platinum</v>
      </c>
      <c r="AN397">
        <f ca="1"/>
        <v>46449</v>
      </c>
      <c r="AO397">
        <f ca="1"/>
        <v>12062.04</v>
      </c>
      <c r="AP397" t="str">
        <f ca="1"/>
        <v>Acct  5 - T.Rowe Price</v>
      </c>
      <c r="AQ397" t="str">
        <f ca="1"/>
        <v>Visa Platinum</v>
      </c>
      <c r="AR397">
        <f ca="1"/>
        <v>46449</v>
      </c>
      <c r="AS397">
        <f ca="1"/>
        <v>-2283.04</v>
      </c>
      <c r="AT397" t="str">
        <f ca="1"/>
        <v>Acct  6 - Platinum</v>
      </c>
      <c r="AU397" t="str">
        <f ca="1"/>
        <v>Visa Platinum</v>
      </c>
      <c r="AV397">
        <f ca="1"/>
        <v>46449</v>
      </c>
      <c r="AW397">
        <f ca="1"/>
        <v>-6751.82</v>
      </c>
      <c r="AX397" t="str">
        <f ca="1"/>
        <v>Acct  7 - Visa Go</v>
      </c>
      <c r="AY397" t="str">
        <f ca="1"/>
        <v>Visa Platinum</v>
      </c>
      <c r="AZ397">
        <f ca="1"/>
        <v>46449</v>
      </c>
      <c r="BA397">
        <f ca="1"/>
        <v>-4271.75</v>
      </c>
      <c r="BB397" t="str">
        <f ca="1"/>
        <v>Acct  8 - CareCredit</v>
      </c>
      <c r="BC397" t="str">
        <f ca="1"/>
        <v>Visa Platinum</v>
      </c>
      <c r="BD397">
        <f ca="1"/>
        <v>46449</v>
      </c>
      <c r="BE397">
        <f ca="1"/>
        <v>0</v>
      </c>
      <c r="BF397" t="str">
        <f ca="1"/>
        <v>Acct  9 - Costco</v>
      </c>
      <c r="BG397" t="str">
        <f ca="1"/>
        <v>Visa Platinum</v>
      </c>
      <c r="BH397">
        <f ca="1"/>
        <v>46449</v>
      </c>
      <c r="BI397">
        <f ca="1"/>
        <v>1820</v>
      </c>
      <c r="BJ397" t="str">
        <f ca="1"/>
        <v xml:space="preserve">Acct 10 - </v>
      </c>
      <c r="BK397" t="str">
        <f ca="1"/>
        <v>Visa Platinum</v>
      </c>
      <c r="BL397">
        <f ca="1"/>
        <v>46449</v>
      </c>
      <c r="BM397">
        <f ca="1"/>
        <v>12834.810000000001</v>
      </c>
      <c r="BN397" t="str">
        <f ca="1"/>
        <v xml:space="preserve"> Checking</v>
      </c>
      <c r="BO397" t="str">
        <f ca="1"/>
        <v>Visa Platinum</v>
      </c>
      <c r="BP397">
        <f ca="1"/>
        <v>46449</v>
      </c>
      <c r="BQ397">
        <f ca="1"/>
        <v>-13306.61</v>
      </c>
      <c r="BR397" t="str">
        <f ca="1"/>
        <v xml:space="preserve"> Credit</v>
      </c>
      <c r="BS397" t="str">
        <f ca="1"/>
        <v>Visa Platinum</v>
      </c>
      <c r="BT397">
        <f ca="1"/>
        <v>46449</v>
      </c>
      <c r="BU397">
        <f ca="1"/>
        <v>38320.86</v>
      </c>
      <c r="BV397" t="str">
        <f ca="1"/>
        <v xml:space="preserve"> Savings</v>
      </c>
      <c r="BW397" t="str">
        <f ca="1"/>
        <v>Visa Platinum</v>
      </c>
      <c r="BX397">
        <f ca="1"/>
        <v>46449</v>
      </c>
      <c r="BY397">
        <f ca="1"/>
        <v>39669.06</v>
      </c>
      <c r="BZ397" t="str">
        <f ca="1"/>
        <v xml:space="preserve"> Net Worth</v>
      </c>
    </row>
    <row r="398" spans="1:78" x14ac:dyDescent="0.25">
      <c r="A398" t="str">
        <f ca="1"/>
        <v>Visa Platinum</v>
      </c>
      <c r="B398" s="8">
        <f ca="1"/>
        <v>46449</v>
      </c>
      <c r="C398" s="107">
        <f ca="1"/>
        <v>970.33000000000379</v>
      </c>
      <c r="D398" t="str">
        <f ca="1"/>
        <v>Acct  1 - US Bank</v>
      </c>
      <c r="F398" t="str">
        <f ca="1"/>
        <v>Kulo Internet</v>
      </c>
      <c r="G398" s="8">
        <f ca="1"/>
        <v>46451</v>
      </c>
      <c r="H398" s="107">
        <f ca="1"/>
        <v>12806.810000000001</v>
      </c>
      <c r="I398" s="107">
        <f ca="1"/>
        <v>-13306.61</v>
      </c>
      <c r="J398" s="107">
        <f ca="1"/>
        <v>38320.86</v>
      </c>
      <c r="K398" s="107">
        <f ca="1"/>
        <v>39641.06</v>
      </c>
      <c r="L398" s="107">
        <f ca="1"/>
        <v>942.33000000000379</v>
      </c>
      <c r="M398" s="107">
        <f ca="1"/>
        <v>11864.479999999998</v>
      </c>
      <c r="N398" s="107">
        <f ca="1"/>
        <v>26144.39</v>
      </c>
      <c r="O398" s="107">
        <f ca="1"/>
        <v>114.43</v>
      </c>
      <c r="P398" s="107">
        <f ca="1"/>
        <v>12062.04</v>
      </c>
      <c r="Q398" s="107">
        <f ca="1"/>
        <v>-2283.04</v>
      </c>
      <c r="R398" s="107">
        <f ca="1"/>
        <v>-6751.82</v>
      </c>
      <c r="S398" s="107">
        <f ca="1"/>
        <v>-4271.75</v>
      </c>
      <c r="T398" s="107">
        <f ca="1"/>
        <v>0</v>
      </c>
      <c r="U398" s="107">
        <f ca="1"/>
        <v>1820</v>
      </c>
      <c r="W398" t="str">
        <f ca="1"/>
        <v>Kulo Internet</v>
      </c>
      <c r="X398">
        <f ca="1"/>
        <v>46451</v>
      </c>
      <c r="Y398">
        <f ca="1"/>
        <v>942.33000000000379</v>
      </c>
      <c r="Z398" t="str">
        <f ca="1"/>
        <v>Acct  1 - US Bank</v>
      </c>
      <c r="AA398" t="str">
        <f ca="1"/>
        <v>Kulo Internet</v>
      </c>
      <c r="AB398">
        <f ca="1"/>
        <v>46451</v>
      </c>
      <c r="AC398">
        <f ca="1"/>
        <v>11864.479999999998</v>
      </c>
      <c r="AD398" t="str">
        <f ca="1"/>
        <v>Acct  2 - Wells Fargo</v>
      </c>
      <c r="AE398" t="str">
        <f ca="1"/>
        <v>Kulo Internet</v>
      </c>
      <c r="AF398">
        <f ca="1"/>
        <v>46451</v>
      </c>
      <c r="AG398">
        <f ca="1"/>
        <v>26144.39</v>
      </c>
      <c r="AH398" t="str">
        <f ca="1"/>
        <v>Acct  3 - ADP</v>
      </c>
      <c r="AI398" t="str">
        <f ca="1"/>
        <v>Kulo Internet</v>
      </c>
      <c r="AJ398">
        <f ca="1"/>
        <v>46451</v>
      </c>
      <c r="AK398">
        <f ca="1"/>
        <v>114.43</v>
      </c>
      <c r="AL398" t="str">
        <f ca="1"/>
        <v>Acct  4 - Marcus</v>
      </c>
      <c r="AM398" t="str">
        <f ca="1"/>
        <v>Kulo Internet</v>
      </c>
      <c r="AN398">
        <f ca="1"/>
        <v>46451</v>
      </c>
      <c r="AO398">
        <f ca="1"/>
        <v>12062.04</v>
      </c>
      <c r="AP398" t="str">
        <f ca="1"/>
        <v>Acct  5 - T.Rowe Price</v>
      </c>
      <c r="AQ398" t="str">
        <f ca="1"/>
        <v>Kulo Internet</v>
      </c>
      <c r="AR398">
        <f ca="1"/>
        <v>46451</v>
      </c>
      <c r="AS398">
        <f ca="1"/>
        <v>-2283.04</v>
      </c>
      <c r="AT398" t="str">
        <f ca="1"/>
        <v>Acct  6 - Platinum</v>
      </c>
      <c r="AU398" t="str">
        <f ca="1"/>
        <v>Kulo Internet</v>
      </c>
      <c r="AV398">
        <f ca="1"/>
        <v>46451</v>
      </c>
      <c r="AW398">
        <f ca="1"/>
        <v>-6751.82</v>
      </c>
      <c r="AX398" t="str">
        <f ca="1"/>
        <v>Acct  7 - Visa Go</v>
      </c>
      <c r="AY398" t="str">
        <f ca="1"/>
        <v>Kulo Internet</v>
      </c>
      <c r="AZ398">
        <f ca="1"/>
        <v>46451</v>
      </c>
      <c r="BA398">
        <f ca="1"/>
        <v>-4271.75</v>
      </c>
      <c r="BB398" t="str">
        <f ca="1"/>
        <v>Acct  8 - CareCredit</v>
      </c>
      <c r="BC398" t="str">
        <f ca="1"/>
        <v>Kulo Internet</v>
      </c>
      <c r="BD398">
        <f ca="1"/>
        <v>46451</v>
      </c>
      <c r="BE398">
        <f ca="1"/>
        <v>0</v>
      </c>
      <c r="BF398" t="str">
        <f ca="1"/>
        <v>Acct  9 - Costco</v>
      </c>
      <c r="BG398" t="str">
        <f ca="1"/>
        <v>Kulo Internet</v>
      </c>
      <c r="BH398">
        <f ca="1"/>
        <v>46451</v>
      </c>
      <c r="BI398">
        <f ca="1"/>
        <v>1820</v>
      </c>
      <c r="BJ398" t="str">
        <f ca="1"/>
        <v xml:space="preserve">Acct 10 - </v>
      </c>
      <c r="BK398" t="str">
        <f ca="1"/>
        <v>Kulo Internet</v>
      </c>
      <c r="BL398">
        <f ca="1"/>
        <v>46451</v>
      </c>
      <c r="BM398">
        <f ca="1"/>
        <v>12806.810000000001</v>
      </c>
      <c r="BN398" t="str">
        <f ca="1"/>
        <v xml:space="preserve"> Checking</v>
      </c>
      <c r="BO398" t="str">
        <f ca="1"/>
        <v>Kulo Internet</v>
      </c>
      <c r="BP398">
        <f ca="1"/>
        <v>46451</v>
      </c>
      <c r="BQ398">
        <f ca="1"/>
        <v>-13306.61</v>
      </c>
      <c r="BR398" t="str">
        <f ca="1"/>
        <v xml:space="preserve"> Credit</v>
      </c>
      <c r="BS398" t="str">
        <f ca="1"/>
        <v>Kulo Internet</v>
      </c>
      <c r="BT398">
        <f ca="1"/>
        <v>46451</v>
      </c>
      <c r="BU398">
        <f ca="1"/>
        <v>38320.86</v>
      </c>
      <c r="BV398" t="str">
        <f ca="1"/>
        <v xml:space="preserve"> Savings</v>
      </c>
      <c r="BW398" t="str">
        <f ca="1"/>
        <v>Kulo Internet</v>
      </c>
      <c r="BX398">
        <f ca="1"/>
        <v>46451</v>
      </c>
      <c r="BY398">
        <f ca="1"/>
        <v>39641.06</v>
      </c>
      <c r="BZ398" t="str">
        <f ca="1"/>
        <v xml:space="preserve"> Net Worth</v>
      </c>
    </row>
    <row r="399" spans="1:78" x14ac:dyDescent="0.25">
      <c r="A399" t="str">
        <f ca="1"/>
        <v>Kulo Internet</v>
      </c>
      <c r="B399" s="8">
        <f ca="1"/>
        <v>46451</v>
      </c>
      <c r="C399" s="107">
        <f ca="1"/>
        <v>942.33000000000379</v>
      </c>
      <c r="D399" t="str">
        <f ca="1"/>
        <v>Acct  1 - US Bank</v>
      </c>
      <c r="F399" t="str">
        <f ca="1"/>
        <v>Cese Phone</v>
      </c>
      <c r="G399" s="8">
        <f ca="1"/>
        <v>46451</v>
      </c>
      <c r="H399" s="107">
        <f ca="1"/>
        <v>12664.810000000001</v>
      </c>
      <c r="I399" s="107">
        <f ca="1"/>
        <v>-13306.61</v>
      </c>
      <c r="J399" s="107">
        <f ca="1"/>
        <v>38320.86</v>
      </c>
      <c r="K399" s="107">
        <f ca="1"/>
        <v>39499.06</v>
      </c>
      <c r="L399" s="107">
        <f ca="1"/>
        <v>800.33000000000379</v>
      </c>
      <c r="M399" s="107">
        <f ca="1"/>
        <v>11864.479999999998</v>
      </c>
      <c r="N399" s="107">
        <f ca="1"/>
        <v>26144.39</v>
      </c>
      <c r="O399" s="107">
        <f ca="1"/>
        <v>114.43</v>
      </c>
      <c r="P399" s="107">
        <f ca="1"/>
        <v>12062.04</v>
      </c>
      <c r="Q399" s="107">
        <f ca="1"/>
        <v>-2283.04</v>
      </c>
      <c r="R399" s="107">
        <f ca="1"/>
        <v>-6751.82</v>
      </c>
      <c r="S399" s="107">
        <f ca="1"/>
        <v>-4271.75</v>
      </c>
      <c r="T399" s="107">
        <f ca="1"/>
        <v>0</v>
      </c>
      <c r="U399" s="107">
        <f ca="1"/>
        <v>1820</v>
      </c>
      <c r="W399" t="str">
        <f ca="1"/>
        <v>Cese Phone</v>
      </c>
      <c r="X399">
        <f ca="1"/>
        <v>46451</v>
      </c>
      <c r="Y399">
        <f ca="1"/>
        <v>800.33000000000379</v>
      </c>
      <c r="Z399" t="str">
        <f ca="1"/>
        <v>Acct  1 - US Bank</v>
      </c>
      <c r="AA399" t="str">
        <f ca="1"/>
        <v>Cese Phone</v>
      </c>
      <c r="AB399">
        <f ca="1"/>
        <v>46451</v>
      </c>
      <c r="AC399">
        <f ca="1"/>
        <v>11864.479999999998</v>
      </c>
      <c r="AD399" t="str">
        <f ca="1"/>
        <v>Acct  2 - Wells Fargo</v>
      </c>
      <c r="AE399" t="str">
        <f ca="1"/>
        <v>Cese Phone</v>
      </c>
      <c r="AF399">
        <f ca="1"/>
        <v>46451</v>
      </c>
      <c r="AG399">
        <f ca="1"/>
        <v>26144.39</v>
      </c>
      <c r="AH399" t="str">
        <f ca="1"/>
        <v>Acct  3 - ADP</v>
      </c>
      <c r="AI399" t="str">
        <f ca="1"/>
        <v>Cese Phone</v>
      </c>
      <c r="AJ399">
        <f ca="1"/>
        <v>46451</v>
      </c>
      <c r="AK399">
        <f ca="1"/>
        <v>114.43</v>
      </c>
      <c r="AL399" t="str">
        <f ca="1"/>
        <v>Acct  4 - Marcus</v>
      </c>
      <c r="AM399" t="str">
        <f ca="1"/>
        <v>Cese Phone</v>
      </c>
      <c r="AN399">
        <f ca="1"/>
        <v>46451</v>
      </c>
      <c r="AO399">
        <f ca="1"/>
        <v>12062.04</v>
      </c>
      <c r="AP399" t="str">
        <f ca="1"/>
        <v>Acct  5 - T.Rowe Price</v>
      </c>
      <c r="AQ399" t="str">
        <f ca="1"/>
        <v>Cese Phone</v>
      </c>
      <c r="AR399">
        <f ca="1"/>
        <v>46451</v>
      </c>
      <c r="AS399">
        <f ca="1"/>
        <v>-2283.04</v>
      </c>
      <c r="AT399" t="str">
        <f ca="1"/>
        <v>Acct  6 - Platinum</v>
      </c>
      <c r="AU399" t="str">
        <f ca="1"/>
        <v>Cese Phone</v>
      </c>
      <c r="AV399">
        <f ca="1"/>
        <v>46451</v>
      </c>
      <c r="AW399">
        <f ca="1"/>
        <v>-6751.82</v>
      </c>
      <c r="AX399" t="str">
        <f ca="1"/>
        <v>Acct  7 - Visa Go</v>
      </c>
      <c r="AY399" t="str">
        <f ca="1"/>
        <v>Cese Phone</v>
      </c>
      <c r="AZ399">
        <f ca="1"/>
        <v>46451</v>
      </c>
      <c r="BA399">
        <f ca="1"/>
        <v>-4271.75</v>
      </c>
      <c r="BB399" t="str">
        <f ca="1"/>
        <v>Acct  8 - CareCredit</v>
      </c>
      <c r="BC399" t="str">
        <f ca="1"/>
        <v>Cese Phone</v>
      </c>
      <c r="BD399">
        <f ca="1"/>
        <v>46451</v>
      </c>
      <c r="BE399">
        <f ca="1"/>
        <v>0</v>
      </c>
      <c r="BF399" t="str">
        <f ca="1"/>
        <v>Acct  9 - Costco</v>
      </c>
      <c r="BG399" t="str">
        <f ca="1"/>
        <v>Cese Phone</v>
      </c>
      <c r="BH399">
        <f ca="1"/>
        <v>46451</v>
      </c>
      <c r="BI399">
        <f ca="1"/>
        <v>1820</v>
      </c>
      <c r="BJ399" t="str">
        <f ca="1"/>
        <v xml:space="preserve">Acct 10 - </v>
      </c>
      <c r="BK399" t="str">
        <f ca="1"/>
        <v>Cese Phone</v>
      </c>
      <c r="BL399">
        <f ca="1"/>
        <v>46451</v>
      </c>
      <c r="BM399">
        <f ca="1"/>
        <v>12664.810000000001</v>
      </c>
      <c r="BN399" t="str">
        <f ca="1"/>
        <v xml:space="preserve"> Checking</v>
      </c>
      <c r="BO399" t="str">
        <f ca="1"/>
        <v>Cese Phone</v>
      </c>
      <c r="BP399">
        <f ca="1"/>
        <v>46451</v>
      </c>
      <c r="BQ399">
        <f ca="1"/>
        <v>-13306.61</v>
      </c>
      <c r="BR399" t="str">
        <f ca="1"/>
        <v xml:space="preserve"> Credit</v>
      </c>
      <c r="BS399" t="str">
        <f ca="1"/>
        <v>Cese Phone</v>
      </c>
      <c r="BT399">
        <f ca="1"/>
        <v>46451</v>
      </c>
      <c r="BU399">
        <f ca="1"/>
        <v>38320.86</v>
      </c>
      <c r="BV399" t="str">
        <f ca="1"/>
        <v xml:space="preserve"> Savings</v>
      </c>
      <c r="BW399" t="str">
        <f ca="1"/>
        <v>Cese Phone</v>
      </c>
      <c r="BX399">
        <f ca="1"/>
        <v>46451</v>
      </c>
      <c r="BY399">
        <f ca="1"/>
        <v>39499.06</v>
      </c>
      <c r="BZ399" t="str">
        <f ca="1"/>
        <v xml:space="preserve"> Net Worth</v>
      </c>
    </row>
    <row r="400" spans="1:78" x14ac:dyDescent="0.25">
      <c r="A400" t="str">
        <f ca="1"/>
        <v>Cese Phone</v>
      </c>
      <c r="B400" s="8">
        <f ca="1"/>
        <v>46451</v>
      </c>
      <c r="C400" s="107">
        <f ca="1"/>
        <v>800.33000000000379</v>
      </c>
      <c r="D400" t="str">
        <f ca="1"/>
        <v>Acct  1 - US Bank</v>
      </c>
      <c r="F400" t="str">
        <f ca="1"/>
        <v>Phone</v>
      </c>
      <c r="G400" s="8">
        <f ca="1"/>
        <v>46451</v>
      </c>
      <c r="H400" s="107">
        <f ca="1"/>
        <v>12514.140000000001</v>
      </c>
      <c r="I400" s="107">
        <f ca="1"/>
        <v>-13306.61</v>
      </c>
      <c r="J400" s="107">
        <f ca="1"/>
        <v>38320.86</v>
      </c>
      <c r="K400" s="107">
        <f ca="1"/>
        <v>39348.39</v>
      </c>
      <c r="L400" s="107">
        <f ca="1"/>
        <v>649.66000000000383</v>
      </c>
      <c r="M400" s="107">
        <f ca="1"/>
        <v>11864.479999999998</v>
      </c>
      <c r="N400" s="107">
        <f ca="1"/>
        <v>26144.39</v>
      </c>
      <c r="O400" s="107">
        <f ca="1"/>
        <v>114.43</v>
      </c>
      <c r="P400" s="107">
        <f ca="1"/>
        <v>12062.04</v>
      </c>
      <c r="Q400" s="107">
        <f ca="1"/>
        <v>-2283.04</v>
      </c>
      <c r="R400" s="107">
        <f ca="1"/>
        <v>-6751.82</v>
      </c>
      <c r="S400" s="107">
        <f ca="1"/>
        <v>-4271.75</v>
      </c>
      <c r="T400" s="107">
        <f ca="1"/>
        <v>0</v>
      </c>
      <c r="U400" s="107">
        <f ca="1"/>
        <v>1820</v>
      </c>
      <c r="W400" t="str">
        <f ca="1"/>
        <v>Phone</v>
      </c>
      <c r="X400">
        <f ca="1"/>
        <v>46451</v>
      </c>
      <c r="Y400">
        <f ca="1"/>
        <v>649.66000000000383</v>
      </c>
      <c r="Z400" t="str">
        <f ca="1"/>
        <v>Acct  1 - US Bank</v>
      </c>
      <c r="AA400" t="str">
        <f ca="1"/>
        <v>Phone</v>
      </c>
      <c r="AB400">
        <f ca="1"/>
        <v>46451</v>
      </c>
      <c r="AC400">
        <f ca="1"/>
        <v>11864.479999999998</v>
      </c>
      <c r="AD400" t="str">
        <f ca="1"/>
        <v>Acct  2 - Wells Fargo</v>
      </c>
      <c r="AE400" t="str">
        <f ca="1"/>
        <v>Phone</v>
      </c>
      <c r="AF400">
        <f ca="1"/>
        <v>46451</v>
      </c>
      <c r="AG400">
        <f ca="1"/>
        <v>26144.39</v>
      </c>
      <c r="AH400" t="str">
        <f ca="1"/>
        <v>Acct  3 - ADP</v>
      </c>
      <c r="AI400" t="str">
        <f ca="1"/>
        <v>Phone</v>
      </c>
      <c r="AJ400">
        <f ca="1"/>
        <v>46451</v>
      </c>
      <c r="AK400">
        <f ca="1"/>
        <v>114.43</v>
      </c>
      <c r="AL400" t="str">
        <f ca="1"/>
        <v>Acct  4 - Marcus</v>
      </c>
      <c r="AM400" t="str">
        <f ca="1"/>
        <v>Phone</v>
      </c>
      <c r="AN400">
        <f ca="1"/>
        <v>46451</v>
      </c>
      <c r="AO400">
        <f ca="1"/>
        <v>12062.04</v>
      </c>
      <c r="AP400" t="str">
        <f ca="1"/>
        <v>Acct  5 - T.Rowe Price</v>
      </c>
      <c r="AQ400" t="str">
        <f ca="1"/>
        <v>Phone</v>
      </c>
      <c r="AR400">
        <f ca="1"/>
        <v>46451</v>
      </c>
      <c r="AS400">
        <f ca="1"/>
        <v>-2283.04</v>
      </c>
      <c r="AT400" t="str">
        <f ca="1"/>
        <v>Acct  6 - Platinum</v>
      </c>
      <c r="AU400" t="str">
        <f ca="1"/>
        <v>Phone</v>
      </c>
      <c r="AV400">
        <f ca="1"/>
        <v>46451</v>
      </c>
      <c r="AW400">
        <f ca="1"/>
        <v>-6751.82</v>
      </c>
      <c r="AX400" t="str">
        <f ca="1"/>
        <v>Acct  7 - Visa Go</v>
      </c>
      <c r="AY400" t="str">
        <f ca="1"/>
        <v>Phone</v>
      </c>
      <c r="AZ400">
        <f ca="1"/>
        <v>46451</v>
      </c>
      <c r="BA400">
        <f ca="1"/>
        <v>-4271.75</v>
      </c>
      <c r="BB400" t="str">
        <f ca="1"/>
        <v>Acct  8 - CareCredit</v>
      </c>
      <c r="BC400" t="str">
        <f ca="1"/>
        <v>Phone</v>
      </c>
      <c r="BD400">
        <f ca="1"/>
        <v>46451</v>
      </c>
      <c r="BE400">
        <f ca="1"/>
        <v>0</v>
      </c>
      <c r="BF400" t="str">
        <f ca="1"/>
        <v>Acct  9 - Costco</v>
      </c>
      <c r="BG400" t="str">
        <f ca="1"/>
        <v>Phone</v>
      </c>
      <c r="BH400">
        <f ca="1"/>
        <v>46451</v>
      </c>
      <c r="BI400">
        <f ca="1"/>
        <v>1820</v>
      </c>
      <c r="BJ400" t="str">
        <f ca="1"/>
        <v xml:space="preserve">Acct 10 - </v>
      </c>
      <c r="BK400" t="str">
        <f ca="1"/>
        <v>Phone</v>
      </c>
      <c r="BL400">
        <f ca="1"/>
        <v>46451</v>
      </c>
      <c r="BM400">
        <f ca="1"/>
        <v>12514.140000000001</v>
      </c>
      <c r="BN400" t="str">
        <f ca="1"/>
        <v xml:space="preserve"> Checking</v>
      </c>
      <c r="BO400" t="str">
        <f ca="1"/>
        <v>Phone</v>
      </c>
      <c r="BP400">
        <f ca="1"/>
        <v>46451</v>
      </c>
      <c r="BQ400">
        <f ca="1"/>
        <v>-13306.61</v>
      </c>
      <c r="BR400" t="str">
        <f ca="1"/>
        <v xml:space="preserve"> Credit</v>
      </c>
      <c r="BS400" t="str">
        <f ca="1"/>
        <v>Phone</v>
      </c>
      <c r="BT400">
        <f ca="1"/>
        <v>46451</v>
      </c>
      <c r="BU400">
        <f ca="1"/>
        <v>38320.86</v>
      </c>
      <c r="BV400" t="str">
        <f ca="1"/>
        <v xml:space="preserve"> Savings</v>
      </c>
      <c r="BW400" t="str">
        <f ca="1"/>
        <v>Phone</v>
      </c>
      <c r="BX400">
        <f ca="1"/>
        <v>46451</v>
      </c>
      <c r="BY400">
        <f ca="1"/>
        <v>39348.39</v>
      </c>
      <c r="BZ400" t="str">
        <f ca="1"/>
        <v xml:space="preserve"> Net Worth</v>
      </c>
    </row>
    <row r="401" spans="1:78" x14ac:dyDescent="0.25">
      <c r="A401" t="str">
        <f ca="1"/>
        <v>Phone</v>
      </c>
      <c r="B401" s="8">
        <f ca="1"/>
        <v>46451</v>
      </c>
      <c r="C401" s="107">
        <f ca="1"/>
        <v>649.66000000000383</v>
      </c>
      <c r="D401" t="str">
        <f ca="1"/>
        <v>Acct  1 - US Bank</v>
      </c>
      <c r="F401" t="str">
        <f ca="1"/>
        <v>Sony</v>
      </c>
      <c r="G401" s="8">
        <f ca="1"/>
        <v>46454</v>
      </c>
      <c r="H401" s="107">
        <f ca="1"/>
        <v>12496.150000000001</v>
      </c>
      <c r="I401" s="107">
        <f ca="1"/>
        <v>-13306.61</v>
      </c>
      <c r="J401" s="107">
        <f ca="1"/>
        <v>38320.86</v>
      </c>
      <c r="K401" s="107">
        <f ca="1"/>
        <v>39330.400000000001</v>
      </c>
      <c r="L401" s="107">
        <f ca="1"/>
        <v>631.67000000000382</v>
      </c>
      <c r="M401" s="107">
        <f ca="1"/>
        <v>11864.479999999998</v>
      </c>
      <c r="N401" s="107">
        <f ca="1"/>
        <v>26144.39</v>
      </c>
      <c r="O401" s="107">
        <f ca="1"/>
        <v>114.43</v>
      </c>
      <c r="P401" s="107">
        <f ca="1"/>
        <v>12062.04</v>
      </c>
      <c r="Q401" s="107">
        <f ca="1"/>
        <v>-2283.04</v>
      </c>
      <c r="R401" s="107">
        <f ca="1"/>
        <v>-6751.82</v>
      </c>
      <c r="S401" s="107">
        <f ca="1"/>
        <v>-4271.75</v>
      </c>
      <c r="T401" s="107">
        <f ca="1"/>
        <v>0</v>
      </c>
      <c r="U401" s="107">
        <f ca="1"/>
        <v>1820</v>
      </c>
      <c r="W401" t="str">
        <f ca="1"/>
        <v>Sony</v>
      </c>
      <c r="X401">
        <f ca="1"/>
        <v>46454</v>
      </c>
      <c r="Y401">
        <f ca="1"/>
        <v>631.67000000000382</v>
      </c>
      <c r="Z401" t="str">
        <f ca="1"/>
        <v>Acct  1 - US Bank</v>
      </c>
      <c r="AA401" t="str">
        <f ca="1"/>
        <v>Sony</v>
      </c>
      <c r="AB401">
        <f ca="1"/>
        <v>46454</v>
      </c>
      <c r="AC401">
        <f ca="1"/>
        <v>11864.479999999998</v>
      </c>
      <c r="AD401" t="str">
        <f ca="1"/>
        <v>Acct  2 - Wells Fargo</v>
      </c>
      <c r="AE401" t="str">
        <f ca="1"/>
        <v>Sony</v>
      </c>
      <c r="AF401">
        <f ca="1"/>
        <v>46454</v>
      </c>
      <c r="AG401">
        <f ca="1"/>
        <v>26144.39</v>
      </c>
      <c r="AH401" t="str">
        <f ca="1"/>
        <v>Acct  3 - ADP</v>
      </c>
      <c r="AI401" t="str">
        <f ca="1"/>
        <v>Sony</v>
      </c>
      <c r="AJ401">
        <f ca="1"/>
        <v>46454</v>
      </c>
      <c r="AK401">
        <f ca="1"/>
        <v>114.43</v>
      </c>
      <c r="AL401" t="str">
        <f ca="1"/>
        <v>Acct  4 - Marcus</v>
      </c>
      <c r="AM401" t="str">
        <f ca="1"/>
        <v>Sony</v>
      </c>
      <c r="AN401">
        <f ca="1"/>
        <v>46454</v>
      </c>
      <c r="AO401">
        <f ca="1"/>
        <v>12062.04</v>
      </c>
      <c r="AP401" t="str">
        <f ca="1"/>
        <v>Acct  5 - T.Rowe Price</v>
      </c>
      <c r="AQ401" t="str">
        <f ca="1"/>
        <v>Sony</v>
      </c>
      <c r="AR401">
        <f ca="1"/>
        <v>46454</v>
      </c>
      <c r="AS401">
        <f ca="1"/>
        <v>-2283.04</v>
      </c>
      <c r="AT401" t="str">
        <f ca="1"/>
        <v>Acct  6 - Platinum</v>
      </c>
      <c r="AU401" t="str">
        <f ca="1"/>
        <v>Sony</v>
      </c>
      <c r="AV401">
        <f ca="1"/>
        <v>46454</v>
      </c>
      <c r="AW401">
        <f ca="1"/>
        <v>-6751.82</v>
      </c>
      <c r="AX401" t="str">
        <f ca="1"/>
        <v>Acct  7 - Visa Go</v>
      </c>
      <c r="AY401" t="str">
        <f ca="1"/>
        <v>Sony</v>
      </c>
      <c r="AZ401">
        <f ca="1"/>
        <v>46454</v>
      </c>
      <c r="BA401">
        <f ca="1"/>
        <v>-4271.75</v>
      </c>
      <c r="BB401" t="str">
        <f ca="1"/>
        <v>Acct  8 - CareCredit</v>
      </c>
      <c r="BC401" t="str">
        <f ca="1"/>
        <v>Sony</v>
      </c>
      <c r="BD401">
        <f ca="1"/>
        <v>46454</v>
      </c>
      <c r="BE401">
        <f ca="1"/>
        <v>0</v>
      </c>
      <c r="BF401" t="str">
        <f ca="1"/>
        <v>Acct  9 - Costco</v>
      </c>
      <c r="BG401" t="str">
        <f ca="1"/>
        <v>Sony</v>
      </c>
      <c r="BH401">
        <f ca="1"/>
        <v>46454</v>
      </c>
      <c r="BI401">
        <f ca="1"/>
        <v>1820</v>
      </c>
      <c r="BJ401" t="str">
        <f ca="1"/>
        <v xml:space="preserve">Acct 10 - </v>
      </c>
      <c r="BK401" t="str">
        <f ca="1"/>
        <v>Sony</v>
      </c>
      <c r="BL401">
        <f ca="1"/>
        <v>46454</v>
      </c>
      <c r="BM401">
        <f ca="1"/>
        <v>12496.150000000001</v>
      </c>
      <c r="BN401" t="str">
        <f ca="1"/>
        <v xml:space="preserve"> Checking</v>
      </c>
      <c r="BO401" t="str">
        <f ca="1"/>
        <v>Sony</v>
      </c>
      <c r="BP401">
        <f ca="1"/>
        <v>46454</v>
      </c>
      <c r="BQ401">
        <f ca="1"/>
        <v>-13306.61</v>
      </c>
      <c r="BR401" t="str">
        <f ca="1"/>
        <v xml:space="preserve"> Credit</v>
      </c>
      <c r="BS401" t="str">
        <f ca="1"/>
        <v>Sony</v>
      </c>
      <c r="BT401">
        <f ca="1"/>
        <v>46454</v>
      </c>
      <c r="BU401">
        <f ca="1"/>
        <v>38320.86</v>
      </c>
      <c r="BV401" t="str">
        <f ca="1"/>
        <v xml:space="preserve"> Savings</v>
      </c>
      <c r="BW401" t="str">
        <f ca="1"/>
        <v>Sony</v>
      </c>
      <c r="BX401">
        <f ca="1"/>
        <v>46454</v>
      </c>
      <c r="BY401">
        <f ca="1"/>
        <v>39330.400000000001</v>
      </c>
      <c r="BZ401" t="str">
        <f ca="1"/>
        <v xml:space="preserve"> Net Worth</v>
      </c>
    </row>
    <row r="402" spans="1:78" x14ac:dyDescent="0.25">
      <c r="A402" t="str">
        <f ca="1"/>
        <v>Sony</v>
      </c>
      <c r="B402" s="8">
        <f ca="1"/>
        <v>46454</v>
      </c>
      <c r="C402" s="107">
        <f ca="1"/>
        <v>631.67000000000382</v>
      </c>
      <c r="D402" t="str">
        <f ca="1"/>
        <v>Acct  1 - US Bank</v>
      </c>
      <c r="F402" t="str">
        <f ca="1"/>
        <v>Phone Insurance</v>
      </c>
      <c r="G402" s="8">
        <f ca="1"/>
        <v>46454</v>
      </c>
      <c r="H402" s="107">
        <f ca="1"/>
        <v>12488.150000000001</v>
      </c>
      <c r="I402" s="107">
        <f ca="1"/>
        <v>-13306.61</v>
      </c>
      <c r="J402" s="107">
        <f ca="1"/>
        <v>38320.86</v>
      </c>
      <c r="K402" s="107">
        <f ca="1"/>
        <v>39322.400000000001</v>
      </c>
      <c r="L402" s="107">
        <f ca="1"/>
        <v>623.67000000000382</v>
      </c>
      <c r="M402" s="107">
        <f ca="1"/>
        <v>11864.479999999998</v>
      </c>
      <c r="N402" s="107">
        <f ca="1"/>
        <v>26144.39</v>
      </c>
      <c r="O402" s="107">
        <f ca="1"/>
        <v>114.43</v>
      </c>
      <c r="P402" s="107">
        <f ca="1"/>
        <v>12062.04</v>
      </c>
      <c r="Q402" s="107">
        <f ca="1"/>
        <v>-2283.04</v>
      </c>
      <c r="R402" s="107">
        <f ca="1"/>
        <v>-6751.82</v>
      </c>
      <c r="S402" s="107">
        <f ca="1"/>
        <v>-4271.75</v>
      </c>
      <c r="T402" s="107">
        <f ca="1"/>
        <v>0</v>
      </c>
      <c r="U402" s="107">
        <f ca="1"/>
        <v>1820</v>
      </c>
      <c r="W402" t="str">
        <f ca="1"/>
        <v>Phone Insurance</v>
      </c>
      <c r="X402">
        <f ca="1"/>
        <v>46454</v>
      </c>
      <c r="Y402">
        <f ca="1"/>
        <v>623.67000000000382</v>
      </c>
      <c r="Z402" t="str">
        <f ca="1"/>
        <v>Acct  1 - US Bank</v>
      </c>
      <c r="AA402" t="str">
        <f ca="1"/>
        <v>Phone Insurance</v>
      </c>
      <c r="AB402">
        <f ca="1"/>
        <v>46454</v>
      </c>
      <c r="AC402">
        <f ca="1"/>
        <v>11864.479999999998</v>
      </c>
      <c r="AD402" t="str">
        <f ca="1"/>
        <v>Acct  2 - Wells Fargo</v>
      </c>
      <c r="AE402" t="str">
        <f ca="1"/>
        <v>Phone Insurance</v>
      </c>
      <c r="AF402">
        <f ca="1"/>
        <v>46454</v>
      </c>
      <c r="AG402">
        <f ca="1"/>
        <v>26144.39</v>
      </c>
      <c r="AH402" t="str">
        <f ca="1"/>
        <v>Acct  3 - ADP</v>
      </c>
      <c r="AI402" t="str">
        <f ca="1"/>
        <v>Phone Insurance</v>
      </c>
      <c r="AJ402">
        <f ca="1"/>
        <v>46454</v>
      </c>
      <c r="AK402">
        <f ca="1"/>
        <v>114.43</v>
      </c>
      <c r="AL402" t="str">
        <f ca="1"/>
        <v>Acct  4 - Marcus</v>
      </c>
      <c r="AM402" t="str">
        <f ca="1"/>
        <v>Phone Insurance</v>
      </c>
      <c r="AN402">
        <f ca="1"/>
        <v>46454</v>
      </c>
      <c r="AO402">
        <f ca="1"/>
        <v>12062.04</v>
      </c>
      <c r="AP402" t="str">
        <f ca="1"/>
        <v>Acct  5 - T.Rowe Price</v>
      </c>
      <c r="AQ402" t="str">
        <f ca="1"/>
        <v>Phone Insurance</v>
      </c>
      <c r="AR402">
        <f ca="1"/>
        <v>46454</v>
      </c>
      <c r="AS402">
        <f ca="1"/>
        <v>-2283.04</v>
      </c>
      <c r="AT402" t="str">
        <f ca="1"/>
        <v>Acct  6 - Platinum</v>
      </c>
      <c r="AU402" t="str">
        <f ca="1"/>
        <v>Phone Insurance</v>
      </c>
      <c r="AV402">
        <f ca="1"/>
        <v>46454</v>
      </c>
      <c r="AW402">
        <f ca="1"/>
        <v>-6751.82</v>
      </c>
      <c r="AX402" t="str">
        <f ca="1"/>
        <v>Acct  7 - Visa Go</v>
      </c>
      <c r="AY402" t="str">
        <f ca="1"/>
        <v>Phone Insurance</v>
      </c>
      <c r="AZ402">
        <f ca="1"/>
        <v>46454</v>
      </c>
      <c r="BA402">
        <f ca="1"/>
        <v>-4271.75</v>
      </c>
      <c r="BB402" t="str">
        <f ca="1"/>
        <v>Acct  8 - CareCredit</v>
      </c>
      <c r="BC402" t="str">
        <f ca="1"/>
        <v>Phone Insurance</v>
      </c>
      <c r="BD402">
        <f ca="1"/>
        <v>46454</v>
      </c>
      <c r="BE402">
        <f ca="1"/>
        <v>0</v>
      </c>
      <c r="BF402" t="str">
        <f ca="1"/>
        <v>Acct  9 - Costco</v>
      </c>
      <c r="BG402" t="str">
        <f ca="1"/>
        <v>Phone Insurance</v>
      </c>
      <c r="BH402">
        <f ca="1"/>
        <v>46454</v>
      </c>
      <c r="BI402">
        <f ca="1"/>
        <v>1820</v>
      </c>
      <c r="BJ402" t="str">
        <f ca="1"/>
        <v xml:space="preserve">Acct 10 - </v>
      </c>
      <c r="BK402" t="str">
        <f ca="1"/>
        <v>Phone Insurance</v>
      </c>
      <c r="BL402">
        <f ca="1"/>
        <v>46454</v>
      </c>
      <c r="BM402">
        <f ca="1"/>
        <v>12488.150000000001</v>
      </c>
      <c r="BN402" t="str">
        <f ca="1"/>
        <v xml:space="preserve"> Checking</v>
      </c>
      <c r="BO402" t="str">
        <f ca="1"/>
        <v>Phone Insurance</v>
      </c>
      <c r="BP402">
        <f ca="1"/>
        <v>46454</v>
      </c>
      <c r="BQ402">
        <f ca="1"/>
        <v>-13306.61</v>
      </c>
      <c r="BR402" t="str">
        <f ca="1"/>
        <v xml:space="preserve"> Credit</v>
      </c>
      <c r="BS402" t="str">
        <f ca="1"/>
        <v>Phone Insurance</v>
      </c>
      <c r="BT402">
        <f ca="1"/>
        <v>46454</v>
      </c>
      <c r="BU402">
        <f ca="1"/>
        <v>38320.86</v>
      </c>
      <c r="BV402" t="str">
        <f ca="1"/>
        <v xml:space="preserve"> Savings</v>
      </c>
      <c r="BW402" t="str">
        <f ca="1"/>
        <v>Phone Insurance</v>
      </c>
      <c r="BX402">
        <f ca="1"/>
        <v>46454</v>
      </c>
      <c r="BY402">
        <f ca="1"/>
        <v>39322.400000000001</v>
      </c>
      <c r="BZ402" t="str">
        <f ca="1"/>
        <v xml:space="preserve"> Net Worth</v>
      </c>
    </row>
    <row r="403" spans="1:78" x14ac:dyDescent="0.25">
      <c r="A403" t="str">
        <f ca="1"/>
        <v>Phone Insurance</v>
      </c>
      <c r="B403" s="8">
        <f ca="1"/>
        <v>46454</v>
      </c>
      <c r="C403" s="107">
        <f ca="1"/>
        <v>623.67000000000382</v>
      </c>
      <c r="D403" t="str">
        <f ca="1"/>
        <v>Acct  1 - US Bank</v>
      </c>
      <c r="F403" t="str">
        <f ca="1"/>
        <v>Amazon</v>
      </c>
      <c r="G403" s="8">
        <f ca="1"/>
        <v>46455</v>
      </c>
      <c r="H403" s="107">
        <f ca="1"/>
        <v>12472.000000000002</v>
      </c>
      <c r="I403" s="107">
        <f ca="1"/>
        <v>-13306.61</v>
      </c>
      <c r="J403" s="107">
        <f ca="1"/>
        <v>38320.86</v>
      </c>
      <c r="K403" s="107">
        <f ca="1"/>
        <v>39306.25</v>
      </c>
      <c r="L403" s="107">
        <f ca="1"/>
        <v>607.52000000000385</v>
      </c>
      <c r="M403" s="107">
        <f ca="1"/>
        <v>11864.479999999998</v>
      </c>
      <c r="N403" s="107">
        <f ca="1"/>
        <v>26144.39</v>
      </c>
      <c r="O403" s="107">
        <f ca="1"/>
        <v>114.43</v>
      </c>
      <c r="P403" s="107">
        <f ca="1"/>
        <v>12062.04</v>
      </c>
      <c r="Q403" s="107">
        <f ca="1"/>
        <v>-2283.04</v>
      </c>
      <c r="R403" s="107">
        <f ca="1"/>
        <v>-6751.82</v>
      </c>
      <c r="S403" s="107">
        <f ca="1"/>
        <v>-4271.75</v>
      </c>
      <c r="T403" s="107">
        <f ca="1"/>
        <v>0</v>
      </c>
      <c r="U403" s="107">
        <f ca="1"/>
        <v>1820</v>
      </c>
      <c r="W403" t="str">
        <f ca="1"/>
        <v>Amazon</v>
      </c>
      <c r="X403">
        <f ca="1"/>
        <v>46455</v>
      </c>
      <c r="Y403">
        <f ca="1"/>
        <v>607.52000000000385</v>
      </c>
      <c r="Z403" t="str">
        <f ca="1"/>
        <v>Acct  1 - US Bank</v>
      </c>
      <c r="AA403" t="str">
        <f ca="1"/>
        <v>Amazon</v>
      </c>
      <c r="AB403">
        <f ca="1"/>
        <v>46455</v>
      </c>
      <c r="AC403">
        <f ca="1"/>
        <v>11864.479999999998</v>
      </c>
      <c r="AD403" t="str">
        <f ca="1"/>
        <v>Acct  2 - Wells Fargo</v>
      </c>
      <c r="AE403" t="str">
        <f ca="1"/>
        <v>Amazon</v>
      </c>
      <c r="AF403">
        <f ca="1"/>
        <v>46455</v>
      </c>
      <c r="AG403">
        <f ca="1"/>
        <v>26144.39</v>
      </c>
      <c r="AH403" t="str">
        <f ca="1"/>
        <v>Acct  3 - ADP</v>
      </c>
      <c r="AI403" t="str">
        <f ca="1"/>
        <v>Amazon</v>
      </c>
      <c r="AJ403">
        <f ca="1"/>
        <v>46455</v>
      </c>
      <c r="AK403">
        <f ca="1"/>
        <v>114.43</v>
      </c>
      <c r="AL403" t="str">
        <f ca="1"/>
        <v>Acct  4 - Marcus</v>
      </c>
      <c r="AM403" t="str">
        <f ca="1"/>
        <v>Amazon</v>
      </c>
      <c r="AN403">
        <f ca="1"/>
        <v>46455</v>
      </c>
      <c r="AO403">
        <f ca="1"/>
        <v>12062.04</v>
      </c>
      <c r="AP403" t="str">
        <f ca="1"/>
        <v>Acct  5 - T.Rowe Price</v>
      </c>
      <c r="AQ403" t="str">
        <f ca="1"/>
        <v>Amazon</v>
      </c>
      <c r="AR403">
        <f ca="1"/>
        <v>46455</v>
      </c>
      <c r="AS403">
        <f ca="1"/>
        <v>-2283.04</v>
      </c>
      <c r="AT403" t="str">
        <f ca="1"/>
        <v>Acct  6 - Platinum</v>
      </c>
      <c r="AU403" t="str">
        <f ca="1"/>
        <v>Amazon</v>
      </c>
      <c r="AV403">
        <f ca="1"/>
        <v>46455</v>
      </c>
      <c r="AW403">
        <f ca="1"/>
        <v>-6751.82</v>
      </c>
      <c r="AX403" t="str">
        <f ca="1"/>
        <v>Acct  7 - Visa Go</v>
      </c>
      <c r="AY403" t="str">
        <f ca="1"/>
        <v>Amazon</v>
      </c>
      <c r="AZ403">
        <f ca="1"/>
        <v>46455</v>
      </c>
      <c r="BA403">
        <f ca="1"/>
        <v>-4271.75</v>
      </c>
      <c r="BB403" t="str">
        <f ca="1"/>
        <v>Acct  8 - CareCredit</v>
      </c>
      <c r="BC403" t="str">
        <f ca="1"/>
        <v>Amazon</v>
      </c>
      <c r="BD403">
        <f ca="1"/>
        <v>46455</v>
      </c>
      <c r="BE403">
        <f ca="1"/>
        <v>0</v>
      </c>
      <c r="BF403" t="str">
        <f ca="1"/>
        <v>Acct  9 - Costco</v>
      </c>
      <c r="BG403" t="str">
        <f ca="1"/>
        <v>Amazon</v>
      </c>
      <c r="BH403">
        <f ca="1"/>
        <v>46455</v>
      </c>
      <c r="BI403">
        <f ca="1"/>
        <v>1820</v>
      </c>
      <c r="BJ403" t="str">
        <f ca="1"/>
        <v xml:space="preserve">Acct 10 - </v>
      </c>
      <c r="BK403" t="str">
        <f ca="1"/>
        <v>Amazon</v>
      </c>
      <c r="BL403">
        <f ca="1"/>
        <v>46455</v>
      </c>
      <c r="BM403">
        <f ca="1"/>
        <v>12472.000000000002</v>
      </c>
      <c r="BN403" t="str">
        <f ca="1"/>
        <v xml:space="preserve"> Checking</v>
      </c>
      <c r="BO403" t="str">
        <f ca="1"/>
        <v>Amazon</v>
      </c>
      <c r="BP403">
        <f ca="1"/>
        <v>46455</v>
      </c>
      <c r="BQ403">
        <f ca="1"/>
        <v>-13306.61</v>
      </c>
      <c r="BR403" t="str">
        <f ca="1"/>
        <v xml:space="preserve"> Credit</v>
      </c>
      <c r="BS403" t="str">
        <f ca="1"/>
        <v>Amazon</v>
      </c>
      <c r="BT403">
        <f ca="1"/>
        <v>46455</v>
      </c>
      <c r="BU403">
        <f ca="1"/>
        <v>38320.86</v>
      </c>
      <c r="BV403" t="str">
        <f ca="1"/>
        <v xml:space="preserve"> Savings</v>
      </c>
      <c r="BW403" t="str">
        <f ca="1"/>
        <v>Amazon</v>
      </c>
      <c r="BX403">
        <f ca="1"/>
        <v>46455</v>
      </c>
      <c r="BY403">
        <f ca="1"/>
        <v>39306.25</v>
      </c>
      <c r="BZ403" t="str">
        <f ca="1"/>
        <v xml:space="preserve"> Net Worth</v>
      </c>
    </row>
    <row r="404" spans="1:78" x14ac:dyDescent="0.25">
      <c r="A404" t="str">
        <f ca="1"/>
        <v>Amazon</v>
      </c>
      <c r="B404" s="8">
        <f ca="1"/>
        <v>46455</v>
      </c>
      <c r="C404" s="107">
        <f ca="1"/>
        <v>607.52000000000385</v>
      </c>
      <c r="D404" t="str">
        <f ca="1"/>
        <v>Acct  1 - US Bank</v>
      </c>
      <c r="F404" t="str">
        <f ca="1"/>
        <v>Viso Go</v>
      </c>
      <c r="G404" s="8">
        <f ca="1"/>
        <v>46457</v>
      </c>
      <c r="H404" s="107">
        <f ca="1"/>
        <v>12197.000000000002</v>
      </c>
      <c r="I404" s="107">
        <f ca="1"/>
        <v>-13160.61</v>
      </c>
      <c r="J404" s="107">
        <f ca="1"/>
        <v>38320.86</v>
      </c>
      <c r="K404" s="107">
        <f ca="1"/>
        <v>39177.25</v>
      </c>
      <c r="L404" s="107">
        <f ca="1"/>
        <v>332.52000000000385</v>
      </c>
      <c r="M404" s="107">
        <f ca="1"/>
        <v>11864.479999999998</v>
      </c>
      <c r="N404" s="107">
        <f ca="1"/>
        <v>26144.39</v>
      </c>
      <c r="O404" s="107">
        <f ca="1"/>
        <v>114.43</v>
      </c>
      <c r="P404" s="107">
        <f ca="1"/>
        <v>12062.04</v>
      </c>
      <c r="Q404" s="107">
        <f ca="1"/>
        <v>-2283.04</v>
      </c>
      <c r="R404" s="107">
        <f ca="1"/>
        <v>-6605.82</v>
      </c>
      <c r="S404" s="107">
        <f ca="1"/>
        <v>-4271.75</v>
      </c>
      <c r="T404" s="107">
        <f ca="1"/>
        <v>0</v>
      </c>
      <c r="U404" s="107">
        <f ca="1"/>
        <v>1820</v>
      </c>
      <c r="W404" t="str">
        <f ca="1"/>
        <v>Viso Go</v>
      </c>
      <c r="X404">
        <f ca="1"/>
        <v>46457</v>
      </c>
      <c r="Y404">
        <f ca="1"/>
        <v>332.52000000000385</v>
      </c>
      <c r="Z404" t="str">
        <f ca="1"/>
        <v>Acct  1 - US Bank</v>
      </c>
      <c r="AA404" t="str">
        <f ca="1"/>
        <v>Viso Go</v>
      </c>
      <c r="AB404">
        <f ca="1"/>
        <v>46457</v>
      </c>
      <c r="AC404">
        <f ca="1"/>
        <v>11864.479999999998</v>
      </c>
      <c r="AD404" t="str">
        <f ca="1"/>
        <v>Acct  2 - Wells Fargo</v>
      </c>
      <c r="AE404" t="str">
        <f ca="1"/>
        <v>Viso Go</v>
      </c>
      <c r="AF404">
        <f ca="1"/>
        <v>46457</v>
      </c>
      <c r="AG404">
        <f ca="1"/>
        <v>26144.39</v>
      </c>
      <c r="AH404" t="str">
        <f ca="1"/>
        <v>Acct  3 - ADP</v>
      </c>
      <c r="AI404" t="str">
        <f ca="1"/>
        <v>Viso Go</v>
      </c>
      <c r="AJ404">
        <f ca="1"/>
        <v>46457</v>
      </c>
      <c r="AK404">
        <f ca="1"/>
        <v>114.43</v>
      </c>
      <c r="AL404" t="str">
        <f ca="1"/>
        <v>Acct  4 - Marcus</v>
      </c>
      <c r="AM404" t="str">
        <f ca="1"/>
        <v>Viso Go</v>
      </c>
      <c r="AN404">
        <f ca="1"/>
        <v>46457</v>
      </c>
      <c r="AO404">
        <f ca="1"/>
        <v>12062.04</v>
      </c>
      <c r="AP404" t="str">
        <f ca="1"/>
        <v>Acct  5 - T.Rowe Price</v>
      </c>
      <c r="AQ404" t="str">
        <f ca="1"/>
        <v>Viso Go</v>
      </c>
      <c r="AR404">
        <f ca="1"/>
        <v>46457</v>
      </c>
      <c r="AS404">
        <f ca="1"/>
        <v>-2283.04</v>
      </c>
      <c r="AT404" t="str">
        <f ca="1"/>
        <v>Acct  6 - Platinum</v>
      </c>
      <c r="AU404" t="str">
        <f ca="1"/>
        <v>Viso Go</v>
      </c>
      <c r="AV404">
        <f ca="1"/>
        <v>46457</v>
      </c>
      <c r="AW404">
        <f ca="1"/>
        <v>-6605.82</v>
      </c>
      <c r="AX404" t="str">
        <f ca="1"/>
        <v>Acct  7 - Visa Go</v>
      </c>
      <c r="AY404" t="str">
        <f ca="1"/>
        <v>Viso Go</v>
      </c>
      <c r="AZ404">
        <f ca="1"/>
        <v>46457</v>
      </c>
      <c r="BA404">
        <f ca="1"/>
        <v>-4271.75</v>
      </c>
      <c r="BB404" t="str">
        <f ca="1"/>
        <v>Acct  8 - CareCredit</v>
      </c>
      <c r="BC404" t="str">
        <f ca="1"/>
        <v>Viso Go</v>
      </c>
      <c r="BD404">
        <f ca="1"/>
        <v>46457</v>
      </c>
      <c r="BE404">
        <f ca="1"/>
        <v>0</v>
      </c>
      <c r="BF404" t="str">
        <f ca="1"/>
        <v>Acct  9 - Costco</v>
      </c>
      <c r="BG404" t="str">
        <f ca="1"/>
        <v>Viso Go</v>
      </c>
      <c r="BH404">
        <f ca="1"/>
        <v>46457</v>
      </c>
      <c r="BI404">
        <f ca="1"/>
        <v>1820</v>
      </c>
      <c r="BJ404" t="str">
        <f ca="1"/>
        <v xml:space="preserve">Acct 10 - </v>
      </c>
      <c r="BK404" t="str">
        <f ca="1"/>
        <v>Viso Go</v>
      </c>
      <c r="BL404">
        <f ca="1"/>
        <v>46457</v>
      </c>
      <c r="BM404">
        <f ca="1"/>
        <v>12197.000000000002</v>
      </c>
      <c r="BN404" t="str">
        <f ca="1"/>
        <v xml:space="preserve"> Checking</v>
      </c>
      <c r="BO404" t="str">
        <f ca="1"/>
        <v>Viso Go</v>
      </c>
      <c r="BP404">
        <f ca="1"/>
        <v>46457</v>
      </c>
      <c r="BQ404">
        <f ca="1"/>
        <v>-13160.61</v>
      </c>
      <c r="BR404" t="str">
        <f ca="1"/>
        <v xml:space="preserve"> Credit</v>
      </c>
      <c r="BS404" t="str">
        <f ca="1"/>
        <v>Viso Go</v>
      </c>
      <c r="BT404">
        <f ca="1"/>
        <v>46457</v>
      </c>
      <c r="BU404">
        <f ca="1"/>
        <v>38320.86</v>
      </c>
      <c r="BV404" t="str">
        <f ca="1"/>
        <v xml:space="preserve"> Savings</v>
      </c>
      <c r="BW404" t="str">
        <f ca="1"/>
        <v>Viso Go</v>
      </c>
      <c r="BX404">
        <f ca="1"/>
        <v>46457</v>
      </c>
      <c r="BY404">
        <f ca="1"/>
        <v>39177.25</v>
      </c>
      <c r="BZ404" t="str">
        <f ca="1"/>
        <v xml:space="preserve"> Net Worth</v>
      </c>
    </row>
    <row r="405" spans="1:78" x14ac:dyDescent="0.25">
      <c r="A405" t="str">
        <f ca="1"/>
        <v>Viso Go</v>
      </c>
      <c r="B405" s="8">
        <f ca="1"/>
        <v>46457</v>
      </c>
      <c r="C405" s="107">
        <f ca="1"/>
        <v>332.52000000000385</v>
      </c>
      <c r="D405" t="str">
        <f ca="1"/>
        <v>Acct  1 - US Bank</v>
      </c>
      <c r="F405" t="str">
        <f ca="1"/>
        <v>Paycheck</v>
      </c>
      <c r="G405" s="8">
        <f ca="1"/>
        <v>46458</v>
      </c>
      <c r="H405" s="107">
        <f ca="1"/>
        <v>13797.000000000002</v>
      </c>
      <c r="I405" s="107">
        <f ca="1"/>
        <v>-13160.61</v>
      </c>
      <c r="J405" s="107">
        <f ca="1"/>
        <v>38320.86</v>
      </c>
      <c r="K405" s="107">
        <f ca="1"/>
        <v>40777.25</v>
      </c>
      <c r="L405" s="107">
        <f ca="1"/>
        <v>1472.5200000000038</v>
      </c>
      <c r="M405" s="107">
        <f ca="1"/>
        <v>12324.479999999998</v>
      </c>
      <c r="N405" s="107">
        <f ca="1"/>
        <v>26144.39</v>
      </c>
      <c r="O405" s="107">
        <f ca="1"/>
        <v>114.43</v>
      </c>
      <c r="P405" s="107">
        <f ca="1"/>
        <v>12062.04</v>
      </c>
      <c r="Q405" s="107">
        <f ca="1"/>
        <v>-2283.04</v>
      </c>
      <c r="R405" s="107">
        <f ca="1"/>
        <v>-6605.82</v>
      </c>
      <c r="S405" s="107">
        <f ca="1"/>
        <v>-4271.75</v>
      </c>
      <c r="T405" s="107">
        <f ca="1"/>
        <v>0</v>
      </c>
      <c r="U405" s="107">
        <f ca="1"/>
        <v>1820</v>
      </c>
      <c r="W405" t="str">
        <f ca="1"/>
        <v>Paycheck</v>
      </c>
      <c r="X405">
        <f ca="1"/>
        <v>46458</v>
      </c>
      <c r="Y405">
        <f ca="1"/>
        <v>1472.5200000000038</v>
      </c>
      <c r="Z405" t="str">
        <f ca="1"/>
        <v>Acct  1 - US Bank</v>
      </c>
      <c r="AA405" t="str">
        <f ca="1"/>
        <v>Paycheck</v>
      </c>
      <c r="AB405">
        <f ca="1"/>
        <v>46458</v>
      </c>
      <c r="AC405">
        <f ca="1"/>
        <v>12324.479999999998</v>
      </c>
      <c r="AD405" t="str">
        <f ca="1"/>
        <v>Acct  2 - Wells Fargo</v>
      </c>
      <c r="AE405" t="str">
        <f ca="1"/>
        <v>Paycheck</v>
      </c>
      <c r="AF405">
        <f ca="1"/>
        <v>46458</v>
      </c>
      <c r="AG405">
        <f ca="1"/>
        <v>26144.39</v>
      </c>
      <c r="AH405" t="str">
        <f ca="1"/>
        <v>Acct  3 - ADP</v>
      </c>
      <c r="AI405" t="str">
        <f ca="1"/>
        <v>Paycheck</v>
      </c>
      <c r="AJ405">
        <f ca="1"/>
        <v>46458</v>
      </c>
      <c r="AK405">
        <f ca="1"/>
        <v>114.43</v>
      </c>
      <c r="AL405" t="str">
        <f ca="1"/>
        <v>Acct  4 - Marcus</v>
      </c>
      <c r="AM405" t="str">
        <f ca="1"/>
        <v>Paycheck</v>
      </c>
      <c r="AN405">
        <f ca="1"/>
        <v>46458</v>
      </c>
      <c r="AO405">
        <f ca="1"/>
        <v>12062.04</v>
      </c>
      <c r="AP405" t="str">
        <f ca="1"/>
        <v>Acct  5 - T.Rowe Price</v>
      </c>
      <c r="AQ405" t="str">
        <f ca="1"/>
        <v>Paycheck</v>
      </c>
      <c r="AR405">
        <f ca="1"/>
        <v>46458</v>
      </c>
      <c r="AS405">
        <f ca="1"/>
        <v>-2283.04</v>
      </c>
      <c r="AT405" t="str">
        <f ca="1"/>
        <v>Acct  6 - Platinum</v>
      </c>
      <c r="AU405" t="str">
        <f ca="1"/>
        <v>Paycheck</v>
      </c>
      <c r="AV405">
        <f ca="1"/>
        <v>46458</v>
      </c>
      <c r="AW405">
        <f ca="1"/>
        <v>-6605.82</v>
      </c>
      <c r="AX405" t="str">
        <f ca="1"/>
        <v>Acct  7 - Visa Go</v>
      </c>
      <c r="AY405" t="str">
        <f ca="1"/>
        <v>Paycheck</v>
      </c>
      <c r="AZ405">
        <f ca="1"/>
        <v>46458</v>
      </c>
      <c r="BA405">
        <f ca="1"/>
        <v>-4271.75</v>
      </c>
      <c r="BB405" t="str">
        <f ca="1"/>
        <v>Acct  8 - CareCredit</v>
      </c>
      <c r="BC405" t="str">
        <f ca="1"/>
        <v>Paycheck</v>
      </c>
      <c r="BD405">
        <f ca="1"/>
        <v>46458</v>
      </c>
      <c r="BE405">
        <f ca="1"/>
        <v>0</v>
      </c>
      <c r="BF405" t="str">
        <f ca="1"/>
        <v>Acct  9 - Costco</v>
      </c>
      <c r="BG405" t="str">
        <f ca="1"/>
        <v>Paycheck</v>
      </c>
      <c r="BH405">
        <f ca="1"/>
        <v>46458</v>
      </c>
      <c r="BI405">
        <f ca="1"/>
        <v>1820</v>
      </c>
      <c r="BJ405" t="str">
        <f ca="1"/>
        <v xml:space="preserve">Acct 10 - </v>
      </c>
      <c r="BK405" t="str">
        <f ca="1"/>
        <v>Paycheck</v>
      </c>
      <c r="BL405">
        <f ca="1"/>
        <v>46458</v>
      </c>
      <c r="BM405">
        <f ca="1"/>
        <v>13797.000000000002</v>
      </c>
      <c r="BN405" t="str">
        <f ca="1"/>
        <v xml:space="preserve"> Checking</v>
      </c>
      <c r="BO405" t="str">
        <f ca="1"/>
        <v>Paycheck</v>
      </c>
      <c r="BP405">
        <f ca="1"/>
        <v>46458</v>
      </c>
      <c r="BQ405">
        <f ca="1"/>
        <v>-13160.61</v>
      </c>
      <c r="BR405" t="str">
        <f ca="1"/>
        <v xml:space="preserve"> Credit</v>
      </c>
      <c r="BS405" t="str">
        <f ca="1"/>
        <v>Paycheck</v>
      </c>
      <c r="BT405">
        <f ca="1"/>
        <v>46458</v>
      </c>
      <c r="BU405">
        <f ca="1"/>
        <v>38320.86</v>
      </c>
      <c r="BV405" t="str">
        <f ca="1"/>
        <v xml:space="preserve"> Savings</v>
      </c>
      <c r="BW405" t="str">
        <f ca="1"/>
        <v>Paycheck</v>
      </c>
      <c r="BX405">
        <f ca="1"/>
        <v>46458</v>
      </c>
      <c r="BY405">
        <f ca="1"/>
        <v>40777.25</v>
      </c>
      <c r="BZ405" t="str">
        <f ca="1"/>
        <v xml:space="preserve"> Net Worth</v>
      </c>
    </row>
    <row r="406" spans="1:78" x14ac:dyDescent="0.25">
      <c r="A406" t="str">
        <f ca="1"/>
        <v>Paycheck</v>
      </c>
      <c r="B406" s="8">
        <f ca="1"/>
        <v>46458</v>
      </c>
      <c r="C406" s="107">
        <f ca="1"/>
        <v>1472.5200000000038</v>
      </c>
      <c r="D406" t="str">
        <f ca="1"/>
        <v>Acct  1 - US Bank</v>
      </c>
      <c r="F406" t="str">
        <f ca="1"/>
        <v>Ameritas</v>
      </c>
      <c r="G406" s="8">
        <f ca="1"/>
        <v>46458</v>
      </c>
      <c r="H406" s="107">
        <f ca="1"/>
        <v>13797.000000000002</v>
      </c>
      <c r="I406" s="107">
        <f ca="1"/>
        <v>-13160.61</v>
      </c>
      <c r="J406" s="107">
        <f ca="1"/>
        <v>38432.86</v>
      </c>
      <c r="K406" s="107">
        <f ca="1"/>
        <v>40889.25</v>
      </c>
      <c r="L406" s="107">
        <f ca="1"/>
        <v>1472.5200000000038</v>
      </c>
      <c r="M406" s="107">
        <f ca="1"/>
        <v>12324.479999999998</v>
      </c>
      <c r="N406" s="107">
        <f ca="1"/>
        <v>26256.39</v>
      </c>
      <c r="O406" s="107">
        <f ca="1"/>
        <v>114.43</v>
      </c>
      <c r="P406" s="107">
        <f ca="1"/>
        <v>12062.04</v>
      </c>
      <c r="Q406" s="107">
        <f ca="1"/>
        <v>-2283.04</v>
      </c>
      <c r="R406" s="107">
        <f ca="1"/>
        <v>-6605.82</v>
      </c>
      <c r="S406" s="107">
        <f ca="1"/>
        <v>-4271.75</v>
      </c>
      <c r="T406" s="107">
        <f ca="1"/>
        <v>0</v>
      </c>
      <c r="U406" s="107">
        <f ca="1"/>
        <v>1820</v>
      </c>
      <c r="W406" t="str">
        <f ca="1"/>
        <v>Ameritas</v>
      </c>
      <c r="X406">
        <f ca="1"/>
        <v>46458</v>
      </c>
      <c r="Y406">
        <f ca="1"/>
        <v>1472.5200000000038</v>
      </c>
      <c r="Z406" t="str">
        <f ca="1"/>
        <v>Acct  1 - US Bank</v>
      </c>
      <c r="AA406" t="str">
        <f ca="1"/>
        <v>Ameritas</v>
      </c>
      <c r="AB406">
        <f ca="1"/>
        <v>46458</v>
      </c>
      <c r="AC406">
        <f ca="1"/>
        <v>12324.479999999998</v>
      </c>
      <c r="AD406" t="str">
        <f ca="1"/>
        <v>Acct  2 - Wells Fargo</v>
      </c>
      <c r="AE406" t="str">
        <f ca="1"/>
        <v>Ameritas</v>
      </c>
      <c r="AF406">
        <f ca="1"/>
        <v>46458</v>
      </c>
      <c r="AG406">
        <f ca="1"/>
        <v>26256.39</v>
      </c>
      <c r="AH406" t="str">
        <f ca="1"/>
        <v>Acct  3 - ADP</v>
      </c>
      <c r="AI406" t="str">
        <f ca="1"/>
        <v>Ameritas</v>
      </c>
      <c r="AJ406">
        <f ca="1"/>
        <v>46458</v>
      </c>
      <c r="AK406">
        <f ca="1"/>
        <v>114.43</v>
      </c>
      <c r="AL406" t="str">
        <f ca="1"/>
        <v>Acct  4 - Marcus</v>
      </c>
      <c r="AM406" t="str">
        <f ca="1"/>
        <v>Ameritas</v>
      </c>
      <c r="AN406">
        <f ca="1"/>
        <v>46458</v>
      </c>
      <c r="AO406">
        <f ca="1"/>
        <v>12062.04</v>
      </c>
      <c r="AP406" t="str">
        <f ca="1"/>
        <v>Acct  5 - T.Rowe Price</v>
      </c>
      <c r="AQ406" t="str">
        <f ca="1"/>
        <v>Ameritas</v>
      </c>
      <c r="AR406">
        <f ca="1"/>
        <v>46458</v>
      </c>
      <c r="AS406">
        <f ca="1"/>
        <v>-2283.04</v>
      </c>
      <c r="AT406" t="str">
        <f ca="1"/>
        <v>Acct  6 - Platinum</v>
      </c>
      <c r="AU406" t="str">
        <f ca="1"/>
        <v>Ameritas</v>
      </c>
      <c r="AV406">
        <f ca="1"/>
        <v>46458</v>
      </c>
      <c r="AW406">
        <f ca="1"/>
        <v>-6605.82</v>
      </c>
      <c r="AX406" t="str">
        <f ca="1"/>
        <v>Acct  7 - Visa Go</v>
      </c>
      <c r="AY406" t="str">
        <f ca="1"/>
        <v>Ameritas</v>
      </c>
      <c r="AZ406">
        <f ca="1"/>
        <v>46458</v>
      </c>
      <c r="BA406">
        <f ca="1"/>
        <v>-4271.75</v>
      </c>
      <c r="BB406" t="str">
        <f ca="1"/>
        <v>Acct  8 - CareCredit</v>
      </c>
      <c r="BC406" t="str">
        <f ca="1"/>
        <v>Ameritas</v>
      </c>
      <c r="BD406">
        <f ca="1"/>
        <v>46458</v>
      </c>
      <c r="BE406">
        <f ca="1"/>
        <v>0</v>
      </c>
      <c r="BF406" t="str">
        <f ca="1"/>
        <v>Acct  9 - Costco</v>
      </c>
      <c r="BG406" t="str">
        <f ca="1"/>
        <v>Ameritas</v>
      </c>
      <c r="BH406">
        <f ca="1"/>
        <v>46458</v>
      </c>
      <c r="BI406">
        <f ca="1"/>
        <v>1820</v>
      </c>
      <c r="BJ406" t="str">
        <f ca="1"/>
        <v xml:space="preserve">Acct 10 - </v>
      </c>
      <c r="BK406" t="str">
        <f ca="1"/>
        <v>Ameritas</v>
      </c>
      <c r="BL406">
        <f ca="1"/>
        <v>46458</v>
      </c>
      <c r="BM406">
        <f ca="1"/>
        <v>13797.000000000002</v>
      </c>
      <c r="BN406" t="str">
        <f ca="1"/>
        <v xml:space="preserve"> Checking</v>
      </c>
      <c r="BO406" t="str">
        <f ca="1"/>
        <v>Ameritas</v>
      </c>
      <c r="BP406">
        <f ca="1"/>
        <v>46458</v>
      </c>
      <c r="BQ406">
        <f ca="1"/>
        <v>-13160.61</v>
      </c>
      <c r="BR406" t="str">
        <f ca="1"/>
        <v xml:space="preserve"> Credit</v>
      </c>
      <c r="BS406" t="str">
        <f ca="1"/>
        <v>Ameritas</v>
      </c>
      <c r="BT406">
        <f ca="1"/>
        <v>46458</v>
      </c>
      <c r="BU406">
        <f ca="1"/>
        <v>38432.86</v>
      </c>
      <c r="BV406" t="str">
        <f ca="1"/>
        <v xml:space="preserve"> Savings</v>
      </c>
      <c r="BW406" t="str">
        <f ca="1"/>
        <v>Ameritas</v>
      </c>
      <c r="BX406">
        <f ca="1"/>
        <v>46458</v>
      </c>
      <c r="BY406">
        <f ca="1"/>
        <v>40889.25</v>
      </c>
      <c r="BZ406" t="str">
        <f ca="1"/>
        <v xml:space="preserve"> Net Worth</v>
      </c>
    </row>
    <row r="407" spans="1:78" x14ac:dyDescent="0.25">
      <c r="A407" t="str">
        <f ca="1"/>
        <v>Ameritas</v>
      </c>
      <c r="B407" s="8">
        <f ca="1"/>
        <v>46458</v>
      </c>
      <c r="C407" s="107">
        <f ca="1"/>
        <v>1472.5200000000038</v>
      </c>
      <c r="D407" t="str">
        <f ca="1"/>
        <v>Acct  1 - US Bank</v>
      </c>
      <c r="F407" t="str">
        <f ca="1"/>
        <v>Groceries</v>
      </c>
      <c r="G407" s="8">
        <f ca="1"/>
        <v>46459</v>
      </c>
      <c r="H407" s="107">
        <f ca="1"/>
        <v>13597.000000000002</v>
      </c>
      <c r="I407" s="107">
        <f ca="1"/>
        <v>-13160.61</v>
      </c>
      <c r="J407" s="107">
        <f ca="1"/>
        <v>38432.86</v>
      </c>
      <c r="K407" s="107">
        <f ca="1"/>
        <v>40689.25</v>
      </c>
      <c r="L407" s="107">
        <f ca="1"/>
        <v>1472.5200000000038</v>
      </c>
      <c r="M407" s="107">
        <f ca="1"/>
        <v>12124.479999999998</v>
      </c>
      <c r="N407" s="107">
        <f ca="1"/>
        <v>26256.39</v>
      </c>
      <c r="O407" s="107">
        <f ca="1"/>
        <v>114.43</v>
      </c>
      <c r="P407" s="107">
        <f ca="1"/>
        <v>12062.04</v>
      </c>
      <c r="Q407" s="107">
        <f ca="1"/>
        <v>-2283.04</v>
      </c>
      <c r="R407" s="107">
        <f ca="1"/>
        <v>-6605.82</v>
      </c>
      <c r="S407" s="107">
        <f ca="1"/>
        <v>-4271.75</v>
      </c>
      <c r="T407" s="107">
        <f ca="1"/>
        <v>0</v>
      </c>
      <c r="U407" s="107">
        <f ca="1"/>
        <v>1820</v>
      </c>
      <c r="W407" t="str">
        <f ca="1"/>
        <v>Groceries</v>
      </c>
      <c r="X407">
        <f ca="1"/>
        <v>46459</v>
      </c>
      <c r="Y407">
        <f ca="1"/>
        <v>1472.5200000000038</v>
      </c>
      <c r="Z407" t="str">
        <f ca="1"/>
        <v>Acct  1 - US Bank</v>
      </c>
      <c r="AA407" t="str">
        <f ca="1"/>
        <v>Groceries</v>
      </c>
      <c r="AB407">
        <f ca="1"/>
        <v>46459</v>
      </c>
      <c r="AC407">
        <f ca="1"/>
        <v>12124.479999999998</v>
      </c>
      <c r="AD407" t="str">
        <f ca="1"/>
        <v>Acct  2 - Wells Fargo</v>
      </c>
      <c r="AE407" t="str">
        <f ca="1"/>
        <v>Groceries</v>
      </c>
      <c r="AF407">
        <f ca="1"/>
        <v>46459</v>
      </c>
      <c r="AG407">
        <f ca="1"/>
        <v>26256.39</v>
      </c>
      <c r="AH407" t="str">
        <f ca="1"/>
        <v>Acct  3 - ADP</v>
      </c>
      <c r="AI407" t="str">
        <f ca="1"/>
        <v>Groceries</v>
      </c>
      <c r="AJ407">
        <f ca="1"/>
        <v>46459</v>
      </c>
      <c r="AK407">
        <f ca="1"/>
        <v>114.43</v>
      </c>
      <c r="AL407" t="str">
        <f ca="1"/>
        <v>Acct  4 - Marcus</v>
      </c>
      <c r="AM407" t="str">
        <f ca="1"/>
        <v>Groceries</v>
      </c>
      <c r="AN407">
        <f ca="1"/>
        <v>46459</v>
      </c>
      <c r="AO407">
        <f ca="1"/>
        <v>12062.04</v>
      </c>
      <c r="AP407" t="str">
        <f ca="1"/>
        <v>Acct  5 - T.Rowe Price</v>
      </c>
      <c r="AQ407" t="str">
        <f ca="1"/>
        <v>Groceries</v>
      </c>
      <c r="AR407">
        <f ca="1"/>
        <v>46459</v>
      </c>
      <c r="AS407">
        <f ca="1"/>
        <v>-2283.04</v>
      </c>
      <c r="AT407" t="str">
        <f ca="1"/>
        <v>Acct  6 - Platinum</v>
      </c>
      <c r="AU407" t="str">
        <f ca="1"/>
        <v>Groceries</v>
      </c>
      <c r="AV407">
        <f ca="1"/>
        <v>46459</v>
      </c>
      <c r="AW407">
        <f ca="1"/>
        <v>-6605.82</v>
      </c>
      <c r="AX407" t="str">
        <f ca="1"/>
        <v>Acct  7 - Visa Go</v>
      </c>
      <c r="AY407" t="str">
        <f ca="1"/>
        <v>Groceries</v>
      </c>
      <c r="AZ407">
        <f ca="1"/>
        <v>46459</v>
      </c>
      <c r="BA407">
        <f ca="1"/>
        <v>-4271.75</v>
      </c>
      <c r="BB407" t="str">
        <f ca="1"/>
        <v>Acct  8 - CareCredit</v>
      </c>
      <c r="BC407" t="str">
        <f ca="1"/>
        <v>Groceries</v>
      </c>
      <c r="BD407">
        <f ca="1"/>
        <v>46459</v>
      </c>
      <c r="BE407">
        <f ca="1"/>
        <v>0</v>
      </c>
      <c r="BF407" t="str">
        <f ca="1"/>
        <v>Acct  9 - Costco</v>
      </c>
      <c r="BG407" t="str">
        <f ca="1"/>
        <v>Groceries</v>
      </c>
      <c r="BH407">
        <f ca="1"/>
        <v>46459</v>
      </c>
      <c r="BI407">
        <f ca="1"/>
        <v>1820</v>
      </c>
      <c r="BJ407" t="str">
        <f ca="1"/>
        <v xml:space="preserve">Acct 10 - </v>
      </c>
      <c r="BK407" t="str">
        <f ca="1"/>
        <v>Groceries</v>
      </c>
      <c r="BL407">
        <f ca="1"/>
        <v>46459</v>
      </c>
      <c r="BM407">
        <f ca="1"/>
        <v>13597.000000000002</v>
      </c>
      <c r="BN407" t="str">
        <f ca="1"/>
        <v xml:space="preserve"> Checking</v>
      </c>
      <c r="BO407" t="str">
        <f ca="1"/>
        <v>Groceries</v>
      </c>
      <c r="BP407">
        <f ca="1"/>
        <v>46459</v>
      </c>
      <c r="BQ407">
        <f ca="1"/>
        <v>-13160.61</v>
      </c>
      <c r="BR407" t="str">
        <f ca="1"/>
        <v xml:space="preserve"> Credit</v>
      </c>
      <c r="BS407" t="str">
        <f ca="1"/>
        <v>Groceries</v>
      </c>
      <c r="BT407">
        <f ca="1"/>
        <v>46459</v>
      </c>
      <c r="BU407">
        <f ca="1"/>
        <v>38432.86</v>
      </c>
      <c r="BV407" t="str">
        <f ca="1"/>
        <v xml:space="preserve"> Savings</v>
      </c>
      <c r="BW407" t="str">
        <f ca="1"/>
        <v>Groceries</v>
      </c>
      <c r="BX407">
        <f ca="1"/>
        <v>46459</v>
      </c>
      <c r="BY407">
        <f ca="1"/>
        <v>40689.25</v>
      </c>
      <c r="BZ407" t="str">
        <f ca="1"/>
        <v xml:space="preserve"> Net Worth</v>
      </c>
    </row>
    <row r="408" spans="1:78" x14ac:dyDescent="0.25">
      <c r="A408" t="str">
        <f ca="1"/>
        <v>Groceries</v>
      </c>
      <c r="B408" s="8">
        <f ca="1"/>
        <v>46459</v>
      </c>
      <c r="C408" s="107">
        <f ca="1"/>
        <v>1472.5200000000038</v>
      </c>
      <c r="D408" t="str">
        <f ca="1"/>
        <v>Acct  1 - US Bank</v>
      </c>
      <c r="F408" t="str">
        <f ca="1"/>
        <v>Food &amp; Drinks</v>
      </c>
      <c r="G408" s="8">
        <f ca="1"/>
        <v>46459</v>
      </c>
      <c r="H408" s="107">
        <f ca="1"/>
        <v>13397.000000000002</v>
      </c>
      <c r="I408" s="107">
        <f ca="1"/>
        <v>-13160.61</v>
      </c>
      <c r="J408" s="107">
        <f ca="1"/>
        <v>38432.86</v>
      </c>
      <c r="K408" s="107">
        <f ca="1"/>
        <v>40489.25</v>
      </c>
      <c r="L408" s="107">
        <f ca="1"/>
        <v>1472.5200000000038</v>
      </c>
      <c r="M408" s="107">
        <f ca="1"/>
        <v>11924.479999999998</v>
      </c>
      <c r="N408" s="107">
        <f ca="1"/>
        <v>26256.39</v>
      </c>
      <c r="O408" s="107">
        <f ca="1"/>
        <v>114.43</v>
      </c>
      <c r="P408" s="107">
        <f ca="1"/>
        <v>12062.04</v>
      </c>
      <c r="Q408" s="107">
        <f ca="1"/>
        <v>-2283.04</v>
      </c>
      <c r="R408" s="107">
        <f ca="1"/>
        <v>-6605.82</v>
      </c>
      <c r="S408" s="107">
        <f ca="1"/>
        <v>-4271.75</v>
      </c>
      <c r="T408" s="107">
        <f ca="1"/>
        <v>0</v>
      </c>
      <c r="U408" s="107">
        <f ca="1"/>
        <v>1820</v>
      </c>
      <c r="W408" t="str">
        <f ca="1"/>
        <v>Food &amp; Drinks</v>
      </c>
      <c r="X408">
        <f ca="1"/>
        <v>46459</v>
      </c>
      <c r="Y408">
        <f ca="1"/>
        <v>1472.5200000000038</v>
      </c>
      <c r="Z408" t="str">
        <f ca="1"/>
        <v>Acct  1 - US Bank</v>
      </c>
      <c r="AA408" t="str">
        <f ca="1"/>
        <v>Food &amp; Drinks</v>
      </c>
      <c r="AB408">
        <f ca="1"/>
        <v>46459</v>
      </c>
      <c r="AC408">
        <f ca="1"/>
        <v>11924.479999999998</v>
      </c>
      <c r="AD408" t="str">
        <f ca="1"/>
        <v>Acct  2 - Wells Fargo</v>
      </c>
      <c r="AE408" t="str">
        <f ca="1"/>
        <v>Food &amp; Drinks</v>
      </c>
      <c r="AF408">
        <f ca="1"/>
        <v>46459</v>
      </c>
      <c r="AG408">
        <f ca="1"/>
        <v>26256.39</v>
      </c>
      <c r="AH408" t="str">
        <f ca="1"/>
        <v>Acct  3 - ADP</v>
      </c>
      <c r="AI408" t="str">
        <f ca="1"/>
        <v>Food &amp; Drinks</v>
      </c>
      <c r="AJ408">
        <f ca="1"/>
        <v>46459</v>
      </c>
      <c r="AK408">
        <f ca="1"/>
        <v>114.43</v>
      </c>
      <c r="AL408" t="str">
        <f ca="1"/>
        <v>Acct  4 - Marcus</v>
      </c>
      <c r="AM408" t="str">
        <f ca="1"/>
        <v>Food &amp; Drinks</v>
      </c>
      <c r="AN408">
        <f ca="1"/>
        <v>46459</v>
      </c>
      <c r="AO408">
        <f ca="1"/>
        <v>12062.04</v>
      </c>
      <c r="AP408" t="str">
        <f ca="1"/>
        <v>Acct  5 - T.Rowe Price</v>
      </c>
      <c r="AQ408" t="str">
        <f ca="1"/>
        <v>Food &amp; Drinks</v>
      </c>
      <c r="AR408">
        <f ca="1"/>
        <v>46459</v>
      </c>
      <c r="AS408">
        <f ca="1"/>
        <v>-2283.04</v>
      </c>
      <c r="AT408" t="str">
        <f ca="1"/>
        <v>Acct  6 - Platinum</v>
      </c>
      <c r="AU408" t="str">
        <f ca="1"/>
        <v>Food &amp; Drinks</v>
      </c>
      <c r="AV408">
        <f ca="1"/>
        <v>46459</v>
      </c>
      <c r="AW408">
        <f ca="1"/>
        <v>-6605.82</v>
      </c>
      <c r="AX408" t="str">
        <f ca="1"/>
        <v>Acct  7 - Visa Go</v>
      </c>
      <c r="AY408" t="str">
        <f ca="1"/>
        <v>Food &amp; Drinks</v>
      </c>
      <c r="AZ408">
        <f ca="1"/>
        <v>46459</v>
      </c>
      <c r="BA408">
        <f ca="1"/>
        <v>-4271.75</v>
      </c>
      <c r="BB408" t="str">
        <f ca="1"/>
        <v>Acct  8 - CareCredit</v>
      </c>
      <c r="BC408" t="str">
        <f ca="1"/>
        <v>Food &amp; Drinks</v>
      </c>
      <c r="BD408">
        <f ca="1"/>
        <v>46459</v>
      </c>
      <c r="BE408">
        <f ca="1"/>
        <v>0</v>
      </c>
      <c r="BF408" t="str">
        <f ca="1"/>
        <v>Acct  9 - Costco</v>
      </c>
      <c r="BG408" t="str">
        <f ca="1"/>
        <v>Food &amp; Drinks</v>
      </c>
      <c r="BH408">
        <f ca="1"/>
        <v>46459</v>
      </c>
      <c r="BI408">
        <f ca="1"/>
        <v>1820</v>
      </c>
      <c r="BJ408" t="str">
        <f ca="1"/>
        <v xml:space="preserve">Acct 10 - </v>
      </c>
      <c r="BK408" t="str">
        <f ca="1"/>
        <v>Food &amp; Drinks</v>
      </c>
      <c r="BL408">
        <f ca="1"/>
        <v>46459</v>
      </c>
      <c r="BM408">
        <f ca="1"/>
        <v>13397.000000000002</v>
      </c>
      <c r="BN408" t="str">
        <f ca="1"/>
        <v xml:space="preserve"> Checking</v>
      </c>
      <c r="BO408" t="str">
        <f ca="1"/>
        <v>Food &amp; Drinks</v>
      </c>
      <c r="BP408">
        <f ca="1"/>
        <v>46459</v>
      </c>
      <c r="BQ408">
        <f ca="1"/>
        <v>-13160.61</v>
      </c>
      <c r="BR408" t="str">
        <f ca="1"/>
        <v xml:space="preserve"> Credit</v>
      </c>
      <c r="BS408" t="str">
        <f ca="1"/>
        <v>Food &amp; Drinks</v>
      </c>
      <c r="BT408">
        <f ca="1"/>
        <v>46459</v>
      </c>
      <c r="BU408">
        <f ca="1"/>
        <v>38432.86</v>
      </c>
      <c r="BV408" t="str">
        <f ca="1"/>
        <v xml:space="preserve"> Savings</v>
      </c>
      <c r="BW408" t="str">
        <f ca="1"/>
        <v>Food &amp; Drinks</v>
      </c>
      <c r="BX408">
        <f ca="1"/>
        <v>46459</v>
      </c>
      <c r="BY408">
        <f ca="1"/>
        <v>40489.25</v>
      </c>
      <c r="BZ408" t="str">
        <f ca="1"/>
        <v xml:space="preserve"> Net Worth</v>
      </c>
    </row>
    <row r="409" spans="1:78" x14ac:dyDescent="0.25">
      <c r="A409" t="str">
        <f ca="1"/>
        <v>Food &amp; Drinks</v>
      </c>
      <c r="B409" s="8">
        <f ca="1"/>
        <v>46459</v>
      </c>
      <c r="C409" s="107">
        <f ca="1"/>
        <v>1472.5200000000038</v>
      </c>
      <c r="D409" t="str">
        <f ca="1"/>
        <v>Acct  1 - US Bank</v>
      </c>
      <c r="F409" t="str">
        <f ca="1"/>
        <v>Motorcycle</v>
      </c>
      <c r="G409" s="8">
        <f ca="1"/>
        <v>46462</v>
      </c>
      <c r="H409" s="107">
        <f ca="1"/>
        <v>13246.620000000003</v>
      </c>
      <c r="I409" s="107">
        <f ca="1"/>
        <v>-13160.61</v>
      </c>
      <c r="J409" s="107">
        <f ca="1"/>
        <v>38432.86</v>
      </c>
      <c r="K409" s="107">
        <f ca="1"/>
        <v>40338.870000000003</v>
      </c>
      <c r="L409" s="107">
        <f ca="1"/>
        <v>1322.140000000004</v>
      </c>
      <c r="M409" s="107">
        <f ca="1"/>
        <v>11924.479999999998</v>
      </c>
      <c r="N409" s="107">
        <f ca="1"/>
        <v>26256.39</v>
      </c>
      <c r="O409" s="107">
        <f ca="1"/>
        <v>114.43</v>
      </c>
      <c r="P409" s="107">
        <f ca="1"/>
        <v>12062.04</v>
      </c>
      <c r="Q409" s="107">
        <f ca="1"/>
        <v>-2283.04</v>
      </c>
      <c r="R409" s="107">
        <f ca="1"/>
        <v>-6605.82</v>
      </c>
      <c r="S409" s="107">
        <f ca="1"/>
        <v>-4271.75</v>
      </c>
      <c r="T409" s="107">
        <f ca="1"/>
        <v>0</v>
      </c>
      <c r="U409" s="107">
        <f ca="1"/>
        <v>1820</v>
      </c>
      <c r="W409" t="str">
        <f ca="1"/>
        <v>Motorcycle</v>
      </c>
      <c r="X409">
        <f ca="1"/>
        <v>46462</v>
      </c>
      <c r="Y409">
        <f ca="1"/>
        <v>1322.140000000004</v>
      </c>
      <c r="Z409" t="str">
        <f ca="1"/>
        <v>Acct  1 - US Bank</v>
      </c>
      <c r="AA409" t="str">
        <f ca="1"/>
        <v>Motorcycle</v>
      </c>
      <c r="AB409">
        <f ca="1"/>
        <v>46462</v>
      </c>
      <c r="AC409">
        <f ca="1"/>
        <v>11924.479999999998</v>
      </c>
      <c r="AD409" t="str">
        <f ca="1"/>
        <v>Acct  2 - Wells Fargo</v>
      </c>
      <c r="AE409" t="str">
        <f ca="1"/>
        <v>Motorcycle</v>
      </c>
      <c r="AF409">
        <f ca="1"/>
        <v>46462</v>
      </c>
      <c r="AG409">
        <f ca="1"/>
        <v>26256.39</v>
      </c>
      <c r="AH409" t="str">
        <f ca="1"/>
        <v>Acct  3 - ADP</v>
      </c>
      <c r="AI409" t="str">
        <f ca="1"/>
        <v>Motorcycle</v>
      </c>
      <c r="AJ409">
        <f ca="1"/>
        <v>46462</v>
      </c>
      <c r="AK409">
        <f ca="1"/>
        <v>114.43</v>
      </c>
      <c r="AL409" t="str">
        <f ca="1"/>
        <v>Acct  4 - Marcus</v>
      </c>
      <c r="AM409" t="str">
        <f ca="1"/>
        <v>Motorcycle</v>
      </c>
      <c r="AN409">
        <f ca="1"/>
        <v>46462</v>
      </c>
      <c r="AO409">
        <f ca="1"/>
        <v>12062.04</v>
      </c>
      <c r="AP409" t="str">
        <f ca="1"/>
        <v>Acct  5 - T.Rowe Price</v>
      </c>
      <c r="AQ409" t="str">
        <f ca="1"/>
        <v>Motorcycle</v>
      </c>
      <c r="AR409">
        <f ca="1"/>
        <v>46462</v>
      </c>
      <c r="AS409">
        <f ca="1"/>
        <v>-2283.04</v>
      </c>
      <c r="AT409" t="str">
        <f ca="1"/>
        <v>Acct  6 - Platinum</v>
      </c>
      <c r="AU409" t="str">
        <f ca="1"/>
        <v>Motorcycle</v>
      </c>
      <c r="AV409">
        <f ca="1"/>
        <v>46462</v>
      </c>
      <c r="AW409">
        <f ca="1"/>
        <v>-6605.82</v>
      </c>
      <c r="AX409" t="str">
        <f ca="1"/>
        <v>Acct  7 - Visa Go</v>
      </c>
      <c r="AY409" t="str">
        <f ca="1"/>
        <v>Motorcycle</v>
      </c>
      <c r="AZ409">
        <f ca="1"/>
        <v>46462</v>
      </c>
      <c r="BA409">
        <f ca="1"/>
        <v>-4271.75</v>
      </c>
      <c r="BB409" t="str">
        <f ca="1"/>
        <v>Acct  8 - CareCredit</v>
      </c>
      <c r="BC409" t="str">
        <f ca="1"/>
        <v>Motorcycle</v>
      </c>
      <c r="BD409">
        <f ca="1"/>
        <v>46462</v>
      </c>
      <c r="BE409">
        <f ca="1"/>
        <v>0</v>
      </c>
      <c r="BF409" t="str">
        <f ca="1"/>
        <v>Acct  9 - Costco</v>
      </c>
      <c r="BG409" t="str">
        <f ca="1"/>
        <v>Motorcycle</v>
      </c>
      <c r="BH409">
        <f ca="1"/>
        <v>46462</v>
      </c>
      <c r="BI409">
        <f ca="1"/>
        <v>1820</v>
      </c>
      <c r="BJ409" t="str">
        <f ca="1"/>
        <v xml:space="preserve">Acct 10 - </v>
      </c>
      <c r="BK409" t="str">
        <f ca="1"/>
        <v>Motorcycle</v>
      </c>
      <c r="BL409">
        <f ca="1"/>
        <v>46462</v>
      </c>
      <c r="BM409">
        <f ca="1"/>
        <v>13246.620000000003</v>
      </c>
      <c r="BN409" t="str">
        <f ca="1"/>
        <v xml:space="preserve"> Checking</v>
      </c>
      <c r="BO409" t="str">
        <f ca="1"/>
        <v>Motorcycle</v>
      </c>
      <c r="BP409">
        <f ca="1"/>
        <v>46462</v>
      </c>
      <c r="BQ409">
        <f ca="1"/>
        <v>-13160.61</v>
      </c>
      <c r="BR409" t="str">
        <f ca="1"/>
        <v xml:space="preserve"> Credit</v>
      </c>
      <c r="BS409" t="str">
        <f ca="1"/>
        <v>Motorcycle</v>
      </c>
      <c r="BT409">
        <f ca="1"/>
        <v>46462</v>
      </c>
      <c r="BU409">
        <f ca="1"/>
        <v>38432.86</v>
      </c>
      <c r="BV409" t="str">
        <f ca="1"/>
        <v xml:space="preserve"> Savings</v>
      </c>
      <c r="BW409" t="str">
        <f ca="1"/>
        <v>Motorcycle</v>
      </c>
      <c r="BX409">
        <f ca="1"/>
        <v>46462</v>
      </c>
      <c r="BY409">
        <f ca="1"/>
        <v>40338.870000000003</v>
      </c>
      <c r="BZ409" t="str">
        <f ca="1"/>
        <v xml:space="preserve"> Net Worth</v>
      </c>
    </row>
    <row r="410" spans="1:78" x14ac:dyDescent="0.25">
      <c r="A410" t="str">
        <f ca="1"/>
        <v>Motorcycle</v>
      </c>
      <c r="B410" s="8">
        <f ca="1"/>
        <v>46462</v>
      </c>
      <c r="C410" s="107">
        <f ca="1"/>
        <v>1322.140000000004</v>
      </c>
      <c r="D410" t="str">
        <f ca="1"/>
        <v>Acct  1 - US Bank</v>
      </c>
      <c r="F410" t="str">
        <f ca="1"/>
        <v>Netflix</v>
      </c>
      <c r="G410" s="8">
        <f ca="1"/>
        <v>46466</v>
      </c>
      <c r="H410" s="107">
        <f ca="1"/>
        <v>13221.630000000001</v>
      </c>
      <c r="I410" s="107">
        <f ca="1"/>
        <v>-13160.61</v>
      </c>
      <c r="J410" s="107">
        <f ca="1"/>
        <v>38432.86</v>
      </c>
      <c r="K410" s="107">
        <f ca="1"/>
        <v>40313.880000000005</v>
      </c>
      <c r="L410" s="107">
        <f ca="1"/>
        <v>1297.150000000004</v>
      </c>
      <c r="M410" s="107">
        <f ca="1"/>
        <v>11924.479999999998</v>
      </c>
      <c r="N410" s="107">
        <f ca="1"/>
        <v>26256.39</v>
      </c>
      <c r="O410" s="107">
        <f ca="1"/>
        <v>114.43</v>
      </c>
      <c r="P410" s="107">
        <f ca="1"/>
        <v>12062.04</v>
      </c>
      <c r="Q410" s="107">
        <f ca="1"/>
        <v>-2283.04</v>
      </c>
      <c r="R410" s="107">
        <f ca="1"/>
        <v>-6605.82</v>
      </c>
      <c r="S410" s="107">
        <f ca="1"/>
        <v>-4271.75</v>
      </c>
      <c r="T410" s="107">
        <f ca="1"/>
        <v>0</v>
      </c>
      <c r="U410" s="107">
        <f ca="1"/>
        <v>1820</v>
      </c>
      <c r="W410" t="str">
        <f ca="1"/>
        <v>Netflix</v>
      </c>
      <c r="X410">
        <f ca="1"/>
        <v>46466</v>
      </c>
      <c r="Y410">
        <f ca="1"/>
        <v>1297.150000000004</v>
      </c>
      <c r="Z410" t="str">
        <f ca="1"/>
        <v>Acct  1 - US Bank</v>
      </c>
      <c r="AA410" t="str">
        <f ca="1"/>
        <v>Netflix</v>
      </c>
      <c r="AB410">
        <f ca="1"/>
        <v>46466</v>
      </c>
      <c r="AC410">
        <f ca="1"/>
        <v>11924.479999999998</v>
      </c>
      <c r="AD410" t="str">
        <f ca="1"/>
        <v>Acct  2 - Wells Fargo</v>
      </c>
      <c r="AE410" t="str">
        <f ca="1"/>
        <v>Netflix</v>
      </c>
      <c r="AF410">
        <f ca="1"/>
        <v>46466</v>
      </c>
      <c r="AG410">
        <f ca="1"/>
        <v>26256.39</v>
      </c>
      <c r="AH410" t="str">
        <f ca="1"/>
        <v>Acct  3 - ADP</v>
      </c>
      <c r="AI410" t="str">
        <f ca="1"/>
        <v>Netflix</v>
      </c>
      <c r="AJ410">
        <f ca="1"/>
        <v>46466</v>
      </c>
      <c r="AK410">
        <f ca="1"/>
        <v>114.43</v>
      </c>
      <c r="AL410" t="str">
        <f ca="1"/>
        <v>Acct  4 - Marcus</v>
      </c>
      <c r="AM410" t="str">
        <f ca="1"/>
        <v>Netflix</v>
      </c>
      <c r="AN410">
        <f ca="1"/>
        <v>46466</v>
      </c>
      <c r="AO410">
        <f ca="1"/>
        <v>12062.04</v>
      </c>
      <c r="AP410" t="str">
        <f ca="1"/>
        <v>Acct  5 - T.Rowe Price</v>
      </c>
      <c r="AQ410" t="str">
        <f ca="1"/>
        <v>Netflix</v>
      </c>
      <c r="AR410">
        <f ca="1"/>
        <v>46466</v>
      </c>
      <c r="AS410">
        <f ca="1"/>
        <v>-2283.04</v>
      </c>
      <c r="AT410" t="str">
        <f ca="1"/>
        <v>Acct  6 - Platinum</v>
      </c>
      <c r="AU410" t="str">
        <f ca="1"/>
        <v>Netflix</v>
      </c>
      <c r="AV410">
        <f ca="1"/>
        <v>46466</v>
      </c>
      <c r="AW410">
        <f ca="1"/>
        <v>-6605.82</v>
      </c>
      <c r="AX410" t="str">
        <f ca="1"/>
        <v>Acct  7 - Visa Go</v>
      </c>
      <c r="AY410" t="str">
        <f ca="1"/>
        <v>Netflix</v>
      </c>
      <c r="AZ410">
        <f ca="1"/>
        <v>46466</v>
      </c>
      <c r="BA410">
        <f ca="1"/>
        <v>-4271.75</v>
      </c>
      <c r="BB410" t="str">
        <f ca="1"/>
        <v>Acct  8 - CareCredit</v>
      </c>
      <c r="BC410" t="str">
        <f ca="1"/>
        <v>Netflix</v>
      </c>
      <c r="BD410">
        <f ca="1"/>
        <v>46466</v>
      </c>
      <c r="BE410">
        <f ca="1"/>
        <v>0</v>
      </c>
      <c r="BF410" t="str">
        <f ca="1"/>
        <v>Acct  9 - Costco</v>
      </c>
      <c r="BG410" t="str">
        <f ca="1"/>
        <v>Netflix</v>
      </c>
      <c r="BH410">
        <f ca="1"/>
        <v>46466</v>
      </c>
      <c r="BI410">
        <f ca="1"/>
        <v>1820</v>
      </c>
      <c r="BJ410" t="str">
        <f ca="1"/>
        <v xml:space="preserve">Acct 10 - </v>
      </c>
      <c r="BK410" t="str">
        <f ca="1"/>
        <v>Netflix</v>
      </c>
      <c r="BL410">
        <f ca="1"/>
        <v>46466</v>
      </c>
      <c r="BM410">
        <f ca="1"/>
        <v>13221.630000000001</v>
      </c>
      <c r="BN410" t="str">
        <f ca="1"/>
        <v xml:space="preserve"> Checking</v>
      </c>
      <c r="BO410" t="str">
        <f ca="1"/>
        <v>Netflix</v>
      </c>
      <c r="BP410">
        <f ca="1"/>
        <v>46466</v>
      </c>
      <c r="BQ410">
        <f ca="1"/>
        <v>-13160.61</v>
      </c>
      <c r="BR410" t="str">
        <f ca="1"/>
        <v xml:space="preserve"> Credit</v>
      </c>
      <c r="BS410" t="str">
        <f ca="1"/>
        <v>Netflix</v>
      </c>
      <c r="BT410">
        <f ca="1"/>
        <v>46466</v>
      </c>
      <c r="BU410">
        <f ca="1"/>
        <v>38432.86</v>
      </c>
      <c r="BV410" t="str">
        <f ca="1"/>
        <v xml:space="preserve"> Savings</v>
      </c>
      <c r="BW410" t="str">
        <f ca="1"/>
        <v>Netflix</v>
      </c>
      <c r="BX410">
        <f ca="1"/>
        <v>46466</v>
      </c>
      <c r="BY410">
        <f ca="1"/>
        <v>40313.880000000005</v>
      </c>
      <c r="BZ410" t="str">
        <f ca="1"/>
        <v xml:space="preserve"> Net Worth</v>
      </c>
    </row>
    <row r="411" spans="1:78" x14ac:dyDescent="0.25">
      <c r="A411" t="str">
        <f ca="1"/>
        <v>Netflix</v>
      </c>
      <c r="B411" s="8">
        <f ca="1"/>
        <v>46466</v>
      </c>
      <c r="C411" s="107">
        <f ca="1"/>
        <v>1297.150000000004</v>
      </c>
      <c r="D411" t="str">
        <f ca="1"/>
        <v>Acct  1 - US Bank</v>
      </c>
      <c r="F411" t="str">
        <f ca="1"/>
        <v>Renters</v>
      </c>
      <c r="G411" s="8">
        <f ca="1"/>
        <v>46467</v>
      </c>
      <c r="H411" s="107">
        <f ca="1"/>
        <v>13210.710000000001</v>
      </c>
      <c r="I411" s="107">
        <f ca="1"/>
        <v>-13160.61</v>
      </c>
      <c r="J411" s="107">
        <f ca="1"/>
        <v>38432.86</v>
      </c>
      <c r="K411" s="107">
        <f ca="1"/>
        <v>40302.959999999999</v>
      </c>
      <c r="L411" s="107">
        <f ca="1"/>
        <v>1286.2300000000039</v>
      </c>
      <c r="M411" s="107">
        <f ca="1"/>
        <v>11924.479999999998</v>
      </c>
      <c r="N411" s="107">
        <f ca="1"/>
        <v>26256.39</v>
      </c>
      <c r="O411" s="107">
        <f ca="1"/>
        <v>114.43</v>
      </c>
      <c r="P411" s="107">
        <f ca="1"/>
        <v>12062.04</v>
      </c>
      <c r="Q411" s="107">
        <f ca="1"/>
        <v>-2283.04</v>
      </c>
      <c r="R411" s="107">
        <f ca="1"/>
        <v>-6605.82</v>
      </c>
      <c r="S411" s="107">
        <f ca="1"/>
        <v>-4271.75</v>
      </c>
      <c r="T411" s="107">
        <f ca="1"/>
        <v>0</v>
      </c>
      <c r="U411" s="107">
        <f ca="1"/>
        <v>1820</v>
      </c>
      <c r="W411" t="str">
        <f ca="1"/>
        <v>Renters</v>
      </c>
      <c r="X411">
        <f ca="1"/>
        <v>46467</v>
      </c>
      <c r="Y411">
        <f ca="1"/>
        <v>1286.2300000000039</v>
      </c>
      <c r="Z411" t="str">
        <f ca="1"/>
        <v>Acct  1 - US Bank</v>
      </c>
      <c r="AA411" t="str">
        <f ca="1"/>
        <v>Renters</v>
      </c>
      <c r="AB411">
        <f ca="1"/>
        <v>46467</v>
      </c>
      <c r="AC411">
        <f ca="1"/>
        <v>11924.479999999998</v>
      </c>
      <c r="AD411" t="str">
        <f ca="1"/>
        <v>Acct  2 - Wells Fargo</v>
      </c>
      <c r="AE411" t="str">
        <f ca="1"/>
        <v>Renters</v>
      </c>
      <c r="AF411">
        <f ca="1"/>
        <v>46467</v>
      </c>
      <c r="AG411">
        <f ca="1"/>
        <v>26256.39</v>
      </c>
      <c r="AH411" t="str">
        <f ca="1"/>
        <v>Acct  3 - ADP</v>
      </c>
      <c r="AI411" t="str">
        <f ca="1"/>
        <v>Renters</v>
      </c>
      <c r="AJ411">
        <f ca="1"/>
        <v>46467</v>
      </c>
      <c r="AK411">
        <f ca="1"/>
        <v>114.43</v>
      </c>
      <c r="AL411" t="str">
        <f ca="1"/>
        <v>Acct  4 - Marcus</v>
      </c>
      <c r="AM411" t="str">
        <f ca="1"/>
        <v>Renters</v>
      </c>
      <c r="AN411">
        <f ca="1"/>
        <v>46467</v>
      </c>
      <c r="AO411">
        <f ca="1"/>
        <v>12062.04</v>
      </c>
      <c r="AP411" t="str">
        <f ca="1"/>
        <v>Acct  5 - T.Rowe Price</v>
      </c>
      <c r="AQ411" t="str">
        <f ca="1"/>
        <v>Renters</v>
      </c>
      <c r="AR411">
        <f ca="1"/>
        <v>46467</v>
      </c>
      <c r="AS411">
        <f ca="1"/>
        <v>-2283.04</v>
      </c>
      <c r="AT411" t="str">
        <f ca="1"/>
        <v>Acct  6 - Platinum</v>
      </c>
      <c r="AU411" t="str">
        <f ca="1"/>
        <v>Renters</v>
      </c>
      <c r="AV411">
        <f ca="1"/>
        <v>46467</v>
      </c>
      <c r="AW411">
        <f ca="1"/>
        <v>-6605.82</v>
      </c>
      <c r="AX411" t="str">
        <f ca="1"/>
        <v>Acct  7 - Visa Go</v>
      </c>
      <c r="AY411" t="str">
        <f ca="1"/>
        <v>Renters</v>
      </c>
      <c r="AZ411">
        <f ca="1"/>
        <v>46467</v>
      </c>
      <c r="BA411">
        <f ca="1"/>
        <v>-4271.75</v>
      </c>
      <c r="BB411" t="str">
        <f ca="1"/>
        <v>Acct  8 - CareCredit</v>
      </c>
      <c r="BC411" t="str">
        <f ca="1"/>
        <v>Renters</v>
      </c>
      <c r="BD411">
        <f ca="1"/>
        <v>46467</v>
      </c>
      <c r="BE411">
        <f ca="1"/>
        <v>0</v>
      </c>
      <c r="BF411" t="str">
        <f ca="1"/>
        <v>Acct  9 - Costco</v>
      </c>
      <c r="BG411" t="str">
        <f ca="1"/>
        <v>Renters</v>
      </c>
      <c r="BH411">
        <f ca="1"/>
        <v>46467</v>
      </c>
      <c r="BI411">
        <f ca="1"/>
        <v>1820</v>
      </c>
      <c r="BJ411" t="str">
        <f ca="1"/>
        <v xml:space="preserve">Acct 10 - </v>
      </c>
      <c r="BK411" t="str">
        <f ca="1"/>
        <v>Renters</v>
      </c>
      <c r="BL411">
        <f ca="1"/>
        <v>46467</v>
      </c>
      <c r="BM411">
        <f ca="1"/>
        <v>13210.710000000001</v>
      </c>
      <c r="BN411" t="str">
        <f ca="1"/>
        <v xml:space="preserve"> Checking</v>
      </c>
      <c r="BO411" t="str">
        <f ca="1"/>
        <v>Renters</v>
      </c>
      <c r="BP411">
        <f ca="1"/>
        <v>46467</v>
      </c>
      <c r="BQ411">
        <f ca="1"/>
        <v>-13160.61</v>
      </c>
      <c r="BR411" t="str">
        <f ca="1"/>
        <v xml:space="preserve"> Credit</v>
      </c>
      <c r="BS411" t="str">
        <f ca="1"/>
        <v>Renters</v>
      </c>
      <c r="BT411">
        <f ca="1"/>
        <v>46467</v>
      </c>
      <c r="BU411">
        <f ca="1"/>
        <v>38432.86</v>
      </c>
      <c r="BV411" t="str">
        <f ca="1"/>
        <v xml:space="preserve"> Savings</v>
      </c>
      <c r="BW411" t="str">
        <f ca="1"/>
        <v>Renters</v>
      </c>
      <c r="BX411">
        <f ca="1"/>
        <v>46467</v>
      </c>
      <c r="BY411">
        <f ca="1"/>
        <v>40302.959999999999</v>
      </c>
      <c r="BZ411" t="str">
        <f ca="1"/>
        <v xml:space="preserve"> Net Worth</v>
      </c>
    </row>
    <row r="412" spans="1:78" x14ac:dyDescent="0.25">
      <c r="A412" t="str">
        <f ca="1"/>
        <v>Renters</v>
      </c>
      <c r="B412" s="8">
        <f ca="1"/>
        <v>46467</v>
      </c>
      <c r="C412" s="107">
        <f ca="1"/>
        <v>1286.2300000000039</v>
      </c>
      <c r="D412" t="str">
        <f ca="1"/>
        <v>Acct  1 - US Bank</v>
      </c>
      <c r="F412" t="str">
        <f ca="1"/>
        <v>Cese Transfer</v>
      </c>
      <c r="G412" s="8">
        <f ca="1"/>
        <v>46471</v>
      </c>
      <c r="H412" s="107">
        <f ca="1"/>
        <v>13352.710000000001</v>
      </c>
      <c r="I412" s="107">
        <f ca="1"/>
        <v>-13160.61</v>
      </c>
      <c r="J412" s="107">
        <f ca="1"/>
        <v>38432.86</v>
      </c>
      <c r="K412" s="107">
        <f ca="1"/>
        <v>40444.959999999999</v>
      </c>
      <c r="L412" s="107">
        <f ca="1"/>
        <v>1428.2300000000039</v>
      </c>
      <c r="M412" s="107">
        <f ca="1"/>
        <v>11924.479999999998</v>
      </c>
      <c r="N412" s="107">
        <f ca="1"/>
        <v>26256.39</v>
      </c>
      <c r="O412" s="107">
        <f ca="1"/>
        <v>114.43</v>
      </c>
      <c r="P412" s="107">
        <f ca="1"/>
        <v>12062.04</v>
      </c>
      <c r="Q412" s="107">
        <f ca="1"/>
        <v>-2283.04</v>
      </c>
      <c r="R412" s="107">
        <f ca="1"/>
        <v>-6605.82</v>
      </c>
      <c r="S412" s="107">
        <f ca="1"/>
        <v>-4271.75</v>
      </c>
      <c r="T412" s="107">
        <f ca="1"/>
        <v>0</v>
      </c>
      <c r="U412" s="107">
        <f ca="1"/>
        <v>1820</v>
      </c>
      <c r="W412" t="str">
        <f ca="1"/>
        <v>Cese Transfer</v>
      </c>
      <c r="X412">
        <f ca="1"/>
        <v>46471</v>
      </c>
      <c r="Y412">
        <f ca="1"/>
        <v>1428.2300000000039</v>
      </c>
      <c r="Z412" t="str">
        <f ca="1"/>
        <v>Acct  1 - US Bank</v>
      </c>
      <c r="AA412" t="str">
        <f ca="1"/>
        <v>Cese Transfer</v>
      </c>
      <c r="AB412">
        <f ca="1"/>
        <v>46471</v>
      </c>
      <c r="AC412">
        <f ca="1"/>
        <v>11924.479999999998</v>
      </c>
      <c r="AD412" t="str">
        <f ca="1"/>
        <v>Acct  2 - Wells Fargo</v>
      </c>
      <c r="AE412" t="str">
        <f ca="1"/>
        <v>Cese Transfer</v>
      </c>
      <c r="AF412">
        <f ca="1"/>
        <v>46471</v>
      </c>
      <c r="AG412">
        <f ca="1"/>
        <v>26256.39</v>
      </c>
      <c r="AH412" t="str">
        <f ca="1"/>
        <v>Acct  3 - ADP</v>
      </c>
      <c r="AI412" t="str">
        <f ca="1"/>
        <v>Cese Transfer</v>
      </c>
      <c r="AJ412">
        <f ca="1"/>
        <v>46471</v>
      </c>
      <c r="AK412">
        <f ca="1"/>
        <v>114.43</v>
      </c>
      <c r="AL412" t="str">
        <f ca="1"/>
        <v>Acct  4 - Marcus</v>
      </c>
      <c r="AM412" t="str">
        <f ca="1"/>
        <v>Cese Transfer</v>
      </c>
      <c r="AN412">
        <f ca="1"/>
        <v>46471</v>
      </c>
      <c r="AO412">
        <f ca="1"/>
        <v>12062.04</v>
      </c>
      <c r="AP412" t="str">
        <f ca="1"/>
        <v>Acct  5 - T.Rowe Price</v>
      </c>
      <c r="AQ412" t="str">
        <f ca="1"/>
        <v>Cese Transfer</v>
      </c>
      <c r="AR412">
        <f ca="1"/>
        <v>46471</v>
      </c>
      <c r="AS412">
        <f ca="1"/>
        <v>-2283.04</v>
      </c>
      <c r="AT412" t="str">
        <f ca="1"/>
        <v>Acct  6 - Platinum</v>
      </c>
      <c r="AU412" t="str">
        <f ca="1"/>
        <v>Cese Transfer</v>
      </c>
      <c r="AV412">
        <f ca="1"/>
        <v>46471</v>
      </c>
      <c r="AW412">
        <f ca="1"/>
        <v>-6605.82</v>
      </c>
      <c r="AX412" t="str">
        <f ca="1"/>
        <v>Acct  7 - Visa Go</v>
      </c>
      <c r="AY412" t="str">
        <f ca="1"/>
        <v>Cese Transfer</v>
      </c>
      <c r="AZ412">
        <f ca="1"/>
        <v>46471</v>
      </c>
      <c r="BA412">
        <f ca="1"/>
        <v>-4271.75</v>
      </c>
      <c r="BB412" t="str">
        <f ca="1"/>
        <v>Acct  8 - CareCredit</v>
      </c>
      <c r="BC412" t="str">
        <f ca="1"/>
        <v>Cese Transfer</v>
      </c>
      <c r="BD412">
        <f ca="1"/>
        <v>46471</v>
      </c>
      <c r="BE412">
        <f ca="1"/>
        <v>0</v>
      </c>
      <c r="BF412" t="str">
        <f ca="1"/>
        <v>Acct  9 - Costco</v>
      </c>
      <c r="BG412" t="str">
        <f ca="1"/>
        <v>Cese Transfer</v>
      </c>
      <c r="BH412">
        <f ca="1"/>
        <v>46471</v>
      </c>
      <c r="BI412">
        <f ca="1"/>
        <v>1820</v>
      </c>
      <c r="BJ412" t="str">
        <f ca="1"/>
        <v xml:space="preserve">Acct 10 - </v>
      </c>
      <c r="BK412" t="str">
        <f ca="1"/>
        <v>Cese Transfer</v>
      </c>
      <c r="BL412">
        <f ca="1"/>
        <v>46471</v>
      </c>
      <c r="BM412">
        <f ca="1"/>
        <v>13352.710000000001</v>
      </c>
      <c r="BN412" t="str">
        <f ca="1"/>
        <v xml:space="preserve"> Checking</v>
      </c>
      <c r="BO412" t="str">
        <f ca="1"/>
        <v>Cese Transfer</v>
      </c>
      <c r="BP412">
        <f ca="1"/>
        <v>46471</v>
      </c>
      <c r="BQ412">
        <f ca="1"/>
        <v>-13160.61</v>
      </c>
      <c r="BR412" t="str">
        <f ca="1"/>
        <v xml:space="preserve"> Credit</v>
      </c>
      <c r="BS412" t="str">
        <f ca="1"/>
        <v>Cese Transfer</v>
      </c>
      <c r="BT412">
        <f ca="1"/>
        <v>46471</v>
      </c>
      <c r="BU412">
        <f ca="1"/>
        <v>38432.86</v>
      </c>
      <c r="BV412" t="str">
        <f ca="1"/>
        <v xml:space="preserve"> Savings</v>
      </c>
      <c r="BW412" t="str">
        <f ca="1"/>
        <v>Cese Transfer</v>
      </c>
      <c r="BX412">
        <f ca="1"/>
        <v>46471</v>
      </c>
      <c r="BY412">
        <f ca="1"/>
        <v>40444.959999999999</v>
      </c>
      <c r="BZ412" t="str">
        <f ca="1"/>
        <v xml:space="preserve"> Net Worth</v>
      </c>
    </row>
    <row r="413" spans="1:78" x14ac:dyDescent="0.25">
      <c r="A413" t="str">
        <f ca="1"/>
        <v>Cese Transfer</v>
      </c>
      <c r="B413" s="8">
        <f ca="1"/>
        <v>46471</v>
      </c>
      <c r="C413" s="107">
        <f ca="1"/>
        <v>1428.2300000000039</v>
      </c>
      <c r="D413" t="str">
        <f ca="1"/>
        <v>Acct  1 - US Bank</v>
      </c>
      <c r="F413" t="str">
        <f ca="1"/>
        <v>Paycheck</v>
      </c>
      <c r="G413" s="8">
        <f ca="1"/>
        <v>46472</v>
      </c>
      <c r="H413" s="107">
        <f ca="1"/>
        <v>14952.710000000003</v>
      </c>
      <c r="I413" s="107">
        <f ca="1"/>
        <v>-13160.61</v>
      </c>
      <c r="J413" s="107">
        <f ca="1"/>
        <v>38432.86</v>
      </c>
      <c r="K413" s="107">
        <f ca="1"/>
        <v>42044.960000000006</v>
      </c>
      <c r="L413" s="107">
        <f ca="1"/>
        <v>2568.2300000000041</v>
      </c>
      <c r="M413" s="107">
        <f ca="1"/>
        <v>12384.479999999998</v>
      </c>
      <c r="N413" s="107">
        <f ca="1"/>
        <v>26256.39</v>
      </c>
      <c r="O413" s="107">
        <f ca="1"/>
        <v>114.43</v>
      </c>
      <c r="P413" s="107">
        <f ca="1"/>
        <v>12062.04</v>
      </c>
      <c r="Q413" s="107">
        <f ca="1"/>
        <v>-2283.04</v>
      </c>
      <c r="R413" s="107">
        <f ca="1"/>
        <v>-6605.82</v>
      </c>
      <c r="S413" s="107">
        <f ca="1"/>
        <v>-4271.75</v>
      </c>
      <c r="T413" s="107">
        <f ca="1"/>
        <v>0</v>
      </c>
      <c r="U413" s="107">
        <f ca="1"/>
        <v>1820</v>
      </c>
      <c r="W413" t="str">
        <f ca="1"/>
        <v>Paycheck</v>
      </c>
      <c r="X413">
        <f ca="1"/>
        <v>46472</v>
      </c>
      <c r="Y413">
        <f ca="1"/>
        <v>2568.2300000000041</v>
      </c>
      <c r="Z413" t="str">
        <f ca="1"/>
        <v>Acct  1 - US Bank</v>
      </c>
      <c r="AA413" t="str">
        <f ca="1"/>
        <v>Paycheck</v>
      </c>
      <c r="AB413">
        <f ca="1"/>
        <v>46472</v>
      </c>
      <c r="AC413">
        <f ca="1"/>
        <v>12384.479999999998</v>
      </c>
      <c r="AD413" t="str">
        <f ca="1"/>
        <v>Acct  2 - Wells Fargo</v>
      </c>
      <c r="AE413" t="str">
        <f ca="1"/>
        <v>Paycheck</v>
      </c>
      <c r="AF413">
        <f ca="1"/>
        <v>46472</v>
      </c>
      <c r="AG413">
        <f ca="1"/>
        <v>26256.39</v>
      </c>
      <c r="AH413" t="str">
        <f ca="1"/>
        <v>Acct  3 - ADP</v>
      </c>
      <c r="AI413" t="str">
        <f ca="1"/>
        <v>Paycheck</v>
      </c>
      <c r="AJ413">
        <f ca="1"/>
        <v>46472</v>
      </c>
      <c r="AK413">
        <f ca="1"/>
        <v>114.43</v>
      </c>
      <c r="AL413" t="str">
        <f ca="1"/>
        <v>Acct  4 - Marcus</v>
      </c>
      <c r="AM413" t="str">
        <f ca="1"/>
        <v>Paycheck</v>
      </c>
      <c r="AN413">
        <f ca="1"/>
        <v>46472</v>
      </c>
      <c r="AO413">
        <f ca="1"/>
        <v>12062.04</v>
      </c>
      <c r="AP413" t="str">
        <f ca="1"/>
        <v>Acct  5 - T.Rowe Price</v>
      </c>
      <c r="AQ413" t="str">
        <f ca="1"/>
        <v>Paycheck</v>
      </c>
      <c r="AR413">
        <f ca="1"/>
        <v>46472</v>
      </c>
      <c r="AS413">
        <f ca="1"/>
        <v>-2283.04</v>
      </c>
      <c r="AT413" t="str">
        <f ca="1"/>
        <v>Acct  6 - Platinum</v>
      </c>
      <c r="AU413" t="str">
        <f ca="1"/>
        <v>Paycheck</v>
      </c>
      <c r="AV413">
        <f ca="1"/>
        <v>46472</v>
      </c>
      <c r="AW413">
        <f ca="1"/>
        <v>-6605.82</v>
      </c>
      <c r="AX413" t="str">
        <f ca="1"/>
        <v>Acct  7 - Visa Go</v>
      </c>
      <c r="AY413" t="str">
        <f ca="1"/>
        <v>Paycheck</v>
      </c>
      <c r="AZ413">
        <f ca="1"/>
        <v>46472</v>
      </c>
      <c r="BA413">
        <f ca="1"/>
        <v>-4271.75</v>
      </c>
      <c r="BB413" t="str">
        <f ca="1"/>
        <v>Acct  8 - CareCredit</v>
      </c>
      <c r="BC413" t="str">
        <f ca="1"/>
        <v>Paycheck</v>
      </c>
      <c r="BD413">
        <f ca="1"/>
        <v>46472</v>
      </c>
      <c r="BE413">
        <f ca="1"/>
        <v>0</v>
      </c>
      <c r="BF413" t="str">
        <f ca="1"/>
        <v>Acct  9 - Costco</v>
      </c>
      <c r="BG413" t="str">
        <f ca="1"/>
        <v>Paycheck</v>
      </c>
      <c r="BH413">
        <f ca="1"/>
        <v>46472</v>
      </c>
      <c r="BI413">
        <f ca="1"/>
        <v>1820</v>
      </c>
      <c r="BJ413" t="str">
        <f ca="1"/>
        <v xml:space="preserve">Acct 10 - </v>
      </c>
      <c r="BK413" t="str">
        <f ca="1"/>
        <v>Paycheck</v>
      </c>
      <c r="BL413">
        <f ca="1"/>
        <v>46472</v>
      </c>
      <c r="BM413">
        <f ca="1"/>
        <v>14952.710000000003</v>
      </c>
      <c r="BN413" t="str">
        <f ca="1"/>
        <v xml:space="preserve"> Checking</v>
      </c>
      <c r="BO413" t="str">
        <f ca="1"/>
        <v>Paycheck</v>
      </c>
      <c r="BP413">
        <f ca="1"/>
        <v>46472</v>
      </c>
      <c r="BQ413">
        <f ca="1"/>
        <v>-13160.61</v>
      </c>
      <c r="BR413" t="str">
        <f ca="1"/>
        <v xml:space="preserve"> Credit</v>
      </c>
      <c r="BS413" t="str">
        <f ca="1"/>
        <v>Paycheck</v>
      </c>
      <c r="BT413">
        <f ca="1"/>
        <v>46472</v>
      </c>
      <c r="BU413">
        <f ca="1"/>
        <v>38432.86</v>
      </c>
      <c r="BV413" t="str">
        <f ca="1"/>
        <v xml:space="preserve"> Savings</v>
      </c>
      <c r="BW413" t="str">
        <f ca="1"/>
        <v>Paycheck</v>
      </c>
      <c r="BX413">
        <f ca="1"/>
        <v>46472</v>
      </c>
      <c r="BY413">
        <f ca="1"/>
        <v>42044.960000000006</v>
      </c>
      <c r="BZ413" t="str">
        <f ca="1"/>
        <v xml:space="preserve"> Net Worth</v>
      </c>
    </row>
    <row r="414" spans="1:78" x14ac:dyDescent="0.25">
      <c r="A414" t="str">
        <f ca="1"/>
        <v>Paycheck</v>
      </c>
      <c r="B414" s="8">
        <f ca="1"/>
        <v>46472</v>
      </c>
      <c r="C414" s="107">
        <f ca="1"/>
        <v>2568.2300000000041</v>
      </c>
      <c r="D414" t="str">
        <f ca="1"/>
        <v>Acct  1 - US Bank</v>
      </c>
      <c r="F414" t="str">
        <f ca="1"/>
        <v>Ameritas</v>
      </c>
      <c r="G414" s="8">
        <f ca="1"/>
        <v>46472</v>
      </c>
      <c r="H414" s="107">
        <f ca="1"/>
        <v>14952.710000000003</v>
      </c>
      <c r="I414" s="107">
        <f ca="1"/>
        <v>-13160.61</v>
      </c>
      <c r="J414" s="107">
        <f ca="1"/>
        <v>38544.86</v>
      </c>
      <c r="K414" s="107">
        <f ca="1"/>
        <v>42156.960000000006</v>
      </c>
      <c r="L414" s="107">
        <f ca="1"/>
        <v>2568.2300000000041</v>
      </c>
      <c r="M414" s="107">
        <f ca="1"/>
        <v>12384.479999999998</v>
      </c>
      <c r="N414" s="107">
        <f ca="1"/>
        <v>26368.39</v>
      </c>
      <c r="O414" s="107">
        <f ca="1"/>
        <v>114.43</v>
      </c>
      <c r="P414" s="107">
        <f ca="1"/>
        <v>12062.04</v>
      </c>
      <c r="Q414" s="107">
        <f ca="1"/>
        <v>-2283.04</v>
      </c>
      <c r="R414" s="107">
        <f ca="1"/>
        <v>-6605.82</v>
      </c>
      <c r="S414" s="107">
        <f ca="1"/>
        <v>-4271.75</v>
      </c>
      <c r="T414" s="107">
        <f ca="1"/>
        <v>0</v>
      </c>
      <c r="U414" s="107">
        <f ca="1"/>
        <v>1820</v>
      </c>
      <c r="W414" t="str">
        <f ca="1"/>
        <v>Ameritas</v>
      </c>
      <c r="X414">
        <f ca="1"/>
        <v>46472</v>
      </c>
      <c r="Y414">
        <f ca="1"/>
        <v>2568.2300000000041</v>
      </c>
      <c r="Z414" t="str">
        <f ca="1"/>
        <v>Acct  1 - US Bank</v>
      </c>
      <c r="AA414" t="str">
        <f ca="1"/>
        <v>Ameritas</v>
      </c>
      <c r="AB414">
        <f ca="1"/>
        <v>46472</v>
      </c>
      <c r="AC414">
        <f ca="1"/>
        <v>12384.479999999998</v>
      </c>
      <c r="AD414" t="str">
        <f ca="1"/>
        <v>Acct  2 - Wells Fargo</v>
      </c>
      <c r="AE414" t="str">
        <f ca="1"/>
        <v>Ameritas</v>
      </c>
      <c r="AF414">
        <f ca="1"/>
        <v>46472</v>
      </c>
      <c r="AG414">
        <f ca="1"/>
        <v>26368.39</v>
      </c>
      <c r="AH414" t="str">
        <f ca="1"/>
        <v>Acct  3 - ADP</v>
      </c>
      <c r="AI414" t="str">
        <f ca="1"/>
        <v>Ameritas</v>
      </c>
      <c r="AJ414">
        <f ca="1"/>
        <v>46472</v>
      </c>
      <c r="AK414">
        <f ca="1"/>
        <v>114.43</v>
      </c>
      <c r="AL414" t="str">
        <f ca="1"/>
        <v>Acct  4 - Marcus</v>
      </c>
      <c r="AM414" t="str">
        <f ca="1"/>
        <v>Ameritas</v>
      </c>
      <c r="AN414">
        <f ca="1"/>
        <v>46472</v>
      </c>
      <c r="AO414">
        <f ca="1"/>
        <v>12062.04</v>
      </c>
      <c r="AP414" t="str">
        <f ca="1"/>
        <v>Acct  5 - T.Rowe Price</v>
      </c>
      <c r="AQ414" t="str">
        <f ca="1"/>
        <v>Ameritas</v>
      </c>
      <c r="AR414">
        <f ca="1"/>
        <v>46472</v>
      </c>
      <c r="AS414">
        <f ca="1"/>
        <v>-2283.04</v>
      </c>
      <c r="AT414" t="str">
        <f ca="1"/>
        <v>Acct  6 - Platinum</v>
      </c>
      <c r="AU414" t="str">
        <f ca="1"/>
        <v>Ameritas</v>
      </c>
      <c r="AV414">
        <f ca="1"/>
        <v>46472</v>
      </c>
      <c r="AW414">
        <f ca="1"/>
        <v>-6605.82</v>
      </c>
      <c r="AX414" t="str">
        <f ca="1"/>
        <v>Acct  7 - Visa Go</v>
      </c>
      <c r="AY414" t="str">
        <f ca="1"/>
        <v>Ameritas</v>
      </c>
      <c r="AZ414">
        <f ca="1"/>
        <v>46472</v>
      </c>
      <c r="BA414">
        <f ca="1"/>
        <v>-4271.75</v>
      </c>
      <c r="BB414" t="str">
        <f ca="1"/>
        <v>Acct  8 - CareCredit</v>
      </c>
      <c r="BC414" t="str">
        <f ca="1"/>
        <v>Ameritas</v>
      </c>
      <c r="BD414">
        <f ca="1"/>
        <v>46472</v>
      </c>
      <c r="BE414">
        <f ca="1"/>
        <v>0</v>
      </c>
      <c r="BF414" t="str">
        <f ca="1"/>
        <v>Acct  9 - Costco</v>
      </c>
      <c r="BG414" t="str">
        <f ca="1"/>
        <v>Ameritas</v>
      </c>
      <c r="BH414">
        <f ca="1"/>
        <v>46472</v>
      </c>
      <c r="BI414">
        <f ca="1"/>
        <v>1820</v>
      </c>
      <c r="BJ414" t="str">
        <f ca="1"/>
        <v xml:space="preserve">Acct 10 - </v>
      </c>
      <c r="BK414" t="str">
        <f ca="1"/>
        <v>Ameritas</v>
      </c>
      <c r="BL414">
        <f ca="1"/>
        <v>46472</v>
      </c>
      <c r="BM414">
        <f ca="1"/>
        <v>14952.710000000003</v>
      </c>
      <c r="BN414" t="str">
        <f ca="1"/>
        <v xml:space="preserve"> Checking</v>
      </c>
      <c r="BO414" t="str">
        <f ca="1"/>
        <v>Ameritas</v>
      </c>
      <c r="BP414">
        <f ca="1"/>
        <v>46472</v>
      </c>
      <c r="BQ414">
        <f ca="1"/>
        <v>-13160.61</v>
      </c>
      <c r="BR414" t="str">
        <f ca="1"/>
        <v xml:space="preserve"> Credit</v>
      </c>
      <c r="BS414" t="str">
        <f ca="1"/>
        <v>Ameritas</v>
      </c>
      <c r="BT414">
        <f ca="1"/>
        <v>46472</v>
      </c>
      <c r="BU414">
        <f ca="1"/>
        <v>38544.86</v>
      </c>
      <c r="BV414" t="str">
        <f ca="1"/>
        <v xml:space="preserve"> Savings</v>
      </c>
      <c r="BW414" t="str">
        <f ca="1"/>
        <v>Ameritas</v>
      </c>
      <c r="BX414">
        <f ca="1"/>
        <v>46472</v>
      </c>
      <c r="BY414">
        <f ca="1"/>
        <v>42156.960000000006</v>
      </c>
      <c r="BZ414" t="str">
        <f ca="1"/>
        <v xml:space="preserve"> Net Worth</v>
      </c>
    </row>
    <row r="415" spans="1:78" x14ac:dyDescent="0.25">
      <c r="A415" t="str">
        <f ca="1"/>
        <v>Ameritas</v>
      </c>
      <c r="B415" s="8">
        <f ca="1"/>
        <v>46472</v>
      </c>
      <c r="C415" s="107">
        <f ca="1"/>
        <v>2568.2300000000041</v>
      </c>
      <c r="D415" t="str">
        <f ca="1"/>
        <v>Acct  1 - US Bank</v>
      </c>
      <c r="F415" t="str">
        <f ca="1"/>
        <v>Internet</v>
      </c>
      <c r="G415" s="8">
        <f ca="1"/>
        <v>46472</v>
      </c>
      <c r="H415" s="107">
        <f ca="1"/>
        <v>14952.710000000003</v>
      </c>
      <c r="I415" s="107">
        <f ca="1"/>
        <v>-13160.61</v>
      </c>
      <c r="J415" s="107">
        <f ca="1"/>
        <v>38544.86</v>
      </c>
      <c r="K415" s="107">
        <f ca="1"/>
        <v>42156.960000000006</v>
      </c>
      <c r="L415" s="107">
        <f ca="1"/>
        <v>2568.2300000000041</v>
      </c>
      <c r="M415" s="107">
        <f ca="1"/>
        <v>12384.479999999998</v>
      </c>
      <c r="N415" s="107">
        <f ca="1"/>
        <v>26368.39</v>
      </c>
      <c r="O415" s="107">
        <f ca="1"/>
        <v>114.43</v>
      </c>
      <c r="P415" s="107">
        <f ca="1"/>
        <v>12062.04</v>
      </c>
      <c r="Q415" s="107">
        <f ca="1"/>
        <v>-2283.04</v>
      </c>
      <c r="R415" s="107">
        <f ca="1"/>
        <v>-6605.82</v>
      </c>
      <c r="S415" s="107">
        <f ca="1"/>
        <v>-4271.75</v>
      </c>
      <c r="T415" s="107">
        <f ca="1"/>
        <v>0</v>
      </c>
      <c r="U415" s="107">
        <f ca="1"/>
        <v>1820</v>
      </c>
      <c r="W415" t="str">
        <f ca="1"/>
        <v>Internet</v>
      </c>
      <c r="X415">
        <f ca="1"/>
        <v>46472</v>
      </c>
      <c r="Y415">
        <f ca="1"/>
        <v>2568.2300000000041</v>
      </c>
      <c r="Z415" t="str">
        <f ca="1"/>
        <v>Acct  1 - US Bank</v>
      </c>
      <c r="AA415" t="str">
        <f ca="1"/>
        <v>Internet</v>
      </c>
      <c r="AB415">
        <f ca="1"/>
        <v>46472</v>
      </c>
      <c r="AC415">
        <f ca="1"/>
        <v>12384.479999999998</v>
      </c>
      <c r="AD415" t="str">
        <f ca="1"/>
        <v>Acct  2 - Wells Fargo</v>
      </c>
      <c r="AE415" t="str">
        <f ca="1"/>
        <v>Internet</v>
      </c>
      <c r="AF415">
        <f ca="1"/>
        <v>46472</v>
      </c>
      <c r="AG415">
        <f ca="1"/>
        <v>26368.39</v>
      </c>
      <c r="AH415" t="str">
        <f ca="1"/>
        <v>Acct  3 - ADP</v>
      </c>
      <c r="AI415" t="str">
        <f ca="1"/>
        <v>Internet</v>
      </c>
      <c r="AJ415">
        <f ca="1"/>
        <v>46472</v>
      </c>
      <c r="AK415">
        <f ca="1"/>
        <v>114.43</v>
      </c>
      <c r="AL415" t="str">
        <f ca="1"/>
        <v>Acct  4 - Marcus</v>
      </c>
      <c r="AM415" t="str">
        <f ca="1"/>
        <v>Internet</v>
      </c>
      <c r="AN415">
        <f ca="1"/>
        <v>46472</v>
      </c>
      <c r="AO415">
        <f ca="1"/>
        <v>12062.04</v>
      </c>
      <c r="AP415" t="str">
        <f ca="1"/>
        <v>Acct  5 - T.Rowe Price</v>
      </c>
      <c r="AQ415" t="str">
        <f ca="1"/>
        <v>Internet</v>
      </c>
      <c r="AR415">
        <f ca="1"/>
        <v>46472</v>
      </c>
      <c r="AS415">
        <f ca="1"/>
        <v>-2283.04</v>
      </c>
      <c r="AT415" t="str">
        <f ca="1"/>
        <v>Acct  6 - Platinum</v>
      </c>
      <c r="AU415" t="str">
        <f ca="1"/>
        <v>Internet</v>
      </c>
      <c r="AV415">
        <f ca="1"/>
        <v>46472</v>
      </c>
      <c r="AW415">
        <f ca="1"/>
        <v>-6605.82</v>
      </c>
      <c r="AX415" t="str">
        <f ca="1"/>
        <v>Acct  7 - Visa Go</v>
      </c>
      <c r="AY415" t="str">
        <f ca="1"/>
        <v>Internet</v>
      </c>
      <c r="AZ415">
        <f ca="1"/>
        <v>46472</v>
      </c>
      <c r="BA415">
        <f ca="1"/>
        <v>-4271.75</v>
      </c>
      <c r="BB415" t="str">
        <f ca="1"/>
        <v>Acct  8 - CareCredit</v>
      </c>
      <c r="BC415" t="str">
        <f ca="1"/>
        <v>Internet</v>
      </c>
      <c r="BD415">
        <f ca="1"/>
        <v>46472</v>
      </c>
      <c r="BE415">
        <f ca="1"/>
        <v>0</v>
      </c>
      <c r="BF415" t="str">
        <f ca="1"/>
        <v>Acct  9 - Costco</v>
      </c>
      <c r="BG415" t="str">
        <f ca="1"/>
        <v>Internet</v>
      </c>
      <c r="BH415">
        <f ca="1"/>
        <v>46472</v>
      </c>
      <c r="BI415">
        <f ca="1"/>
        <v>1820</v>
      </c>
      <c r="BJ415" t="str">
        <f ca="1"/>
        <v xml:space="preserve">Acct 10 - </v>
      </c>
      <c r="BK415" t="str">
        <f ca="1"/>
        <v>Internet</v>
      </c>
      <c r="BL415">
        <f ca="1"/>
        <v>46472</v>
      </c>
      <c r="BM415">
        <f ca="1"/>
        <v>14952.710000000003</v>
      </c>
      <c r="BN415" t="str">
        <f ca="1"/>
        <v xml:space="preserve"> Checking</v>
      </c>
      <c r="BO415" t="str">
        <f ca="1"/>
        <v>Internet</v>
      </c>
      <c r="BP415">
        <f ca="1"/>
        <v>46472</v>
      </c>
      <c r="BQ415">
        <f ca="1"/>
        <v>-13160.61</v>
      </c>
      <c r="BR415" t="str">
        <f ca="1"/>
        <v xml:space="preserve"> Credit</v>
      </c>
      <c r="BS415" t="str">
        <f ca="1"/>
        <v>Internet</v>
      </c>
      <c r="BT415">
        <f ca="1"/>
        <v>46472</v>
      </c>
      <c r="BU415">
        <f ca="1"/>
        <v>38544.86</v>
      </c>
      <c r="BV415" t="str">
        <f ca="1"/>
        <v xml:space="preserve"> Savings</v>
      </c>
      <c r="BW415" t="str">
        <f ca="1"/>
        <v>Internet</v>
      </c>
      <c r="BX415">
        <f ca="1"/>
        <v>46472</v>
      </c>
      <c r="BY415">
        <f ca="1"/>
        <v>42156.960000000006</v>
      </c>
      <c r="BZ415" t="str">
        <f ca="1"/>
        <v xml:space="preserve"> Net Worth</v>
      </c>
    </row>
    <row r="416" spans="1:78" x14ac:dyDescent="0.25">
      <c r="A416" t="str">
        <f ca="1"/>
        <v>Internet</v>
      </c>
      <c r="B416" s="8">
        <f ca="1"/>
        <v>46472</v>
      </c>
      <c r="C416" s="107">
        <f ca="1"/>
        <v>2568.2300000000041</v>
      </c>
      <c r="D416" t="str">
        <f ca="1"/>
        <v>Acct  1 - US Bank</v>
      </c>
      <c r="F416" t="str">
        <f ca="1"/>
        <v>Windsurf</v>
      </c>
      <c r="G416" s="8">
        <f ca="1"/>
        <v>46472</v>
      </c>
      <c r="H416" s="107">
        <f ca="1"/>
        <v>14937.710000000003</v>
      </c>
      <c r="I416" s="107">
        <f ca="1"/>
        <v>-13160.61</v>
      </c>
      <c r="J416" s="107">
        <f ca="1"/>
        <v>38544.86</v>
      </c>
      <c r="K416" s="107">
        <f ca="1"/>
        <v>42141.960000000006</v>
      </c>
      <c r="L416" s="107">
        <f ca="1"/>
        <v>2553.2300000000041</v>
      </c>
      <c r="M416" s="107">
        <f ca="1"/>
        <v>12384.479999999998</v>
      </c>
      <c r="N416" s="107">
        <f ca="1"/>
        <v>26368.39</v>
      </c>
      <c r="O416" s="107">
        <f ca="1"/>
        <v>114.43</v>
      </c>
      <c r="P416" s="107">
        <f ca="1"/>
        <v>12062.04</v>
      </c>
      <c r="Q416" s="107">
        <f ca="1"/>
        <v>-2283.04</v>
      </c>
      <c r="R416" s="107">
        <f ca="1"/>
        <v>-6605.82</v>
      </c>
      <c r="S416" s="107">
        <f ca="1"/>
        <v>-4271.75</v>
      </c>
      <c r="T416" s="107">
        <f ca="1"/>
        <v>0</v>
      </c>
      <c r="U416" s="107">
        <f ca="1"/>
        <v>1820</v>
      </c>
      <c r="W416" t="str">
        <f ca="1"/>
        <v>Windsurf</v>
      </c>
      <c r="X416">
        <f ca="1"/>
        <v>46472</v>
      </c>
      <c r="Y416">
        <f ca="1"/>
        <v>2553.2300000000041</v>
      </c>
      <c r="Z416" t="str">
        <f ca="1"/>
        <v>Acct  1 - US Bank</v>
      </c>
      <c r="AA416" t="str">
        <f ca="1"/>
        <v>Windsurf</v>
      </c>
      <c r="AB416">
        <f ca="1"/>
        <v>46472</v>
      </c>
      <c r="AC416">
        <f ca="1"/>
        <v>12384.479999999998</v>
      </c>
      <c r="AD416" t="str">
        <f ca="1"/>
        <v>Acct  2 - Wells Fargo</v>
      </c>
      <c r="AE416" t="str">
        <f ca="1"/>
        <v>Windsurf</v>
      </c>
      <c r="AF416">
        <f ca="1"/>
        <v>46472</v>
      </c>
      <c r="AG416">
        <f ca="1"/>
        <v>26368.39</v>
      </c>
      <c r="AH416" t="str">
        <f ca="1"/>
        <v>Acct  3 - ADP</v>
      </c>
      <c r="AI416" t="str">
        <f ca="1"/>
        <v>Windsurf</v>
      </c>
      <c r="AJ416">
        <f ca="1"/>
        <v>46472</v>
      </c>
      <c r="AK416">
        <f ca="1"/>
        <v>114.43</v>
      </c>
      <c r="AL416" t="str">
        <f ca="1"/>
        <v>Acct  4 - Marcus</v>
      </c>
      <c r="AM416" t="str">
        <f ca="1"/>
        <v>Windsurf</v>
      </c>
      <c r="AN416">
        <f ca="1"/>
        <v>46472</v>
      </c>
      <c r="AO416">
        <f ca="1"/>
        <v>12062.04</v>
      </c>
      <c r="AP416" t="str">
        <f ca="1"/>
        <v>Acct  5 - T.Rowe Price</v>
      </c>
      <c r="AQ416" t="str">
        <f ca="1"/>
        <v>Windsurf</v>
      </c>
      <c r="AR416">
        <f ca="1"/>
        <v>46472</v>
      </c>
      <c r="AS416">
        <f ca="1"/>
        <v>-2283.04</v>
      </c>
      <c r="AT416" t="str">
        <f ca="1"/>
        <v>Acct  6 - Platinum</v>
      </c>
      <c r="AU416" t="str">
        <f ca="1"/>
        <v>Windsurf</v>
      </c>
      <c r="AV416">
        <f ca="1"/>
        <v>46472</v>
      </c>
      <c r="AW416">
        <f ca="1"/>
        <v>-6605.82</v>
      </c>
      <c r="AX416" t="str">
        <f ca="1"/>
        <v>Acct  7 - Visa Go</v>
      </c>
      <c r="AY416" t="str">
        <f ca="1"/>
        <v>Windsurf</v>
      </c>
      <c r="AZ416">
        <f ca="1"/>
        <v>46472</v>
      </c>
      <c r="BA416">
        <f ca="1"/>
        <v>-4271.75</v>
      </c>
      <c r="BB416" t="str">
        <f ca="1"/>
        <v>Acct  8 - CareCredit</v>
      </c>
      <c r="BC416" t="str">
        <f ca="1"/>
        <v>Windsurf</v>
      </c>
      <c r="BD416">
        <f ca="1"/>
        <v>46472</v>
      </c>
      <c r="BE416">
        <f ca="1"/>
        <v>0</v>
      </c>
      <c r="BF416" t="str">
        <f ca="1"/>
        <v>Acct  9 - Costco</v>
      </c>
      <c r="BG416" t="str">
        <f ca="1"/>
        <v>Windsurf</v>
      </c>
      <c r="BH416">
        <f ca="1"/>
        <v>46472</v>
      </c>
      <c r="BI416">
        <f ca="1"/>
        <v>1820</v>
      </c>
      <c r="BJ416" t="str">
        <f ca="1"/>
        <v xml:space="preserve">Acct 10 - </v>
      </c>
      <c r="BK416" t="str">
        <f ca="1"/>
        <v>Windsurf</v>
      </c>
      <c r="BL416">
        <f ca="1"/>
        <v>46472</v>
      </c>
      <c r="BM416">
        <f ca="1"/>
        <v>14937.710000000003</v>
      </c>
      <c r="BN416" t="str">
        <f ca="1"/>
        <v xml:space="preserve"> Checking</v>
      </c>
      <c r="BO416" t="str">
        <f ca="1"/>
        <v>Windsurf</v>
      </c>
      <c r="BP416">
        <f ca="1"/>
        <v>46472</v>
      </c>
      <c r="BQ416">
        <f ca="1"/>
        <v>-13160.61</v>
      </c>
      <c r="BR416" t="str">
        <f ca="1"/>
        <v xml:space="preserve"> Credit</v>
      </c>
      <c r="BS416" t="str">
        <f ca="1"/>
        <v>Windsurf</v>
      </c>
      <c r="BT416">
        <f ca="1"/>
        <v>46472</v>
      </c>
      <c r="BU416">
        <f ca="1"/>
        <v>38544.86</v>
      </c>
      <c r="BV416" t="str">
        <f ca="1"/>
        <v xml:space="preserve"> Savings</v>
      </c>
      <c r="BW416" t="str">
        <f ca="1"/>
        <v>Windsurf</v>
      </c>
      <c r="BX416">
        <f ca="1"/>
        <v>46472</v>
      </c>
      <c r="BY416">
        <f ca="1"/>
        <v>42141.960000000006</v>
      </c>
      <c r="BZ416" t="str">
        <f ca="1"/>
        <v xml:space="preserve"> Net Worth</v>
      </c>
    </row>
    <row r="417" spans="1:78" x14ac:dyDescent="0.25">
      <c r="A417" t="str">
        <f ca="1"/>
        <v>Windsurf</v>
      </c>
      <c r="B417" s="8">
        <f ca="1"/>
        <v>46472</v>
      </c>
      <c r="C417" s="107">
        <f ca="1"/>
        <v>2553.2300000000041</v>
      </c>
      <c r="D417" t="str">
        <f ca="1"/>
        <v>Acct  1 - US Bank</v>
      </c>
      <c r="F417" t="str">
        <f ca="1"/>
        <v>Groceries</v>
      </c>
      <c r="G417" s="8">
        <f ca="1"/>
        <v>46473</v>
      </c>
      <c r="H417" s="107">
        <f ca="1"/>
        <v>14737.710000000003</v>
      </c>
      <c r="I417" s="107">
        <f ca="1"/>
        <v>-13160.61</v>
      </c>
      <c r="J417" s="107">
        <f ca="1"/>
        <v>38544.86</v>
      </c>
      <c r="K417" s="107">
        <f ca="1"/>
        <v>41941.960000000006</v>
      </c>
      <c r="L417" s="107">
        <f ca="1"/>
        <v>2553.2300000000041</v>
      </c>
      <c r="M417" s="107">
        <f ca="1"/>
        <v>12184.479999999998</v>
      </c>
      <c r="N417" s="107">
        <f ca="1"/>
        <v>26368.39</v>
      </c>
      <c r="O417" s="107">
        <f ca="1"/>
        <v>114.43</v>
      </c>
      <c r="P417" s="107">
        <f ca="1"/>
        <v>12062.04</v>
      </c>
      <c r="Q417" s="107">
        <f ca="1"/>
        <v>-2283.04</v>
      </c>
      <c r="R417" s="107">
        <f ca="1"/>
        <v>-6605.82</v>
      </c>
      <c r="S417" s="107">
        <f ca="1"/>
        <v>-4271.75</v>
      </c>
      <c r="T417" s="107">
        <f ca="1"/>
        <v>0</v>
      </c>
      <c r="U417" s="107">
        <f ca="1"/>
        <v>1820</v>
      </c>
      <c r="W417" t="str">
        <f ca="1"/>
        <v>Groceries</v>
      </c>
      <c r="X417">
        <f ca="1"/>
        <v>46473</v>
      </c>
      <c r="Y417">
        <f ca="1"/>
        <v>2553.2300000000041</v>
      </c>
      <c r="Z417" t="str">
        <f ca="1"/>
        <v>Acct  1 - US Bank</v>
      </c>
      <c r="AA417" t="str">
        <f ca="1"/>
        <v>Groceries</v>
      </c>
      <c r="AB417">
        <f ca="1"/>
        <v>46473</v>
      </c>
      <c r="AC417">
        <f ca="1"/>
        <v>12184.479999999998</v>
      </c>
      <c r="AD417" t="str">
        <f ca="1"/>
        <v>Acct  2 - Wells Fargo</v>
      </c>
      <c r="AE417" t="str">
        <f ca="1"/>
        <v>Groceries</v>
      </c>
      <c r="AF417">
        <f ca="1"/>
        <v>46473</v>
      </c>
      <c r="AG417">
        <f ca="1"/>
        <v>26368.39</v>
      </c>
      <c r="AH417" t="str">
        <f ca="1"/>
        <v>Acct  3 - ADP</v>
      </c>
      <c r="AI417" t="str">
        <f ca="1"/>
        <v>Groceries</v>
      </c>
      <c r="AJ417">
        <f ca="1"/>
        <v>46473</v>
      </c>
      <c r="AK417">
        <f ca="1"/>
        <v>114.43</v>
      </c>
      <c r="AL417" t="str">
        <f ca="1"/>
        <v>Acct  4 - Marcus</v>
      </c>
      <c r="AM417" t="str">
        <f ca="1"/>
        <v>Groceries</v>
      </c>
      <c r="AN417">
        <f ca="1"/>
        <v>46473</v>
      </c>
      <c r="AO417">
        <f ca="1"/>
        <v>12062.04</v>
      </c>
      <c r="AP417" t="str">
        <f ca="1"/>
        <v>Acct  5 - T.Rowe Price</v>
      </c>
      <c r="AQ417" t="str">
        <f ca="1"/>
        <v>Groceries</v>
      </c>
      <c r="AR417">
        <f ca="1"/>
        <v>46473</v>
      </c>
      <c r="AS417">
        <f ca="1"/>
        <v>-2283.04</v>
      </c>
      <c r="AT417" t="str">
        <f ca="1"/>
        <v>Acct  6 - Platinum</v>
      </c>
      <c r="AU417" t="str">
        <f ca="1"/>
        <v>Groceries</v>
      </c>
      <c r="AV417">
        <f ca="1"/>
        <v>46473</v>
      </c>
      <c r="AW417">
        <f ca="1"/>
        <v>-6605.82</v>
      </c>
      <c r="AX417" t="str">
        <f ca="1"/>
        <v>Acct  7 - Visa Go</v>
      </c>
      <c r="AY417" t="str">
        <f ca="1"/>
        <v>Groceries</v>
      </c>
      <c r="AZ417">
        <f ca="1"/>
        <v>46473</v>
      </c>
      <c r="BA417">
        <f ca="1"/>
        <v>-4271.75</v>
      </c>
      <c r="BB417" t="str">
        <f ca="1"/>
        <v>Acct  8 - CareCredit</v>
      </c>
      <c r="BC417" t="str">
        <f ca="1"/>
        <v>Groceries</v>
      </c>
      <c r="BD417">
        <f ca="1"/>
        <v>46473</v>
      </c>
      <c r="BE417">
        <f ca="1"/>
        <v>0</v>
      </c>
      <c r="BF417" t="str">
        <f ca="1"/>
        <v>Acct  9 - Costco</v>
      </c>
      <c r="BG417" t="str">
        <f ca="1"/>
        <v>Groceries</v>
      </c>
      <c r="BH417">
        <f ca="1"/>
        <v>46473</v>
      </c>
      <c r="BI417">
        <f ca="1"/>
        <v>1820</v>
      </c>
      <c r="BJ417" t="str">
        <f ca="1"/>
        <v xml:space="preserve">Acct 10 - </v>
      </c>
      <c r="BK417" t="str">
        <f ca="1"/>
        <v>Groceries</v>
      </c>
      <c r="BL417">
        <f ca="1"/>
        <v>46473</v>
      </c>
      <c r="BM417">
        <f ca="1"/>
        <v>14737.710000000003</v>
      </c>
      <c r="BN417" t="str">
        <f ca="1"/>
        <v xml:space="preserve"> Checking</v>
      </c>
      <c r="BO417" t="str">
        <f ca="1"/>
        <v>Groceries</v>
      </c>
      <c r="BP417">
        <f ca="1"/>
        <v>46473</v>
      </c>
      <c r="BQ417">
        <f ca="1"/>
        <v>-13160.61</v>
      </c>
      <c r="BR417" t="str">
        <f ca="1"/>
        <v xml:space="preserve"> Credit</v>
      </c>
      <c r="BS417" t="str">
        <f ca="1"/>
        <v>Groceries</v>
      </c>
      <c r="BT417">
        <f ca="1"/>
        <v>46473</v>
      </c>
      <c r="BU417">
        <f ca="1"/>
        <v>38544.86</v>
      </c>
      <c r="BV417" t="str">
        <f ca="1"/>
        <v xml:space="preserve"> Savings</v>
      </c>
      <c r="BW417" t="str">
        <f ca="1"/>
        <v>Groceries</v>
      </c>
      <c r="BX417">
        <f ca="1"/>
        <v>46473</v>
      </c>
      <c r="BY417">
        <f ca="1"/>
        <v>41941.960000000006</v>
      </c>
      <c r="BZ417" t="str">
        <f ca="1"/>
        <v xml:space="preserve"> Net Worth</v>
      </c>
    </row>
    <row r="418" spans="1:78" x14ac:dyDescent="0.25">
      <c r="A418" t="str">
        <f ca="1"/>
        <v>Groceries</v>
      </c>
      <c r="B418" s="8">
        <f ca="1"/>
        <v>46473</v>
      </c>
      <c r="C418" s="107">
        <f ca="1"/>
        <v>2553.2300000000041</v>
      </c>
      <c r="D418" t="str">
        <f ca="1"/>
        <v>Acct  1 - US Bank</v>
      </c>
      <c r="F418" t="str">
        <f ca="1"/>
        <v>Food &amp; Drinks</v>
      </c>
      <c r="G418" s="8">
        <f ca="1"/>
        <v>46473</v>
      </c>
      <c r="H418" s="107">
        <f ca="1"/>
        <v>14537.710000000003</v>
      </c>
      <c r="I418" s="107">
        <f ca="1"/>
        <v>-13160.61</v>
      </c>
      <c r="J418" s="107">
        <f ca="1"/>
        <v>38544.86</v>
      </c>
      <c r="K418" s="107">
        <f ca="1"/>
        <v>41741.960000000006</v>
      </c>
      <c r="L418" s="107">
        <f ca="1"/>
        <v>2553.2300000000041</v>
      </c>
      <c r="M418" s="107">
        <f ca="1"/>
        <v>11984.479999999998</v>
      </c>
      <c r="N418" s="107">
        <f ca="1"/>
        <v>26368.39</v>
      </c>
      <c r="O418" s="107">
        <f ca="1"/>
        <v>114.43</v>
      </c>
      <c r="P418" s="107">
        <f ca="1"/>
        <v>12062.04</v>
      </c>
      <c r="Q418" s="107">
        <f ca="1"/>
        <v>-2283.04</v>
      </c>
      <c r="R418" s="107">
        <f ca="1"/>
        <v>-6605.82</v>
      </c>
      <c r="S418" s="107">
        <f ca="1"/>
        <v>-4271.75</v>
      </c>
      <c r="T418" s="107">
        <f ca="1"/>
        <v>0</v>
      </c>
      <c r="U418" s="107">
        <f ca="1"/>
        <v>1820</v>
      </c>
      <c r="W418" t="str">
        <f ca="1"/>
        <v>Food &amp; Drinks</v>
      </c>
      <c r="X418">
        <f ca="1"/>
        <v>46473</v>
      </c>
      <c r="Y418">
        <f ca="1"/>
        <v>2553.2300000000041</v>
      </c>
      <c r="Z418" t="str">
        <f ca="1"/>
        <v>Acct  1 - US Bank</v>
      </c>
      <c r="AA418" t="str">
        <f ca="1"/>
        <v>Food &amp; Drinks</v>
      </c>
      <c r="AB418">
        <f ca="1"/>
        <v>46473</v>
      </c>
      <c r="AC418">
        <f ca="1"/>
        <v>11984.479999999998</v>
      </c>
      <c r="AD418" t="str">
        <f ca="1"/>
        <v>Acct  2 - Wells Fargo</v>
      </c>
      <c r="AE418" t="str">
        <f ca="1"/>
        <v>Food &amp; Drinks</v>
      </c>
      <c r="AF418">
        <f ca="1"/>
        <v>46473</v>
      </c>
      <c r="AG418">
        <f ca="1"/>
        <v>26368.39</v>
      </c>
      <c r="AH418" t="str">
        <f ca="1"/>
        <v>Acct  3 - ADP</v>
      </c>
      <c r="AI418" t="str">
        <f ca="1"/>
        <v>Food &amp; Drinks</v>
      </c>
      <c r="AJ418">
        <f ca="1"/>
        <v>46473</v>
      </c>
      <c r="AK418">
        <f ca="1"/>
        <v>114.43</v>
      </c>
      <c r="AL418" t="str">
        <f ca="1"/>
        <v>Acct  4 - Marcus</v>
      </c>
      <c r="AM418" t="str">
        <f ca="1"/>
        <v>Food &amp; Drinks</v>
      </c>
      <c r="AN418">
        <f ca="1"/>
        <v>46473</v>
      </c>
      <c r="AO418">
        <f ca="1"/>
        <v>12062.04</v>
      </c>
      <c r="AP418" t="str">
        <f ca="1"/>
        <v>Acct  5 - T.Rowe Price</v>
      </c>
      <c r="AQ418" t="str">
        <f ca="1"/>
        <v>Food &amp; Drinks</v>
      </c>
      <c r="AR418">
        <f ca="1"/>
        <v>46473</v>
      </c>
      <c r="AS418">
        <f ca="1"/>
        <v>-2283.04</v>
      </c>
      <c r="AT418" t="str">
        <f ca="1"/>
        <v>Acct  6 - Platinum</v>
      </c>
      <c r="AU418" t="str">
        <f ca="1"/>
        <v>Food &amp; Drinks</v>
      </c>
      <c r="AV418">
        <f ca="1"/>
        <v>46473</v>
      </c>
      <c r="AW418">
        <f ca="1"/>
        <v>-6605.82</v>
      </c>
      <c r="AX418" t="str">
        <f ca="1"/>
        <v>Acct  7 - Visa Go</v>
      </c>
      <c r="AY418" t="str">
        <f ca="1"/>
        <v>Food &amp; Drinks</v>
      </c>
      <c r="AZ418">
        <f ca="1"/>
        <v>46473</v>
      </c>
      <c r="BA418">
        <f ca="1"/>
        <v>-4271.75</v>
      </c>
      <c r="BB418" t="str">
        <f ca="1"/>
        <v>Acct  8 - CareCredit</v>
      </c>
      <c r="BC418" t="str">
        <f ca="1"/>
        <v>Food &amp; Drinks</v>
      </c>
      <c r="BD418">
        <f ca="1"/>
        <v>46473</v>
      </c>
      <c r="BE418">
        <f ca="1"/>
        <v>0</v>
      </c>
      <c r="BF418" t="str">
        <f ca="1"/>
        <v>Acct  9 - Costco</v>
      </c>
      <c r="BG418" t="str">
        <f ca="1"/>
        <v>Food &amp; Drinks</v>
      </c>
      <c r="BH418">
        <f ca="1"/>
        <v>46473</v>
      </c>
      <c r="BI418">
        <f ca="1"/>
        <v>1820</v>
      </c>
      <c r="BJ418" t="str">
        <f ca="1"/>
        <v xml:space="preserve">Acct 10 - </v>
      </c>
      <c r="BK418" t="str">
        <f ca="1"/>
        <v>Food &amp; Drinks</v>
      </c>
      <c r="BL418">
        <f ca="1"/>
        <v>46473</v>
      </c>
      <c r="BM418">
        <f ca="1"/>
        <v>14537.710000000003</v>
      </c>
      <c r="BN418" t="str">
        <f ca="1"/>
        <v xml:space="preserve"> Checking</v>
      </c>
      <c r="BO418" t="str">
        <f ca="1"/>
        <v>Food &amp; Drinks</v>
      </c>
      <c r="BP418">
        <f ca="1"/>
        <v>46473</v>
      </c>
      <c r="BQ418">
        <f ca="1"/>
        <v>-13160.61</v>
      </c>
      <c r="BR418" t="str">
        <f ca="1"/>
        <v xml:space="preserve"> Credit</v>
      </c>
      <c r="BS418" t="str">
        <f ca="1"/>
        <v>Food &amp; Drinks</v>
      </c>
      <c r="BT418">
        <f ca="1"/>
        <v>46473</v>
      </c>
      <c r="BU418">
        <f ca="1"/>
        <v>38544.86</v>
      </c>
      <c r="BV418" t="str">
        <f ca="1"/>
        <v xml:space="preserve"> Savings</v>
      </c>
      <c r="BW418" t="str">
        <f ca="1"/>
        <v>Food &amp; Drinks</v>
      </c>
      <c r="BX418">
        <f ca="1"/>
        <v>46473</v>
      </c>
      <c r="BY418">
        <f ca="1"/>
        <v>41741.960000000006</v>
      </c>
      <c r="BZ418" t="str">
        <f ca="1"/>
        <v xml:space="preserve"> Net Worth</v>
      </c>
    </row>
    <row r="419" spans="1:78" x14ac:dyDescent="0.25">
      <c r="A419" t="str">
        <f ca="1"/>
        <v>Food &amp; Drinks</v>
      </c>
      <c r="B419" s="8">
        <f ca="1"/>
        <v>46473</v>
      </c>
      <c r="C419" s="107">
        <f ca="1"/>
        <v>2553.2300000000041</v>
      </c>
      <c r="D419" t="str">
        <f ca="1"/>
        <v>Acct  1 - US Bank</v>
      </c>
      <c r="F419" t="str">
        <f ca="1"/>
        <v>Tidal</v>
      </c>
      <c r="G419" s="8">
        <f ca="1"/>
        <v>46473</v>
      </c>
      <c r="H419" s="107">
        <f ca="1"/>
        <v>14526.720000000001</v>
      </c>
      <c r="I419" s="107">
        <f ca="1"/>
        <v>-13160.61</v>
      </c>
      <c r="J419" s="107">
        <f ca="1"/>
        <v>38544.86</v>
      </c>
      <c r="K419" s="107">
        <f ca="1"/>
        <v>41730.97</v>
      </c>
      <c r="L419" s="107">
        <f ca="1"/>
        <v>2542.2400000000043</v>
      </c>
      <c r="M419" s="107">
        <f ca="1"/>
        <v>11984.479999999998</v>
      </c>
      <c r="N419" s="107">
        <f ca="1"/>
        <v>26368.39</v>
      </c>
      <c r="O419" s="107">
        <f ca="1"/>
        <v>114.43</v>
      </c>
      <c r="P419" s="107">
        <f ca="1"/>
        <v>12062.04</v>
      </c>
      <c r="Q419" s="107">
        <f ca="1"/>
        <v>-2283.04</v>
      </c>
      <c r="R419" s="107">
        <f ca="1"/>
        <v>-6605.82</v>
      </c>
      <c r="S419" s="107">
        <f ca="1"/>
        <v>-4271.75</v>
      </c>
      <c r="T419" s="107">
        <f ca="1"/>
        <v>0</v>
      </c>
      <c r="U419" s="107">
        <f ca="1"/>
        <v>1820</v>
      </c>
      <c r="W419" t="str">
        <f ca="1"/>
        <v>Tidal</v>
      </c>
      <c r="X419">
        <f ca="1"/>
        <v>46473</v>
      </c>
      <c r="Y419">
        <f ca="1"/>
        <v>2542.2400000000043</v>
      </c>
      <c r="Z419" t="str">
        <f ca="1"/>
        <v>Acct  1 - US Bank</v>
      </c>
      <c r="AA419" t="str">
        <f ca="1"/>
        <v>Tidal</v>
      </c>
      <c r="AB419">
        <f ca="1"/>
        <v>46473</v>
      </c>
      <c r="AC419">
        <f ca="1"/>
        <v>11984.479999999998</v>
      </c>
      <c r="AD419" t="str">
        <f ca="1"/>
        <v>Acct  2 - Wells Fargo</v>
      </c>
      <c r="AE419" t="str">
        <f ca="1"/>
        <v>Tidal</v>
      </c>
      <c r="AF419">
        <f ca="1"/>
        <v>46473</v>
      </c>
      <c r="AG419">
        <f ca="1"/>
        <v>26368.39</v>
      </c>
      <c r="AH419" t="str">
        <f ca="1"/>
        <v>Acct  3 - ADP</v>
      </c>
      <c r="AI419" t="str">
        <f ca="1"/>
        <v>Tidal</v>
      </c>
      <c r="AJ419">
        <f ca="1"/>
        <v>46473</v>
      </c>
      <c r="AK419">
        <f ca="1"/>
        <v>114.43</v>
      </c>
      <c r="AL419" t="str">
        <f ca="1"/>
        <v>Acct  4 - Marcus</v>
      </c>
      <c r="AM419" t="str">
        <f ca="1"/>
        <v>Tidal</v>
      </c>
      <c r="AN419">
        <f ca="1"/>
        <v>46473</v>
      </c>
      <c r="AO419">
        <f ca="1"/>
        <v>12062.04</v>
      </c>
      <c r="AP419" t="str">
        <f ca="1"/>
        <v>Acct  5 - T.Rowe Price</v>
      </c>
      <c r="AQ419" t="str">
        <f ca="1"/>
        <v>Tidal</v>
      </c>
      <c r="AR419">
        <f ca="1"/>
        <v>46473</v>
      </c>
      <c r="AS419">
        <f ca="1"/>
        <v>-2283.04</v>
      </c>
      <c r="AT419" t="str">
        <f ca="1"/>
        <v>Acct  6 - Platinum</v>
      </c>
      <c r="AU419" t="str">
        <f ca="1"/>
        <v>Tidal</v>
      </c>
      <c r="AV419">
        <f ca="1"/>
        <v>46473</v>
      </c>
      <c r="AW419">
        <f ca="1"/>
        <v>-6605.82</v>
      </c>
      <c r="AX419" t="str">
        <f ca="1"/>
        <v>Acct  7 - Visa Go</v>
      </c>
      <c r="AY419" t="str">
        <f ca="1"/>
        <v>Tidal</v>
      </c>
      <c r="AZ419">
        <f ca="1"/>
        <v>46473</v>
      </c>
      <c r="BA419">
        <f ca="1"/>
        <v>-4271.75</v>
      </c>
      <c r="BB419" t="str">
        <f ca="1"/>
        <v>Acct  8 - CareCredit</v>
      </c>
      <c r="BC419" t="str">
        <f ca="1"/>
        <v>Tidal</v>
      </c>
      <c r="BD419">
        <f ca="1"/>
        <v>46473</v>
      </c>
      <c r="BE419">
        <f ca="1"/>
        <v>0</v>
      </c>
      <c r="BF419" t="str">
        <f ca="1"/>
        <v>Acct  9 - Costco</v>
      </c>
      <c r="BG419" t="str">
        <f ca="1"/>
        <v>Tidal</v>
      </c>
      <c r="BH419">
        <f ca="1"/>
        <v>46473</v>
      </c>
      <c r="BI419">
        <f ca="1"/>
        <v>1820</v>
      </c>
      <c r="BJ419" t="str">
        <f ca="1"/>
        <v xml:space="preserve">Acct 10 - </v>
      </c>
      <c r="BK419" t="str">
        <f ca="1"/>
        <v>Tidal</v>
      </c>
      <c r="BL419">
        <f ca="1"/>
        <v>46473</v>
      </c>
      <c r="BM419">
        <f ca="1"/>
        <v>14526.720000000001</v>
      </c>
      <c r="BN419" t="str">
        <f ca="1"/>
        <v xml:space="preserve"> Checking</v>
      </c>
      <c r="BO419" t="str">
        <f ca="1"/>
        <v>Tidal</v>
      </c>
      <c r="BP419">
        <f ca="1"/>
        <v>46473</v>
      </c>
      <c r="BQ419">
        <f ca="1"/>
        <v>-13160.61</v>
      </c>
      <c r="BR419" t="str">
        <f ca="1"/>
        <v xml:space="preserve"> Credit</v>
      </c>
      <c r="BS419" t="str">
        <f ca="1"/>
        <v>Tidal</v>
      </c>
      <c r="BT419">
        <f ca="1"/>
        <v>46473</v>
      </c>
      <c r="BU419">
        <f ca="1"/>
        <v>38544.86</v>
      </c>
      <c r="BV419" t="str">
        <f ca="1"/>
        <v xml:space="preserve"> Savings</v>
      </c>
      <c r="BW419" t="str">
        <f ca="1"/>
        <v>Tidal</v>
      </c>
      <c r="BX419">
        <f ca="1"/>
        <v>46473</v>
      </c>
      <c r="BY419">
        <f ca="1"/>
        <v>41730.97</v>
      </c>
      <c r="BZ419" t="str">
        <f ca="1"/>
        <v xml:space="preserve"> Net Worth</v>
      </c>
    </row>
    <row r="420" spans="1:78" x14ac:dyDescent="0.25">
      <c r="A420" t="str">
        <f ca="1"/>
        <v>Tidal</v>
      </c>
      <c r="B420" s="8">
        <f ca="1"/>
        <v>46473</v>
      </c>
      <c r="C420" s="107">
        <f ca="1"/>
        <v>2542.2400000000043</v>
      </c>
      <c r="D420" t="str">
        <f ca="1"/>
        <v>Acct  1 - US Bank</v>
      </c>
      <c r="F420" t="str">
        <f ca="1"/>
        <v>Costco Citi</v>
      </c>
      <c r="G420" s="8">
        <f ca="1"/>
        <v>46474</v>
      </c>
      <c r="H420" s="107">
        <f ca="1"/>
        <v>14386.720000000001</v>
      </c>
      <c r="I420" s="107">
        <f ca="1"/>
        <v>-13160.61</v>
      </c>
      <c r="J420" s="107">
        <f ca="1"/>
        <v>38544.86</v>
      </c>
      <c r="K420" s="107">
        <f ca="1"/>
        <v>41730.97</v>
      </c>
      <c r="L420" s="107">
        <f ca="1"/>
        <v>2402.2400000000043</v>
      </c>
      <c r="M420" s="107">
        <f ca="1"/>
        <v>11984.479999999998</v>
      </c>
      <c r="N420" s="107">
        <f ca="1"/>
        <v>26368.39</v>
      </c>
      <c r="O420" s="107">
        <f ca="1"/>
        <v>114.43</v>
      </c>
      <c r="P420" s="107">
        <f ca="1"/>
        <v>12062.04</v>
      </c>
      <c r="Q420" s="107">
        <f ca="1"/>
        <v>-2283.04</v>
      </c>
      <c r="R420" s="107">
        <f ca="1"/>
        <v>-6605.82</v>
      </c>
      <c r="S420" s="107">
        <f ca="1"/>
        <v>-4271.75</v>
      </c>
      <c r="T420" s="107">
        <f ca="1"/>
        <v>0</v>
      </c>
      <c r="U420" s="107">
        <f ca="1"/>
        <v>1960</v>
      </c>
      <c r="W420" t="str">
        <f ca="1"/>
        <v>Costco Citi</v>
      </c>
      <c r="X420">
        <f ca="1"/>
        <v>46474</v>
      </c>
      <c r="Y420">
        <f ca="1"/>
        <v>2402.2400000000043</v>
      </c>
      <c r="Z420" t="str">
        <f ca="1"/>
        <v>Acct  1 - US Bank</v>
      </c>
      <c r="AA420" t="str">
        <f ca="1"/>
        <v>Costco Citi</v>
      </c>
      <c r="AB420">
        <f ca="1"/>
        <v>46474</v>
      </c>
      <c r="AC420">
        <f ca="1"/>
        <v>11984.479999999998</v>
      </c>
      <c r="AD420" t="str">
        <f ca="1"/>
        <v>Acct  2 - Wells Fargo</v>
      </c>
      <c r="AE420" t="str">
        <f ca="1"/>
        <v>Costco Citi</v>
      </c>
      <c r="AF420">
        <f ca="1"/>
        <v>46474</v>
      </c>
      <c r="AG420">
        <f ca="1"/>
        <v>26368.39</v>
      </c>
      <c r="AH420" t="str">
        <f ca="1"/>
        <v>Acct  3 - ADP</v>
      </c>
      <c r="AI420" t="str">
        <f ca="1"/>
        <v>Costco Citi</v>
      </c>
      <c r="AJ420">
        <f ca="1"/>
        <v>46474</v>
      </c>
      <c r="AK420">
        <f ca="1"/>
        <v>114.43</v>
      </c>
      <c r="AL420" t="str">
        <f ca="1"/>
        <v>Acct  4 - Marcus</v>
      </c>
      <c r="AM420" t="str">
        <f ca="1"/>
        <v>Costco Citi</v>
      </c>
      <c r="AN420">
        <f ca="1"/>
        <v>46474</v>
      </c>
      <c r="AO420">
        <f ca="1"/>
        <v>12062.04</v>
      </c>
      <c r="AP420" t="str">
        <f ca="1"/>
        <v>Acct  5 - T.Rowe Price</v>
      </c>
      <c r="AQ420" t="str">
        <f ca="1"/>
        <v>Costco Citi</v>
      </c>
      <c r="AR420">
        <f ca="1"/>
        <v>46474</v>
      </c>
      <c r="AS420">
        <f ca="1"/>
        <v>-2283.04</v>
      </c>
      <c r="AT420" t="str">
        <f ca="1"/>
        <v>Acct  6 - Platinum</v>
      </c>
      <c r="AU420" t="str">
        <f ca="1"/>
        <v>Costco Citi</v>
      </c>
      <c r="AV420">
        <f ca="1"/>
        <v>46474</v>
      </c>
      <c r="AW420">
        <f ca="1"/>
        <v>-6605.82</v>
      </c>
      <c r="AX420" t="str">
        <f ca="1"/>
        <v>Acct  7 - Visa Go</v>
      </c>
      <c r="AY420" t="str">
        <f ca="1"/>
        <v>Costco Citi</v>
      </c>
      <c r="AZ420">
        <f ca="1"/>
        <v>46474</v>
      </c>
      <c r="BA420">
        <f ca="1"/>
        <v>-4271.75</v>
      </c>
      <c r="BB420" t="str">
        <f ca="1"/>
        <v>Acct  8 - CareCredit</v>
      </c>
      <c r="BC420" t="str">
        <f ca="1"/>
        <v>Costco Citi</v>
      </c>
      <c r="BD420">
        <f ca="1"/>
        <v>46474</v>
      </c>
      <c r="BE420">
        <f ca="1"/>
        <v>0</v>
      </c>
      <c r="BF420" t="str">
        <f ca="1"/>
        <v>Acct  9 - Costco</v>
      </c>
      <c r="BG420" t="str">
        <f ca="1"/>
        <v>Costco Citi</v>
      </c>
      <c r="BH420">
        <f ca="1"/>
        <v>46474</v>
      </c>
      <c r="BI420">
        <f ca="1"/>
        <v>1960</v>
      </c>
      <c r="BJ420" t="str">
        <f ca="1"/>
        <v xml:space="preserve">Acct 10 - </v>
      </c>
      <c r="BK420" t="str">
        <f ca="1"/>
        <v>Costco Citi</v>
      </c>
      <c r="BL420">
        <f ca="1"/>
        <v>46474</v>
      </c>
      <c r="BM420">
        <f ca="1"/>
        <v>14386.720000000001</v>
      </c>
      <c r="BN420" t="str">
        <f ca="1"/>
        <v xml:space="preserve"> Checking</v>
      </c>
      <c r="BO420" t="str">
        <f ca="1"/>
        <v>Costco Citi</v>
      </c>
      <c r="BP420">
        <f ca="1"/>
        <v>46474</v>
      </c>
      <c r="BQ420">
        <f ca="1"/>
        <v>-13160.61</v>
      </c>
      <c r="BR420" t="str">
        <f ca="1"/>
        <v xml:space="preserve"> Credit</v>
      </c>
      <c r="BS420" t="str">
        <f ca="1"/>
        <v>Costco Citi</v>
      </c>
      <c r="BT420">
        <f ca="1"/>
        <v>46474</v>
      </c>
      <c r="BU420">
        <f ca="1"/>
        <v>38544.86</v>
      </c>
      <c r="BV420" t="str">
        <f ca="1"/>
        <v xml:space="preserve"> Savings</v>
      </c>
      <c r="BW420" t="str">
        <f ca="1"/>
        <v>Costco Citi</v>
      </c>
      <c r="BX420">
        <f ca="1"/>
        <v>46474</v>
      </c>
      <c r="BY420">
        <f ca="1"/>
        <v>41730.97</v>
      </c>
      <c r="BZ420" t="str">
        <f ca="1"/>
        <v xml:space="preserve"> Net Worth</v>
      </c>
    </row>
    <row r="421" spans="1:78" x14ac:dyDescent="0.25">
      <c r="A421" t="str">
        <f ca="1"/>
        <v>Costco Citi</v>
      </c>
      <c r="B421" s="8">
        <f ca="1"/>
        <v>46474</v>
      </c>
      <c r="C421" s="107">
        <f ca="1"/>
        <v>2402.2400000000043</v>
      </c>
      <c r="D421" t="str">
        <f ca="1"/>
        <v>Acct  1 - US Bank</v>
      </c>
      <c r="F421" t="str">
        <f ca="1"/>
        <v>Kulo Transfer</v>
      </c>
      <c r="G421" s="8">
        <f ca="1"/>
        <v>46474</v>
      </c>
      <c r="H421" s="107">
        <f ca="1"/>
        <v>15436.720000000001</v>
      </c>
      <c r="I421" s="107">
        <f ca="1"/>
        <v>-13160.61</v>
      </c>
      <c r="J421" s="107">
        <f ca="1"/>
        <v>38544.86</v>
      </c>
      <c r="K421" s="107">
        <f ca="1"/>
        <v>42780.97</v>
      </c>
      <c r="L421" s="107">
        <f ca="1"/>
        <v>3452.2400000000043</v>
      </c>
      <c r="M421" s="107">
        <f ca="1"/>
        <v>11984.479999999998</v>
      </c>
      <c r="N421" s="107">
        <f ca="1"/>
        <v>26368.39</v>
      </c>
      <c r="O421" s="107">
        <f ca="1"/>
        <v>114.43</v>
      </c>
      <c r="P421" s="107">
        <f ca="1"/>
        <v>12062.04</v>
      </c>
      <c r="Q421" s="107">
        <f ca="1"/>
        <v>-2283.04</v>
      </c>
      <c r="R421" s="107">
        <f ca="1"/>
        <v>-6605.82</v>
      </c>
      <c r="S421" s="107">
        <f ca="1"/>
        <v>-4271.75</v>
      </c>
      <c r="T421" s="107">
        <f ca="1"/>
        <v>0</v>
      </c>
      <c r="U421" s="107">
        <f ca="1"/>
        <v>1960</v>
      </c>
      <c r="W421" t="str">
        <f ca="1"/>
        <v>Kulo Transfer</v>
      </c>
      <c r="X421">
        <f ca="1"/>
        <v>46474</v>
      </c>
      <c r="Y421">
        <f ca="1"/>
        <v>3452.2400000000043</v>
      </c>
      <c r="Z421" t="str">
        <f ca="1"/>
        <v>Acct  1 - US Bank</v>
      </c>
      <c r="AA421" t="str">
        <f ca="1"/>
        <v>Kulo Transfer</v>
      </c>
      <c r="AB421">
        <f ca="1"/>
        <v>46474</v>
      </c>
      <c r="AC421">
        <f ca="1"/>
        <v>11984.479999999998</v>
      </c>
      <c r="AD421" t="str">
        <f ca="1"/>
        <v>Acct  2 - Wells Fargo</v>
      </c>
      <c r="AE421" t="str">
        <f ca="1"/>
        <v>Kulo Transfer</v>
      </c>
      <c r="AF421">
        <f ca="1"/>
        <v>46474</v>
      </c>
      <c r="AG421">
        <f ca="1"/>
        <v>26368.39</v>
      </c>
      <c r="AH421" t="str">
        <f ca="1"/>
        <v>Acct  3 - ADP</v>
      </c>
      <c r="AI421" t="str">
        <f ca="1"/>
        <v>Kulo Transfer</v>
      </c>
      <c r="AJ421">
        <f ca="1"/>
        <v>46474</v>
      </c>
      <c r="AK421">
        <f ca="1"/>
        <v>114.43</v>
      </c>
      <c r="AL421" t="str">
        <f ca="1"/>
        <v>Acct  4 - Marcus</v>
      </c>
      <c r="AM421" t="str">
        <f ca="1"/>
        <v>Kulo Transfer</v>
      </c>
      <c r="AN421">
        <f ca="1"/>
        <v>46474</v>
      </c>
      <c r="AO421">
        <f ca="1"/>
        <v>12062.04</v>
      </c>
      <c r="AP421" t="str">
        <f ca="1"/>
        <v>Acct  5 - T.Rowe Price</v>
      </c>
      <c r="AQ421" t="str">
        <f ca="1"/>
        <v>Kulo Transfer</v>
      </c>
      <c r="AR421">
        <f ca="1"/>
        <v>46474</v>
      </c>
      <c r="AS421">
        <f ca="1"/>
        <v>-2283.04</v>
      </c>
      <c r="AT421" t="str">
        <f ca="1"/>
        <v>Acct  6 - Platinum</v>
      </c>
      <c r="AU421" t="str">
        <f ca="1"/>
        <v>Kulo Transfer</v>
      </c>
      <c r="AV421">
        <f ca="1"/>
        <v>46474</v>
      </c>
      <c r="AW421">
        <f ca="1"/>
        <v>-6605.82</v>
      </c>
      <c r="AX421" t="str">
        <f ca="1"/>
        <v>Acct  7 - Visa Go</v>
      </c>
      <c r="AY421" t="str">
        <f ca="1"/>
        <v>Kulo Transfer</v>
      </c>
      <c r="AZ421">
        <f ca="1"/>
        <v>46474</v>
      </c>
      <c r="BA421">
        <f ca="1"/>
        <v>-4271.75</v>
      </c>
      <c r="BB421" t="str">
        <f ca="1"/>
        <v>Acct  8 - CareCredit</v>
      </c>
      <c r="BC421" t="str">
        <f ca="1"/>
        <v>Kulo Transfer</v>
      </c>
      <c r="BD421">
        <f ca="1"/>
        <v>46474</v>
      </c>
      <c r="BE421">
        <f ca="1"/>
        <v>0</v>
      </c>
      <c r="BF421" t="str">
        <f ca="1"/>
        <v>Acct  9 - Costco</v>
      </c>
      <c r="BG421" t="str">
        <f ca="1"/>
        <v>Kulo Transfer</v>
      </c>
      <c r="BH421">
        <f ca="1"/>
        <v>46474</v>
      </c>
      <c r="BI421">
        <f ca="1"/>
        <v>1960</v>
      </c>
      <c r="BJ421" t="str">
        <f ca="1"/>
        <v xml:space="preserve">Acct 10 - </v>
      </c>
      <c r="BK421" t="str">
        <f ca="1"/>
        <v>Kulo Transfer</v>
      </c>
      <c r="BL421">
        <f ca="1"/>
        <v>46474</v>
      </c>
      <c r="BM421">
        <f ca="1"/>
        <v>15436.720000000001</v>
      </c>
      <c r="BN421" t="str">
        <f ca="1"/>
        <v xml:space="preserve"> Checking</v>
      </c>
      <c r="BO421" t="str">
        <f ca="1"/>
        <v>Kulo Transfer</v>
      </c>
      <c r="BP421">
        <f ca="1"/>
        <v>46474</v>
      </c>
      <c r="BQ421">
        <f ca="1"/>
        <v>-13160.61</v>
      </c>
      <c r="BR421" t="str">
        <f ca="1"/>
        <v xml:space="preserve"> Credit</v>
      </c>
      <c r="BS421" t="str">
        <f ca="1"/>
        <v>Kulo Transfer</v>
      </c>
      <c r="BT421">
        <f ca="1"/>
        <v>46474</v>
      </c>
      <c r="BU421">
        <f ca="1"/>
        <v>38544.86</v>
      </c>
      <c r="BV421" t="str">
        <f ca="1"/>
        <v xml:space="preserve"> Savings</v>
      </c>
      <c r="BW421" t="str">
        <f ca="1"/>
        <v>Kulo Transfer</v>
      </c>
      <c r="BX421">
        <f ca="1"/>
        <v>46474</v>
      </c>
      <c r="BY421">
        <f ca="1"/>
        <v>42780.97</v>
      </c>
      <c r="BZ421" t="str">
        <f ca="1"/>
        <v xml:space="preserve"> Net Worth</v>
      </c>
    </row>
    <row r="422" spans="1:78" x14ac:dyDescent="0.25">
      <c r="A422" t="str">
        <f ca="1"/>
        <v>Kulo Transfer</v>
      </c>
      <c r="B422" s="8">
        <f ca="1"/>
        <v>46474</v>
      </c>
      <c r="C422" s="107">
        <f ca="1"/>
        <v>3452.2400000000043</v>
      </c>
      <c r="D422" t="str">
        <f ca="1"/>
        <v>Acct  1 - US Bank</v>
      </c>
      <c r="F422" t="str">
        <f ca="1"/>
        <v>Kulo SDGE</v>
      </c>
      <c r="G422" s="8">
        <f ca="1"/>
        <v>46474</v>
      </c>
      <c r="H422" s="107">
        <f ca="1"/>
        <v>15354.720000000001</v>
      </c>
      <c r="I422" s="107">
        <f ca="1"/>
        <v>-13160.61</v>
      </c>
      <c r="J422" s="107">
        <f ca="1"/>
        <v>38544.86</v>
      </c>
      <c r="K422" s="107">
        <f ca="1"/>
        <v>42698.97</v>
      </c>
      <c r="L422" s="107">
        <f ca="1"/>
        <v>3370.2400000000043</v>
      </c>
      <c r="M422" s="107">
        <f ca="1"/>
        <v>11984.479999999998</v>
      </c>
      <c r="N422" s="107">
        <f ca="1"/>
        <v>26368.39</v>
      </c>
      <c r="O422" s="107">
        <f ca="1"/>
        <v>114.43</v>
      </c>
      <c r="P422" s="107">
        <f ca="1"/>
        <v>12062.04</v>
      </c>
      <c r="Q422" s="107">
        <f ca="1"/>
        <v>-2283.04</v>
      </c>
      <c r="R422" s="107">
        <f ca="1"/>
        <v>-6605.82</v>
      </c>
      <c r="S422" s="107">
        <f ca="1"/>
        <v>-4271.75</v>
      </c>
      <c r="T422" s="107">
        <f ca="1"/>
        <v>0</v>
      </c>
      <c r="U422" s="107">
        <f ca="1"/>
        <v>1960</v>
      </c>
      <c r="W422" t="str">
        <f ca="1"/>
        <v>Kulo SDGE</v>
      </c>
      <c r="X422">
        <f ca="1"/>
        <v>46474</v>
      </c>
      <c r="Y422">
        <f ca="1"/>
        <v>3370.2400000000043</v>
      </c>
      <c r="Z422" t="str">
        <f ca="1"/>
        <v>Acct  1 - US Bank</v>
      </c>
      <c r="AA422" t="str">
        <f ca="1"/>
        <v>Kulo SDGE</v>
      </c>
      <c r="AB422">
        <f ca="1"/>
        <v>46474</v>
      </c>
      <c r="AC422">
        <f ca="1"/>
        <v>11984.479999999998</v>
      </c>
      <c r="AD422" t="str">
        <f ca="1"/>
        <v>Acct  2 - Wells Fargo</v>
      </c>
      <c r="AE422" t="str">
        <f ca="1"/>
        <v>Kulo SDGE</v>
      </c>
      <c r="AF422">
        <f ca="1"/>
        <v>46474</v>
      </c>
      <c r="AG422">
        <f ca="1"/>
        <v>26368.39</v>
      </c>
      <c r="AH422" t="str">
        <f ca="1"/>
        <v>Acct  3 - ADP</v>
      </c>
      <c r="AI422" t="str">
        <f ca="1"/>
        <v>Kulo SDGE</v>
      </c>
      <c r="AJ422">
        <f ca="1"/>
        <v>46474</v>
      </c>
      <c r="AK422">
        <f ca="1"/>
        <v>114.43</v>
      </c>
      <c r="AL422" t="str">
        <f ca="1"/>
        <v>Acct  4 - Marcus</v>
      </c>
      <c r="AM422" t="str">
        <f ca="1"/>
        <v>Kulo SDGE</v>
      </c>
      <c r="AN422">
        <f ca="1"/>
        <v>46474</v>
      </c>
      <c r="AO422">
        <f ca="1"/>
        <v>12062.04</v>
      </c>
      <c r="AP422" t="str">
        <f ca="1"/>
        <v>Acct  5 - T.Rowe Price</v>
      </c>
      <c r="AQ422" t="str">
        <f ca="1"/>
        <v>Kulo SDGE</v>
      </c>
      <c r="AR422">
        <f ca="1"/>
        <v>46474</v>
      </c>
      <c r="AS422">
        <f ca="1"/>
        <v>-2283.04</v>
      </c>
      <c r="AT422" t="str">
        <f ca="1"/>
        <v>Acct  6 - Platinum</v>
      </c>
      <c r="AU422" t="str">
        <f ca="1"/>
        <v>Kulo SDGE</v>
      </c>
      <c r="AV422">
        <f ca="1"/>
        <v>46474</v>
      </c>
      <c r="AW422">
        <f ca="1"/>
        <v>-6605.82</v>
      </c>
      <c r="AX422" t="str">
        <f ca="1"/>
        <v>Acct  7 - Visa Go</v>
      </c>
      <c r="AY422" t="str">
        <f ca="1"/>
        <v>Kulo SDGE</v>
      </c>
      <c r="AZ422">
        <f ca="1"/>
        <v>46474</v>
      </c>
      <c r="BA422">
        <f ca="1"/>
        <v>-4271.75</v>
      </c>
      <c r="BB422" t="str">
        <f ca="1"/>
        <v>Acct  8 - CareCredit</v>
      </c>
      <c r="BC422" t="str">
        <f ca="1"/>
        <v>Kulo SDGE</v>
      </c>
      <c r="BD422">
        <f ca="1"/>
        <v>46474</v>
      </c>
      <c r="BE422">
        <f ca="1"/>
        <v>0</v>
      </c>
      <c r="BF422" t="str">
        <f ca="1"/>
        <v>Acct  9 - Costco</v>
      </c>
      <c r="BG422" t="str">
        <f ca="1"/>
        <v>Kulo SDGE</v>
      </c>
      <c r="BH422">
        <f ca="1"/>
        <v>46474</v>
      </c>
      <c r="BI422">
        <f ca="1"/>
        <v>1960</v>
      </c>
      <c r="BJ422" t="str">
        <f ca="1"/>
        <v xml:space="preserve">Acct 10 - </v>
      </c>
      <c r="BK422" t="str">
        <f ca="1"/>
        <v>Kulo SDGE</v>
      </c>
      <c r="BL422">
        <f ca="1"/>
        <v>46474</v>
      </c>
      <c r="BM422">
        <f ca="1"/>
        <v>15354.720000000001</v>
      </c>
      <c r="BN422" t="str">
        <f ca="1"/>
        <v xml:space="preserve"> Checking</v>
      </c>
      <c r="BO422" t="str">
        <f ca="1"/>
        <v>Kulo SDGE</v>
      </c>
      <c r="BP422">
        <f ca="1"/>
        <v>46474</v>
      </c>
      <c r="BQ422">
        <f ca="1"/>
        <v>-13160.61</v>
      </c>
      <c r="BR422" t="str">
        <f ca="1"/>
        <v xml:space="preserve"> Credit</v>
      </c>
      <c r="BS422" t="str">
        <f ca="1"/>
        <v>Kulo SDGE</v>
      </c>
      <c r="BT422">
        <f ca="1"/>
        <v>46474</v>
      </c>
      <c r="BU422">
        <f ca="1"/>
        <v>38544.86</v>
      </c>
      <c r="BV422" t="str">
        <f ca="1"/>
        <v xml:space="preserve"> Savings</v>
      </c>
      <c r="BW422" t="str">
        <f ca="1"/>
        <v>Kulo SDGE</v>
      </c>
      <c r="BX422">
        <f ca="1"/>
        <v>46474</v>
      </c>
      <c r="BY422">
        <f ca="1"/>
        <v>42698.97</v>
      </c>
      <c r="BZ422" t="str">
        <f ca="1"/>
        <v xml:space="preserve"> Net Worth</v>
      </c>
    </row>
    <row r="423" spans="1:78" x14ac:dyDescent="0.25">
      <c r="A423" t="str">
        <f ca="1"/>
        <v>Kulo SDGE</v>
      </c>
      <c r="B423" s="8">
        <f ca="1"/>
        <v>46474</v>
      </c>
      <c r="C423" s="107">
        <f ca="1"/>
        <v>3370.2400000000043</v>
      </c>
      <c r="D423" t="str">
        <f ca="1"/>
        <v>Acct  1 - US Bank</v>
      </c>
      <c r="F423" t="str">
        <f ca="1"/>
        <v>SDGE</v>
      </c>
      <c r="G423" s="8">
        <f ca="1"/>
        <v>46474</v>
      </c>
      <c r="H423" s="107">
        <f ca="1"/>
        <v>15270.720000000001</v>
      </c>
      <c r="I423" s="107">
        <f ca="1"/>
        <v>-13160.61</v>
      </c>
      <c r="J423" s="107">
        <f ca="1"/>
        <v>38544.86</v>
      </c>
      <c r="K423" s="107">
        <f ca="1"/>
        <v>42614.97</v>
      </c>
      <c r="L423" s="107">
        <f ca="1"/>
        <v>3286.2400000000043</v>
      </c>
      <c r="M423" s="107">
        <f ca="1"/>
        <v>11984.479999999998</v>
      </c>
      <c r="N423" s="107">
        <f ca="1"/>
        <v>26368.39</v>
      </c>
      <c r="O423" s="107">
        <f ca="1"/>
        <v>114.43</v>
      </c>
      <c r="P423" s="107">
        <f ca="1"/>
        <v>12062.04</v>
      </c>
      <c r="Q423" s="107">
        <f ca="1"/>
        <v>-2283.04</v>
      </c>
      <c r="R423" s="107">
        <f ca="1"/>
        <v>-6605.82</v>
      </c>
      <c r="S423" s="107">
        <f ca="1"/>
        <v>-4271.75</v>
      </c>
      <c r="T423" s="107">
        <f ca="1"/>
        <v>0</v>
      </c>
      <c r="U423" s="107">
        <f ca="1"/>
        <v>1960</v>
      </c>
      <c r="W423" t="str">
        <f ca="1"/>
        <v>SDGE</v>
      </c>
      <c r="X423">
        <f ca="1"/>
        <v>46474</v>
      </c>
      <c r="Y423">
        <f ca="1"/>
        <v>3286.2400000000043</v>
      </c>
      <c r="Z423" t="str">
        <f ca="1"/>
        <v>Acct  1 - US Bank</v>
      </c>
      <c r="AA423" t="str">
        <f ca="1"/>
        <v>SDGE</v>
      </c>
      <c r="AB423">
        <f ca="1"/>
        <v>46474</v>
      </c>
      <c r="AC423">
        <f ca="1"/>
        <v>11984.479999999998</v>
      </c>
      <c r="AD423" t="str">
        <f ca="1"/>
        <v>Acct  2 - Wells Fargo</v>
      </c>
      <c r="AE423" t="str">
        <f ca="1"/>
        <v>SDGE</v>
      </c>
      <c r="AF423">
        <f ca="1"/>
        <v>46474</v>
      </c>
      <c r="AG423">
        <f ca="1"/>
        <v>26368.39</v>
      </c>
      <c r="AH423" t="str">
        <f ca="1"/>
        <v>Acct  3 - ADP</v>
      </c>
      <c r="AI423" t="str">
        <f ca="1"/>
        <v>SDGE</v>
      </c>
      <c r="AJ423">
        <f ca="1"/>
        <v>46474</v>
      </c>
      <c r="AK423">
        <f ca="1"/>
        <v>114.43</v>
      </c>
      <c r="AL423" t="str">
        <f ca="1"/>
        <v>Acct  4 - Marcus</v>
      </c>
      <c r="AM423" t="str">
        <f ca="1"/>
        <v>SDGE</v>
      </c>
      <c r="AN423">
        <f ca="1"/>
        <v>46474</v>
      </c>
      <c r="AO423">
        <f ca="1"/>
        <v>12062.04</v>
      </c>
      <c r="AP423" t="str">
        <f ca="1"/>
        <v>Acct  5 - T.Rowe Price</v>
      </c>
      <c r="AQ423" t="str">
        <f ca="1"/>
        <v>SDGE</v>
      </c>
      <c r="AR423">
        <f ca="1"/>
        <v>46474</v>
      </c>
      <c r="AS423">
        <f ca="1"/>
        <v>-2283.04</v>
      </c>
      <c r="AT423" t="str">
        <f ca="1"/>
        <v>Acct  6 - Platinum</v>
      </c>
      <c r="AU423" t="str">
        <f ca="1"/>
        <v>SDGE</v>
      </c>
      <c r="AV423">
        <f ca="1"/>
        <v>46474</v>
      </c>
      <c r="AW423">
        <f ca="1"/>
        <v>-6605.82</v>
      </c>
      <c r="AX423" t="str">
        <f ca="1"/>
        <v>Acct  7 - Visa Go</v>
      </c>
      <c r="AY423" t="str">
        <f ca="1"/>
        <v>SDGE</v>
      </c>
      <c r="AZ423">
        <f ca="1"/>
        <v>46474</v>
      </c>
      <c r="BA423">
        <f ca="1"/>
        <v>-4271.75</v>
      </c>
      <c r="BB423" t="str">
        <f ca="1"/>
        <v>Acct  8 - CareCredit</v>
      </c>
      <c r="BC423" t="str">
        <f ca="1"/>
        <v>SDGE</v>
      </c>
      <c r="BD423">
        <f ca="1"/>
        <v>46474</v>
      </c>
      <c r="BE423">
        <f ca="1"/>
        <v>0</v>
      </c>
      <c r="BF423" t="str">
        <f ca="1"/>
        <v>Acct  9 - Costco</v>
      </c>
      <c r="BG423" t="str">
        <f ca="1"/>
        <v>SDGE</v>
      </c>
      <c r="BH423">
        <f ca="1"/>
        <v>46474</v>
      </c>
      <c r="BI423">
        <f ca="1"/>
        <v>1960</v>
      </c>
      <c r="BJ423" t="str">
        <f ca="1"/>
        <v xml:space="preserve">Acct 10 - </v>
      </c>
      <c r="BK423" t="str">
        <f ca="1"/>
        <v>SDGE</v>
      </c>
      <c r="BL423">
        <f ca="1"/>
        <v>46474</v>
      </c>
      <c r="BM423">
        <f ca="1"/>
        <v>15270.720000000001</v>
      </c>
      <c r="BN423" t="str">
        <f ca="1"/>
        <v xml:space="preserve"> Checking</v>
      </c>
      <c r="BO423" t="str">
        <f ca="1"/>
        <v>SDGE</v>
      </c>
      <c r="BP423">
        <f ca="1"/>
        <v>46474</v>
      </c>
      <c r="BQ423">
        <f ca="1"/>
        <v>-13160.61</v>
      </c>
      <c r="BR423" t="str">
        <f ca="1"/>
        <v xml:space="preserve"> Credit</v>
      </c>
      <c r="BS423" t="str">
        <f ca="1"/>
        <v>SDGE</v>
      </c>
      <c r="BT423">
        <f ca="1"/>
        <v>46474</v>
      </c>
      <c r="BU423">
        <f ca="1"/>
        <v>38544.86</v>
      </c>
      <c r="BV423" t="str">
        <f ca="1"/>
        <v xml:space="preserve"> Savings</v>
      </c>
      <c r="BW423" t="str">
        <f ca="1"/>
        <v>SDGE</v>
      </c>
      <c r="BX423">
        <f ca="1"/>
        <v>46474</v>
      </c>
      <c r="BY423">
        <f ca="1"/>
        <v>42614.97</v>
      </c>
      <c r="BZ423" t="str">
        <f ca="1"/>
        <v xml:space="preserve"> Net Worth</v>
      </c>
    </row>
    <row r="424" spans="1:78" x14ac:dyDescent="0.25">
      <c r="A424" t="str">
        <f ca="1"/>
        <v>SDGE</v>
      </c>
      <c r="B424" s="8">
        <f ca="1"/>
        <v>46474</v>
      </c>
      <c r="C424" s="107">
        <f ca="1"/>
        <v>3286.2400000000043</v>
      </c>
      <c r="D424" t="str">
        <f ca="1"/>
        <v>Acct  1 - US Bank</v>
      </c>
      <c r="F424" t="str">
        <f ca="1"/>
        <v>Prime Ad-Free</v>
      </c>
      <c r="G424" s="8">
        <f ca="1"/>
        <v>46474</v>
      </c>
      <c r="H424" s="107">
        <f ca="1"/>
        <v>15267.730000000003</v>
      </c>
      <c r="I424" s="107">
        <f ca="1"/>
        <v>-13160.61</v>
      </c>
      <c r="J424" s="107">
        <f ca="1"/>
        <v>38544.86</v>
      </c>
      <c r="K424" s="107">
        <f ca="1"/>
        <v>42611.98</v>
      </c>
      <c r="L424" s="107">
        <f ca="1"/>
        <v>3283.2500000000045</v>
      </c>
      <c r="M424" s="107">
        <f ca="1"/>
        <v>11984.479999999998</v>
      </c>
      <c r="N424" s="107">
        <f ca="1"/>
        <v>26368.39</v>
      </c>
      <c r="O424" s="107">
        <f ca="1"/>
        <v>114.43</v>
      </c>
      <c r="P424" s="107">
        <f ca="1"/>
        <v>12062.04</v>
      </c>
      <c r="Q424" s="107">
        <f ca="1"/>
        <v>-2283.04</v>
      </c>
      <c r="R424" s="107">
        <f ca="1"/>
        <v>-6605.82</v>
      </c>
      <c r="S424" s="107">
        <f ca="1"/>
        <v>-4271.75</v>
      </c>
      <c r="T424" s="107">
        <f ca="1"/>
        <v>0</v>
      </c>
      <c r="U424" s="107">
        <f ca="1"/>
        <v>1960</v>
      </c>
      <c r="W424" t="str">
        <f ca="1"/>
        <v>Prime Ad-Free</v>
      </c>
      <c r="X424">
        <f ca="1"/>
        <v>46474</v>
      </c>
      <c r="Y424">
        <f ca="1"/>
        <v>3283.2500000000045</v>
      </c>
      <c r="Z424" t="str">
        <f ca="1"/>
        <v>Acct  1 - US Bank</v>
      </c>
      <c r="AA424" t="str">
        <f ca="1"/>
        <v>Prime Ad-Free</v>
      </c>
      <c r="AB424">
        <f ca="1"/>
        <v>46474</v>
      </c>
      <c r="AC424">
        <f ca="1"/>
        <v>11984.479999999998</v>
      </c>
      <c r="AD424" t="str">
        <f ca="1"/>
        <v>Acct  2 - Wells Fargo</v>
      </c>
      <c r="AE424" t="str">
        <f ca="1"/>
        <v>Prime Ad-Free</v>
      </c>
      <c r="AF424">
        <f ca="1"/>
        <v>46474</v>
      </c>
      <c r="AG424">
        <f ca="1"/>
        <v>26368.39</v>
      </c>
      <c r="AH424" t="str">
        <f ca="1"/>
        <v>Acct  3 - ADP</v>
      </c>
      <c r="AI424" t="str">
        <f ca="1"/>
        <v>Prime Ad-Free</v>
      </c>
      <c r="AJ424">
        <f ca="1"/>
        <v>46474</v>
      </c>
      <c r="AK424">
        <f ca="1"/>
        <v>114.43</v>
      </c>
      <c r="AL424" t="str">
        <f ca="1"/>
        <v>Acct  4 - Marcus</v>
      </c>
      <c r="AM424" t="str">
        <f ca="1"/>
        <v>Prime Ad-Free</v>
      </c>
      <c r="AN424">
        <f ca="1"/>
        <v>46474</v>
      </c>
      <c r="AO424">
        <f ca="1"/>
        <v>12062.04</v>
      </c>
      <c r="AP424" t="str">
        <f ca="1"/>
        <v>Acct  5 - T.Rowe Price</v>
      </c>
      <c r="AQ424" t="str">
        <f ca="1"/>
        <v>Prime Ad-Free</v>
      </c>
      <c r="AR424">
        <f ca="1"/>
        <v>46474</v>
      </c>
      <c r="AS424">
        <f ca="1"/>
        <v>-2283.04</v>
      </c>
      <c r="AT424" t="str">
        <f ca="1"/>
        <v>Acct  6 - Platinum</v>
      </c>
      <c r="AU424" t="str">
        <f ca="1"/>
        <v>Prime Ad-Free</v>
      </c>
      <c r="AV424">
        <f ca="1"/>
        <v>46474</v>
      </c>
      <c r="AW424">
        <f ca="1"/>
        <v>-6605.82</v>
      </c>
      <c r="AX424" t="str">
        <f ca="1"/>
        <v>Acct  7 - Visa Go</v>
      </c>
      <c r="AY424" t="str">
        <f ca="1"/>
        <v>Prime Ad-Free</v>
      </c>
      <c r="AZ424">
        <f ca="1"/>
        <v>46474</v>
      </c>
      <c r="BA424">
        <f ca="1"/>
        <v>-4271.75</v>
      </c>
      <c r="BB424" t="str">
        <f ca="1"/>
        <v>Acct  8 - CareCredit</v>
      </c>
      <c r="BC424" t="str">
        <f ca="1"/>
        <v>Prime Ad-Free</v>
      </c>
      <c r="BD424">
        <f ca="1"/>
        <v>46474</v>
      </c>
      <c r="BE424">
        <f ca="1"/>
        <v>0</v>
      </c>
      <c r="BF424" t="str">
        <f ca="1"/>
        <v>Acct  9 - Costco</v>
      </c>
      <c r="BG424" t="str">
        <f ca="1"/>
        <v>Prime Ad-Free</v>
      </c>
      <c r="BH424">
        <f ca="1"/>
        <v>46474</v>
      </c>
      <c r="BI424">
        <f ca="1"/>
        <v>1960</v>
      </c>
      <c r="BJ424" t="str">
        <f ca="1"/>
        <v xml:space="preserve">Acct 10 - </v>
      </c>
      <c r="BK424" t="str">
        <f ca="1"/>
        <v>Prime Ad-Free</v>
      </c>
      <c r="BL424">
        <f ca="1"/>
        <v>46474</v>
      </c>
      <c r="BM424">
        <f ca="1"/>
        <v>15267.730000000003</v>
      </c>
      <c r="BN424" t="str">
        <f ca="1"/>
        <v xml:space="preserve"> Checking</v>
      </c>
      <c r="BO424" t="str">
        <f ca="1"/>
        <v>Prime Ad-Free</v>
      </c>
      <c r="BP424">
        <f ca="1"/>
        <v>46474</v>
      </c>
      <c r="BQ424">
        <f ca="1"/>
        <v>-13160.61</v>
      </c>
      <c r="BR424" t="str">
        <f ca="1"/>
        <v xml:space="preserve"> Credit</v>
      </c>
      <c r="BS424" t="str">
        <f ca="1"/>
        <v>Prime Ad-Free</v>
      </c>
      <c r="BT424">
        <f ca="1"/>
        <v>46474</v>
      </c>
      <c r="BU424">
        <f ca="1"/>
        <v>38544.86</v>
      </c>
      <c r="BV424" t="str">
        <f ca="1"/>
        <v xml:space="preserve"> Savings</v>
      </c>
      <c r="BW424" t="str">
        <f ca="1"/>
        <v>Prime Ad-Free</v>
      </c>
      <c r="BX424">
        <f ca="1"/>
        <v>46474</v>
      </c>
      <c r="BY424">
        <f ca="1"/>
        <v>42611.98</v>
      </c>
      <c r="BZ424" t="str">
        <f ca="1"/>
        <v xml:space="preserve"> Net Worth</v>
      </c>
    </row>
    <row r="425" spans="1:78" x14ac:dyDescent="0.25">
      <c r="A425" t="str">
        <f ca="1"/>
        <v>Prime Ad-Free</v>
      </c>
      <c r="B425" s="8">
        <f ca="1"/>
        <v>46474</v>
      </c>
      <c r="C425" s="107">
        <f ca="1"/>
        <v>3283.2500000000045</v>
      </c>
      <c r="D425" t="str">
        <f ca="1"/>
        <v>Acct  1 - US Bank</v>
      </c>
      <c r="F425" t="str">
        <f ca="1"/>
        <v>Disability</v>
      </c>
      <c r="G425" s="8">
        <f ca="1"/>
        <v>46478</v>
      </c>
      <c r="H425" s="107">
        <f ca="1"/>
        <v>15624.390000000003</v>
      </c>
      <c r="I425" s="107">
        <f ca="1"/>
        <v>-13160.61</v>
      </c>
      <c r="J425" s="107">
        <f ca="1"/>
        <v>38544.86</v>
      </c>
      <c r="K425" s="107">
        <f ca="1"/>
        <v>42968.639999999999</v>
      </c>
      <c r="L425" s="107">
        <f ca="1"/>
        <v>3283.2500000000045</v>
      </c>
      <c r="M425" s="107">
        <f ca="1"/>
        <v>12341.139999999998</v>
      </c>
      <c r="N425" s="107">
        <f ca="1"/>
        <v>26368.39</v>
      </c>
      <c r="O425" s="107">
        <f ca="1"/>
        <v>114.43</v>
      </c>
      <c r="P425" s="107">
        <f ca="1"/>
        <v>12062.04</v>
      </c>
      <c r="Q425" s="107">
        <f ca="1"/>
        <v>-2283.04</v>
      </c>
      <c r="R425" s="107">
        <f ca="1"/>
        <v>-6605.82</v>
      </c>
      <c r="S425" s="107">
        <f ca="1"/>
        <v>-4271.75</v>
      </c>
      <c r="T425" s="107">
        <f ca="1"/>
        <v>0</v>
      </c>
      <c r="U425" s="107">
        <f ca="1"/>
        <v>1960</v>
      </c>
      <c r="W425" t="str">
        <f ca="1"/>
        <v>Disability</v>
      </c>
      <c r="X425">
        <f ca="1"/>
        <v>46478</v>
      </c>
      <c r="Y425">
        <f ca="1"/>
        <v>3283.2500000000045</v>
      </c>
      <c r="Z425" t="str">
        <f ca="1"/>
        <v>Acct  1 - US Bank</v>
      </c>
      <c r="AA425" t="str">
        <f ca="1"/>
        <v>Disability</v>
      </c>
      <c r="AB425">
        <f ca="1"/>
        <v>46478</v>
      </c>
      <c r="AC425">
        <f ca="1"/>
        <v>12341.139999999998</v>
      </c>
      <c r="AD425" t="str">
        <f ca="1"/>
        <v>Acct  2 - Wells Fargo</v>
      </c>
      <c r="AE425" t="str">
        <f ca="1"/>
        <v>Disability</v>
      </c>
      <c r="AF425">
        <f ca="1"/>
        <v>46478</v>
      </c>
      <c r="AG425">
        <f ca="1"/>
        <v>26368.39</v>
      </c>
      <c r="AH425" t="str">
        <f ca="1"/>
        <v>Acct  3 - ADP</v>
      </c>
      <c r="AI425" t="str">
        <f ca="1"/>
        <v>Disability</v>
      </c>
      <c r="AJ425">
        <f ca="1"/>
        <v>46478</v>
      </c>
      <c r="AK425">
        <f ca="1"/>
        <v>114.43</v>
      </c>
      <c r="AL425" t="str">
        <f ca="1"/>
        <v>Acct  4 - Marcus</v>
      </c>
      <c r="AM425" t="str">
        <f ca="1"/>
        <v>Disability</v>
      </c>
      <c r="AN425">
        <f ca="1"/>
        <v>46478</v>
      </c>
      <c r="AO425">
        <f ca="1"/>
        <v>12062.04</v>
      </c>
      <c r="AP425" t="str">
        <f ca="1"/>
        <v>Acct  5 - T.Rowe Price</v>
      </c>
      <c r="AQ425" t="str">
        <f ca="1"/>
        <v>Disability</v>
      </c>
      <c r="AR425">
        <f ca="1"/>
        <v>46478</v>
      </c>
      <c r="AS425">
        <f ca="1"/>
        <v>-2283.04</v>
      </c>
      <c r="AT425" t="str">
        <f ca="1"/>
        <v>Acct  6 - Platinum</v>
      </c>
      <c r="AU425" t="str">
        <f ca="1"/>
        <v>Disability</v>
      </c>
      <c r="AV425">
        <f ca="1"/>
        <v>46478</v>
      </c>
      <c r="AW425">
        <f ca="1"/>
        <v>-6605.82</v>
      </c>
      <c r="AX425" t="str">
        <f ca="1"/>
        <v>Acct  7 - Visa Go</v>
      </c>
      <c r="AY425" t="str">
        <f ca="1"/>
        <v>Disability</v>
      </c>
      <c r="AZ425">
        <f ca="1"/>
        <v>46478</v>
      </c>
      <c r="BA425">
        <f ca="1"/>
        <v>-4271.75</v>
      </c>
      <c r="BB425" t="str">
        <f ca="1"/>
        <v>Acct  8 - CareCredit</v>
      </c>
      <c r="BC425" t="str">
        <f ca="1"/>
        <v>Disability</v>
      </c>
      <c r="BD425">
        <f ca="1"/>
        <v>46478</v>
      </c>
      <c r="BE425">
        <f ca="1"/>
        <v>0</v>
      </c>
      <c r="BF425" t="str">
        <f ca="1"/>
        <v>Acct  9 - Costco</v>
      </c>
      <c r="BG425" t="str">
        <f ca="1"/>
        <v>Disability</v>
      </c>
      <c r="BH425">
        <f ca="1"/>
        <v>46478</v>
      </c>
      <c r="BI425">
        <f ca="1"/>
        <v>1960</v>
      </c>
      <c r="BJ425" t="str">
        <f ca="1"/>
        <v xml:space="preserve">Acct 10 - </v>
      </c>
      <c r="BK425" t="str">
        <f ca="1"/>
        <v>Disability</v>
      </c>
      <c r="BL425">
        <f ca="1"/>
        <v>46478</v>
      </c>
      <c r="BM425">
        <f ca="1"/>
        <v>15624.390000000003</v>
      </c>
      <c r="BN425" t="str">
        <f ca="1"/>
        <v xml:space="preserve"> Checking</v>
      </c>
      <c r="BO425" t="str">
        <f ca="1"/>
        <v>Disability</v>
      </c>
      <c r="BP425">
        <f ca="1"/>
        <v>46478</v>
      </c>
      <c r="BQ425">
        <f ca="1"/>
        <v>-13160.61</v>
      </c>
      <c r="BR425" t="str">
        <f ca="1"/>
        <v xml:space="preserve"> Credit</v>
      </c>
      <c r="BS425" t="str">
        <f ca="1"/>
        <v>Disability</v>
      </c>
      <c r="BT425">
        <f ca="1"/>
        <v>46478</v>
      </c>
      <c r="BU425">
        <f ca="1"/>
        <v>38544.86</v>
      </c>
      <c r="BV425" t="str">
        <f ca="1"/>
        <v xml:space="preserve"> Savings</v>
      </c>
      <c r="BW425" t="str">
        <f ca="1"/>
        <v>Disability</v>
      </c>
      <c r="BX425">
        <f ca="1"/>
        <v>46478</v>
      </c>
      <c r="BY425">
        <f ca="1"/>
        <v>42968.639999999999</v>
      </c>
      <c r="BZ425" t="str">
        <f ca="1"/>
        <v xml:space="preserve"> Net Worth</v>
      </c>
    </row>
    <row r="426" spans="1:78" x14ac:dyDescent="0.25">
      <c r="A426" t="str">
        <f ca="1"/>
        <v>Disability</v>
      </c>
      <c r="B426" s="8">
        <f ca="1"/>
        <v>46478</v>
      </c>
      <c r="C426" s="107">
        <f ca="1"/>
        <v>3283.2500000000045</v>
      </c>
      <c r="D426" t="str">
        <f ca="1"/>
        <v>Acct  1 - US Bank</v>
      </c>
      <c r="F426" t="str">
        <f ca="1"/>
        <v>Kulo Rent</v>
      </c>
      <c r="G426" s="8">
        <f ca="1"/>
        <v>46478</v>
      </c>
      <c r="H426" s="107">
        <f ca="1"/>
        <v>14665.390000000003</v>
      </c>
      <c r="I426" s="107">
        <f ca="1"/>
        <v>-13160.61</v>
      </c>
      <c r="J426" s="107">
        <f ca="1"/>
        <v>38544.86</v>
      </c>
      <c r="K426" s="107">
        <f ca="1"/>
        <v>42009.64</v>
      </c>
      <c r="L426" s="107">
        <f ca="1"/>
        <v>2324.2500000000045</v>
      </c>
      <c r="M426" s="107">
        <f ca="1"/>
        <v>12341.139999999998</v>
      </c>
      <c r="N426" s="107">
        <f ca="1"/>
        <v>26368.39</v>
      </c>
      <c r="O426" s="107">
        <f ca="1"/>
        <v>114.43</v>
      </c>
      <c r="P426" s="107">
        <f ca="1"/>
        <v>12062.04</v>
      </c>
      <c r="Q426" s="107">
        <f ca="1"/>
        <v>-2283.04</v>
      </c>
      <c r="R426" s="107">
        <f ca="1"/>
        <v>-6605.82</v>
      </c>
      <c r="S426" s="107">
        <f ca="1"/>
        <v>-4271.75</v>
      </c>
      <c r="T426" s="107">
        <f ca="1"/>
        <v>0</v>
      </c>
      <c r="U426" s="107">
        <f ca="1"/>
        <v>1960</v>
      </c>
      <c r="W426" t="str">
        <f ca="1"/>
        <v>Kulo Rent</v>
      </c>
      <c r="X426">
        <f ca="1"/>
        <v>46478</v>
      </c>
      <c r="Y426">
        <f ca="1"/>
        <v>2324.2500000000045</v>
      </c>
      <c r="Z426" t="str">
        <f ca="1"/>
        <v>Acct  1 - US Bank</v>
      </c>
      <c r="AA426" t="str">
        <f ca="1"/>
        <v>Kulo Rent</v>
      </c>
      <c r="AB426">
        <f ca="1"/>
        <v>46478</v>
      </c>
      <c r="AC426">
        <f ca="1"/>
        <v>12341.139999999998</v>
      </c>
      <c r="AD426" t="str">
        <f ca="1"/>
        <v>Acct  2 - Wells Fargo</v>
      </c>
      <c r="AE426" t="str">
        <f ca="1"/>
        <v>Kulo Rent</v>
      </c>
      <c r="AF426">
        <f ca="1"/>
        <v>46478</v>
      </c>
      <c r="AG426">
        <f ca="1"/>
        <v>26368.39</v>
      </c>
      <c r="AH426" t="str">
        <f ca="1"/>
        <v>Acct  3 - ADP</v>
      </c>
      <c r="AI426" t="str">
        <f ca="1"/>
        <v>Kulo Rent</v>
      </c>
      <c r="AJ426">
        <f ca="1"/>
        <v>46478</v>
      </c>
      <c r="AK426">
        <f ca="1"/>
        <v>114.43</v>
      </c>
      <c r="AL426" t="str">
        <f ca="1"/>
        <v>Acct  4 - Marcus</v>
      </c>
      <c r="AM426" t="str">
        <f ca="1"/>
        <v>Kulo Rent</v>
      </c>
      <c r="AN426">
        <f ca="1"/>
        <v>46478</v>
      </c>
      <c r="AO426">
        <f ca="1"/>
        <v>12062.04</v>
      </c>
      <c r="AP426" t="str">
        <f ca="1"/>
        <v>Acct  5 - T.Rowe Price</v>
      </c>
      <c r="AQ426" t="str">
        <f ca="1"/>
        <v>Kulo Rent</v>
      </c>
      <c r="AR426">
        <f ca="1"/>
        <v>46478</v>
      </c>
      <c r="AS426">
        <f ca="1"/>
        <v>-2283.04</v>
      </c>
      <c r="AT426" t="str">
        <f ca="1"/>
        <v>Acct  6 - Platinum</v>
      </c>
      <c r="AU426" t="str">
        <f ca="1"/>
        <v>Kulo Rent</v>
      </c>
      <c r="AV426">
        <f ca="1"/>
        <v>46478</v>
      </c>
      <c r="AW426">
        <f ca="1"/>
        <v>-6605.82</v>
      </c>
      <c r="AX426" t="str">
        <f ca="1"/>
        <v>Acct  7 - Visa Go</v>
      </c>
      <c r="AY426" t="str">
        <f ca="1"/>
        <v>Kulo Rent</v>
      </c>
      <c r="AZ426">
        <f ca="1"/>
        <v>46478</v>
      </c>
      <c r="BA426">
        <f ca="1"/>
        <v>-4271.75</v>
      </c>
      <c r="BB426" t="str">
        <f ca="1"/>
        <v>Acct  8 - CareCredit</v>
      </c>
      <c r="BC426" t="str">
        <f ca="1"/>
        <v>Kulo Rent</v>
      </c>
      <c r="BD426">
        <f ca="1"/>
        <v>46478</v>
      </c>
      <c r="BE426">
        <f ca="1"/>
        <v>0</v>
      </c>
      <c r="BF426" t="str">
        <f ca="1"/>
        <v>Acct  9 - Costco</v>
      </c>
      <c r="BG426" t="str">
        <f ca="1"/>
        <v>Kulo Rent</v>
      </c>
      <c r="BH426">
        <f ca="1"/>
        <v>46478</v>
      </c>
      <c r="BI426">
        <f ca="1"/>
        <v>1960</v>
      </c>
      <c r="BJ426" t="str">
        <f ca="1"/>
        <v xml:space="preserve">Acct 10 - </v>
      </c>
      <c r="BK426" t="str">
        <f ca="1"/>
        <v>Kulo Rent</v>
      </c>
      <c r="BL426">
        <f ca="1"/>
        <v>46478</v>
      </c>
      <c r="BM426">
        <f ca="1"/>
        <v>14665.390000000003</v>
      </c>
      <c r="BN426" t="str">
        <f ca="1"/>
        <v xml:space="preserve"> Checking</v>
      </c>
      <c r="BO426" t="str">
        <f ca="1"/>
        <v>Kulo Rent</v>
      </c>
      <c r="BP426">
        <f ca="1"/>
        <v>46478</v>
      </c>
      <c r="BQ426">
        <f ca="1"/>
        <v>-13160.61</v>
      </c>
      <c r="BR426" t="str">
        <f ca="1"/>
        <v xml:space="preserve"> Credit</v>
      </c>
      <c r="BS426" t="str">
        <f ca="1"/>
        <v>Kulo Rent</v>
      </c>
      <c r="BT426">
        <f ca="1"/>
        <v>46478</v>
      </c>
      <c r="BU426">
        <f ca="1"/>
        <v>38544.86</v>
      </c>
      <c r="BV426" t="str">
        <f ca="1"/>
        <v xml:space="preserve"> Savings</v>
      </c>
      <c r="BW426" t="str">
        <f ca="1"/>
        <v>Kulo Rent</v>
      </c>
      <c r="BX426">
        <f ca="1"/>
        <v>46478</v>
      </c>
      <c r="BY426">
        <f ca="1"/>
        <v>42009.64</v>
      </c>
      <c r="BZ426" t="str">
        <f ca="1"/>
        <v xml:space="preserve"> Net Worth</v>
      </c>
    </row>
    <row r="427" spans="1:78" x14ac:dyDescent="0.25">
      <c r="A427" t="str">
        <f ca="1"/>
        <v>Kulo Rent</v>
      </c>
      <c r="B427" s="8">
        <f ca="1"/>
        <v>46478</v>
      </c>
      <c r="C427" s="107">
        <f ca="1"/>
        <v>2324.2500000000045</v>
      </c>
      <c r="D427" t="str">
        <f ca="1"/>
        <v>Acct  1 - US Bank</v>
      </c>
      <c r="F427" t="str">
        <f ca="1"/>
        <v>Rent</v>
      </c>
      <c r="G427" s="8">
        <f ca="1"/>
        <v>46478</v>
      </c>
      <c r="H427" s="107">
        <f ca="1"/>
        <v>13387.420000000002</v>
      </c>
      <c r="I427" s="107">
        <f ca="1"/>
        <v>-13160.61</v>
      </c>
      <c r="J427" s="107">
        <f ca="1"/>
        <v>38544.86</v>
      </c>
      <c r="K427" s="107">
        <f ca="1"/>
        <v>40731.67</v>
      </c>
      <c r="L427" s="107">
        <f ca="1"/>
        <v>1046.2800000000045</v>
      </c>
      <c r="M427" s="107">
        <f ca="1"/>
        <v>12341.139999999998</v>
      </c>
      <c r="N427" s="107">
        <f ca="1"/>
        <v>26368.39</v>
      </c>
      <c r="O427" s="107">
        <f ca="1"/>
        <v>114.43</v>
      </c>
      <c r="P427" s="107">
        <f ca="1"/>
        <v>12062.04</v>
      </c>
      <c r="Q427" s="107">
        <f ca="1"/>
        <v>-2283.04</v>
      </c>
      <c r="R427" s="107">
        <f ca="1"/>
        <v>-6605.82</v>
      </c>
      <c r="S427" s="107">
        <f ca="1"/>
        <v>-4271.75</v>
      </c>
      <c r="T427" s="107">
        <f ca="1"/>
        <v>0</v>
      </c>
      <c r="U427" s="107">
        <f ca="1"/>
        <v>1960</v>
      </c>
      <c r="W427" t="str">
        <f ca="1"/>
        <v>Rent</v>
      </c>
      <c r="X427">
        <f ca="1"/>
        <v>46478</v>
      </c>
      <c r="Y427">
        <f ca="1"/>
        <v>1046.2800000000045</v>
      </c>
      <c r="Z427" t="str">
        <f ca="1"/>
        <v>Acct  1 - US Bank</v>
      </c>
      <c r="AA427" t="str">
        <f ca="1"/>
        <v>Rent</v>
      </c>
      <c r="AB427">
        <f ca="1"/>
        <v>46478</v>
      </c>
      <c r="AC427">
        <f ca="1"/>
        <v>12341.139999999998</v>
      </c>
      <c r="AD427" t="str">
        <f ca="1"/>
        <v>Acct  2 - Wells Fargo</v>
      </c>
      <c r="AE427" t="str">
        <f ca="1"/>
        <v>Rent</v>
      </c>
      <c r="AF427">
        <f ca="1"/>
        <v>46478</v>
      </c>
      <c r="AG427">
        <f ca="1"/>
        <v>26368.39</v>
      </c>
      <c r="AH427" t="str">
        <f ca="1"/>
        <v>Acct  3 - ADP</v>
      </c>
      <c r="AI427" t="str">
        <f ca="1"/>
        <v>Rent</v>
      </c>
      <c r="AJ427">
        <f ca="1"/>
        <v>46478</v>
      </c>
      <c r="AK427">
        <f ca="1"/>
        <v>114.43</v>
      </c>
      <c r="AL427" t="str">
        <f ca="1"/>
        <v>Acct  4 - Marcus</v>
      </c>
      <c r="AM427" t="str">
        <f ca="1"/>
        <v>Rent</v>
      </c>
      <c r="AN427">
        <f ca="1"/>
        <v>46478</v>
      </c>
      <c r="AO427">
        <f ca="1"/>
        <v>12062.04</v>
      </c>
      <c r="AP427" t="str">
        <f ca="1"/>
        <v>Acct  5 - T.Rowe Price</v>
      </c>
      <c r="AQ427" t="str">
        <f ca="1"/>
        <v>Rent</v>
      </c>
      <c r="AR427">
        <f ca="1"/>
        <v>46478</v>
      </c>
      <c r="AS427">
        <f ca="1"/>
        <v>-2283.04</v>
      </c>
      <c r="AT427" t="str">
        <f ca="1"/>
        <v>Acct  6 - Platinum</v>
      </c>
      <c r="AU427" t="str">
        <f ca="1"/>
        <v>Rent</v>
      </c>
      <c r="AV427">
        <f ca="1"/>
        <v>46478</v>
      </c>
      <c r="AW427">
        <f ca="1"/>
        <v>-6605.82</v>
      </c>
      <c r="AX427" t="str">
        <f ca="1"/>
        <v>Acct  7 - Visa Go</v>
      </c>
      <c r="AY427" t="str">
        <f ca="1"/>
        <v>Rent</v>
      </c>
      <c r="AZ427">
        <f ca="1"/>
        <v>46478</v>
      </c>
      <c r="BA427">
        <f ca="1"/>
        <v>-4271.75</v>
      </c>
      <c r="BB427" t="str">
        <f ca="1"/>
        <v>Acct  8 - CareCredit</v>
      </c>
      <c r="BC427" t="str">
        <f ca="1"/>
        <v>Rent</v>
      </c>
      <c r="BD427">
        <f ca="1"/>
        <v>46478</v>
      </c>
      <c r="BE427">
        <f ca="1"/>
        <v>0</v>
      </c>
      <c r="BF427" t="str">
        <f ca="1"/>
        <v>Acct  9 - Costco</v>
      </c>
      <c r="BG427" t="str">
        <f ca="1"/>
        <v>Rent</v>
      </c>
      <c r="BH427">
        <f ca="1"/>
        <v>46478</v>
      </c>
      <c r="BI427">
        <f ca="1"/>
        <v>1960</v>
      </c>
      <c r="BJ427" t="str">
        <f ca="1"/>
        <v xml:space="preserve">Acct 10 - </v>
      </c>
      <c r="BK427" t="str">
        <f ca="1"/>
        <v>Rent</v>
      </c>
      <c r="BL427">
        <f ca="1"/>
        <v>46478</v>
      </c>
      <c r="BM427">
        <f ca="1"/>
        <v>13387.420000000002</v>
      </c>
      <c r="BN427" t="str">
        <f ca="1"/>
        <v xml:space="preserve"> Checking</v>
      </c>
      <c r="BO427" t="str">
        <f ca="1"/>
        <v>Rent</v>
      </c>
      <c r="BP427">
        <f ca="1"/>
        <v>46478</v>
      </c>
      <c r="BQ427">
        <f ca="1"/>
        <v>-13160.61</v>
      </c>
      <c r="BR427" t="str">
        <f ca="1"/>
        <v xml:space="preserve"> Credit</v>
      </c>
      <c r="BS427" t="str">
        <f ca="1"/>
        <v>Rent</v>
      </c>
      <c r="BT427">
        <f ca="1"/>
        <v>46478</v>
      </c>
      <c r="BU427">
        <f ca="1"/>
        <v>38544.86</v>
      </c>
      <c r="BV427" t="str">
        <f ca="1"/>
        <v xml:space="preserve"> Savings</v>
      </c>
      <c r="BW427" t="str">
        <f ca="1"/>
        <v>Rent</v>
      </c>
      <c r="BX427">
        <f ca="1"/>
        <v>46478</v>
      </c>
      <c r="BY427">
        <f ca="1"/>
        <v>40731.67</v>
      </c>
      <c r="BZ427" t="str">
        <f ca="1"/>
        <v xml:space="preserve"> Net Worth</v>
      </c>
    </row>
    <row r="428" spans="1:78" x14ac:dyDescent="0.25">
      <c r="A428" t="str">
        <f ca="1"/>
        <v>Rent</v>
      </c>
      <c r="B428" s="8">
        <f ca="1"/>
        <v>46478</v>
      </c>
      <c r="C428" s="107">
        <f ca="1"/>
        <v>1046.2800000000045</v>
      </c>
      <c r="D428" t="str">
        <f ca="1"/>
        <v>Acct  1 - US Bank</v>
      </c>
      <c r="F428" t="str">
        <f ca="1"/>
        <v>Visa Platinum</v>
      </c>
      <c r="G428" s="8">
        <f ca="1"/>
        <v>46480</v>
      </c>
      <c r="H428" s="107">
        <f ca="1"/>
        <v>13158.420000000002</v>
      </c>
      <c r="I428" s="107">
        <f ca="1"/>
        <v>-12849.61</v>
      </c>
      <c r="J428" s="107">
        <f ca="1"/>
        <v>38544.86</v>
      </c>
      <c r="K428" s="107">
        <f ca="1"/>
        <v>40813.67</v>
      </c>
      <c r="L428" s="107">
        <f ca="1"/>
        <v>817.28000000000452</v>
      </c>
      <c r="M428" s="107">
        <f ca="1"/>
        <v>12341.139999999998</v>
      </c>
      <c r="N428" s="107">
        <f ca="1"/>
        <v>26368.39</v>
      </c>
      <c r="O428" s="107">
        <f ca="1"/>
        <v>114.43</v>
      </c>
      <c r="P428" s="107">
        <f ca="1"/>
        <v>12062.04</v>
      </c>
      <c r="Q428" s="107">
        <f ca="1"/>
        <v>-1972.04</v>
      </c>
      <c r="R428" s="107">
        <f ca="1"/>
        <v>-6605.82</v>
      </c>
      <c r="S428" s="107">
        <f ca="1"/>
        <v>-4271.75</v>
      </c>
      <c r="T428" s="107">
        <f ca="1"/>
        <v>0</v>
      </c>
      <c r="U428" s="107">
        <f ca="1"/>
        <v>1960</v>
      </c>
      <c r="W428" t="str">
        <f ca="1"/>
        <v>Visa Platinum</v>
      </c>
      <c r="X428">
        <f ca="1"/>
        <v>46480</v>
      </c>
      <c r="Y428">
        <f ca="1"/>
        <v>817.28000000000452</v>
      </c>
      <c r="Z428" t="str">
        <f ca="1"/>
        <v>Acct  1 - US Bank</v>
      </c>
      <c r="AA428" t="str">
        <f ca="1"/>
        <v>Visa Platinum</v>
      </c>
      <c r="AB428">
        <f ca="1"/>
        <v>46480</v>
      </c>
      <c r="AC428">
        <f ca="1"/>
        <v>12341.139999999998</v>
      </c>
      <c r="AD428" t="str">
        <f ca="1"/>
        <v>Acct  2 - Wells Fargo</v>
      </c>
      <c r="AE428" t="str">
        <f ca="1"/>
        <v>Visa Platinum</v>
      </c>
      <c r="AF428">
        <f ca="1"/>
        <v>46480</v>
      </c>
      <c r="AG428">
        <f ca="1"/>
        <v>26368.39</v>
      </c>
      <c r="AH428" t="str">
        <f ca="1"/>
        <v>Acct  3 - ADP</v>
      </c>
      <c r="AI428" t="str">
        <f ca="1"/>
        <v>Visa Platinum</v>
      </c>
      <c r="AJ428">
        <f ca="1"/>
        <v>46480</v>
      </c>
      <c r="AK428">
        <f ca="1"/>
        <v>114.43</v>
      </c>
      <c r="AL428" t="str">
        <f ca="1"/>
        <v>Acct  4 - Marcus</v>
      </c>
      <c r="AM428" t="str">
        <f ca="1"/>
        <v>Visa Platinum</v>
      </c>
      <c r="AN428">
        <f ca="1"/>
        <v>46480</v>
      </c>
      <c r="AO428">
        <f ca="1"/>
        <v>12062.04</v>
      </c>
      <c r="AP428" t="str">
        <f ca="1"/>
        <v>Acct  5 - T.Rowe Price</v>
      </c>
      <c r="AQ428" t="str">
        <f ca="1"/>
        <v>Visa Platinum</v>
      </c>
      <c r="AR428">
        <f ca="1"/>
        <v>46480</v>
      </c>
      <c r="AS428">
        <f ca="1"/>
        <v>-1972.04</v>
      </c>
      <c r="AT428" t="str">
        <f ca="1"/>
        <v>Acct  6 - Platinum</v>
      </c>
      <c r="AU428" t="str">
        <f ca="1"/>
        <v>Visa Platinum</v>
      </c>
      <c r="AV428">
        <f ca="1"/>
        <v>46480</v>
      </c>
      <c r="AW428">
        <f ca="1"/>
        <v>-6605.82</v>
      </c>
      <c r="AX428" t="str">
        <f ca="1"/>
        <v>Acct  7 - Visa Go</v>
      </c>
      <c r="AY428" t="str">
        <f ca="1"/>
        <v>Visa Platinum</v>
      </c>
      <c r="AZ428">
        <f ca="1"/>
        <v>46480</v>
      </c>
      <c r="BA428">
        <f ca="1"/>
        <v>-4271.75</v>
      </c>
      <c r="BB428" t="str">
        <f ca="1"/>
        <v>Acct  8 - CareCredit</v>
      </c>
      <c r="BC428" t="str">
        <f ca="1"/>
        <v>Visa Platinum</v>
      </c>
      <c r="BD428">
        <f ca="1"/>
        <v>46480</v>
      </c>
      <c r="BE428">
        <f ca="1"/>
        <v>0</v>
      </c>
      <c r="BF428" t="str">
        <f ca="1"/>
        <v>Acct  9 - Costco</v>
      </c>
      <c r="BG428" t="str">
        <f ca="1"/>
        <v>Visa Platinum</v>
      </c>
      <c r="BH428">
        <f ca="1"/>
        <v>46480</v>
      </c>
      <c r="BI428">
        <f ca="1"/>
        <v>1960</v>
      </c>
      <c r="BJ428" t="str">
        <f ca="1"/>
        <v xml:space="preserve">Acct 10 - </v>
      </c>
      <c r="BK428" t="str">
        <f ca="1"/>
        <v>Visa Platinum</v>
      </c>
      <c r="BL428">
        <f ca="1"/>
        <v>46480</v>
      </c>
      <c r="BM428">
        <f ca="1"/>
        <v>13158.420000000002</v>
      </c>
      <c r="BN428" t="str">
        <f ca="1"/>
        <v xml:space="preserve"> Checking</v>
      </c>
      <c r="BO428" t="str">
        <f ca="1"/>
        <v>Visa Platinum</v>
      </c>
      <c r="BP428">
        <f ca="1"/>
        <v>46480</v>
      </c>
      <c r="BQ428">
        <f ca="1"/>
        <v>-12849.61</v>
      </c>
      <c r="BR428" t="str">
        <f ca="1"/>
        <v xml:space="preserve"> Credit</v>
      </c>
      <c r="BS428" t="str">
        <f ca="1"/>
        <v>Visa Platinum</v>
      </c>
      <c r="BT428">
        <f ca="1"/>
        <v>46480</v>
      </c>
      <c r="BU428">
        <f ca="1"/>
        <v>38544.86</v>
      </c>
      <c r="BV428" t="str">
        <f ca="1"/>
        <v xml:space="preserve"> Savings</v>
      </c>
      <c r="BW428" t="str">
        <f ca="1"/>
        <v>Visa Platinum</v>
      </c>
      <c r="BX428">
        <f ca="1"/>
        <v>46480</v>
      </c>
      <c r="BY428">
        <f ca="1"/>
        <v>40813.67</v>
      </c>
      <c r="BZ428" t="str">
        <f ca="1"/>
        <v xml:space="preserve"> Net Worth</v>
      </c>
    </row>
    <row r="429" spans="1:78" x14ac:dyDescent="0.25">
      <c r="A429" t="str">
        <f ca="1"/>
        <v>Visa Platinum</v>
      </c>
      <c r="B429" s="8">
        <f ca="1"/>
        <v>46480</v>
      </c>
      <c r="C429" s="107">
        <f ca="1"/>
        <v>817.28000000000452</v>
      </c>
      <c r="D429" t="str">
        <f ca="1"/>
        <v>Acct  1 - US Bank</v>
      </c>
      <c r="F429" t="str">
        <f ca="1"/>
        <v>Kulo Internet</v>
      </c>
      <c r="G429" s="8">
        <f ca="1"/>
        <v>46482</v>
      </c>
      <c r="H429" s="107">
        <f ca="1"/>
        <v>13130.420000000002</v>
      </c>
      <c r="I429" s="107">
        <f ca="1"/>
        <v>-12849.61</v>
      </c>
      <c r="J429" s="107">
        <f ca="1"/>
        <v>38544.86</v>
      </c>
      <c r="K429" s="107">
        <f ca="1"/>
        <v>40785.67</v>
      </c>
      <c r="L429" s="107">
        <f ca="1"/>
        <v>789.28000000000452</v>
      </c>
      <c r="M429" s="107">
        <f ca="1"/>
        <v>12341.139999999998</v>
      </c>
      <c r="N429" s="107">
        <f ca="1"/>
        <v>26368.39</v>
      </c>
      <c r="O429" s="107">
        <f ca="1"/>
        <v>114.43</v>
      </c>
      <c r="P429" s="107">
        <f ca="1"/>
        <v>12062.04</v>
      </c>
      <c r="Q429" s="107">
        <f ca="1"/>
        <v>-1972.04</v>
      </c>
      <c r="R429" s="107">
        <f ca="1"/>
        <v>-6605.82</v>
      </c>
      <c r="S429" s="107">
        <f ca="1"/>
        <v>-4271.75</v>
      </c>
      <c r="T429" s="107">
        <f ca="1"/>
        <v>0</v>
      </c>
      <c r="U429" s="107">
        <f ca="1"/>
        <v>1960</v>
      </c>
      <c r="W429" t="str">
        <f ca="1"/>
        <v>Kulo Internet</v>
      </c>
      <c r="X429">
        <f ca="1"/>
        <v>46482</v>
      </c>
      <c r="Y429">
        <f ca="1"/>
        <v>789.28000000000452</v>
      </c>
      <c r="Z429" t="str">
        <f ca="1"/>
        <v>Acct  1 - US Bank</v>
      </c>
      <c r="AA429" t="str">
        <f ca="1"/>
        <v>Kulo Internet</v>
      </c>
      <c r="AB429">
        <f ca="1"/>
        <v>46482</v>
      </c>
      <c r="AC429">
        <f ca="1"/>
        <v>12341.139999999998</v>
      </c>
      <c r="AD429" t="str">
        <f ca="1"/>
        <v>Acct  2 - Wells Fargo</v>
      </c>
      <c r="AE429" t="str">
        <f ca="1"/>
        <v>Kulo Internet</v>
      </c>
      <c r="AF429">
        <f ca="1"/>
        <v>46482</v>
      </c>
      <c r="AG429">
        <f ca="1"/>
        <v>26368.39</v>
      </c>
      <c r="AH429" t="str">
        <f ca="1"/>
        <v>Acct  3 - ADP</v>
      </c>
      <c r="AI429" t="str">
        <f ca="1"/>
        <v>Kulo Internet</v>
      </c>
      <c r="AJ429">
        <f ca="1"/>
        <v>46482</v>
      </c>
      <c r="AK429">
        <f ca="1"/>
        <v>114.43</v>
      </c>
      <c r="AL429" t="str">
        <f ca="1"/>
        <v>Acct  4 - Marcus</v>
      </c>
      <c r="AM429" t="str">
        <f ca="1"/>
        <v>Kulo Internet</v>
      </c>
      <c r="AN429">
        <f ca="1"/>
        <v>46482</v>
      </c>
      <c r="AO429">
        <f ca="1"/>
        <v>12062.04</v>
      </c>
      <c r="AP429" t="str">
        <f ca="1"/>
        <v>Acct  5 - T.Rowe Price</v>
      </c>
      <c r="AQ429" t="str">
        <f ca="1"/>
        <v>Kulo Internet</v>
      </c>
      <c r="AR429">
        <f ca="1"/>
        <v>46482</v>
      </c>
      <c r="AS429">
        <f ca="1"/>
        <v>-1972.04</v>
      </c>
      <c r="AT429" t="str">
        <f ca="1"/>
        <v>Acct  6 - Platinum</v>
      </c>
      <c r="AU429" t="str">
        <f ca="1"/>
        <v>Kulo Internet</v>
      </c>
      <c r="AV429">
        <f ca="1"/>
        <v>46482</v>
      </c>
      <c r="AW429">
        <f ca="1"/>
        <v>-6605.82</v>
      </c>
      <c r="AX429" t="str">
        <f ca="1"/>
        <v>Acct  7 - Visa Go</v>
      </c>
      <c r="AY429" t="str">
        <f ca="1"/>
        <v>Kulo Internet</v>
      </c>
      <c r="AZ429">
        <f ca="1"/>
        <v>46482</v>
      </c>
      <c r="BA429">
        <f ca="1"/>
        <v>-4271.75</v>
      </c>
      <c r="BB429" t="str">
        <f ca="1"/>
        <v>Acct  8 - CareCredit</v>
      </c>
      <c r="BC429" t="str">
        <f ca="1"/>
        <v>Kulo Internet</v>
      </c>
      <c r="BD429">
        <f ca="1"/>
        <v>46482</v>
      </c>
      <c r="BE429">
        <f ca="1"/>
        <v>0</v>
      </c>
      <c r="BF429" t="str">
        <f ca="1"/>
        <v>Acct  9 - Costco</v>
      </c>
      <c r="BG429" t="str">
        <f ca="1"/>
        <v>Kulo Internet</v>
      </c>
      <c r="BH429">
        <f ca="1"/>
        <v>46482</v>
      </c>
      <c r="BI429">
        <f ca="1"/>
        <v>1960</v>
      </c>
      <c r="BJ429" t="str">
        <f ca="1"/>
        <v xml:space="preserve">Acct 10 - </v>
      </c>
      <c r="BK429" t="str">
        <f ca="1"/>
        <v>Kulo Internet</v>
      </c>
      <c r="BL429">
        <f ca="1"/>
        <v>46482</v>
      </c>
      <c r="BM429">
        <f ca="1"/>
        <v>13130.420000000002</v>
      </c>
      <c r="BN429" t="str">
        <f ca="1"/>
        <v xml:space="preserve"> Checking</v>
      </c>
      <c r="BO429" t="str">
        <f ca="1"/>
        <v>Kulo Internet</v>
      </c>
      <c r="BP429">
        <f ca="1"/>
        <v>46482</v>
      </c>
      <c r="BQ429">
        <f ca="1"/>
        <v>-12849.61</v>
      </c>
      <c r="BR429" t="str">
        <f ca="1"/>
        <v xml:space="preserve"> Credit</v>
      </c>
      <c r="BS429" t="str">
        <f ca="1"/>
        <v>Kulo Internet</v>
      </c>
      <c r="BT429">
        <f ca="1"/>
        <v>46482</v>
      </c>
      <c r="BU429">
        <f ca="1"/>
        <v>38544.86</v>
      </c>
      <c r="BV429" t="str">
        <f ca="1"/>
        <v xml:space="preserve"> Savings</v>
      </c>
      <c r="BW429" t="str">
        <f ca="1"/>
        <v>Kulo Internet</v>
      </c>
      <c r="BX429">
        <f ca="1"/>
        <v>46482</v>
      </c>
      <c r="BY429">
        <f ca="1"/>
        <v>40785.67</v>
      </c>
      <c r="BZ429" t="str">
        <f ca="1"/>
        <v xml:space="preserve"> Net Worth</v>
      </c>
    </row>
    <row r="430" spans="1:78" x14ac:dyDescent="0.25">
      <c r="A430" t="str">
        <f ca="1"/>
        <v>Kulo Internet</v>
      </c>
      <c r="B430" s="8">
        <f ca="1"/>
        <v>46482</v>
      </c>
      <c r="C430" s="107">
        <f ca="1"/>
        <v>789.28000000000452</v>
      </c>
      <c r="D430" t="str">
        <f ca="1"/>
        <v>Acct  1 - US Bank</v>
      </c>
      <c r="F430" t="str">
        <f ca="1"/>
        <v>Cese Phone</v>
      </c>
      <c r="G430" s="8">
        <f ca="1"/>
        <v>46482</v>
      </c>
      <c r="H430" s="107">
        <f ca="1"/>
        <v>12988.420000000002</v>
      </c>
      <c r="I430" s="107">
        <f ca="1"/>
        <v>-12849.61</v>
      </c>
      <c r="J430" s="107">
        <f ca="1"/>
        <v>38544.86</v>
      </c>
      <c r="K430" s="107">
        <f ca="1"/>
        <v>40643.67</v>
      </c>
      <c r="L430" s="107">
        <f ca="1"/>
        <v>647.28000000000452</v>
      </c>
      <c r="M430" s="107">
        <f ca="1"/>
        <v>12341.139999999998</v>
      </c>
      <c r="N430" s="107">
        <f ca="1"/>
        <v>26368.39</v>
      </c>
      <c r="O430" s="107">
        <f ca="1"/>
        <v>114.43</v>
      </c>
      <c r="P430" s="107">
        <f ca="1"/>
        <v>12062.04</v>
      </c>
      <c r="Q430" s="107">
        <f ca="1"/>
        <v>-1972.04</v>
      </c>
      <c r="R430" s="107">
        <f ca="1"/>
        <v>-6605.82</v>
      </c>
      <c r="S430" s="107">
        <f ca="1"/>
        <v>-4271.75</v>
      </c>
      <c r="T430" s="107">
        <f ca="1"/>
        <v>0</v>
      </c>
      <c r="U430" s="107">
        <f ca="1"/>
        <v>1960</v>
      </c>
      <c r="W430" t="str">
        <f ca="1"/>
        <v>Cese Phone</v>
      </c>
      <c r="X430">
        <f ca="1"/>
        <v>46482</v>
      </c>
      <c r="Y430">
        <f ca="1"/>
        <v>647.28000000000452</v>
      </c>
      <c r="Z430" t="str">
        <f ca="1"/>
        <v>Acct  1 - US Bank</v>
      </c>
      <c r="AA430" t="str">
        <f ca="1"/>
        <v>Cese Phone</v>
      </c>
      <c r="AB430">
        <f ca="1"/>
        <v>46482</v>
      </c>
      <c r="AC430">
        <f ca="1"/>
        <v>12341.139999999998</v>
      </c>
      <c r="AD430" t="str">
        <f ca="1"/>
        <v>Acct  2 - Wells Fargo</v>
      </c>
      <c r="AE430" t="str">
        <f ca="1"/>
        <v>Cese Phone</v>
      </c>
      <c r="AF430">
        <f ca="1"/>
        <v>46482</v>
      </c>
      <c r="AG430">
        <f ca="1"/>
        <v>26368.39</v>
      </c>
      <c r="AH430" t="str">
        <f ca="1"/>
        <v>Acct  3 - ADP</v>
      </c>
      <c r="AI430" t="str">
        <f ca="1"/>
        <v>Cese Phone</v>
      </c>
      <c r="AJ430">
        <f ca="1"/>
        <v>46482</v>
      </c>
      <c r="AK430">
        <f ca="1"/>
        <v>114.43</v>
      </c>
      <c r="AL430" t="str">
        <f ca="1"/>
        <v>Acct  4 - Marcus</v>
      </c>
      <c r="AM430" t="str">
        <f ca="1"/>
        <v>Cese Phone</v>
      </c>
      <c r="AN430">
        <f ca="1"/>
        <v>46482</v>
      </c>
      <c r="AO430">
        <f ca="1"/>
        <v>12062.04</v>
      </c>
      <c r="AP430" t="str">
        <f ca="1"/>
        <v>Acct  5 - T.Rowe Price</v>
      </c>
      <c r="AQ430" t="str">
        <f ca="1"/>
        <v>Cese Phone</v>
      </c>
      <c r="AR430">
        <f ca="1"/>
        <v>46482</v>
      </c>
      <c r="AS430">
        <f ca="1"/>
        <v>-1972.04</v>
      </c>
      <c r="AT430" t="str">
        <f ca="1"/>
        <v>Acct  6 - Platinum</v>
      </c>
      <c r="AU430" t="str">
        <f ca="1"/>
        <v>Cese Phone</v>
      </c>
      <c r="AV430">
        <f ca="1"/>
        <v>46482</v>
      </c>
      <c r="AW430">
        <f ca="1"/>
        <v>-6605.82</v>
      </c>
      <c r="AX430" t="str">
        <f ca="1"/>
        <v>Acct  7 - Visa Go</v>
      </c>
      <c r="AY430" t="str">
        <f ca="1"/>
        <v>Cese Phone</v>
      </c>
      <c r="AZ430">
        <f ca="1"/>
        <v>46482</v>
      </c>
      <c r="BA430">
        <f ca="1"/>
        <v>-4271.75</v>
      </c>
      <c r="BB430" t="str">
        <f ca="1"/>
        <v>Acct  8 - CareCredit</v>
      </c>
      <c r="BC430" t="str">
        <f ca="1"/>
        <v>Cese Phone</v>
      </c>
      <c r="BD430">
        <f ca="1"/>
        <v>46482</v>
      </c>
      <c r="BE430">
        <f ca="1"/>
        <v>0</v>
      </c>
      <c r="BF430" t="str">
        <f ca="1"/>
        <v>Acct  9 - Costco</v>
      </c>
      <c r="BG430" t="str">
        <f ca="1"/>
        <v>Cese Phone</v>
      </c>
      <c r="BH430">
        <f ca="1"/>
        <v>46482</v>
      </c>
      <c r="BI430">
        <f ca="1"/>
        <v>1960</v>
      </c>
      <c r="BJ430" t="str">
        <f ca="1"/>
        <v xml:space="preserve">Acct 10 - </v>
      </c>
      <c r="BK430" t="str">
        <f ca="1"/>
        <v>Cese Phone</v>
      </c>
      <c r="BL430">
        <f ca="1"/>
        <v>46482</v>
      </c>
      <c r="BM430">
        <f ca="1"/>
        <v>12988.420000000002</v>
      </c>
      <c r="BN430" t="str">
        <f ca="1"/>
        <v xml:space="preserve"> Checking</v>
      </c>
      <c r="BO430" t="str">
        <f ca="1"/>
        <v>Cese Phone</v>
      </c>
      <c r="BP430">
        <f ca="1"/>
        <v>46482</v>
      </c>
      <c r="BQ430">
        <f ca="1"/>
        <v>-12849.61</v>
      </c>
      <c r="BR430" t="str">
        <f ca="1"/>
        <v xml:space="preserve"> Credit</v>
      </c>
      <c r="BS430" t="str">
        <f ca="1"/>
        <v>Cese Phone</v>
      </c>
      <c r="BT430">
        <f ca="1"/>
        <v>46482</v>
      </c>
      <c r="BU430">
        <f ca="1"/>
        <v>38544.86</v>
      </c>
      <c r="BV430" t="str">
        <f ca="1"/>
        <v xml:space="preserve"> Savings</v>
      </c>
      <c r="BW430" t="str">
        <f ca="1"/>
        <v>Cese Phone</v>
      </c>
      <c r="BX430">
        <f ca="1"/>
        <v>46482</v>
      </c>
      <c r="BY430">
        <f ca="1"/>
        <v>40643.67</v>
      </c>
      <c r="BZ430" t="str">
        <f ca="1"/>
        <v xml:space="preserve"> Net Worth</v>
      </c>
    </row>
    <row r="431" spans="1:78" x14ac:dyDescent="0.25">
      <c r="A431" t="str">
        <f ca="1"/>
        <v>Cese Phone</v>
      </c>
      <c r="B431" s="8">
        <f ca="1"/>
        <v>46482</v>
      </c>
      <c r="C431" s="107">
        <f ca="1"/>
        <v>647.28000000000452</v>
      </c>
      <c r="D431" t="str">
        <f ca="1"/>
        <v>Acct  1 - US Bank</v>
      </c>
      <c r="F431" t="str">
        <f ca="1"/>
        <v>Phone</v>
      </c>
      <c r="G431" s="8">
        <f ca="1"/>
        <v>46482</v>
      </c>
      <c r="H431" s="107">
        <f ca="1"/>
        <v>12837.750000000002</v>
      </c>
      <c r="I431" s="107">
        <f ca="1"/>
        <v>-12849.61</v>
      </c>
      <c r="J431" s="107">
        <f ca="1"/>
        <v>38544.86</v>
      </c>
      <c r="K431" s="107">
        <f ca="1"/>
        <v>40493</v>
      </c>
      <c r="L431" s="107">
        <f ca="1"/>
        <v>496.61000000000456</v>
      </c>
      <c r="M431" s="107">
        <f ca="1"/>
        <v>12341.139999999998</v>
      </c>
      <c r="N431" s="107">
        <f ca="1"/>
        <v>26368.39</v>
      </c>
      <c r="O431" s="107">
        <f ca="1"/>
        <v>114.43</v>
      </c>
      <c r="P431" s="107">
        <f ca="1"/>
        <v>12062.04</v>
      </c>
      <c r="Q431" s="107">
        <f ca="1"/>
        <v>-1972.04</v>
      </c>
      <c r="R431" s="107">
        <f ca="1"/>
        <v>-6605.82</v>
      </c>
      <c r="S431" s="107">
        <f ca="1"/>
        <v>-4271.75</v>
      </c>
      <c r="T431" s="107">
        <f ca="1"/>
        <v>0</v>
      </c>
      <c r="U431" s="107">
        <f ca="1"/>
        <v>1960</v>
      </c>
      <c r="W431" t="str">
        <f ca="1"/>
        <v>Phone</v>
      </c>
      <c r="X431">
        <f ca="1"/>
        <v>46482</v>
      </c>
      <c r="Y431">
        <f ca="1"/>
        <v>496.61000000000456</v>
      </c>
      <c r="Z431" t="str">
        <f ca="1"/>
        <v>Acct  1 - US Bank</v>
      </c>
      <c r="AA431" t="str">
        <f ca="1"/>
        <v>Phone</v>
      </c>
      <c r="AB431">
        <f ca="1"/>
        <v>46482</v>
      </c>
      <c r="AC431">
        <f ca="1"/>
        <v>12341.139999999998</v>
      </c>
      <c r="AD431" t="str">
        <f ca="1"/>
        <v>Acct  2 - Wells Fargo</v>
      </c>
      <c r="AE431" t="str">
        <f ca="1"/>
        <v>Phone</v>
      </c>
      <c r="AF431">
        <f ca="1"/>
        <v>46482</v>
      </c>
      <c r="AG431">
        <f ca="1"/>
        <v>26368.39</v>
      </c>
      <c r="AH431" t="str">
        <f ca="1"/>
        <v>Acct  3 - ADP</v>
      </c>
      <c r="AI431" t="str">
        <f ca="1"/>
        <v>Phone</v>
      </c>
      <c r="AJ431">
        <f ca="1"/>
        <v>46482</v>
      </c>
      <c r="AK431">
        <f ca="1"/>
        <v>114.43</v>
      </c>
      <c r="AL431" t="str">
        <f ca="1"/>
        <v>Acct  4 - Marcus</v>
      </c>
      <c r="AM431" t="str">
        <f ca="1"/>
        <v>Phone</v>
      </c>
      <c r="AN431">
        <f ca="1"/>
        <v>46482</v>
      </c>
      <c r="AO431">
        <f ca="1"/>
        <v>12062.04</v>
      </c>
      <c r="AP431" t="str">
        <f ca="1"/>
        <v>Acct  5 - T.Rowe Price</v>
      </c>
      <c r="AQ431" t="str">
        <f ca="1"/>
        <v>Phone</v>
      </c>
      <c r="AR431">
        <f ca="1"/>
        <v>46482</v>
      </c>
      <c r="AS431">
        <f ca="1"/>
        <v>-1972.04</v>
      </c>
      <c r="AT431" t="str">
        <f ca="1"/>
        <v>Acct  6 - Platinum</v>
      </c>
      <c r="AU431" t="str">
        <f ca="1"/>
        <v>Phone</v>
      </c>
      <c r="AV431">
        <f ca="1"/>
        <v>46482</v>
      </c>
      <c r="AW431">
        <f ca="1"/>
        <v>-6605.82</v>
      </c>
      <c r="AX431" t="str">
        <f ca="1"/>
        <v>Acct  7 - Visa Go</v>
      </c>
      <c r="AY431" t="str">
        <f ca="1"/>
        <v>Phone</v>
      </c>
      <c r="AZ431">
        <f ca="1"/>
        <v>46482</v>
      </c>
      <c r="BA431">
        <f ca="1"/>
        <v>-4271.75</v>
      </c>
      <c r="BB431" t="str">
        <f ca="1"/>
        <v>Acct  8 - CareCredit</v>
      </c>
      <c r="BC431" t="str">
        <f ca="1"/>
        <v>Phone</v>
      </c>
      <c r="BD431">
        <f ca="1"/>
        <v>46482</v>
      </c>
      <c r="BE431">
        <f ca="1"/>
        <v>0</v>
      </c>
      <c r="BF431" t="str">
        <f ca="1"/>
        <v>Acct  9 - Costco</v>
      </c>
      <c r="BG431" t="str">
        <f ca="1"/>
        <v>Phone</v>
      </c>
      <c r="BH431">
        <f ca="1"/>
        <v>46482</v>
      </c>
      <c r="BI431">
        <f ca="1"/>
        <v>1960</v>
      </c>
      <c r="BJ431" t="str">
        <f ca="1"/>
        <v xml:space="preserve">Acct 10 - </v>
      </c>
      <c r="BK431" t="str">
        <f ca="1"/>
        <v>Phone</v>
      </c>
      <c r="BL431">
        <f ca="1"/>
        <v>46482</v>
      </c>
      <c r="BM431">
        <f ca="1"/>
        <v>12837.750000000002</v>
      </c>
      <c r="BN431" t="str">
        <f ca="1"/>
        <v xml:space="preserve"> Checking</v>
      </c>
      <c r="BO431" t="str">
        <f ca="1"/>
        <v>Phone</v>
      </c>
      <c r="BP431">
        <f ca="1"/>
        <v>46482</v>
      </c>
      <c r="BQ431">
        <f ca="1"/>
        <v>-12849.61</v>
      </c>
      <c r="BR431" t="str">
        <f ca="1"/>
        <v xml:space="preserve"> Credit</v>
      </c>
      <c r="BS431" t="str">
        <f ca="1"/>
        <v>Phone</v>
      </c>
      <c r="BT431">
        <f ca="1"/>
        <v>46482</v>
      </c>
      <c r="BU431">
        <f ca="1"/>
        <v>38544.86</v>
      </c>
      <c r="BV431" t="str">
        <f ca="1"/>
        <v xml:space="preserve"> Savings</v>
      </c>
      <c r="BW431" t="str">
        <f ca="1"/>
        <v>Phone</v>
      </c>
      <c r="BX431">
        <f ca="1"/>
        <v>46482</v>
      </c>
      <c r="BY431">
        <f ca="1"/>
        <v>40493</v>
      </c>
      <c r="BZ431" t="str">
        <f ca="1"/>
        <v xml:space="preserve"> Net Worth</v>
      </c>
    </row>
    <row r="432" spans="1:78" x14ac:dyDescent="0.25">
      <c r="A432" t="str">
        <f ca="1"/>
        <v>Phone</v>
      </c>
      <c r="B432" s="8">
        <f ca="1"/>
        <v>46482</v>
      </c>
      <c r="C432" s="107">
        <f ca="1"/>
        <v>496.61000000000456</v>
      </c>
      <c r="D432" t="str">
        <f ca="1"/>
        <v>Acct  1 - US Bank</v>
      </c>
      <c r="F432" t="str">
        <f ca="1"/>
        <v>Sony</v>
      </c>
      <c r="G432" s="8">
        <f ca="1"/>
        <v>46485</v>
      </c>
      <c r="H432" s="107">
        <f ca="1"/>
        <v>12819.760000000002</v>
      </c>
      <c r="I432" s="107">
        <f ca="1"/>
        <v>-12849.61</v>
      </c>
      <c r="J432" s="107">
        <f ca="1"/>
        <v>38544.86</v>
      </c>
      <c r="K432" s="107">
        <f ca="1"/>
        <v>40475.01</v>
      </c>
      <c r="L432" s="107">
        <f ca="1"/>
        <v>478.62000000000455</v>
      </c>
      <c r="M432" s="107">
        <f ca="1"/>
        <v>12341.139999999998</v>
      </c>
      <c r="N432" s="107">
        <f ca="1"/>
        <v>26368.39</v>
      </c>
      <c r="O432" s="107">
        <f ca="1"/>
        <v>114.43</v>
      </c>
      <c r="P432" s="107">
        <f ca="1"/>
        <v>12062.04</v>
      </c>
      <c r="Q432" s="107">
        <f ca="1"/>
        <v>-1972.04</v>
      </c>
      <c r="R432" s="107">
        <f ca="1"/>
        <v>-6605.82</v>
      </c>
      <c r="S432" s="107">
        <f ca="1"/>
        <v>-4271.75</v>
      </c>
      <c r="T432" s="107">
        <f ca="1"/>
        <v>0</v>
      </c>
      <c r="U432" s="107">
        <f ca="1"/>
        <v>1960</v>
      </c>
      <c r="W432" t="str">
        <f ca="1"/>
        <v>Sony</v>
      </c>
      <c r="X432">
        <f ca="1"/>
        <v>46485</v>
      </c>
      <c r="Y432">
        <f ca="1"/>
        <v>478.62000000000455</v>
      </c>
      <c r="Z432" t="str">
        <f ca="1"/>
        <v>Acct  1 - US Bank</v>
      </c>
      <c r="AA432" t="str">
        <f ca="1"/>
        <v>Sony</v>
      </c>
      <c r="AB432">
        <f ca="1"/>
        <v>46485</v>
      </c>
      <c r="AC432">
        <f ca="1"/>
        <v>12341.139999999998</v>
      </c>
      <c r="AD432" t="str">
        <f ca="1"/>
        <v>Acct  2 - Wells Fargo</v>
      </c>
      <c r="AE432" t="str">
        <f ca="1"/>
        <v>Sony</v>
      </c>
      <c r="AF432">
        <f ca="1"/>
        <v>46485</v>
      </c>
      <c r="AG432">
        <f ca="1"/>
        <v>26368.39</v>
      </c>
      <c r="AH432" t="str">
        <f ca="1"/>
        <v>Acct  3 - ADP</v>
      </c>
      <c r="AI432" t="str">
        <f ca="1"/>
        <v>Sony</v>
      </c>
      <c r="AJ432">
        <f ca="1"/>
        <v>46485</v>
      </c>
      <c r="AK432">
        <f ca="1"/>
        <v>114.43</v>
      </c>
      <c r="AL432" t="str">
        <f ca="1"/>
        <v>Acct  4 - Marcus</v>
      </c>
      <c r="AM432" t="str">
        <f ca="1"/>
        <v>Sony</v>
      </c>
      <c r="AN432">
        <f ca="1"/>
        <v>46485</v>
      </c>
      <c r="AO432">
        <f ca="1"/>
        <v>12062.04</v>
      </c>
      <c r="AP432" t="str">
        <f ca="1"/>
        <v>Acct  5 - T.Rowe Price</v>
      </c>
      <c r="AQ432" t="str">
        <f ca="1"/>
        <v>Sony</v>
      </c>
      <c r="AR432">
        <f ca="1"/>
        <v>46485</v>
      </c>
      <c r="AS432">
        <f ca="1"/>
        <v>-1972.04</v>
      </c>
      <c r="AT432" t="str">
        <f ca="1"/>
        <v>Acct  6 - Platinum</v>
      </c>
      <c r="AU432" t="str">
        <f ca="1"/>
        <v>Sony</v>
      </c>
      <c r="AV432">
        <f ca="1"/>
        <v>46485</v>
      </c>
      <c r="AW432">
        <f ca="1"/>
        <v>-6605.82</v>
      </c>
      <c r="AX432" t="str">
        <f ca="1"/>
        <v>Acct  7 - Visa Go</v>
      </c>
      <c r="AY432" t="str">
        <f ca="1"/>
        <v>Sony</v>
      </c>
      <c r="AZ432">
        <f ca="1"/>
        <v>46485</v>
      </c>
      <c r="BA432">
        <f ca="1"/>
        <v>-4271.75</v>
      </c>
      <c r="BB432" t="str">
        <f ca="1"/>
        <v>Acct  8 - CareCredit</v>
      </c>
      <c r="BC432" t="str">
        <f ca="1"/>
        <v>Sony</v>
      </c>
      <c r="BD432">
        <f ca="1"/>
        <v>46485</v>
      </c>
      <c r="BE432">
        <f ca="1"/>
        <v>0</v>
      </c>
      <c r="BF432" t="str">
        <f ca="1"/>
        <v>Acct  9 - Costco</v>
      </c>
      <c r="BG432" t="str">
        <f ca="1"/>
        <v>Sony</v>
      </c>
      <c r="BH432">
        <f ca="1"/>
        <v>46485</v>
      </c>
      <c r="BI432">
        <f ca="1"/>
        <v>1960</v>
      </c>
      <c r="BJ432" t="str">
        <f ca="1"/>
        <v xml:space="preserve">Acct 10 - </v>
      </c>
      <c r="BK432" t="str">
        <f ca="1"/>
        <v>Sony</v>
      </c>
      <c r="BL432">
        <f ca="1"/>
        <v>46485</v>
      </c>
      <c r="BM432">
        <f ca="1"/>
        <v>12819.760000000002</v>
      </c>
      <c r="BN432" t="str">
        <f ca="1"/>
        <v xml:space="preserve"> Checking</v>
      </c>
      <c r="BO432" t="str">
        <f ca="1"/>
        <v>Sony</v>
      </c>
      <c r="BP432">
        <f ca="1"/>
        <v>46485</v>
      </c>
      <c r="BQ432">
        <f ca="1"/>
        <v>-12849.61</v>
      </c>
      <c r="BR432" t="str">
        <f ca="1"/>
        <v xml:space="preserve"> Credit</v>
      </c>
      <c r="BS432" t="str">
        <f ca="1"/>
        <v>Sony</v>
      </c>
      <c r="BT432">
        <f ca="1"/>
        <v>46485</v>
      </c>
      <c r="BU432">
        <f ca="1"/>
        <v>38544.86</v>
      </c>
      <c r="BV432" t="str">
        <f ca="1"/>
        <v xml:space="preserve"> Savings</v>
      </c>
      <c r="BW432" t="str">
        <f ca="1"/>
        <v>Sony</v>
      </c>
      <c r="BX432">
        <f ca="1"/>
        <v>46485</v>
      </c>
      <c r="BY432">
        <f ca="1"/>
        <v>40475.01</v>
      </c>
      <c r="BZ432" t="str">
        <f ca="1"/>
        <v xml:space="preserve"> Net Worth</v>
      </c>
    </row>
    <row r="433" spans="1:78" x14ac:dyDescent="0.25">
      <c r="A433" t="str">
        <f ca="1"/>
        <v>Sony</v>
      </c>
      <c r="B433" s="8">
        <f ca="1"/>
        <v>46485</v>
      </c>
      <c r="C433" s="107">
        <f ca="1"/>
        <v>478.62000000000455</v>
      </c>
      <c r="D433" t="str">
        <f ca="1"/>
        <v>Acct  1 - US Bank</v>
      </c>
      <c r="F433" t="str">
        <f ca="1"/>
        <v>Phone Insurance</v>
      </c>
      <c r="G433" s="8">
        <f ca="1"/>
        <v>46485</v>
      </c>
      <c r="H433" s="107">
        <f ca="1"/>
        <v>12811.760000000002</v>
      </c>
      <c r="I433" s="107">
        <f ca="1"/>
        <v>-12849.61</v>
      </c>
      <c r="J433" s="107">
        <f ca="1"/>
        <v>38544.86</v>
      </c>
      <c r="K433" s="107">
        <f ca="1"/>
        <v>40467.01</v>
      </c>
      <c r="L433" s="107">
        <f ca="1"/>
        <v>470.62000000000455</v>
      </c>
      <c r="M433" s="107">
        <f ca="1"/>
        <v>12341.139999999998</v>
      </c>
      <c r="N433" s="107">
        <f ca="1"/>
        <v>26368.39</v>
      </c>
      <c r="O433" s="107">
        <f ca="1"/>
        <v>114.43</v>
      </c>
      <c r="P433" s="107">
        <f ca="1"/>
        <v>12062.04</v>
      </c>
      <c r="Q433" s="107">
        <f ca="1"/>
        <v>-1972.04</v>
      </c>
      <c r="R433" s="107">
        <f ca="1"/>
        <v>-6605.82</v>
      </c>
      <c r="S433" s="107">
        <f ca="1"/>
        <v>-4271.75</v>
      </c>
      <c r="T433" s="107">
        <f ca="1"/>
        <v>0</v>
      </c>
      <c r="U433" s="107">
        <f ca="1"/>
        <v>1960</v>
      </c>
      <c r="W433" t="str">
        <f ca="1"/>
        <v>Phone Insurance</v>
      </c>
      <c r="X433">
        <f ca="1"/>
        <v>46485</v>
      </c>
      <c r="Y433">
        <f ca="1"/>
        <v>470.62000000000455</v>
      </c>
      <c r="Z433" t="str">
        <f ca="1"/>
        <v>Acct  1 - US Bank</v>
      </c>
      <c r="AA433" t="str">
        <f ca="1"/>
        <v>Phone Insurance</v>
      </c>
      <c r="AB433">
        <f ca="1"/>
        <v>46485</v>
      </c>
      <c r="AC433">
        <f ca="1"/>
        <v>12341.139999999998</v>
      </c>
      <c r="AD433" t="str">
        <f ca="1"/>
        <v>Acct  2 - Wells Fargo</v>
      </c>
      <c r="AE433" t="str">
        <f ca="1"/>
        <v>Phone Insurance</v>
      </c>
      <c r="AF433">
        <f ca="1"/>
        <v>46485</v>
      </c>
      <c r="AG433">
        <f ca="1"/>
        <v>26368.39</v>
      </c>
      <c r="AH433" t="str">
        <f ca="1"/>
        <v>Acct  3 - ADP</v>
      </c>
      <c r="AI433" t="str">
        <f ca="1"/>
        <v>Phone Insurance</v>
      </c>
      <c r="AJ433">
        <f ca="1"/>
        <v>46485</v>
      </c>
      <c r="AK433">
        <f ca="1"/>
        <v>114.43</v>
      </c>
      <c r="AL433" t="str">
        <f ca="1"/>
        <v>Acct  4 - Marcus</v>
      </c>
      <c r="AM433" t="str">
        <f ca="1"/>
        <v>Phone Insurance</v>
      </c>
      <c r="AN433">
        <f ca="1"/>
        <v>46485</v>
      </c>
      <c r="AO433">
        <f ca="1"/>
        <v>12062.04</v>
      </c>
      <c r="AP433" t="str">
        <f ca="1"/>
        <v>Acct  5 - T.Rowe Price</v>
      </c>
      <c r="AQ433" t="str">
        <f ca="1"/>
        <v>Phone Insurance</v>
      </c>
      <c r="AR433">
        <f ca="1"/>
        <v>46485</v>
      </c>
      <c r="AS433">
        <f ca="1"/>
        <v>-1972.04</v>
      </c>
      <c r="AT433" t="str">
        <f ca="1"/>
        <v>Acct  6 - Platinum</v>
      </c>
      <c r="AU433" t="str">
        <f ca="1"/>
        <v>Phone Insurance</v>
      </c>
      <c r="AV433">
        <f ca="1"/>
        <v>46485</v>
      </c>
      <c r="AW433">
        <f ca="1"/>
        <v>-6605.82</v>
      </c>
      <c r="AX433" t="str">
        <f ca="1"/>
        <v>Acct  7 - Visa Go</v>
      </c>
      <c r="AY433" t="str">
        <f ca="1"/>
        <v>Phone Insurance</v>
      </c>
      <c r="AZ433">
        <f ca="1"/>
        <v>46485</v>
      </c>
      <c r="BA433">
        <f ca="1"/>
        <v>-4271.75</v>
      </c>
      <c r="BB433" t="str">
        <f ca="1"/>
        <v>Acct  8 - CareCredit</v>
      </c>
      <c r="BC433" t="str">
        <f ca="1"/>
        <v>Phone Insurance</v>
      </c>
      <c r="BD433">
        <f ca="1"/>
        <v>46485</v>
      </c>
      <c r="BE433">
        <f ca="1"/>
        <v>0</v>
      </c>
      <c r="BF433" t="str">
        <f ca="1"/>
        <v>Acct  9 - Costco</v>
      </c>
      <c r="BG433" t="str">
        <f ca="1"/>
        <v>Phone Insurance</v>
      </c>
      <c r="BH433">
        <f ca="1"/>
        <v>46485</v>
      </c>
      <c r="BI433">
        <f ca="1"/>
        <v>1960</v>
      </c>
      <c r="BJ433" t="str">
        <f ca="1"/>
        <v xml:space="preserve">Acct 10 - </v>
      </c>
      <c r="BK433" t="str">
        <f ca="1"/>
        <v>Phone Insurance</v>
      </c>
      <c r="BL433">
        <f ca="1"/>
        <v>46485</v>
      </c>
      <c r="BM433">
        <f ca="1"/>
        <v>12811.760000000002</v>
      </c>
      <c r="BN433" t="str">
        <f ca="1"/>
        <v xml:space="preserve"> Checking</v>
      </c>
      <c r="BO433" t="str">
        <f ca="1"/>
        <v>Phone Insurance</v>
      </c>
      <c r="BP433">
        <f ca="1"/>
        <v>46485</v>
      </c>
      <c r="BQ433">
        <f ca="1"/>
        <v>-12849.61</v>
      </c>
      <c r="BR433" t="str">
        <f ca="1"/>
        <v xml:space="preserve"> Credit</v>
      </c>
      <c r="BS433" t="str">
        <f ca="1"/>
        <v>Phone Insurance</v>
      </c>
      <c r="BT433">
        <f ca="1"/>
        <v>46485</v>
      </c>
      <c r="BU433">
        <f ca="1"/>
        <v>38544.86</v>
      </c>
      <c r="BV433" t="str">
        <f ca="1"/>
        <v xml:space="preserve"> Savings</v>
      </c>
      <c r="BW433" t="str">
        <f ca="1"/>
        <v>Phone Insurance</v>
      </c>
      <c r="BX433">
        <f ca="1"/>
        <v>46485</v>
      </c>
      <c r="BY433">
        <f ca="1"/>
        <v>40467.01</v>
      </c>
      <c r="BZ433" t="str">
        <f ca="1"/>
        <v xml:space="preserve"> Net Worth</v>
      </c>
    </row>
    <row r="434" spans="1:78" x14ac:dyDescent="0.25">
      <c r="A434" t="str">
        <f ca="1"/>
        <v>Phone Insurance</v>
      </c>
      <c r="B434" s="8">
        <f ca="1"/>
        <v>46485</v>
      </c>
      <c r="C434" s="107">
        <f ca="1"/>
        <v>470.62000000000455</v>
      </c>
      <c r="D434" t="str">
        <f ca="1"/>
        <v>Acct  1 - US Bank</v>
      </c>
      <c r="F434" t="str">
        <f ca="1"/>
        <v>Paycheck</v>
      </c>
      <c r="G434" s="8">
        <f ca="1"/>
        <v>46486</v>
      </c>
      <c r="H434" s="107">
        <f ca="1"/>
        <v>14411.760000000002</v>
      </c>
      <c r="I434" s="107">
        <f ca="1"/>
        <v>-12849.61</v>
      </c>
      <c r="J434" s="107">
        <f ca="1"/>
        <v>38544.86</v>
      </c>
      <c r="K434" s="107">
        <f ca="1"/>
        <v>42067.01</v>
      </c>
      <c r="L434" s="107">
        <f ca="1"/>
        <v>1610.6200000000044</v>
      </c>
      <c r="M434" s="107">
        <f ca="1"/>
        <v>12801.139999999998</v>
      </c>
      <c r="N434" s="107">
        <f ca="1"/>
        <v>26368.39</v>
      </c>
      <c r="O434" s="107">
        <f ca="1"/>
        <v>114.43</v>
      </c>
      <c r="P434" s="107">
        <f ca="1"/>
        <v>12062.04</v>
      </c>
      <c r="Q434" s="107">
        <f ca="1"/>
        <v>-1972.04</v>
      </c>
      <c r="R434" s="107">
        <f ca="1"/>
        <v>-6605.82</v>
      </c>
      <c r="S434" s="107">
        <f ca="1"/>
        <v>-4271.75</v>
      </c>
      <c r="T434" s="107">
        <f ca="1"/>
        <v>0</v>
      </c>
      <c r="U434" s="107">
        <f ca="1"/>
        <v>1960</v>
      </c>
      <c r="W434" t="str">
        <f ca="1"/>
        <v>Paycheck</v>
      </c>
      <c r="X434">
        <f ca="1"/>
        <v>46486</v>
      </c>
      <c r="Y434">
        <f ca="1"/>
        <v>1610.6200000000044</v>
      </c>
      <c r="Z434" t="str">
        <f ca="1"/>
        <v>Acct  1 - US Bank</v>
      </c>
      <c r="AA434" t="str">
        <f ca="1"/>
        <v>Paycheck</v>
      </c>
      <c r="AB434">
        <f ca="1"/>
        <v>46486</v>
      </c>
      <c r="AC434">
        <f ca="1"/>
        <v>12801.139999999998</v>
      </c>
      <c r="AD434" t="str">
        <f ca="1"/>
        <v>Acct  2 - Wells Fargo</v>
      </c>
      <c r="AE434" t="str">
        <f ca="1"/>
        <v>Paycheck</v>
      </c>
      <c r="AF434">
        <f ca="1"/>
        <v>46486</v>
      </c>
      <c r="AG434">
        <f ca="1"/>
        <v>26368.39</v>
      </c>
      <c r="AH434" t="str">
        <f ca="1"/>
        <v>Acct  3 - ADP</v>
      </c>
      <c r="AI434" t="str">
        <f ca="1"/>
        <v>Paycheck</v>
      </c>
      <c r="AJ434">
        <f ca="1"/>
        <v>46486</v>
      </c>
      <c r="AK434">
        <f ca="1"/>
        <v>114.43</v>
      </c>
      <c r="AL434" t="str">
        <f ca="1"/>
        <v>Acct  4 - Marcus</v>
      </c>
      <c r="AM434" t="str">
        <f ca="1"/>
        <v>Paycheck</v>
      </c>
      <c r="AN434">
        <f ca="1"/>
        <v>46486</v>
      </c>
      <c r="AO434">
        <f ca="1"/>
        <v>12062.04</v>
      </c>
      <c r="AP434" t="str">
        <f ca="1"/>
        <v>Acct  5 - T.Rowe Price</v>
      </c>
      <c r="AQ434" t="str">
        <f ca="1"/>
        <v>Paycheck</v>
      </c>
      <c r="AR434">
        <f ca="1"/>
        <v>46486</v>
      </c>
      <c r="AS434">
        <f ca="1"/>
        <v>-1972.04</v>
      </c>
      <c r="AT434" t="str">
        <f ca="1"/>
        <v>Acct  6 - Platinum</v>
      </c>
      <c r="AU434" t="str">
        <f ca="1"/>
        <v>Paycheck</v>
      </c>
      <c r="AV434">
        <f ca="1"/>
        <v>46486</v>
      </c>
      <c r="AW434">
        <f ca="1"/>
        <v>-6605.82</v>
      </c>
      <c r="AX434" t="str">
        <f ca="1"/>
        <v>Acct  7 - Visa Go</v>
      </c>
      <c r="AY434" t="str">
        <f ca="1"/>
        <v>Paycheck</v>
      </c>
      <c r="AZ434">
        <f ca="1"/>
        <v>46486</v>
      </c>
      <c r="BA434">
        <f ca="1"/>
        <v>-4271.75</v>
      </c>
      <c r="BB434" t="str">
        <f ca="1"/>
        <v>Acct  8 - CareCredit</v>
      </c>
      <c r="BC434" t="str">
        <f ca="1"/>
        <v>Paycheck</v>
      </c>
      <c r="BD434">
        <f ca="1"/>
        <v>46486</v>
      </c>
      <c r="BE434">
        <f ca="1"/>
        <v>0</v>
      </c>
      <c r="BF434" t="str">
        <f ca="1"/>
        <v>Acct  9 - Costco</v>
      </c>
      <c r="BG434" t="str">
        <f ca="1"/>
        <v>Paycheck</v>
      </c>
      <c r="BH434">
        <f ca="1"/>
        <v>46486</v>
      </c>
      <c r="BI434">
        <f ca="1"/>
        <v>1960</v>
      </c>
      <c r="BJ434" t="str">
        <f ca="1"/>
        <v xml:space="preserve">Acct 10 - </v>
      </c>
      <c r="BK434" t="str">
        <f ca="1"/>
        <v>Paycheck</v>
      </c>
      <c r="BL434">
        <f ca="1"/>
        <v>46486</v>
      </c>
      <c r="BM434">
        <f ca="1"/>
        <v>14411.760000000002</v>
      </c>
      <c r="BN434" t="str">
        <f ca="1"/>
        <v xml:space="preserve"> Checking</v>
      </c>
      <c r="BO434" t="str">
        <f ca="1"/>
        <v>Paycheck</v>
      </c>
      <c r="BP434">
        <f ca="1"/>
        <v>46486</v>
      </c>
      <c r="BQ434">
        <f ca="1"/>
        <v>-12849.61</v>
      </c>
      <c r="BR434" t="str">
        <f ca="1"/>
        <v xml:space="preserve"> Credit</v>
      </c>
      <c r="BS434" t="str">
        <f ca="1"/>
        <v>Paycheck</v>
      </c>
      <c r="BT434">
        <f ca="1"/>
        <v>46486</v>
      </c>
      <c r="BU434">
        <f ca="1"/>
        <v>38544.86</v>
      </c>
      <c r="BV434" t="str">
        <f ca="1"/>
        <v xml:space="preserve"> Savings</v>
      </c>
      <c r="BW434" t="str">
        <f ca="1"/>
        <v>Paycheck</v>
      </c>
      <c r="BX434">
        <f ca="1"/>
        <v>46486</v>
      </c>
      <c r="BY434">
        <f ca="1"/>
        <v>42067.01</v>
      </c>
      <c r="BZ434" t="str">
        <f ca="1"/>
        <v xml:space="preserve"> Net Worth</v>
      </c>
    </row>
    <row r="435" spans="1:78" x14ac:dyDescent="0.25">
      <c r="A435" t="str">
        <f ca="1"/>
        <v>Paycheck</v>
      </c>
      <c r="B435" s="8">
        <f ca="1"/>
        <v>46486</v>
      </c>
      <c r="C435" s="107">
        <f ca="1"/>
        <v>1610.6200000000044</v>
      </c>
      <c r="D435" t="str">
        <f ca="1"/>
        <v>Acct  1 - US Bank</v>
      </c>
      <c r="F435" t="str">
        <f ca="1"/>
        <v>Ameritas</v>
      </c>
      <c r="G435" s="8">
        <f ca="1"/>
        <v>46486</v>
      </c>
      <c r="H435" s="107">
        <f ca="1"/>
        <v>14411.760000000002</v>
      </c>
      <c r="I435" s="107">
        <f ca="1"/>
        <v>-12849.61</v>
      </c>
      <c r="J435" s="107">
        <f ca="1"/>
        <v>38656.86</v>
      </c>
      <c r="K435" s="107">
        <f ca="1"/>
        <v>42179.01</v>
      </c>
      <c r="L435" s="107">
        <f ca="1"/>
        <v>1610.6200000000044</v>
      </c>
      <c r="M435" s="107">
        <f ca="1"/>
        <v>12801.139999999998</v>
      </c>
      <c r="N435" s="107">
        <f ca="1"/>
        <v>26480.39</v>
      </c>
      <c r="O435" s="107">
        <f ca="1"/>
        <v>114.43</v>
      </c>
      <c r="P435" s="107">
        <f ca="1"/>
        <v>12062.04</v>
      </c>
      <c r="Q435" s="107">
        <f ca="1"/>
        <v>-1972.04</v>
      </c>
      <c r="R435" s="107">
        <f ca="1"/>
        <v>-6605.82</v>
      </c>
      <c r="S435" s="107">
        <f ca="1"/>
        <v>-4271.75</v>
      </c>
      <c r="T435" s="107">
        <f ca="1"/>
        <v>0</v>
      </c>
      <c r="U435" s="107">
        <f ca="1"/>
        <v>1960</v>
      </c>
      <c r="W435" t="str">
        <f ca="1"/>
        <v>Ameritas</v>
      </c>
      <c r="X435">
        <f ca="1"/>
        <v>46486</v>
      </c>
      <c r="Y435">
        <f ca="1"/>
        <v>1610.6200000000044</v>
      </c>
      <c r="Z435" t="str">
        <f ca="1"/>
        <v>Acct  1 - US Bank</v>
      </c>
      <c r="AA435" t="str">
        <f ca="1"/>
        <v>Ameritas</v>
      </c>
      <c r="AB435">
        <f ca="1"/>
        <v>46486</v>
      </c>
      <c r="AC435">
        <f ca="1"/>
        <v>12801.139999999998</v>
      </c>
      <c r="AD435" t="str">
        <f ca="1"/>
        <v>Acct  2 - Wells Fargo</v>
      </c>
      <c r="AE435" t="str">
        <f ca="1"/>
        <v>Ameritas</v>
      </c>
      <c r="AF435">
        <f ca="1"/>
        <v>46486</v>
      </c>
      <c r="AG435">
        <f ca="1"/>
        <v>26480.39</v>
      </c>
      <c r="AH435" t="str">
        <f ca="1"/>
        <v>Acct  3 - ADP</v>
      </c>
      <c r="AI435" t="str">
        <f ca="1"/>
        <v>Ameritas</v>
      </c>
      <c r="AJ435">
        <f ca="1"/>
        <v>46486</v>
      </c>
      <c r="AK435">
        <f ca="1"/>
        <v>114.43</v>
      </c>
      <c r="AL435" t="str">
        <f ca="1"/>
        <v>Acct  4 - Marcus</v>
      </c>
      <c r="AM435" t="str">
        <f ca="1"/>
        <v>Ameritas</v>
      </c>
      <c r="AN435">
        <f ca="1"/>
        <v>46486</v>
      </c>
      <c r="AO435">
        <f ca="1"/>
        <v>12062.04</v>
      </c>
      <c r="AP435" t="str">
        <f ca="1"/>
        <v>Acct  5 - T.Rowe Price</v>
      </c>
      <c r="AQ435" t="str">
        <f ca="1"/>
        <v>Ameritas</v>
      </c>
      <c r="AR435">
        <f ca="1"/>
        <v>46486</v>
      </c>
      <c r="AS435">
        <f ca="1"/>
        <v>-1972.04</v>
      </c>
      <c r="AT435" t="str">
        <f ca="1"/>
        <v>Acct  6 - Platinum</v>
      </c>
      <c r="AU435" t="str">
        <f ca="1"/>
        <v>Ameritas</v>
      </c>
      <c r="AV435">
        <f ca="1"/>
        <v>46486</v>
      </c>
      <c r="AW435">
        <f ca="1"/>
        <v>-6605.82</v>
      </c>
      <c r="AX435" t="str">
        <f ca="1"/>
        <v>Acct  7 - Visa Go</v>
      </c>
      <c r="AY435" t="str">
        <f ca="1"/>
        <v>Ameritas</v>
      </c>
      <c r="AZ435">
        <f ca="1"/>
        <v>46486</v>
      </c>
      <c r="BA435">
        <f ca="1"/>
        <v>-4271.75</v>
      </c>
      <c r="BB435" t="str">
        <f ca="1"/>
        <v>Acct  8 - CareCredit</v>
      </c>
      <c r="BC435" t="str">
        <f ca="1"/>
        <v>Ameritas</v>
      </c>
      <c r="BD435">
        <f ca="1"/>
        <v>46486</v>
      </c>
      <c r="BE435">
        <f ca="1"/>
        <v>0</v>
      </c>
      <c r="BF435" t="str">
        <f ca="1"/>
        <v>Acct  9 - Costco</v>
      </c>
      <c r="BG435" t="str">
        <f ca="1"/>
        <v>Ameritas</v>
      </c>
      <c r="BH435">
        <f ca="1"/>
        <v>46486</v>
      </c>
      <c r="BI435">
        <f ca="1"/>
        <v>1960</v>
      </c>
      <c r="BJ435" t="str">
        <f ca="1"/>
        <v xml:space="preserve">Acct 10 - </v>
      </c>
      <c r="BK435" t="str">
        <f ca="1"/>
        <v>Ameritas</v>
      </c>
      <c r="BL435">
        <f ca="1"/>
        <v>46486</v>
      </c>
      <c r="BM435">
        <f ca="1"/>
        <v>14411.760000000002</v>
      </c>
      <c r="BN435" t="str">
        <f ca="1"/>
        <v xml:space="preserve"> Checking</v>
      </c>
      <c r="BO435" t="str">
        <f ca="1"/>
        <v>Ameritas</v>
      </c>
      <c r="BP435">
        <f ca="1"/>
        <v>46486</v>
      </c>
      <c r="BQ435">
        <f ca="1"/>
        <v>-12849.61</v>
      </c>
      <c r="BR435" t="str">
        <f ca="1"/>
        <v xml:space="preserve"> Credit</v>
      </c>
      <c r="BS435" t="str">
        <f ca="1"/>
        <v>Ameritas</v>
      </c>
      <c r="BT435">
        <f ca="1"/>
        <v>46486</v>
      </c>
      <c r="BU435">
        <f ca="1"/>
        <v>38656.86</v>
      </c>
      <c r="BV435" t="str">
        <f ca="1"/>
        <v xml:space="preserve"> Savings</v>
      </c>
      <c r="BW435" t="str">
        <f ca="1"/>
        <v>Ameritas</v>
      </c>
      <c r="BX435">
        <f ca="1"/>
        <v>46486</v>
      </c>
      <c r="BY435">
        <f ca="1"/>
        <v>42179.01</v>
      </c>
      <c r="BZ435" t="str">
        <f ca="1"/>
        <v xml:space="preserve"> Net Worth</v>
      </c>
    </row>
    <row r="436" spans="1:78" x14ac:dyDescent="0.25">
      <c r="A436" t="str">
        <f ca="1"/>
        <v>Ameritas</v>
      </c>
      <c r="B436" s="8">
        <f ca="1"/>
        <v>46486</v>
      </c>
      <c r="C436" s="107">
        <f ca="1"/>
        <v>1610.6200000000044</v>
      </c>
      <c r="D436" t="str">
        <f ca="1"/>
        <v>Acct  1 - US Bank</v>
      </c>
      <c r="F436" t="str">
        <f ca="1"/>
        <v>Amazon</v>
      </c>
      <c r="G436" s="8">
        <f ca="1"/>
        <v>46486</v>
      </c>
      <c r="H436" s="107">
        <f ca="1"/>
        <v>14395.610000000002</v>
      </c>
      <c r="I436" s="107">
        <f ca="1"/>
        <v>-12849.61</v>
      </c>
      <c r="J436" s="107">
        <f ca="1"/>
        <v>38656.86</v>
      </c>
      <c r="K436" s="107">
        <f ca="1"/>
        <v>42162.86</v>
      </c>
      <c r="L436" s="107">
        <f ca="1"/>
        <v>1594.4700000000043</v>
      </c>
      <c r="M436" s="107">
        <f ca="1"/>
        <v>12801.139999999998</v>
      </c>
      <c r="N436" s="107">
        <f ca="1"/>
        <v>26480.39</v>
      </c>
      <c r="O436" s="107">
        <f ca="1"/>
        <v>114.43</v>
      </c>
      <c r="P436" s="107">
        <f ca="1"/>
        <v>12062.04</v>
      </c>
      <c r="Q436" s="107">
        <f ca="1"/>
        <v>-1972.04</v>
      </c>
      <c r="R436" s="107">
        <f ca="1"/>
        <v>-6605.82</v>
      </c>
      <c r="S436" s="107">
        <f ca="1"/>
        <v>-4271.75</v>
      </c>
      <c r="T436" s="107">
        <f ca="1"/>
        <v>0</v>
      </c>
      <c r="U436" s="107">
        <f ca="1"/>
        <v>1960</v>
      </c>
      <c r="W436" t="str">
        <f ca="1"/>
        <v>Amazon</v>
      </c>
      <c r="X436">
        <f ca="1"/>
        <v>46486</v>
      </c>
      <c r="Y436">
        <f ca="1"/>
        <v>1594.4700000000043</v>
      </c>
      <c r="Z436" t="str">
        <f ca="1"/>
        <v>Acct  1 - US Bank</v>
      </c>
      <c r="AA436" t="str">
        <f ca="1"/>
        <v>Amazon</v>
      </c>
      <c r="AB436">
        <f ca="1"/>
        <v>46486</v>
      </c>
      <c r="AC436">
        <f ca="1"/>
        <v>12801.139999999998</v>
      </c>
      <c r="AD436" t="str">
        <f ca="1"/>
        <v>Acct  2 - Wells Fargo</v>
      </c>
      <c r="AE436" t="str">
        <f ca="1"/>
        <v>Amazon</v>
      </c>
      <c r="AF436">
        <f ca="1"/>
        <v>46486</v>
      </c>
      <c r="AG436">
        <f ca="1"/>
        <v>26480.39</v>
      </c>
      <c r="AH436" t="str">
        <f ca="1"/>
        <v>Acct  3 - ADP</v>
      </c>
      <c r="AI436" t="str">
        <f ca="1"/>
        <v>Amazon</v>
      </c>
      <c r="AJ436">
        <f ca="1"/>
        <v>46486</v>
      </c>
      <c r="AK436">
        <f ca="1"/>
        <v>114.43</v>
      </c>
      <c r="AL436" t="str">
        <f ca="1"/>
        <v>Acct  4 - Marcus</v>
      </c>
      <c r="AM436" t="str">
        <f ca="1"/>
        <v>Amazon</v>
      </c>
      <c r="AN436">
        <f ca="1"/>
        <v>46486</v>
      </c>
      <c r="AO436">
        <f ca="1"/>
        <v>12062.04</v>
      </c>
      <c r="AP436" t="str">
        <f ca="1"/>
        <v>Acct  5 - T.Rowe Price</v>
      </c>
      <c r="AQ436" t="str">
        <f ca="1"/>
        <v>Amazon</v>
      </c>
      <c r="AR436">
        <f ca="1"/>
        <v>46486</v>
      </c>
      <c r="AS436">
        <f ca="1"/>
        <v>-1972.04</v>
      </c>
      <c r="AT436" t="str">
        <f ca="1"/>
        <v>Acct  6 - Platinum</v>
      </c>
      <c r="AU436" t="str">
        <f ca="1"/>
        <v>Amazon</v>
      </c>
      <c r="AV436">
        <f ca="1"/>
        <v>46486</v>
      </c>
      <c r="AW436">
        <f ca="1"/>
        <v>-6605.82</v>
      </c>
      <c r="AX436" t="str">
        <f ca="1"/>
        <v>Acct  7 - Visa Go</v>
      </c>
      <c r="AY436" t="str">
        <f ca="1"/>
        <v>Amazon</v>
      </c>
      <c r="AZ436">
        <f ca="1"/>
        <v>46486</v>
      </c>
      <c r="BA436">
        <f ca="1"/>
        <v>-4271.75</v>
      </c>
      <c r="BB436" t="str">
        <f ca="1"/>
        <v>Acct  8 - CareCredit</v>
      </c>
      <c r="BC436" t="str">
        <f ca="1"/>
        <v>Amazon</v>
      </c>
      <c r="BD436">
        <f ca="1"/>
        <v>46486</v>
      </c>
      <c r="BE436">
        <f ca="1"/>
        <v>0</v>
      </c>
      <c r="BF436" t="str">
        <f ca="1"/>
        <v>Acct  9 - Costco</v>
      </c>
      <c r="BG436" t="str">
        <f ca="1"/>
        <v>Amazon</v>
      </c>
      <c r="BH436">
        <f ca="1"/>
        <v>46486</v>
      </c>
      <c r="BI436">
        <f ca="1"/>
        <v>1960</v>
      </c>
      <c r="BJ436" t="str">
        <f ca="1"/>
        <v xml:space="preserve">Acct 10 - </v>
      </c>
      <c r="BK436" t="str">
        <f ca="1"/>
        <v>Amazon</v>
      </c>
      <c r="BL436">
        <f ca="1"/>
        <v>46486</v>
      </c>
      <c r="BM436">
        <f ca="1"/>
        <v>14395.610000000002</v>
      </c>
      <c r="BN436" t="str">
        <f ca="1"/>
        <v xml:space="preserve"> Checking</v>
      </c>
      <c r="BO436" t="str">
        <f ca="1"/>
        <v>Amazon</v>
      </c>
      <c r="BP436">
        <f ca="1"/>
        <v>46486</v>
      </c>
      <c r="BQ436">
        <f ca="1"/>
        <v>-12849.61</v>
      </c>
      <c r="BR436" t="str">
        <f ca="1"/>
        <v xml:space="preserve"> Credit</v>
      </c>
      <c r="BS436" t="str">
        <f ca="1"/>
        <v>Amazon</v>
      </c>
      <c r="BT436">
        <f ca="1"/>
        <v>46486</v>
      </c>
      <c r="BU436">
        <f ca="1"/>
        <v>38656.86</v>
      </c>
      <c r="BV436" t="str">
        <f ca="1"/>
        <v xml:space="preserve"> Savings</v>
      </c>
      <c r="BW436" t="str">
        <f ca="1"/>
        <v>Amazon</v>
      </c>
      <c r="BX436">
        <f ca="1"/>
        <v>46486</v>
      </c>
      <c r="BY436">
        <f ca="1"/>
        <v>42162.86</v>
      </c>
      <c r="BZ436" t="str">
        <f ca="1"/>
        <v xml:space="preserve"> Net Worth</v>
      </c>
    </row>
    <row r="437" spans="1:78" x14ac:dyDescent="0.25">
      <c r="A437" t="str">
        <f ca="1"/>
        <v>Amazon</v>
      </c>
      <c r="B437" s="8">
        <f ca="1"/>
        <v>46486</v>
      </c>
      <c r="C437" s="107">
        <f ca="1"/>
        <v>1594.4700000000043</v>
      </c>
      <c r="D437" t="str">
        <f ca="1"/>
        <v>Acct  1 - US Bank</v>
      </c>
      <c r="F437" t="str">
        <f ca="1"/>
        <v>Groceries</v>
      </c>
      <c r="G437" s="8">
        <f ca="1"/>
        <v>46487</v>
      </c>
      <c r="H437" s="107">
        <f ca="1"/>
        <v>14195.610000000002</v>
      </c>
      <c r="I437" s="107">
        <f ca="1"/>
        <v>-12849.61</v>
      </c>
      <c r="J437" s="107">
        <f ca="1"/>
        <v>38656.86</v>
      </c>
      <c r="K437" s="107">
        <f ca="1"/>
        <v>41962.86</v>
      </c>
      <c r="L437" s="107">
        <f ca="1"/>
        <v>1594.4700000000043</v>
      </c>
      <c r="M437" s="107">
        <f ca="1"/>
        <v>12601.139999999998</v>
      </c>
      <c r="N437" s="107">
        <f ca="1"/>
        <v>26480.39</v>
      </c>
      <c r="O437" s="107">
        <f ca="1"/>
        <v>114.43</v>
      </c>
      <c r="P437" s="107">
        <f ca="1"/>
        <v>12062.04</v>
      </c>
      <c r="Q437" s="107">
        <f ca="1"/>
        <v>-1972.04</v>
      </c>
      <c r="R437" s="107">
        <f ca="1"/>
        <v>-6605.82</v>
      </c>
      <c r="S437" s="107">
        <f ca="1"/>
        <v>-4271.75</v>
      </c>
      <c r="T437" s="107">
        <f ca="1"/>
        <v>0</v>
      </c>
      <c r="U437" s="107">
        <f ca="1"/>
        <v>1960</v>
      </c>
      <c r="W437" t="str">
        <f ca="1"/>
        <v>Groceries</v>
      </c>
      <c r="X437">
        <f ca="1"/>
        <v>46487</v>
      </c>
      <c r="Y437">
        <f ca="1"/>
        <v>1594.4700000000043</v>
      </c>
      <c r="Z437" t="str">
        <f ca="1"/>
        <v>Acct  1 - US Bank</v>
      </c>
      <c r="AA437" t="str">
        <f ca="1"/>
        <v>Groceries</v>
      </c>
      <c r="AB437">
        <f ca="1"/>
        <v>46487</v>
      </c>
      <c r="AC437">
        <f ca="1"/>
        <v>12601.139999999998</v>
      </c>
      <c r="AD437" t="str">
        <f ca="1"/>
        <v>Acct  2 - Wells Fargo</v>
      </c>
      <c r="AE437" t="str">
        <f ca="1"/>
        <v>Groceries</v>
      </c>
      <c r="AF437">
        <f ca="1"/>
        <v>46487</v>
      </c>
      <c r="AG437">
        <f ca="1"/>
        <v>26480.39</v>
      </c>
      <c r="AH437" t="str">
        <f ca="1"/>
        <v>Acct  3 - ADP</v>
      </c>
      <c r="AI437" t="str">
        <f ca="1"/>
        <v>Groceries</v>
      </c>
      <c r="AJ437">
        <f ca="1"/>
        <v>46487</v>
      </c>
      <c r="AK437">
        <f ca="1"/>
        <v>114.43</v>
      </c>
      <c r="AL437" t="str">
        <f ca="1"/>
        <v>Acct  4 - Marcus</v>
      </c>
      <c r="AM437" t="str">
        <f ca="1"/>
        <v>Groceries</v>
      </c>
      <c r="AN437">
        <f ca="1"/>
        <v>46487</v>
      </c>
      <c r="AO437">
        <f ca="1"/>
        <v>12062.04</v>
      </c>
      <c r="AP437" t="str">
        <f ca="1"/>
        <v>Acct  5 - T.Rowe Price</v>
      </c>
      <c r="AQ437" t="str">
        <f ca="1"/>
        <v>Groceries</v>
      </c>
      <c r="AR437">
        <f ca="1"/>
        <v>46487</v>
      </c>
      <c r="AS437">
        <f ca="1"/>
        <v>-1972.04</v>
      </c>
      <c r="AT437" t="str">
        <f ca="1"/>
        <v>Acct  6 - Platinum</v>
      </c>
      <c r="AU437" t="str">
        <f ca="1"/>
        <v>Groceries</v>
      </c>
      <c r="AV437">
        <f ca="1"/>
        <v>46487</v>
      </c>
      <c r="AW437">
        <f ca="1"/>
        <v>-6605.82</v>
      </c>
      <c r="AX437" t="str">
        <f ca="1"/>
        <v>Acct  7 - Visa Go</v>
      </c>
      <c r="AY437" t="str">
        <f ca="1"/>
        <v>Groceries</v>
      </c>
      <c r="AZ437">
        <f ca="1"/>
        <v>46487</v>
      </c>
      <c r="BA437">
        <f ca="1"/>
        <v>-4271.75</v>
      </c>
      <c r="BB437" t="str">
        <f ca="1"/>
        <v>Acct  8 - CareCredit</v>
      </c>
      <c r="BC437" t="str">
        <f ca="1"/>
        <v>Groceries</v>
      </c>
      <c r="BD437">
        <f ca="1"/>
        <v>46487</v>
      </c>
      <c r="BE437">
        <f ca="1"/>
        <v>0</v>
      </c>
      <c r="BF437" t="str">
        <f ca="1"/>
        <v>Acct  9 - Costco</v>
      </c>
      <c r="BG437" t="str">
        <f ca="1"/>
        <v>Groceries</v>
      </c>
      <c r="BH437">
        <f ca="1"/>
        <v>46487</v>
      </c>
      <c r="BI437">
        <f ca="1"/>
        <v>1960</v>
      </c>
      <c r="BJ437" t="str">
        <f ca="1"/>
        <v xml:space="preserve">Acct 10 - </v>
      </c>
      <c r="BK437" t="str">
        <f ca="1"/>
        <v>Groceries</v>
      </c>
      <c r="BL437">
        <f ca="1"/>
        <v>46487</v>
      </c>
      <c r="BM437">
        <f ca="1"/>
        <v>14195.610000000002</v>
      </c>
      <c r="BN437" t="str">
        <f ca="1"/>
        <v xml:space="preserve"> Checking</v>
      </c>
      <c r="BO437" t="str">
        <f ca="1"/>
        <v>Groceries</v>
      </c>
      <c r="BP437">
        <f ca="1"/>
        <v>46487</v>
      </c>
      <c r="BQ437">
        <f ca="1"/>
        <v>-12849.61</v>
      </c>
      <c r="BR437" t="str">
        <f ca="1"/>
        <v xml:space="preserve"> Credit</v>
      </c>
      <c r="BS437" t="str">
        <f ca="1"/>
        <v>Groceries</v>
      </c>
      <c r="BT437">
        <f ca="1"/>
        <v>46487</v>
      </c>
      <c r="BU437">
        <f ca="1"/>
        <v>38656.86</v>
      </c>
      <c r="BV437" t="str">
        <f ca="1"/>
        <v xml:space="preserve"> Savings</v>
      </c>
      <c r="BW437" t="str">
        <f ca="1"/>
        <v>Groceries</v>
      </c>
      <c r="BX437">
        <f ca="1"/>
        <v>46487</v>
      </c>
      <c r="BY437">
        <f ca="1"/>
        <v>41962.86</v>
      </c>
      <c r="BZ437" t="str">
        <f ca="1"/>
        <v xml:space="preserve"> Net Worth</v>
      </c>
    </row>
    <row r="438" spans="1:78" x14ac:dyDescent="0.25">
      <c r="A438" t="str">
        <f ca="1"/>
        <v>Groceries</v>
      </c>
      <c r="B438" s="8">
        <f ca="1"/>
        <v>46487</v>
      </c>
      <c r="C438" s="107">
        <f ca="1"/>
        <v>1594.4700000000043</v>
      </c>
      <c r="D438" t="str">
        <f ca="1"/>
        <v>Acct  1 - US Bank</v>
      </c>
      <c r="F438" t="str">
        <f ca="1"/>
        <v>Food &amp; Drinks</v>
      </c>
      <c r="G438" s="8">
        <f ca="1"/>
        <v>46487</v>
      </c>
      <c r="H438" s="107">
        <f ca="1"/>
        <v>13995.610000000002</v>
      </c>
      <c r="I438" s="107">
        <f ca="1"/>
        <v>-12849.61</v>
      </c>
      <c r="J438" s="107">
        <f ca="1"/>
        <v>38656.86</v>
      </c>
      <c r="K438" s="107">
        <f ca="1"/>
        <v>41762.86</v>
      </c>
      <c r="L438" s="107">
        <f ca="1"/>
        <v>1594.4700000000043</v>
      </c>
      <c r="M438" s="107">
        <f ca="1"/>
        <v>12401.139999999998</v>
      </c>
      <c r="N438" s="107">
        <f ca="1"/>
        <v>26480.39</v>
      </c>
      <c r="O438" s="107">
        <f ca="1"/>
        <v>114.43</v>
      </c>
      <c r="P438" s="107">
        <f ca="1"/>
        <v>12062.04</v>
      </c>
      <c r="Q438" s="107">
        <f ca="1"/>
        <v>-1972.04</v>
      </c>
      <c r="R438" s="107">
        <f ca="1"/>
        <v>-6605.82</v>
      </c>
      <c r="S438" s="107">
        <f ca="1"/>
        <v>-4271.75</v>
      </c>
      <c r="T438" s="107">
        <f ca="1"/>
        <v>0</v>
      </c>
      <c r="U438" s="107">
        <f ca="1"/>
        <v>1960</v>
      </c>
      <c r="W438" t="str">
        <f ca="1"/>
        <v>Food &amp; Drinks</v>
      </c>
      <c r="X438">
        <f ca="1"/>
        <v>46487</v>
      </c>
      <c r="Y438">
        <f ca="1"/>
        <v>1594.4700000000043</v>
      </c>
      <c r="Z438" t="str">
        <f ca="1"/>
        <v>Acct  1 - US Bank</v>
      </c>
      <c r="AA438" t="str">
        <f ca="1"/>
        <v>Food &amp; Drinks</v>
      </c>
      <c r="AB438">
        <f ca="1"/>
        <v>46487</v>
      </c>
      <c r="AC438">
        <f ca="1"/>
        <v>12401.139999999998</v>
      </c>
      <c r="AD438" t="str">
        <f ca="1"/>
        <v>Acct  2 - Wells Fargo</v>
      </c>
      <c r="AE438" t="str">
        <f ca="1"/>
        <v>Food &amp; Drinks</v>
      </c>
      <c r="AF438">
        <f ca="1"/>
        <v>46487</v>
      </c>
      <c r="AG438">
        <f ca="1"/>
        <v>26480.39</v>
      </c>
      <c r="AH438" t="str">
        <f ca="1"/>
        <v>Acct  3 - ADP</v>
      </c>
      <c r="AI438" t="str">
        <f ca="1"/>
        <v>Food &amp; Drinks</v>
      </c>
      <c r="AJ438">
        <f ca="1"/>
        <v>46487</v>
      </c>
      <c r="AK438">
        <f ca="1"/>
        <v>114.43</v>
      </c>
      <c r="AL438" t="str">
        <f ca="1"/>
        <v>Acct  4 - Marcus</v>
      </c>
      <c r="AM438" t="str">
        <f ca="1"/>
        <v>Food &amp; Drinks</v>
      </c>
      <c r="AN438">
        <f ca="1"/>
        <v>46487</v>
      </c>
      <c r="AO438">
        <f ca="1"/>
        <v>12062.04</v>
      </c>
      <c r="AP438" t="str">
        <f ca="1"/>
        <v>Acct  5 - T.Rowe Price</v>
      </c>
      <c r="AQ438" t="str">
        <f ca="1"/>
        <v>Food &amp; Drinks</v>
      </c>
      <c r="AR438">
        <f ca="1"/>
        <v>46487</v>
      </c>
      <c r="AS438">
        <f ca="1"/>
        <v>-1972.04</v>
      </c>
      <c r="AT438" t="str">
        <f ca="1"/>
        <v>Acct  6 - Platinum</v>
      </c>
      <c r="AU438" t="str">
        <f ca="1"/>
        <v>Food &amp; Drinks</v>
      </c>
      <c r="AV438">
        <f ca="1"/>
        <v>46487</v>
      </c>
      <c r="AW438">
        <f ca="1"/>
        <v>-6605.82</v>
      </c>
      <c r="AX438" t="str">
        <f ca="1"/>
        <v>Acct  7 - Visa Go</v>
      </c>
      <c r="AY438" t="str">
        <f ca="1"/>
        <v>Food &amp; Drinks</v>
      </c>
      <c r="AZ438">
        <f ca="1"/>
        <v>46487</v>
      </c>
      <c r="BA438">
        <f ca="1"/>
        <v>-4271.75</v>
      </c>
      <c r="BB438" t="str">
        <f ca="1"/>
        <v>Acct  8 - CareCredit</v>
      </c>
      <c r="BC438" t="str">
        <f ca="1"/>
        <v>Food &amp; Drinks</v>
      </c>
      <c r="BD438">
        <f ca="1"/>
        <v>46487</v>
      </c>
      <c r="BE438">
        <f ca="1"/>
        <v>0</v>
      </c>
      <c r="BF438" t="str">
        <f ca="1"/>
        <v>Acct  9 - Costco</v>
      </c>
      <c r="BG438" t="str">
        <f ca="1"/>
        <v>Food &amp; Drinks</v>
      </c>
      <c r="BH438">
        <f ca="1"/>
        <v>46487</v>
      </c>
      <c r="BI438">
        <f ca="1"/>
        <v>1960</v>
      </c>
      <c r="BJ438" t="str">
        <f ca="1"/>
        <v xml:space="preserve">Acct 10 - </v>
      </c>
      <c r="BK438" t="str">
        <f ca="1"/>
        <v>Food &amp; Drinks</v>
      </c>
      <c r="BL438">
        <f ca="1"/>
        <v>46487</v>
      </c>
      <c r="BM438">
        <f ca="1"/>
        <v>13995.610000000002</v>
      </c>
      <c r="BN438" t="str">
        <f ca="1"/>
        <v xml:space="preserve"> Checking</v>
      </c>
      <c r="BO438" t="str">
        <f ca="1"/>
        <v>Food &amp; Drinks</v>
      </c>
      <c r="BP438">
        <f ca="1"/>
        <v>46487</v>
      </c>
      <c r="BQ438">
        <f ca="1"/>
        <v>-12849.61</v>
      </c>
      <c r="BR438" t="str">
        <f ca="1"/>
        <v xml:space="preserve"> Credit</v>
      </c>
      <c r="BS438" t="str">
        <f ca="1"/>
        <v>Food &amp; Drinks</v>
      </c>
      <c r="BT438">
        <f ca="1"/>
        <v>46487</v>
      </c>
      <c r="BU438">
        <f ca="1"/>
        <v>38656.86</v>
      </c>
      <c r="BV438" t="str">
        <f ca="1"/>
        <v xml:space="preserve"> Savings</v>
      </c>
      <c r="BW438" t="str">
        <f ca="1"/>
        <v>Food &amp; Drinks</v>
      </c>
      <c r="BX438">
        <f ca="1"/>
        <v>46487</v>
      </c>
      <c r="BY438">
        <f ca="1"/>
        <v>41762.86</v>
      </c>
      <c r="BZ438" t="str">
        <f ca="1"/>
        <v xml:space="preserve"> Net Worth</v>
      </c>
    </row>
    <row r="439" spans="1:78" x14ac:dyDescent="0.25">
      <c r="A439" t="str">
        <f ca="1"/>
        <v>Food &amp; Drinks</v>
      </c>
      <c r="B439" s="8">
        <f ca="1"/>
        <v>46487</v>
      </c>
      <c r="C439" s="107">
        <f ca="1"/>
        <v>1594.4700000000043</v>
      </c>
      <c r="D439" t="str">
        <f ca="1"/>
        <v>Acct  1 - US Bank</v>
      </c>
      <c r="F439" t="str">
        <f ca="1"/>
        <v>Viso Go</v>
      </c>
      <c r="G439" s="8">
        <f ca="1"/>
        <v>46488</v>
      </c>
      <c r="H439" s="107">
        <f ca="1"/>
        <v>13720.610000000002</v>
      </c>
      <c r="I439" s="107">
        <f ca="1"/>
        <v>-12703.61</v>
      </c>
      <c r="J439" s="107">
        <f ca="1"/>
        <v>38656.86</v>
      </c>
      <c r="K439" s="107">
        <f ca="1"/>
        <v>41633.86</v>
      </c>
      <c r="L439" s="107">
        <f ca="1"/>
        <v>1319.4700000000043</v>
      </c>
      <c r="M439" s="107">
        <f ca="1"/>
        <v>12401.139999999998</v>
      </c>
      <c r="N439" s="107">
        <f ca="1"/>
        <v>26480.39</v>
      </c>
      <c r="O439" s="107">
        <f ca="1"/>
        <v>114.43</v>
      </c>
      <c r="P439" s="107">
        <f ca="1"/>
        <v>12062.04</v>
      </c>
      <c r="Q439" s="107">
        <f ca="1"/>
        <v>-1972.04</v>
      </c>
      <c r="R439" s="107">
        <f ca="1"/>
        <v>-6459.82</v>
      </c>
      <c r="S439" s="107">
        <f ca="1"/>
        <v>-4271.75</v>
      </c>
      <c r="T439" s="107">
        <f ca="1"/>
        <v>0</v>
      </c>
      <c r="U439" s="107">
        <f ca="1"/>
        <v>1960</v>
      </c>
      <c r="W439" t="str">
        <f ca="1"/>
        <v>Viso Go</v>
      </c>
      <c r="X439">
        <f ca="1"/>
        <v>46488</v>
      </c>
      <c r="Y439">
        <f ca="1"/>
        <v>1319.4700000000043</v>
      </c>
      <c r="Z439" t="str">
        <f ca="1"/>
        <v>Acct  1 - US Bank</v>
      </c>
      <c r="AA439" t="str">
        <f ca="1"/>
        <v>Viso Go</v>
      </c>
      <c r="AB439">
        <f ca="1"/>
        <v>46488</v>
      </c>
      <c r="AC439">
        <f ca="1"/>
        <v>12401.139999999998</v>
      </c>
      <c r="AD439" t="str">
        <f ca="1"/>
        <v>Acct  2 - Wells Fargo</v>
      </c>
      <c r="AE439" t="str">
        <f ca="1"/>
        <v>Viso Go</v>
      </c>
      <c r="AF439">
        <f ca="1"/>
        <v>46488</v>
      </c>
      <c r="AG439">
        <f ca="1"/>
        <v>26480.39</v>
      </c>
      <c r="AH439" t="str">
        <f ca="1"/>
        <v>Acct  3 - ADP</v>
      </c>
      <c r="AI439" t="str">
        <f ca="1"/>
        <v>Viso Go</v>
      </c>
      <c r="AJ439">
        <f ca="1"/>
        <v>46488</v>
      </c>
      <c r="AK439">
        <f ca="1"/>
        <v>114.43</v>
      </c>
      <c r="AL439" t="str">
        <f ca="1"/>
        <v>Acct  4 - Marcus</v>
      </c>
      <c r="AM439" t="str">
        <f ca="1"/>
        <v>Viso Go</v>
      </c>
      <c r="AN439">
        <f ca="1"/>
        <v>46488</v>
      </c>
      <c r="AO439">
        <f ca="1"/>
        <v>12062.04</v>
      </c>
      <c r="AP439" t="str">
        <f ca="1"/>
        <v>Acct  5 - T.Rowe Price</v>
      </c>
      <c r="AQ439" t="str">
        <f ca="1"/>
        <v>Viso Go</v>
      </c>
      <c r="AR439">
        <f ca="1"/>
        <v>46488</v>
      </c>
      <c r="AS439">
        <f ca="1"/>
        <v>-1972.04</v>
      </c>
      <c r="AT439" t="str">
        <f ca="1"/>
        <v>Acct  6 - Platinum</v>
      </c>
      <c r="AU439" t="str">
        <f ca="1"/>
        <v>Viso Go</v>
      </c>
      <c r="AV439">
        <f ca="1"/>
        <v>46488</v>
      </c>
      <c r="AW439">
        <f ca="1"/>
        <v>-6459.82</v>
      </c>
      <c r="AX439" t="str">
        <f ca="1"/>
        <v>Acct  7 - Visa Go</v>
      </c>
      <c r="AY439" t="str">
        <f ca="1"/>
        <v>Viso Go</v>
      </c>
      <c r="AZ439">
        <f ca="1"/>
        <v>46488</v>
      </c>
      <c r="BA439">
        <f ca="1"/>
        <v>-4271.75</v>
      </c>
      <c r="BB439" t="str">
        <f ca="1"/>
        <v>Acct  8 - CareCredit</v>
      </c>
      <c r="BC439" t="str">
        <f ca="1"/>
        <v>Viso Go</v>
      </c>
      <c r="BD439">
        <f ca="1"/>
        <v>46488</v>
      </c>
      <c r="BE439">
        <f ca="1"/>
        <v>0</v>
      </c>
      <c r="BF439" t="str">
        <f ca="1"/>
        <v>Acct  9 - Costco</v>
      </c>
      <c r="BG439" t="str">
        <f ca="1"/>
        <v>Viso Go</v>
      </c>
      <c r="BH439">
        <f ca="1"/>
        <v>46488</v>
      </c>
      <c r="BI439">
        <f ca="1"/>
        <v>1960</v>
      </c>
      <c r="BJ439" t="str">
        <f ca="1"/>
        <v xml:space="preserve">Acct 10 - </v>
      </c>
      <c r="BK439" t="str">
        <f ca="1"/>
        <v>Viso Go</v>
      </c>
      <c r="BL439">
        <f ca="1"/>
        <v>46488</v>
      </c>
      <c r="BM439">
        <f ca="1"/>
        <v>13720.610000000002</v>
      </c>
      <c r="BN439" t="str">
        <f ca="1"/>
        <v xml:space="preserve"> Checking</v>
      </c>
      <c r="BO439" t="str">
        <f ca="1"/>
        <v>Viso Go</v>
      </c>
      <c r="BP439">
        <f ca="1"/>
        <v>46488</v>
      </c>
      <c r="BQ439">
        <f ca="1"/>
        <v>-12703.61</v>
      </c>
      <c r="BR439" t="str">
        <f ca="1"/>
        <v xml:space="preserve"> Credit</v>
      </c>
      <c r="BS439" t="str">
        <f ca="1"/>
        <v>Viso Go</v>
      </c>
      <c r="BT439">
        <f ca="1"/>
        <v>46488</v>
      </c>
      <c r="BU439">
        <f ca="1"/>
        <v>38656.86</v>
      </c>
      <c r="BV439" t="str">
        <f ca="1"/>
        <v xml:space="preserve"> Savings</v>
      </c>
      <c r="BW439" t="str">
        <f ca="1"/>
        <v>Viso Go</v>
      </c>
      <c r="BX439">
        <f ca="1"/>
        <v>46488</v>
      </c>
      <c r="BY439">
        <f ca="1"/>
        <v>41633.86</v>
      </c>
      <c r="BZ439" t="str">
        <f ca="1"/>
        <v xml:space="preserve"> Net Worth</v>
      </c>
    </row>
    <row r="440" spans="1:78" x14ac:dyDescent="0.25">
      <c r="A440" t="str">
        <f ca="1"/>
        <v>Viso Go</v>
      </c>
      <c r="B440" s="8">
        <f ca="1"/>
        <v>46488</v>
      </c>
      <c r="C440" s="107">
        <f ca="1"/>
        <v>1319.4700000000043</v>
      </c>
      <c r="D440" t="str">
        <f ca="1"/>
        <v>Acct  1 - US Bank</v>
      </c>
      <c r="F440" t="str">
        <f ca="1"/>
        <v>Motorcycle</v>
      </c>
      <c r="G440" s="8">
        <f ca="1"/>
        <v>46493</v>
      </c>
      <c r="H440" s="107">
        <f ca="1"/>
        <v>13570.230000000001</v>
      </c>
      <c r="I440" s="107">
        <f ca="1"/>
        <v>-12703.61</v>
      </c>
      <c r="J440" s="107">
        <f ca="1"/>
        <v>38656.86</v>
      </c>
      <c r="K440" s="107">
        <f ca="1"/>
        <v>41483.480000000003</v>
      </c>
      <c r="L440" s="107">
        <f ca="1"/>
        <v>1169.0900000000042</v>
      </c>
      <c r="M440" s="107">
        <f ca="1"/>
        <v>12401.139999999998</v>
      </c>
      <c r="N440" s="107">
        <f ca="1"/>
        <v>26480.39</v>
      </c>
      <c r="O440" s="107">
        <f ca="1"/>
        <v>114.43</v>
      </c>
      <c r="P440" s="107">
        <f ca="1"/>
        <v>12062.04</v>
      </c>
      <c r="Q440" s="107">
        <f ca="1"/>
        <v>-1972.04</v>
      </c>
      <c r="R440" s="107">
        <f ca="1"/>
        <v>-6459.82</v>
      </c>
      <c r="S440" s="107">
        <f ca="1"/>
        <v>-4271.75</v>
      </c>
      <c r="T440" s="107">
        <f ca="1"/>
        <v>0</v>
      </c>
      <c r="U440" s="107">
        <f ca="1"/>
        <v>1960</v>
      </c>
      <c r="W440" t="str">
        <f ca="1"/>
        <v>Motorcycle</v>
      </c>
      <c r="X440">
        <f ca="1"/>
        <v>46493</v>
      </c>
      <c r="Y440">
        <f ca="1"/>
        <v>1169.0900000000042</v>
      </c>
      <c r="Z440" t="str">
        <f ca="1"/>
        <v>Acct  1 - US Bank</v>
      </c>
      <c r="AA440" t="str">
        <f ca="1"/>
        <v>Motorcycle</v>
      </c>
      <c r="AB440">
        <f ca="1"/>
        <v>46493</v>
      </c>
      <c r="AC440">
        <f ca="1"/>
        <v>12401.139999999998</v>
      </c>
      <c r="AD440" t="str">
        <f ca="1"/>
        <v>Acct  2 - Wells Fargo</v>
      </c>
      <c r="AE440" t="str">
        <f ca="1"/>
        <v>Motorcycle</v>
      </c>
      <c r="AF440">
        <f ca="1"/>
        <v>46493</v>
      </c>
      <c r="AG440">
        <f ca="1"/>
        <v>26480.39</v>
      </c>
      <c r="AH440" t="str">
        <f ca="1"/>
        <v>Acct  3 - ADP</v>
      </c>
      <c r="AI440" t="str">
        <f ca="1"/>
        <v>Motorcycle</v>
      </c>
      <c r="AJ440">
        <f ca="1"/>
        <v>46493</v>
      </c>
      <c r="AK440">
        <f ca="1"/>
        <v>114.43</v>
      </c>
      <c r="AL440" t="str">
        <f ca="1"/>
        <v>Acct  4 - Marcus</v>
      </c>
      <c r="AM440" t="str">
        <f ca="1"/>
        <v>Motorcycle</v>
      </c>
      <c r="AN440">
        <f ca="1"/>
        <v>46493</v>
      </c>
      <c r="AO440">
        <f ca="1"/>
        <v>12062.04</v>
      </c>
      <c r="AP440" t="str">
        <f ca="1"/>
        <v>Acct  5 - T.Rowe Price</v>
      </c>
      <c r="AQ440" t="str">
        <f ca="1"/>
        <v>Motorcycle</v>
      </c>
      <c r="AR440">
        <f ca="1"/>
        <v>46493</v>
      </c>
      <c r="AS440">
        <f ca="1"/>
        <v>-1972.04</v>
      </c>
      <c r="AT440" t="str">
        <f ca="1"/>
        <v>Acct  6 - Platinum</v>
      </c>
      <c r="AU440" t="str">
        <f ca="1"/>
        <v>Motorcycle</v>
      </c>
      <c r="AV440">
        <f ca="1"/>
        <v>46493</v>
      </c>
      <c r="AW440">
        <f ca="1"/>
        <v>-6459.82</v>
      </c>
      <c r="AX440" t="str">
        <f ca="1"/>
        <v>Acct  7 - Visa Go</v>
      </c>
      <c r="AY440" t="str">
        <f ca="1"/>
        <v>Motorcycle</v>
      </c>
      <c r="AZ440">
        <f ca="1"/>
        <v>46493</v>
      </c>
      <c r="BA440">
        <f ca="1"/>
        <v>-4271.75</v>
      </c>
      <c r="BB440" t="str">
        <f ca="1"/>
        <v>Acct  8 - CareCredit</v>
      </c>
      <c r="BC440" t="str">
        <f ca="1"/>
        <v>Motorcycle</v>
      </c>
      <c r="BD440">
        <f ca="1"/>
        <v>46493</v>
      </c>
      <c r="BE440">
        <f ca="1"/>
        <v>0</v>
      </c>
      <c r="BF440" t="str">
        <f ca="1"/>
        <v>Acct  9 - Costco</v>
      </c>
      <c r="BG440" t="str">
        <f ca="1"/>
        <v>Motorcycle</v>
      </c>
      <c r="BH440">
        <f ca="1"/>
        <v>46493</v>
      </c>
      <c r="BI440">
        <f ca="1"/>
        <v>1960</v>
      </c>
      <c r="BJ440" t="str">
        <f ca="1"/>
        <v xml:space="preserve">Acct 10 - </v>
      </c>
      <c r="BK440" t="str">
        <f ca="1"/>
        <v>Motorcycle</v>
      </c>
      <c r="BL440">
        <f ca="1"/>
        <v>46493</v>
      </c>
      <c r="BM440">
        <f ca="1"/>
        <v>13570.230000000001</v>
      </c>
      <c r="BN440" t="str">
        <f ca="1"/>
        <v xml:space="preserve"> Checking</v>
      </c>
      <c r="BO440" t="str">
        <f ca="1"/>
        <v>Motorcycle</v>
      </c>
      <c r="BP440">
        <f ca="1"/>
        <v>46493</v>
      </c>
      <c r="BQ440">
        <f ca="1"/>
        <v>-12703.61</v>
      </c>
      <c r="BR440" t="str">
        <f ca="1"/>
        <v xml:space="preserve"> Credit</v>
      </c>
      <c r="BS440" t="str">
        <f ca="1"/>
        <v>Motorcycle</v>
      </c>
      <c r="BT440">
        <f ca="1"/>
        <v>46493</v>
      </c>
      <c r="BU440">
        <f ca="1"/>
        <v>38656.86</v>
      </c>
      <c r="BV440" t="str">
        <f ca="1"/>
        <v xml:space="preserve"> Savings</v>
      </c>
      <c r="BW440" t="str">
        <f ca="1"/>
        <v>Motorcycle</v>
      </c>
      <c r="BX440">
        <f ca="1"/>
        <v>46493</v>
      </c>
      <c r="BY440">
        <f ca="1"/>
        <v>41483.480000000003</v>
      </c>
      <c r="BZ440" t="str">
        <f ca="1"/>
        <v xml:space="preserve"> Net Worth</v>
      </c>
    </row>
    <row r="441" spans="1:78" x14ac:dyDescent="0.25">
      <c r="A441" t="str">
        <f ca="1"/>
        <v>Motorcycle</v>
      </c>
      <c r="B441" s="8">
        <f ca="1"/>
        <v>46493</v>
      </c>
      <c r="C441" s="107">
        <f ca="1"/>
        <v>1169.0900000000042</v>
      </c>
      <c r="D441" t="str">
        <f ca="1"/>
        <v>Acct  1 - US Bank</v>
      </c>
      <c r="F441" t="str">
        <f ca="1"/>
        <v>Netflix</v>
      </c>
      <c r="G441" s="8">
        <f ca="1"/>
        <v>46497</v>
      </c>
      <c r="H441" s="107">
        <f ca="1"/>
        <v>13545.240000000002</v>
      </c>
      <c r="I441" s="107">
        <f ca="1"/>
        <v>-12703.61</v>
      </c>
      <c r="J441" s="107">
        <f ca="1"/>
        <v>38656.86</v>
      </c>
      <c r="K441" s="107">
        <f ca="1"/>
        <v>41458.490000000005</v>
      </c>
      <c r="L441" s="107">
        <f ca="1"/>
        <v>1144.1000000000042</v>
      </c>
      <c r="M441" s="107">
        <f ca="1"/>
        <v>12401.139999999998</v>
      </c>
      <c r="N441" s="107">
        <f ca="1"/>
        <v>26480.39</v>
      </c>
      <c r="O441" s="107">
        <f ca="1"/>
        <v>114.43</v>
      </c>
      <c r="P441" s="107">
        <f ca="1"/>
        <v>12062.04</v>
      </c>
      <c r="Q441" s="107">
        <f ca="1"/>
        <v>-1972.04</v>
      </c>
      <c r="R441" s="107">
        <f ca="1"/>
        <v>-6459.82</v>
      </c>
      <c r="S441" s="107">
        <f ca="1"/>
        <v>-4271.75</v>
      </c>
      <c r="T441" s="107">
        <f ca="1"/>
        <v>0</v>
      </c>
      <c r="U441" s="107">
        <f ca="1"/>
        <v>1960</v>
      </c>
      <c r="W441" t="str">
        <f ca="1"/>
        <v>Netflix</v>
      </c>
      <c r="X441">
        <f ca="1"/>
        <v>46497</v>
      </c>
      <c r="Y441">
        <f ca="1"/>
        <v>1144.1000000000042</v>
      </c>
      <c r="Z441" t="str">
        <f ca="1"/>
        <v>Acct  1 - US Bank</v>
      </c>
      <c r="AA441" t="str">
        <f ca="1"/>
        <v>Netflix</v>
      </c>
      <c r="AB441">
        <f ca="1"/>
        <v>46497</v>
      </c>
      <c r="AC441">
        <f ca="1"/>
        <v>12401.139999999998</v>
      </c>
      <c r="AD441" t="str">
        <f ca="1"/>
        <v>Acct  2 - Wells Fargo</v>
      </c>
      <c r="AE441" t="str">
        <f ca="1"/>
        <v>Netflix</v>
      </c>
      <c r="AF441">
        <f ca="1"/>
        <v>46497</v>
      </c>
      <c r="AG441">
        <f ca="1"/>
        <v>26480.39</v>
      </c>
      <c r="AH441" t="str">
        <f ca="1"/>
        <v>Acct  3 - ADP</v>
      </c>
      <c r="AI441" t="str">
        <f ca="1"/>
        <v>Netflix</v>
      </c>
      <c r="AJ441">
        <f ca="1"/>
        <v>46497</v>
      </c>
      <c r="AK441">
        <f ca="1"/>
        <v>114.43</v>
      </c>
      <c r="AL441" t="str">
        <f ca="1"/>
        <v>Acct  4 - Marcus</v>
      </c>
      <c r="AM441" t="str">
        <f ca="1"/>
        <v>Netflix</v>
      </c>
      <c r="AN441">
        <f ca="1"/>
        <v>46497</v>
      </c>
      <c r="AO441">
        <f ca="1"/>
        <v>12062.04</v>
      </c>
      <c r="AP441" t="str">
        <f ca="1"/>
        <v>Acct  5 - T.Rowe Price</v>
      </c>
      <c r="AQ441" t="str">
        <f ca="1"/>
        <v>Netflix</v>
      </c>
      <c r="AR441">
        <f ca="1"/>
        <v>46497</v>
      </c>
      <c r="AS441">
        <f ca="1"/>
        <v>-1972.04</v>
      </c>
      <c r="AT441" t="str">
        <f ca="1"/>
        <v>Acct  6 - Platinum</v>
      </c>
      <c r="AU441" t="str">
        <f ca="1"/>
        <v>Netflix</v>
      </c>
      <c r="AV441">
        <f ca="1"/>
        <v>46497</v>
      </c>
      <c r="AW441">
        <f ca="1"/>
        <v>-6459.82</v>
      </c>
      <c r="AX441" t="str">
        <f ca="1"/>
        <v>Acct  7 - Visa Go</v>
      </c>
      <c r="AY441" t="str">
        <f ca="1"/>
        <v>Netflix</v>
      </c>
      <c r="AZ441">
        <f ca="1"/>
        <v>46497</v>
      </c>
      <c r="BA441">
        <f ca="1"/>
        <v>-4271.75</v>
      </c>
      <c r="BB441" t="str">
        <f ca="1"/>
        <v>Acct  8 - CareCredit</v>
      </c>
      <c r="BC441" t="str">
        <f ca="1"/>
        <v>Netflix</v>
      </c>
      <c r="BD441">
        <f ca="1"/>
        <v>46497</v>
      </c>
      <c r="BE441">
        <f ca="1"/>
        <v>0</v>
      </c>
      <c r="BF441" t="str">
        <f ca="1"/>
        <v>Acct  9 - Costco</v>
      </c>
      <c r="BG441" t="str">
        <f ca="1"/>
        <v>Netflix</v>
      </c>
      <c r="BH441">
        <f ca="1"/>
        <v>46497</v>
      </c>
      <c r="BI441">
        <f ca="1"/>
        <v>1960</v>
      </c>
      <c r="BJ441" t="str">
        <f ca="1"/>
        <v xml:space="preserve">Acct 10 - </v>
      </c>
      <c r="BK441" t="str">
        <f ca="1"/>
        <v>Netflix</v>
      </c>
      <c r="BL441">
        <f ca="1"/>
        <v>46497</v>
      </c>
      <c r="BM441">
        <f ca="1"/>
        <v>13545.240000000002</v>
      </c>
      <c r="BN441" t="str">
        <f ca="1"/>
        <v xml:space="preserve"> Checking</v>
      </c>
      <c r="BO441" t="str">
        <f ca="1"/>
        <v>Netflix</v>
      </c>
      <c r="BP441">
        <f ca="1"/>
        <v>46497</v>
      </c>
      <c r="BQ441">
        <f ca="1"/>
        <v>-12703.61</v>
      </c>
      <c r="BR441" t="str">
        <f ca="1"/>
        <v xml:space="preserve"> Credit</v>
      </c>
      <c r="BS441" t="str">
        <f ca="1"/>
        <v>Netflix</v>
      </c>
      <c r="BT441">
        <f ca="1"/>
        <v>46497</v>
      </c>
      <c r="BU441">
        <f ca="1"/>
        <v>38656.86</v>
      </c>
      <c r="BV441" t="str">
        <f ca="1"/>
        <v xml:space="preserve"> Savings</v>
      </c>
      <c r="BW441" t="str">
        <f ca="1"/>
        <v>Netflix</v>
      </c>
      <c r="BX441">
        <f ca="1"/>
        <v>46497</v>
      </c>
      <c r="BY441">
        <f ca="1"/>
        <v>41458.490000000005</v>
      </c>
      <c r="BZ441" t="str">
        <f ca="1"/>
        <v xml:space="preserve"> Net Worth</v>
      </c>
    </row>
    <row r="442" spans="1:78" x14ac:dyDescent="0.25">
      <c r="A442" t="str">
        <f ca="1"/>
        <v>Netflix</v>
      </c>
      <c r="B442" s="8">
        <f ca="1"/>
        <v>46497</v>
      </c>
      <c r="C442" s="107">
        <f ca="1"/>
        <v>1144.1000000000042</v>
      </c>
      <c r="D442" t="str">
        <f ca="1"/>
        <v>Acct  1 - US Bank</v>
      </c>
      <c r="F442" t="str">
        <f ca="1"/>
        <v>Renters</v>
      </c>
      <c r="G442" s="8">
        <f ca="1"/>
        <v>46498</v>
      </c>
      <c r="H442" s="107">
        <f ca="1"/>
        <v>13534.320000000002</v>
      </c>
      <c r="I442" s="107">
        <f ca="1"/>
        <v>-12703.61</v>
      </c>
      <c r="J442" s="107">
        <f ca="1"/>
        <v>38656.86</v>
      </c>
      <c r="K442" s="107">
        <f ca="1"/>
        <v>41447.57</v>
      </c>
      <c r="L442" s="107">
        <f ca="1"/>
        <v>1133.1800000000042</v>
      </c>
      <c r="M442" s="107">
        <f ca="1"/>
        <v>12401.139999999998</v>
      </c>
      <c r="N442" s="107">
        <f ca="1"/>
        <v>26480.39</v>
      </c>
      <c r="O442" s="107">
        <f ca="1"/>
        <v>114.43</v>
      </c>
      <c r="P442" s="107">
        <f ca="1"/>
        <v>12062.04</v>
      </c>
      <c r="Q442" s="107">
        <f ca="1"/>
        <v>-1972.04</v>
      </c>
      <c r="R442" s="107">
        <f ca="1"/>
        <v>-6459.82</v>
      </c>
      <c r="S442" s="107">
        <f ca="1"/>
        <v>-4271.75</v>
      </c>
      <c r="T442" s="107">
        <f ca="1"/>
        <v>0</v>
      </c>
      <c r="U442" s="107">
        <f ca="1"/>
        <v>1960</v>
      </c>
      <c r="W442" t="str">
        <f ca="1"/>
        <v>Renters</v>
      </c>
      <c r="X442">
        <f ca="1"/>
        <v>46498</v>
      </c>
      <c r="Y442">
        <f ca="1"/>
        <v>1133.1800000000042</v>
      </c>
      <c r="Z442" t="str">
        <f ca="1"/>
        <v>Acct  1 - US Bank</v>
      </c>
      <c r="AA442" t="str">
        <f ca="1"/>
        <v>Renters</v>
      </c>
      <c r="AB442">
        <f ca="1"/>
        <v>46498</v>
      </c>
      <c r="AC442">
        <f ca="1"/>
        <v>12401.139999999998</v>
      </c>
      <c r="AD442" t="str">
        <f ca="1"/>
        <v>Acct  2 - Wells Fargo</v>
      </c>
      <c r="AE442" t="str">
        <f ca="1"/>
        <v>Renters</v>
      </c>
      <c r="AF442">
        <f ca="1"/>
        <v>46498</v>
      </c>
      <c r="AG442">
        <f ca="1"/>
        <v>26480.39</v>
      </c>
      <c r="AH442" t="str">
        <f ca="1"/>
        <v>Acct  3 - ADP</v>
      </c>
      <c r="AI442" t="str">
        <f ca="1"/>
        <v>Renters</v>
      </c>
      <c r="AJ442">
        <f ca="1"/>
        <v>46498</v>
      </c>
      <c r="AK442">
        <f ca="1"/>
        <v>114.43</v>
      </c>
      <c r="AL442" t="str">
        <f ca="1"/>
        <v>Acct  4 - Marcus</v>
      </c>
      <c r="AM442" t="str">
        <f ca="1"/>
        <v>Renters</v>
      </c>
      <c r="AN442">
        <f ca="1"/>
        <v>46498</v>
      </c>
      <c r="AO442">
        <f ca="1"/>
        <v>12062.04</v>
      </c>
      <c r="AP442" t="str">
        <f ca="1"/>
        <v>Acct  5 - T.Rowe Price</v>
      </c>
      <c r="AQ442" t="str">
        <f ca="1"/>
        <v>Renters</v>
      </c>
      <c r="AR442">
        <f ca="1"/>
        <v>46498</v>
      </c>
      <c r="AS442">
        <f ca="1"/>
        <v>-1972.04</v>
      </c>
      <c r="AT442" t="str">
        <f ca="1"/>
        <v>Acct  6 - Platinum</v>
      </c>
      <c r="AU442" t="str">
        <f ca="1"/>
        <v>Renters</v>
      </c>
      <c r="AV442">
        <f ca="1"/>
        <v>46498</v>
      </c>
      <c r="AW442">
        <f ca="1"/>
        <v>-6459.82</v>
      </c>
      <c r="AX442" t="str">
        <f ca="1"/>
        <v>Acct  7 - Visa Go</v>
      </c>
      <c r="AY442" t="str">
        <f ca="1"/>
        <v>Renters</v>
      </c>
      <c r="AZ442">
        <f ca="1"/>
        <v>46498</v>
      </c>
      <c r="BA442">
        <f ca="1"/>
        <v>-4271.75</v>
      </c>
      <c r="BB442" t="str">
        <f ca="1"/>
        <v>Acct  8 - CareCredit</v>
      </c>
      <c r="BC442" t="str">
        <f ca="1"/>
        <v>Renters</v>
      </c>
      <c r="BD442">
        <f ca="1"/>
        <v>46498</v>
      </c>
      <c r="BE442">
        <f ca="1"/>
        <v>0</v>
      </c>
      <c r="BF442" t="str">
        <f ca="1"/>
        <v>Acct  9 - Costco</v>
      </c>
      <c r="BG442" t="str">
        <f ca="1"/>
        <v>Renters</v>
      </c>
      <c r="BH442">
        <f ca="1"/>
        <v>46498</v>
      </c>
      <c r="BI442">
        <f ca="1"/>
        <v>1960</v>
      </c>
      <c r="BJ442" t="str">
        <f ca="1"/>
        <v xml:space="preserve">Acct 10 - </v>
      </c>
      <c r="BK442" t="str">
        <f ca="1"/>
        <v>Renters</v>
      </c>
      <c r="BL442">
        <f ca="1"/>
        <v>46498</v>
      </c>
      <c r="BM442">
        <f ca="1"/>
        <v>13534.320000000002</v>
      </c>
      <c r="BN442" t="str">
        <f ca="1"/>
        <v xml:space="preserve"> Checking</v>
      </c>
      <c r="BO442" t="str">
        <f ca="1"/>
        <v>Renters</v>
      </c>
      <c r="BP442">
        <f ca="1"/>
        <v>46498</v>
      </c>
      <c r="BQ442">
        <f ca="1"/>
        <v>-12703.61</v>
      </c>
      <c r="BR442" t="str">
        <f ca="1"/>
        <v xml:space="preserve"> Credit</v>
      </c>
      <c r="BS442" t="str">
        <f ca="1"/>
        <v>Renters</v>
      </c>
      <c r="BT442">
        <f ca="1"/>
        <v>46498</v>
      </c>
      <c r="BU442">
        <f ca="1"/>
        <v>38656.86</v>
      </c>
      <c r="BV442" t="str">
        <f ca="1"/>
        <v xml:space="preserve"> Savings</v>
      </c>
      <c r="BW442" t="str">
        <f ca="1"/>
        <v>Renters</v>
      </c>
      <c r="BX442">
        <f ca="1"/>
        <v>46498</v>
      </c>
      <c r="BY442">
        <f ca="1"/>
        <v>41447.57</v>
      </c>
      <c r="BZ442" t="str">
        <f ca="1"/>
        <v xml:space="preserve"> Net Worth</v>
      </c>
    </row>
    <row r="443" spans="1:78" x14ac:dyDescent="0.25">
      <c r="A443" t="str">
        <f ca="1"/>
        <v>Renters</v>
      </c>
      <c r="B443" s="8">
        <f ca="1"/>
        <v>46498</v>
      </c>
      <c r="C443" s="107">
        <f ca="1"/>
        <v>1133.1800000000042</v>
      </c>
      <c r="D443" t="str">
        <f ca="1"/>
        <v>Acct  1 - US Bank</v>
      </c>
      <c r="F443" t="str">
        <f ca="1"/>
        <v>Paycheck</v>
      </c>
      <c r="G443" s="8">
        <f ca="1"/>
        <v>46500</v>
      </c>
      <c r="H443" s="107">
        <f ca="1"/>
        <v>15134.320000000002</v>
      </c>
      <c r="I443" s="107">
        <f ca="1"/>
        <v>-12703.61</v>
      </c>
      <c r="J443" s="107">
        <f ca="1"/>
        <v>38656.86</v>
      </c>
      <c r="K443" s="107">
        <f ca="1"/>
        <v>43047.57</v>
      </c>
      <c r="L443" s="107">
        <f ca="1"/>
        <v>2273.1800000000039</v>
      </c>
      <c r="M443" s="107">
        <f ca="1"/>
        <v>12861.139999999998</v>
      </c>
      <c r="N443" s="107">
        <f ca="1"/>
        <v>26480.39</v>
      </c>
      <c r="O443" s="107">
        <f ca="1"/>
        <v>114.43</v>
      </c>
      <c r="P443" s="107">
        <f ca="1"/>
        <v>12062.04</v>
      </c>
      <c r="Q443" s="107">
        <f ca="1"/>
        <v>-1972.04</v>
      </c>
      <c r="R443" s="107">
        <f ca="1"/>
        <v>-6459.82</v>
      </c>
      <c r="S443" s="107">
        <f ca="1"/>
        <v>-4271.75</v>
      </c>
      <c r="T443" s="107">
        <f ca="1"/>
        <v>0</v>
      </c>
      <c r="U443" s="107">
        <f ca="1"/>
        <v>1960</v>
      </c>
      <c r="W443" t="str">
        <f ca="1"/>
        <v>Paycheck</v>
      </c>
      <c r="X443">
        <f ca="1"/>
        <v>46500</v>
      </c>
      <c r="Y443">
        <f ca="1"/>
        <v>2273.1800000000039</v>
      </c>
      <c r="Z443" t="str">
        <f ca="1"/>
        <v>Acct  1 - US Bank</v>
      </c>
      <c r="AA443" t="str">
        <f ca="1"/>
        <v>Paycheck</v>
      </c>
      <c r="AB443">
        <f ca="1"/>
        <v>46500</v>
      </c>
      <c r="AC443">
        <f ca="1"/>
        <v>12861.139999999998</v>
      </c>
      <c r="AD443" t="str">
        <f ca="1"/>
        <v>Acct  2 - Wells Fargo</v>
      </c>
      <c r="AE443" t="str">
        <f ca="1"/>
        <v>Paycheck</v>
      </c>
      <c r="AF443">
        <f ca="1"/>
        <v>46500</v>
      </c>
      <c r="AG443">
        <f ca="1"/>
        <v>26480.39</v>
      </c>
      <c r="AH443" t="str">
        <f ca="1"/>
        <v>Acct  3 - ADP</v>
      </c>
      <c r="AI443" t="str">
        <f ca="1"/>
        <v>Paycheck</v>
      </c>
      <c r="AJ443">
        <f ca="1"/>
        <v>46500</v>
      </c>
      <c r="AK443">
        <f ca="1"/>
        <v>114.43</v>
      </c>
      <c r="AL443" t="str">
        <f ca="1"/>
        <v>Acct  4 - Marcus</v>
      </c>
      <c r="AM443" t="str">
        <f ca="1"/>
        <v>Paycheck</v>
      </c>
      <c r="AN443">
        <f ca="1"/>
        <v>46500</v>
      </c>
      <c r="AO443">
        <f ca="1"/>
        <v>12062.04</v>
      </c>
      <c r="AP443" t="str">
        <f ca="1"/>
        <v>Acct  5 - T.Rowe Price</v>
      </c>
      <c r="AQ443" t="str">
        <f ca="1"/>
        <v>Paycheck</v>
      </c>
      <c r="AR443">
        <f ca="1"/>
        <v>46500</v>
      </c>
      <c r="AS443">
        <f ca="1"/>
        <v>-1972.04</v>
      </c>
      <c r="AT443" t="str">
        <f ca="1"/>
        <v>Acct  6 - Platinum</v>
      </c>
      <c r="AU443" t="str">
        <f ca="1"/>
        <v>Paycheck</v>
      </c>
      <c r="AV443">
        <f ca="1"/>
        <v>46500</v>
      </c>
      <c r="AW443">
        <f ca="1"/>
        <v>-6459.82</v>
      </c>
      <c r="AX443" t="str">
        <f ca="1"/>
        <v>Acct  7 - Visa Go</v>
      </c>
      <c r="AY443" t="str">
        <f ca="1"/>
        <v>Paycheck</v>
      </c>
      <c r="AZ443">
        <f ca="1"/>
        <v>46500</v>
      </c>
      <c r="BA443">
        <f ca="1"/>
        <v>-4271.75</v>
      </c>
      <c r="BB443" t="str">
        <f ca="1"/>
        <v>Acct  8 - CareCredit</v>
      </c>
      <c r="BC443" t="str">
        <f ca="1"/>
        <v>Paycheck</v>
      </c>
      <c r="BD443">
        <f ca="1"/>
        <v>46500</v>
      </c>
      <c r="BE443">
        <f ca="1"/>
        <v>0</v>
      </c>
      <c r="BF443" t="str">
        <f ca="1"/>
        <v>Acct  9 - Costco</v>
      </c>
      <c r="BG443" t="str">
        <f ca="1"/>
        <v>Paycheck</v>
      </c>
      <c r="BH443">
        <f ca="1"/>
        <v>46500</v>
      </c>
      <c r="BI443">
        <f ca="1"/>
        <v>1960</v>
      </c>
      <c r="BJ443" t="str">
        <f ca="1"/>
        <v xml:space="preserve">Acct 10 - </v>
      </c>
      <c r="BK443" t="str">
        <f ca="1"/>
        <v>Paycheck</v>
      </c>
      <c r="BL443">
        <f ca="1"/>
        <v>46500</v>
      </c>
      <c r="BM443">
        <f ca="1"/>
        <v>15134.320000000002</v>
      </c>
      <c r="BN443" t="str">
        <f ca="1"/>
        <v xml:space="preserve"> Checking</v>
      </c>
      <c r="BO443" t="str">
        <f ca="1"/>
        <v>Paycheck</v>
      </c>
      <c r="BP443">
        <f ca="1"/>
        <v>46500</v>
      </c>
      <c r="BQ443">
        <f ca="1"/>
        <v>-12703.61</v>
      </c>
      <c r="BR443" t="str">
        <f ca="1"/>
        <v xml:space="preserve"> Credit</v>
      </c>
      <c r="BS443" t="str">
        <f ca="1"/>
        <v>Paycheck</v>
      </c>
      <c r="BT443">
        <f ca="1"/>
        <v>46500</v>
      </c>
      <c r="BU443">
        <f ca="1"/>
        <v>38656.86</v>
      </c>
      <c r="BV443" t="str">
        <f ca="1"/>
        <v xml:space="preserve"> Savings</v>
      </c>
      <c r="BW443" t="str">
        <f ca="1"/>
        <v>Paycheck</v>
      </c>
      <c r="BX443">
        <f ca="1"/>
        <v>46500</v>
      </c>
      <c r="BY443">
        <f ca="1"/>
        <v>43047.57</v>
      </c>
      <c r="BZ443" t="str">
        <f ca="1"/>
        <v xml:space="preserve"> Net Worth</v>
      </c>
    </row>
    <row r="444" spans="1:78" x14ac:dyDescent="0.25">
      <c r="A444" t="str">
        <f ca="1"/>
        <v>Paycheck</v>
      </c>
      <c r="B444" s="8">
        <f ca="1"/>
        <v>46500</v>
      </c>
      <c r="C444" s="107">
        <f ca="1"/>
        <v>2273.1800000000039</v>
      </c>
      <c r="D444" t="str">
        <f ca="1"/>
        <v>Acct  1 - US Bank</v>
      </c>
      <c r="F444" t="str">
        <f ca="1"/>
        <v>Ameritas</v>
      </c>
      <c r="G444" s="8">
        <f ca="1"/>
        <v>46500</v>
      </c>
      <c r="H444" s="107">
        <f ca="1"/>
        <v>15134.320000000002</v>
      </c>
      <c r="I444" s="107">
        <f ca="1"/>
        <v>-12703.61</v>
      </c>
      <c r="J444" s="107">
        <f ca="1"/>
        <v>38768.86</v>
      </c>
      <c r="K444" s="107">
        <f ca="1"/>
        <v>43159.57</v>
      </c>
      <c r="L444" s="107">
        <f ca="1"/>
        <v>2273.1800000000039</v>
      </c>
      <c r="M444" s="107">
        <f ca="1"/>
        <v>12861.139999999998</v>
      </c>
      <c r="N444" s="107">
        <f ca="1"/>
        <v>26592.39</v>
      </c>
      <c r="O444" s="107">
        <f ca="1"/>
        <v>114.43</v>
      </c>
      <c r="P444" s="107">
        <f ca="1"/>
        <v>12062.04</v>
      </c>
      <c r="Q444" s="107">
        <f ca="1"/>
        <v>-1972.04</v>
      </c>
      <c r="R444" s="107">
        <f ca="1"/>
        <v>-6459.82</v>
      </c>
      <c r="S444" s="107">
        <f ca="1"/>
        <v>-4271.75</v>
      </c>
      <c r="T444" s="107">
        <f ca="1"/>
        <v>0</v>
      </c>
      <c r="U444" s="107">
        <f ca="1"/>
        <v>1960</v>
      </c>
      <c r="W444" t="str">
        <f ca="1"/>
        <v>Ameritas</v>
      </c>
      <c r="X444">
        <f ca="1"/>
        <v>46500</v>
      </c>
      <c r="Y444">
        <f ca="1"/>
        <v>2273.1800000000039</v>
      </c>
      <c r="Z444" t="str">
        <f ca="1"/>
        <v>Acct  1 - US Bank</v>
      </c>
      <c r="AA444" t="str">
        <f ca="1"/>
        <v>Ameritas</v>
      </c>
      <c r="AB444">
        <f ca="1"/>
        <v>46500</v>
      </c>
      <c r="AC444">
        <f ca="1"/>
        <v>12861.139999999998</v>
      </c>
      <c r="AD444" t="str">
        <f ca="1"/>
        <v>Acct  2 - Wells Fargo</v>
      </c>
      <c r="AE444" t="str">
        <f ca="1"/>
        <v>Ameritas</v>
      </c>
      <c r="AF444">
        <f ca="1"/>
        <v>46500</v>
      </c>
      <c r="AG444">
        <f ca="1"/>
        <v>26592.39</v>
      </c>
      <c r="AH444" t="str">
        <f ca="1"/>
        <v>Acct  3 - ADP</v>
      </c>
      <c r="AI444" t="str">
        <f ca="1"/>
        <v>Ameritas</v>
      </c>
      <c r="AJ444">
        <f ca="1"/>
        <v>46500</v>
      </c>
      <c r="AK444">
        <f ca="1"/>
        <v>114.43</v>
      </c>
      <c r="AL444" t="str">
        <f ca="1"/>
        <v>Acct  4 - Marcus</v>
      </c>
      <c r="AM444" t="str">
        <f ca="1"/>
        <v>Ameritas</v>
      </c>
      <c r="AN444">
        <f ca="1"/>
        <v>46500</v>
      </c>
      <c r="AO444">
        <f ca="1"/>
        <v>12062.04</v>
      </c>
      <c r="AP444" t="str">
        <f ca="1"/>
        <v>Acct  5 - T.Rowe Price</v>
      </c>
      <c r="AQ444" t="str">
        <f ca="1"/>
        <v>Ameritas</v>
      </c>
      <c r="AR444">
        <f ca="1"/>
        <v>46500</v>
      </c>
      <c r="AS444">
        <f ca="1"/>
        <v>-1972.04</v>
      </c>
      <c r="AT444" t="str">
        <f ca="1"/>
        <v>Acct  6 - Platinum</v>
      </c>
      <c r="AU444" t="str">
        <f ca="1"/>
        <v>Ameritas</v>
      </c>
      <c r="AV444">
        <f ca="1"/>
        <v>46500</v>
      </c>
      <c r="AW444">
        <f ca="1"/>
        <v>-6459.82</v>
      </c>
      <c r="AX444" t="str">
        <f ca="1"/>
        <v>Acct  7 - Visa Go</v>
      </c>
      <c r="AY444" t="str">
        <f ca="1"/>
        <v>Ameritas</v>
      </c>
      <c r="AZ444">
        <f ca="1"/>
        <v>46500</v>
      </c>
      <c r="BA444">
        <f ca="1"/>
        <v>-4271.75</v>
      </c>
      <c r="BB444" t="str">
        <f ca="1"/>
        <v>Acct  8 - CareCredit</v>
      </c>
      <c r="BC444" t="str">
        <f ca="1"/>
        <v>Ameritas</v>
      </c>
      <c r="BD444">
        <f ca="1"/>
        <v>46500</v>
      </c>
      <c r="BE444">
        <f ca="1"/>
        <v>0</v>
      </c>
      <c r="BF444" t="str">
        <f ca="1"/>
        <v>Acct  9 - Costco</v>
      </c>
      <c r="BG444" t="str">
        <f ca="1"/>
        <v>Ameritas</v>
      </c>
      <c r="BH444">
        <f ca="1"/>
        <v>46500</v>
      </c>
      <c r="BI444">
        <f ca="1"/>
        <v>1960</v>
      </c>
      <c r="BJ444" t="str">
        <f ca="1"/>
        <v xml:space="preserve">Acct 10 - </v>
      </c>
      <c r="BK444" t="str">
        <f ca="1"/>
        <v>Ameritas</v>
      </c>
      <c r="BL444">
        <f ca="1"/>
        <v>46500</v>
      </c>
      <c r="BM444">
        <f ca="1"/>
        <v>15134.320000000002</v>
      </c>
      <c r="BN444" t="str">
        <f ca="1"/>
        <v xml:space="preserve"> Checking</v>
      </c>
      <c r="BO444" t="str">
        <f ca="1"/>
        <v>Ameritas</v>
      </c>
      <c r="BP444">
        <f ca="1"/>
        <v>46500</v>
      </c>
      <c r="BQ444">
        <f ca="1"/>
        <v>-12703.61</v>
      </c>
      <c r="BR444" t="str">
        <f ca="1"/>
        <v xml:space="preserve"> Credit</v>
      </c>
      <c r="BS444" t="str">
        <f ca="1"/>
        <v>Ameritas</v>
      </c>
      <c r="BT444">
        <f ca="1"/>
        <v>46500</v>
      </c>
      <c r="BU444">
        <f ca="1"/>
        <v>38768.86</v>
      </c>
      <c r="BV444" t="str">
        <f ca="1"/>
        <v xml:space="preserve"> Savings</v>
      </c>
      <c r="BW444" t="str">
        <f ca="1"/>
        <v>Ameritas</v>
      </c>
      <c r="BX444">
        <f ca="1"/>
        <v>46500</v>
      </c>
      <c r="BY444">
        <f ca="1"/>
        <v>43159.57</v>
      </c>
      <c r="BZ444" t="str">
        <f ca="1"/>
        <v xml:space="preserve"> Net Worth</v>
      </c>
    </row>
    <row r="445" spans="1:78" x14ac:dyDescent="0.25">
      <c r="A445" t="str">
        <f ca="1"/>
        <v>Ameritas</v>
      </c>
      <c r="B445" s="8">
        <f ca="1"/>
        <v>46500</v>
      </c>
      <c r="C445" s="107">
        <f ca="1"/>
        <v>2273.1800000000039</v>
      </c>
      <c r="D445" t="str">
        <f ca="1"/>
        <v>Acct  1 - US Bank</v>
      </c>
      <c r="F445" t="str">
        <f ca="1"/>
        <v>Groceries</v>
      </c>
      <c r="G445" s="8">
        <f ca="1"/>
        <v>46501</v>
      </c>
      <c r="H445" s="107">
        <f ca="1"/>
        <v>14934.320000000002</v>
      </c>
      <c r="I445" s="107">
        <f ca="1"/>
        <v>-12703.61</v>
      </c>
      <c r="J445" s="107">
        <f ca="1"/>
        <v>38768.86</v>
      </c>
      <c r="K445" s="107">
        <f ca="1"/>
        <v>42959.57</v>
      </c>
      <c r="L445" s="107">
        <f ca="1"/>
        <v>2273.1800000000039</v>
      </c>
      <c r="M445" s="107">
        <f ca="1"/>
        <v>12661.139999999998</v>
      </c>
      <c r="N445" s="107">
        <f ca="1"/>
        <v>26592.39</v>
      </c>
      <c r="O445" s="107">
        <f ca="1"/>
        <v>114.43</v>
      </c>
      <c r="P445" s="107">
        <f ca="1"/>
        <v>12062.04</v>
      </c>
      <c r="Q445" s="107">
        <f ca="1"/>
        <v>-1972.04</v>
      </c>
      <c r="R445" s="107">
        <f ca="1"/>
        <v>-6459.82</v>
      </c>
      <c r="S445" s="107">
        <f ca="1"/>
        <v>-4271.75</v>
      </c>
      <c r="T445" s="107">
        <f ca="1"/>
        <v>0</v>
      </c>
      <c r="U445" s="107">
        <f ca="1"/>
        <v>1960</v>
      </c>
      <c r="W445" t="str">
        <f ca="1"/>
        <v>Groceries</v>
      </c>
      <c r="X445">
        <f ca="1"/>
        <v>46501</v>
      </c>
      <c r="Y445">
        <f ca="1"/>
        <v>2273.1800000000039</v>
      </c>
      <c r="Z445" t="str">
        <f ca="1"/>
        <v>Acct  1 - US Bank</v>
      </c>
      <c r="AA445" t="str">
        <f ca="1"/>
        <v>Groceries</v>
      </c>
      <c r="AB445">
        <f ca="1"/>
        <v>46501</v>
      </c>
      <c r="AC445">
        <f ca="1"/>
        <v>12661.139999999998</v>
      </c>
      <c r="AD445" t="str">
        <f ca="1"/>
        <v>Acct  2 - Wells Fargo</v>
      </c>
      <c r="AE445" t="str">
        <f ca="1"/>
        <v>Groceries</v>
      </c>
      <c r="AF445">
        <f ca="1"/>
        <v>46501</v>
      </c>
      <c r="AG445">
        <f ca="1"/>
        <v>26592.39</v>
      </c>
      <c r="AH445" t="str">
        <f ca="1"/>
        <v>Acct  3 - ADP</v>
      </c>
      <c r="AI445" t="str">
        <f ca="1"/>
        <v>Groceries</v>
      </c>
      <c r="AJ445">
        <f ca="1"/>
        <v>46501</v>
      </c>
      <c r="AK445">
        <f ca="1"/>
        <v>114.43</v>
      </c>
      <c r="AL445" t="str">
        <f ca="1"/>
        <v>Acct  4 - Marcus</v>
      </c>
      <c r="AM445" t="str">
        <f ca="1"/>
        <v>Groceries</v>
      </c>
      <c r="AN445">
        <f ca="1"/>
        <v>46501</v>
      </c>
      <c r="AO445">
        <f ca="1"/>
        <v>12062.04</v>
      </c>
      <c r="AP445" t="str">
        <f ca="1"/>
        <v>Acct  5 - T.Rowe Price</v>
      </c>
      <c r="AQ445" t="str">
        <f ca="1"/>
        <v>Groceries</v>
      </c>
      <c r="AR445">
        <f ca="1"/>
        <v>46501</v>
      </c>
      <c r="AS445">
        <f ca="1"/>
        <v>-1972.04</v>
      </c>
      <c r="AT445" t="str">
        <f ca="1"/>
        <v>Acct  6 - Platinum</v>
      </c>
      <c r="AU445" t="str">
        <f ca="1"/>
        <v>Groceries</v>
      </c>
      <c r="AV445">
        <f ca="1"/>
        <v>46501</v>
      </c>
      <c r="AW445">
        <f ca="1"/>
        <v>-6459.82</v>
      </c>
      <c r="AX445" t="str">
        <f ca="1"/>
        <v>Acct  7 - Visa Go</v>
      </c>
      <c r="AY445" t="str">
        <f ca="1"/>
        <v>Groceries</v>
      </c>
      <c r="AZ445">
        <f ca="1"/>
        <v>46501</v>
      </c>
      <c r="BA445">
        <f ca="1"/>
        <v>-4271.75</v>
      </c>
      <c r="BB445" t="str">
        <f ca="1"/>
        <v>Acct  8 - CareCredit</v>
      </c>
      <c r="BC445" t="str">
        <f ca="1"/>
        <v>Groceries</v>
      </c>
      <c r="BD445">
        <f ca="1"/>
        <v>46501</v>
      </c>
      <c r="BE445">
        <f ca="1"/>
        <v>0</v>
      </c>
      <c r="BF445" t="str">
        <f ca="1"/>
        <v>Acct  9 - Costco</v>
      </c>
      <c r="BG445" t="str">
        <f ca="1"/>
        <v>Groceries</v>
      </c>
      <c r="BH445">
        <f ca="1"/>
        <v>46501</v>
      </c>
      <c r="BI445">
        <f ca="1"/>
        <v>1960</v>
      </c>
      <c r="BJ445" t="str">
        <f ca="1"/>
        <v xml:space="preserve">Acct 10 - </v>
      </c>
      <c r="BK445" t="str">
        <f ca="1"/>
        <v>Groceries</v>
      </c>
      <c r="BL445">
        <f ca="1"/>
        <v>46501</v>
      </c>
      <c r="BM445">
        <f ca="1"/>
        <v>14934.320000000002</v>
      </c>
      <c r="BN445" t="str">
        <f ca="1"/>
        <v xml:space="preserve"> Checking</v>
      </c>
      <c r="BO445" t="str">
        <f ca="1"/>
        <v>Groceries</v>
      </c>
      <c r="BP445">
        <f ca="1"/>
        <v>46501</v>
      </c>
      <c r="BQ445">
        <f ca="1"/>
        <v>-12703.61</v>
      </c>
      <c r="BR445" t="str">
        <f ca="1"/>
        <v xml:space="preserve"> Credit</v>
      </c>
      <c r="BS445" t="str">
        <f ca="1"/>
        <v>Groceries</v>
      </c>
      <c r="BT445">
        <f ca="1"/>
        <v>46501</v>
      </c>
      <c r="BU445">
        <f ca="1"/>
        <v>38768.86</v>
      </c>
      <c r="BV445" t="str">
        <f ca="1"/>
        <v xml:space="preserve"> Savings</v>
      </c>
      <c r="BW445" t="str">
        <f ca="1"/>
        <v>Groceries</v>
      </c>
      <c r="BX445">
        <f ca="1"/>
        <v>46501</v>
      </c>
      <c r="BY445">
        <f ca="1"/>
        <v>42959.57</v>
      </c>
      <c r="BZ445" t="str">
        <f ca="1"/>
        <v xml:space="preserve"> Net Worth</v>
      </c>
    </row>
    <row r="446" spans="1:78" x14ac:dyDescent="0.25">
      <c r="A446" t="str">
        <f ca="1"/>
        <v>Groceries</v>
      </c>
      <c r="B446" s="8">
        <f ca="1"/>
        <v>46501</v>
      </c>
      <c r="C446" s="107">
        <f ca="1"/>
        <v>2273.1800000000039</v>
      </c>
      <c r="D446" t="str">
        <f ca="1"/>
        <v>Acct  1 - US Bank</v>
      </c>
      <c r="F446" t="str">
        <f ca="1"/>
        <v>Food &amp; Drinks</v>
      </c>
      <c r="G446" s="8">
        <f ca="1"/>
        <v>46501</v>
      </c>
      <c r="H446" s="107">
        <f ca="1"/>
        <v>14734.320000000002</v>
      </c>
      <c r="I446" s="107">
        <f ca="1"/>
        <v>-12703.61</v>
      </c>
      <c r="J446" s="107">
        <f ca="1"/>
        <v>38768.86</v>
      </c>
      <c r="K446" s="107">
        <f ca="1"/>
        <v>42759.57</v>
      </c>
      <c r="L446" s="107">
        <f ca="1"/>
        <v>2273.1800000000039</v>
      </c>
      <c r="M446" s="107">
        <f ca="1"/>
        <v>12461.139999999998</v>
      </c>
      <c r="N446" s="107">
        <f ca="1"/>
        <v>26592.39</v>
      </c>
      <c r="O446" s="107">
        <f ca="1"/>
        <v>114.43</v>
      </c>
      <c r="P446" s="107">
        <f ca="1"/>
        <v>12062.04</v>
      </c>
      <c r="Q446" s="107">
        <f ca="1"/>
        <v>-1972.04</v>
      </c>
      <c r="R446" s="107">
        <f ca="1"/>
        <v>-6459.82</v>
      </c>
      <c r="S446" s="107">
        <f ca="1"/>
        <v>-4271.75</v>
      </c>
      <c r="T446" s="107">
        <f ca="1"/>
        <v>0</v>
      </c>
      <c r="U446" s="107">
        <f ca="1"/>
        <v>1960</v>
      </c>
      <c r="W446" t="str">
        <f ca="1"/>
        <v>Food &amp; Drinks</v>
      </c>
      <c r="X446">
        <f ca="1"/>
        <v>46501</v>
      </c>
      <c r="Y446">
        <f ca="1"/>
        <v>2273.1800000000039</v>
      </c>
      <c r="Z446" t="str">
        <f ca="1"/>
        <v>Acct  1 - US Bank</v>
      </c>
      <c r="AA446" t="str">
        <f ca="1"/>
        <v>Food &amp; Drinks</v>
      </c>
      <c r="AB446">
        <f ca="1"/>
        <v>46501</v>
      </c>
      <c r="AC446">
        <f ca="1"/>
        <v>12461.139999999998</v>
      </c>
      <c r="AD446" t="str">
        <f ca="1"/>
        <v>Acct  2 - Wells Fargo</v>
      </c>
      <c r="AE446" t="str">
        <f ca="1"/>
        <v>Food &amp; Drinks</v>
      </c>
      <c r="AF446">
        <f ca="1"/>
        <v>46501</v>
      </c>
      <c r="AG446">
        <f ca="1"/>
        <v>26592.39</v>
      </c>
      <c r="AH446" t="str">
        <f ca="1"/>
        <v>Acct  3 - ADP</v>
      </c>
      <c r="AI446" t="str">
        <f ca="1"/>
        <v>Food &amp; Drinks</v>
      </c>
      <c r="AJ446">
        <f ca="1"/>
        <v>46501</v>
      </c>
      <c r="AK446">
        <f ca="1"/>
        <v>114.43</v>
      </c>
      <c r="AL446" t="str">
        <f ca="1"/>
        <v>Acct  4 - Marcus</v>
      </c>
      <c r="AM446" t="str">
        <f ca="1"/>
        <v>Food &amp; Drinks</v>
      </c>
      <c r="AN446">
        <f ca="1"/>
        <v>46501</v>
      </c>
      <c r="AO446">
        <f ca="1"/>
        <v>12062.04</v>
      </c>
      <c r="AP446" t="str">
        <f ca="1"/>
        <v>Acct  5 - T.Rowe Price</v>
      </c>
      <c r="AQ446" t="str">
        <f ca="1"/>
        <v>Food &amp; Drinks</v>
      </c>
      <c r="AR446">
        <f ca="1"/>
        <v>46501</v>
      </c>
      <c r="AS446">
        <f ca="1"/>
        <v>-1972.04</v>
      </c>
      <c r="AT446" t="str">
        <f ca="1"/>
        <v>Acct  6 - Platinum</v>
      </c>
      <c r="AU446" t="str">
        <f ca="1"/>
        <v>Food &amp; Drinks</v>
      </c>
      <c r="AV446">
        <f ca="1"/>
        <v>46501</v>
      </c>
      <c r="AW446">
        <f ca="1"/>
        <v>-6459.82</v>
      </c>
      <c r="AX446" t="str">
        <f ca="1"/>
        <v>Acct  7 - Visa Go</v>
      </c>
      <c r="AY446" t="str">
        <f ca="1"/>
        <v>Food &amp; Drinks</v>
      </c>
      <c r="AZ446">
        <f ca="1"/>
        <v>46501</v>
      </c>
      <c r="BA446">
        <f ca="1"/>
        <v>-4271.75</v>
      </c>
      <c r="BB446" t="str">
        <f ca="1"/>
        <v>Acct  8 - CareCredit</v>
      </c>
      <c r="BC446" t="str">
        <f ca="1"/>
        <v>Food &amp; Drinks</v>
      </c>
      <c r="BD446">
        <f ca="1"/>
        <v>46501</v>
      </c>
      <c r="BE446">
        <f ca="1"/>
        <v>0</v>
      </c>
      <c r="BF446" t="str">
        <f ca="1"/>
        <v>Acct  9 - Costco</v>
      </c>
      <c r="BG446" t="str">
        <f ca="1"/>
        <v>Food &amp; Drinks</v>
      </c>
      <c r="BH446">
        <f ca="1"/>
        <v>46501</v>
      </c>
      <c r="BI446">
        <f ca="1"/>
        <v>1960</v>
      </c>
      <c r="BJ446" t="str">
        <f ca="1"/>
        <v xml:space="preserve">Acct 10 - </v>
      </c>
      <c r="BK446" t="str">
        <f ca="1"/>
        <v>Food &amp; Drinks</v>
      </c>
      <c r="BL446">
        <f ca="1"/>
        <v>46501</v>
      </c>
      <c r="BM446">
        <f ca="1"/>
        <v>14734.320000000002</v>
      </c>
      <c r="BN446" t="str">
        <f ca="1"/>
        <v xml:space="preserve"> Checking</v>
      </c>
      <c r="BO446" t="str">
        <f ca="1"/>
        <v>Food &amp; Drinks</v>
      </c>
      <c r="BP446">
        <f ca="1"/>
        <v>46501</v>
      </c>
      <c r="BQ446">
        <f ca="1"/>
        <v>-12703.61</v>
      </c>
      <c r="BR446" t="str">
        <f ca="1"/>
        <v xml:space="preserve"> Credit</v>
      </c>
      <c r="BS446" t="str">
        <f ca="1"/>
        <v>Food &amp; Drinks</v>
      </c>
      <c r="BT446">
        <f ca="1"/>
        <v>46501</v>
      </c>
      <c r="BU446">
        <f ca="1"/>
        <v>38768.86</v>
      </c>
      <c r="BV446" t="str">
        <f ca="1"/>
        <v xml:space="preserve"> Savings</v>
      </c>
      <c r="BW446" t="str">
        <f ca="1"/>
        <v>Food &amp; Drinks</v>
      </c>
      <c r="BX446">
        <f ca="1"/>
        <v>46501</v>
      </c>
      <c r="BY446">
        <f ca="1"/>
        <v>42759.57</v>
      </c>
      <c r="BZ446" t="str">
        <f ca="1"/>
        <v xml:space="preserve"> Net Worth</v>
      </c>
    </row>
    <row r="447" spans="1:78" x14ac:dyDescent="0.25">
      <c r="A447" t="str">
        <f ca="1"/>
        <v>Food &amp; Drinks</v>
      </c>
      <c r="B447" s="8">
        <f ca="1"/>
        <v>46501</v>
      </c>
      <c r="C447" s="107">
        <f ca="1"/>
        <v>2273.1800000000039</v>
      </c>
      <c r="D447" t="str">
        <f ca="1"/>
        <v>Acct  1 - US Bank</v>
      </c>
      <c r="F447" t="str">
        <f ca="1"/>
        <v>Cese Transfer</v>
      </c>
      <c r="G447" s="8">
        <f ca="1"/>
        <v>46502</v>
      </c>
      <c r="H447" s="107">
        <f ca="1"/>
        <v>14876.320000000002</v>
      </c>
      <c r="I447" s="107">
        <f ca="1"/>
        <v>-12703.61</v>
      </c>
      <c r="J447" s="107">
        <f ca="1"/>
        <v>38768.86</v>
      </c>
      <c r="K447" s="107">
        <f ca="1"/>
        <v>42901.57</v>
      </c>
      <c r="L447" s="107">
        <f ca="1"/>
        <v>2415.1800000000039</v>
      </c>
      <c r="M447" s="107">
        <f ca="1"/>
        <v>12461.139999999998</v>
      </c>
      <c r="N447" s="107">
        <f ca="1"/>
        <v>26592.39</v>
      </c>
      <c r="O447" s="107">
        <f ca="1"/>
        <v>114.43</v>
      </c>
      <c r="P447" s="107">
        <f ca="1"/>
        <v>12062.04</v>
      </c>
      <c r="Q447" s="107">
        <f ca="1"/>
        <v>-1972.04</v>
      </c>
      <c r="R447" s="107">
        <f ca="1"/>
        <v>-6459.82</v>
      </c>
      <c r="S447" s="107">
        <f ca="1"/>
        <v>-4271.75</v>
      </c>
      <c r="T447" s="107">
        <f ca="1"/>
        <v>0</v>
      </c>
      <c r="U447" s="107">
        <f ca="1"/>
        <v>1960</v>
      </c>
      <c r="W447" t="str">
        <f ca="1"/>
        <v>Cese Transfer</v>
      </c>
      <c r="X447">
        <f ca="1"/>
        <v>46502</v>
      </c>
      <c r="Y447">
        <f ca="1"/>
        <v>2415.1800000000039</v>
      </c>
      <c r="Z447" t="str">
        <f ca="1"/>
        <v>Acct  1 - US Bank</v>
      </c>
      <c r="AA447" t="str">
        <f ca="1"/>
        <v>Cese Transfer</v>
      </c>
      <c r="AB447">
        <f ca="1"/>
        <v>46502</v>
      </c>
      <c r="AC447">
        <f ca="1"/>
        <v>12461.139999999998</v>
      </c>
      <c r="AD447" t="str">
        <f ca="1"/>
        <v>Acct  2 - Wells Fargo</v>
      </c>
      <c r="AE447" t="str">
        <f ca="1"/>
        <v>Cese Transfer</v>
      </c>
      <c r="AF447">
        <f ca="1"/>
        <v>46502</v>
      </c>
      <c r="AG447">
        <f ca="1"/>
        <v>26592.39</v>
      </c>
      <c r="AH447" t="str">
        <f ca="1"/>
        <v>Acct  3 - ADP</v>
      </c>
      <c r="AI447" t="str">
        <f ca="1"/>
        <v>Cese Transfer</v>
      </c>
      <c r="AJ447">
        <f ca="1"/>
        <v>46502</v>
      </c>
      <c r="AK447">
        <f ca="1"/>
        <v>114.43</v>
      </c>
      <c r="AL447" t="str">
        <f ca="1"/>
        <v>Acct  4 - Marcus</v>
      </c>
      <c r="AM447" t="str">
        <f ca="1"/>
        <v>Cese Transfer</v>
      </c>
      <c r="AN447">
        <f ca="1"/>
        <v>46502</v>
      </c>
      <c r="AO447">
        <f ca="1"/>
        <v>12062.04</v>
      </c>
      <c r="AP447" t="str">
        <f ca="1"/>
        <v>Acct  5 - T.Rowe Price</v>
      </c>
      <c r="AQ447" t="str">
        <f ca="1"/>
        <v>Cese Transfer</v>
      </c>
      <c r="AR447">
        <f ca="1"/>
        <v>46502</v>
      </c>
      <c r="AS447">
        <f ca="1"/>
        <v>-1972.04</v>
      </c>
      <c r="AT447" t="str">
        <f ca="1"/>
        <v>Acct  6 - Platinum</v>
      </c>
      <c r="AU447" t="str">
        <f ca="1"/>
        <v>Cese Transfer</v>
      </c>
      <c r="AV447">
        <f ca="1"/>
        <v>46502</v>
      </c>
      <c r="AW447">
        <f ca="1"/>
        <v>-6459.82</v>
      </c>
      <c r="AX447" t="str">
        <f ca="1"/>
        <v>Acct  7 - Visa Go</v>
      </c>
      <c r="AY447" t="str">
        <f ca="1"/>
        <v>Cese Transfer</v>
      </c>
      <c r="AZ447">
        <f ca="1"/>
        <v>46502</v>
      </c>
      <c r="BA447">
        <f ca="1"/>
        <v>-4271.75</v>
      </c>
      <c r="BB447" t="str">
        <f ca="1"/>
        <v>Acct  8 - CareCredit</v>
      </c>
      <c r="BC447" t="str">
        <f ca="1"/>
        <v>Cese Transfer</v>
      </c>
      <c r="BD447">
        <f ca="1"/>
        <v>46502</v>
      </c>
      <c r="BE447">
        <f ca="1"/>
        <v>0</v>
      </c>
      <c r="BF447" t="str">
        <f ca="1"/>
        <v>Acct  9 - Costco</v>
      </c>
      <c r="BG447" t="str">
        <f ca="1"/>
        <v>Cese Transfer</v>
      </c>
      <c r="BH447">
        <f ca="1"/>
        <v>46502</v>
      </c>
      <c r="BI447">
        <f ca="1"/>
        <v>1960</v>
      </c>
      <c r="BJ447" t="str">
        <f ca="1"/>
        <v xml:space="preserve">Acct 10 - </v>
      </c>
      <c r="BK447" t="str">
        <f ca="1"/>
        <v>Cese Transfer</v>
      </c>
      <c r="BL447">
        <f ca="1"/>
        <v>46502</v>
      </c>
      <c r="BM447">
        <f ca="1"/>
        <v>14876.320000000002</v>
      </c>
      <c r="BN447" t="str">
        <f ca="1"/>
        <v xml:space="preserve"> Checking</v>
      </c>
      <c r="BO447" t="str">
        <f ca="1"/>
        <v>Cese Transfer</v>
      </c>
      <c r="BP447">
        <f ca="1"/>
        <v>46502</v>
      </c>
      <c r="BQ447">
        <f ca="1"/>
        <v>-12703.61</v>
      </c>
      <c r="BR447" t="str">
        <f ca="1"/>
        <v xml:space="preserve"> Credit</v>
      </c>
      <c r="BS447" t="str">
        <f ca="1"/>
        <v>Cese Transfer</v>
      </c>
      <c r="BT447">
        <f ca="1"/>
        <v>46502</v>
      </c>
      <c r="BU447">
        <f ca="1"/>
        <v>38768.86</v>
      </c>
      <c r="BV447" t="str">
        <f ca="1"/>
        <v xml:space="preserve"> Savings</v>
      </c>
      <c r="BW447" t="str">
        <f ca="1"/>
        <v>Cese Transfer</v>
      </c>
      <c r="BX447">
        <f ca="1"/>
        <v>46502</v>
      </c>
      <c r="BY447">
        <f ca="1"/>
        <v>42901.57</v>
      </c>
      <c r="BZ447" t="str">
        <f ca="1"/>
        <v xml:space="preserve"> Net Worth</v>
      </c>
    </row>
    <row r="448" spans="1:78" x14ac:dyDescent="0.25">
      <c r="A448" t="str">
        <f ca="1"/>
        <v>Cese Transfer</v>
      </c>
      <c r="B448" s="8">
        <f ca="1"/>
        <v>46502</v>
      </c>
      <c r="C448" s="107">
        <f ca="1"/>
        <v>2415.1800000000039</v>
      </c>
      <c r="D448" t="str">
        <f ca="1"/>
        <v>Acct  1 - US Bank</v>
      </c>
      <c r="F448" t="str">
        <f ca="1"/>
        <v>Internet</v>
      </c>
      <c r="G448" s="8">
        <f ca="1"/>
        <v>46503</v>
      </c>
      <c r="H448" s="107">
        <f ca="1"/>
        <v>14876.320000000002</v>
      </c>
      <c r="I448" s="107">
        <f ca="1"/>
        <v>-12703.61</v>
      </c>
      <c r="J448" s="107">
        <f ca="1"/>
        <v>38768.86</v>
      </c>
      <c r="K448" s="107">
        <f ca="1"/>
        <v>42901.57</v>
      </c>
      <c r="L448" s="107">
        <f ca="1"/>
        <v>2415.1800000000039</v>
      </c>
      <c r="M448" s="107">
        <f ca="1"/>
        <v>12461.139999999998</v>
      </c>
      <c r="N448" s="107">
        <f ca="1"/>
        <v>26592.39</v>
      </c>
      <c r="O448" s="107">
        <f ca="1"/>
        <v>114.43</v>
      </c>
      <c r="P448" s="107">
        <f ca="1"/>
        <v>12062.04</v>
      </c>
      <c r="Q448" s="107">
        <f ca="1"/>
        <v>-1972.04</v>
      </c>
      <c r="R448" s="107">
        <f ca="1"/>
        <v>-6459.82</v>
      </c>
      <c r="S448" s="107">
        <f ca="1"/>
        <v>-4271.75</v>
      </c>
      <c r="T448" s="107">
        <f ca="1"/>
        <v>0</v>
      </c>
      <c r="U448" s="107">
        <f ca="1"/>
        <v>1960</v>
      </c>
      <c r="W448" t="str">
        <f ca="1"/>
        <v>Internet</v>
      </c>
      <c r="X448">
        <f ca="1"/>
        <v>46503</v>
      </c>
      <c r="Y448">
        <f ca="1"/>
        <v>2415.1800000000039</v>
      </c>
      <c r="Z448" t="str">
        <f ca="1"/>
        <v>Acct  1 - US Bank</v>
      </c>
      <c r="AA448" t="str">
        <f ca="1"/>
        <v>Internet</v>
      </c>
      <c r="AB448">
        <f ca="1"/>
        <v>46503</v>
      </c>
      <c r="AC448">
        <f ca="1"/>
        <v>12461.139999999998</v>
      </c>
      <c r="AD448" t="str">
        <f ca="1"/>
        <v>Acct  2 - Wells Fargo</v>
      </c>
      <c r="AE448" t="str">
        <f ca="1"/>
        <v>Internet</v>
      </c>
      <c r="AF448">
        <f ca="1"/>
        <v>46503</v>
      </c>
      <c r="AG448">
        <f ca="1"/>
        <v>26592.39</v>
      </c>
      <c r="AH448" t="str">
        <f ca="1"/>
        <v>Acct  3 - ADP</v>
      </c>
      <c r="AI448" t="str">
        <f ca="1"/>
        <v>Internet</v>
      </c>
      <c r="AJ448">
        <f ca="1"/>
        <v>46503</v>
      </c>
      <c r="AK448">
        <f ca="1"/>
        <v>114.43</v>
      </c>
      <c r="AL448" t="str">
        <f ca="1"/>
        <v>Acct  4 - Marcus</v>
      </c>
      <c r="AM448" t="str">
        <f ca="1"/>
        <v>Internet</v>
      </c>
      <c r="AN448">
        <f ca="1"/>
        <v>46503</v>
      </c>
      <c r="AO448">
        <f ca="1"/>
        <v>12062.04</v>
      </c>
      <c r="AP448" t="str">
        <f ca="1"/>
        <v>Acct  5 - T.Rowe Price</v>
      </c>
      <c r="AQ448" t="str">
        <f ca="1"/>
        <v>Internet</v>
      </c>
      <c r="AR448">
        <f ca="1"/>
        <v>46503</v>
      </c>
      <c r="AS448">
        <f ca="1"/>
        <v>-1972.04</v>
      </c>
      <c r="AT448" t="str">
        <f ca="1"/>
        <v>Acct  6 - Platinum</v>
      </c>
      <c r="AU448" t="str">
        <f ca="1"/>
        <v>Internet</v>
      </c>
      <c r="AV448">
        <f ca="1"/>
        <v>46503</v>
      </c>
      <c r="AW448">
        <f ca="1"/>
        <v>-6459.82</v>
      </c>
      <c r="AX448" t="str">
        <f ca="1"/>
        <v>Acct  7 - Visa Go</v>
      </c>
      <c r="AY448" t="str">
        <f ca="1"/>
        <v>Internet</v>
      </c>
      <c r="AZ448">
        <f ca="1"/>
        <v>46503</v>
      </c>
      <c r="BA448">
        <f ca="1"/>
        <v>-4271.75</v>
      </c>
      <c r="BB448" t="str">
        <f ca="1"/>
        <v>Acct  8 - CareCredit</v>
      </c>
      <c r="BC448" t="str">
        <f ca="1"/>
        <v>Internet</v>
      </c>
      <c r="BD448">
        <f ca="1"/>
        <v>46503</v>
      </c>
      <c r="BE448">
        <f ca="1"/>
        <v>0</v>
      </c>
      <c r="BF448" t="str">
        <f ca="1"/>
        <v>Acct  9 - Costco</v>
      </c>
      <c r="BG448" t="str">
        <f ca="1"/>
        <v>Internet</v>
      </c>
      <c r="BH448">
        <f ca="1"/>
        <v>46503</v>
      </c>
      <c r="BI448">
        <f ca="1"/>
        <v>1960</v>
      </c>
      <c r="BJ448" t="str">
        <f ca="1"/>
        <v xml:space="preserve">Acct 10 - </v>
      </c>
      <c r="BK448" t="str">
        <f ca="1"/>
        <v>Internet</v>
      </c>
      <c r="BL448">
        <f ca="1"/>
        <v>46503</v>
      </c>
      <c r="BM448">
        <f ca="1"/>
        <v>14876.320000000002</v>
      </c>
      <c r="BN448" t="str">
        <f ca="1"/>
        <v xml:space="preserve"> Checking</v>
      </c>
      <c r="BO448" t="str">
        <f ca="1"/>
        <v>Internet</v>
      </c>
      <c r="BP448">
        <f ca="1"/>
        <v>46503</v>
      </c>
      <c r="BQ448">
        <f ca="1"/>
        <v>-12703.61</v>
      </c>
      <c r="BR448" t="str">
        <f ca="1"/>
        <v xml:space="preserve"> Credit</v>
      </c>
      <c r="BS448" t="str">
        <f ca="1"/>
        <v>Internet</v>
      </c>
      <c r="BT448">
        <f ca="1"/>
        <v>46503</v>
      </c>
      <c r="BU448">
        <f ca="1"/>
        <v>38768.86</v>
      </c>
      <c r="BV448" t="str">
        <f ca="1"/>
        <v xml:space="preserve"> Savings</v>
      </c>
      <c r="BW448" t="str">
        <f ca="1"/>
        <v>Internet</v>
      </c>
      <c r="BX448">
        <f ca="1"/>
        <v>46503</v>
      </c>
      <c r="BY448">
        <f ca="1"/>
        <v>42901.57</v>
      </c>
      <c r="BZ448" t="str">
        <f ca="1"/>
        <v xml:space="preserve"> Net Worth</v>
      </c>
    </row>
    <row r="449" spans="1:78" x14ac:dyDescent="0.25">
      <c r="A449" t="str">
        <f ca="1"/>
        <v>Internet</v>
      </c>
      <c r="B449" s="8">
        <f ca="1"/>
        <v>46503</v>
      </c>
      <c r="C449" s="107">
        <f ca="1"/>
        <v>2415.1800000000039</v>
      </c>
      <c r="D449" t="str">
        <f ca="1"/>
        <v>Acct  1 - US Bank</v>
      </c>
      <c r="F449" t="str">
        <f ca="1"/>
        <v>Windsurf</v>
      </c>
      <c r="G449" s="8">
        <f ca="1"/>
        <v>46503</v>
      </c>
      <c r="H449" s="107">
        <f ca="1"/>
        <v>14861.320000000002</v>
      </c>
      <c r="I449" s="107">
        <f ca="1"/>
        <v>-12703.61</v>
      </c>
      <c r="J449" s="107">
        <f ca="1"/>
        <v>38768.86</v>
      </c>
      <c r="K449" s="107">
        <f ca="1"/>
        <v>42886.57</v>
      </c>
      <c r="L449" s="107">
        <f ca="1"/>
        <v>2400.1800000000039</v>
      </c>
      <c r="M449" s="107">
        <f ca="1"/>
        <v>12461.139999999998</v>
      </c>
      <c r="N449" s="107">
        <f ca="1"/>
        <v>26592.39</v>
      </c>
      <c r="O449" s="107">
        <f ca="1"/>
        <v>114.43</v>
      </c>
      <c r="P449" s="107">
        <f ca="1"/>
        <v>12062.04</v>
      </c>
      <c r="Q449" s="107">
        <f ca="1"/>
        <v>-1972.04</v>
      </c>
      <c r="R449" s="107">
        <f ca="1"/>
        <v>-6459.82</v>
      </c>
      <c r="S449" s="107">
        <f ca="1"/>
        <v>-4271.75</v>
      </c>
      <c r="T449" s="107">
        <f ca="1"/>
        <v>0</v>
      </c>
      <c r="U449" s="107">
        <f ca="1"/>
        <v>1960</v>
      </c>
      <c r="W449" t="str">
        <f ca="1"/>
        <v>Windsurf</v>
      </c>
      <c r="X449">
        <f ca="1"/>
        <v>46503</v>
      </c>
      <c r="Y449">
        <f ca="1"/>
        <v>2400.1800000000039</v>
      </c>
      <c r="Z449" t="str">
        <f ca="1"/>
        <v>Acct  1 - US Bank</v>
      </c>
      <c r="AA449" t="str">
        <f ca="1"/>
        <v>Windsurf</v>
      </c>
      <c r="AB449">
        <f ca="1"/>
        <v>46503</v>
      </c>
      <c r="AC449">
        <f ca="1"/>
        <v>12461.139999999998</v>
      </c>
      <c r="AD449" t="str">
        <f ca="1"/>
        <v>Acct  2 - Wells Fargo</v>
      </c>
      <c r="AE449" t="str">
        <f ca="1"/>
        <v>Windsurf</v>
      </c>
      <c r="AF449">
        <f ca="1"/>
        <v>46503</v>
      </c>
      <c r="AG449">
        <f ca="1"/>
        <v>26592.39</v>
      </c>
      <c r="AH449" t="str">
        <f ca="1"/>
        <v>Acct  3 - ADP</v>
      </c>
      <c r="AI449" t="str">
        <f ca="1"/>
        <v>Windsurf</v>
      </c>
      <c r="AJ449">
        <f ca="1"/>
        <v>46503</v>
      </c>
      <c r="AK449">
        <f ca="1"/>
        <v>114.43</v>
      </c>
      <c r="AL449" t="str">
        <f ca="1"/>
        <v>Acct  4 - Marcus</v>
      </c>
      <c r="AM449" t="str">
        <f ca="1"/>
        <v>Windsurf</v>
      </c>
      <c r="AN449">
        <f ca="1"/>
        <v>46503</v>
      </c>
      <c r="AO449">
        <f ca="1"/>
        <v>12062.04</v>
      </c>
      <c r="AP449" t="str">
        <f ca="1"/>
        <v>Acct  5 - T.Rowe Price</v>
      </c>
      <c r="AQ449" t="str">
        <f ca="1"/>
        <v>Windsurf</v>
      </c>
      <c r="AR449">
        <f ca="1"/>
        <v>46503</v>
      </c>
      <c r="AS449">
        <f ca="1"/>
        <v>-1972.04</v>
      </c>
      <c r="AT449" t="str">
        <f ca="1"/>
        <v>Acct  6 - Platinum</v>
      </c>
      <c r="AU449" t="str">
        <f ca="1"/>
        <v>Windsurf</v>
      </c>
      <c r="AV449">
        <f ca="1"/>
        <v>46503</v>
      </c>
      <c r="AW449">
        <f ca="1"/>
        <v>-6459.82</v>
      </c>
      <c r="AX449" t="str">
        <f ca="1"/>
        <v>Acct  7 - Visa Go</v>
      </c>
      <c r="AY449" t="str">
        <f ca="1"/>
        <v>Windsurf</v>
      </c>
      <c r="AZ449">
        <f ca="1"/>
        <v>46503</v>
      </c>
      <c r="BA449">
        <f ca="1"/>
        <v>-4271.75</v>
      </c>
      <c r="BB449" t="str">
        <f ca="1"/>
        <v>Acct  8 - CareCredit</v>
      </c>
      <c r="BC449" t="str">
        <f ca="1"/>
        <v>Windsurf</v>
      </c>
      <c r="BD449">
        <f ca="1"/>
        <v>46503</v>
      </c>
      <c r="BE449">
        <f ca="1"/>
        <v>0</v>
      </c>
      <c r="BF449" t="str">
        <f ca="1"/>
        <v>Acct  9 - Costco</v>
      </c>
      <c r="BG449" t="str">
        <f ca="1"/>
        <v>Windsurf</v>
      </c>
      <c r="BH449">
        <f ca="1"/>
        <v>46503</v>
      </c>
      <c r="BI449">
        <f ca="1"/>
        <v>1960</v>
      </c>
      <c r="BJ449" t="str">
        <f ca="1"/>
        <v xml:space="preserve">Acct 10 - </v>
      </c>
      <c r="BK449" t="str">
        <f ca="1"/>
        <v>Windsurf</v>
      </c>
      <c r="BL449">
        <f ca="1"/>
        <v>46503</v>
      </c>
      <c r="BM449">
        <f ca="1"/>
        <v>14861.320000000002</v>
      </c>
      <c r="BN449" t="str">
        <f ca="1"/>
        <v xml:space="preserve"> Checking</v>
      </c>
      <c r="BO449" t="str">
        <f ca="1"/>
        <v>Windsurf</v>
      </c>
      <c r="BP449">
        <f ca="1"/>
        <v>46503</v>
      </c>
      <c r="BQ449">
        <f ca="1"/>
        <v>-12703.61</v>
      </c>
      <c r="BR449" t="str">
        <f ca="1"/>
        <v xml:space="preserve"> Credit</v>
      </c>
      <c r="BS449" t="str">
        <f ca="1"/>
        <v>Windsurf</v>
      </c>
      <c r="BT449">
        <f ca="1"/>
        <v>46503</v>
      </c>
      <c r="BU449">
        <f ca="1"/>
        <v>38768.86</v>
      </c>
      <c r="BV449" t="str">
        <f ca="1"/>
        <v xml:space="preserve"> Savings</v>
      </c>
      <c r="BW449" t="str">
        <f ca="1"/>
        <v>Windsurf</v>
      </c>
      <c r="BX449">
        <f ca="1"/>
        <v>46503</v>
      </c>
      <c r="BY449">
        <f ca="1"/>
        <v>42886.57</v>
      </c>
      <c r="BZ449" t="str">
        <f ca="1"/>
        <v xml:space="preserve"> Net Worth</v>
      </c>
    </row>
    <row r="450" spans="1:78" x14ac:dyDescent="0.25">
      <c r="A450" t="str">
        <f ca="1"/>
        <v>Windsurf</v>
      </c>
      <c r="B450" s="8">
        <f ca="1"/>
        <v>46503</v>
      </c>
      <c r="C450" s="107">
        <f ca="1"/>
        <v>2400.1800000000039</v>
      </c>
      <c r="D450" t="str">
        <f ca="1"/>
        <v>Acct  1 - US Bank</v>
      </c>
      <c r="F450" t="str">
        <f ca="1"/>
        <v>Tidal</v>
      </c>
      <c r="G450" s="8">
        <f ca="1"/>
        <v>46504</v>
      </c>
      <c r="H450" s="107">
        <f ca="1"/>
        <v>14850.330000000002</v>
      </c>
      <c r="I450" s="107">
        <f ca="1"/>
        <v>-12703.61</v>
      </c>
      <c r="J450" s="107">
        <f ca="1"/>
        <v>38768.86</v>
      </c>
      <c r="K450" s="107">
        <f ca="1"/>
        <v>42875.58</v>
      </c>
      <c r="L450" s="107">
        <f ca="1"/>
        <v>2389.1900000000041</v>
      </c>
      <c r="M450" s="107">
        <f ca="1"/>
        <v>12461.139999999998</v>
      </c>
      <c r="N450" s="107">
        <f ca="1"/>
        <v>26592.39</v>
      </c>
      <c r="O450" s="107">
        <f ca="1"/>
        <v>114.43</v>
      </c>
      <c r="P450" s="107">
        <f ca="1"/>
        <v>12062.04</v>
      </c>
      <c r="Q450" s="107">
        <f ca="1"/>
        <v>-1972.04</v>
      </c>
      <c r="R450" s="107">
        <f ca="1"/>
        <v>-6459.82</v>
      </c>
      <c r="S450" s="107">
        <f ca="1"/>
        <v>-4271.75</v>
      </c>
      <c r="T450" s="107">
        <f ca="1"/>
        <v>0</v>
      </c>
      <c r="U450" s="107">
        <f ca="1"/>
        <v>1960</v>
      </c>
      <c r="W450" t="str">
        <f ca="1"/>
        <v>Tidal</v>
      </c>
      <c r="X450">
        <f ca="1"/>
        <v>46504</v>
      </c>
      <c r="Y450">
        <f ca="1"/>
        <v>2389.1900000000041</v>
      </c>
      <c r="Z450" t="str">
        <f ca="1"/>
        <v>Acct  1 - US Bank</v>
      </c>
      <c r="AA450" t="str">
        <f ca="1"/>
        <v>Tidal</v>
      </c>
      <c r="AB450">
        <f ca="1"/>
        <v>46504</v>
      </c>
      <c r="AC450">
        <f ca="1"/>
        <v>12461.139999999998</v>
      </c>
      <c r="AD450" t="str">
        <f ca="1"/>
        <v>Acct  2 - Wells Fargo</v>
      </c>
      <c r="AE450" t="str">
        <f ca="1"/>
        <v>Tidal</v>
      </c>
      <c r="AF450">
        <f ca="1"/>
        <v>46504</v>
      </c>
      <c r="AG450">
        <f ca="1"/>
        <v>26592.39</v>
      </c>
      <c r="AH450" t="str">
        <f ca="1"/>
        <v>Acct  3 - ADP</v>
      </c>
      <c r="AI450" t="str">
        <f ca="1"/>
        <v>Tidal</v>
      </c>
      <c r="AJ450">
        <f ca="1"/>
        <v>46504</v>
      </c>
      <c r="AK450">
        <f ca="1"/>
        <v>114.43</v>
      </c>
      <c r="AL450" t="str">
        <f ca="1"/>
        <v>Acct  4 - Marcus</v>
      </c>
      <c r="AM450" t="str">
        <f ca="1"/>
        <v>Tidal</v>
      </c>
      <c r="AN450">
        <f ca="1"/>
        <v>46504</v>
      </c>
      <c r="AO450">
        <f ca="1"/>
        <v>12062.04</v>
      </c>
      <c r="AP450" t="str">
        <f ca="1"/>
        <v>Acct  5 - T.Rowe Price</v>
      </c>
      <c r="AQ450" t="str">
        <f ca="1"/>
        <v>Tidal</v>
      </c>
      <c r="AR450">
        <f ca="1"/>
        <v>46504</v>
      </c>
      <c r="AS450">
        <f ca="1"/>
        <v>-1972.04</v>
      </c>
      <c r="AT450" t="str">
        <f ca="1"/>
        <v>Acct  6 - Platinum</v>
      </c>
      <c r="AU450" t="str">
        <f ca="1"/>
        <v>Tidal</v>
      </c>
      <c r="AV450">
        <f ca="1"/>
        <v>46504</v>
      </c>
      <c r="AW450">
        <f ca="1"/>
        <v>-6459.82</v>
      </c>
      <c r="AX450" t="str">
        <f ca="1"/>
        <v>Acct  7 - Visa Go</v>
      </c>
      <c r="AY450" t="str">
        <f ca="1"/>
        <v>Tidal</v>
      </c>
      <c r="AZ450">
        <f ca="1"/>
        <v>46504</v>
      </c>
      <c r="BA450">
        <f ca="1"/>
        <v>-4271.75</v>
      </c>
      <c r="BB450" t="str">
        <f ca="1"/>
        <v>Acct  8 - CareCredit</v>
      </c>
      <c r="BC450" t="str">
        <f ca="1"/>
        <v>Tidal</v>
      </c>
      <c r="BD450">
        <f ca="1"/>
        <v>46504</v>
      </c>
      <c r="BE450">
        <f ca="1"/>
        <v>0</v>
      </c>
      <c r="BF450" t="str">
        <f ca="1"/>
        <v>Acct  9 - Costco</v>
      </c>
      <c r="BG450" t="str">
        <f ca="1"/>
        <v>Tidal</v>
      </c>
      <c r="BH450">
        <f ca="1"/>
        <v>46504</v>
      </c>
      <c r="BI450">
        <f ca="1"/>
        <v>1960</v>
      </c>
      <c r="BJ450" t="str">
        <f ca="1"/>
        <v xml:space="preserve">Acct 10 - </v>
      </c>
      <c r="BK450" t="str">
        <f ca="1"/>
        <v>Tidal</v>
      </c>
      <c r="BL450">
        <f ca="1"/>
        <v>46504</v>
      </c>
      <c r="BM450">
        <f ca="1"/>
        <v>14850.330000000002</v>
      </c>
      <c r="BN450" t="str">
        <f ca="1"/>
        <v xml:space="preserve"> Checking</v>
      </c>
      <c r="BO450" t="str">
        <f ca="1"/>
        <v>Tidal</v>
      </c>
      <c r="BP450">
        <f ca="1"/>
        <v>46504</v>
      </c>
      <c r="BQ450">
        <f ca="1"/>
        <v>-12703.61</v>
      </c>
      <c r="BR450" t="str">
        <f ca="1"/>
        <v xml:space="preserve"> Credit</v>
      </c>
      <c r="BS450" t="str">
        <f ca="1"/>
        <v>Tidal</v>
      </c>
      <c r="BT450">
        <f ca="1"/>
        <v>46504</v>
      </c>
      <c r="BU450">
        <f ca="1"/>
        <v>38768.86</v>
      </c>
      <c r="BV450" t="str">
        <f ca="1"/>
        <v xml:space="preserve"> Savings</v>
      </c>
      <c r="BW450" t="str">
        <f ca="1"/>
        <v>Tidal</v>
      </c>
      <c r="BX450">
        <f ca="1"/>
        <v>46504</v>
      </c>
      <c r="BY450">
        <f ca="1"/>
        <v>42875.58</v>
      </c>
      <c r="BZ450" t="str">
        <f ca="1"/>
        <v xml:space="preserve"> Net Worth</v>
      </c>
    </row>
    <row r="451" spans="1:78" x14ac:dyDescent="0.25">
      <c r="A451" t="str">
        <f ca="1"/>
        <v>Tidal</v>
      </c>
      <c r="B451" s="8">
        <f ca="1"/>
        <v>46504</v>
      </c>
      <c r="C451" s="107">
        <f ca="1"/>
        <v>2389.1900000000041</v>
      </c>
      <c r="D451" t="str">
        <f ca="1"/>
        <v>Acct  1 - US Bank</v>
      </c>
      <c r="F451" t="str">
        <f ca="1"/>
        <v>Costco Citi</v>
      </c>
      <c r="G451" s="8">
        <f ca="1"/>
        <v>46505</v>
      </c>
      <c r="H451" s="107">
        <f ca="1"/>
        <v>14710.330000000002</v>
      </c>
      <c r="I451" s="107">
        <f ca="1"/>
        <v>-12703.61</v>
      </c>
      <c r="J451" s="107">
        <f ca="1"/>
        <v>38768.86</v>
      </c>
      <c r="K451" s="107">
        <f ca="1"/>
        <v>42875.58</v>
      </c>
      <c r="L451" s="107">
        <f ca="1"/>
        <v>2249.1900000000041</v>
      </c>
      <c r="M451" s="107">
        <f ca="1"/>
        <v>12461.139999999998</v>
      </c>
      <c r="N451" s="107">
        <f ca="1"/>
        <v>26592.39</v>
      </c>
      <c r="O451" s="107">
        <f ca="1"/>
        <v>114.43</v>
      </c>
      <c r="P451" s="107">
        <f ca="1"/>
        <v>12062.04</v>
      </c>
      <c r="Q451" s="107">
        <f ca="1"/>
        <v>-1972.04</v>
      </c>
      <c r="R451" s="107">
        <f ca="1"/>
        <v>-6459.82</v>
      </c>
      <c r="S451" s="107">
        <f ca="1"/>
        <v>-4271.75</v>
      </c>
      <c r="T451" s="107">
        <f ca="1"/>
        <v>0</v>
      </c>
      <c r="U451" s="107">
        <f ca="1"/>
        <v>2100</v>
      </c>
      <c r="W451" t="str">
        <f ca="1"/>
        <v>Costco Citi</v>
      </c>
      <c r="X451">
        <f ca="1"/>
        <v>46505</v>
      </c>
      <c r="Y451">
        <f ca="1"/>
        <v>2249.1900000000041</v>
      </c>
      <c r="Z451" t="str">
        <f ca="1"/>
        <v>Acct  1 - US Bank</v>
      </c>
      <c r="AA451" t="str">
        <f ca="1"/>
        <v>Costco Citi</v>
      </c>
      <c r="AB451">
        <f ca="1"/>
        <v>46505</v>
      </c>
      <c r="AC451">
        <f ca="1"/>
        <v>12461.139999999998</v>
      </c>
      <c r="AD451" t="str">
        <f ca="1"/>
        <v>Acct  2 - Wells Fargo</v>
      </c>
      <c r="AE451" t="str">
        <f ca="1"/>
        <v>Costco Citi</v>
      </c>
      <c r="AF451">
        <f ca="1"/>
        <v>46505</v>
      </c>
      <c r="AG451">
        <f ca="1"/>
        <v>26592.39</v>
      </c>
      <c r="AH451" t="str">
        <f ca="1"/>
        <v>Acct  3 - ADP</v>
      </c>
      <c r="AI451" t="str">
        <f ca="1"/>
        <v>Costco Citi</v>
      </c>
      <c r="AJ451">
        <f ca="1"/>
        <v>46505</v>
      </c>
      <c r="AK451">
        <f ca="1"/>
        <v>114.43</v>
      </c>
      <c r="AL451" t="str">
        <f ca="1"/>
        <v>Acct  4 - Marcus</v>
      </c>
      <c r="AM451" t="str">
        <f ca="1"/>
        <v>Costco Citi</v>
      </c>
      <c r="AN451">
        <f ca="1"/>
        <v>46505</v>
      </c>
      <c r="AO451">
        <f ca="1"/>
        <v>12062.04</v>
      </c>
      <c r="AP451" t="str">
        <f ca="1"/>
        <v>Acct  5 - T.Rowe Price</v>
      </c>
      <c r="AQ451" t="str">
        <f ca="1"/>
        <v>Costco Citi</v>
      </c>
      <c r="AR451">
        <f ca="1"/>
        <v>46505</v>
      </c>
      <c r="AS451">
        <f ca="1"/>
        <v>-1972.04</v>
      </c>
      <c r="AT451" t="str">
        <f ca="1"/>
        <v>Acct  6 - Platinum</v>
      </c>
      <c r="AU451" t="str">
        <f ca="1"/>
        <v>Costco Citi</v>
      </c>
      <c r="AV451">
        <f ca="1"/>
        <v>46505</v>
      </c>
      <c r="AW451">
        <f ca="1"/>
        <v>-6459.82</v>
      </c>
      <c r="AX451" t="str">
        <f ca="1"/>
        <v>Acct  7 - Visa Go</v>
      </c>
      <c r="AY451" t="str">
        <f ca="1"/>
        <v>Costco Citi</v>
      </c>
      <c r="AZ451">
        <f ca="1"/>
        <v>46505</v>
      </c>
      <c r="BA451">
        <f ca="1"/>
        <v>-4271.75</v>
      </c>
      <c r="BB451" t="str">
        <f ca="1"/>
        <v>Acct  8 - CareCredit</v>
      </c>
      <c r="BC451" t="str">
        <f ca="1"/>
        <v>Costco Citi</v>
      </c>
      <c r="BD451">
        <f ca="1"/>
        <v>46505</v>
      </c>
      <c r="BE451">
        <f ca="1"/>
        <v>0</v>
      </c>
      <c r="BF451" t="str">
        <f ca="1"/>
        <v>Acct  9 - Costco</v>
      </c>
      <c r="BG451" t="str">
        <f ca="1"/>
        <v>Costco Citi</v>
      </c>
      <c r="BH451">
        <f ca="1"/>
        <v>46505</v>
      </c>
      <c r="BI451">
        <f ca="1"/>
        <v>2100</v>
      </c>
      <c r="BJ451" t="str">
        <f ca="1"/>
        <v xml:space="preserve">Acct 10 - </v>
      </c>
      <c r="BK451" t="str">
        <f ca="1"/>
        <v>Costco Citi</v>
      </c>
      <c r="BL451">
        <f ca="1"/>
        <v>46505</v>
      </c>
      <c r="BM451">
        <f ca="1"/>
        <v>14710.330000000002</v>
      </c>
      <c r="BN451" t="str">
        <f ca="1"/>
        <v xml:space="preserve"> Checking</v>
      </c>
      <c r="BO451" t="str">
        <f ca="1"/>
        <v>Costco Citi</v>
      </c>
      <c r="BP451">
        <f ca="1"/>
        <v>46505</v>
      </c>
      <c r="BQ451">
        <f ca="1"/>
        <v>-12703.61</v>
      </c>
      <c r="BR451" t="str">
        <f ca="1"/>
        <v xml:space="preserve"> Credit</v>
      </c>
      <c r="BS451" t="str">
        <f ca="1"/>
        <v>Costco Citi</v>
      </c>
      <c r="BT451">
        <f ca="1"/>
        <v>46505</v>
      </c>
      <c r="BU451">
        <f ca="1"/>
        <v>38768.86</v>
      </c>
      <c r="BV451" t="str">
        <f ca="1"/>
        <v xml:space="preserve"> Savings</v>
      </c>
      <c r="BW451" t="str">
        <f ca="1"/>
        <v>Costco Citi</v>
      </c>
      <c r="BX451">
        <f ca="1"/>
        <v>46505</v>
      </c>
      <c r="BY451">
        <f ca="1"/>
        <v>42875.58</v>
      </c>
      <c r="BZ451" t="str">
        <f ca="1"/>
        <v xml:space="preserve"> Net Worth</v>
      </c>
    </row>
    <row r="452" spans="1:78" x14ac:dyDescent="0.25">
      <c r="A452" t="str">
        <f ca="1"/>
        <v>Costco Citi</v>
      </c>
      <c r="B452" s="8">
        <f ca="1"/>
        <v>46505</v>
      </c>
      <c r="C452" s="107">
        <f ca="1"/>
        <v>2249.1900000000041</v>
      </c>
      <c r="D452" t="str">
        <f ca="1"/>
        <v>Acct  1 - US Bank</v>
      </c>
      <c r="F452" t="str">
        <f ca="1"/>
        <v>Kulo Transfer</v>
      </c>
      <c r="G452" s="8">
        <f ca="1"/>
        <v>46505</v>
      </c>
      <c r="H452" s="107">
        <f ca="1"/>
        <v>15760.330000000002</v>
      </c>
      <c r="I452" s="107">
        <f ca="1"/>
        <v>-12703.61</v>
      </c>
      <c r="J452" s="107">
        <f ca="1"/>
        <v>38768.86</v>
      </c>
      <c r="K452" s="107">
        <f ca="1"/>
        <v>43925.58</v>
      </c>
      <c r="L452" s="107">
        <f ca="1"/>
        <v>3299.1900000000041</v>
      </c>
      <c r="M452" s="107">
        <f ca="1"/>
        <v>12461.139999999998</v>
      </c>
      <c r="N452" s="107">
        <f ca="1"/>
        <v>26592.39</v>
      </c>
      <c r="O452" s="107">
        <f ca="1"/>
        <v>114.43</v>
      </c>
      <c r="P452" s="107">
        <f ca="1"/>
        <v>12062.04</v>
      </c>
      <c r="Q452" s="107">
        <f ca="1"/>
        <v>-1972.04</v>
      </c>
      <c r="R452" s="107">
        <f ca="1"/>
        <v>-6459.82</v>
      </c>
      <c r="S452" s="107">
        <f ca="1"/>
        <v>-4271.75</v>
      </c>
      <c r="T452" s="107">
        <f ca="1"/>
        <v>0</v>
      </c>
      <c r="U452" s="107">
        <f ca="1"/>
        <v>2100</v>
      </c>
      <c r="W452" t="str">
        <f ca="1"/>
        <v>Kulo Transfer</v>
      </c>
      <c r="X452">
        <f ca="1"/>
        <v>46505</v>
      </c>
      <c r="Y452">
        <f ca="1"/>
        <v>3299.1900000000041</v>
      </c>
      <c r="Z452" t="str">
        <f ca="1"/>
        <v>Acct  1 - US Bank</v>
      </c>
      <c r="AA452" t="str">
        <f ca="1"/>
        <v>Kulo Transfer</v>
      </c>
      <c r="AB452">
        <f ca="1"/>
        <v>46505</v>
      </c>
      <c r="AC452">
        <f ca="1"/>
        <v>12461.139999999998</v>
      </c>
      <c r="AD452" t="str">
        <f ca="1"/>
        <v>Acct  2 - Wells Fargo</v>
      </c>
      <c r="AE452" t="str">
        <f ca="1"/>
        <v>Kulo Transfer</v>
      </c>
      <c r="AF452">
        <f ca="1"/>
        <v>46505</v>
      </c>
      <c r="AG452">
        <f ca="1"/>
        <v>26592.39</v>
      </c>
      <c r="AH452" t="str">
        <f ca="1"/>
        <v>Acct  3 - ADP</v>
      </c>
      <c r="AI452" t="str">
        <f ca="1"/>
        <v>Kulo Transfer</v>
      </c>
      <c r="AJ452">
        <f ca="1"/>
        <v>46505</v>
      </c>
      <c r="AK452">
        <f ca="1"/>
        <v>114.43</v>
      </c>
      <c r="AL452" t="str">
        <f ca="1"/>
        <v>Acct  4 - Marcus</v>
      </c>
      <c r="AM452" t="str">
        <f ca="1"/>
        <v>Kulo Transfer</v>
      </c>
      <c r="AN452">
        <f ca="1"/>
        <v>46505</v>
      </c>
      <c r="AO452">
        <f ca="1"/>
        <v>12062.04</v>
      </c>
      <c r="AP452" t="str">
        <f ca="1"/>
        <v>Acct  5 - T.Rowe Price</v>
      </c>
      <c r="AQ452" t="str">
        <f ca="1"/>
        <v>Kulo Transfer</v>
      </c>
      <c r="AR452">
        <f ca="1"/>
        <v>46505</v>
      </c>
      <c r="AS452">
        <f ca="1"/>
        <v>-1972.04</v>
      </c>
      <c r="AT452" t="str">
        <f ca="1"/>
        <v>Acct  6 - Platinum</v>
      </c>
      <c r="AU452" t="str">
        <f ca="1"/>
        <v>Kulo Transfer</v>
      </c>
      <c r="AV452">
        <f ca="1"/>
        <v>46505</v>
      </c>
      <c r="AW452">
        <f ca="1"/>
        <v>-6459.82</v>
      </c>
      <c r="AX452" t="str">
        <f ca="1"/>
        <v>Acct  7 - Visa Go</v>
      </c>
      <c r="AY452" t="str">
        <f ca="1"/>
        <v>Kulo Transfer</v>
      </c>
      <c r="AZ452">
        <f ca="1"/>
        <v>46505</v>
      </c>
      <c r="BA452">
        <f ca="1"/>
        <v>-4271.75</v>
      </c>
      <c r="BB452" t="str">
        <f ca="1"/>
        <v>Acct  8 - CareCredit</v>
      </c>
      <c r="BC452" t="str">
        <f ca="1"/>
        <v>Kulo Transfer</v>
      </c>
      <c r="BD452">
        <f ca="1"/>
        <v>46505</v>
      </c>
      <c r="BE452">
        <f ca="1"/>
        <v>0</v>
      </c>
      <c r="BF452" t="str">
        <f ca="1"/>
        <v>Acct  9 - Costco</v>
      </c>
      <c r="BG452" t="str">
        <f ca="1"/>
        <v>Kulo Transfer</v>
      </c>
      <c r="BH452">
        <f ca="1"/>
        <v>46505</v>
      </c>
      <c r="BI452">
        <f ca="1"/>
        <v>2100</v>
      </c>
      <c r="BJ452" t="str">
        <f ca="1"/>
        <v xml:space="preserve">Acct 10 - </v>
      </c>
      <c r="BK452" t="str">
        <f ca="1"/>
        <v>Kulo Transfer</v>
      </c>
      <c r="BL452">
        <f ca="1"/>
        <v>46505</v>
      </c>
      <c r="BM452">
        <f ca="1"/>
        <v>15760.330000000002</v>
      </c>
      <c r="BN452" t="str">
        <f ca="1"/>
        <v xml:space="preserve"> Checking</v>
      </c>
      <c r="BO452" t="str">
        <f ca="1"/>
        <v>Kulo Transfer</v>
      </c>
      <c r="BP452">
        <f ca="1"/>
        <v>46505</v>
      </c>
      <c r="BQ452">
        <f ca="1"/>
        <v>-12703.61</v>
      </c>
      <c r="BR452" t="str">
        <f ca="1"/>
        <v xml:space="preserve"> Credit</v>
      </c>
      <c r="BS452" t="str">
        <f ca="1"/>
        <v>Kulo Transfer</v>
      </c>
      <c r="BT452">
        <f ca="1"/>
        <v>46505</v>
      </c>
      <c r="BU452">
        <f ca="1"/>
        <v>38768.86</v>
      </c>
      <c r="BV452" t="str">
        <f ca="1"/>
        <v xml:space="preserve"> Savings</v>
      </c>
      <c r="BW452" t="str">
        <f ca="1"/>
        <v>Kulo Transfer</v>
      </c>
      <c r="BX452">
        <f ca="1"/>
        <v>46505</v>
      </c>
      <c r="BY452">
        <f ca="1"/>
        <v>43925.58</v>
      </c>
      <c r="BZ452" t="str">
        <f ca="1"/>
        <v xml:space="preserve"> Net Worth</v>
      </c>
    </row>
    <row r="453" spans="1:78" x14ac:dyDescent="0.25">
      <c r="A453" t="str">
        <f ca="1"/>
        <v>Kulo Transfer</v>
      </c>
      <c r="B453" s="8">
        <f ca="1"/>
        <v>46505</v>
      </c>
      <c r="C453" s="107">
        <f ca="1"/>
        <v>3299.1900000000041</v>
      </c>
      <c r="D453" t="str">
        <f ca="1"/>
        <v>Acct  1 - US Bank</v>
      </c>
      <c r="F453" t="str">
        <f ca="1"/>
        <v>Kulo SDGE</v>
      </c>
      <c r="G453" s="8">
        <f ca="1"/>
        <v>46505</v>
      </c>
      <c r="H453" s="107">
        <f ca="1"/>
        <v>15678.330000000002</v>
      </c>
      <c r="I453" s="107">
        <f ca="1"/>
        <v>-12703.61</v>
      </c>
      <c r="J453" s="107">
        <f ca="1"/>
        <v>38768.86</v>
      </c>
      <c r="K453" s="107">
        <f ca="1"/>
        <v>43843.58</v>
      </c>
      <c r="L453" s="107">
        <f ca="1"/>
        <v>3217.1900000000041</v>
      </c>
      <c r="M453" s="107">
        <f ca="1"/>
        <v>12461.139999999998</v>
      </c>
      <c r="N453" s="107">
        <f ca="1"/>
        <v>26592.39</v>
      </c>
      <c r="O453" s="107">
        <f ca="1"/>
        <v>114.43</v>
      </c>
      <c r="P453" s="107">
        <f ca="1"/>
        <v>12062.04</v>
      </c>
      <c r="Q453" s="107">
        <f ca="1"/>
        <v>-1972.04</v>
      </c>
      <c r="R453" s="107">
        <f ca="1"/>
        <v>-6459.82</v>
      </c>
      <c r="S453" s="107">
        <f ca="1"/>
        <v>-4271.75</v>
      </c>
      <c r="T453" s="107">
        <f ca="1"/>
        <v>0</v>
      </c>
      <c r="U453" s="107">
        <f ca="1"/>
        <v>2100</v>
      </c>
      <c r="W453" t="str">
        <f ca="1"/>
        <v>Kulo SDGE</v>
      </c>
      <c r="X453">
        <f ca="1"/>
        <v>46505</v>
      </c>
      <c r="Y453">
        <f ca="1"/>
        <v>3217.1900000000041</v>
      </c>
      <c r="Z453" t="str">
        <f ca="1"/>
        <v>Acct  1 - US Bank</v>
      </c>
      <c r="AA453" t="str">
        <f ca="1"/>
        <v>Kulo SDGE</v>
      </c>
      <c r="AB453">
        <f ca="1"/>
        <v>46505</v>
      </c>
      <c r="AC453">
        <f ca="1"/>
        <v>12461.139999999998</v>
      </c>
      <c r="AD453" t="str">
        <f ca="1"/>
        <v>Acct  2 - Wells Fargo</v>
      </c>
      <c r="AE453" t="str">
        <f ca="1"/>
        <v>Kulo SDGE</v>
      </c>
      <c r="AF453">
        <f ca="1"/>
        <v>46505</v>
      </c>
      <c r="AG453">
        <f ca="1"/>
        <v>26592.39</v>
      </c>
      <c r="AH453" t="str">
        <f ca="1"/>
        <v>Acct  3 - ADP</v>
      </c>
      <c r="AI453" t="str">
        <f ca="1"/>
        <v>Kulo SDGE</v>
      </c>
      <c r="AJ453">
        <f ca="1"/>
        <v>46505</v>
      </c>
      <c r="AK453">
        <f ca="1"/>
        <v>114.43</v>
      </c>
      <c r="AL453" t="str">
        <f ca="1"/>
        <v>Acct  4 - Marcus</v>
      </c>
      <c r="AM453" t="str">
        <f ca="1"/>
        <v>Kulo SDGE</v>
      </c>
      <c r="AN453">
        <f ca="1"/>
        <v>46505</v>
      </c>
      <c r="AO453">
        <f ca="1"/>
        <v>12062.04</v>
      </c>
      <c r="AP453" t="str">
        <f ca="1"/>
        <v>Acct  5 - T.Rowe Price</v>
      </c>
      <c r="AQ453" t="str">
        <f ca="1"/>
        <v>Kulo SDGE</v>
      </c>
      <c r="AR453">
        <f ca="1"/>
        <v>46505</v>
      </c>
      <c r="AS453">
        <f ca="1"/>
        <v>-1972.04</v>
      </c>
      <c r="AT453" t="str">
        <f ca="1"/>
        <v>Acct  6 - Platinum</v>
      </c>
      <c r="AU453" t="str">
        <f ca="1"/>
        <v>Kulo SDGE</v>
      </c>
      <c r="AV453">
        <f ca="1"/>
        <v>46505</v>
      </c>
      <c r="AW453">
        <f ca="1"/>
        <v>-6459.82</v>
      </c>
      <c r="AX453" t="str">
        <f ca="1"/>
        <v>Acct  7 - Visa Go</v>
      </c>
      <c r="AY453" t="str">
        <f ca="1"/>
        <v>Kulo SDGE</v>
      </c>
      <c r="AZ453">
        <f ca="1"/>
        <v>46505</v>
      </c>
      <c r="BA453">
        <f ca="1"/>
        <v>-4271.75</v>
      </c>
      <c r="BB453" t="str">
        <f ca="1"/>
        <v>Acct  8 - CareCredit</v>
      </c>
      <c r="BC453" t="str">
        <f ca="1"/>
        <v>Kulo SDGE</v>
      </c>
      <c r="BD453">
        <f ca="1"/>
        <v>46505</v>
      </c>
      <c r="BE453">
        <f ca="1"/>
        <v>0</v>
      </c>
      <c r="BF453" t="str">
        <f ca="1"/>
        <v>Acct  9 - Costco</v>
      </c>
      <c r="BG453" t="str">
        <f ca="1"/>
        <v>Kulo SDGE</v>
      </c>
      <c r="BH453">
        <f ca="1"/>
        <v>46505</v>
      </c>
      <c r="BI453">
        <f ca="1"/>
        <v>2100</v>
      </c>
      <c r="BJ453" t="str">
        <f ca="1"/>
        <v xml:space="preserve">Acct 10 - </v>
      </c>
      <c r="BK453" t="str">
        <f ca="1"/>
        <v>Kulo SDGE</v>
      </c>
      <c r="BL453">
        <f ca="1"/>
        <v>46505</v>
      </c>
      <c r="BM453">
        <f ca="1"/>
        <v>15678.330000000002</v>
      </c>
      <c r="BN453" t="str">
        <f ca="1"/>
        <v xml:space="preserve"> Checking</v>
      </c>
      <c r="BO453" t="str">
        <f ca="1"/>
        <v>Kulo SDGE</v>
      </c>
      <c r="BP453">
        <f ca="1"/>
        <v>46505</v>
      </c>
      <c r="BQ453">
        <f ca="1"/>
        <v>-12703.61</v>
      </c>
      <c r="BR453" t="str">
        <f ca="1"/>
        <v xml:space="preserve"> Credit</v>
      </c>
      <c r="BS453" t="str">
        <f ca="1"/>
        <v>Kulo SDGE</v>
      </c>
      <c r="BT453">
        <f ca="1"/>
        <v>46505</v>
      </c>
      <c r="BU453">
        <f ca="1"/>
        <v>38768.86</v>
      </c>
      <c r="BV453" t="str">
        <f ca="1"/>
        <v xml:space="preserve"> Savings</v>
      </c>
      <c r="BW453" t="str">
        <f ca="1"/>
        <v>Kulo SDGE</v>
      </c>
      <c r="BX453">
        <f ca="1"/>
        <v>46505</v>
      </c>
      <c r="BY453">
        <f ca="1"/>
        <v>43843.58</v>
      </c>
      <c r="BZ453" t="str">
        <f ca="1"/>
        <v xml:space="preserve"> Net Worth</v>
      </c>
    </row>
    <row r="454" spans="1:78" x14ac:dyDescent="0.25">
      <c r="A454" t="str">
        <f ca="1"/>
        <v>Kulo SDGE</v>
      </c>
      <c r="B454" s="8">
        <f ca="1"/>
        <v>46505</v>
      </c>
      <c r="C454" s="107">
        <f ca="1"/>
        <v>3217.1900000000041</v>
      </c>
      <c r="D454" t="str">
        <f ca="1"/>
        <v>Acct  1 - US Bank</v>
      </c>
      <c r="F454" t="str">
        <f ca="1"/>
        <v>SDGE</v>
      </c>
      <c r="G454" s="8">
        <f ca="1"/>
        <v>46505</v>
      </c>
      <c r="H454" s="107">
        <f ca="1"/>
        <v>15594.330000000002</v>
      </c>
      <c r="I454" s="107">
        <f ca="1"/>
        <v>-12703.61</v>
      </c>
      <c r="J454" s="107">
        <f ca="1"/>
        <v>38768.86</v>
      </c>
      <c r="K454" s="107">
        <f ca="1"/>
        <v>43759.58</v>
      </c>
      <c r="L454" s="107">
        <f ca="1"/>
        <v>3133.1900000000041</v>
      </c>
      <c r="M454" s="107">
        <f ca="1"/>
        <v>12461.139999999998</v>
      </c>
      <c r="N454" s="107">
        <f ca="1"/>
        <v>26592.39</v>
      </c>
      <c r="O454" s="107">
        <f ca="1"/>
        <v>114.43</v>
      </c>
      <c r="P454" s="107">
        <f ca="1"/>
        <v>12062.04</v>
      </c>
      <c r="Q454" s="107">
        <f ca="1"/>
        <v>-1972.04</v>
      </c>
      <c r="R454" s="107">
        <f ca="1"/>
        <v>-6459.82</v>
      </c>
      <c r="S454" s="107">
        <f ca="1"/>
        <v>-4271.75</v>
      </c>
      <c r="T454" s="107">
        <f ca="1"/>
        <v>0</v>
      </c>
      <c r="U454" s="107">
        <f ca="1"/>
        <v>2100</v>
      </c>
      <c r="W454" t="str">
        <f ca="1"/>
        <v>SDGE</v>
      </c>
      <c r="X454">
        <f ca="1"/>
        <v>46505</v>
      </c>
      <c r="Y454">
        <f ca="1"/>
        <v>3133.1900000000041</v>
      </c>
      <c r="Z454" t="str">
        <f ca="1"/>
        <v>Acct  1 - US Bank</v>
      </c>
      <c r="AA454" t="str">
        <f ca="1"/>
        <v>SDGE</v>
      </c>
      <c r="AB454">
        <f ca="1"/>
        <v>46505</v>
      </c>
      <c r="AC454">
        <f ca="1"/>
        <v>12461.139999999998</v>
      </c>
      <c r="AD454" t="str">
        <f ca="1"/>
        <v>Acct  2 - Wells Fargo</v>
      </c>
      <c r="AE454" t="str">
        <f ca="1"/>
        <v>SDGE</v>
      </c>
      <c r="AF454">
        <f ca="1"/>
        <v>46505</v>
      </c>
      <c r="AG454">
        <f ca="1"/>
        <v>26592.39</v>
      </c>
      <c r="AH454" t="str">
        <f ca="1"/>
        <v>Acct  3 - ADP</v>
      </c>
      <c r="AI454" t="str">
        <f ca="1"/>
        <v>SDGE</v>
      </c>
      <c r="AJ454">
        <f ca="1"/>
        <v>46505</v>
      </c>
      <c r="AK454">
        <f ca="1"/>
        <v>114.43</v>
      </c>
      <c r="AL454" t="str">
        <f ca="1"/>
        <v>Acct  4 - Marcus</v>
      </c>
      <c r="AM454" t="str">
        <f ca="1"/>
        <v>SDGE</v>
      </c>
      <c r="AN454">
        <f ca="1"/>
        <v>46505</v>
      </c>
      <c r="AO454">
        <f ca="1"/>
        <v>12062.04</v>
      </c>
      <c r="AP454" t="str">
        <f ca="1"/>
        <v>Acct  5 - T.Rowe Price</v>
      </c>
      <c r="AQ454" t="str">
        <f ca="1"/>
        <v>SDGE</v>
      </c>
      <c r="AR454">
        <f ca="1"/>
        <v>46505</v>
      </c>
      <c r="AS454">
        <f ca="1"/>
        <v>-1972.04</v>
      </c>
      <c r="AT454" t="str">
        <f ca="1"/>
        <v>Acct  6 - Platinum</v>
      </c>
      <c r="AU454" t="str">
        <f ca="1"/>
        <v>SDGE</v>
      </c>
      <c r="AV454">
        <f ca="1"/>
        <v>46505</v>
      </c>
      <c r="AW454">
        <f ca="1"/>
        <v>-6459.82</v>
      </c>
      <c r="AX454" t="str">
        <f ca="1"/>
        <v>Acct  7 - Visa Go</v>
      </c>
      <c r="AY454" t="str">
        <f ca="1"/>
        <v>SDGE</v>
      </c>
      <c r="AZ454">
        <f ca="1"/>
        <v>46505</v>
      </c>
      <c r="BA454">
        <f ca="1"/>
        <v>-4271.75</v>
      </c>
      <c r="BB454" t="str">
        <f ca="1"/>
        <v>Acct  8 - CareCredit</v>
      </c>
      <c r="BC454" t="str">
        <f ca="1"/>
        <v>SDGE</v>
      </c>
      <c r="BD454">
        <f ca="1"/>
        <v>46505</v>
      </c>
      <c r="BE454">
        <f ca="1"/>
        <v>0</v>
      </c>
      <c r="BF454" t="str">
        <f ca="1"/>
        <v>Acct  9 - Costco</v>
      </c>
      <c r="BG454" t="str">
        <f ca="1"/>
        <v>SDGE</v>
      </c>
      <c r="BH454">
        <f ca="1"/>
        <v>46505</v>
      </c>
      <c r="BI454">
        <f ca="1"/>
        <v>2100</v>
      </c>
      <c r="BJ454" t="str">
        <f ca="1"/>
        <v xml:space="preserve">Acct 10 - </v>
      </c>
      <c r="BK454" t="str">
        <f ca="1"/>
        <v>SDGE</v>
      </c>
      <c r="BL454">
        <f ca="1"/>
        <v>46505</v>
      </c>
      <c r="BM454">
        <f ca="1"/>
        <v>15594.330000000002</v>
      </c>
      <c r="BN454" t="str">
        <f ca="1"/>
        <v xml:space="preserve"> Checking</v>
      </c>
      <c r="BO454" t="str">
        <f ca="1"/>
        <v>SDGE</v>
      </c>
      <c r="BP454">
        <f ca="1"/>
        <v>46505</v>
      </c>
      <c r="BQ454">
        <f ca="1"/>
        <v>-12703.61</v>
      </c>
      <c r="BR454" t="str">
        <f ca="1"/>
        <v xml:space="preserve"> Credit</v>
      </c>
      <c r="BS454" t="str">
        <f ca="1"/>
        <v>SDGE</v>
      </c>
      <c r="BT454">
        <f ca="1"/>
        <v>46505</v>
      </c>
      <c r="BU454">
        <f ca="1"/>
        <v>38768.86</v>
      </c>
      <c r="BV454" t="str">
        <f ca="1"/>
        <v xml:space="preserve"> Savings</v>
      </c>
      <c r="BW454" t="str">
        <f ca="1"/>
        <v>SDGE</v>
      </c>
      <c r="BX454">
        <f ca="1"/>
        <v>46505</v>
      </c>
      <c r="BY454">
        <f ca="1"/>
        <v>43759.58</v>
      </c>
      <c r="BZ454" t="str">
        <f ca="1"/>
        <v xml:space="preserve"> Net Worth</v>
      </c>
    </row>
    <row r="455" spans="1:78" x14ac:dyDescent="0.25">
      <c r="A455" t="str">
        <f ca="1"/>
        <v>SDGE</v>
      </c>
      <c r="B455" s="8">
        <f ca="1"/>
        <v>46505</v>
      </c>
      <c r="C455" s="107">
        <f ca="1"/>
        <v>3133.1900000000041</v>
      </c>
      <c r="D455" t="str">
        <f ca="1"/>
        <v>Acct  1 - US Bank</v>
      </c>
      <c r="F455" t="str">
        <f ca="1"/>
        <v>Prime Ad-Free</v>
      </c>
      <c r="G455" s="8">
        <f ca="1"/>
        <v>46505</v>
      </c>
      <c r="H455" s="107">
        <f ca="1"/>
        <v>15591.340000000002</v>
      </c>
      <c r="I455" s="107">
        <f ca="1"/>
        <v>-12703.61</v>
      </c>
      <c r="J455" s="107">
        <f ca="1"/>
        <v>38768.86</v>
      </c>
      <c r="K455" s="107">
        <f ca="1"/>
        <v>43756.590000000004</v>
      </c>
      <c r="L455" s="107">
        <f ca="1"/>
        <v>3130.2000000000044</v>
      </c>
      <c r="M455" s="107">
        <f ca="1"/>
        <v>12461.139999999998</v>
      </c>
      <c r="N455" s="107">
        <f ca="1"/>
        <v>26592.39</v>
      </c>
      <c r="O455" s="107">
        <f ca="1"/>
        <v>114.43</v>
      </c>
      <c r="P455" s="107">
        <f ca="1"/>
        <v>12062.04</v>
      </c>
      <c r="Q455" s="107">
        <f ca="1"/>
        <v>-1972.04</v>
      </c>
      <c r="R455" s="107">
        <f ca="1"/>
        <v>-6459.82</v>
      </c>
      <c r="S455" s="107">
        <f ca="1"/>
        <v>-4271.75</v>
      </c>
      <c r="T455" s="107">
        <f ca="1"/>
        <v>0</v>
      </c>
      <c r="U455" s="107">
        <f ca="1"/>
        <v>2100</v>
      </c>
      <c r="W455" t="str">
        <f ca="1"/>
        <v>Prime Ad-Free</v>
      </c>
      <c r="X455">
        <f ca="1"/>
        <v>46505</v>
      </c>
      <c r="Y455">
        <f ca="1"/>
        <v>3130.2000000000044</v>
      </c>
      <c r="Z455" t="str">
        <f ca="1"/>
        <v>Acct  1 - US Bank</v>
      </c>
      <c r="AA455" t="str">
        <f ca="1"/>
        <v>Prime Ad-Free</v>
      </c>
      <c r="AB455">
        <f ca="1"/>
        <v>46505</v>
      </c>
      <c r="AC455">
        <f ca="1"/>
        <v>12461.139999999998</v>
      </c>
      <c r="AD455" t="str">
        <f ca="1"/>
        <v>Acct  2 - Wells Fargo</v>
      </c>
      <c r="AE455" t="str">
        <f ca="1"/>
        <v>Prime Ad-Free</v>
      </c>
      <c r="AF455">
        <f ca="1"/>
        <v>46505</v>
      </c>
      <c r="AG455">
        <f ca="1"/>
        <v>26592.39</v>
      </c>
      <c r="AH455" t="str">
        <f ca="1"/>
        <v>Acct  3 - ADP</v>
      </c>
      <c r="AI455" t="str">
        <f ca="1"/>
        <v>Prime Ad-Free</v>
      </c>
      <c r="AJ455">
        <f ca="1"/>
        <v>46505</v>
      </c>
      <c r="AK455">
        <f ca="1"/>
        <v>114.43</v>
      </c>
      <c r="AL455" t="str">
        <f ca="1"/>
        <v>Acct  4 - Marcus</v>
      </c>
      <c r="AM455" t="str">
        <f ca="1"/>
        <v>Prime Ad-Free</v>
      </c>
      <c r="AN455">
        <f ca="1"/>
        <v>46505</v>
      </c>
      <c r="AO455">
        <f ca="1"/>
        <v>12062.04</v>
      </c>
      <c r="AP455" t="str">
        <f ca="1"/>
        <v>Acct  5 - T.Rowe Price</v>
      </c>
      <c r="AQ455" t="str">
        <f ca="1"/>
        <v>Prime Ad-Free</v>
      </c>
      <c r="AR455">
        <f ca="1"/>
        <v>46505</v>
      </c>
      <c r="AS455">
        <f ca="1"/>
        <v>-1972.04</v>
      </c>
      <c r="AT455" t="str">
        <f ca="1"/>
        <v>Acct  6 - Platinum</v>
      </c>
      <c r="AU455" t="str">
        <f ca="1"/>
        <v>Prime Ad-Free</v>
      </c>
      <c r="AV455">
        <f ca="1"/>
        <v>46505</v>
      </c>
      <c r="AW455">
        <f ca="1"/>
        <v>-6459.82</v>
      </c>
      <c r="AX455" t="str">
        <f ca="1"/>
        <v>Acct  7 - Visa Go</v>
      </c>
      <c r="AY455" t="str">
        <f ca="1"/>
        <v>Prime Ad-Free</v>
      </c>
      <c r="AZ455">
        <f ca="1"/>
        <v>46505</v>
      </c>
      <c r="BA455">
        <f ca="1"/>
        <v>-4271.75</v>
      </c>
      <c r="BB455" t="str">
        <f ca="1"/>
        <v>Acct  8 - CareCredit</v>
      </c>
      <c r="BC455" t="str">
        <f ca="1"/>
        <v>Prime Ad-Free</v>
      </c>
      <c r="BD455">
        <f ca="1"/>
        <v>46505</v>
      </c>
      <c r="BE455">
        <f ca="1"/>
        <v>0</v>
      </c>
      <c r="BF455" t="str">
        <f ca="1"/>
        <v>Acct  9 - Costco</v>
      </c>
      <c r="BG455" t="str">
        <f ca="1"/>
        <v>Prime Ad-Free</v>
      </c>
      <c r="BH455">
        <f ca="1"/>
        <v>46505</v>
      </c>
      <c r="BI455">
        <f ca="1"/>
        <v>2100</v>
      </c>
      <c r="BJ455" t="str">
        <f ca="1"/>
        <v xml:space="preserve">Acct 10 - </v>
      </c>
      <c r="BK455" t="str">
        <f ca="1"/>
        <v>Prime Ad-Free</v>
      </c>
      <c r="BL455">
        <f ca="1"/>
        <v>46505</v>
      </c>
      <c r="BM455">
        <f ca="1"/>
        <v>15591.340000000002</v>
      </c>
      <c r="BN455" t="str">
        <f ca="1"/>
        <v xml:space="preserve"> Checking</v>
      </c>
      <c r="BO455" t="str">
        <f ca="1"/>
        <v>Prime Ad-Free</v>
      </c>
      <c r="BP455">
        <f ca="1"/>
        <v>46505</v>
      </c>
      <c r="BQ455">
        <f ca="1"/>
        <v>-12703.61</v>
      </c>
      <c r="BR455" t="str">
        <f ca="1"/>
        <v xml:space="preserve"> Credit</v>
      </c>
      <c r="BS455" t="str">
        <f ca="1"/>
        <v>Prime Ad-Free</v>
      </c>
      <c r="BT455">
        <f ca="1"/>
        <v>46505</v>
      </c>
      <c r="BU455">
        <f ca="1"/>
        <v>38768.86</v>
      </c>
      <c r="BV455" t="str">
        <f ca="1"/>
        <v xml:space="preserve"> Savings</v>
      </c>
      <c r="BW455" t="str">
        <f ca="1"/>
        <v>Prime Ad-Free</v>
      </c>
      <c r="BX455">
        <f ca="1"/>
        <v>46505</v>
      </c>
      <c r="BY455">
        <f ca="1"/>
        <v>43756.590000000004</v>
      </c>
      <c r="BZ455" t="str">
        <f ca="1"/>
        <v xml:space="preserve"> Net Worth</v>
      </c>
    </row>
    <row r="456" spans="1:78" x14ac:dyDescent="0.25">
      <c r="A456" t="str">
        <f ca="1"/>
        <v>Prime Ad-Free</v>
      </c>
      <c r="B456" s="8">
        <f ca="1"/>
        <v>46505</v>
      </c>
      <c r="C456" s="107">
        <f ca="1"/>
        <v>3130.2000000000044</v>
      </c>
      <c r="D456" t="str">
        <f ca="1"/>
        <v>Acct  1 - US Bank</v>
      </c>
      <c r="F456" t="str">
        <f ca="1"/>
        <v>Disability</v>
      </c>
      <c r="G456" s="8">
        <f ca="1"/>
        <v>46508</v>
      </c>
      <c r="H456" s="107">
        <f ca="1"/>
        <v>15948.000000000002</v>
      </c>
      <c r="I456" s="107">
        <f ca="1"/>
        <v>-12703.61</v>
      </c>
      <c r="J456" s="107">
        <f ca="1"/>
        <v>38768.86</v>
      </c>
      <c r="K456" s="107">
        <f ca="1"/>
        <v>44113.25</v>
      </c>
      <c r="L456" s="107">
        <f ca="1"/>
        <v>3130.2000000000044</v>
      </c>
      <c r="M456" s="107">
        <f ca="1"/>
        <v>12817.799999999997</v>
      </c>
      <c r="N456" s="107">
        <f ca="1"/>
        <v>26592.39</v>
      </c>
      <c r="O456" s="107">
        <f ca="1"/>
        <v>114.43</v>
      </c>
      <c r="P456" s="107">
        <f ca="1"/>
        <v>12062.04</v>
      </c>
      <c r="Q456" s="107">
        <f ca="1"/>
        <v>-1972.04</v>
      </c>
      <c r="R456" s="107">
        <f ca="1"/>
        <v>-6459.82</v>
      </c>
      <c r="S456" s="107">
        <f ca="1"/>
        <v>-4271.75</v>
      </c>
      <c r="T456" s="107">
        <f ca="1"/>
        <v>0</v>
      </c>
      <c r="U456" s="107">
        <f ca="1"/>
        <v>2100</v>
      </c>
      <c r="W456" t="str">
        <f ca="1"/>
        <v>Disability</v>
      </c>
      <c r="X456">
        <f ca="1"/>
        <v>46508</v>
      </c>
      <c r="Y456">
        <f ca="1"/>
        <v>3130.2000000000044</v>
      </c>
      <c r="Z456" t="str">
        <f ca="1"/>
        <v>Acct  1 - US Bank</v>
      </c>
      <c r="AA456" t="str">
        <f ca="1"/>
        <v>Disability</v>
      </c>
      <c r="AB456">
        <f ca="1"/>
        <v>46508</v>
      </c>
      <c r="AC456">
        <f ca="1"/>
        <v>12817.799999999997</v>
      </c>
      <c r="AD456" t="str">
        <f ca="1"/>
        <v>Acct  2 - Wells Fargo</v>
      </c>
      <c r="AE456" t="str">
        <f ca="1"/>
        <v>Disability</v>
      </c>
      <c r="AF456">
        <f ca="1"/>
        <v>46508</v>
      </c>
      <c r="AG456">
        <f ca="1"/>
        <v>26592.39</v>
      </c>
      <c r="AH456" t="str">
        <f ca="1"/>
        <v>Acct  3 - ADP</v>
      </c>
      <c r="AI456" t="str">
        <f ca="1"/>
        <v>Disability</v>
      </c>
      <c r="AJ456">
        <f ca="1"/>
        <v>46508</v>
      </c>
      <c r="AK456">
        <f ca="1"/>
        <v>114.43</v>
      </c>
      <c r="AL456" t="str">
        <f ca="1"/>
        <v>Acct  4 - Marcus</v>
      </c>
      <c r="AM456" t="str">
        <f ca="1"/>
        <v>Disability</v>
      </c>
      <c r="AN456">
        <f ca="1"/>
        <v>46508</v>
      </c>
      <c r="AO456">
        <f ca="1"/>
        <v>12062.04</v>
      </c>
      <c r="AP456" t="str">
        <f ca="1"/>
        <v>Acct  5 - T.Rowe Price</v>
      </c>
      <c r="AQ456" t="str">
        <f ca="1"/>
        <v>Disability</v>
      </c>
      <c r="AR456">
        <f ca="1"/>
        <v>46508</v>
      </c>
      <c r="AS456">
        <f ca="1"/>
        <v>-1972.04</v>
      </c>
      <c r="AT456" t="str">
        <f ca="1"/>
        <v>Acct  6 - Platinum</v>
      </c>
      <c r="AU456" t="str">
        <f ca="1"/>
        <v>Disability</v>
      </c>
      <c r="AV456">
        <f ca="1"/>
        <v>46508</v>
      </c>
      <c r="AW456">
        <f ca="1"/>
        <v>-6459.82</v>
      </c>
      <c r="AX456" t="str">
        <f ca="1"/>
        <v>Acct  7 - Visa Go</v>
      </c>
      <c r="AY456" t="str">
        <f ca="1"/>
        <v>Disability</v>
      </c>
      <c r="AZ456">
        <f ca="1"/>
        <v>46508</v>
      </c>
      <c r="BA456">
        <f ca="1"/>
        <v>-4271.75</v>
      </c>
      <c r="BB456" t="str">
        <f ca="1"/>
        <v>Acct  8 - CareCredit</v>
      </c>
      <c r="BC456" t="str">
        <f ca="1"/>
        <v>Disability</v>
      </c>
      <c r="BD456">
        <f ca="1"/>
        <v>46508</v>
      </c>
      <c r="BE456">
        <f ca="1"/>
        <v>0</v>
      </c>
      <c r="BF456" t="str">
        <f ca="1"/>
        <v>Acct  9 - Costco</v>
      </c>
      <c r="BG456" t="str">
        <f ca="1"/>
        <v>Disability</v>
      </c>
      <c r="BH456">
        <f ca="1"/>
        <v>46508</v>
      </c>
      <c r="BI456">
        <f ca="1"/>
        <v>2100</v>
      </c>
      <c r="BJ456" t="str">
        <f ca="1"/>
        <v xml:space="preserve">Acct 10 - </v>
      </c>
      <c r="BK456" t="str">
        <f ca="1"/>
        <v>Disability</v>
      </c>
      <c r="BL456">
        <f ca="1"/>
        <v>46508</v>
      </c>
      <c r="BM456">
        <f ca="1"/>
        <v>15948.000000000002</v>
      </c>
      <c r="BN456" t="str">
        <f ca="1"/>
        <v xml:space="preserve"> Checking</v>
      </c>
      <c r="BO456" t="str">
        <f ca="1"/>
        <v>Disability</v>
      </c>
      <c r="BP456">
        <f ca="1"/>
        <v>46508</v>
      </c>
      <c r="BQ456">
        <f ca="1"/>
        <v>-12703.61</v>
      </c>
      <c r="BR456" t="str">
        <f ca="1"/>
        <v xml:space="preserve"> Credit</v>
      </c>
      <c r="BS456" t="str">
        <f ca="1"/>
        <v>Disability</v>
      </c>
      <c r="BT456">
        <f ca="1"/>
        <v>46508</v>
      </c>
      <c r="BU456">
        <f ca="1"/>
        <v>38768.86</v>
      </c>
      <c r="BV456" t="str">
        <f ca="1"/>
        <v xml:space="preserve"> Savings</v>
      </c>
      <c r="BW456" t="str">
        <f ca="1"/>
        <v>Disability</v>
      </c>
      <c r="BX456">
        <f ca="1"/>
        <v>46508</v>
      </c>
      <c r="BY456">
        <f ca="1"/>
        <v>44113.25</v>
      </c>
      <c r="BZ456" t="str">
        <f ca="1"/>
        <v xml:space="preserve"> Net Worth</v>
      </c>
    </row>
    <row r="457" spans="1:78" x14ac:dyDescent="0.25">
      <c r="A457" t="str">
        <f ca="1"/>
        <v>Disability</v>
      </c>
      <c r="B457" s="8">
        <f ca="1"/>
        <v>46508</v>
      </c>
      <c r="C457" s="107">
        <f ca="1"/>
        <v>3130.2000000000044</v>
      </c>
      <c r="D457" t="str">
        <f ca="1"/>
        <v>Acct  1 - US Bank</v>
      </c>
      <c r="F457" t="str">
        <f ca="1"/>
        <v>Kulo Rent</v>
      </c>
      <c r="G457" s="8">
        <f ca="1"/>
        <v>46508</v>
      </c>
      <c r="H457" s="107">
        <f ca="1"/>
        <v>14989.000000000002</v>
      </c>
      <c r="I457" s="107">
        <f ca="1"/>
        <v>-12703.61</v>
      </c>
      <c r="J457" s="107">
        <f ca="1"/>
        <v>38768.86</v>
      </c>
      <c r="K457" s="107">
        <f ca="1"/>
        <v>43154.25</v>
      </c>
      <c r="L457" s="107">
        <f ca="1"/>
        <v>2171.2000000000044</v>
      </c>
      <c r="M457" s="107">
        <f ca="1"/>
        <v>12817.799999999997</v>
      </c>
      <c r="N457" s="107">
        <f ca="1"/>
        <v>26592.39</v>
      </c>
      <c r="O457" s="107">
        <f ca="1"/>
        <v>114.43</v>
      </c>
      <c r="P457" s="107">
        <f ca="1"/>
        <v>12062.04</v>
      </c>
      <c r="Q457" s="107">
        <f ca="1"/>
        <v>-1972.04</v>
      </c>
      <c r="R457" s="107">
        <f ca="1"/>
        <v>-6459.82</v>
      </c>
      <c r="S457" s="107">
        <f ca="1"/>
        <v>-4271.75</v>
      </c>
      <c r="T457" s="107">
        <f ca="1"/>
        <v>0</v>
      </c>
      <c r="U457" s="107">
        <f ca="1"/>
        <v>2100</v>
      </c>
      <c r="W457" t="str">
        <f ca="1"/>
        <v>Kulo Rent</v>
      </c>
      <c r="X457">
        <f ca="1"/>
        <v>46508</v>
      </c>
      <c r="Y457">
        <f ca="1"/>
        <v>2171.2000000000044</v>
      </c>
      <c r="Z457" t="str">
        <f ca="1"/>
        <v>Acct  1 - US Bank</v>
      </c>
      <c r="AA457" t="str">
        <f ca="1"/>
        <v>Kulo Rent</v>
      </c>
      <c r="AB457">
        <f ca="1"/>
        <v>46508</v>
      </c>
      <c r="AC457">
        <f ca="1"/>
        <v>12817.799999999997</v>
      </c>
      <c r="AD457" t="str">
        <f ca="1"/>
        <v>Acct  2 - Wells Fargo</v>
      </c>
      <c r="AE457" t="str">
        <f ca="1"/>
        <v>Kulo Rent</v>
      </c>
      <c r="AF457">
        <f ca="1"/>
        <v>46508</v>
      </c>
      <c r="AG457">
        <f ca="1"/>
        <v>26592.39</v>
      </c>
      <c r="AH457" t="str">
        <f ca="1"/>
        <v>Acct  3 - ADP</v>
      </c>
      <c r="AI457" t="str">
        <f ca="1"/>
        <v>Kulo Rent</v>
      </c>
      <c r="AJ457">
        <f ca="1"/>
        <v>46508</v>
      </c>
      <c r="AK457">
        <f ca="1"/>
        <v>114.43</v>
      </c>
      <c r="AL457" t="str">
        <f ca="1"/>
        <v>Acct  4 - Marcus</v>
      </c>
      <c r="AM457" t="str">
        <f ca="1"/>
        <v>Kulo Rent</v>
      </c>
      <c r="AN457">
        <f ca="1"/>
        <v>46508</v>
      </c>
      <c r="AO457">
        <f ca="1"/>
        <v>12062.04</v>
      </c>
      <c r="AP457" t="str">
        <f ca="1"/>
        <v>Acct  5 - T.Rowe Price</v>
      </c>
      <c r="AQ457" t="str">
        <f ca="1"/>
        <v>Kulo Rent</v>
      </c>
      <c r="AR457">
        <f ca="1"/>
        <v>46508</v>
      </c>
      <c r="AS457">
        <f ca="1"/>
        <v>-1972.04</v>
      </c>
      <c r="AT457" t="str">
        <f ca="1"/>
        <v>Acct  6 - Platinum</v>
      </c>
      <c r="AU457" t="str">
        <f ca="1"/>
        <v>Kulo Rent</v>
      </c>
      <c r="AV457">
        <f ca="1"/>
        <v>46508</v>
      </c>
      <c r="AW457">
        <f ca="1"/>
        <v>-6459.82</v>
      </c>
      <c r="AX457" t="str">
        <f ca="1"/>
        <v>Acct  7 - Visa Go</v>
      </c>
      <c r="AY457" t="str">
        <f ca="1"/>
        <v>Kulo Rent</v>
      </c>
      <c r="AZ457">
        <f ca="1"/>
        <v>46508</v>
      </c>
      <c r="BA457">
        <f ca="1"/>
        <v>-4271.75</v>
      </c>
      <c r="BB457" t="str">
        <f ca="1"/>
        <v>Acct  8 - CareCredit</v>
      </c>
      <c r="BC457" t="str">
        <f ca="1"/>
        <v>Kulo Rent</v>
      </c>
      <c r="BD457">
        <f ca="1"/>
        <v>46508</v>
      </c>
      <c r="BE457">
        <f ca="1"/>
        <v>0</v>
      </c>
      <c r="BF457" t="str">
        <f ca="1"/>
        <v>Acct  9 - Costco</v>
      </c>
      <c r="BG457" t="str">
        <f ca="1"/>
        <v>Kulo Rent</v>
      </c>
      <c r="BH457">
        <f ca="1"/>
        <v>46508</v>
      </c>
      <c r="BI457">
        <f ca="1"/>
        <v>2100</v>
      </c>
      <c r="BJ457" t="str">
        <f ca="1"/>
        <v xml:space="preserve">Acct 10 - </v>
      </c>
      <c r="BK457" t="str">
        <f ca="1"/>
        <v>Kulo Rent</v>
      </c>
      <c r="BL457">
        <f ca="1"/>
        <v>46508</v>
      </c>
      <c r="BM457">
        <f ca="1"/>
        <v>14989.000000000002</v>
      </c>
      <c r="BN457" t="str">
        <f ca="1"/>
        <v xml:space="preserve"> Checking</v>
      </c>
      <c r="BO457" t="str">
        <f ca="1"/>
        <v>Kulo Rent</v>
      </c>
      <c r="BP457">
        <f ca="1"/>
        <v>46508</v>
      </c>
      <c r="BQ457">
        <f ca="1"/>
        <v>-12703.61</v>
      </c>
      <c r="BR457" t="str">
        <f ca="1"/>
        <v xml:space="preserve"> Credit</v>
      </c>
      <c r="BS457" t="str">
        <f ca="1"/>
        <v>Kulo Rent</v>
      </c>
      <c r="BT457">
        <f ca="1"/>
        <v>46508</v>
      </c>
      <c r="BU457">
        <f ca="1"/>
        <v>38768.86</v>
      </c>
      <c r="BV457" t="str">
        <f ca="1"/>
        <v xml:space="preserve"> Savings</v>
      </c>
      <c r="BW457" t="str">
        <f ca="1"/>
        <v>Kulo Rent</v>
      </c>
      <c r="BX457">
        <f ca="1"/>
        <v>46508</v>
      </c>
      <c r="BY457">
        <f ca="1"/>
        <v>43154.25</v>
      </c>
      <c r="BZ457" t="str">
        <f ca="1"/>
        <v xml:space="preserve"> Net Worth</v>
      </c>
    </row>
    <row r="458" spans="1:78" x14ac:dyDescent="0.25">
      <c r="A458" t="str">
        <f ca="1"/>
        <v>Kulo Rent</v>
      </c>
      <c r="B458" s="8">
        <f ca="1"/>
        <v>46508</v>
      </c>
      <c r="C458" s="107">
        <f ca="1"/>
        <v>2171.2000000000044</v>
      </c>
      <c r="D458" t="str">
        <f ca="1"/>
        <v>Acct  1 - US Bank</v>
      </c>
      <c r="F458" t="str">
        <f ca="1"/>
        <v>Rent</v>
      </c>
      <c r="G458" s="8">
        <f ca="1"/>
        <v>46508</v>
      </c>
      <c r="H458" s="107">
        <f ca="1"/>
        <v>13711.030000000002</v>
      </c>
      <c r="I458" s="107">
        <f ca="1"/>
        <v>-12703.61</v>
      </c>
      <c r="J458" s="107">
        <f ca="1"/>
        <v>38768.86</v>
      </c>
      <c r="K458" s="107">
        <f ca="1"/>
        <v>41876.28</v>
      </c>
      <c r="L458" s="107">
        <f ca="1"/>
        <v>893.23000000000434</v>
      </c>
      <c r="M458" s="107">
        <f ca="1"/>
        <v>12817.799999999997</v>
      </c>
      <c r="N458" s="107">
        <f ca="1"/>
        <v>26592.39</v>
      </c>
      <c r="O458" s="107">
        <f ca="1"/>
        <v>114.43</v>
      </c>
      <c r="P458" s="107">
        <f ca="1"/>
        <v>12062.04</v>
      </c>
      <c r="Q458" s="107">
        <f ca="1"/>
        <v>-1972.04</v>
      </c>
      <c r="R458" s="107">
        <f ca="1"/>
        <v>-6459.82</v>
      </c>
      <c r="S458" s="107">
        <f ca="1"/>
        <v>-4271.75</v>
      </c>
      <c r="T458" s="107">
        <f ca="1"/>
        <v>0</v>
      </c>
      <c r="U458" s="107">
        <f ca="1"/>
        <v>2100</v>
      </c>
      <c r="W458" t="str">
        <f ca="1"/>
        <v>Rent</v>
      </c>
      <c r="X458">
        <f ca="1"/>
        <v>46508</v>
      </c>
      <c r="Y458">
        <f ca="1"/>
        <v>893.23000000000434</v>
      </c>
      <c r="Z458" t="str">
        <f ca="1"/>
        <v>Acct  1 - US Bank</v>
      </c>
      <c r="AA458" t="str">
        <f ca="1"/>
        <v>Rent</v>
      </c>
      <c r="AB458">
        <f ca="1"/>
        <v>46508</v>
      </c>
      <c r="AC458">
        <f ca="1"/>
        <v>12817.799999999997</v>
      </c>
      <c r="AD458" t="str">
        <f ca="1"/>
        <v>Acct  2 - Wells Fargo</v>
      </c>
      <c r="AE458" t="str">
        <f ca="1"/>
        <v>Rent</v>
      </c>
      <c r="AF458">
        <f ca="1"/>
        <v>46508</v>
      </c>
      <c r="AG458">
        <f ca="1"/>
        <v>26592.39</v>
      </c>
      <c r="AH458" t="str">
        <f ca="1"/>
        <v>Acct  3 - ADP</v>
      </c>
      <c r="AI458" t="str">
        <f ca="1"/>
        <v>Rent</v>
      </c>
      <c r="AJ458">
        <f ca="1"/>
        <v>46508</v>
      </c>
      <c r="AK458">
        <f ca="1"/>
        <v>114.43</v>
      </c>
      <c r="AL458" t="str">
        <f ca="1"/>
        <v>Acct  4 - Marcus</v>
      </c>
      <c r="AM458" t="str">
        <f ca="1"/>
        <v>Rent</v>
      </c>
      <c r="AN458">
        <f ca="1"/>
        <v>46508</v>
      </c>
      <c r="AO458">
        <f ca="1"/>
        <v>12062.04</v>
      </c>
      <c r="AP458" t="str">
        <f ca="1"/>
        <v>Acct  5 - T.Rowe Price</v>
      </c>
      <c r="AQ458" t="str">
        <f ca="1"/>
        <v>Rent</v>
      </c>
      <c r="AR458">
        <f ca="1"/>
        <v>46508</v>
      </c>
      <c r="AS458">
        <f ca="1"/>
        <v>-1972.04</v>
      </c>
      <c r="AT458" t="str">
        <f ca="1"/>
        <v>Acct  6 - Platinum</v>
      </c>
      <c r="AU458" t="str">
        <f ca="1"/>
        <v>Rent</v>
      </c>
      <c r="AV458">
        <f ca="1"/>
        <v>46508</v>
      </c>
      <c r="AW458">
        <f ca="1"/>
        <v>-6459.82</v>
      </c>
      <c r="AX458" t="str">
        <f ca="1"/>
        <v>Acct  7 - Visa Go</v>
      </c>
      <c r="AY458" t="str">
        <f ca="1"/>
        <v>Rent</v>
      </c>
      <c r="AZ458">
        <f ca="1"/>
        <v>46508</v>
      </c>
      <c r="BA458">
        <f ca="1"/>
        <v>-4271.75</v>
      </c>
      <c r="BB458" t="str">
        <f ca="1"/>
        <v>Acct  8 - CareCredit</v>
      </c>
      <c r="BC458" t="str">
        <f ca="1"/>
        <v>Rent</v>
      </c>
      <c r="BD458">
        <f ca="1"/>
        <v>46508</v>
      </c>
      <c r="BE458">
        <f ca="1"/>
        <v>0</v>
      </c>
      <c r="BF458" t="str">
        <f ca="1"/>
        <v>Acct  9 - Costco</v>
      </c>
      <c r="BG458" t="str">
        <f ca="1"/>
        <v>Rent</v>
      </c>
      <c r="BH458">
        <f ca="1"/>
        <v>46508</v>
      </c>
      <c r="BI458">
        <f ca="1"/>
        <v>2100</v>
      </c>
      <c r="BJ458" t="str">
        <f ca="1"/>
        <v xml:space="preserve">Acct 10 - </v>
      </c>
      <c r="BK458" t="str">
        <f ca="1"/>
        <v>Rent</v>
      </c>
      <c r="BL458">
        <f ca="1"/>
        <v>46508</v>
      </c>
      <c r="BM458">
        <f ca="1"/>
        <v>13711.030000000002</v>
      </c>
      <c r="BN458" t="str">
        <f ca="1"/>
        <v xml:space="preserve"> Checking</v>
      </c>
      <c r="BO458" t="str">
        <f ca="1"/>
        <v>Rent</v>
      </c>
      <c r="BP458">
        <f ca="1"/>
        <v>46508</v>
      </c>
      <c r="BQ458">
        <f ca="1"/>
        <v>-12703.61</v>
      </c>
      <c r="BR458" t="str">
        <f ca="1"/>
        <v xml:space="preserve"> Credit</v>
      </c>
      <c r="BS458" t="str">
        <f ca="1"/>
        <v>Rent</v>
      </c>
      <c r="BT458">
        <f ca="1"/>
        <v>46508</v>
      </c>
      <c r="BU458">
        <f ca="1"/>
        <v>38768.86</v>
      </c>
      <c r="BV458" t="str">
        <f ca="1"/>
        <v xml:space="preserve"> Savings</v>
      </c>
      <c r="BW458" t="str">
        <f ca="1"/>
        <v>Rent</v>
      </c>
      <c r="BX458">
        <f ca="1"/>
        <v>46508</v>
      </c>
      <c r="BY458">
        <f ca="1"/>
        <v>41876.28</v>
      </c>
      <c r="BZ458" t="str">
        <f ca="1"/>
        <v xml:space="preserve"> Net Worth</v>
      </c>
    </row>
    <row r="459" spans="1:78" x14ac:dyDescent="0.25">
      <c r="A459" t="str">
        <f ca="1"/>
        <v>Rent</v>
      </c>
      <c r="B459" s="8">
        <f ca="1"/>
        <v>46508</v>
      </c>
      <c r="C459" s="107">
        <f ca="1"/>
        <v>893.23000000000434</v>
      </c>
      <c r="D459" t="str">
        <f ca="1"/>
        <v>Acct  1 - US Bank</v>
      </c>
      <c r="F459" t="str">
        <f ca="1"/>
        <v>Visa Platinum</v>
      </c>
      <c r="G459" s="8">
        <f ca="1"/>
        <v>46510</v>
      </c>
      <c r="H459" s="107">
        <f ca="1"/>
        <v>13482.030000000002</v>
      </c>
      <c r="I459" s="107">
        <f ca="1"/>
        <v>-12392.61</v>
      </c>
      <c r="J459" s="107">
        <f ca="1"/>
        <v>38768.86</v>
      </c>
      <c r="K459" s="107">
        <f ca="1"/>
        <v>41958.28</v>
      </c>
      <c r="L459" s="107">
        <f ca="1"/>
        <v>664.23000000000434</v>
      </c>
      <c r="M459" s="107">
        <f ca="1"/>
        <v>12817.799999999997</v>
      </c>
      <c r="N459" s="107">
        <f ca="1"/>
        <v>26592.39</v>
      </c>
      <c r="O459" s="107">
        <f ca="1"/>
        <v>114.43</v>
      </c>
      <c r="P459" s="107">
        <f ca="1"/>
        <v>12062.04</v>
      </c>
      <c r="Q459" s="107">
        <f ca="1"/>
        <v>-1661.04</v>
      </c>
      <c r="R459" s="107">
        <f ca="1"/>
        <v>-6459.82</v>
      </c>
      <c r="S459" s="107">
        <f ca="1"/>
        <v>-4271.75</v>
      </c>
      <c r="T459" s="107">
        <f ca="1"/>
        <v>0</v>
      </c>
      <c r="U459" s="107">
        <f ca="1"/>
        <v>2100</v>
      </c>
      <c r="W459" t="str">
        <f ca="1"/>
        <v>Visa Platinum</v>
      </c>
      <c r="X459">
        <f ca="1"/>
        <v>46510</v>
      </c>
      <c r="Y459">
        <f ca="1"/>
        <v>664.23000000000434</v>
      </c>
      <c r="Z459" t="str">
        <f ca="1"/>
        <v>Acct  1 - US Bank</v>
      </c>
      <c r="AA459" t="str">
        <f ca="1"/>
        <v>Visa Platinum</v>
      </c>
      <c r="AB459">
        <f ca="1"/>
        <v>46510</v>
      </c>
      <c r="AC459">
        <f ca="1"/>
        <v>12817.799999999997</v>
      </c>
      <c r="AD459" t="str">
        <f ca="1"/>
        <v>Acct  2 - Wells Fargo</v>
      </c>
      <c r="AE459" t="str">
        <f ca="1"/>
        <v>Visa Platinum</v>
      </c>
      <c r="AF459">
        <f ca="1"/>
        <v>46510</v>
      </c>
      <c r="AG459">
        <f ca="1"/>
        <v>26592.39</v>
      </c>
      <c r="AH459" t="str">
        <f ca="1"/>
        <v>Acct  3 - ADP</v>
      </c>
      <c r="AI459" t="str">
        <f ca="1"/>
        <v>Visa Platinum</v>
      </c>
      <c r="AJ459">
        <f ca="1"/>
        <v>46510</v>
      </c>
      <c r="AK459">
        <f ca="1"/>
        <v>114.43</v>
      </c>
      <c r="AL459" t="str">
        <f ca="1"/>
        <v>Acct  4 - Marcus</v>
      </c>
      <c r="AM459" t="str">
        <f ca="1"/>
        <v>Visa Platinum</v>
      </c>
      <c r="AN459">
        <f ca="1"/>
        <v>46510</v>
      </c>
      <c r="AO459">
        <f ca="1"/>
        <v>12062.04</v>
      </c>
      <c r="AP459" t="str">
        <f ca="1"/>
        <v>Acct  5 - T.Rowe Price</v>
      </c>
      <c r="AQ459" t="str">
        <f ca="1"/>
        <v>Visa Platinum</v>
      </c>
      <c r="AR459">
        <f ca="1"/>
        <v>46510</v>
      </c>
      <c r="AS459">
        <f ca="1"/>
        <v>-1661.04</v>
      </c>
      <c r="AT459" t="str">
        <f ca="1"/>
        <v>Acct  6 - Platinum</v>
      </c>
      <c r="AU459" t="str">
        <f ca="1"/>
        <v>Visa Platinum</v>
      </c>
      <c r="AV459">
        <f ca="1"/>
        <v>46510</v>
      </c>
      <c r="AW459">
        <f ca="1"/>
        <v>-6459.82</v>
      </c>
      <c r="AX459" t="str">
        <f ca="1"/>
        <v>Acct  7 - Visa Go</v>
      </c>
      <c r="AY459" t="str">
        <f ca="1"/>
        <v>Visa Platinum</v>
      </c>
      <c r="AZ459">
        <f ca="1"/>
        <v>46510</v>
      </c>
      <c r="BA459">
        <f ca="1"/>
        <v>-4271.75</v>
      </c>
      <c r="BB459" t="str">
        <f ca="1"/>
        <v>Acct  8 - CareCredit</v>
      </c>
      <c r="BC459" t="str">
        <f ca="1"/>
        <v>Visa Platinum</v>
      </c>
      <c r="BD459">
        <f ca="1"/>
        <v>46510</v>
      </c>
      <c r="BE459">
        <f ca="1"/>
        <v>0</v>
      </c>
      <c r="BF459" t="str">
        <f ca="1"/>
        <v>Acct  9 - Costco</v>
      </c>
      <c r="BG459" t="str">
        <f ca="1"/>
        <v>Visa Platinum</v>
      </c>
      <c r="BH459">
        <f ca="1"/>
        <v>46510</v>
      </c>
      <c r="BI459">
        <f ca="1"/>
        <v>2100</v>
      </c>
      <c r="BJ459" t="str">
        <f ca="1"/>
        <v xml:space="preserve">Acct 10 - </v>
      </c>
      <c r="BK459" t="str">
        <f ca="1"/>
        <v>Visa Platinum</v>
      </c>
      <c r="BL459">
        <f ca="1"/>
        <v>46510</v>
      </c>
      <c r="BM459">
        <f ca="1"/>
        <v>13482.030000000002</v>
      </c>
      <c r="BN459" t="str">
        <f ca="1"/>
        <v xml:space="preserve"> Checking</v>
      </c>
      <c r="BO459" t="str">
        <f ca="1"/>
        <v>Visa Platinum</v>
      </c>
      <c r="BP459">
        <f ca="1"/>
        <v>46510</v>
      </c>
      <c r="BQ459">
        <f ca="1"/>
        <v>-12392.61</v>
      </c>
      <c r="BR459" t="str">
        <f ca="1"/>
        <v xml:space="preserve"> Credit</v>
      </c>
      <c r="BS459" t="str">
        <f ca="1"/>
        <v>Visa Platinum</v>
      </c>
      <c r="BT459">
        <f ca="1"/>
        <v>46510</v>
      </c>
      <c r="BU459">
        <f ca="1"/>
        <v>38768.86</v>
      </c>
      <c r="BV459" t="str">
        <f ca="1"/>
        <v xml:space="preserve"> Savings</v>
      </c>
      <c r="BW459" t="str">
        <f ca="1"/>
        <v>Visa Platinum</v>
      </c>
      <c r="BX459">
        <f ca="1"/>
        <v>46510</v>
      </c>
      <c r="BY459">
        <f ca="1"/>
        <v>41958.28</v>
      </c>
      <c r="BZ459" t="str">
        <f ca="1"/>
        <v xml:space="preserve"> Net Worth</v>
      </c>
    </row>
    <row r="460" spans="1:78" x14ac:dyDescent="0.25">
      <c r="A460" t="str">
        <f ca="1"/>
        <v>Visa Platinum</v>
      </c>
      <c r="B460" s="8">
        <f ca="1"/>
        <v>46510</v>
      </c>
      <c r="C460" s="107">
        <f ca="1"/>
        <v>664.23000000000434</v>
      </c>
      <c r="D460" t="str">
        <f ca="1"/>
        <v>Acct  1 - US Bank</v>
      </c>
      <c r="F460" t="str">
        <f ca="1"/>
        <v>Kulo Internet</v>
      </c>
      <c r="G460" s="8">
        <f ca="1"/>
        <v>46512</v>
      </c>
      <c r="H460" s="107">
        <f ca="1"/>
        <v>13454.030000000002</v>
      </c>
      <c r="I460" s="107">
        <f ca="1"/>
        <v>-12392.61</v>
      </c>
      <c r="J460" s="107">
        <f ca="1"/>
        <v>38768.86</v>
      </c>
      <c r="K460" s="107">
        <f ca="1"/>
        <v>41930.28</v>
      </c>
      <c r="L460" s="107">
        <f ca="1"/>
        <v>636.23000000000434</v>
      </c>
      <c r="M460" s="107">
        <f ca="1"/>
        <v>12817.799999999997</v>
      </c>
      <c r="N460" s="107">
        <f ca="1"/>
        <v>26592.39</v>
      </c>
      <c r="O460" s="107">
        <f ca="1"/>
        <v>114.43</v>
      </c>
      <c r="P460" s="107">
        <f ca="1"/>
        <v>12062.04</v>
      </c>
      <c r="Q460" s="107">
        <f ca="1"/>
        <v>-1661.04</v>
      </c>
      <c r="R460" s="107">
        <f ca="1"/>
        <v>-6459.82</v>
      </c>
      <c r="S460" s="107">
        <f ca="1"/>
        <v>-4271.75</v>
      </c>
      <c r="T460" s="107">
        <f ca="1"/>
        <v>0</v>
      </c>
      <c r="U460" s="107">
        <f ca="1"/>
        <v>2100</v>
      </c>
      <c r="W460" t="str">
        <f ca="1"/>
        <v>Kulo Internet</v>
      </c>
      <c r="X460">
        <f ca="1"/>
        <v>46512</v>
      </c>
      <c r="Y460">
        <f ca="1"/>
        <v>636.23000000000434</v>
      </c>
      <c r="Z460" t="str">
        <f ca="1"/>
        <v>Acct  1 - US Bank</v>
      </c>
      <c r="AA460" t="str">
        <f ca="1"/>
        <v>Kulo Internet</v>
      </c>
      <c r="AB460">
        <f ca="1"/>
        <v>46512</v>
      </c>
      <c r="AC460">
        <f ca="1"/>
        <v>12817.799999999997</v>
      </c>
      <c r="AD460" t="str">
        <f ca="1"/>
        <v>Acct  2 - Wells Fargo</v>
      </c>
      <c r="AE460" t="str">
        <f ca="1"/>
        <v>Kulo Internet</v>
      </c>
      <c r="AF460">
        <f ca="1"/>
        <v>46512</v>
      </c>
      <c r="AG460">
        <f ca="1"/>
        <v>26592.39</v>
      </c>
      <c r="AH460" t="str">
        <f ca="1"/>
        <v>Acct  3 - ADP</v>
      </c>
      <c r="AI460" t="str">
        <f ca="1"/>
        <v>Kulo Internet</v>
      </c>
      <c r="AJ460">
        <f ca="1"/>
        <v>46512</v>
      </c>
      <c r="AK460">
        <f ca="1"/>
        <v>114.43</v>
      </c>
      <c r="AL460" t="str">
        <f ca="1"/>
        <v>Acct  4 - Marcus</v>
      </c>
      <c r="AM460" t="str">
        <f ca="1"/>
        <v>Kulo Internet</v>
      </c>
      <c r="AN460">
        <f ca="1"/>
        <v>46512</v>
      </c>
      <c r="AO460">
        <f ca="1"/>
        <v>12062.04</v>
      </c>
      <c r="AP460" t="str">
        <f ca="1"/>
        <v>Acct  5 - T.Rowe Price</v>
      </c>
      <c r="AQ460" t="str">
        <f ca="1"/>
        <v>Kulo Internet</v>
      </c>
      <c r="AR460">
        <f ca="1"/>
        <v>46512</v>
      </c>
      <c r="AS460">
        <f ca="1"/>
        <v>-1661.04</v>
      </c>
      <c r="AT460" t="str">
        <f ca="1"/>
        <v>Acct  6 - Platinum</v>
      </c>
      <c r="AU460" t="str">
        <f ca="1"/>
        <v>Kulo Internet</v>
      </c>
      <c r="AV460">
        <f ca="1"/>
        <v>46512</v>
      </c>
      <c r="AW460">
        <f ca="1"/>
        <v>-6459.82</v>
      </c>
      <c r="AX460" t="str">
        <f ca="1"/>
        <v>Acct  7 - Visa Go</v>
      </c>
      <c r="AY460" t="str">
        <f ca="1"/>
        <v>Kulo Internet</v>
      </c>
      <c r="AZ460">
        <f ca="1"/>
        <v>46512</v>
      </c>
      <c r="BA460">
        <f ca="1"/>
        <v>-4271.75</v>
      </c>
      <c r="BB460" t="str">
        <f ca="1"/>
        <v>Acct  8 - CareCredit</v>
      </c>
      <c r="BC460" t="str">
        <f ca="1"/>
        <v>Kulo Internet</v>
      </c>
      <c r="BD460">
        <f ca="1"/>
        <v>46512</v>
      </c>
      <c r="BE460">
        <f ca="1"/>
        <v>0</v>
      </c>
      <c r="BF460" t="str">
        <f ca="1"/>
        <v>Acct  9 - Costco</v>
      </c>
      <c r="BG460" t="str">
        <f ca="1"/>
        <v>Kulo Internet</v>
      </c>
      <c r="BH460">
        <f ca="1"/>
        <v>46512</v>
      </c>
      <c r="BI460">
        <f ca="1"/>
        <v>2100</v>
      </c>
      <c r="BJ460" t="str">
        <f ca="1"/>
        <v xml:space="preserve">Acct 10 - </v>
      </c>
      <c r="BK460" t="str">
        <f ca="1"/>
        <v>Kulo Internet</v>
      </c>
      <c r="BL460">
        <f ca="1"/>
        <v>46512</v>
      </c>
      <c r="BM460">
        <f ca="1"/>
        <v>13454.030000000002</v>
      </c>
      <c r="BN460" t="str">
        <f ca="1"/>
        <v xml:space="preserve"> Checking</v>
      </c>
      <c r="BO460" t="str">
        <f ca="1"/>
        <v>Kulo Internet</v>
      </c>
      <c r="BP460">
        <f ca="1"/>
        <v>46512</v>
      </c>
      <c r="BQ460">
        <f ca="1"/>
        <v>-12392.61</v>
      </c>
      <c r="BR460" t="str">
        <f ca="1"/>
        <v xml:space="preserve"> Credit</v>
      </c>
      <c r="BS460" t="str">
        <f ca="1"/>
        <v>Kulo Internet</v>
      </c>
      <c r="BT460">
        <f ca="1"/>
        <v>46512</v>
      </c>
      <c r="BU460">
        <f ca="1"/>
        <v>38768.86</v>
      </c>
      <c r="BV460" t="str">
        <f ca="1"/>
        <v xml:space="preserve"> Savings</v>
      </c>
      <c r="BW460" t="str">
        <f ca="1"/>
        <v>Kulo Internet</v>
      </c>
      <c r="BX460">
        <f ca="1"/>
        <v>46512</v>
      </c>
      <c r="BY460">
        <f ca="1"/>
        <v>41930.28</v>
      </c>
      <c r="BZ460" t="str">
        <f ca="1"/>
        <v xml:space="preserve"> Net Worth</v>
      </c>
    </row>
    <row r="461" spans="1:78" x14ac:dyDescent="0.25">
      <c r="A461" t="str">
        <f ca="1"/>
        <v>Kulo Internet</v>
      </c>
      <c r="B461" s="8">
        <f ca="1"/>
        <v>46512</v>
      </c>
      <c r="C461" s="107">
        <f ca="1"/>
        <v>636.23000000000434</v>
      </c>
      <c r="D461" t="str">
        <f ca="1"/>
        <v>Acct  1 - US Bank</v>
      </c>
      <c r="F461" t="str">
        <f ca="1"/>
        <v>Cese Phone</v>
      </c>
      <c r="G461" s="8">
        <f ca="1"/>
        <v>46512</v>
      </c>
      <c r="H461" s="107">
        <f ca="1"/>
        <v>13312.030000000002</v>
      </c>
      <c r="I461" s="107">
        <f ca="1"/>
        <v>-12392.61</v>
      </c>
      <c r="J461" s="107">
        <f ca="1"/>
        <v>38768.86</v>
      </c>
      <c r="K461" s="107">
        <f ca="1"/>
        <v>41788.28</v>
      </c>
      <c r="L461" s="107">
        <f ca="1"/>
        <v>494.23000000000434</v>
      </c>
      <c r="M461" s="107">
        <f ca="1"/>
        <v>12817.799999999997</v>
      </c>
      <c r="N461" s="107">
        <f ca="1"/>
        <v>26592.39</v>
      </c>
      <c r="O461" s="107">
        <f ca="1"/>
        <v>114.43</v>
      </c>
      <c r="P461" s="107">
        <f ca="1"/>
        <v>12062.04</v>
      </c>
      <c r="Q461" s="107">
        <f ca="1"/>
        <v>-1661.04</v>
      </c>
      <c r="R461" s="107">
        <f ca="1"/>
        <v>-6459.82</v>
      </c>
      <c r="S461" s="107">
        <f ca="1"/>
        <v>-4271.75</v>
      </c>
      <c r="T461" s="107">
        <f ca="1"/>
        <v>0</v>
      </c>
      <c r="U461" s="107">
        <f ca="1"/>
        <v>2100</v>
      </c>
      <c r="W461" t="str">
        <f ca="1"/>
        <v>Cese Phone</v>
      </c>
      <c r="X461">
        <f ca="1"/>
        <v>46512</v>
      </c>
      <c r="Y461">
        <f ca="1"/>
        <v>494.23000000000434</v>
      </c>
      <c r="Z461" t="str">
        <f ca="1"/>
        <v>Acct  1 - US Bank</v>
      </c>
      <c r="AA461" t="str">
        <f ca="1"/>
        <v>Cese Phone</v>
      </c>
      <c r="AB461">
        <f ca="1"/>
        <v>46512</v>
      </c>
      <c r="AC461">
        <f ca="1"/>
        <v>12817.799999999997</v>
      </c>
      <c r="AD461" t="str">
        <f ca="1"/>
        <v>Acct  2 - Wells Fargo</v>
      </c>
      <c r="AE461" t="str">
        <f ca="1"/>
        <v>Cese Phone</v>
      </c>
      <c r="AF461">
        <f ca="1"/>
        <v>46512</v>
      </c>
      <c r="AG461">
        <f ca="1"/>
        <v>26592.39</v>
      </c>
      <c r="AH461" t="str">
        <f ca="1"/>
        <v>Acct  3 - ADP</v>
      </c>
      <c r="AI461" t="str">
        <f ca="1"/>
        <v>Cese Phone</v>
      </c>
      <c r="AJ461">
        <f ca="1"/>
        <v>46512</v>
      </c>
      <c r="AK461">
        <f ca="1"/>
        <v>114.43</v>
      </c>
      <c r="AL461" t="str">
        <f ca="1"/>
        <v>Acct  4 - Marcus</v>
      </c>
      <c r="AM461" t="str">
        <f ca="1"/>
        <v>Cese Phone</v>
      </c>
      <c r="AN461">
        <f ca="1"/>
        <v>46512</v>
      </c>
      <c r="AO461">
        <f ca="1"/>
        <v>12062.04</v>
      </c>
      <c r="AP461" t="str">
        <f ca="1"/>
        <v>Acct  5 - T.Rowe Price</v>
      </c>
      <c r="AQ461" t="str">
        <f ca="1"/>
        <v>Cese Phone</v>
      </c>
      <c r="AR461">
        <f ca="1"/>
        <v>46512</v>
      </c>
      <c r="AS461">
        <f ca="1"/>
        <v>-1661.04</v>
      </c>
      <c r="AT461" t="str">
        <f ca="1"/>
        <v>Acct  6 - Platinum</v>
      </c>
      <c r="AU461" t="str">
        <f ca="1"/>
        <v>Cese Phone</v>
      </c>
      <c r="AV461">
        <f ca="1"/>
        <v>46512</v>
      </c>
      <c r="AW461">
        <f ca="1"/>
        <v>-6459.82</v>
      </c>
      <c r="AX461" t="str">
        <f ca="1"/>
        <v>Acct  7 - Visa Go</v>
      </c>
      <c r="AY461" t="str">
        <f ca="1"/>
        <v>Cese Phone</v>
      </c>
      <c r="AZ461">
        <f ca="1"/>
        <v>46512</v>
      </c>
      <c r="BA461">
        <f ca="1"/>
        <v>-4271.75</v>
      </c>
      <c r="BB461" t="str">
        <f ca="1"/>
        <v>Acct  8 - CareCredit</v>
      </c>
      <c r="BC461" t="str">
        <f ca="1"/>
        <v>Cese Phone</v>
      </c>
      <c r="BD461">
        <f ca="1"/>
        <v>46512</v>
      </c>
      <c r="BE461">
        <f ca="1"/>
        <v>0</v>
      </c>
      <c r="BF461" t="str">
        <f ca="1"/>
        <v>Acct  9 - Costco</v>
      </c>
      <c r="BG461" t="str">
        <f ca="1"/>
        <v>Cese Phone</v>
      </c>
      <c r="BH461">
        <f ca="1"/>
        <v>46512</v>
      </c>
      <c r="BI461">
        <f ca="1"/>
        <v>2100</v>
      </c>
      <c r="BJ461" t="str">
        <f ca="1"/>
        <v xml:space="preserve">Acct 10 - </v>
      </c>
      <c r="BK461" t="str">
        <f ca="1"/>
        <v>Cese Phone</v>
      </c>
      <c r="BL461">
        <f ca="1"/>
        <v>46512</v>
      </c>
      <c r="BM461">
        <f ca="1"/>
        <v>13312.030000000002</v>
      </c>
      <c r="BN461" t="str">
        <f ca="1"/>
        <v xml:space="preserve"> Checking</v>
      </c>
      <c r="BO461" t="str">
        <f ca="1"/>
        <v>Cese Phone</v>
      </c>
      <c r="BP461">
        <f ca="1"/>
        <v>46512</v>
      </c>
      <c r="BQ461">
        <f ca="1"/>
        <v>-12392.61</v>
      </c>
      <c r="BR461" t="str">
        <f ca="1"/>
        <v xml:space="preserve"> Credit</v>
      </c>
      <c r="BS461" t="str">
        <f ca="1"/>
        <v>Cese Phone</v>
      </c>
      <c r="BT461">
        <f ca="1"/>
        <v>46512</v>
      </c>
      <c r="BU461">
        <f ca="1"/>
        <v>38768.86</v>
      </c>
      <c r="BV461" t="str">
        <f ca="1"/>
        <v xml:space="preserve"> Savings</v>
      </c>
      <c r="BW461" t="str">
        <f ca="1"/>
        <v>Cese Phone</v>
      </c>
      <c r="BX461">
        <f ca="1"/>
        <v>46512</v>
      </c>
      <c r="BY461">
        <f ca="1"/>
        <v>41788.28</v>
      </c>
      <c r="BZ461" t="str">
        <f ca="1"/>
        <v xml:space="preserve"> Net Worth</v>
      </c>
    </row>
    <row r="462" spans="1:78" x14ac:dyDescent="0.25">
      <c r="A462" t="str">
        <f ca="1"/>
        <v>Cese Phone</v>
      </c>
      <c r="B462" s="8">
        <f ca="1"/>
        <v>46512</v>
      </c>
      <c r="C462" s="107">
        <f ca="1"/>
        <v>494.23000000000434</v>
      </c>
      <c r="D462" t="str">
        <f ca="1"/>
        <v>Acct  1 - US Bank</v>
      </c>
      <c r="F462" t="str">
        <f ca="1"/>
        <v>Phone</v>
      </c>
      <c r="G462" s="8">
        <f ca="1"/>
        <v>46512</v>
      </c>
      <c r="H462" s="107">
        <f ca="1"/>
        <v>13161.360000000002</v>
      </c>
      <c r="I462" s="107">
        <f ca="1"/>
        <v>-12392.61</v>
      </c>
      <c r="J462" s="107">
        <f ca="1"/>
        <v>38768.86</v>
      </c>
      <c r="K462" s="107">
        <f ca="1"/>
        <v>41637.61</v>
      </c>
      <c r="L462" s="107">
        <f ca="1"/>
        <v>343.56000000000438</v>
      </c>
      <c r="M462" s="107">
        <f ca="1"/>
        <v>12817.799999999997</v>
      </c>
      <c r="N462" s="107">
        <f ca="1"/>
        <v>26592.39</v>
      </c>
      <c r="O462" s="107">
        <f ca="1"/>
        <v>114.43</v>
      </c>
      <c r="P462" s="107">
        <f ca="1"/>
        <v>12062.04</v>
      </c>
      <c r="Q462" s="107">
        <f ca="1"/>
        <v>-1661.04</v>
      </c>
      <c r="R462" s="107">
        <f ca="1"/>
        <v>-6459.82</v>
      </c>
      <c r="S462" s="107">
        <f ca="1"/>
        <v>-4271.75</v>
      </c>
      <c r="T462" s="107">
        <f ca="1"/>
        <v>0</v>
      </c>
      <c r="U462" s="107">
        <f ca="1"/>
        <v>2100</v>
      </c>
      <c r="W462" t="str">
        <f ca="1"/>
        <v>Phone</v>
      </c>
      <c r="X462">
        <f ca="1"/>
        <v>46512</v>
      </c>
      <c r="Y462">
        <f ca="1"/>
        <v>343.56000000000438</v>
      </c>
      <c r="Z462" t="str">
        <f ca="1"/>
        <v>Acct  1 - US Bank</v>
      </c>
      <c r="AA462" t="str">
        <f ca="1"/>
        <v>Phone</v>
      </c>
      <c r="AB462">
        <f ca="1"/>
        <v>46512</v>
      </c>
      <c r="AC462">
        <f ca="1"/>
        <v>12817.799999999997</v>
      </c>
      <c r="AD462" t="str">
        <f ca="1"/>
        <v>Acct  2 - Wells Fargo</v>
      </c>
      <c r="AE462" t="str">
        <f ca="1"/>
        <v>Phone</v>
      </c>
      <c r="AF462">
        <f ca="1"/>
        <v>46512</v>
      </c>
      <c r="AG462">
        <f ca="1"/>
        <v>26592.39</v>
      </c>
      <c r="AH462" t="str">
        <f ca="1"/>
        <v>Acct  3 - ADP</v>
      </c>
      <c r="AI462" t="str">
        <f ca="1"/>
        <v>Phone</v>
      </c>
      <c r="AJ462">
        <f ca="1"/>
        <v>46512</v>
      </c>
      <c r="AK462">
        <f ca="1"/>
        <v>114.43</v>
      </c>
      <c r="AL462" t="str">
        <f ca="1"/>
        <v>Acct  4 - Marcus</v>
      </c>
      <c r="AM462" t="str">
        <f ca="1"/>
        <v>Phone</v>
      </c>
      <c r="AN462">
        <f ca="1"/>
        <v>46512</v>
      </c>
      <c r="AO462">
        <f ca="1"/>
        <v>12062.04</v>
      </c>
      <c r="AP462" t="str">
        <f ca="1"/>
        <v>Acct  5 - T.Rowe Price</v>
      </c>
      <c r="AQ462" t="str">
        <f ca="1"/>
        <v>Phone</v>
      </c>
      <c r="AR462">
        <f ca="1"/>
        <v>46512</v>
      </c>
      <c r="AS462">
        <f ca="1"/>
        <v>-1661.04</v>
      </c>
      <c r="AT462" t="str">
        <f ca="1"/>
        <v>Acct  6 - Platinum</v>
      </c>
      <c r="AU462" t="str">
        <f ca="1"/>
        <v>Phone</v>
      </c>
      <c r="AV462">
        <f ca="1"/>
        <v>46512</v>
      </c>
      <c r="AW462">
        <f ca="1"/>
        <v>-6459.82</v>
      </c>
      <c r="AX462" t="str">
        <f ca="1"/>
        <v>Acct  7 - Visa Go</v>
      </c>
      <c r="AY462" t="str">
        <f ca="1"/>
        <v>Phone</v>
      </c>
      <c r="AZ462">
        <f ca="1"/>
        <v>46512</v>
      </c>
      <c r="BA462">
        <f ca="1"/>
        <v>-4271.75</v>
      </c>
      <c r="BB462" t="str">
        <f ca="1"/>
        <v>Acct  8 - CareCredit</v>
      </c>
      <c r="BC462" t="str">
        <f ca="1"/>
        <v>Phone</v>
      </c>
      <c r="BD462">
        <f ca="1"/>
        <v>46512</v>
      </c>
      <c r="BE462">
        <f ca="1"/>
        <v>0</v>
      </c>
      <c r="BF462" t="str">
        <f ca="1"/>
        <v>Acct  9 - Costco</v>
      </c>
      <c r="BG462" t="str">
        <f ca="1"/>
        <v>Phone</v>
      </c>
      <c r="BH462">
        <f ca="1"/>
        <v>46512</v>
      </c>
      <c r="BI462">
        <f ca="1"/>
        <v>2100</v>
      </c>
      <c r="BJ462" t="str">
        <f ca="1"/>
        <v xml:space="preserve">Acct 10 - </v>
      </c>
      <c r="BK462" t="str">
        <f ca="1"/>
        <v>Phone</v>
      </c>
      <c r="BL462">
        <f ca="1"/>
        <v>46512</v>
      </c>
      <c r="BM462">
        <f ca="1"/>
        <v>13161.360000000002</v>
      </c>
      <c r="BN462" t="str">
        <f ca="1"/>
        <v xml:space="preserve"> Checking</v>
      </c>
      <c r="BO462" t="str">
        <f ca="1"/>
        <v>Phone</v>
      </c>
      <c r="BP462">
        <f ca="1"/>
        <v>46512</v>
      </c>
      <c r="BQ462">
        <f ca="1"/>
        <v>-12392.61</v>
      </c>
      <c r="BR462" t="str">
        <f ca="1"/>
        <v xml:space="preserve"> Credit</v>
      </c>
      <c r="BS462" t="str">
        <f ca="1"/>
        <v>Phone</v>
      </c>
      <c r="BT462">
        <f ca="1"/>
        <v>46512</v>
      </c>
      <c r="BU462">
        <f ca="1"/>
        <v>38768.86</v>
      </c>
      <c r="BV462" t="str">
        <f ca="1"/>
        <v xml:space="preserve"> Savings</v>
      </c>
      <c r="BW462" t="str">
        <f ca="1"/>
        <v>Phone</v>
      </c>
      <c r="BX462">
        <f ca="1"/>
        <v>46512</v>
      </c>
      <c r="BY462">
        <f ca="1"/>
        <v>41637.61</v>
      </c>
      <c r="BZ462" t="str">
        <f ca="1"/>
        <v xml:space="preserve"> Net Worth</v>
      </c>
    </row>
    <row r="463" spans="1:78" x14ac:dyDescent="0.25">
      <c r="A463" t="str">
        <f ca="1"/>
        <v>Phone</v>
      </c>
      <c r="B463" s="8">
        <f ca="1"/>
        <v>46512</v>
      </c>
      <c r="C463" s="107">
        <f ca="1"/>
        <v>343.56000000000438</v>
      </c>
      <c r="D463" t="str">
        <f ca="1"/>
        <v>Acct  1 - US Bank</v>
      </c>
      <c r="F463" t="str">
        <f ca="1"/>
        <v>Paycheck</v>
      </c>
      <c r="G463" s="8">
        <f ca="1"/>
        <v>46514</v>
      </c>
      <c r="H463" s="107">
        <f ca="1"/>
        <v>14761.360000000002</v>
      </c>
      <c r="I463" s="107">
        <f ca="1"/>
        <v>-12392.61</v>
      </c>
      <c r="J463" s="107">
        <f ca="1"/>
        <v>38768.86</v>
      </c>
      <c r="K463" s="107">
        <f ca="1"/>
        <v>43237.61</v>
      </c>
      <c r="L463" s="107">
        <f ca="1"/>
        <v>1483.5600000000045</v>
      </c>
      <c r="M463" s="107">
        <f ca="1"/>
        <v>13277.799999999997</v>
      </c>
      <c r="N463" s="107">
        <f ca="1"/>
        <v>26592.39</v>
      </c>
      <c r="O463" s="107">
        <f ca="1"/>
        <v>114.43</v>
      </c>
      <c r="P463" s="107">
        <f ca="1"/>
        <v>12062.04</v>
      </c>
      <c r="Q463" s="107">
        <f ca="1"/>
        <v>-1661.04</v>
      </c>
      <c r="R463" s="107">
        <f ca="1"/>
        <v>-6459.82</v>
      </c>
      <c r="S463" s="107">
        <f ca="1"/>
        <v>-4271.75</v>
      </c>
      <c r="T463" s="107">
        <f ca="1"/>
        <v>0</v>
      </c>
      <c r="U463" s="107">
        <f ca="1"/>
        <v>2100</v>
      </c>
      <c r="W463" t="str">
        <f ca="1"/>
        <v>Paycheck</v>
      </c>
      <c r="X463">
        <f ca="1"/>
        <v>46514</v>
      </c>
      <c r="Y463">
        <f ca="1"/>
        <v>1483.5600000000045</v>
      </c>
      <c r="Z463" t="str">
        <f ca="1"/>
        <v>Acct  1 - US Bank</v>
      </c>
      <c r="AA463" t="str">
        <f ca="1"/>
        <v>Paycheck</v>
      </c>
      <c r="AB463">
        <f ca="1"/>
        <v>46514</v>
      </c>
      <c r="AC463">
        <f ca="1"/>
        <v>13277.799999999997</v>
      </c>
      <c r="AD463" t="str">
        <f ca="1"/>
        <v>Acct  2 - Wells Fargo</v>
      </c>
      <c r="AE463" t="str">
        <f ca="1"/>
        <v>Paycheck</v>
      </c>
      <c r="AF463">
        <f ca="1"/>
        <v>46514</v>
      </c>
      <c r="AG463">
        <f ca="1"/>
        <v>26592.39</v>
      </c>
      <c r="AH463" t="str">
        <f ca="1"/>
        <v>Acct  3 - ADP</v>
      </c>
      <c r="AI463" t="str">
        <f ca="1"/>
        <v>Paycheck</v>
      </c>
      <c r="AJ463">
        <f ca="1"/>
        <v>46514</v>
      </c>
      <c r="AK463">
        <f ca="1"/>
        <v>114.43</v>
      </c>
      <c r="AL463" t="str">
        <f ca="1"/>
        <v>Acct  4 - Marcus</v>
      </c>
      <c r="AM463" t="str">
        <f ca="1"/>
        <v>Paycheck</v>
      </c>
      <c r="AN463">
        <f ca="1"/>
        <v>46514</v>
      </c>
      <c r="AO463">
        <f ca="1"/>
        <v>12062.04</v>
      </c>
      <c r="AP463" t="str">
        <f ca="1"/>
        <v>Acct  5 - T.Rowe Price</v>
      </c>
      <c r="AQ463" t="str">
        <f ca="1"/>
        <v>Paycheck</v>
      </c>
      <c r="AR463">
        <f ca="1"/>
        <v>46514</v>
      </c>
      <c r="AS463">
        <f ca="1"/>
        <v>-1661.04</v>
      </c>
      <c r="AT463" t="str">
        <f ca="1"/>
        <v>Acct  6 - Platinum</v>
      </c>
      <c r="AU463" t="str">
        <f ca="1"/>
        <v>Paycheck</v>
      </c>
      <c r="AV463">
        <f ca="1"/>
        <v>46514</v>
      </c>
      <c r="AW463">
        <f ca="1"/>
        <v>-6459.82</v>
      </c>
      <c r="AX463" t="str">
        <f ca="1"/>
        <v>Acct  7 - Visa Go</v>
      </c>
      <c r="AY463" t="str">
        <f ca="1"/>
        <v>Paycheck</v>
      </c>
      <c r="AZ463">
        <f ca="1"/>
        <v>46514</v>
      </c>
      <c r="BA463">
        <f ca="1"/>
        <v>-4271.75</v>
      </c>
      <c r="BB463" t="str">
        <f ca="1"/>
        <v>Acct  8 - CareCredit</v>
      </c>
      <c r="BC463" t="str">
        <f ca="1"/>
        <v>Paycheck</v>
      </c>
      <c r="BD463">
        <f ca="1"/>
        <v>46514</v>
      </c>
      <c r="BE463">
        <f ca="1"/>
        <v>0</v>
      </c>
      <c r="BF463" t="str">
        <f ca="1"/>
        <v>Acct  9 - Costco</v>
      </c>
      <c r="BG463" t="str">
        <f ca="1"/>
        <v>Paycheck</v>
      </c>
      <c r="BH463">
        <f ca="1"/>
        <v>46514</v>
      </c>
      <c r="BI463">
        <f ca="1"/>
        <v>2100</v>
      </c>
      <c r="BJ463" t="str">
        <f ca="1"/>
        <v xml:space="preserve">Acct 10 - </v>
      </c>
      <c r="BK463" t="str">
        <f ca="1"/>
        <v>Paycheck</v>
      </c>
      <c r="BL463">
        <f ca="1"/>
        <v>46514</v>
      </c>
      <c r="BM463">
        <f ca="1"/>
        <v>14761.360000000002</v>
      </c>
      <c r="BN463" t="str">
        <f ca="1"/>
        <v xml:space="preserve"> Checking</v>
      </c>
      <c r="BO463" t="str">
        <f ca="1"/>
        <v>Paycheck</v>
      </c>
      <c r="BP463">
        <f ca="1"/>
        <v>46514</v>
      </c>
      <c r="BQ463">
        <f ca="1"/>
        <v>-12392.61</v>
      </c>
      <c r="BR463" t="str">
        <f ca="1"/>
        <v xml:space="preserve"> Credit</v>
      </c>
      <c r="BS463" t="str">
        <f ca="1"/>
        <v>Paycheck</v>
      </c>
      <c r="BT463">
        <f ca="1"/>
        <v>46514</v>
      </c>
      <c r="BU463">
        <f ca="1"/>
        <v>38768.86</v>
      </c>
      <c r="BV463" t="str">
        <f ca="1"/>
        <v xml:space="preserve"> Savings</v>
      </c>
      <c r="BW463" t="str">
        <f ca="1"/>
        <v>Paycheck</v>
      </c>
      <c r="BX463">
        <f ca="1"/>
        <v>46514</v>
      </c>
      <c r="BY463">
        <f ca="1"/>
        <v>43237.61</v>
      </c>
      <c r="BZ463" t="str">
        <f ca="1"/>
        <v xml:space="preserve"> Net Worth</v>
      </c>
    </row>
    <row r="464" spans="1:78" x14ac:dyDescent="0.25">
      <c r="A464" t="str">
        <f ca="1"/>
        <v>Paycheck</v>
      </c>
      <c r="B464" s="8">
        <f ca="1"/>
        <v>46514</v>
      </c>
      <c r="C464" s="107">
        <f ca="1"/>
        <v>1483.5600000000045</v>
      </c>
      <c r="D464" t="str">
        <f ca="1"/>
        <v>Acct  1 - US Bank</v>
      </c>
      <c r="F464" t="str">
        <f ca="1"/>
        <v>Ameritas</v>
      </c>
      <c r="G464" s="8">
        <f ca="1"/>
        <v>46514</v>
      </c>
      <c r="H464" s="107">
        <f ca="1"/>
        <v>14761.360000000002</v>
      </c>
      <c r="I464" s="107">
        <f ca="1"/>
        <v>-12392.61</v>
      </c>
      <c r="J464" s="107">
        <f ca="1"/>
        <v>38880.86</v>
      </c>
      <c r="K464" s="107">
        <f ca="1"/>
        <v>43349.61</v>
      </c>
      <c r="L464" s="107">
        <f ca="1"/>
        <v>1483.5600000000045</v>
      </c>
      <c r="M464" s="107">
        <f ca="1"/>
        <v>13277.799999999997</v>
      </c>
      <c r="N464" s="107">
        <f ca="1"/>
        <v>26704.39</v>
      </c>
      <c r="O464" s="107">
        <f ca="1"/>
        <v>114.43</v>
      </c>
      <c r="P464" s="107">
        <f ca="1"/>
        <v>12062.04</v>
      </c>
      <c r="Q464" s="107">
        <f ca="1"/>
        <v>-1661.04</v>
      </c>
      <c r="R464" s="107">
        <f ca="1"/>
        <v>-6459.82</v>
      </c>
      <c r="S464" s="107">
        <f ca="1"/>
        <v>-4271.75</v>
      </c>
      <c r="T464" s="107">
        <f ca="1"/>
        <v>0</v>
      </c>
      <c r="U464" s="107">
        <f ca="1"/>
        <v>2100</v>
      </c>
      <c r="W464" t="str">
        <f ca="1"/>
        <v>Ameritas</v>
      </c>
      <c r="X464">
        <f ca="1"/>
        <v>46514</v>
      </c>
      <c r="Y464">
        <f ca="1"/>
        <v>1483.5600000000045</v>
      </c>
      <c r="Z464" t="str">
        <f ca="1"/>
        <v>Acct  1 - US Bank</v>
      </c>
      <c r="AA464" t="str">
        <f ca="1"/>
        <v>Ameritas</v>
      </c>
      <c r="AB464">
        <f ca="1"/>
        <v>46514</v>
      </c>
      <c r="AC464">
        <f ca="1"/>
        <v>13277.799999999997</v>
      </c>
      <c r="AD464" t="str">
        <f ca="1"/>
        <v>Acct  2 - Wells Fargo</v>
      </c>
      <c r="AE464" t="str">
        <f ca="1"/>
        <v>Ameritas</v>
      </c>
      <c r="AF464">
        <f ca="1"/>
        <v>46514</v>
      </c>
      <c r="AG464">
        <f ca="1"/>
        <v>26704.39</v>
      </c>
      <c r="AH464" t="str">
        <f ca="1"/>
        <v>Acct  3 - ADP</v>
      </c>
      <c r="AI464" t="str">
        <f ca="1"/>
        <v>Ameritas</v>
      </c>
      <c r="AJ464">
        <f ca="1"/>
        <v>46514</v>
      </c>
      <c r="AK464">
        <f ca="1"/>
        <v>114.43</v>
      </c>
      <c r="AL464" t="str">
        <f ca="1"/>
        <v>Acct  4 - Marcus</v>
      </c>
      <c r="AM464" t="str">
        <f ca="1"/>
        <v>Ameritas</v>
      </c>
      <c r="AN464">
        <f ca="1"/>
        <v>46514</v>
      </c>
      <c r="AO464">
        <f ca="1"/>
        <v>12062.04</v>
      </c>
      <c r="AP464" t="str">
        <f ca="1"/>
        <v>Acct  5 - T.Rowe Price</v>
      </c>
      <c r="AQ464" t="str">
        <f ca="1"/>
        <v>Ameritas</v>
      </c>
      <c r="AR464">
        <f ca="1"/>
        <v>46514</v>
      </c>
      <c r="AS464">
        <f ca="1"/>
        <v>-1661.04</v>
      </c>
      <c r="AT464" t="str">
        <f ca="1"/>
        <v>Acct  6 - Platinum</v>
      </c>
      <c r="AU464" t="str">
        <f ca="1"/>
        <v>Ameritas</v>
      </c>
      <c r="AV464">
        <f ca="1"/>
        <v>46514</v>
      </c>
      <c r="AW464">
        <f ca="1"/>
        <v>-6459.82</v>
      </c>
      <c r="AX464" t="str">
        <f ca="1"/>
        <v>Acct  7 - Visa Go</v>
      </c>
      <c r="AY464" t="str">
        <f ca="1"/>
        <v>Ameritas</v>
      </c>
      <c r="AZ464">
        <f ca="1"/>
        <v>46514</v>
      </c>
      <c r="BA464">
        <f ca="1"/>
        <v>-4271.75</v>
      </c>
      <c r="BB464" t="str">
        <f ca="1"/>
        <v>Acct  8 - CareCredit</v>
      </c>
      <c r="BC464" t="str">
        <f ca="1"/>
        <v>Ameritas</v>
      </c>
      <c r="BD464">
        <f ca="1"/>
        <v>46514</v>
      </c>
      <c r="BE464">
        <f ca="1"/>
        <v>0</v>
      </c>
      <c r="BF464" t="str">
        <f ca="1"/>
        <v>Acct  9 - Costco</v>
      </c>
      <c r="BG464" t="str">
        <f ca="1"/>
        <v>Ameritas</v>
      </c>
      <c r="BH464">
        <f ca="1"/>
        <v>46514</v>
      </c>
      <c r="BI464">
        <f ca="1"/>
        <v>2100</v>
      </c>
      <c r="BJ464" t="str">
        <f ca="1"/>
        <v xml:space="preserve">Acct 10 - </v>
      </c>
      <c r="BK464" t="str">
        <f ca="1"/>
        <v>Ameritas</v>
      </c>
      <c r="BL464">
        <f ca="1"/>
        <v>46514</v>
      </c>
      <c r="BM464">
        <f ca="1"/>
        <v>14761.360000000002</v>
      </c>
      <c r="BN464" t="str">
        <f ca="1"/>
        <v xml:space="preserve"> Checking</v>
      </c>
      <c r="BO464" t="str">
        <f ca="1"/>
        <v>Ameritas</v>
      </c>
      <c r="BP464">
        <f ca="1"/>
        <v>46514</v>
      </c>
      <c r="BQ464">
        <f ca="1"/>
        <v>-12392.61</v>
      </c>
      <c r="BR464" t="str">
        <f ca="1"/>
        <v xml:space="preserve"> Credit</v>
      </c>
      <c r="BS464" t="str">
        <f ca="1"/>
        <v>Ameritas</v>
      </c>
      <c r="BT464">
        <f ca="1"/>
        <v>46514</v>
      </c>
      <c r="BU464">
        <f ca="1"/>
        <v>38880.86</v>
      </c>
      <c r="BV464" t="str">
        <f ca="1"/>
        <v xml:space="preserve"> Savings</v>
      </c>
      <c r="BW464" t="str">
        <f ca="1"/>
        <v>Ameritas</v>
      </c>
      <c r="BX464">
        <f ca="1"/>
        <v>46514</v>
      </c>
      <c r="BY464">
        <f ca="1"/>
        <v>43349.61</v>
      </c>
      <c r="BZ464" t="str">
        <f ca="1"/>
        <v xml:space="preserve"> Net Worth</v>
      </c>
    </row>
    <row r="465" spans="1:78" x14ac:dyDescent="0.25">
      <c r="A465" t="str">
        <f ca="1"/>
        <v>Ameritas</v>
      </c>
      <c r="B465" s="8">
        <f ca="1"/>
        <v>46514</v>
      </c>
      <c r="C465" s="107">
        <f ca="1"/>
        <v>1483.5600000000045</v>
      </c>
      <c r="D465" t="str">
        <f ca="1"/>
        <v>Acct  1 - US Bank</v>
      </c>
      <c r="F465" t="str">
        <f ca="1"/>
        <v>Groceries</v>
      </c>
      <c r="G465" s="8">
        <f ca="1"/>
        <v>46515</v>
      </c>
      <c r="H465" s="107">
        <f ca="1"/>
        <v>14561.360000000002</v>
      </c>
      <c r="I465" s="107">
        <f ca="1"/>
        <v>-12392.61</v>
      </c>
      <c r="J465" s="107">
        <f ca="1"/>
        <v>38880.86</v>
      </c>
      <c r="K465" s="107">
        <f ca="1"/>
        <v>43149.61</v>
      </c>
      <c r="L465" s="107">
        <f ca="1"/>
        <v>1483.5600000000045</v>
      </c>
      <c r="M465" s="107">
        <f ca="1"/>
        <v>13077.799999999997</v>
      </c>
      <c r="N465" s="107">
        <f ca="1"/>
        <v>26704.39</v>
      </c>
      <c r="O465" s="107">
        <f ca="1"/>
        <v>114.43</v>
      </c>
      <c r="P465" s="107">
        <f ca="1"/>
        <v>12062.04</v>
      </c>
      <c r="Q465" s="107">
        <f ca="1"/>
        <v>-1661.04</v>
      </c>
      <c r="R465" s="107">
        <f ca="1"/>
        <v>-6459.82</v>
      </c>
      <c r="S465" s="107">
        <f ca="1"/>
        <v>-4271.75</v>
      </c>
      <c r="T465" s="107">
        <f ca="1"/>
        <v>0</v>
      </c>
      <c r="U465" s="107">
        <f ca="1"/>
        <v>2100</v>
      </c>
      <c r="W465" t="str">
        <f ca="1"/>
        <v>Groceries</v>
      </c>
      <c r="X465">
        <f ca="1"/>
        <v>46515</v>
      </c>
      <c r="Y465">
        <f ca="1"/>
        <v>1483.5600000000045</v>
      </c>
      <c r="Z465" t="str">
        <f ca="1"/>
        <v>Acct  1 - US Bank</v>
      </c>
      <c r="AA465" t="str">
        <f ca="1"/>
        <v>Groceries</v>
      </c>
      <c r="AB465">
        <f ca="1"/>
        <v>46515</v>
      </c>
      <c r="AC465">
        <f ca="1"/>
        <v>13077.799999999997</v>
      </c>
      <c r="AD465" t="str">
        <f ca="1"/>
        <v>Acct  2 - Wells Fargo</v>
      </c>
      <c r="AE465" t="str">
        <f ca="1"/>
        <v>Groceries</v>
      </c>
      <c r="AF465">
        <f ca="1"/>
        <v>46515</v>
      </c>
      <c r="AG465">
        <f ca="1"/>
        <v>26704.39</v>
      </c>
      <c r="AH465" t="str">
        <f ca="1"/>
        <v>Acct  3 - ADP</v>
      </c>
      <c r="AI465" t="str">
        <f ca="1"/>
        <v>Groceries</v>
      </c>
      <c r="AJ465">
        <f ca="1"/>
        <v>46515</v>
      </c>
      <c r="AK465">
        <f ca="1"/>
        <v>114.43</v>
      </c>
      <c r="AL465" t="str">
        <f ca="1"/>
        <v>Acct  4 - Marcus</v>
      </c>
      <c r="AM465" t="str">
        <f ca="1"/>
        <v>Groceries</v>
      </c>
      <c r="AN465">
        <f ca="1"/>
        <v>46515</v>
      </c>
      <c r="AO465">
        <f ca="1"/>
        <v>12062.04</v>
      </c>
      <c r="AP465" t="str">
        <f ca="1"/>
        <v>Acct  5 - T.Rowe Price</v>
      </c>
      <c r="AQ465" t="str">
        <f ca="1"/>
        <v>Groceries</v>
      </c>
      <c r="AR465">
        <f ca="1"/>
        <v>46515</v>
      </c>
      <c r="AS465">
        <f ca="1"/>
        <v>-1661.04</v>
      </c>
      <c r="AT465" t="str">
        <f ca="1"/>
        <v>Acct  6 - Platinum</v>
      </c>
      <c r="AU465" t="str">
        <f ca="1"/>
        <v>Groceries</v>
      </c>
      <c r="AV465">
        <f ca="1"/>
        <v>46515</v>
      </c>
      <c r="AW465">
        <f ca="1"/>
        <v>-6459.82</v>
      </c>
      <c r="AX465" t="str">
        <f ca="1"/>
        <v>Acct  7 - Visa Go</v>
      </c>
      <c r="AY465" t="str">
        <f ca="1"/>
        <v>Groceries</v>
      </c>
      <c r="AZ465">
        <f ca="1"/>
        <v>46515</v>
      </c>
      <c r="BA465">
        <f ca="1"/>
        <v>-4271.75</v>
      </c>
      <c r="BB465" t="str">
        <f ca="1"/>
        <v>Acct  8 - CareCredit</v>
      </c>
      <c r="BC465" t="str">
        <f ca="1"/>
        <v>Groceries</v>
      </c>
      <c r="BD465">
        <f ca="1"/>
        <v>46515</v>
      </c>
      <c r="BE465">
        <f ca="1"/>
        <v>0</v>
      </c>
      <c r="BF465" t="str">
        <f ca="1"/>
        <v>Acct  9 - Costco</v>
      </c>
      <c r="BG465" t="str">
        <f ca="1"/>
        <v>Groceries</v>
      </c>
      <c r="BH465">
        <f ca="1"/>
        <v>46515</v>
      </c>
      <c r="BI465">
        <f ca="1"/>
        <v>2100</v>
      </c>
      <c r="BJ465" t="str">
        <f ca="1"/>
        <v xml:space="preserve">Acct 10 - </v>
      </c>
      <c r="BK465" t="str">
        <f ca="1"/>
        <v>Groceries</v>
      </c>
      <c r="BL465">
        <f ca="1"/>
        <v>46515</v>
      </c>
      <c r="BM465">
        <f ca="1"/>
        <v>14561.360000000002</v>
      </c>
      <c r="BN465" t="str">
        <f ca="1"/>
        <v xml:space="preserve"> Checking</v>
      </c>
      <c r="BO465" t="str">
        <f ca="1"/>
        <v>Groceries</v>
      </c>
      <c r="BP465">
        <f ca="1"/>
        <v>46515</v>
      </c>
      <c r="BQ465">
        <f ca="1"/>
        <v>-12392.61</v>
      </c>
      <c r="BR465" t="str">
        <f ca="1"/>
        <v xml:space="preserve"> Credit</v>
      </c>
      <c r="BS465" t="str">
        <f ca="1"/>
        <v>Groceries</v>
      </c>
      <c r="BT465">
        <f ca="1"/>
        <v>46515</v>
      </c>
      <c r="BU465">
        <f ca="1"/>
        <v>38880.86</v>
      </c>
      <c r="BV465" t="str">
        <f ca="1"/>
        <v xml:space="preserve"> Savings</v>
      </c>
      <c r="BW465" t="str">
        <f ca="1"/>
        <v>Groceries</v>
      </c>
      <c r="BX465">
        <f ca="1"/>
        <v>46515</v>
      </c>
      <c r="BY465">
        <f ca="1"/>
        <v>43149.61</v>
      </c>
      <c r="BZ465" t="str">
        <f ca="1"/>
        <v xml:space="preserve"> Net Worth</v>
      </c>
    </row>
    <row r="466" spans="1:78" x14ac:dyDescent="0.25">
      <c r="A466" t="str">
        <f ca="1"/>
        <v>Groceries</v>
      </c>
      <c r="B466" s="8">
        <f ca="1"/>
        <v>46515</v>
      </c>
      <c r="C466" s="107">
        <f ca="1"/>
        <v>1483.5600000000045</v>
      </c>
      <c r="D466" t="str">
        <f ca="1"/>
        <v>Acct  1 - US Bank</v>
      </c>
      <c r="F466" t="str">
        <f ca="1"/>
        <v>Food &amp; Drinks</v>
      </c>
      <c r="G466" s="8">
        <f ca="1"/>
        <v>46515</v>
      </c>
      <c r="H466" s="107">
        <f ca="1"/>
        <v>14361.360000000002</v>
      </c>
      <c r="I466" s="107">
        <f ca="1"/>
        <v>-12392.61</v>
      </c>
      <c r="J466" s="107">
        <f ca="1"/>
        <v>38880.86</v>
      </c>
      <c r="K466" s="107">
        <f ca="1"/>
        <v>42949.61</v>
      </c>
      <c r="L466" s="107">
        <f ca="1"/>
        <v>1483.5600000000045</v>
      </c>
      <c r="M466" s="107">
        <f ca="1"/>
        <v>12877.799999999997</v>
      </c>
      <c r="N466" s="107">
        <f ca="1"/>
        <v>26704.39</v>
      </c>
      <c r="O466" s="107">
        <f ca="1"/>
        <v>114.43</v>
      </c>
      <c r="P466" s="107">
        <f ca="1"/>
        <v>12062.04</v>
      </c>
      <c r="Q466" s="107">
        <f ca="1"/>
        <v>-1661.04</v>
      </c>
      <c r="R466" s="107">
        <f ca="1"/>
        <v>-6459.82</v>
      </c>
      <c r="S466" s="107">
        <f ca="1"/>
        <v>-4271.75</v>
      </c>
      <c r="T466" s="107">
        <f ca="1"/>
        <v>0</v>
      </c>
      <c r="U466" s="107">
        <f ca="1"/>
        <v>2100</v>
      </c>
      <c r="W466" t="str">
        <f ca="1"/>
        <v>Food &amp; Drinks</v>
      </c>
      <c r="X466">
        <f ca="1"/>
        <v>46515</v>
      </c>
      <c r="Y466">
        <f ca="1"/>
        <v>1483.5600000000045</v>
      </c>
      <c r="Z466" t="str">
        <f ca="1"/>
        <v>Acct  1 - US Bank</v>
      </c>
      <c r="AA466" t="str">
        <f ca="1"/>
        <v>Food &amp; Drinks</v>
      </c>
      <c r="AB466">
        <f ca="1"/>
        <v>46515</v>
      </c>
      <c r="AC466">
        <f ca="1"/>
        <v>12877.799999999997</v>
      </c>
      <c r="AD466" t="str">
        <f ca="1"/>
        <v>Acct  2 - Wells Fargo</v>
      </c>
      <c r="AE466" t="str">
        <f ca="1"/>
        <v>Food &amp; Drinks</v>
      </c>
      <c r="AF466">
        <f ca="1"/>
        <v>46515</v>
      </c>
      <c r="AG466">
        <f ca="1"/>
        <v>26704.39</v>
      </c>
      <c r="AH466" t="str">
        <f ca="1"/>
        <v>Acct  3 - ADP</v>
      </c>
      <c r="AI466" t="str">
        <f ca="1"/>
        <v>Food &amp; Drinks</v>
      </c>
      <c r="AJ466">
        <f ca="1"/>
        <v>46515</v>
      </c>
      <c r="AK466">
        <f ca="1"/>
        <v>114.43</v>
      </c>
      <c r="AL466" t="str">
        <f ca="1"/>
        <v>Acct  4 - Marcus</v>
      </c>
      <c r="AM466" t="str">
        <f ca="1"/>
        <v>Food &amp; Drinks</v>
      </c>
      <c r="AN466">
        <f ca="1"/>
        <v>46515</v>
      </c>
      <c r="AO466">
        <f ca="1"/>
        <v>12062.04</v>
      </c>
      <c r="AP466" t="str">
        <f ca="1"/>
        <v>Acct  5 - T.Rowe Price</v>
      </c>
      <c r="AQ466" t="str">
        <f ca="1"/>
        <v>Food &amp; Drinks</v>
      </c>
      <c r="AR466">
        <f ca="1"/>
        <v>46515</v>
      </c>
      <c r="AS466">
        <f ca="1"/>
        <v>-1661.04</v>
      </c>
      <c r="AT466" t="str">
        <f ca="1"/>
        <v>Acct  6 - Platinum</v>
      </c>
      <c r="AU466" t="str">
        <f ca="1"/>
        <v>Food &amp; Drinks</v>
      </c>
      <c r="AV466">
        <f ca="1"/>
        <v>46515</v>
      </c>
      <c r="AW466">
        <f ca="1"/>
        <v>-6459.82</v>
      </c>
      <c r="AX466" t="str">
        <f ca="1"/>
        <v>Acct  7 - Visa Go</v>
      </c>
      <c r="AY466" t="str">
        <f ca="1"/>
        <v>Food &amp; Drinks</v>
      </c>
      <c r="AZ466">
        <f ca="1"/>
        <v>46515</v>
      </c>
      <c r="BA466">
        <f ca="1"/>
        <v>-4271.75</v>
      </c>
      <c r="BB466" t="str">
        <f ca="1"/>
        <v>Acct  8 - CareCredit</v>
      </c>
      <c r="BC466" t="str">
        <f ca="1"/>
        <v>Food &amp; Drinks</v>
      </c>
      <c r="BD466">
        <f ca="1"/>
        <v>46515</v>
      </c>
      <c r="BE466">
        <f ca="1"/>
        <v>0</v>
      </c>
      <c r="BF466" t="str">
        <f ca="1"/>
        <v>Acct  9 - Costco</v>
      </c>
      <c r="BG466" t="str">
        <f ca="1"/>
        <v>Food &amp; Drinks</v>
      </c>
      <c r="BH466">
        <f ca="1"/>
        <v>46515</v>
      </c>
      <c r="BI466">
        <f ca="1"/>
        <v>2100</v>
      </c>
      <c r="BJ466" t="str">
        <f ca="1"/>
        <v xml:space="preserve">Acct 10 - </v>
      </c>
      <c r="BK466" t="str">
        <f ca="1"/>
        <v>Food &amp; Drinks</v>
      </c>
      <c r="BL466">
        <f ca="1"/>
        <v>46515</v>
      </c>
      <c r="BM466">
        <f ca="1"/>
        <v>14361.360000000002</v>
      </c>
      <c r="BN466" t="str">
        <f ca="1"/>
        <v xml:space="preserve"> Checking</v>
      </c>
      <c r="BO466" t="str">
        <f ca="1"/>
        <v>Food &amp; Drinks</v>
      </c>
      <c r="BP466">
        <f ca="1"/>
        <v>46515</v>
      </c>
      <c r="BQ466">
        <f ca="1"/>
        <v>-12392.61</v>
      </c>
      <c r="BR466" t="str">
        <f ca="1"/>
        <v xml:space="preserve"> Credit</v>
      </c>
      <c r="BS466" t="str">
        <f ca="1"/>
        <v>Food &amp; Drinks</v>
      </c>
      <c r="BT466">
        <f ca="1"/>
        <v>46515</v>
      </c>
      <c r="BU466">
        <f ca="1"/>
        <v>38880.86</v>
      </c>
      <c r="BV466" t="str">
        <f ca="1"/>
        <v xml:space="preserve"> Savings</v>
      </c>
      <c r="BW466" t="str">
        <f ca="1"/>
        <v>Food &amp; Drinks</v>
      </c>
      <c r="BX466">
        <f ca="1"/>
        <v>46515</v>
      </c>
      <c r="BY466">
        <f ca="1"/>
        <v>42949.61</v>
      </c>
      <c r="BZ466" t="str">
        <f ca="1"/>
        <v xml:space="preserve"> Net Worth</v>
      </c>
    </row>
    <row r="467" spans="1:78" x14ac:dyDescent="0.25">
      <c r="A467" t="str">
        <f ca="1"/>
        <v>Food &amp; Drinks</v>
      </c>
      <c r="B467" s="8">
        <f ca="1"/>
        <v>46515</v>
      </c>
      <c r="C467" s="107">
        <f ca="1"/>
        <v>1483.5600000000045</v>
      </c>
      <c r="D467" t="str">
        <f ca="1"/>
        <v>Acct  1 - US Bank</v>
      </c>
      <c r="F467" t="str">
        <f ca="1"/>
        <v>Sony</v>
      </c>
      <c r="G467" s="8">
        <f ca="1"/>
        <v>46515</v>
      </c>
      <c r="H467" s="107">
        <f ca="1"/>
        <v>14343.370000000003</v>
      </c>
      <c r="I467" s="107">
        <f ca="1"/>
        <v>-12392.61</v>
      </c>
      <c r="J467" s="107">
        <f ca="1"/>
        <v>38880.86</v>
      </c>
      <c r="K467" s="107">
        <f ca="1"/>
        <v>42931.62</v>
      </c>
      <c r="L467" s="107">
        <f ca="1"/>
        <v>1465.5700000000045</v>
      </c>
      <c r="M467" s="107">
        <f ca="1"/>
        <v>12877.799999999997</v>
      </c>
      <c r="N467" s="107">
        <f ca="1"/>
        <v>26704.39</v>
      </c>
      <c r="O467" s="107">
        <f ca="1"/>
        <v>114.43</v>
      </c>
      <c r="P467" s="107">
        <f ca="1"/>
        <v>12062.04</v>
      </c>
      <c r="Q467" s="107">
        <f ca="1"/>
        <v>-1661.04</v>
      </c>
      <c r="R467" s="107">
        <f ca="1"/>
        <v>-6459.82</v>
      </c>
      <c r="S467" s="107">
        <f ca="1"/>
        <v>-4271.75</v>
      </c>
      <c r="T467" s="107">
        <f ca="1"/>
        <v>0</v>
      </c>
      <c r="U467" s="107">
        <f ca="1"/>
        <v>2100</v>
      </c>
      <c r="W467" t="str">
        <f ca="1"/>
        <v>Sony</v>
      </c>
      <c r="X467">
        <f ca="1"/>
        <v>46515</v>
      </c>
      <c r="Y467">
        <f ca="1"/>
        <v>1465.5700000000045</v>
      </c>
      <c r="Z467" t="str">
        <f ca="1"/>
        <v>Acct  1 - US Bank</v>
      </c>
      <c r="AA467" t="str">
        <f ca="1"/>
        <v>Sony</v>
      </c>
      <c r="AB467">
        <f ca="1"/>
        <v>46515</v>
      </c>
      <c r="AC467">
        <f ca="1"/>
        <v>12877.799999999997</v>
      </c>
      <c r="AD467" t="str">
        <f ca="1"/>
        <v>Acct  2 - Wells Fargo</v>
      </c>
      <c r="AE467" t="str">
        <f ca="1"/>
        <v>Sony</v>
      </c>
      <c r="AF467">
        <f ca="1"/>
        <v>46515</v>
      </c>
      <c r="AG467">
        <f ca="1"/>
        <v>26704.39</v>
      </c>
      <c r="AH467" t="str">
        <f ca="1"/>
        <v>Acct  3 - ADP</v>
      </c>
      <c r="AI467" t="str">
        <f ca="1"/>
        <v>Sony</v>
      </c>
      <c r="AJ467">
        <f ca="1"/>
        <v>46515</v>
      </c>
      <c r="AK467">
        <f ca="1"/>
        <v>114.43</v>
      </c>
      <c r="AL467" t="str">
        <f ca="1"/>
        <v>Acct  4 - Marcus</v>
      </c>
      <c r="AM467" t="str">
        <f ca="1"/>
        <v>Sony</v>
      </c>
      <c r="AN467">
        <f ca="1"/>
        <v>46515</v>
      </c>
      <c r="AO467">
        <f ca="1"/>
        <v>12062.04</v>
      </c>
      <c r="AP467" t="str">
        <f ca="1"/>
        <v>Acct  5 - T.Rowe Price</v>
      </c>
      <c r="AQ467" t="str">
        <f ca="1"/>
        <v>Sony</v>
      </c>
      <c r="AR467">
        <f ca="1"/>
        <v>46515</v>
      </c>
      <c r="AS467">
        <f ca="1"/>
        <v>-1661.04</v>
      </c>
      <c r="AT467" t="str">
        <f ca="1"/>
        <v>Acct  6 - Platinum</v>
      </c>
      <c r="AU467" t="str">
        <f ca="1"/>
        <v>Sony</v>
      </c>
      <c r="AV467">
        <f ca="1"/>
        <v>46515</v>
      </c>
      <c r="AW467">
        <f ca="1"/>
        <v>-6459.82</v>
      </c>
      <c r="AX467" t="str">
        <f ca="1"/>
        <v>Acct  7 - Visa Go</v>
      </c>
      <c r="AY467" t="str">
        <f ca="1"/>
        <v>Sony</v>
      </c>
      <c r="AZ467">
        <f ca="1"/>
        <v>46515</v>
      </c>
      <c r="BA467">
        <f ca="1"/>
        <v>-4271.75</v>
      </c>
      <c r="BB467" t="str">
        <f ca="1"/>
        <v>Acct  8 - CareCredit</v>
      </c>
      <c r="BC467" t="str">
        <f ca="1"/>
        <v>Sony</v>
      </c>
      <c r="BD467">
        <f ca="1"/>
        <v>46515</v>
      </c>
      <c r="BE467">
        <f ca="1"/>
        <v>0</v>
      </c>
      <c r="BF467" t="str">
        <f ca="1"/>
        <v>Acct  9 - Costco</v>
      </c>
      <c r="BG467" t="str">
        <f ca="1"/>
        <v>Sony</v>
      </c>
      <c r="BH467">
        <f ca="1"/>
        <v>46515</v>
      </c>
      <c r="BI467">
        <f ca="1"/>
        <v>2100</v>
      </c>
      <c r="BJ467" t="str">
        <f ca="1"/>
        <v xml:space="preserve">Acct 10 - </v>
      </c>
      <c r="BK467" t="str">
        <f ca="1"/>
        <v>Sony</v>
      </c>
      <c r="BL467">
        <f ca="1"/>
        <v>46515</v>
      </c>
      <c r="BM467">
        <f ca="1"/>
        <v>14343.370000000003</v>
      </c>
      <c r="BN467" t="str">
        <f ca="1"/>
        <v xml:space="preserve"> Checking</v>
      </c>
      <c r="BO467" t="str">
        <f ca="1"/>
        <v>Sony</v>
      </c>
      <c r="BP467">
        <f ca="1"/>
        <v>46515</v>
      </c>
      <c r="BQ467">
        <f ca="1"/>
        <v>-12392.61</v>
      </c>
      <c r="BR467" t="str">
        <f ca="1"/>
        <v xml:space="preserve"> Credit</v>
      </c>
      <c r="BS467" t="str">
        <f ca="1"/>
        <v>Sony</v>
      </c>
      <c r="BT467">
        <f ca="1"/>
        <v>46515</v>
      </c>
      <c r="BU467">
        <f ca="1"/>
        <v>38880.86</v>
      </c>
      <c r="BV467" t="str">
        <f ca="1"/>
        <v xml:space="preserve"> Savings</v>
      </c>
      <c r="BW467" t="str">
        <f ca="1"/>
        <v>Sony</v>
      </c>
      <c r="BX467">
        <f ca="1"/>
        <v>46515</v>
      </c>
      <c r="BY467">
        <f ca="1"/>
        <v>42931.62</v>
      </c>
      <c r="BZ467" t="str">
        <f ca="1"/>
        <v xml:space="preserve"> Net Worth</v>
      </c>
    </row>
    <row r="468" spans="1:78" x14ac:dyDescent="0.25">
      <c r="A468" t="str">
        <f ca="1"/>
        <v>Sony</v>
      </c>
      <c r="B468" s="8">
        <f ca="1"/>
        <v>46515</v>
      </c>
      <c r="C468" s="107">
        <f ca="1"/>
        <v>1465.5700000000045</v>
      </c>
      <c r="D468" t="str">
        <f ca="1"/>
        <v>Acct  1 - US Bank</v>
      </c>
      <c r="F468" t="str">
        <f ca="1"/>
        <v>Phone Insurance</v>
      </c>
      <c r="G468" s="8">
        <f ca="1"/>
        <v>46515</v>
      </c>
      <c r="H468" s="107">
        <f ca="1"/>
        <v>14335.370000000003</v>
      </c>
      <c r="I468" s="107">
        <f ca="1"/>
        <v>-12392.61</v>
      </c>
      <c r="J468" s="107">
        <f ca="1"/>
        <v>38880.86</v>
      </c>
      <c r="K468" s="107">
        <f ca="1"/>
        <v>42923.62</v>
      </c>
      <c r="L468" s="107">
        <f ca="1"/>
        <v>1457.5700000000045</v>
      </c>
      <c r="M468" s="107">
        <f ca="1"/>
        <v>12877.799999999997</v>
      </c>
      <c r="N468" s="107">
        <f ca="1"/>
        <v>26704.39</v>
      </c>
      <c r="O468" s="107">
        <f ca="1"/>
        <v>114.43</v>
      </c>
      <c r="P468" s="107">
        <f ca="1"/>
        <v>12062.04</v>
      </c>
      <c r="Q468" s="107">
        <f ca="1"/>
        <v>-1661.04</v>
      </c>
      <c r="R468" s="107">
        <f ca="1"/>
        <v>-6459.82</v>
      </c>
      <c r="S468" s="107">
        <f ca="1"/>
        <v>-4271.75</v>
      </c>
      <c r="T468" s="107">
        <f ca="1"/>
        <v>0</v>
      </c>
      <c r="U468" s="107">
        <f ca="1"/>
        <v>2100</v>
      </c>
      <c r="W468" t="str">
        <f ca="1"/>
        <v>Phone Insurance</v>
      </c>
      <c r="X468">
        <f ca="1"/>
        <v>46515</v>
      </c>
      <c r="Y468">
        <f ca="1"/>
        <v>1457.5700000000045</v>
      </c>
      <c r="Z468" t="str">
        <f ca="1"/>
        <v>Acct  1 - US Bank</v>
      </c>
      <c r="AA468" t="str">
        <f ca="1"/>
        <v>Phone Insurance</v>
      </c>
      <c r="AB468">
        <f ca="1"/>
        <v>46515</v>
      </c>
      <c r="AC468">
        <f ca="1"/>
        <v>12877.799999999997</v>
      </c>
      <c r="AD468" t="str">
        <f ca="1"/>
        <v>Acct  2 - Wells Fargo</v>
      </c>
      <c r="AE468" t="str">
        <f ca="1"/>
        <v>Phone Insurance</v>
      </c>
      <c r="AF468">
        <f ca="1"/>
        <v>46515</v>
      </c>
      <c r="AG468">
        <f ca="1"/>
        <v>26704.39</v>
      </c>
      <c r="AH468" t="str">
        <f ca="1"/>
        <v>Acct  3 - ADP</v>
      </c>
      <c r="AI468" t="str">
        <f ca="1"/>
        <v>Phone Insurance</v>
      </c>
      <c r="AJ468">
        <f ca="1"/>
        <v>46515</v>
      </c>
      <c r="AK468">
        <f ca="1"/>
        <v>114.43</v>
      </c>
      <c r="AL468" t="str">
        <f ca="1"/>
        <v>Acct  4 - Marcus</v>
      </c>
      <c r="AM468" t="str">
        <f ca="1"/>
        <v>Phone Insurance</v>
      </c>
      <c r="AN468">
        <f ca="1"/>
        <v>46515</v>
      </c>
      <c r="AO468">
        <f ca="1"/>
        <v>12062.04</v>
      </c>
      <c r="AP468" t="str">
        <f ca="1"/>
        <v>Acct  5 - T.Rowe Price</v>
      </c>
      <c r="AQ468" t="str">
        <f ca="1"/>
        <v>Phone Insurance</v>
      </c>
      <c r="AR468">
        <f ca="1"/>
        <v>46515</v>
      </c>
      <c r="AS468">
        <f ca="1"/>
        <v>-1661.04</v>
      </c>
      <c r="AT468" t="str">
        <f ca="1"/>
        <v>Acct  6 - Platinum</v>
      </c>
      <c r="AU468" t="str">
        <f ca="1"/>
        <v>Phone Insurance</v>
      </c>
      <c r="AV468">
        <f ca="1"/>
        <v>46515</v>
      </c>
      <c r="AW468">
        <f ca="1"/>
        <v>-6459.82</v>
      </c>
      <c r="AX468" t="str">
        <f ca="1"/>
        <v>Acct  7 - Visa Go</v>
      </c>
      <c r="AY468" t="str">
        <f ca="1"/>
        <v>Phone Insurance</v>
      </c>
      <c r="AZ468">
        <f ca="1"/>
        <v>46515</v>
      </c>
      <c r="BA468">
        <f ca="1"/>
        <v>-4271.75</v>
      </c>
      <c r="BB468" t="str">
        <f ca="1"/>
        <v>Acct  8 - CareCredit</v>
      </c>
      <c r="BC468" t="str">
        <f ca="1"/>
        <v>Phone Insurance</v>
      </c>
      <c r="BD468">
        <f ca="1"/>
        <v>46515</v>
      </c>
      <c r="BE468">
        <f ca="1"/>
        <v>0</v>
      </c>
      <c r="BF468" t="str">
        <f ca="1"/>
        <v>Acct  9 - Costco</v>
      </c>
      <c r="BG468" t="str">
        <f ca="1"/>
        <v>Phone Insurance</v>
      </c>
      <c r="BH468">
        <f ca="1"/>
        <v>46515</v>
      </c>
      <c r="BI468">
        <f ca="1"/>
        <v>2100</v>
      </c>
      <c r="BJ468" t="str">
        <f ca="1"/>
        <v xml:space="preserve">Acct 10 - </v>
      </c>
      <c r="BK468" t="str">
        <f ca="1"/>
        <v>Phone Insurance</v>
      </c>
      <c r="BL468">
        <f ca="1"/>
        <v>46515</v>
      </c>
      <c r="BM468">
        <f ca="1"/>
        <v>14335.370000000003</v>
      </c>
      <c r="BN468" t="str">
        <f ca="1"/>
        <v xml:space="preserve"> Checking</v>
      </c>
      <c r="BO468" t="str">
        <f ca="1"/>
        <v>Phone Insurance</v>
      </c>
      <c r="BP468">
        <f ca="1"/>
        <v>46515</v>
      </c>
      <c r="BQ468">
        <f ca="1"/>
        <v>-12392.61</v>
      </c>
      <c r="BR468" t="str">
        <f ca="1"/>
        <v xml:space="preserve"> Credit</v>
      </c>
      <c r="BS468" t="str">
        <f ca="1"/>
        <v>Phone Insurance</v>
      </c>
      <c r="BT468">
        <f ca="1"/>
        <v>46515</v>
      </c>
      <c r="BU468">
        <f ca="1"/>
        <v>38880.86</v>
      </c>
      <c r="BV468" t="str">
        <f ca="1"/>
        <v xml:space="preserve"> Savings</v>
      </c>
      <c r="BW468" t="str">
        <f ca="1"/>
        <v>Phone Insurance</v>
      </c>
      <c r="BX468">
        <f ca="1"/>
        <v>46515</v>
      </c>
      <c r="BY468">
        <f ca="1"/>
        <v>42923.62</v>
      </c>
      <c r="BZ468" t="str">
        <f ca="1"/>
        <v xml:space="preserve"> Net Worth</v>
      </c>
    </row>
    <row r="469" spans="1:78" x14ac:dyDescent="0.25">
      <c r="A469" t="str">
        <f ca="1"/>
        <v>Phone Insurance</v>
      </c>
      <c r="B469" s="8">
        <f ca="1"/>
        <v>46515</v>
      </c>
      <c r="C469" s="107">
        <f ca="1"/>
        <v>1457.5700000000045</v>
      </c>
      <c r="D469" t="str">
        <f ca="1"/>
        <v>Acct  1 - US Bank</v>
      </c>
      <c r="F469" t="str">
        <f ca="1"/>
        <v>Amazon</v>
      </c>
      <c r="G469" s="8">
        <f ca="1"/>
        <v>46516</v>
      </c>
      <c r="H469" s="107">
        <f ca="1"/>
        <v>14319.220000000001</v>
      </c>
      <c r="I469" s="107">
        <f ca="1"/>
        <v>-12392.61</v>
      </c>
      <c r="J469" s="107">
        <f ca="1"/>
        <v>38880.86</v>
      </c>
      <c r="K469" s="107">
        <f ca="1"/>
        <v>42907.47</v>
      </c>
      <c r="L469" s="107">
        <f ca="1"/>
        <v>1441.4200000000044</v>
      </c>
      <c r="M469" s="107">
        <f ca="1"/>
        <v>12877.799999999997</v>
      </c>
      <c r="N469" s="107">
        <f ca="1"/>
        <v>26704.39</v>
      </c>
      <c r="O469" s="107">
        <f ca="1"/>
        <v>114.43</v>
      </c>
      <c r="P469" s="107">
        <f ca="1"/>
        <v>12062.04</v>
      </c>
      <c r="Q469" s="107">
        <f ca="1"/>
        <v>-1661.04</v>
      </c>
      <c r="R469" s="107">
        <f ca="1"/>
        <v>-6459.82</v>
      </c>
      <c r="S469" s="107">
        <f ca="1"/>
        <v>-4271.75</v>
      </c>
      <c r="T469" s="107">
        <f ca="1"/>
        <v>0</v>
      </c>
      <c r="U469" s="107">
        <f ca="1"/>
        <v>2100</v>
      </c>
      <c r="W469" t="str">
        <f ca="1"/>
        <v>Amazon</v>
      </c>
      <c r="X469">
        <f ca="1"/>
        <v>46516</v>
      </c>
      <c r="Y469">
        <f ca="1"/>
        <v>1441.4200000000044</v>
      </c>
      <c r="Z469" t="str">
        <f ca="1"/>
        <v>Acct  1 - US Bank</v>
      </c>
      <c r="AA469" t="str">
        <f ca="1"/>
        <v>Amazon</v>
      </c>
      <c r="AB469">
        <f ca="1"/>
        <v>46516</v>
      </c>
      <c r="AC469">
        <f ca="1"/>
        <v>12877.799999999997</v>
      </c>
      <c r="AD469" t="str">
        <f ca="1"/>
        <v>Acct  2 - Wells Fargo</v>
      </c>
      <c r="AE469" t="str">
        <f ca="1"/>
        <v>Amazon</v>
      </c>
      <c r="AF469">
        <f ca="1"/>
        <v>46516</v>
      </c>
      <c r="AG469">
        <f ca="1"/>
        <v>26704.39</v>
      </c>
      <c r="AH469" t="str">
        <f ca="1"/>
        <v>Acct  3 - ADP</v>
      </c>
      <c r="AI469" t="str">
        <f ca="1"/>
        <v>Amazon</v>
      </c>
      <c r="AJ469">
        <f ca="1"/>
        <v>46516</v>
      </c>
      <c r="AK469">
        <f ca="1"/>
        <v>114.43</v>
      </c>
      <c r="AL469" t="str">
        <f ca="1"/>
        <v>Acct  4 - Marcus</v>
      </c>
      <c r="AM469" t="str">
        <f ca="1"/>
        <v>Amazon</v>
      </c>
      <c r="AN469">
        <f ca="1"/>
        <v>46516</v>
      </c>
      <c r="AO469">
        <f ca="1"/>
        <v>12062.04</v>
      </c>
      <c r="AP469" t="str">
        <f ca="1"/>
        <v>Acct  5 - T.Rowe Price</v>
      </c>
      <c r="AQ469" t="str">
        <f ca="1"/>
        <v>Amazon</v>
      </c>
      <c r="AR469">
        <f ca="1"/>
        <v>46516</v>
      </c>
      <c r="AS469">
        <f ca="1"/>
        <v>-1661.04</v>
      </c>
      <c r="AT469" t="str">
        <f ca="1"/>
        <v>Acct  6 - Platinum</v>
      </c>
      <c r="AU469" t="str">
        <f ca="1"/>
        <v>Amazon</v>
      </c>
      <c r="AV469">
        <f ca="1"/>
        <v>46516</v>
      </c>
      <c r="AW469">
        <f ca="1"/>
        <v>-6459.82</v>
      </c>
      <c r="AX469" t="str">
        <f ca="1"/>
        <v>Acct  7 - Visa Go</v>
      </c>
      <c r="AY469" t="str">
        <f ca="1"/>
        <v>Amazon</v>
      </c>
      <c r="AZ469">
        <f ca="1"/>
        <v>46516</v>
      </c>
      <c r="BA469">
        <f ca="1"/>
        <v>-4271.75</v>
      </c>
      <c r="BB469" t="str">
        <f ca="1"/>
        <v>Acct  8 - CareCredit</v>
      </c>
      <c r="BC469" t="str">
        <f ca="1"/>
        <v>Amazon</v>
      </c>
      <c r="BD469">
        <f ca="1"/>
        <v>46516</v>
      </c>
      <c r="BE469">
        <f ca="1"/>
        <v>0</v>
      </c>
      <c r="BF469" t="str">
        <f ca="1"/>
        <v>Acct  9 - Costco</v>
      </c>
      <c r="BG469" t="str">
        <f ca="1"/>
        <v>Amazon</v>
      </c>
      <c r="BH469">
        <f ca="1"/>
        <v>46516</v>
      </c>
      <c r="BI469">
        <f ca="1"/>
        <v>2100</v>
      </c>
      <c r="BJ469" t="str">
        <f ca="1"/>
        <v xml:space="preserve">Acct 10 - </v>
      </c>
      <c r="BK469" t="str">
        <f ca="1"/>
        <v>Amazon</v>
      </c>
      <c r="BL469">
        <f ca="1"/>
        <v>46516</v>
      </c>
      <c r="BM469">
        <f ca="1"/>
        <v>14319.220000000001</v>
      </c>
      <c r="BN469" t="str">
        <f ca="1"/>
        <v xml:space="preserve"> Checking</v>
      </c>
      <c r="BO469" t="str">
        <f ca="1"/>
        <v>Amazon</v>
      </c>
      <c r="BP469">
        <f ca="1"/>
        <v>46516</v>
      </c>
      <c r="BQ469">
        <f ca="1"/>
        <v>-12392.61</v>
      </c>
      <c r="BR469" t="str">
        <f ca="1"/>
        <v xml:space="preserve"> Credit</v>
      </c>
      <c r="BS469" t="str">
        <f ca="1"/>
        <v>Amazon</v>
      </c>
      <c r="BT469">
        <f ca="1"/>
        <v>46516</v>
      </c>
      <c r="BU469">
        <f ca="1"/>
        <v>38880.86</v>
      </c>
      <c r="BV469" t="str">
        <f ca="1"/>
        <v xml:space="preserve"> Savings</v>
      </c>
      <c r="BW469" t="str">
        <f ca="1"/>
        <v>Amazon</v>
      </c>
      <c r="BX469">
        <f ca="1"/>
        <v>46516</v>
      </c>
      <c r="BY469">
        <f ca="1"/>
        <v>42907.47</v>
      </c>
      <c r="BZ469" t="str">
        <f ca="1"/>
        <v xml:space="preserve"> Net Worth</v>
      </c>
    </row>
    <row r="470" spans="1:78" x14ac:dyDescent="0.25">
      <c r="A470" t="str">
        <f ca="1"/>
        <v>Amazon</v>
      </c>
      <c r="B470" s="8">
        <f ca="1"/>
        <v>46516</v>
      </c>
      <c r="C470" s="107">
        <f ca="1"/>
        <v>1441.4200000000044</v>
      </c>
      <c r="D470" t="str">
        <f ca="1"/>
        <v>Acct  1 - US Bank</v>
      </c>
      <c r="F470" t="str">
        <f ca="1"/>
        <v>Viso Go</v>
      </c>
      <c r="G470" s="8">
        <f ca="1"/>
        <v>46518</v>
      </c>
      <c r="H470" s="107">
        <f ca="1"/>
        <v>14044.220000000001</v>
      </c>
      <c r="I470" s="107">
        <f ca="1"/>
        <v>-12246.61</v>
      </c>
      <c r="J470" s="107">
        <f ca="1"/>
        <v>38880.86</v>
      </c>
      <c r="K470" s="107">
        <f ca="1"/>
        <v>42778.47</v>
      </c>
      <c r="L470" s="107">
        <f ca="1"/>
        <v>1166.4200000000044</v>
      </c>
      <c r="M470" s="107">
        <f ca="1"/>
        <v>12877.799999999997</v>
      </c>
      <c r="N470" s="107">
        <f ca="1"/>
        <v>26704.39</v>
      </c>
      <c r="O470" s="107">
        <f ca="1"/>
        <v>114.43</v>
      </c>
      <c r="P470" s="107">
        <f ca="1"/>
        <v>12062.04</v>
      </c>
      <c r="Q470" s="107">
        <f ca="1"/>
        <v>-1661.04</v>
      </c>
      <c r="R470" s="107">
        <f ca="1"/>
        <v>-6313.82</v>
      </c>
      <c r="S470" s="107">
        <f ca="1"/>
        <v>-4271.75</v>
      </c>
      <c r="T470" s="107">
        <f ca="1"/>
        <v>0</v>
      </c>
      <c r="U470" s="107">
        <f ca="1"/>
        <v>2100</v>
      </c>
      <c r="W470" t="str">
        <f ca="1"/>
        <v>Viso Go</v>
      </c>
      <c r="X470">
        <f ca="1"/>
        <v>46518</v>
      </c>
      <c r="Y470">
        <f ca="1"/>
        <v>1166.4200000000044</v>
      </c>
      <c r="Z470" t="str">
        <f ca="1"/>
        <v>Acct  1 - US Bank</v>
      </c>
      <c r="AA470" t="str">
        <f ca="1"/>
        <v>Viso Go</v>
      </c>
      <c r="AB470">
        <f ca="1"/>
        <v>46518</v>
      </c>
      <c r="AC470">
        <f ca="1"/>
        <v>12877.799999999997</v>
      </c>
      <c r="AD470" t="str">
        <f ca="1"/>
        <v>Acct  2 - Wells Fargo</v>
      </c>
      <c r="AE470" t="str">
        <f ca="1"/>
        <v>Viso Go</v>
      </c>
      <c r="AF470">
        <f ca="1"/>
        <v>46518</v>
      </c>
      <c r="AG470">
        <f ca="1"/>
        <v>26704.39</v>
      </c>
      <c r="AH470" t="str">
        <f ca="1"/>
        <v>Acct  3 - ADP</v>
      </c>
      <c r="AI470" t="str">
        <f ca="1"/>
        <v>Viso Go</v>
      </c>
      <c r="AJ470">
        <f ca="1"/>
        <v>46518</v>
      </c>
      <c r="AK470">
        <f ca="1"/>
        <v>114.43</v>
      </c>
      <c r="AL470" t="str">
        <f ca="1"/>
        <v>Acct  4 - Marcus</v>
      </c>
      <c r="AM470" t="str">
        <f ca="1"/>
        <v>Viso Go</v>
      </c>
      <c r="AN470">
        <f ca="1"/>
        <v>46518</v>
      </c>
      <c r="AO470">
        <f ca="1"/>
        <v>12062.04</v>
      </c>
      <c r="AP470" t="str">
        <f ca="1"/>
        <v>Acct  5 - T.Rowe Price</v>
      </c>
      <c r="AQ470" t="str">
        <f ca="1"/>
        <v>Viso Go</v>
      </c>
      <c r="AR470">
        <f ca="1"/>
        <v>46518</v>
      </c>
      <c r="AS470">
        <f ca="1"/>
        <v>-1661.04</v>
      </c>
      <c r="AT470" t="str">
        <f ca="1"/>
        <v>Acct  6 - Platinum</v>
      </c>
      <c r="AU470" t="str">
        <f ca="1"/>
        <v>Viso Go</v>
      </c>
      <c r="AV470">
        <f ca="1"/>
        <v>46518</v>
      </c>
      <c r="AW470">
        <f ca="1"/>
        <v>-6313.82</v>
      </c>
      <c r="AX470" t="str">
        <f ca="1"/>
        <v>Acct  7 - Visa Go</v>
      </c>
      <c r="AY470" t="str">
        <f ca="1"/>
        <v>Viso Go</v>
      </c>
      <c r="AZ470">
        <f ca="1"/>
        <v>46518</v>
      </c>
      <c r="BA470">
        <f ca="1"/>
        <v>-4271.75</v>
      </c>
      <c r="BB470" t="str">
        <f ca="1"/>
        <v>Acct  8 - CareCredit</v>
      </c>
      <c r="BC470" t="str">
        <f ca="1"/>
        <v>Viso Go</v>
      </c>
      <c r="BD470">
        <f ca="1"/>
        <v>46518</v>
      </c>
      <c r="BE470">
        <f ca="1"/>
        <v>0</v>
      </c>
      <c r="BF470" t="str">
        <f ca="1"/>
        <v>Acct  9 - Costco</v>
      </c>
      <c r="BG470" t="str">
        <f ca="1"/>
        <v>Viso Go</v>
      </c>
      <c r="BH470">
        <f ca="1"/>
        <v>46518</v>
      </c>
      <c r="BI470">
        <f ca="1"/>
        <v>2100</v>
      </c>
      <c r="BJ470" t="str">
        <f ca="1"/>
        <v xml:space="preserve">Acct 10 - </v>
      </c>
      <c r="BK470" t="str">
        <f ca="1"/>
        <v>Viso Go</v>
      </c>
      <c r="BL470">
        <f ca="1"/>
        <v>46518</v>
      </c>
      <c r="BM470">
        <f ca="1"/>
        <v>14044.220000000001</v>
      </c>
      <c r="BN470" t="str">
        <f ca="1"/>
        <v xml:space="preserve"> Checking</v>
      </c>
      <c r="BO470" t="str">
        <f ca="1"/>
        <v>Viso Go</v>
      </c>
      <c r="BP470">
        <f ca="1"/>
        <v>46518</v>
      </c>
      <c r="BQ470">
        <f ca="1"/>
        <v>-12246.61</v>
      </c>
      <c r="BR470" t="str">
        <f ca="1"/>
        <v xml:space="preserve"> Credit</v>
      </c>
      <c r="BS470" t="str">
        <f ca="1"/>
        <v>Viso Go</v>
      </c>
      <c r="BT470">
        <f ca="1"/>
        <v>46518</v>
      </c>
      <c r="BU470">
        <f ca="1"/>
        <v>38880.86</v>
      </c>
      <c r="BV470" t="str">
        <f ca="1"/>
        <v xml:space="preserve"> Savings</v>
      </c>
      <c r="BW470" t="str">
        <f ca="1"/>
        <v>Viso Go</v>
      </c>
      <c r="BX470">
        <f ca="1"/>
        <v>46518</v>
      </c>
      <c r="BY470">
        <f ca="1"/>
        <v>42778.47</v>
      </c>
      <c r="BZ470" t="str">
        <f ca="1"/>
        <v xml:space="preserve"> Net Worth</v>
      </c>
    </row>
    <row r="471" spans="1:78" x14ac:dyDescent="0.25">
      <c r="A471" t="str">
        <f ca="1"/>
        <v>Viso Go</v>
      </c>
      <c r="B471" s="8">
        <f ca="1"/>
        <v>46518</v>
      </c>
      <c r="C471" s="107">
        <f ca="1"/>
        <v>1166.4200000000044</v>
      </c>
      <c r="D471" t="str">
        <f ca="1"/>
        <v>Acct  1 - US Bank</v>
      </c>
      <c r="F471" t="str">
        <f ca="1"/>
        <v>Motorcycle</v>
      </c>
      <c r="G471" s="8">
        <f ca="1"/>
        <v>46523</v>
      </c>
      <c r="H471" s="107">
        <f ca="1"/>
        <v>13893.840000000002</v>
      </c>
      <c r="I471" s="107">
        <f ca="1"/>
        <v>-12246.61</v>
      </c>
      <c r="J471" s="107">
        <f ca="1"/>
        <v>38880.86</v>
      </c>
      <c r="K471" s="107">
        <f ca="1"/>
        <v>42628.090000000004</v>
      </c>
      <c r="L471" s="107">
        <f ca="1"/>
        <v>1016.0400000000044</v>
      </c>
      <c r="M471" s="107">
        <f ca="1"/>
        <v>12877.799999999997</v>
      </c>
      <c r="N471" s="107">
        <f ca="1"/>
        <v>26704.39</v>
      </c>
      <c r="O471" s="107">
        <f ca="1"/>
        <v>114.43</v>
      </c>
      <c r="P471" s="107">
        <f ca="1"/>
        <v>12062.04</v>
      </c>
      <c r="Q471" s="107">
        <f ca="1"/>
        <v>-1661.04</v>
      </c>
      <c r="R471" s="107">
        <f ca="1"/>
        <v>-6313.82</v>
      </c>
      <c r="S471" s="107">
        <f ca="1"/>
        <v>-4271.75</v>
      </c>
      <c r="T471" s="107">
        <f ca="1"/>
        <v>0</v>
      </c>
      <c r="U471" s="107">
        <f ca="1"/>
        <v>2100</v>
      </c>
      <c r="W471" t="str">
        <f ca="1"/>
        <v>Motorcycle</v>
      </c>
      <c r="X471">
        <f ca="1"/>
        <v>46523</v>
      </c>
      <c r="Y471">
        <f ca="1"/>
        <v>1016.0400000000044</v>
      </c>
      <c r="Z471" t="str">
        <f ca="1"/>
        <v>Acct  1 - US Bank</v>
      </c>
      <c r="AA471" t="str">
        <f ca="1"/>
        <v>Motorcycle</v>
      </c>
      <c r="AB471">
        <f ca="1"/>
        <v>46523</v>
      </c>
      <c r="AC471">
        <f ca="1"/>
        <v>12877.799999999997</v>
      </c>
      <c r="AD471" t="str">
        <f ca="1"/>
        <v>Acct  2 - Wells Fargo</v>
      </c>
      <c r="AE471" t="str">
        <f ca="1"/>
        <v>Motorcycle</v>
      </c>
      <c r="AF471">
        <f ca="1"/>
        <v>46523</v>
      </c>
      <c r="AG471">
        <f ca="1"/>
        <v>26704.39</v>
      </c>
      <c r="AH471" t="str">
        <f ca="1"/>
        <v>Acct  3 - ADP</v>
      </c>
      <c r="AI471" t="str">
        <f ca="1"/>
        <v>Motorcycle</v>
      </c>
      <c r="AJ471">
        <f ca="1"/>
        <v>46523</v>
      </c>
      <c r="AK471">
        <f ca="1"/>
        <v>114.43</v>
      </c>
      <c r="AL471" t="str">
        <f ca="1"/>
        <v>Acct  4 - Marcus</v>
      </c>
      <c r="AM471" t="str">
        <f ca="1"/>
        <v>Motorcycle</v>
      </c>
      <c r="AN471">
        <f ca="1"/>
        <v>46523</v>
      </c>
      <c r="AO471">
        <f ca="1"/>
        <v>12062.04</v>
      </c>
      <c r="AP471" t="str">
        <f ca="1"/>
        <v>Acct  5 - T.Rowe Price</v>
      </c>
      <c r="AQ471" t="str">
        <f ca="1"/>
        <v>Motorcycle</v>
      </c>
      <c r="AR471">
        <f ca="1"/>
        <v>46523</v>
      </c>
      <c r="AS471">
        <f ca="1"/>
        <v>-1661.04</v>
      </c>
      <c r="AT471" t="str">
        <f ca="1"/>
        <v>Acct  6 - Platinum</v>
      </c>
      <c r="AU471" t="str">
        <f ca="1"/>
        <v>Motorcycle</v>
      </c>
      <c r="AV471">
        <f ca="1"/>
        <v>46523</v>
      </c>
      <c r="AW471">
        <f ca="1"/>
        <v>-6313.82</v>
      </c>
      <c r="AX471" t="str">
        <f ca="1"/>
        <v>Acct  7 - Visa Go</v>
      </c>
      <c r="AY471" t="str">
        <f ca="1"/>
        <v>Motorcycle</v>
      </c>
      <c r="AZ471">
        <f ca="1"/>
        <v>46523</v>
      </c>
      <c r="BA471">
        <f ca="1"/>
        <v>-4271.75</v>
      </c>
      <c r="BB471" t="str">
        <f ca="1"/>
        <v>Acct  8 - CareCredit</v>
      </c>
      <c r="BC471" t="str">
        <f ca="1"/>
        <v>Motorcycle</v>
      </c>
      <c r="BD471">
        <f ca="1"/>
        <v>46523</v>
      </c>
      <c r="BE471">
        <f ca="1"/>
        <v>0</v>
      </c>
      <c r="BF471" t="str">
        <f ca="1"/>
        <v>Acct  9 - Costco</v>
      </c>
      <c r="BG471" t="str">
        <f ca="1"/>
        <v>Motorcycle</v>
      </c>
      <c r="BH471">
        <f ca="1"/>
        <v>46523</v>
      </c>
      <c r="BI471">
        <f ca="1"/>
        <v>2100</v>
      </c>
      <c r="BJ471" t="str">
        <f ca="1"/>
        <v xml:space="preserve">Acct 10 - </v>
      </c>
      <c r="BK471" t="str">
        <f ca="1"/>
        <v>Motorcycle</v>
      </c>
      <c r="BL471">
        <f ca="1"/>
        <v>46523</v>
      </c>
      <c r="BM471">
        <f ca="1"/>
        <v>13893.840000000002</v>
      </c>
      <c r="BN471" t="str">
        <f ca="1"/>
        <v xml:space="preserve"> Checking</v>
      </c>
      <c r="BO471" t="str">
        <f ca="1"/>
        <v>Motorcycle</v>
      </c>
      <c r="BP471">
        <f ca="1"/>
        <v>46523</v>
      </c>
      <c r="BQ471">
        <f ca="1"/>
        <v>-12246.61</v>
      </c>
      <c r="BR471" t="str">
        <f ca="1"/>
        <v xml:space="preserve"> Credit</v>
      </c>
      <c r="BS471" t="str">
        <f ca="1"/>
        <v>Motorcycle</v>
      </c>
      <c r="BT471">
        <f ca="1"/>
        <v>46523</v>
      </c>
      <c r="BU471">
        <f ca="1"/>
        <v>38880.86</v>
      </c>
      <c r="BV471" t="str">
        <f ca="1"/>
        <v xml:space="preserve"> Savings</v>
      </c>
      <c r="BW471" t="str">
        <f ca="1"/>
        <v>Motorcycle</v>
      </c>
      <c r="BX471">
        <f ca="1"/>
        <v>46523</v>
      </c>
      <c r="BY471">
        <f ca="1"/>
        <v>42628.090000000004</v>
      </c>
      <c r="BZ471" t="str">
        <f ca="1"/>
        <v xml:space="preserve"> Net Worth</v>
      </c>
    </row>
    <row r="472" spans="1:78" x14ac:dyDescent="0.25">
      <c r="A472" t="str">
        <f ca="1"/>
        <v>Motorcycle</v>
      </c>
      <c r="B472" s="8">
        <f ca="1"/>
        <v>46523</v>
      </c>
      <c r="C472" s="107">
        <f ca="1"/>
        <v>1016.0400000000044</v>
      </c>
      <c r="D472" t="str">
        <f ca="1"/>
        <v>Acct  1 - US Bank</v>
      </c>
      <c r="F472" t="str">
        <f ca="1"/>
        <v>Netflix</v>
      </c>
      <c r="G472" s="8">
        <f ca="1"/>
        <v>46527</v>
      </c>
      <c r="H472" s="107">
        <f ca="1"/>
        <v>13868.850000000002</v>
      </c>
      <c r="I472" s="107">
        <f ca="1"/>
        <v>-12246.61</v>
      </c>
      <c r="J472" s="107">
        <f ca="1"/>
        <v>38880.86</v>
      </c>
      <c r="K472" s="107">
        <f ca="1"/>
        <v>42603.100000000006</v>
      </c>
      <c r="L472" s="107">
        <f ca="1"/>
        <v>991.05000000000439</v>
      </c>
      <c r="M472" s="107">
        <f ca="1"/>
        <v>12877.799999999997</v>
      </c>
      <c r="N472" s="107">
        <f ca="1"/>
        <v>26704.39</v>
      </c>
      <c r="O472" s="107">
        <f ca="1"/>
        <v>114.43</v>
      </c>
      <c r="P472" s="107">
        <f ca="1"/>
        <v>12062.04</v>
      </c>
      <c r="Q472" s="107">
        <f ca="1"/>
        <v>-1661.04</v>
      </c>
      <c r="R472" s="107">
        <f ca="1"/>
        <v>-6313.82</v>
      </c>
      <c r="S472" s="107">
        <f ca="1"/>
        <v>-4271.75</v>
      </c>
      <c r="T472" s="107">
        <f ca="1"/>
        <v>0</v>
      </c>
      <c r="U472" s="107">
        <f ca="1"/>
        <v>2100</v>
      </c>
      <c r="W472" t="str">
        <f ca="1"/>
        <v>Netflix</v>
      </c>
      <c r="X472">
        <f ca="1"/>
        <v>46527</v>
      </c>
      <c r="Y472">
        <f ca="1"/>
        <v>991.05000000000439</v>
      </c>
      <c r="Z472" t="str">
        <f ca="1"/>
        <v>Acct  1 - US Bank</v>
      </c>
      <c r="AA472" t="str">
        <f ca="1"/>
        <v>Netflix</v>
      </c>
      <c r="AB472">
        <f ca="1"/>
        <v>46527</v>
      </c>
      <c r="AC472">
        <f ca="1"/>
        <v>12877.799999999997</v>
      </c>
      <c r="AD472" t="str">
        <f ca="1"/>
        <v>Acct  2 - Wells Fargo</v>
      </c>
      <c r="AE472" t="str">
        <f ca="1"/>
        <v>Netflix</v>
      </c>
      <c r="AF472">
        <f ca="1"/>
        <v>46527</v>
      </c>
      <c r="AG472">
        <f ca="1"/>
        <v>26704.39</v>
      </c>
      <c r="AH472" t="str">
        <f ca="1"/>
        <v>Acct  3 - ADP</v>
      </c>
      <c r="AI472" t="str">
        <f ca="1"/>
        <v>Netflix</v>
      </c>
      <c r="AJ472">
        <f ca="1"/>
        <v>46527</v>
      </c>
      <c r="AK472">
        <f ca="1"/>
        <v>114.43</v>
      </c>
      <c r="AL472" t="str">
        <f ca="1"/>
        <v>Acct  4 - Marcus</v>
      </c>
      <c r="AM472" t="str">
        <f ca="1"/>
        <v>Netflix</v>
      </c>
      <c r="AN472">
        <f ca="1"/>
        <v>46527</v>
      </c>
      <c r="AO472">
        <f ca="1"/>
        <v>12062.04</v>
      </c>
      <c r="AP472" t="str">
        <f ca="1"/>
        <v>Acct  5 - T.Rowe Price</v>
      </c>
      <c r="AQ472" t="str">
        <f ca="1"/>
        <v>Netflix</v>
      </c>
      <c r="AR472">
        <f ca="1"/>
        <v>46527</v>
      </c>
      <c r="AS472">
        <f ca="1"/>
        <v>-1661.04</v>
      </c>
      <c r="AT472" t="str">
        <f ca="1"/>
        <v>Acct  6 - Platinum</v>
      </c>
      <c r="AU472" t="str">
        <f ca="1"/>
        <v>Netflix</v>
      </c>
      <c r="AV472">
        <f ca="1"/>
        <v>46527</v>
      </c>
      <c r="AW472">
        <f ca="1"/>
        <v>-6313.82</v>
      </c>
      <c r="AX472" t="str">
        <f ca="1"/>
        <v>Acct  7 - Visa Go</v>
      </c>
      <c r="AY472" t="str">
        <f ca="1"/>
        <v>Netflix</v>
      </c>
      <c r="AZ472">
        <f ca="1"/>
        <v>46527</v>
      </c>
      <c r="BA472">
        <f ca="1"/>
        <v>-4271.75</v>
      </c>
      <c r="BB472" t="str">
        <f ca="1"/>
        <v>Acct  8 - CareCredit</v>
      </c>
      <c r="BC472" t="str">
        <f ca="1"/>
        <v>Netflix</v>
      </c>
      <c r="BD472">
        <f ca="1"/>
        <v>46527</v>
      </c>
      <c r="BE472">
        <f ca="1"/>
        <v>0</v>
      </c>
      <c r="BF472" t="str">
        <f ca="1"/>
        <v>Acct  9 - Costco</v>
      </c>
      <c r="BG472" t="str">
        <f ca="1"/>
        <v>Netflix</v>
      </c>
      <c r="BH472">
        <f ca="1"/>
        <v>46527</v>
      </c>
      <c r="BI472">
        <f ca="1"/>
        <v>2100</v>
      </c>
      <c r="BJ472" t="str">
        <f ca="1"/>
        <v xml:space="preserve">Acct 10 - </v>
      </c>
      <c r="BK472" t="str">
        <f ca="1"/>
        <v>Netflix</v>
      </c>
      <c r="BL472">
        <f ca="1"/>
        <v>46527</v>
      </c>
      <c r="BM472">
        <f ca="1"/>
        <v>13868.850000000002</v>
      </c>
      <c r="BN472" t="str">
        <f ca="1"/>
        <v xml:space="preserve"> Checking</v>
      </c>
      <c r="BO472" t="str">
        <f ca="1"/>
        <v>Netflix</v>
      </c>
      <c r="BP472">
        <f ca="1"/>
        <v>46527</v>
      </c>
      <c r="BQ472">
        <f ca="1"/>
        <v>-12246.61</v>
      </c>
      <c r="BR472" t="str">
        <f ca="1"/>
        <v xml:space="preserve"> Credit</v>
      </c>
      <c r="BS472" t="str">
        <f ca="1"/>
        <v>Netflix</v>
      </c>
      <c r="BT472">
        <f ca="1"/>
        <v>46527</v>
      </c>
      <c r="BU472">
        <f ca="1"/>
        <v>38880.86</v>
      </c>
      <c r="BV472" t="str">
        <f ca="1"/>
        <v xml:space="preserve"> Savings</v>
      </c>
      <c r="BW472" t="str">
        <f ca="1"/>
        <v>Netflix</v>
      </c>
      <c r="BX472">
        <f ca="1"/>
        <v>46527</v>
      </c>
      <c r="BY472">
        <f ca="1"/>
        <v>42603.100000000006</v>
      </c>
      <c r="BZ472" t="str">
        <f ca="1"/>
        <v xml:space="preserve"> Net Worth</v>
      </c>
    </row>
    <row r="473" spans="1:78" x14ac:dyDescent="0.25">
      <c r="A473" t="str">
        <f ca="1"/>
        <v>Netflix</v>
      </c>
      <c r="B473" s="8">
        <f ca="1"/>
        <v>46527</v>
      </c>
      <c r="C473" s="107">
        <f ca="1"/>
        <v>991.05000000000439</v>
      </c>
      <c r="D473" t="str">
        <f ca="1"/>
        <v>Acct  1 - US Bank</v>
      </c>
      <c r="F473" t="str">
        <f ca="1"/>
        <v>Paycheck</v>
      </c>
      <c r="G473" s="8">
        <f ca="1"/>
        <v>46528</v>
      </c>
      <c r="H473" s="107">
        <f ca="1"/>
        <v>15468.850000000002</v>
      </c>
      <c r="I473" s="107">
        <f ca="1"/>
        <v>-12246.61</v>
      </c>
      <c r="J473" s="107">
        <f ca="1"/>
        <v>38880.86</v>
      </c>
      <c r="K473" s="107">
        <f ca="1"/>
        <v>44203.100000000006</v>
      </c>
      <c r="L473" s="107">
        <f ca="1"/>
        <v>2131.0500000000043</v>
      </c>
      <c r="M473" s="107">
        <f ca="1"/>
        <v>13337.799999999997</v>
      </c>
      <c r="N473" s="107">
        <f ca="1"/>
        <v>26704.39</v>
      </c>
      <c r="O473" s="107">
        <f ca="1"/>
        <v>114.43</v>
      </c>
      <c r="P473" s="107">
        <f ca="1"/>
        <v>12062.04</v>
      </c>
      <c r="Q473" s="107">
        <f ca="1"/>
        <v>-1661.04</v>
      </c>
      <c r="R473" s="107">
        <f ca="1"/>
        <v>-6313.82</v>
      </c>
      <c r="S473" s="107">
        <f ca="1"/>
        <v>-4271.75</v>
      </c>
      <c r="T473" s="107">
        <f ca="1"/>
        <v>0</v>
      </c>
      <c r="U473" s="107">
        <f ca="1"/>
        <v>2100</v>
      </c>
      <c r="W473" t="str">
        <f ca="1"/>
        <v>Paycheck</v>
      </c>
      <c r="X473">
        <f ca="1"/>
        <v>46528</v>
      </c>
      <c r="Y473">
        <f ca="1"/>
        <v>2131.0500000000043</v>
      </c>
      <c r="Z473" t="str">
        <f ca="1"/>
        <v>Acct  1 - US Bank</v>
      </c>
      <c r="AA473" t="str">
        <f ca="1"/>
        <v>Paycheck</v>
      </c>
      <c r="AB473">
        <f ca="1"/>
        <v>46528</v>
      </c>
      <c r="AC473">
        <f ca="1"/>
        <v>13337.799999999997</v>
      </c>
      <c r="AD473" t="str">
        <f ca="1"/>
        <v>Acct  2 - Wells Fargo</v>
      </c>
      <c r="AE473" t="str">
        <f ca="1"/>
        <v>Paycheck</v>
      </c>
      <c r="AF473">
        <f ca="1"/>
        <v>46528</v>
      </c>
      <c r="AG473">
        <f ca="1"/>
        <v>26704.39</v>
      </c>
      <c r="AH473" t="str">
        <f ca="1"/>
        <v>Acct  3 - ADP</v>
      </c>
      <c r="AI473" t="str">
        <f ca="1"/>
        <v>Paycheck</v>
      </c>
      <c r="AJ473">
        <f ca="1"/>
        <v>46528</v>
      </c>
      <c r="AK473">
        <f ca="1"/>
        <v>114.43</v>
      </c>
      <c r="AL473" t="str">
        <f ca="1"/>
        <v>Acct  4 - Marcus</v>
      </c>
      <c r="AM473" t="str">
        <f ca="1"/>
        <v>Paycheck</v>
      </c>
      <c r="AN473">
        <f ca="1"/>
        <v>46528</v>
      </c>
      <c r="AO473">
        <f ca="1"/>
        <v>12062.04</v>
      </c>
      <c r="AP473" t="str">
        <f ca="1"/>
        <v>Acct  5 - T.Rowe Price</v>
      </c>
      <c r="AQ473" t="str">
        <f ca="1"/>
        <v>Paycheck</v>
      </c>
      <c r="AR473">
        <f ca="1"/>
        <v>46528</v>
      </c>
      <c r="AS473">
        <f ca="1"/>
        <v>-1661.04</v>
      </c>
      <c r="AT473" t="str">
        <f ca="1"/>
        <v>Acct  6 - Platinum</v>
      </c>
      <c r="AU473" t="str">
        <f ca="1"/>
        <v>Paycheck</v>
      </c>
      <c r="AV473">
        <f ca="1"/>
        <v>46528</v>
      </c>
      <c r="AW473">
        <f ca="1"/>
        <v>-6313.82</v>
      </c>
      <c r="AX473" t="str">
        <f ca="1"/>
        <v>Acct  7 - Visa Go</v>
      </c>
      <c r="AY473" t="str">
        <f ca="1"/>
        <v>Paycheck</v>
      </c>
      <c r="AZ473">
        <f ca="1"/>
        <v>46528</v>
      </c>
      <c r="BA473">
        <f ca="1"/>
        <v>-4271.75</v>
      </c>
      <c r="BB473" t="str">
        <f ca="1"/>
        <v>Acct  8 - CareCredit</v>
      </c>
      <c r="BC473" t="str">
        <f ca="1"/>
        <v>Paycheck</v>
      </c>
      <c r="BD473">
        <f ca="1"/>
        <v>46528</v>
      </c>
      <c r="BE473">
        <f ca="1"/>
        <v>0</v>
      </c>
      <c r="BF473" t="str">
        <f ca="1"/>
        <v>Acct  9 - Costco</v>
      </c>
      <c r="BG473" t="str">
        <f ca="1"/>
        <v>Paycheck</v>
      </c>
      <c r="BH473">
        <f ca="1"/>
        <v>46528</v>
      </c>
      <c r="BI473">
        <f ca="1"/>
        <v>2100</v>
      </c>
      <c r="BJ473" t="str">
        <f ca="1"/>
        <v xml:space="preserve">Acct 10 - </v>
      </c>
      <c r="BK473" t="str">
        <f ca="1"/>
        <v>Paycheck</v>
      </c>
      <c r="BL473">
        <f ca="1"/>
        <v>46528</v>
      </c>
      <c r="BM473">
        <f ca="1"/>
        <v>15468.850000000002</v>
      </c>
      <c r="BN473" t="str">
        <f ca="1"/>
        <v xml:space="preserve"> Checking</v>
      </c>
      <c r="BO473" t="str">
        <f ca="1"/>
        <v>Paycheck</v>
      </c>
      <c r="BP473">
        <f ca="1"/>
        <v>46528</v>
      </c>
      <c r="BQ473">
        <f ca="1"/>
        <v>-12246.61</v>
      </c>
      <c r="BR473" t="str">
        <f ca="1"/>
        <v xml:space="preserve"> Credit</v>
      </c>
      <c r="BS473" t="str">
        <f ca="1"/>
        <v>Paycheck</v>
      </c>
      <c r="BT473">
        <f ca="1"/>
        <v>46528</v>
      </c>
      <c r="BU473">
        <f ca="1"/>
        <v>38880.86</v>
      </c>
      <c r="BV473" t="str">
        <f ca="1"/>
        <v xml:space="preserve"> Savings</v>
      </c>
      <c r="BW473" t="str">
        <f ca="1"/>
        <v>Paycheck</v>
      </c>
      <c r="BX473">
        <f ca="1"/>
        <v>46528</v>
      </c>
      <c r="BY473">
        <f ca="1"/>
        <v>44203.100000000006</v>
      </c>
      <c r="BZ473" t="str">
        <f ca="1"/>
        <v xml:space="preserve"> Net Worth</v>
      </c>
    </row>
    <row r="474" spans="1:78" x14ac:dyDescent="0.25">
      <c r="A474" t="str">
        <f ca="1"/>
        <v>Paycheck</v>
      </c>
      <c r="B474" s="8">
        <f ca="1"/>
        <v>46528</v>
      </c>
      <c r="C474" s="107">
        <f ca="1"/>
        <v>2131.0500000000043</v>
      </c>
      <c r="D474" t="str">
        <f ca="1"/>
        <v>Acct  1 - US Bank</v>
      </c>
      <c r="F474" t="str">
        <f ca="1"/>
        <v>Ameritas</v>
      </c>
      <c r="G474" s="8">
        <f ca="1"/>
        <v>46528</v>
      </c>
      <c r="H474" s="107">
        <f ca="1"/>
        <v>15468.850000000002</v>
      </c>
      <c r="I474" s="107">
        <f ca="1"/>
        <v>-12246.61</v>
      </c>
      <c r="J474" s="107">
        <f ca="1"/>
        <v>38992.86</v>
      </c>
      <c r="K474" s="107">
        <f ca="1"/>
        <v>44315.100000000006</v>
      </c>
      <c r="L474" s="107">
        <f ca="1"/>
        <v>2131.0500000000043</v>
      </c>
      <c r="M474" s="107">
        <f ca="1"/>
        <v>13337.799999999997</v>
      </c>
      <c r="N474" s="107">
        <f ca="1"/>
        <v>26816.39</v>
      </c>
      <c r="O474" s="107">
        <f ca="1"/>
        <v>114.43</v>
      </c>
      <c r="P474" s="107">
        <f ca="1"/>
        <v>12062.04</v>
      </c>
      <c r="Q474" s="107">
        <f ca="1"/>
        <v>-1661.04</v>
      </c>
      <c r="R474" s="107">
        <f ca="1"/>
        <v>-6313.82</v>
      </c>
      <c r="S474" s="107">
        <f ca="1"/>
        <v>-4271.75</v>
      </c>
      <c r="T474" s="107">
        <f ca="1"/>
        <v>0</v>
      </c>
      <c r="U474" s="107">
        <f ca="1"/>
        <v>2100</v>
      </c>
      <c r="W474" t="str">
        <f ca="1"/>
        <v>Ameritas</v>
      </c>
      <c r="X474">
        <f ca="1"/>
        <v>46528</v>
      </c>
      <c r="Y474">
        <f ca="1"/>
        <v>2131.0500000000043</v>
      </c>
      <c r="Z474" t="str">
        <f ca="1"/>
        <v>Acct  1 - US Bank</v>
      </c>
      <c r="AA474" t="str">
        <f ca="1"/>
        <v>Ameritas</v>
      </c>
      <c r="AB474">
        <f ca="1"/>
        <v>46528</v>
      </c>
      <c r="AC474">
        <f ca="1"/>
        <v>13337.799999999997</v>
      </c>
      <c r="AD474" t="str">
        <f ca="1"/>
        <v>Acct  2 - Wells Fargo</v>
      </c>
      <c r="AE474" t="str">
        <f ca="1"/>
        <v>Ameritas</v>
      </c>
      <c r="AF474">
        <f ca="1"/>
        <v>46528</v>
      </c>
      <c r="AG474">
        <f ca="1"/>
        <v>26816.39</v>
      </c>
      <c r="AH474" t="str">
        <f ca="1"/>
        <v>Acct  3 - ADP</v>
      </c>
      <c r="AI474" t="str">
        <f ca="1"/>
        <v>Ameritas</v>
      </c>
      <c r="AJ474">
        <f ca="1"/>
        <v>46528</v>
      </c>
      <c r="AK474">
        <f ca="1"/>
        <v>114.43</v>
      </c>
      <c r="AL474" t="str">
        <f ca="1"/>
        <v>Acct  4 - Marcus</v>
      </c>
      <c r="AM474" t="str">
        <f ca="1"/>
        <v>Ameritas</v>
      </c>
      <c r="AN474">
        <f ca="1"/>
        <v>46528</v>
      </c>
      <c r="AO474">
        <f ca="1"/>
        <v>12062.04</v>
      </c>
      <c r="AP474" t="str">
        <f ca="1"/>
        <v>Acct  5 - T.Rowe Price</v>
      </c>
      <c r="AQ474" t="str">
        <f ca="1"/>
        <v>Ameritas</v>
      </c>
      <c r="AR474">
        <f ca="1"/>
        <v>46528</v>
      </c>
      <c r="AS474">
        <f ca="1"/>
        <v>-1661.04</v>
      </c>
      <c r="AT474" t="str">
        <f ca="1"/>
        <v>Acct  6 - Platinum</v>
      </c>
      <c r="AU474" t="str">
        <f ca="1"/>
        <v>Ameritas</v>
      </c>
      <c r="AV474">
        <f ca="1"/>
        <v>46528</v>
      </c>
      <c r="AW474">
        <f ca="1"/>
        <v>-6313.82</v>
      </c>
      <c r="AX474" t="str">
        <f ca="1"/>
        <v>Acct  7 - Visa Go</v>
      </c>
      <c r="AY474" t="str">
        <f ca="1"/>
        <v>Ameritas</v>
      </c>
      <c r="AZ474">
        <f ca="1"/>
        <v>46528</v>
      </c>
      <c r="BA474">
        <f ca="1"/>
        <v>-4271.75</v>
      </c>
      <c r="BB474" t="str">
        <f ca="1"/>
        <v>Acct  8 - CareCredit</v>
      </c>
      <c r="BC474" t="str">
        <f ca="1"/>
        <v>Ameritas</v>
      </c>
      <c r="BD474">
        <f ca="1"/>
        <v>46528</v>
      </c>
      <c r="BE474">
        <f ca="1"/>
        <v>0</v>
      </c>
      <c r="BF474" t="str">
        <f ca="1"/>
        <v>Acct  9 - Costco</v>
      </c>
      <c r="BG474" t="str">
        <f ca="1"/>
        <v>Ameritas</v>
      </c>
      <c r="BH474">
        <f ca="1"/>
        <v>46528</v>
      </c>
      <c r="BI474">
        <f ca="1"/>
        <v>2100</v>
      </c>
      <c r="BJ474" t="str">
        <f ca="1"/>
        <v xml:space="preserve">Acct 10 - </v>
      </c>
      <c r="BK474" t="str">
        <f ca="1"/>
        <v>Ameritas</v>
      </c>
      <c r="BL474">
        <f ca="1"/>
        <v>46528</v>
      </c>
      <c r="BM474">
        <f ca="1"/>
        <v>15468.850000000002</v>
      </c>
      <c r="BN474" t="str">
        <f ca="1"/>
        <v xml:space="preserve"> Checking</v>
      </c>
      <c r="BO474" t="str">
        <f ca="1"/>
        <v>Ameritas</v>
      </c>
      <c r="BP474">
        <f ca="1"/>
        <v>46528</v>
      </c>
      <c r="BQ474">
        <f ca="1"/>
        <v>-12246.61</v>
      </c>
      <c r="BR474" t="str">
        <f ca="1"/>
        <v xml:space="preserve"> Credit</v>
      </c>
      <c r="BS474" t="str">
        <f ca="1"/>
        <v>Ameritas</v>
      </c>
      <c r="BT474">
        <f ca="1"/>
        <v>46528</v>
      </c>
      <c r="BU474">
        <f ca="1"/>
        <v>38992.86</v>
      </c>
      <c r="BV474" t="str">
        <f ca="1"/>
        <v xml:space="preserve"> Savings</v>
      </c>
      <c r="BW474" t="str">
        <f ca="1"/>
        <v>Ameritas</v>
      </c>
      <c r="BX474">
        <f ca="1"/>
        <v>46528</v>
      </c>
      <c r="BY474">
        <f ca="1"/>
        <v>44315.100000000006</v>
      </c>
      <c r="BZ474" t="str">
        <f ca="1"/>
        <v xml:space="preserve"> Net Worth</v>
      </c>
    </row>
    <row r="475" spans="1:78" x14ac:dyDescent="0.25">
      <c r="A475" t="str">
        <f ca="1"/>
        <v>Ameritas</v>
      </c>
      <c r="B475" s="8">
        <f ca="1"/>
        <v>46528</v>
      </c>
      <c r="C475" s="107">
        <f ca="1"/>
        <v>2131.0500000000043</v>
      </c>
      <c r="D475" t="str">
        <f ca="1"/>
        <v>Acct  1 - US Bank</v>
      </c>
      <c r="F475" t="str">
        <f ca="1"/>
        <v>Renters</v>
      </c>
      <c r="G475" s="8">
        <f ca="1"/>
        <v>46528</v>
      </c>
      <c r="H475" s="107">
        <f ca="1"/>
        <v>15457.930000000002</v>
      </c>
      <c r="I475" s="107">
        <f ca="1"/>
        <v>-12246.61</v>
      </c>
      <c r="J475" s="107">
        <f ca="1"/>
        <v>38992.86</v>
      </c>
      <c r="K475" s="107">
        <f ca="1"/>
        <v>44304.18</v>
      </c>
      <c r="L475" s="107">
        <f ca="1"/>
        <v>2120.1300000000042</v>
      </c>
      <c r="M475" s="107">
        <f ca="1"/>
        <v>13337.799999999997</v>
      </c>
      <c r="N475" s="107">
        <f ca="1"/>
        <v>26816.39</v>
      </c>
      <c r="O475" s="107">
        <f ca="1"/>
        <v>114.43</v>
      </c>
      <c r="P475" s="107">
        <f ca="1"/>
        <v>12062.04</v>
      </c>
      <c r="Q475" s="107">
        <f ca="1"/>
        <v>-1661.04</v>
      </c>
      <c r="R475" s="107">
        <f ca="1"/>
        <v>-6313.82</v>
      </c>
      <c r="S475" s="107">
        <f ca="1"/>
        <v>-4271.75</v>
      </c>
      <c r="T475" s="107">
        <f ca="1"/>
        <v>0</v>
      </c>
      <c r="U475" s="107">
        <f ca="1"/>
        <v>2100</v>
      </c>
      <c r="W475" t="str">
        <f ca="1"/>
        <v>Renters</v>
      </c>
      <c r="X475">
        <f ca="1"/>
        <v>46528</v>
      </c>
      <c r="Y475">
        <f ca="1"/>
        <v>2120.1300000000042</v>
      </c>
      <c r="Z475" t="str">
        <f ca="1"/>
        <v>Acct  1 - US Bank</v>
      </c>
      <c r="AA475" t="str">
        <f ca="1"/>
        <v>Renters</v>
      </c>
      <c r="AB475">
        <f ca="1"/>
        <v>46528</v>
      </c>
      <c r="AC475">
        <f ca="1"/>
        <v>13337.799999999997</v>
      </c>
      <c r="AD475" t="str">
        <f ca="1"/>
        <v>Acct  2 - Wells Fargo</v>
      </c>
      <c r="AE475" t="str">
        <f ca="1"/>
        <v>Renters</v>
      </c>
      <c r="AF475">
        <f ca="1"/>
        <v>46528</v>
      </c>
      <c r="AG475">
        <f ca="1"/>
        <v>26816.39</v>
      </c>
      <c r="AH475" t="str">
        <f ca="1"/>
        <v>Acct  3 - ADP</v>
      </c>
      <c r="AI475" t="str">
        <f ca="1"/>
        <v>Renters</v>
      </c>
      <c r="AJ475">
        <f ca="1"/>
        <v>46528</v>
      </c>
      <c r="AK475">
        <f ca="1"/>
        <v>114.43</v>
      </c>
      <c r="AL475" t="str">
        <f ca="1"/>
        <v>Acct  4 - Marcus</v>
      </c>
      <c r="AM475" t="str">
        <f ca="1"/>
        <v>Renters</v>
      </c>
      <c r="AN475">
        <f ca="1"/>
        <v>46528</v>
      </c>
      <c r="AO475">
        <f ca="1"/>
        <v>12062.04</v>
      </c>
      <c r="AP475" t="str">
        <f ca="1"/>
        <v>Acct  5 - T.Rowe Price</v>
      </c>
      <c r="AQ475" t="str">
        <f ca="1"/>
        <v>Renters</v>
      </c>
      <c r="AR475">
        <f ca="1"/>
        <v>46528</v>
      </c>
      <c r="AS475">
        <f ca="1"/>
        <v>-1661.04</v>
      </c>
      <c r="AT475" t="str">
        <f ca="1"/>
        <v>Acct  6 - Platinum</v>
      </c>
      <c r="AU475" t="str">
        <f ca="1"/>
        <v>Renters</v>
      </c>
      <c r="AV475">
        <f ca="1"/>
        <v>46528</v>
      </c>
      <c r="AW475">
        <f ca="1"/>
        <v>-6313.82</v>
      </c>
      <c r="AX475" t="str">
        <f ca="1"/>
        <v>Acct  7 - Visa Go</v>
      </c>
      <c r="AY475" t="str">
        <f ca="1"/>
        <v>Renters</v>
      </c>
      <c r="AZ475">
        <f ca="1"/>
        <v>46528</v>
      </c>
      <c r="BA475">
        <f ca="1"/>
        <v>-4271.75</v>
      </c>
      <c r="BB475" t="str">
        <f ca="1"/>
        <v>Acct  8 - CareCredit</v>
      </c>
      <c r="BC475" t="str">
        <f ca="1"/>
        <v>Renters</v>
      </c>
      <c r="BD475">
        <f ca="1"/>
        <v>46528</v>
      </c>
      <c r="BE475">
        <f ca="1"/>
        <v>0</v>
      </c>
      <c r="BF475" t="str">
        <f ca="1"/>
        <v>Acct  9 - Costco</v>
      </c>
      <c r="BG475" t="str">
        <f ca="1"/>
        <v>Renters</v>
      </c>
      <c r="BH475">
        <f ca="1"/>
        <v>46528</v>
      </c>
      <c r="BI475">
        <f ca="1"/>
        <v>2100</v>
      </c>
      <c r="BJ475" t="str">
        <f ca="1"/>
        <v xml:space="preserve">Acct 10 - </v>
      </c>
      <c r="BK475" t="str">
        <f ca="1"/>
        <v>Renters</v>
      </c>
      <c r="BL475">
        <f ca="1"/>
        <v>46528</v>
      </c>
      <c r="BM475">
        <f ca="1"/>
        <v>15457.930000000002</v>
      </c>
      <c r="BN475" t="str">
        <f ca="1"/>
        <v xml:space="preserve"> Checking</v>
      </c>
      <c r="BO475" t="str">
        <f ca="1"/>
        <v>Renters</v>
      </c>
      <c r="BP475">
        <f ca="1"/>
        <v>46528</v>
      </c>
      <c r="BQ475">
        <f ca="1"/>
        <v>-12246.61</v>
      </c>
      <c r="BR475" t="str">
        <f ca="1"/>
        <v xml:space="preserve"> Credit</v>
      </c>
      <c r="BS475" t="str">
        <f ca="1"/>
        <v>Renters</v>
      </c>
      <c r="BT475">
        <f ca="1"/>
        <v>46528</v>
      </c>
      <c r="BU475">
        <f ca="1"/>
        <v>38992.86</v>
      </c>
      <c r="BV475" t="str">
        <f ca="1"/>
        <v xml:space="preserve"> Savings</v>
      </c>
      <c r="BW475" t="str">
        <f ca="1"/>
        <v>Renters</v>
      </c>
      <c r="BX475">
        <f ca="1"/>
        <v>46528</v>
      </c>
      <c r="BY475">
        <f ca="1"/>
        <v>44304.18</v>
      </c>
      <c r="BZ475" t="str">
        <f ca="1"/>
        <v xml:space="preserve"> Net Worth</v>
      </c>
    </row>
    <row r="476" spans="1:78" x14ac:dyDescent="0.25">
      <c r="A476" t="str">
        <f ca="1"/>
        <v>Renters</v>
      </c>
      <c r="B476" s="8">
        <f ca="1"/>
        <v>46528</v>
      </c>
      <c r="C476" s="107">
        <f ca="1"/>
        <v>2120.1300000000042</v>
      </c>
      <c r="D476" t="str">
        <f ca="1"/>
        <v>Acct  1 - US Bank</v>
      </c>
      <c r="F476" t="str">
        <f ca="1"/>
        <v>Groceries</v>
      </c>
      <c r="G476" s="8">
        <f ca="1"/>
        <v>46529</v>
      </c>
      <c r="H476" s="107">
        <f ca="1"/>
        <v>15257.930000000002</v>
      </c>
      <c r="I476" s="107">
        <f ca="1"/>
        <v>-12246.61</v>
      </c>
      <c r="J476" s="107">
        <f ca="1"/>
        <v>38992.86</v>
      </c>
      <c r="K476" s="107">
        <f ca="1"/>
        <v>44104.18</v>
      </c>
      <c r="L476" s="107">
        <f ca="1"/>
        <v>2120.1300000000042</v>
      </c>
      <c r="M476" s="107">
        <f ca="1"/>
        <v>13137.799999999997</v>
      </c>
      <c r="N476" s="107">
        <f ca="1"/>
        <v>26816.39</v>
      </c>
      <c r="O476" s="107">
        <f ca="1"/>
        <v>114.43</v>
      </c>
      <c r="P476" s="107">
        <f ca="1"/>
        <v>12062.04</v>
      </c>
      <c r="Q476" s="107">
        <f ca="1"/>
        <v>-1661.04</v>
      </c>
      <c r="R476" s="107">
        <f ca="1"/>
        <v>-6313.82</v>
      </c>
      <c r="S476" s="107">
        <f ca="1"/>
        <v>-4271.75</v>
      </c>
      <c r="T476" s="107">
        <f ca="1"/>
        <v>0</v>
      </c>
      <c r="U476" s="107">
        <f ca="1"/>
        <v>2100</v>
      </c>
      <c r="W476" t="str">
        <f ca="1"/>
        <v>Groceries</v>
      </c>
      <c r="X476">
        <f ca="1"/>
        <v>46529</v>
      </c>
      <c r="Y476">
        <f ca="1"/>
        <v>2120.1300000000042</v>
      </c>
      <c r="Z476" t="str">
        <f ca="1"/>
        <v>Acct  1 - US Bank</v>
      </c>
      <c r="AA476" t="str">
        <f ca="1"/>
        <v>Groceries</v>
      </c>
      <c r="AB476">
        <f ca="1"/>
        <v>46529</v>
      </c>
      <c r="AC476">
        <f ca="1"/>
        <v>13137.799999999997</v>
      </c>
      <c r="AD476" t="str">
        <f ca="1"/>
        <v>Acct  2 - Wells Fargo</v>
      </c>
      <c r="AE476" t="str">
        <f ca="1"/>
        <v>Groceries</v>
      </c>
      <c r="AF476">
        <f ca="1"/>
        <v>46529</v>
      </c>
      <c r="AG476">
        <f ca="1"/>
        <v>26816.39</v>
      </c>
      <c r="AH476" t="str">
        <f ca="1"/>
        <v>Acct  3 - ADP</v>
      </c>
      <c r="AI476" t="str">
        <f ca="1"/>
        <v>Groceries</v>
      </c>
      <c r="AJ476">
        <f ca="1"/>
        <v>46529</v>
      </c>
      <c r="AK476">
        <f ca="1"/>
        <v>114.43</v>
      </c>
      <c r="AL476" t="str">
        <f ca="1"/>
        <v>Acct  4 - Marcus</v>
      </c>
      <c r="AM476" t="str">
        <f ca="1"/>
        <v>Groceries</v>
      </c>
      <c r="AN476">
        <f ca="1"/>
        <v>46529</v>
      </c>
      <c r="AO476">
        <f ca="1"/>
        <v>12062.04</v>
      </c>
      <c r="AP476" t="str">
        <f ca="1"/>
        <v>Acct  5 - T.Rowe Price</v>
      </c>
      <c r="AQ476" t="str">
        <f ca="1"/>
        <v>Groceries</v>
      </c>
      <c r="AR476">
        <f ca="1"/>
        <v>46529</v>
      </c>
      <c r="AS476">
        <f ca="1"/>
        <v>-1661.04</v>
      </c>
      <c r="AT476" t="str">
        <f ca="1"/>
        <v>Acct  6 - Platinum</v>
      </c>
      <c r="AU476" t="str">
        <f ca="1"/>
        <v>Groceries</v>
      </c>
      <c r="AV476">
        <f ca="1"/>
        <v>46529</v>
      </c>
      <c r="AW476">
        <f ca="1"/>
        <v>-6313.82</v>
      </c>
      <c r="AX476" t="str">
        <f ca="1"/>
        <v>Acct  7 - Visa Go</v>
      </c>
      <c r="AY476" t="str">
        <f ca="1"/>
        <v>Groceries</v>
      </c>
      <c r="AZ476">
        <f ca="1"/>
        <v>46529</v>
      </c>
      <c r="BA476">
        <f ca="1"/>
        <v>-4271.75</v>
      </c>
      <c r="BB476" t="str">
        <f ca="1"/>
        <v>Acct  8 - CareCredit</v>
      </c>
      <c r="BC476" t="str">
        <f ca="1"/>
        <v>Groceries</v>
      </c>
      <c r="BD476">
        <f ca="1"/>
        <v>46529</v>
      </c>
      <c r="BE476">
        <f ca="1"/>
        <v>0</v>
      </c>
      <c r="BF476" t="str">
        <f ca="1"/>
        <v>Acct  9 - Costco</v>
      </c>
      <c r="BG476" t="str">
        <f ca="1"/>
        <v>Groceries</v>
      </c>
      <c r="BH476">
        <f ca="1"/>
        <v>46529</v>
      </c>
      <c r="BI476">
        <f ca="1"/>
        <v>2100</v>
      </c>
      <c r="BJ476" t="str">
        <f ca="1"/>
        <v xml:space="preserve">Acct 10 - </v>
      </c>
      <c r="BK476" t="str">
        <f ca="1"/>
        <v>Groceries</v>
      </c>
      <c r="BL476">
        <f ca="1"/>
        <v>46529</v>
      </c>
      <c r="BM476">
        <f ca="1"/>
        <v>15257.930000000002</v>
      </c>
      <c r="BN476" t="str">
        <f ca="1"/>
        <v xml:space="preserve"> Checking</v>
      </c>
      <c r="BO476" t="str">
        <f ca="1"/>
        <v>Groceries</v>
      </c>
      <c r="BP476">
        <f ca="1"/>
        <v>46529</v>
      </c>
      <c r="BQ476">
        <f ca="1"/>
        <v>-12246.61</v>
      </c>
      <c r="BR476" t="str">
        <f ca="1"/>
        <v xml:space="preserve"> Credit</v>
      </c>
      <c r="BS476" t="str">
        <f ca="1"/>
        <v>Groceries</v>
      </c>
      <c r="BT476">
        <f ca="1"/>
        <v>46529</v>
      </c>
      <c r="BU476">
        <f ca="1"/>
        <v>38992.86</v>
      </c>
      <c r="BV476" t="str">
        <f ca="1"/>
        <v xml:space="preserve"> Savings</v>
      </c>
      <c r="BW476" t="str">
        <f ca="1"/>
        <v>Groceries</v>
      </c>
      <c r="BX476">
        <f ca="1"/>
        <v>46529</v>
      </c>
      <c r="BY476">
        <f ca="1"/>
        <v>44104.18</v>
      </c>
      <c r="BZ476" t="str">
        <f ca="1"/>
        <v xml:space="preserve"> Net Worth</v>
      </c>
    </row>
    <row r="477" spans="1:78" x14ac:dyDescent="0.25">
      <c r="A477" t="str">
        <f ca="1"/>
        <v>Groceries</v>
      </c>
      <c r="B477" s="8">
        <f ca="1"/>
        <v>46529</v>
      </c>
      <c r="C477" s="107">
        <f ca="1"/>
        <v>2120.1300000000042</v>
      </c>
      <c r="D477" t="str">
        <f ca="1"/>
        <v>Acct  1 - US Bank</v>
      </c>
      <c r="F477" t="str">
        <f ca="1"/>
        <v>Food &amp; Drinks</v>
      </c>
      <c r="G477" s="8">
        <f ca="1"/>
        <v>46529</v>
      </c>
      <c r="H477" s="107">
        <f ca="1"/>
        <v>15057.930000000002</v>
      </c>
      <c r="I477" s="107">
        <f ca="1"/>
        <v>-12246.61</v>
      </c>
      <c r="J477" s="107">
        <f ca="1"/>
        <v>38992.86</v>
      </c>
      <c r="K477" s="107">
        <f ca="1"/>
        <v>43904.18</v>
      </c>
      <c r="L477" s="107">
        <f ca="1"/>
        <v>2120.1300000000042</v>
      </c>
      <c r="M477" s="107">
        <f ca="1"/>
        <v>12937.799999999997</v>
      </c>
      <c r="N477" s="107">
        <f ca="1"/>
        <v>26816.39</v>
      </c>
      <c r="O477" s="107">
        <f ca="1"/>
        <v>114.43</v>
      </c>
      <c r="P477" s="107">
        <f ca="1"/>
        <v>12062.04</v>
      </c>
      <c r="Q477" s="107">
        <f ca="1"/>
        <v>-1661.04</v>
      </c>
      <c r="R477" s="107">
        <f ca="1"/>
        <v>-6313.82</v>
      </c>
      <c r="S477" s="107">
        <f ca="1"/>
        <v>-4271.75</v>
      </c>
      <c r="T477" s="107">
        <f ca="1"/>
        <v>0</v>
      </c>
      <c r="U477" s="107">
        <f ca="1"/>
        <v>2100</v>
      </c>
      <c r="W477" t="str">
        <f ca="1"/>
        <v>Food &amp; Drinks</v>
      </c>
      <c r="X477">
        <f ca="1"/>
        <v>46529</v>
      </c>
      <c r="Y477">
        <f ca="1"/>
        <v>2120.1300000000042</v>
      </c>
      <c r="Z477" t="str">
        <f ca="1"/>
        <v>Acct  1 - US Bank</v>
      </c>
      <c r="AA477" t="str">
        <f ca="1"/>
        <v>Food &amp; Drinks</v>
      </c>
      <c r="AB477">
        <f ca="1"/>
        <v>46529</v>
      </c>
      <c r="AC477">
        <f ca="1"/>
        <v>12937.799999999997</v>
      </c>
      <c r="AD477" t="str">
        <f ca="1"/>
        <v>Acct  2 - Wells Fargo</v>
      </c>
      <c r="AE477" t="str">
        <f ca="1"/>
        <v>Food &amp; Drinks</v>
      </c>
      <c r="AF477">
        <f ca="1"/>
        <v>46529</v>
      </c>
      <c r="AG477">
        <f ca="1"/>
        <v>26816.39</v>
      </c>
      <c r="AH477" t="str">
        <f ca="1"/>
        <v>Acct  3 - ADP</v>
      </c>
      <c r="AI477" t="str">
        <f ca="1"/>
        <v>Food &amp; Drinks</v>
      </c>
      <c r="AJ477">
        <f ca="1"/>
        <v>46529</v>
      </c>
      <c r="AK477">
        <f ca="1"/>
        <v>114.43</v>
      </c>
      <c r="AL477" t="str">
        <f ca="1"/>
        <v>Acct  4 - Marcus</v>
      </c>
      <c r="AM477" t="str">
        <f ca="1"/>
        <v>Food &amp; Drinks</v>
      </c>
      <c r="AN477">
        <f ca="1"/>
        <v>46529</v>
      </c>
      <c r="AO477">
        <f ca="1"/>
        <v>12062.04</v>
      </c>
      <c r="AP477" t="str">
        <f ca="1"/>
        <v>Acct  5 - T.Rowe Price</v>
      </c>
      <c r="AQ477" t="str">
        <f ca="1"/>
        <v>Food &amp; Drinks</v>
      </c>
      <c r="AR477">
        <f ca="1"/>
        <v>46529</v>
      </c>
      <c r="AS477">
        <f ca="1"/>
        <v>-1661.04</v>
      </c>
      <c r="AT477" t="str">
        <f ca="1"/>
        <v>Acct  6 - Platinum</v>
      </c>
      <c r="AU477" t="str">
        <f ca="1"/>
        <v>Food &amp; Drinks</v>
      </c>
      <c r="AV477">
        <f ca="1"/>
        <v>46529</v>
      </c>
      <c r="AW477">
        <f ca="1"/>
        <v>-6313.82</v>
      </c>
      <c r="AX477" t="str">
        <f ca="1"/>
        <v>Acct  7 - Visa Go</v>
      </c>
      <c r="AY477" t="str">
        <f ca="1"/>
        <v>Food &amp; Drinks</v>
      </c>
      <c r="AZ477">
        <f ca="1"/>
        <v>46529</v>
      </c>
      <c r="BA477">
        <f ca="1"/>
        <v>-4271.75</v>
      </c>
      <c r="BB477" t="str">
        <f ca="1"/>
        <v>Acct  8 - CareCredit</v>
      </c>
      <c r="BC477" t="str">
        <f ca="1"/>
        <v>Food &amp; Drinks</v>
      </c>
      <c r="BD477">
        <f ca="1"/>
        <v>46529</v>
      </c>
      <c r="BE477">
        <f ca="1"/>
        <v>0</v>
      </c>
      <c r="BF477" t="str">
        <f ca="1"/>
        <v>Acct  9 - Costco</v>
      </c>
      <c r="BG477" t="str">
        <f ca="1"/>
        <v>Food &amp; Drinks</v>
      </c>
      <c r="BH477">
        <f ca="1"/>
        <v>46529</v>
      </c>
      <c r="BI477">
        <f ca="1"/>
        <v>2100</v>
      </c>
      <c r="BJ477" t="str">
        <f ca="1"/>
        <v xml:space="preserve">Acct 10 - </v>
      </c>
      <c r="BK477" t="str">
        <f ca="1"/>
        <v>Food &amp; Drinks</v>
      </c>
      <c r="BL477">
        <f ca="1"/>
        <v>46529</v>
      </c>
      <c r="BM477">
        <f ca="1"/>
        <v>15057.930000000002</v>
      </c>
      <c r="BN477" t="str">
        <f ca="1"/>
        <v xml:space="preserve"> Checking</v>
      </c>
      <c r="BO477" t="str">
        <f ca="1"/>
        <v>Food &amp; Drinks</v>
      </c>
      <c r="BP477">
        <f ca="1"/>
        <v>46529</v>
      </c>
      <c r="BQ477">
        <f ca="1"/>
        <v>-12246.61</v>
      </c>
      <c r="BR477" t="str">
        <f ca="1"/>
        <v xml:space="preserve"> Credit</v>
      </c>
      <c r="BS477" t="str">
        <f ca="1"/>
        <v>Food &amp; Drinks</v>
      </c>
      <c r="BT477">
        <f ca="1"/>
        <v>46529</v>
      </c>
      <c r="BU477">
        <f ca="1"/>
        <v>38992.86</v>
      </c>
      <c r="BV477" t="str">
        <f ca="1"/>
        <v xml:space="preserve"> Savings</v>
      </c>
      <c r="BW477" t="str">
        <f ca="1"/>
        <v>Food &amp; Drinks</v>
      </c>
      <c r="BX477">
        <f ca="1"/>
        <v>46529</v>
      </c>
      <c r="BY477">
        <f ca="1"/>
        <v>43904.18</v>
      </c>
      <c r="BZ477" t="str">
        <f ca="1"/>
        <v xml:space="preserve"> Net Worth</v>
      </c>
    </row>
    <row r="478" spans="1:78" x14ac:dyDescent="0.25">
      <c r="A478" t="str">
        <f ca="1"/>
        <v>Food &amp; Drinks</v>
      </c>
      <c r="B478" s="8">
        <f ca="1"/>
        <v>46529</v>
      </c>
      <c r="C478" s="107">
        <f ca="1"/>
        <v>2120.1300000000042</v>
      </c>
      <c r="D478" t="str">
        <f ca="1"/>
        <v>Acct  1 - US Bank</v>
      </c>
      <c r="F478" t="str">
        <f ca="1"/>
        <v>Cese Transfer</v>
      </c>
      <c r="G478" s="8">
        <f ca="1"/>
        <v>46532</v>
      </c>
      <c r="H478" s="107">
        <f ca="1"/>
        <v>15199.930000000002</v>
      </c>
      <c r="I478" s="107">
        <f ca="1"/>
        <v>-12246.61</v>
      </c>
      <c r="J478" s="107">
        <f ca="1"/>
        <v>38992.86</v>
      </c>
      <c r="K478" s="107">
        <f ca="1"/>
        <v>44046.18</v>
      </c>
      <c r="L478" s="107">
        <f ca="1"/>
        <v>2262.1300000000042</v>
      </c>
      <c r="M478" s="107">
        <f ca="1"/>
        <v>12937.799999999997</v>
      </c>
      <c r="N478" s="107">
        <f ca="1"/>
        <v>26816.39</v>
      </c>
      <c r="O478" s="107">
        <f ca="1"/>
        <v>114.43</v>
      </c>
      <c r="P478" s="107">
        <f ca="1"/>
        <v>12062.04</v>
      </c>
      <c r="Q478" s="107">
        <f ca="1"/>
        <v>-1661.04</v>
      </c>
      <c r="R478" s="107">
        <f ca="1"/>
        <v>-6313.82</v>
      </c>
      <c r="S478" s="107">
        <f ca="1"/>
        <v>-4271.75</v>
      </c>
      <c r="T478" s="107">
        <f ca="1"/>
        <v>0</v>
      </c>
      <c r="U478" s="107">
        <f ca="1"/>
        <v>2100</v>
      </c>
      <c r="W478" t="str">
        <f ca="1"/>
        <v>Cese Transfer</v>
      </c>
      <c r="X478">
        <f ca="1"/>
        <v>46532</v>
      </c>
      <c r="Y478">
        <f ca="1"/>
        <v>2262.1300000000042</v>
      </c>
      <c r="Z478" t="str">
        <f ca="1"/>
        <v>Acct  1 - US Bank</v>
      </c>
      <c r="AA478" t="str">
        <f ca="1"/>
        <v>Cese Transfer</v>
      </c>
      <c r="AB478">
        <f ca="1"/>
        <v>46532</v>
      </c>
      <c r="AC478">
        <f ca="1"/>
        <v>12937.799999999997</v>
      </c>
      <c r="AD478" t="str">
        <f ca="1"/>
        <v>Acct  2 - Wells Fargo</v>
      </c>
      <c r="AE478" t="str">
        <f ca="1"/>
        <v>Cese Transfer</v>
      </c>
      <c r="AF478">
        <f ca="1"/>
        <v>46532</v>
      </c>
      <c r="AG478">
        <f ca="1"/>
        <v>26816.39</v>
      </c>
      <c r="AH478" t="str">
        <f ca="1"/>
        <v>Acct  3 - ADP</v>
      </c>
      <c r="AI478" t="str">
        <f ca="1"/>
        <v>Cese Transfer</v>
      </c>
      <c r="AJ478">
        <f ca="1"/>
        <v>46532</v>
      </c>
      <c r="AK478">
        <f ca="1"/>
        <v>114.43</v>
      </c>
      <c r="AL478" t="str">
        <f ca="1"/>
        <v>Acct  4 - Marcus</v>
      </c>
      <c r="AM478" t="str">
        <f ca="1"/>
        <v>Cese Transfer</v>
      </c>
      <c r="AN478">
        <f ca="1"/>
        <v>46532</v>
      </c>
      <c r="AO478">
        <f ca="1"/>
        <v>12062.04</v>
      </c>
      <c r="AP478" t="str">
        <f ca="1"/>
        <v>Acct  5 - T.Rowe Price</v>
      </c>
      <c r="AQ478" t="str">
        <f ca="1"/>
        <v>Cese Transfer</v>
      </c>
      <c r="AR478">
        <f ca="1"/>
        <v>46532</v>
      </c>
      <c r="AS478">
        <f ca="1"/>
        <v>-1661.04</v>
      </c>
      <c r="AT478" t="str">
        <f ca="1"/>
        <v>Acct  6 - Platinum</v>
      </c>
      <c r="AU478" t="str">
        <f ca="1"/>
        <v>Cese Transfer</v>
      </c>
      <c r="AV478">
        <f ca="1"/>
        <v>46532</v>
      </c>
      <c r="AW478">
        <f ca="1"/>
        <v>-6313.82</v>
      </c>
      <c r="AX478" t="str">
        <f ca="1"/>
        <v>Acct  7 - Visa Go</v>
      </c>
      <c r="AY478" t="str">
        <f ca="1"/>
        <v>Cese Transfer</v>
      </c>
      <c r="AZ478">
        <f ca="1"/>
        <v>46532</v>
      </c>
      <c r="BA478">
        <f ca="1"/>
        <v>-4271.75</v>
      </c>
      <c r="BB478" t="str">
        <f ca="1"/>
        <v>Acct  8 - CareCredit</v>
      </c>
      <c r="BC478" t="str">
        <f ca="1"/>
        <v>Cese Transfer</v>
      </c>
      <c r="BD478">
        <f ca="1"/>
        <v>46532</v>
      </c>
      <c r="BE478">
        <f ca="1"/>
        <v>0</v>
      </c>
      <c r="BF478" t="str">
        <f ca="1"/>
        <v>Acct  9 - Costco</v>
      </c>
      <c r="BG478" t="str">
        <f ca="1"/>
        <v>Cese Transfer</v>
      </c>
      <c r="BH478">
        <f ca="1"/>
        <v>46532</v>
      </c>
      <c r="BI478">
        <f ca="1"/>
        <v>2100</v>
      </c>
      <c r="BJ478" t="str">
        <f ca="1"/>
        <v xml:space="preserve">Acct 10 - </v>
      </c>
      <c r="BK478" t="str">
        <f ca="1"/>
        <v>Cese Transfer</v>
      </c>
      <c r="BL478">
        <f ca="1"/>
        <v>46532</v>
      </c>
      <c r="BM478">
        <f ca="1"/>
        <v>15199.930000000002</v>
      </c>
      <c r="BN478" t="str">
        <f ca="1"/>
        <v xml:space="preserve"> Checking</v>
      </c>
      <c r="BO478" t="str">
        <f ca="1"/>
        <v>Cese Transfer</v>
      </c>
      <c r="BP478">
        <f ca="1"/>
        <v>46532</v>
      </c>
      <c r="BQ478">
        <f ca="1"/>
        <v>-12246.61</v>
      </c>
      <c r="BR478" t="str">
        <f ca="1"/>
        <v xml:space="preserve"> Credit</v>
      </c>
      <c r="BS478" t="str">
        <f ca="1"/>
        <v>Cese Transfer</v>
      </c>
      <c r="BT478">
        <f ca="1"/>
        <v>46532</v>
      </c>
      <c r="BU478">
        <f ca="1"/>
        <v>38992.86</v>
      </c>
      <c r="BV478" t="str">
        <f ca="1"/>
        <v xml:space="preserve"> Savings</v>
      </c>
      <c r="BW478" t="str">
        <f ca="1"/>
        <v>Cese Transfer</v>
      </c>
      <c r="BX478">
        <f ca="1"/>
        <v>46532</v>
      </c>
      <c r="BY478">
        <f ca="1"/>
        <v>44046.18</v>
      </c>
      <c r="BZ478" t="str">
        <f ca="1"/>
        <v xml:space="preserve"> Net Worth</v>
      </c>
    </row>
    <row r="479" spans="1:78" x14ac:dyDescent="0.25">
      <c r="A479" t="str">
        <f ca="1"/>
        <v>Cese Transfer</v>
      </c>
      <c r="B479" s="8">
        <f ca="1"/>
        <v>46532</v>
      </c>
      <c r="C479" s="107">
        <f ca="1"/>
        <v>2262.1300000000042</v>
      </c>
      <c r="D479" t="str">
        <f ca="1"/>
        <v>Acct  1 - US Bank</v>
      </c>
      <c r="F479" t="str">
        <f ca="1"/>
        <v>Internet</v>
      </c>
      <c r="G479" s="8">
        <f ca="1"/>
        <v>46533</v>
      </c>
      <c r="H479" s="107">
        <f ca="1"/>
        <v>15199.930000000002</v>
      </c>
      <c r="I479" s="107">
        <f ca="1"/>
        <v>-12246.61</v>
      </c>
      <c r="J479" s="107">
        <f ca="1"/>
        <v>38992.86</v>
      </c>
      <c r="K479" s="107">
        <f ca="1"/>
        <v>44046.18</v>
      </c>
      <c r="L479" s="107">
        <f ca="1"/>
        <v>2262.1300000000042</v>
      </c>
      <c r="M479" s="107">
        <f ca="1"/>
        <v>12937.799999999997</v>
      </c>
      <c r="N479" s="107">
        <f ca="1"/>
        <v>26816.39</v>
      </c>
      <c r="O479" s="107">
        <f ca="1"/>
        <v>114.43</v>
      </c>
      <c r="P479" s="107">
        <f ca="1"/>
        <v>12062.04</v>
      </c>
      <c r="Q479" s="107">
        <f ca="1"/>
        <v>-1661.04</v>
      </c>
      <c r="R479" s="107">
        <f ca="1"/>
        <v>-6313.82</v>
      </c>
      <c r="S479" s="107">
        <f ca="1"/>
        <v>-4271.75</v>
      </c>
      <c r="T479" s="107">
        <f ca="1"/>
        <v>0</v>
      </c>
      <c r="U479" s="107">
        <f ca="1"/>
        <v>2100</v>
      </c>
      <c r="W479" t="str">
        <f ca="1"/>
        <v>Internet</v>
      </c>
      <c r="X479">
        <f ca="1"/>
        <v>46533</v>
      </c>
      <c r="Y479">
        <f ca="1"/>
        <v>2262.1300000000042</v>
      </c>
      <c r="Z479" t="str">
        <f ca="1"/>
        <v>Acct  1 - US Bank</v>
      </c>
      <c r="AA479" t="str">
        <f ca="1"/>
        <v>Internet</v>
      </c>
      <c r="AB479">
        <f ca="1"/>
        <v>46533</v>
      </c>
      <c r="AC479">
        <f ca="1"/>
        <v>12937.799999999997</v>
      </c>
      <c r="AD479" t="str">
        <f ca="1"/>
        <v>Acct  2 - Wells Fargo</v>
      </c>
      <c r="AE479" t="str">
        <f ca="1"/>
        <v>Internet</v>
      </c>
      <c r="AF479">
        <f ca="1"/>
        <v>46533</v>
      </c>
      <c r="AG479">
        <f ca="1"/>
        <v>26816.39</v>
      </c>
      <c r="AH479" t="str">
        <f ca="1"/>
        <v>Acct  3 - ADP</v>
      </c>
      <c r="AI479" t="str">
        <f ca="1"/>
        <v>Internet</v>
      </c>
      <c r="AJ479">
        <f ca="1"/>
        <v>46533</v>
      </c>
      <c r="AK479">
        <f ca="1"/>
        <v>114.43</v>
      </c>
      <c r="AL479" t="str">
        <f ca="1"/>
        <v>Acct  4 - Marcus</v>
      </c>
      <c r="AM479" t="str">
        <f ca="1"/>
        <v>Internet</v>
      </c>
      <c r="AN479">
        <f ca="1"/>
        <v>46533</v>
      </c>
      <c r="AO479">
        <f ca="1"/>
        <v>12062.04</v>
      </c>
      <c r="AP479" t="str">
        <f ca="1"/>
        <v>Acct  5 - T.Rowe Price</v>
      </c>
      <c r="AQ479" t="str">
        <f ca="1"/>
        <v>Internet</v>
      </c>
      <c r="AR479">
        <f ca="1"/>
        <v>46533</v>
      </c>
      <c r="AS479">
        <f ca="1"/>
        <v>-1661.04</v>
      </c>
      <c r="AT479" t="str">
        <f ca="1"/>
        <v>Acct  6 - Platinum</v>
      </c>
      <c r="AU479" t="str">
        <f ca="1"/>
        <v>Internet</v>
      </c>
      <c r="AV479">
        <f ca="1"/>
        <v>46533</v>
      </c>
      <c r="AW479">
        <f ca="1"/>
        <v>-6313.82</v>
      </c>
      <c r="AX479" t="str">
        <f ca="1"/>
        <v>Acct  7 - Visa Go</v>
      </c>
      <c r="AY479" t="str">
        <f ca="1"/>
        <v>Internet</v>
      </c>
      <c r="AZ479">
        <f ca="1"/>
        <v>46533</v>
      </c>
      <c r="BA479">
        <f ca="1"/>
        <v>-4271.75</v>
      </c>
      <c r="BB479" t="str">
        <f ca="1"/>
        <v>Acct  8 - CareCredit</v>
      </c>
      <c r="BC479" t="str">
        <f ca="1"/>
        <v>Internet</v>
      </c>
      <c r="BD479">
        <f ca="1"/>
        <v>46533</v>
      </c>
      <c r="BE479">
        <f ca="1"/>
        <v>0</v>
      </c>
      <c r="BF479" t="str">
        <f ca="1"/>
        <v>Acct  9 - Costco</v>
      </c>
      <c r="BG479" t="str">
        <f ca="1"/>
        <v>Internet</v>
      </c>
      <c r="BH479">
        <f ca="1"/>
        <v>46533</v>
      </c>
      <c r="BI479">
        <f ca="1"/>
        <v>2100</v>
      </c>
      <c r="BJ479" t="str">
        <f ca="1"/>
        <v xml:space="preserve">Acct 10 - </v>
      </c>
      <c r="BK479" t="str">
        <f ca="1"/>
        <v>Internet</v>
      </c>
      <c r="BL479">
        <f ca="1"/>
        <v>46533</v>
      </c>
      <c r="BM479">
        <f ca="1"/>
        <v>15199.930000000002</v>
      </c>
      <c r="BN479" t="str">
        <f ca="1"/>
        <v xml:space="preserve"> Checking</v>
      </c>
      <c r="BO479" t="str">
        <f ca="1"/>
        <v>Internet</v>
      </c>
      <c r="BP479">
        <f ca="1"/>
        <v>46533</v>
      </c>
      <c r="BQ479">
        <f ca="1"/>
        <v>-12246.61</v>
      </c>
      <c r="BR479" t="str">
        <f ca="1"/>
        <v xml:space="preserve"> Credit</v>
      </c>
      <c r="BS479" t="str">
        <f ca="1"/>
        <v>Internet</v>
      </c>
      <c r="BT479">
        <f ca="1"/>
        <v>46533</v>
      </c>
      <c r="BU479">
        <f ca="1"/>
        <v>38992.86</v>
      </c>
      <c r="BV479" t="str">
        <f ca="1"/>
        <v xml:space="preserve"> Savings</v>
      </c>
      <c r="BW479" t="str">
        <f ca="1"/>
        <v>Internet</v>
      </c>
      <c r="BX479">
        <f ca="1"/>
        <v>46533</v>
      </c>
      <c r="BY479">
        <f ca="1"/>
        <v>44046.18</v>
      </c>
      <c r="BZ479" t="str">
        <f ca="1"/>
        <v xml:space="preserve"> Net Worth</v>
      </c>
    </row>
    <row r="480" spans="1:78" x14ac:dyDescent="0.25">
      <c r="A480" t="str">
        <f ca="1"/>
        <v>Internet</v>
      </c>
      <c r="B480" s="8">
        <f ca="1"/>
        <v>46533</v>
      </c>
      <c r="C480" s="107">
        <f ca="1"/>
        <v>2262.1300000000042</v>
      </c>
      <c r="D480" t="str">
        <f ca="1"/>
        <v>Acct  1 - US Bank</v>
      </c>
      <c r="F480" t="str">
        <f ca="1"/>
        <v>Windsurf</v>
      </c>
      <c r="G480" s="8">
        <f ca="1"/>
        <v>46533</v>
      </c>
      <c r="H480" s="107">
        <f ca="1"/>
        <v>15184.930000000002</v>
      </c>
      <c r="I480" s="107">
        <f ca="1"/>
        <v>-12246.61</v>
      </c>
      <c r="J480" s="107">
        <f ca="1"/>
        <v>38992.86</v>
      </c>
      <c r="K480" s="107">
        <f ca="1"/>
        <v>44031.18</v>
      </c>
      <c r="L480" s="107">
        <f ca="1"/>
        <v>2247.1300000000042</v>
      </c>
      <c r="M480" s="107">
        <f ca="1"/>
        <v>12937.799999999997</v>
      </c>
      <c r="N480" s="107">
        <f ca="1"/>
        <v>26816.39</v>
      </c>
      <c r="O480" s="107">
        <f ca="1"/>
        <v>114.43</v>
      </c>
      <c r="P480" s="107">
        <f ca="1"/>
        <v>12062.04</v>
      </c>
      <c r="Q480" s="107">
        <f ca="1"/>
        <v>-1661.04</v>
      </c>
      <c r="R480" s="107">
        <f ca="1"/>
        <v>-6313.82</v>
      </c>
      <c r="S480" s="107">
        <f ca="1"/>
        <v>-4271.75</v>
      </c>
      <c r="T480" s="107">
        <f ca="1"/>
        <v>0</v>
      </c>
      <c r="U480" s="107">
        <f ca="1"/>
        <v>2100</v>
      </c>
      <c r="W480" t="str">
        <f ca="1"/>
        <v>Windsurf</v>
      </c>
      <c r="X480">
        <f ca="1"/>
        <v>46533</v>
      </c>
      <c r="Y480">
        <f ca="1"/>
        <v>2247.1300000000042</v>
      </c>
      <c r="Z480" t="str">
        <f ca="1"/>
        <v>Acct  1 - US Bank</v>
      </c>
      <c r="AA480" t="str">
        <f ca="1"/>
        <v>Windsurf</v>
      </c>
      <c r="AB480">
        <f ca="1"/>
        <v>46533</v>
      </c>
      <c r="AC480">
        <f ca="1"/>
        <v>12937.799999999997</v>
      </c>
      <c r="AD480" t="str">
        <f ca="1"/>
        <v>Acct  2 - Wells Fargo</v>
      </c>
      <c r="AE480" t="str">
        <f ca="1"/>
        <v>Windsurf</v>
      </c>
      <c r="AF480">
        <f ca="1"/>
        <v>46533</v>
      </c>
      <c r="AG480">
        <f ca="1"/>
        <v>26816.39</v>
      </c>
      <c r="AH480" t="str">
        <f ca="1"/>
        <v>Acct  3 - ADP</v>
      </c>
      <c r="AI480" t="str">
        <f ca="1"/>
        <v>Windsurf</v>
      </c>
      <c r="AJ480">
        <f ca="1"/>
        <v>46533</v>
      </c>
      <c r="AK480">
        <f ca="1"/>
        <v>114.43</v>
      </c>
      <c r="AL480" t="str">
        <f ca="1"/>
        <v>Acct  4 - Marcus</v>
      </c>
      <c r="AM480" t="str">
        <f ca="1"/>
        <v>Windsurf</v>
      </c>
      <c r="AN480">
        <f ca="1"/>
        <v>46533</v>
      </c>
      <c r="AO480">
        <f ca="1"/>
        <v>12062.04</v>
      </c>
      <c r="AP480" t="str">
        <f ca="1"/>
        <v>Acct  5 - T.Rowe Price</v>
      </c>
      <c r="AQ480" t="str">
        <f ca="1"/>
        <v>Windsurf</v>
      </c>
      <c r="AR480">
        <f ca="1"/>
        <v>46533</v>
      </c>
      <c r="AS480">
        <f ca="1"/>
        <v>-1661.04</v>
      </c>
      <c r="AT480" t="str">
        <f ca="1"/>
        <v>Acct  6 - Platinum</v>
      </c>
      <c r="AU480" t="str">
        <f ca="1"/>
        <v>Windsurf</v>
      </c>
      <c r="AV480">
        <f ca="1"/>
        <v>46533</v>
      </c>
      <c r="AW480">
        <f ca="1"/>
        <v>-6313.82</v>
      </c>
      <c r="AX480" t="str">
        <f ca="1"/>
        <v>Acct  7 - Visa Go</v>
      </c>
      <c r="AY480" t="str">
        <f ca="1"/>
        <v>Windsurf</v>
      </c>
      <c r="AZ480">
        <f ca="1"/>
        <v>46533</v>
      </c>
      <c r="BA480">
        <f ca="1"/>
        <v>-4271.75</v>
      </c>
      <c r="BB480" t="str">
        <f ca="1"/>
        <v>Acct  8 - CareCredit</v>
      </c>
      <c r="BC480" t="str">
        <f ca="1"/>
        <v>Windsurf</v>
      </c>
      <c r="BD480">
        <f ca="1"/>
        <v>46533</v>
      </c>
      <c r="BE480">
        <f ca="1"/>
        <v>0</v>
      </c>
      <c r="BF480" t="str">
        <f ca="1"/>
        <v>Acct  9 - Costco</v>
      </c>
      <c r="BG480" t="str">
        <f ca="1"/>
        <v>Windsurf</v>
      </c>
      <c r="BH480">
        <f ca="1"/>
        <v>46533</v>
      </c>
      <c r="BI480">
        <f ca="1"/>
        <v>2100</v>
      </c>
      <c r="BJ480" t="str">
        <f ca="1"/>
        <v xml:space="preserve">Acct 10 - </v>
      </c>
      <c r="BK480" t="str">
        <f ca="1"/>
        <v>Windsurf</v>
      </c>
      <c r="BL480">
        <f ca="1"/>
        <v>46533</v>
      </c>
      <c r="BM480">
        <f ca="1"/>
        <v>15184.930000000002</v>
      </c>
      <c r="BN480" t="str">
        <f ca="1"/>
        <v xml:space="preserve"> Checking</v>
      </c>
      <c r="BO480" t="str">
        <f ca="1"/>
        <v>Windsurf</v>
      </c>
      <c r="BP480">
        <f ca="1"/>
        <v>46533</v>
      </c>
      <c r="BQ480">
        <f ca="1"/>
        <v>-12246.61</v>
      </c>
      <c r="BR480" t="str">
        <f ca="1"/>
        <v xml:space="preserve"> Credit</v>
      </c>
      <c r="BS480" t="str">
        <f ca="1"/>
        <v>Windsurf</v>
      </c>
      <c r="BT480">
        <f ca="1"/>
        <v>46533</v>
      </c>
      <c r="BU480">
        <f ca="1"/>
        <v>38992.86</v>
      </c>
      <c r="BV480" t="str">
        <f ca="1"/>
        <v xml:space="preserve"> Savings</v>
      </c>
      <c r="BW480" t="str">
        <f ca="1"/>
        <v>Windsurf</v>
      </c>
      <c r="BX480">
        <f ca="1"/>
        <v>46533</v>
      </c>
      <c r="BY480">
        <f ca="1"/>
        <v>44031.18</v>
      </c>
      <c r="BZ480" t="str">
        <f ca="1"/>
        <v xml:space="preserve"> Net Worth</v>
      </c>
    </row>
    <row r="481" spans="1:78" x14ac:dyDescent="0.25">
      <c r="A481" t="str">
        <f ca="1"/>
        <v>Windsurf</v>
      </c>
      <c r="B481" s="8">
        <f ca="1"/>
        <v>46533</v>
      </c>
      <c r="C481" s="107">
        <f ca="1"/>
        <v>2247.1300000000042</v>
      </c>
      <c r="D481" t="str">
        <f ca="1"/>
        <v>Acct  1 - US Bank</v>
      </c>
      <c r="F481" t="str">
        <f ca="1"/>
        <v>Tidal</v>
      </c>
      <c r="G481" s="8">
        <f ca="1"/>
        <v>46534</v>
      </c>
      <c r="H481" s="107">
        <f ca="1"/>
        <v>15173.940000000002</v>
      </c>
      <c r="I481" s="107">
        <f ca="1"/>
        <v>-12246.61</v>
      </c>
      <c r="J481" s="107">
        <f ca="1"/>
        <v>38992.86</v>
      </c>
      <c r="K481" s="107">
        <f ca="1"/>
        <v>44020.19</v>
      </c>
      <c r="L481" s="107">
        <f ca="1"/>
        <v>2236.1400000000044</v>
      </c>
      <c r="M481" s="107">
        <f ca="1"/>
        <v>12937.799999999997</v>
      </c>
      <c r="N481" s="107">
        <f ca="1"/>
        <v>26816.39</v>
      </c>
      <c r="O481" s="107">
        <f ca="1"/>
        <v>114.43</v>
      </c>
      <c r="P481" s="107">
        <f ca="1"/>
        <v>12062.04</v>
      </c>
      <c r="Q481" s="107">
        <f ca="1"/>
        <v>-1661.04</v>
      </c>
      <c r="R481" s="107">
        <f ca="1"/>
        <v>-6313.82</v>
      </c>
      <c r="S481" s="107">
        <f ca="1"/>
        <v>-4271.75</v>
      </c>
      <c r="T481" s="107">
        <f ca="1"/>
        <v>0</v>
      </c>
      <c r="U481" s="107">
        <f ca="1"/>
        <v>2100</v>
      </c>
      <c r="W481" t="str">
        <f ca="1"/>
        <v>Tidal</v>
      </c>
      <c r="X481">
        <f ca="1"/>
        <v>46534</v>
      </c>
      <c r="Y481">
        <f ca="1"/>
        <v>2236.1400000000044</v>
      </c>
      <c r="Z481" t="str">
        <f ca="1"/>
        <v>Acct  1 - US Bank</v>
      </c>
      <c r="AA481" t="str">
        <f ca="1"/>
        <v>Tidal</v>
      </c>
      <c r="AB481">
        <f ca="1"/>
        <v>46534</v>
      </c>
      <c r="AC481">
        <f ca="1"/>
        <v>12937.799999999997</v>
      </c>
      <c r="AD481" t="str">
        <f ca="1"/>
        <v>Acct  2 - Wells Fargo</v>
      </c>
      <c r="AE481" t="str">
        <f ca="1"/>
        <v>Tidal</v>
      </c>
      <c r="AF481">
        <f ca="1"/>
        <v>46534</v>
      </c>
      <c r="AG481">
        <f ca="1"/>
        <v>26816.39</v>
      </c>
      <c r="AH481" t="str">
        <f ca="1"/>
        <v>Acct  3 - ADP</v>
      </c>
      <c r="AI481" t="str">
        <f ca="1"/>
        <v>Tidal</v>
      </c>
      <c r="AJ481">
        <f ca="1"/>
        <v>46534</v>
      </c>
      <c r="AK481">
        <f ca="1"/>
        <v>114.43</v>
      </c>
      <c r="AL481" t="str">
        <f ca="1"/>
        <v>Acct  4 - Marcus</v>
      </c>
      <c r="AM481" t="str">
        <f ca="1"/>
        <v>Tidal</v>
      </c>
      <c r="AN481">
        <f ca="1"/>
        <v>46534</v>
      </c>
      <c r="AO481">
        <f ca="1"/>
        <v>12062.04</v>
      </c>
      <c r="AP481" t="str">
        <f ca="1"/>
        <v>Acct  5 - T.Rowe Price</v>
      </c>
      <c r="AQ481" t="str">
        <f ca="1"/>
        <v>Tidal</v>
      </c>
      <c r="AR481">
        <f ca="1"/>
        <v>46534</v>
      </c>
      <c r="AS481">
        <f ca="1"/>
        <v>-1661.04</v>
      </c>
      <c r="AT481" t="str">
        <f ca="1"/>
        <v>Acct  6 - Platinum</v>
      </c>
      <c r="AU481" t="str">
        <f ca="1"/>
        <v>Tidal</v>
      </c>
      <c r="AV481">
        <f ca="1"/>
        <v>46534</v>
      </c>
      <c r="AW481">
        <f ca="1"/>
        <v>-6313.82</v>
      </c>
      <c r="AX481" t="str">
        <f ca="1"/>
        <v>Acct  7 - Visa Go</v>
      </c>
      <c r="AY481" t="str">
        <f ca="1"/>
        <v>Tidal</v>
      </c>
      <c r="AZ481">
        <f ca="1"/>
        <v>46534</v>
      </c>
      <c r="BA481">
        <f ca="1"/>
        <v>-4271.75</v>
      </c>
      <c r="BB481" t="str">
        <f ca="1"/>
        <v>Acct  8 - CareCredit</v>
      </c>
      <c r="BC481" t="str">
        <f ca="1"/>
        <v>Tidal</v>
      </c>
      <c r="BD481">
        <f ca="1"/>
        <v>46534</v>
      </c>
      <c r="BE481">
        <f ca="1"/>
        <v>0</v>
      </c>
      <c r="BF481" t="str">
        <f ca="1"/>
        <v>Acct  9 - Costco</v>
      </c>
      <c r="BG481" t="str">
        <f ca="1"/>
        <v>Tidal</v>
      </c>
      <c r="BH481">
        <f ca="1"/>
        <v>46534</v>
      </c>
      <c r="BI481">
        <f ca="1"/>
        <v>2100</v>
      </c>
      <c r="BJ481" t="str">
        <f ca="1"/>
        <v xml:space="preserve">Acct 10 - </v>
      </c>
      <c r="BK481" t="str">
        <f ca="1"/>
        <v>Tidal</v>
      </c>
      <c r="BL481">
        <f ca="1"/>
        <v>46534</v>
      </c>
      <c r="BM481">
        <f ca="1"/>
        <v>15173.940000000002</v>
      </c>
      <c r="BN481" t="str">
        <f ca="1"/>
        <v xml:space="preserve"> Checking</v>
      </c>
      <c r="BO481" t="str">
        <f ca="1"/>
        <v>Tidal</v>
      </c>
      <c r="BP481">
        <f ca="1"/>
        <v>46534</v>
      </c>
      <c r="BQ481">
        <f ca="1"/>
        <v>-12246.61</v>
      </c>
      <c r="BR481" t="str">
        <f ca="1"/>
        <v xml:space="preserve"> Credit</v>
      </c>
      <c r="BS481" t="str">
        <f ca="1"/>
        <v>Tidal</v>
      </c>
      <c r="BT481">
        <f ca="1"/>
        <v>46534</v>
      </c>
      <c r="BU481">
        <f ca="1"/>
        <v>38992.86</v>
      </c>
      <c r="BV481" t="str">
        <f ca="1"/>
        <v xml:space="preserve"> Savings</v>
      </c>
      <c r="BW481" t="str">
        <f ca="1"/>
        <v>Tidal</v>
      </c>
      <c r="BX481">
        <f ca="1"/>
        <v>46534</v>
      </c>
      <c r="BY481">
        <f ca="1"/>
        <v>44020.19</v>
      </c>
      <c r="BZ481" t="str">
        <f ca="1"/>
        <v xml:space="preserve"> Net Worth</v>
      </c>
    </row>
    <row r="482" spans="1:78" x14ac:dyDescent="0.25">
      <c r="A482" t="str">
        <f ca="1"/>
        <v>Tidal</v>
      </c>
      <c r="B482" s="8">
        <f ca="1"/>
        <v>46534</v>
      </c>
      <c r="C482" s="107">
        <f ca="1"/>
        <v>2236.1400000000044</v>
      </c>
      <c r="D482" t="str">
        <f ca="1"/>
        <v>Acct  1 - US Bank</v>
      </c>
      <c r="F482" t="str">
        <f ca="1"/>
        <v>Costco Citi</v>
      </c>
      <c r="G482" s="8">
        <f ca="1"/>
        <v>46535</v>
      </c>
      <c r="H482" s="107">
        <f ca="1"/>
        <v>15033.940000000002</v>
      </c>
      <c r="I482" s="107">
        <f ca="1"/>
        <v>-12246.61</v>
      </c>
      <c r="J482" s="107">
        <f ca="1"/>
        <v>38992.86</v>
      </c>
      <c r="K482" s="107">
        <f ca="1"/>
        <v>44020.19</v>
      </c>
      <c r="L482" s="107">
        <f ca="1"/>
        <v>2096.1400000000044</v>
      </c>
      <c r="M482" s="107">
        <f ca="1"/>
        <v>12937.799999999997</v>
      </c>
      <c r="N482" s="107">
        <f ca="1"/>
        <v>26816.39</v>
      </c>
      <c r="O482" s="107">
        <f ca="1"/>
        <v>114.43</v>
      </c>
      <c r="P482" s="107">
        <f ca="1"/>
        <v>12062.04</v>
      </c>
      <c r="Q482" s="107">
        <f ca="1"/>
        <v>-1661.04</v>
      </c>
      <c r="R482" s="107">
        <f ca="1"/>
        <v>-6313.82</v>
      </c>
      <c r="S482" s="107">
        <f ca="1"/>
        <v>-4271.75</v>
      </c>
      <c r="T482" s="107">
        <f ca="1"/>
        <v>0</v>
      </c>
      <c r="U482" s="107">
        <f ca="1"/>
        <v>2240</v>
      </c>
      <c r="W482" t="str">
        <f ca="1"/>
        <v>Costco Citi</v>
      </c>
      <c r="X482">
        <f ca="1"/>
        <v>46535</v>
      </c>
      <c r="Y482">
        <f ca="1"/>
        <v>2096.1400000000044</v>
      </c>
      <c r="Z482" t="str">
        <f ca="1"/>
        <v>Acct  1 - US Bank</v>
      </c>
      <c r="AA482" t="str">
        <f ca="1"/>
        <v>Costco Citi</v>
      </c>
      <c r="AB482">
        <f ca="1"/>
        <v>46535</v>
      </c>
      <c r="AC482">
        <f ca="1"/>
        <v>12937.799999999997</v>
      </c>
      <c r="AD482" t="str">
        <f ca="1"/>
        <v>Acct  2 - Wells Fargo</v>
      </c>
      <c r="AE482" t="str">
        <f ca="1"/>
        <v>Costco Citi</v>
      </c>
      <c r="AF482">
        <f ca="1"/>
        <v>46535</v>
      </c>
      <c r="AG482">
        <f ca="1"/>
        <v>26816.39</v>
      </c>
      <c r="AH482" t="str">
        <f ca="1"/>
        <v>Acct  3 - ADP</v>
      </c>
      <c r="AI482" t="str">
        <f ca="1"/>
        <v>Costco Citi</v>
      </c>
      <c r="AJ482">
        <f ca="1"/>
        <v>46535</v>
      </c>
      <c r="AK482">
        <f ca="1"/>
        <v>114.43</v>
      </c>
      <c r="AL482" t="str">
        <f ca="1"/>
        <v>Acct  4 - Marcus</v>
      </c>
      <c r="AM482" t="str">
        <f ca="1"/>
        <v>Costco Citi</v>
      </c>
      <c r="AN482">
        <f ca="1"/>
        <v>46535</v>
      </c>
      <c r="AO482">
        <f ca="1"/>
        <v>12062.04</v>
      </c>
      <c r="AP482" t="str">
        <f ca="1"/>
        <v>Acct  5 - T.Rowe Price</v>
      </c>
      <c r="AQ482" t="str">
        <f ca="1"/>
        <v>Costco Citi</v>
      </c>
      <c r="AR482">
        <f ca="1"/>
        <v>46535</v>
      </c>
      <c r="AS482">
        <f ca="1"/>
        <v>-1661.04</v>
      </c>
      <c r="AT482" t="str">
        <f ca="1"/>
        <v>Acct  6 - Platinum</v>
      </c>
      <c r="AU482" t="str">
        <f ca="1"/>
        <v>Costco Citi</v>
      </c>
      <c r="AV482">
        <f ca="1"/>
        <v>46535</v>
      </c>
      <c r="AW482">
        <f ca="1"/>
        <v>-6313.82</v>
      </c>
      <c r="AX482" t="str">
        <f ca="1"/>
        <v>Acct  7 - Visa Go</v>
      </c>
      <c r="AY482" t="str">
        <f ca="1"/>
        <v>Costco Citi</v>
      </c>
      <c r="AZ482">
        <f ca="1"/>
        <v>46535</v>
      </c>
      <c r="BA482">
        <f ca="1"/>
        <v>-4271.75</v>
      </c>
      <c r="BB482" t="str">
        <f ca="1"/>
        <v>Acct  8 - CareCredit</v>
      </c>
      <c r="BC482" t="str">
        <f ca="1"/>
        <v>Costco Citi</v>
      </c>
      <c r="BD482">
        <f ca="1"/>
        <v>46535</v>
      </c>
      <c r="BE482">
        <f ca="1"/>
        <v>0</v>
      </c>
      <c r="BF482" t="str">
        <f ca="1"/>
        <v>Acct  9 - Costco</v>
      </c>
      <c r="BG482" t="str">
        <f ca="1"/>
        <v>Costco Citi</v>
      </c>
      <c r="BH482">
        <f ca="1"/>
        <v>46535</v>
      </c>
      <c r="BI482">
        <f ca="1"/>
        <v>2240</v>
      </c>
      <c r="BJ482" t="str">
        <f ca="1"/>
        <v xml:space="preserve">Acct 10 - </v>
      </c>
      <c r="BK482" t="str">
        <f ca="1"/>
        <v>Costco Citi</v>
      </c>
      <c r="BL482">
        <f ca="1"/>
        <v>46535</v>
      </c>
      <c r="BM482">
        <f ca="1"/>
        <v>15033.940000000002</v>
      </c>
      <c r="BN482" t="str">
        <f ca="1"/>
        <v xml:space="preserve"> Checking</v>
      </c>
      <c r="BO482" t="str">
        <f ca="1"/>
        <v>Costco Citi</v>
      </c>
      <c r="BP482">
        <f ca="1"/>
        <v>46535</v>
      </c>
      <c r="BQ482">
        <f ca="1"/>
        <v>-12246.61</v>
      </c>
      <c r="BR482" t="str">
        <f ca="1"/>
        <v xml:space="preserve"> Credit</v>
      </c>
      <c r="BS482" t="str">
        <f ca="1"/>
        <v>Costco Citi</v>
      </c>
      <c r="BT482">
        <f ca="1"/>
        <v>46535</v>
      </c>
      <c r="BU482">
        <f ca="1"/>
        <v>38992.86</v>
      </c>
      <c r="BV482" t="str">
        <f ca="1"/>
        <v xml:space="preserve"> Savings</v>
      </c>
      <c r="BW482" t="str">
        <f ca="1"/>
        <v>Costco Citi</v>
      </c>
      <c r="BX482">
        <f ca="1"/>
        <v>46535</v>
      </c>
      <c r="BY482">
        <f ca="1"/>
        <v>44020.19</v>
      </c>
      <c r="BZ482" t="str">
        <f ca="1"/>
        <v xml:space="preserve"> Net Worth</v>
      </c>
    </row>
    <row r="483" spans="1:78" x14ac:dyDescent="0.25">
      <c r="A483" t="str">
        <f ca="1"/>
        <v>Costco Citi</v>
      </c>
      <c r="B483" s="8">
        <f ca="1"/>
        <v>46535</v>
      </c>
      <c r="C483" s="107">
        <f ca="1"/>
        <v>2096.1400000000044</v>
      </c>
      <c r="D483" t="str">
        <f ca="1"/>
        <v>Acct  1 - US Bank</v>
      </c>
      <c r="F483" t="str">
        <f ca="1"/>
        <v>Kulo Transfer</v>
      </c>
      <c r="G483" s="8">
        <f ca="1"/>
        <v>46535</v>
      </c>
      <c r="H483" s="107">
        <f ca="1"/>
        <v>16083.940000000002</v>
      </c>
      <c r="I483" s="107">
        <f ca="1"/>
        <v>-12246.61</v>
      </c>
      <c r="J483" s="107">
        <f ca="1"/>
        <v>38992.86</v>
      </c>
      <c r="K483" s="107">
        <f ca="1"/>
        <v>45070.19</v>
      </c>
      <c r="L483" s="107">
        <f ca="1"/>
        <v>3146.1400000000044</v>
      </c>
      <c r="M483" s="107">
        <f ca="1"/>
        <v>12937.799999999997</v>
      </c>
      <c r="N483" s="107">
        <f ca="1"/>
        <v>26816.39</v>
      </c>
      <c r="O483" s="107">
        <f ca="1"/>
        <v>114.43</v>
      </c>
      <c r="P483" s="107">
        <f ca="1"/>
        <v>12062.04</v>
      </c>
      <c r="Q483" s="107">
        <f ca="1"/>
        <v>-1661.04</v>
      </c>
      <c r="R483" s="107">
        <f ca="1"/>
        <v>-6313.82</v>
      </c>
      <c r="S483" s="107">
        <f ca="1"/>
        <v>-4271.75</v>
      </c>
      <c r="T483" s="107">
        <f ca="1"/>
        <v>0</v>
      </c>
      <c r="U483" s="107">
        <f ca="1"/>
        <v>2240</v>
      </c>
      <c r="W483" t="str">
        <f ca="1"/>
        <v>Kulo Transfer</v>
      </c>
      <c r="X483">
        <f ca="1"/>
        <v>46535</v>
      </c>
      <c r="Y483">
        <f ca="1"/>
        <v>3146.1400000000044</v>
      </c>
      <c r="Z483" t="str">
        <f ca="1"/>
        <v>Acct  1 - US Bank</v>
      </c>
      <c r="AA483" t="str">
        <f ca="1"/>
        <v>Kulo Transfer</v>
      </c>
      <c r="AB483">
        <f ca="1"/>
        <v>46535</v>
      </c>
      <c r="AC483">
        <f ca="1"/>
        <v>12937.799999999997</v>
      </c>
      <c r="AD483" t="str">
        <f ca="1"/>
        <v>Acct  2 - Wells Fargo</v>
      </c>
      <c r="AE483" t="str">
        <f ca="1"/>
        <v>Kulo Transfer</v>
      </c>
      <c r="AF483">
        <f ca="1"/>
        <v>46535</v>
      </c>
      <c r="AG483">
        <f ca="1"/>
        <v>26816.39</v>
      </c>
      <c r="AH483" t="str">
        <f ca="1"/>
        <v>Acct  3 - ADP</v>
      </c>
      <c r="AI483" t="str">
        <f ca="1"/>
        <v>Kulo Transfer</v>
      </c>
      <c r="AJ483">
        <f ca="1"/>
        <v>46535</v>
      </c>
      <c r="AK483">
        <f ca="1"/>
        <v>114.43</v>
      </c>
      <c r="AL483" t="str">
        <f ca="1"/>
        <v>Acct  4 - Marcus</v>
      </c>
      <c r="AM483" t="str">
        <f ca="1"/>
        <v>Kulo Transfer</v>
      </c>
      <c r="AN483">
        <f ca="1"/>
        <v>46535</v>
      </c>
      <c r="AO483">
        <f ca="1"/>
        <v>12062.04</v>
      </c>
      <c r="AP483" t="str">
        <f ca="1"/>
        <v>Acct  5 - T.Rowe Price</v>
      </c>
      <c r="AQ483" t="str">
        <f ca="1"/>
        <v>Kulo Transfer</v>
      </c>
      <c r="AR483">
        <f ca="1"/>
        <v>46535</v>
      </c>
      <c r="AS483">
        <f ca="1"/>
        <v>-1661.04</v>
      </c>
      <c r="AT483" t="str">
        <f ca="1"/>
        <v>Acct  6 - Platinum</v>
      </c>
      <c r="AU483" t="str">
        <f ca="1"/>
        <v>Kulo Transfer</v>
      </c>
      <c r="AV483">
        <f ca="1"/>
        <v>46535</v>
      </c>
      <c r="AW483">
        <f ca="1"/>
        <v>-6313.82</v>
      </c>
      <c r="AX483" t="str">
        <f ca="1"/>
        <v>Acct  7 - Visa Go</v>
      </c>
      <c r="AY483" t="str">
        <f ca="1"/>
        <v>Kulo Transfer</v>
      </c>
      <c r="AZ483">
        <f ca="1"/>
        <v>46535</v>
      </c>
      <c r="BA483">
        <f ca="1"/>
        <v>-4271.75</v>
      </c>
      <c r="BB483" t="str">
        <f ca="1"/>
        <v>Acct  8 - CareCredit</v>
      </c>
      <c r="BC483" t="str">
        <f ca="1"/>
        <v>Kulo Transfer</v>
      </c>
      <c r="BD483">
        <f ca="1"/>
        <v>46535</v>
      </c>
      <c r="BE483">
        <f ca="1"/>
        <v>0</v>
      </c>
      <c r="BF483" t="str">
        <f ca="1"/>
        <v>Acct  9 - Costco</v>
      </c>
      <c r="BG483" t="str">
        <f ca="1"/>
        <v>Kulo Transfer</v>
      </c>
      <c r="BH483">
        <f ca="1"/>
        <v>46535</v>
      </c>
      <c r="BI483">
        <f ca="1"/>
        <v>2240</v>
      </c>
      <c r="BJ483" t="str">
        <f ca="1"/>
        <v xml:space="preserve">Acct 10 - </v>
      </c>
      <c r="BK483" t="str">
        <f ca="1"/>
        <v>Kulo Transfer</v>
      </c>
      <c r="BL483">
        <f ca="1"/>
        <v>46535</v>
      </c>
      <c r="BM483">
        <f ca="1"/>
        <v>16083.940000000002</v>
      </c>
      <c r="BN483" t="str">
        <f ca="1"/>
        <v xml:space="preserve"> Checking</v>
      </c>
      <c r="BO483" t="str">
        <f ca="1"/>
        <v>Kulo Transfer</v>
      </c>
      <c r="BP483">
        <f ca="1"/>
        <v>46535</v>
      </c>
      <c r="BQ483">
        <f ca="1"/>
        <v>-12246.61</v>
      </c>
      <c r="BR483" t="str">
        <f ca="1"/>
        <v xml:space="preserve"> Credit</v>
      </c>
      <c r="BS483" t="str">
        <f ca="1"/>
        <v>Kulo Transfer</v>
      </c>
      <c r="BT483">
        <f ca="1"/>
        <v>46535</v>
      </c>
      <c r="BU483">
        <f ca="1"/>
        <v>38992.86</v>
      </c>
      <c r="BV483" t="str">
        <f ca="1"/>
        <v xml:space="preserve"> Savings</v>
      </c>
      <c r="BW483" t="str">
        <f ca="1"/>
        <v>Kulo Transfer</v>
      </c>
      <c r="BX483">
        <f ca="1"/>
        <v>46535</v>
      </c>
      <c r="BY483">
        <f ca="1"/>
        <v>45070.19</v>
      </c>
      <c r="BZ483" t="str">
        <f ca="1"/>
        <v xml:space="preserve"> Net Worth</v>
      </c>
    </row>
    <row r="484" spans="1:78" x14ac:dyDescent="0.25">
      <c r="A484" t="str">
        <f ca="1"/>
        <v>Kulo Transfer</v>
      </c>
      <c r="B484" s="8">
        <f ca="1"/>
        <v>46535</v>
      </c>
      <c r="C484" s="107">
        <f ca="1"/>
        <v>3146.1400000000044</v>
      </c>
      <c r="D484" t="str">
        <f ca="1"/>
        <v>Acct  1 - US Bank</v>
      </c>
      <c r="F484" t="str">
        <f ca="1"/>
        <v>Kulo SDGE</v>
      </c>
      <c r="G484" s="8">
        <f ca="1"/>
        <v>46535</v>
      </c>
      <c r="H484" s="107">
        <f ca="1"/>
        <v>16001.940000000002</v>
      </c>
      <c r="I484" s="107">
        <f ca="1"/>
        <v>-12246.61</v>
      </c>
      <c r="J484" s="107">
        <f ca="1"/>
        <v>38992.86</v>
      </c>
      <c r="K484" s="107">
        <f ca="1"/>
        <v>44988.19</v>
      </c>
      <c r="L484" s="107">
        <f ca="1"/>
        <v>3064.1400000000044</v>
      </c>
      <c r="M484" s="107">
        <f ca="1"/>
        <v>12937.799999999997</v>
      </c>
      <c r="N484" s="107">
        <f ca="1"/>
        <v>26816.39</v>
      </c>
      <c r="O484" s="107">
        <f ca="1"/>
        <v>114.43</v>
      </c>
      <c r="P484" s="107">
        <f ca="1"/>
        <v>12062.04</v>
      </c>
      <c r="Q484" s="107">
        <f ca="1"/>
        <v>-1661.04</v>
      </c>
      <c r="R484" s="107">
        <f ca="1"/>
        <v>-6313.82</v>
      </c>
      <c r="S484" s="107">
        <f ca="1"/>
        <v>-4271.75</v>
      </c>
      <c r="T484" s="107">
        <f ca="1"/>
        <v>0</v>
      </c>
      <c r="U484" s="107">
        <f ca="1"/>
        <v>2240</v>
      </c>
      <c r="W484" t="str">
        <f ca="1"/>
        <v>Kulo SDGE</v>
      </c>
      <c r="X484">
        <f ca="1"/>
        <v>46535</v>
      </c>
      <c r="Y484">
        <f ca="1"/>
        <v>3064.1400000000044</v>
      </c>
      <c r="Z484" t="str">
        <f ca="1"/>
        <v>Acct  1 - US Bank</v>
      </c>
      <c r="AA484" t="str">
        <f ca="1"/>
        <v>Kulo SDGE</v>
      </c>
      <c r="AB484">
        <f ca="1"/>
        <v>46535</v>
      </c>
      <c r="AC484">
        <f ca="1"/>
        <v>12937.799999999997</v>
      </c>
      <c r="AD484" t="str">
        <f ca="1"/>
        <v>Acct  2 - Wells Fargo</v>
      </c>
      <c r="AE484" t="str">
        <f ca="1"/>
        <v>Kulo SDGE</v>
      </c>
      <c r="AF484">
        <f ca="1"/>
        <v>46535</v>
      </c>
      <c r="AG484">
        <f ca="1"/>
        <v>26816.39</v>
      </c>
      <c r="AH484" t="str">
        <f ca="1"/>
        <v>Acct  3 - ADP</v>
      </c>
      <c r="AI484" t="str">
        <f ca="1"/>
        <v>Kulo SDGE</v>
      </c>
      <c r="AJ484">
        <f ca="1"/>
        <v>46535</v>
      </c>
      <c r="AK484">
        <f ca="1"/>
        <v>114.43</v>
      </c>
      <c r="AL484" t="str">
        <f ca="1"/>
        <v>Acct  4 - Marcus</v>
      </c>
      <c r="AM484" t="str">
        <f ca="1"/>
        <v>Kulo SDGE</v>
      </c>
      <c r="AN484">
        <f ca="1"/>
        <v>46535</v>
      </c>
      <c r="AO484">
        <f ca="1"/>
        <v>12062.04</v>
      </c>
      <c r="AP484" t="str">
        <f ca="1"/>
        <v>Acct  5 - T.Rowe Price</v>
      </c>
      <c r="AQ484" t="str">
        <f ca="1"/>
        <v>Kulo SDGE</v>
      </c>
      <c r="AR484">
        <f ca="1"/>
        <v>46535</v>
      </c>
      <c r="AS484">
        <f ca="1"/>
        <v>-1661.04</v>
      </c>
      <c r="AT484" t="str">
        <f ca="1"/>
        <v>Acct  6 - Platinum</v>
      </c>
      <c r="AU484" t="str">
        <f ca="1"/>
        <v>Kulo SDGE</v>
      </c>
      <c r="AV484">
        <f ca="1"/>
        <v>46535</v>
      </c>
      <c r="AW484">
        <f ca="1"/>
        <v>-6313.82</v>
      </c>
      <c r="AX484" t="str">
        <f ca="1"/>
        <v>Acct  7 - Visa Go</v>
      </c>
      <c r="AY484" t="str">
        <f ca="1"/>
        <v>Kulo SDGE</v>
      </c>
      <c r="AZ484">
        <f ca="1"/>
        <v>46535</v>
      </c>
      <c r="BA484">
        <f ca="1"/>
        <v>-4271.75</v>
      </c>
      <c r="BB484" t="str">
        <f ca="1"/>
        <v>Acct  8 - CareCredit</v>
      </c>
      <c r="BC484" t="str">
        <f ca="1"/>
        <v>Kulo SDGE</v>
      </c>
      <c r="BD484">
        <f ca="1"/>
        <v>46535</v>
      </c>
      <c r="BE484">
        <f ca="1"/>
        <v>0</v>
      </c>
      <c r="BF484" t="str">
        <f ca="1"/>
        <v>Acct  9 - Costco</v>
      </c>
      <c r="BG484" t="str">
        <f ca="1"/>
        <v>Kulo SDGE</v>
      </c>
      <c r="BH484">
        <f ca="1"/>
        <v>46535</v>
      </c>
      <c r="BI484">
        <f ca="1"/>
        <v>2240</v>
      </c>
      <c r="BJ484" t="str">
        <f ca="1"/>
        <v xml:space="preserve">Acct 10 - </v>
      </c>
      <c r="BK484" t="str">
        <f ca="1"/>
        <v>Kulo SDGE</v>
      </c>
      <c r="BL484">
        <f ca="1"/>
        <v>46535</v>
      </c>
      <c r="BM484">
        <f ca="1"/>
        <v>16001.940000000002</v>
      </c>
      <c r="BN484" t="str">
        <f ca="1"/>
        <v xml:space="preserve"> Checking</v>
      </c>
      <c r="BO484" t="str">
        <f ca="1"/>
        <v>Kulo SDGE</v>
      </c>
      <c r="BP484">
        <f ca="1"/>
        <v>46535</v>
      </c>
      <c r="BQ484">
        <f ca="1"/>
        <v>-12246.61</v>
      </c>
      <c r="BR484" t="str">
        <f ca="1"/>
        <v xml:space="preserve"> Credit</v>
      </c>
      <c r="BS484" t="str">
        <f ca="1"/>
        <v>Kulo SDGE</v>
      </c>
      <c r="BT484">
        <f ca="1"/>
        <v>46535</v>
      </c>
      <c r="BU484">
        <f ca="1"/>
        <v>38992.86</v>
      </c>
      <c r="BV484" t="str">
        <f ca="1"/>
        <v xml:space="preserve"> Savings</v>
      </c>
      <c r="BW484" t="str">
        <f ca="1"/>
        <v>Kulo SDGE</v>
      </c>
      <c r="BX484">
        <f ca="1"/>
        <v>46535</v>
      </c>
      <c r="BY484">
        <f ca="1"/>
        <v>44988.19</v>
      </c>
      <c r="BZ484" t="str">
        <f ca="1"/>
        <v xml:space="preserve"> Net Worth</v>
      </c>
    </row>
    <row r="485" spans="1:78" x14ac:dyDescent="0.25">
      <c r="A485" t="str">
        <f ca="1"/>
        <v>Kulo SDGE</v>
      </c>
      <c r="B485" s="8">
        <f ca="1"/>
        <v>46535</v>
      </c>
      <c r="C485" s="107">
        <f ca="1"/>
        <v>3064.1400000000044</v>
      </c>
      <c r="D485" t="str">
        <f ca="1"/>
        <v>Acct  1 - US Bank</v>
      </c>
      <c r="F485" t="str">
        <f ca="1"/>
        <v>SDGE</v>
      </c>
      <c r="G485" s="8">
        <f ca="1"/>
        <v>46535</v>
      </c>
      <c r="H485" s="107">
        <f ca="1"/>
        <v>15917.940000000002</v>
      </c>
      <c r="I485" s="107">
        <f ca="1"/>
        <v>-12246.61</v>
      </c>
      <c r="J485" s="107">
        <f ca="1"/>
        <v>38992.86</v>
      </c>
      <c r="K485" s="107">
        <f ca="1"/>
        <v>44904.19</v>
      </c>
      <c r="L485" s="107">
        <f ca="1"/>
        <v>2980.1400000000044</v>
      </c>
      <c r="M485" s="107">
        <f ca="1"/>
        <v>12937.799999999997</v>
      </c>
      <c r="N485" s="107">
        <f ca="1"/>
        <v>26816.39</v>
      </c>
      <c r="O485" s="107">
        <f ca="1"/>
        <v>114.43</v>
      </c>
      <c r="P485" s="107">
        <f ca="1"/>
        <v>12062.04</v>
      </c>
      <c r="Q485" s="107">
        <f ca="1"/>
        <v>-1661.04</v>
      </c>
      <c r="R485" s="107">
        <f ca="1"/>
        <v>-6313.82</v>
      </c>
      <c r="S485" s="107">
        <f ca="1"/>
        <v>-4271.75</v>
      </c>
      <c r="T485" s="107">
        <f ca="1"/>
        <v>0</v>
      </c>
      <c r="U485" s="107">
        <f ca="1"/>
        <v>2240</v>
      </c>
      <c r="W485" t="str">
        <f ca="1"/>
        <v>SDGE</v>
      </c>
      <c r="X485">
        <f ca="1"/>
        <v>46535</v>
      </c>
      <c r="Y485">
        <f ca="1"/>
        <v>2980.1400000000044</v>
      </c>
      <c r="Z485" t="str">
        <f ca="1"/>
        <v>Acct  1 - US Bank</v>
      </c>
      <c r="AA485" t="str">
        <f ca="1"/>
        <v>SDGE</v>
      </c>
      <c r="AB485">
        <f ca="1"/>
        <v>46535</v>
      </c>
      <c r="AC485">
        <f ca="1"/>
        <v>12937.799999999997</v>
      </c>
      <c r="AD485" t="str">
        <f ca="1"/>
        <v>Acct  2 - Wells Fargo</v>
      </c>
      <c r="AE485" t="str">
        <f ca="1"/>
        <v>SDGE</v>
      </c>
      <c r="AF485">
        <f ca="1"/>
        <v>46535</v>
      </c>
      <c r="AG485">
        <f ca="1"/>
        <v>26816.39</v>
      </c>
      <c r="AH485" t="str">
        <f ca="1"/>
        <v>Acct  3 - ADP</v>
      </c>
      <c r="AI485" t="str">
        <f ca="1"/>
        <v>SDGE</v>
      </c>
      <c r="AJ485">
        <f ca="1"/>
        <v>46535</v>
      </c>
      <c r="AK485">
        <f ca="1"/>
        <v>114.43</v>
      </c>
      <c r="AL485" t="str">
        <f ca="1"/>
        <v>Acct  4 - Marcus</v>
      </c>
      <c r="AM485" t="str">
        <f ca="1"/>
        <v>SDGE</v>
      </c>
      <c r="AN485">
        <f ca="1"/>
        <v>46535</v>
      </c>
      <c r="AO485">
        <f ca="1"/>
        <v>12062.04</v>
      </c>
      <c r="AP485" t="str">
        <f ca="1"/>
        <v>Acct  5 - T.Rowe Price</v>
      </c>
      <c r="AQ485" t="str">
        <f ca="1"/>
        <v>SDGE</v>
      </c>
      <c r="AR485">
        <f ca="1"/>
        <v>46535</v>
      </c>
      <c r="AS485">
        <f ca="1"/>
        <v>-1661.04</v>
      </c>
      <c r="AT485" t="str">
        <f ca="1"/>
        <v>Acct  6 - Platinum</v>
      </c>
      <c r="AU485" t="str">
        <f ca="1"/>
        <v>SDGE</v>
      </c>
      <c r="AV485">
        <f ca="1"/>
        <v>46535</v>
      </c>
      <c r="AW485">
        <f ca="1"/>
        <v>-6313.82</v>
      </c>
      <c r="AX485" t="str">
        <f ca="1"/>
        <v>Acct  7 - Visa Go</v>
      </c>
      <c r="AY485" t="str">
        <f ca="1"/>
        <v>SDGE</v>
      </c>
      <c r="AZ485">
        <f ca="1"/>
        <v>46535</v>
      </c>
      <c r="BA485">
        <f ca="1"/>
        <v>-4271.75</v>
      </c>
      <c r="BB485" t="str">
        <f ca="1"/>
        <v>Acct  8 - CareCredit</v>
      </c>
      <c r="BC485" t="str">
        <f ca="1"/>
        <v>SDGE</v>
      </c>
      <c r="BD485">
        <f ca="1"/>
        <v>46535</v>
      </c>
      <c r="BE485">
        <f ca="1"/>
        <v>0</v>
      </c>
      <c r="BF485" t="str">
        <f ca="1"/>
        <v>Acct  9 - Costco</v>
      </c>
      <c r="BG485" t="str">
        <f ca="1"/>
        <v>SDGE</v>
      </c>
      <c r="BH485">
        <f ca="1"/>
        <v>46535</v>
      </c>
      <c r="BI485">
        <f ca="1"/>
        <v>2240</v>
      </c>
      <c r="BJ485" t="str">
        <f ca="1"/>
        <v xml:space="preserve">Acct 10 - </v>
      </c>
      <c r="BK485" t="str">
        <f ca="1"/>
        <v>SDGE</v>
      </c>
      <c r="BL485">
        <f ca="1"/>
        <v>46535</v>
      </c>
      <c r="BM485">
        <f ca="1"/>
        <v>15917.940000000002</v>
      </c>
      <c r="BN485" t="str">
        <f ca="1"/>
        <v xml:space="preserve"> Checking</v>
      </c>
      <c r="BO485" t="str">
        <f ca="1"/>
        <v>SDGE</v>
      </c>
      <c r="BP485">
        <f ca="1"/>
        <v>46535</v>
      </c>
      <c r="BQ485">
        <f ca="1"/>
        <v>-12246.61</v>
      </c>
      <c r="BR485" t="str">
        <f ca="1"/>
        <v xml:space="preserve"> Credit</v>
      </c>
      <c r="BS485" t="str">
        <f ca="1"/>
        <v>SDGE</v>
      </c>
      <c r="BT485">
        <f ca="1"/>
        <v>46535</v>
      </c>
      <c r="BU485">
        <f ca="1"/>
        <v>38992.86</v>
      </c>
      <c r="BV485" t="str">
        <f ca="1"/>
        <v xml:space="preserve"> Savings</v>
      </c>
      <c r="BW485" t="str">
        <f ca="1"/>
        <v>SDGE</v>
      </c>
      <c r="BX485">
        <f ca="1"/>
        <v>46535</v>
      </c>
      <c r="BY485">
        <f ca="1"/>
        <v>44904.19</v>
      </c>
      <c r="BZ485" t="str">
        <f ca="1"/>
        <v xml:space="preserve"> Net Worth</v>
      </c>
    </row>
    <row r="486" spans="1:78" x14ac:dyDescent="0.25">
      <c r="A486" t="str">
        <f ca="1"/>
        <v>SDGE</v>
      </c>
      <c r="B486" s="8">
        <f ca="1"/>
        <v>46535</v>
      </c>
      <c r="C486" s="107">
        <f ca="1"/>
        <v>2980.1400000000044</v>
      </c>
      <c r="D486" t="str">
        <f ca="1"/>
        <v>Acct  1 - US Bank</v>
      </c>
      <c r="F486" t="str">
        <f ca="1"/>
        <v>Prime Ad-Free</v>
      </c>
      <c r="G486" s="8">
        <f ca="1"/>
        <v>46535</v>
      </c>
      <c r="H486" s="107">
        <f ca="1"/>
        <v>15914.950000000003</v>
      </c>
      <c r="I486" s="107">
        <f ca="1"/>
        <v>-12246.61</v>
      </c>
      <c r="J486" s="107">
        <f ca="1"/>
        <v>38992.86</v>
      </c>
      <c r="K486" s="107">
        <f ca="1"/>
        <v>44901.200000000004</v>
      </c>
      <c r="L486" s="107">
        <f ca="1"/>
        <v>2977.1500000000046</v>
      </c>
      <c r="M486" s="107">
        <f ca="1"/>
        <v>12937.799999999997</v>
      </c>
      <c r="N486" s="107">
        <f ca="1"/>
        <v>26816.39</v>
      </c>
      <c r="O486" s="107">
        <f ca="1"/>
        <v>114.43</v>
      </c>
      <c r="P486" s="107">
        <f ca="1"/>
        <v>12062.04</v>
      </c>
      <c r="Q486" s="107">
        <f ca="1"/>
        <v>-1661.04</v>
      </c>
      <c r="R486" s="107">
        <f ca="1"/>
        <v>-6313.82</v>
      </c>
      <c r="S486" s="107">
        <f ca="1"/>
        <v>-4271.75</v>
      </c>
      <c r="T486" s="107">
        <f ca="1"/>
        <v>0</v>
      </c>
      <c r="U486" s="107">
        <f ca="1"/>
        <v>2240</v>
      </c>
      <c r="W486" t="str">
        <f ca="1"/>
        <v>Prime Ad-Free</v>
      </c>
      <c r="X486">
        <f ca="1"/>
        <v>46535</v>
      </c>
      <c r="Y486">
        <f ca="1"/>
        <v>2977.1500000000046</v>
      </c>
      <c r="Z486" t="str">
        <f ca="1"/>
        <v>Acct  1 - US Bank</v>
      </c>
      <c r="AA486" t="str">
        <f ca="1"/>
        <v>Prime Ad-Free</v>
      </c>
      <c r="AB486">
        <f ca="1"/>
        <v>46535</v>
      </c>
      <c r="AC486">
        <f ca="1"/>
        <v>12937.799999999997</v>
      </c>
      <c r="AD486" t="str">
        <f ca="1"/>
        <v>Acct  2 - Wells Fargo</v>
      </c>
      <c r="AE486" t="str">
        <f ca="1"/>
        <v>Prime Ad-Free</v>
      </c>
      <c r="AF486">
        <f ca="1"/>
        <v>46535</v>
      </c>
      <c r="AG486">
        <f ca="1"/>
        <v>26816.39</v>
      </c>
      <c r="AH486" t="str">
        <f ca="1"/>
        <v>Acct  3 - ADP</v>
      </c>
      <c r="AI486" t="str">
        <f ca="1"/>
        <v>Prime Ad-Free</v>
      </c>
      <c r="AJ486">
        <f ca="1"/>
        <v>46535</v>
      </c>
      <c r="AK486">
        <f ca="1"/>
        <v>114.43</v>
      </c>
      <c r="AL486" t="str">
        <f ca="1"/>
        <v>Acct  4 - Marcus</v>
      </c>
      <c r="AM486" t="str">
        <f ca="1"/>
        <v>Prime Ad-Free</v>
      </c>
      <c r="AN486">
        <f ca="1"/>
        <v>46535</v>
      </c>
      <c r="AO486">
        <f ca="1"/>
        <v>12062.04</v>
      </c>
      <c r="AP486" t="str">
        <f ca="1"/>
        <v>Acct  5 - T.Rowe Price</v>
      </c>
      <c r="AQ486" t="str">
        <f ca="1"/>
        <v>Prime Ad-Free</v>
      </c>
      <c r="AR486">
        <f ca="1"/>
        <v>46535</v>
      </c>
      <c r="AS486">
        <f ca="1"/>
        <v>-1661.04</v>
      </c>
      <c r="AT486" t="str">
        <f ca="1"/>
        <v>Acct  6 - Platinum</v>
      </c>
      <c r="AU486" t="str">
        <f ca="1"/>
        <v>Prime Ad-Free</v>
      </c>
      <c r="AV486">
        <f ca="1"/>
        <v>46535</v>
      </c>
      <c r="AW486">
        <f ca="1"/>
        <v>-6313.82</v>
      </c>
      <c r="AX486" t="str">
        <f ca="1"/>
        <v>Acct  7 - Visa Go</v>
      </c>
      <c r="AY486" t="str">
        <f ca="1"/>
        <v>Prime Ad-Free</v>
      </c>
      <c r="AZ486">
        <f ca="1"/>
        <v>46535</v>
      </c>
      <c r="BA486">
        <f ca="1"/>
        <v>-4271.75</v>
      </c>
      <c r="BB486" t="str">
        <f ca="1"/>
        <v>Acct  8 - CareCredit</v>
      </c>
      <c r="BC486" t="str">
        <f ca="1"/>
        <v>Prime Ad-Free</v>
      </c>
      <c r="BD486">
        <f ca="1"/>
        <v>46535</v>
      </c>
      <c r="BE486">
        <f ca="1"/>
        <v>0</v>
      </c>
      <c r="BF486" t="str">
        <f ca="1"/>
        <v>Acct  9 - Costco</v>
      </c>
      <c r="BG486" t="str">
        <f ca="1"/>
        <v>Prime Ad-Free</v>
      </c>
      <c r="BH486">
        <f ca="1"/>
        <v>46535</v>
      </c>
      <c r="BI486">
        <f ca="1"/>
        <v>2240</v>
      </c>
      <c r="BJ486" t="str">
        <f ca="1"/>
        <v xml:space="preserve">Acct 10 - </v>
      </c>
      <c r="BK486" t="str">
        <f ca="1"/>
        <v>Prime Ad-Free</v>
      </c>
      <c r="BL486">
        <f ca="1"/>
        <v>46535</v>
      </c>
      <c r="BM486">
        <f ca="1"/>
        <v>15914.950000000003</v>
      </c>
      <c r="BN486" t="str">
        <f ca="1"/>
        <v xml:space="preserve"> Checking</v>
      </c>
      <c r="BO486" t="str">
        <f ca="1"/>
        <v>Prime Ad-Free</v>
      </c>
      <c r="BP486">
        <f ca="1"/>
        <v>46535</v>
      </c>
      <c r="BQ486">
        <f ca="1"/>
        <v>-12246.61</v>
      </c>
      <c r="BR486" t="str">
        <f ca="1"/>
        <v xml:space="preserve"> Credit</v>
      </c>
      <c r="BS486" t="str">
        <f ca="1"/>
        <v>Prime Ad-Free</v>
      </c>
      <c r="BT486">
        <f ca="1"/>
        <v>46535</v>
      </c>
      <c r="BU486">
        <f ca="1"/>
        <v>38992.86</v>
      </c>
      <c r="BV486" t="str">
        <f ca="1"/>
        <v xml:space="preserve"> Savings</v>
      </c>
      <c r="BW486" t="str">
        <f ca="1"/>
        <v>Prime Ad-Free</v>
      </c>
      <c r="BX486">
        <f ca="1"/>
        <v>46535</v>
      </c>
      <c r="BY486">
        <f ca="1"/>
        <v>44901.200000000004</v>
      </c>
      <c r="BZ486" t="str">
        <f ca="1"/>
        <v xml:space="preserve"> Net Worth</v>
      </c>
    </row>
    <row r="487" spans="1:78" x14ac:dyDescent="0.25">
      <c r="A487" t="str">
        <f ca="1"/>
        <v>Prime Ad-Free</v>
      </c>
      <c r="B487" s="8">
        <f ca="1"/>
        <v>46535</v>
      </c>
      <c r="C487" s="107">
        <f ca="1"/>
        <v>2977.1500000000046</v>
      </c>
      <c r="D487" t="str">
        <f ca="1"/>
        <v>Acct  1 - US Bank</v>
      </c>
      <c r="F487" t="str">
        <f ca="1"/>
        <v>Disability</v>
      </c>
      <c r="G487" s="8">
        <f ca="1"/>
        <v>46539</v>
      </c>
      <c r="H487" s="107">
        <f ca="1"/>
        <v>16271.610000000002</v>
      </c>
      <c r="I487" s="107">
        <f ca="1"/>
        <v>-12246.61</v>
      </c>
      <c r="J487" s="107">
        <f ca="1"/>
        <v>38992.86</v>
      </c>
      <c r="K487" s="107">
        <f ca="1"/>
        <v>45257.86</v>
      </c>
      <c r="L487" s="107">
        <f ca="1"/>
        <v>2977.1500000000046</v>
      </c>
      <c r="M487" s="107">
        <f ca="1"/>
        <v>13294.459999999997</v>
      </c>
      <c r="N487" s="107">
        <f ca="1"/>
        <v>26816.39</v>
      </c>
      <c r="O487" s="107">
        <f ca="1"/>
        <v>114.43</v>
      </c>
      <c r="P487" s="107">
        <f ca="1"/>
        <v>12062.04</v>
      </c>
      <c r="Q487" s="107">
        <f ca="1"/>
        <v>-1661.04</v>
      </c>
      <c r="R487" s="107">
        <f ca="1"/>
        <v>-6313.82</v>
      </c>
      <c r="S487" s="107">
        <f ca="1"/>
        <v>-4271.75</v>
      </c>
      <c r="T487" s="107">
        <f ca="1"/>
        <v>0</v>
      </c>
      <c r="U487" s="107">
        <f ca="1"/>
        <v>2240</v>
      </c>
      <c r="W487" t="str">
        <f ca="1"/>
        <v>Disability</v>
      </c>
      <c r="X487">
        <f ca="1"/>
        <v>46539</v>
      </c>
      <c r="Y487">
        <f ca="1"/>
        <v>2977.1500000000046</v>
      </c>
      <c r="Z487" t="str">
        <f ca="1"/>
        <v>Acct  1 - US Bank</v>
      </c>
      <c r="AA487" t="str">
        <f ca="1"/>
        <v>Disability</v>
      </c>
      <c r="AB487">
        <f ca="1"/>
        <v>46539</v>
      </c>
      <c r="AC487">
        <f ca="1"/>
        <v>13294.459999999997</v>
      </c>
      <c r="AD487" t="str">
        <f ca="1"/>
        <v>Acct  2 - Wells Fargo</v>
      </c>
      <c r="AE487" t="str">
        <f ca="1"/>
        <v>Disability</v>
      </c>
      <c r="AF487">
        <f ca="1"/>
        <v>46539</v>
      </c>
      <c r="AG487">
        <f ca="1"/>
        <v>26816.39</v>
      </c>
      <c r="AH487" t="str">
        <f ca="1"/>
        <v>Acct  3 - ADP</v>
      </c>
      <c r="AI487" t="str">
        <f ca="1"/>
        <v>Disability</v>
      </c>
      <c r="AJ487">
        <f ca="1"/>
        <v>46539</v>
      </c>
      <c r="AK487">
        <f ca="1"/>
        <v>114.43</v>
      </c>
      <c r="AL487" t="str">
        <f ca="1"/>
        <v>Acct  4 - Marcus</v>
      </c>
      <c r="AM487" t="str">
        <f ca="1"/>
        <v>Disability</v>
      </c>
      <c r="AN487">
        <f ca="1"/>
        <v>46539</v>
      </c>
      <c r="AO487">
        <f ca="1"/>
        <v>12062.04</v>
      </c>
      <c r="AP487" t="str">
        <f ca="1"/>
        <v>Acct  5 - T.Rowe Price</v>
      </c>
      <c r="AQ487" t="str">
        <f ca="1"/>
        <v>Disability</v>
      </c>
      <c r="AR487">
        <f ca="1"/>
        <v>46539</v>
      </c>
      <c r="AS487">
        <f ca="1"/>
        <v>-1661.04</v>
      </c>
      <c r="AT487" t="str">
        <f ca="1"/>
        <v>Acct  6 - Platinum</v>
      </c>
      <c r="AU487" t="str">
        <f ca="1"/>
        <v>Disability</v>
      </c>
      <c r="AV487">
        <f ca="1"/>
        <v>46539</v>
      </c>
      <c r="AW487">
        <f ca="1"/>
        <v>-6313.82</v>
      </c>
      <c r="AX487" t="str">
        <f ca="1"/>
        <v>Acct  7 - Visa Go</v>
      </c>
      <c r="AY487" t="str">
        <f ca="1"/>
        <v>Disability</v>
      </c>
      <c r="AZ487">
        <f ca="1"/>
        <v>46539</v>
      </c>
      <c r="BA487">
        <f ca="1"/>
        <v>-4271.75</v>
      </c>
      <c r="BB487" t="str">
        <f ca="1"/>
        <v>Acct  8 - CareCredit</v>
      </c>
      <c r="BC487" t="str">
        <f ca="1"/>
        <v>Disability</v>
      </c>
      <c r="BD487">
        <f ca="1"/>
        <v>46539</v>
      </c>
      <c r="BE487">
        <f ca="1"/>
        <v>0</v>
      </c>
      <c r="BF487" t="str">
        <f ca="1"/>
        <v>Acct  9 - Costco</v>
      </c>
      <c r="BG487" t="str">
        <f ca="1"/>
        <v>Disability</v>
      </c>
      <c r="BH487">
        <f ca="1"/>
        <v>46539</v>
      </c>
      <c r="BI487">
        <f ca="1"/>
        <v>2240</v>
      </c>
      <c r="BJ487" t="str">
        <f ca="1"/>
        <v xml:space="preserve">Acct 10 - </v>
      </c>
      <c r="BK487" t="str">
        <f ca="1"/>
        <v>Disability</v>
      </c>
      <c r="BL487">
        <f ca="1"/>
        <v>46539</v>
      </c>
      <c r="BM487">
        <f ca="1"/>
        <v>16271.610000000002</v>
      </c>
      <c r="BN487" t="str">
        <f ca="1"/>
        <v xml:space="preserve"> Checking</v>
      </c>
      <c r="BO487" t="str">
        <f ca="1"/>
        <v>Disability</v>
      </c>
      <c r="BP487">
        <f ca="1"/>
        <v>46539</v>
      </c>
      <c r="BQ487">
        <f ca="1"/>
        <v>-12246.61</v>
      </c>
      <c r="BR487" t="str">
        <f ca="1"/>
        <v xml:space="preserve"> Credit</v>
      </c>
      <c r="BS487" t="str">
        <f ca="1"/>
        <v>Disability</v>
      </c>
      <c r="BT487">
        <f ca="1"/>
        <v>46539</v>
      </c>
      <c r="BU487">
        <f ca="1"/>
        <v>38992.86</v>
      </c>
      <c r="BV487" t="str">
        <f ca="1"/>
        <v xml:space="preserve"> Savings</v>
      </c>
      <c r="BW487" t="str">
        <f ca="1"/>
        <v>Disability</v>
      </c>
      <c r="BX487">
        <f ca="1"/>
        <v>46539</v>
      </c>
      <c r="BY487">
        <f ca="1"/>
        <v>45257.86</v>
      </c>
      <c r="BZ487" t="str">
        <f ca="1"/>
        <v xml:space="preserve"> Net Worth</v>
      </c>
    </row>
    <row r="488" spans="1:78" x14ac:dyDescent="0.25">
      <c r="A488" t="str">
        <f ca="1"/>
        <v>Disability</v>
      </c>
      <c r="B488" s="8">
        <f ca="1"/>
        <v>46539</v>
      </c>
      <c r="C488" s="107">
        <f ca="1"/>
        <v>2977.1500000000046</v>
      </c>
      <c r="D488" t="str">
        <f ca="1"/>
        <v>Acct  1 - US Bank</v>
      </c>
      <c r="F488" t="str">
        <f ca="1"/>
        <v>Kulo Rent</v>
      </c>
      <c r="G488" s="8">
        <f ca="1"/>
        <v>46539</v>
      </c>
      <c r="H488" s="107">
        <f ca="1"/>
        <v>15312.610000000002</v>
      </c>
      <c r="I488" s="107">
        <f ca="1"/>
        <v>-12246.61</v>
      </c>
      <c r="J488" s="107">
        <f ca="1"/>
        <v>38992.86</v>
      </c>
      <c r="K488" s="107">
        <f ca="1"/>
        <v>44298.86</v>
      </c>
      <c r="L488" s="107">
        <f ca="1"/>
        <v>2018.1500000000046</v>
      </c>
      <c r="M488" s="107">
        <f ca="1"/>
        <v>13294.459999999997</v>
      </c>
      <c r="N488" s="107">
        <f ca="1"/>
        <v>26816.39</v>
      </c>
      <c r="O488" s="107">
        <f ca="1"/>
        <v>114.43</v>
      </c>
      <c r="P488" s="107">
        <f ca="1"/>
        <v>12062.04</v>
      </c>
      <c r="Q488" s="107">
        <f ca="1"/>
        <v>-1661.04</v>
      </c>
      <c r="R488" s="107">
        <f ca="1"/>
        <v>-6313.82</v>
      </c>
      <c r="S488" s="107">
        <f ca="1"/>
        <v>-4271.75</v>
      </c>
      <c r="T488" s="107">
        <f ca="1"/>
        <v>0</v>
      </c>
      <c r="U488" s="107">
        <f ca="1"/>
        <v>2240</v>
      </c>
      <c r="W488" t="str">
        <f ca="1"/>
        <v>Kulo Rent</v>
      </c>
      <c r="X488">
        <f ca="1"/>
        <v>46539</v>
      </c>
      <c r="Y488">
        <f ca="1"/>
        <v>2018.1500000000046</v>
      </c>
      <c r="Z488" t="str">
        <f ca="1"/>
        <v>Acct  1 - US Bank</v>
      </c>
      <c r="AA488" t="str">
        <f ca="1"/>
        <v>Kulo Rent</v>
      </c>
      <c r="AB488">
        <f ca="1"/>
        <v>46539</v>
      </c>
      <c r="AC488">
        <f ca="1"/>
        <v>13294.459999999997</v>
      </c>
      <c r="AD488" t="str">
        <f ca="1"/>
        <v>Acct  2 - Wells Fargo</v>
      </c>
      <c r="AE488" t="str">
        <f ca="1"/>
        <v>Kulo Rent</v>
      </c>
      <c r="AF488">
        <f ca="1"/>
        <v>46539</v>
      </c>
      <c r="AG488">
        <f ca="1"/>
        <v>26816.39</v>
      </c>
      <c r="AH488" t="str">
        <f ca="1"/>
        <v>Acct  3 - ADP</v>
      </c>
      <c r="AI488" t="str">
        <f ca="1"/>
        <v>Kulo Rent</v>
      </c>
      <c r="AJ488">
        <f ca="1"/>
        <v>46539</v>
      </c>
      <c r="AK488">
        <f ca="1"/>
        <v>114.43</v>
      </c>
      <c r="AL488" t="str">
        <f ca="1"/>
        <v>Acct  4 - Marcus</v>
      </c>
      <c r="AM488" t="str">
        <f ca="1"/>
        <v>Kulo Rent</v>
      </c>
      <c r="AN488">
        <f ca="1"/>
        <v>46539</v>
      </c>
      <c r="AO488">
        <f ca="1"/>
        <v>12062.04</v>
      </c>
      <c r="AP488" t="str">
        <f ca="1"/>
        <v>Acct  5 - T.Rowe Price</v>
      </c>
      <c r="AQ488" t="str">
        <f ca="1"/>
        <v>Kulo Rent</v>
      </c>
      <c r="AR488">
        <f ca="1"/>
        <v>46539</v>
      </c>
      <c r="AS488">
        <f ca="1"/>
        <v>-1661.04</v>
      </c>
      <c r="AT488" t="str">
        <f ca="1"/>
        <v>Acct  6 - Platinum</v>
      </c>
      <c r="AU488" t="str">
        <f ca="1"/>
        <v>Kulo Rent</v>
      </c>
      <c r="AV488">
        <f ca="1"/>
        <v>46539</v>
      </c>
      <c r="AW488">
        <f ca="1"/>
        <v>-6313.82</v>
      </c>
      <c r="AX488" t="str">
        <f ca="1"/>
        <v>Acct  7 - Visa Go</v>
      </c>
      <c r="AY488" t="str">
        <f ca="1"/>
        <v>Kulo Rent</v>
      </c>
      <c r="AZ488">
        <f ca="1"/>
        <v>46539</v>
      </c>
      <c r="BA488">
        <f ca="1"/>
        <v>-4271.75</v>
      </c>
      <c r="BB488" t="str">
        <f ca="1"/>
        <v>Acct  8 - CareCredit</v>
      </c>
      <c r="BC488" t="str">
        <f ca="1"/>
        <v>Kulo Rent</v>
      </c>
      <c r="BD488">
        <f ca="1"/>
        <v>46539</v>
      </c>
      <c r="BE488">
        <f ca="1"/>
        <v>0</v>
      </c>
      <c r="BF488" t="str">
        <f ca="1"/>
        <v>Acct  9 - Costco</v>
      </c>
      <c r="BG488" t="str">
        <f ca="1"/>
        <v>Kulo Rent</v>
      </c>
      <c r="BH488">
        <f ca="1"/>
        <v>46539</v>
      </c>
      <c r="BI488">
        <f ca="1"/>
        <v>2240</v>
      </c>
      <c r="BJ488" t="str">
        <f ca="1"/>
        <v xml:space="preserve">Acct 10 - </v>
      </c>
      <c r="BK488" t="str">
        <f ca="1"/>
        <v>Kulo Rent</v>
      </c>
      <c r="BL488">
        <f ca="1"/>
        <v>46539</v>
      </c>
      <c r="BM488">
        <f ca="1"/>
        <v>15312.610000000002</v>
      </c>
      <c r="BN488" t="str">
        <f ca="1"/>
        <v xml:space="preserve"> Checking</v>
      </c>
      <c r="BO488" t="str">
        <f ca="1"/>
        <v>Kulo Rent</v>
      </c>
      <c r="BP488">
        <f ca="1"/>
        <v>46539</v>
      </c>
      <c r="BQ488">
        <f ca="1"/>
        <v>-12246.61</v>
      </c>
      <c r="BR488" t="str">
        <f ca="1"/>
        <v xml:space="preserve"> Credit</v>
      </c>
      <c r="BS488" t="str">
        <f ca="1"/>
        <v>Kulo Rent</v>
      </c>
      <c r="BT488">
        <f ca="1"/>
        <v>46539</v>
      </c>
      <c r="BU488">
        <f ca="1"/>
        <v>38992.86</v>
      </c>
      <c r="BV488" t="str">
        <f ca="1"/>
        <v xml:space="preserve"> Savings</v>
      </c>
      <c r="BW488" t="str">
        <f ca="1"/>
        <v>Kulo Rent</v>
      </c>
      <c r="BX488">
        <f ca="1"/>
        <v>46539</v>
      </c>
      <c r="BY488">
        <f ca="1"/>
        <v>44298.86</v>
      </c>
      <c r="BZ488" t="str">
        <f ca="1"/>
        <v xml:space="preserve"> Net Worth</v>
      </c>
    </row>
    <row r="489" spans="1:78" x14ac:dyDescent="0.25">
      <c r="A489" t="str">
        <f ca="1"/>
        <v>Kulo Rent</v>
      </c>
      <c r="B489" s="8">
        <f ca="1"/>
        <v>46539</v>
      </c>
      <c r="C489" s="107">
        <f ca="1"/>
        <v>2018.1500000000046</v>
      </c>
      <c r="D489" t="str">
        <f ca="1"/>
        <v>Acct  1 - US Bank</v>
      </c>
      <c r="F489" t="str">
        <f ca="1"/>
        <v>Rent</v>
      </c>
      <c r="G489" s="8">
        <f ca="1"/>
        <v>46539</v>
      </c>
      <c r="H489" s="107">
        <f ca="1"/>
        <v>14034.640000000001</v>
      </c>
      <c r="I489" s="107">
        <f ca="1"/>
        <v>-12246.61</v>
      </c>
      <c r="J489" s="107">
        <f ca="1"/>
        <v>38992.86</v>
      </c>
      <c r="K489" s="107">
        <f ca="1"/>
        <v>43020.89</v>
      </c>
      <c r="L489" s="107">
        <f ca="1"/>
        <v>740.18000000000461</v>
      </c>
      <c r="M489" s="107">
        <f ca="1"/>
        <v>13294.459999999997</v>
      </c>
      <c r="N489" s="107">
        <f ca="1"/>
        <v>26816.39</v>
      </c>
      <c r="O489" s="107">
        <f ca="1"/>
        <v>114.43</v>
      </c>
      <c r="P489" s="107">
        <f ca="1"/>
        <v>12062.04</v>
      </c>
      <c r="Q489" s="107">
        <f ca="1"/>
        <v>-1661.04</v>
      </c>
      <c r="R489" s="107">
        <f ca="1"/>
        <v>-6313.82</v>
      </c>
      <c r="S489" s="107">
        <f ca="1"/>
        <v>-4271.75</v>
      </c>
      <c r="T489" s="107">
        <f ca="1"/>
        <v>0</v>
      </c>
      <c r="U489" s="107">
        <f ca="1"/>
        <v>2240</v>
      </c>
      <c r="W489" t="str">
        <f ca="1"/>
        <v>Rent</v>
      </c>
      <c r="X489">
        <f ca="1"/>
        <v>46539</v>
      </c>
      <c r="Y489">
        <f ca="1"/>
        <v>740.18000000000461</v>
      </c>
      <c r="Z489" t="str">
        <f ca="1"/>
        <v>Acct  1 - US Bank</v>
      </c>
      <c r="AA489" t="str">
        <f ca="1"/>
        <v>Rent</v>
      </c>
      <c r="AB489">
        <f ca="1"/>
        <v>46539</v>
      </c>
      <c r="AC489">
        <f ca="1"/>
        <v>13294.459999999997</v>
      </c>
      <c r="AD489" t="str">
        <f ca="1"/>
        <v>Acct  2 - Wells Fargo</v>
      </c>
      <c r="AE489" t="str">
        <f ca="1"/>
        <v>Rent</v>
      </c>
      <c r="AF489">
        <f ca="1"/>
        <v>46539</v>
      </c>
      <c r="AG489">
        <f ca="1"/>
        <v>26816.39</v>
      </c>
      <c r="AH489" t="str">
        <f ca="1"/>
        <v>Acct  3 - ADP</v>
      </c>
      <c r="AI489" t="str">
        <f ca="1"/>
        <v>Rent</v>
      </c>
      <c r="AJ489">
        <f ca="1"/>
        <v>46539</v>
      </c>
      <c r="AK489">
        <f ca="1"/>
        <v>114.43</v>
      </c>
      <c r="AL489" t="str">
        <f ca="1"/>
        <v>Acct  4 - Marcus</v>
      </c>
      <c r="AM489" t="str">
        <f ca="1"/>
        <v>Rent</v>
      </c>
      <c r="AN489">
        <f ca="1"/>
        <v>46539</v>
      </c>
      <c r="AO489">
        <f ca="1"/>
        <v>12062.04</v>
      </c>
      <c r="AP489" t="str">
        <f ca="1"/>
        <v>Acct  5 - T.Rowe Price</v>
      </c>
      <c r="AQ489" t="str">
        <f ca="1"/>
        <v>Rent</v>
      </c>
      <c r="AR489">
        <f ca="1"/>
        <v>46539</v>
      </c>
      <c r="AS489">
        <f ca="1"/>
        <v>-1661.04</v>
      </c>
      <c r="AT489" t="str">
        <f ca="1"/>
        <v>Acct  6 - Platinum</v>
      </c>
      <c r="AU489" t="str">
        <f ca="1"/>
        <v>Rent</v>
      </c>
      <c r="AV489">
        <f ca="1"/>
        <v>46539</v>
      </c>
      <c r="AW489">
        <f ca="1"/>
        <v>-6313.82</v>
      </c>
      <c r="AX489" t="str">
        <f ca="1"/>
        <v>Acct  7 - Visa Go</v>
      </c>
      <c r="AY489" t="str">
        <f ca="1"/>
        <v>Rent</v>
      </c>
      <c r="AZ489">
        <f ca="1"/>
        <v>46539</v>
      </c>
      <c r="BA489">
        <f ca="1"/>
        <v>-4271.75</v>
      </c>
      <c r="BB489" t="str">
        <f ca="1"/>
        <v>Acct  8 - CareCredit</v>
      </c>
      <c r="BC489" t="str">
        <f ca="1"/>
        <v>Rent</v>
      </c>
      <c r="BD489">
        <f ca="1"/>
        <v>46539</v>
      </c>
      <c r="BE489">
        <f ca="1"/>
        <v>0</v>
      </c>
      <c r="BF489" t="str">
        <f ca="1"/>
        <v>Acct  9 - Costco</v>
      </c>
      <c r="BG489" t="str">
        <f ca="1"/>
        <v>Rent</v>
      </c>
      <c r="BH489">
        <f ca="1"/>
        <v>46539</v>
      </c>
      <c r="BI489">
        <f ca="1"/>
        <v>2240</v>
      </c>
      <c r="BJ489" t="str">
        <f ca="1"/>
        <v xml:space="preserve">Acct 10 - </v>
      </c>
      <c r="BK489" t="str">
        <f ca="1"/>
        <v>Rent</v>
      </c>
      <c r="BL489">
        <f ca="1"/>
        <v>46539</v>
      </c>
      <c r="BM489">
        <f ca="1"/>
        <v>14034.640000000001</v>
      </c>
      <c r="BN489" t="str">
        <f ca="1"/>
        <v xml:space="preserve"> Checking</v>
      </c>
      <c r="BO489" t="str">
        <f ca="1"/>
        <v>Rent</v>
      </c>
      <c r="BP489">
        <f ca="1"/>
        <v>46539</v>
      </c>
      <c r="BQ489">
        <f ca="1"/>
        <v>-12246.61</v>
      </c>
      <c r="BR489" t="str">
        <f ca="1"/>
        <v xml:space="preserve"> Credit</v>
      </c>
      <c r="BS489" t="str">
        <f ca="1"/>
        <v>Rent</v>
      </c>
      <c r="BT489">
        <f ca="1"/>
        <v>46539</v>
      </c>
      <c r="BU489">
        <f ca="1"/>
        <v>38992.86</v>
      </c>
      <c r="BV489" t="str">
        <f ca="1"/>
        <v xml:space="preserve"> Savings</v>
      </c>
      <c r="BW489" t="str">
        <f ca="1"/>
        <v>Rent</v>
      </c>
      <c r="BX489">
        <f ca="1"/>
        <v>46539</v>
      </c>
      <c r="BY489">
        <f ca="1"/>
        <v>43020.89</v>
      </c>
      <c r="BZ489" t="str">
        <f ca="1"/>
        <v xml:space="preserve"> Net Worth</v>
      </c>
    </row>
    <row r="490" spans="1:78" x14ac:dyDescent="0.25">
      <c r="A490" t="str">
        <f ca="1"/>
        <v>Rent</v>
      </c>
      <c r="B490" s="8">
        <f ca="1"/>
        <v>46539</v>
      </c>
      <c r="C490" s="107">
        <f ca="1"/>
        <v>740.18000000000461</v>
      </c>
      <c r="D490" t="str">
        <f ca="1"/>
        <v>Acct  1 - US Bank</v>
      </c>
      <c r="F490" t="str">
        <f ca="1"/>
        <v>Visa Platinum</v>
      </c>
      <c r="G490" s="8">
        <f ca="1"/>
        <v>46541</v>
      </c>
      <c r="H490" s="107">
        <f ca="1"/>
        <v>13805.640000000001</v>
      </c>
      <c r="I490" s="107">
        <f ca="1"/>
        <v>-11935.61</v>
      </c>
      <c r="J490" s="107">
        <f ca="1"/>
        <v>38992.86</v>
      </c>
      <c r="K490" s="107">
        <f ca="1"/>
        <v>43102.89</v>
      </c>
      <c r="L490" s="107">
        <f ca="1"/>
        <v>511.18000000000461</v>
      </c>
      <c r="M490" s="107">
        <f ca="1"/>
        <v>13294.459999999997</v>
      </c>
      <c r="N490" s="107">
        <f ca="1"/>
        <v>26816.39</v>
      </c>
      <c r="O490" s="107">
        <f ca="1"/>
        <v>114.43</v>
      </c>
      <c r="P490" s="107">
        <f ca="1"/>
        <v>12062.04</v>
      </c>
      <c r="Q490" s="107">
        <f ca="1"/>
        <v>-1350.04</v>
      </c>
      <c r="R490" s="107">
        <f ca="1"/>
        <v>-6313.82</v>
      </c>
      <c r="S490" s="107">
        <f ca="1"/>
        <v>-4271.75</v>
      </c>
      <c r="T490" s="107">
        <f ca="1"/>
        <v>0</v>
      </c>
      <c r="U490" s="107">
        <f ca="1"/>
        <v>2240</v>
      </c>
      <c r="W490" t="str">
        <f ca="1"/>
        <v>Visa Platinum</v>
      </c>
      <c r="X490">
        <f ca="1"/>
        <v>46541</v>
      </c>
      <c r="Y490">
        <f ca="1"/>
        <v>511.18000000000461</v>
      </c>
      <c r="Z490" t="str">
        <f ca="1"/>
        <v>Acct  1 - US Bank</v>
      </c>
      <c r="AA490" t="str">
        <f ca="1"/>
        <v>Visa Platinum</v>
      </c>
      <c r="AB490">
        <f ca="1"/>
        <v>46541</v>
      </c>
      <c r="AC490">
        <f ca="1"/>
        <v>13294.459999999997</v>
      </c>
      <c r="AD490" t="str">
        <f ca="1"/>
        <v>Acct  2 - Wells Fargo</v>
      </c>
      <c r="AE490" t="str">
        <f ca="1"/>
        <v>Visa Platinum</v>
      </c>
      <c r="AF490">
        <f ca="1"/>
        <v>46541</v>
      </c>
      <c r="AG490">
        <f ca="1"/>
        <v>26816.39</v>
      </c>
      <c r="AH490" t="str">
        <f ca="1"/>
        <v>Acct  3 - ADP</v>
      </c>
      <c r="AI490" t="str">
        <f ca="1"/>
        <v>Visa Platinum</v>
      </c>
      <c r="AJ490">
        <f ca="1"/>
        <v>46541</v>
      </c>
      <c r="AK490">
        <f ca="1"/>
        <v>114.43</v>
      </c>
      <c r="AL490" t="str">
        <f ca="1"/>
        <v>Acct  4 - Marcus</v>
      </c>
      <c r="AM490" t="str">
        <f ca="1"/>
        <v>Visa Platinum</v>
      </c>
      <c r="AN490">
        <f ca="1"/>
        <v>46541</v>
      </c>
      <c r="AO490">
        <f ca="1"/>
        <v>12062.04</v>
      </c>
      <c r="AP490" t="str">
        <f ca="1"/>
        <v>Acct  5 - T.Rowe Price</v>
      </c>
      <c r="AQ490" t="str">
        <f ca="1"/>
        <v>Visa Platinum</v>
      </c>
      <c r="AR490">
        <f ca="1"/>
        <v>46541</v>
      </c>
      <c r="AS490">
        <f ca="1"/>
        <v>-1350.04</v>
      </c>
      <c r="AT490" t="str">
        <f ca="1"/>
        <v>Acct  6 - Platinum</v>
      </c>
      <c r="AU490" t="str">
        <f ca="1"/>
        <v>Visa Platinum</v>
      </c>
      <c r="AV490">
        <f ca="1"/>
        <v>46541</v>
      </c>
      <c r="AW490">
        <f ca="1"/>
        <v>-6313.82</v>
      </c>
      <c r="AX490" t="str">
        <f ca="1"/>
        <v>Acct  7 - Visa Go</v>
      </c>
      <c r="AY490" t="str">
        <f ca="1"/>
        <v>Visa Platinum</v>
      </c>
      <c r="AZ490">
        <f ca="1"/>
        <v>46541</v>
      </c>
      <c r="BA490">
        <f ca="1"/>
        <v>-4271.75</v>
      </c>
      <c r="BB490" t="str">
        <f ca="1"/>
        <v>Acct  8 - CareCredit</v>
      </c>
      <c r="BC490" t="str">
        <f ca="1"/>
        <v>Visa Platinum</v>
      </c>
      <c r="BD490">
        <f ca="1"/>
        <v>46541</v>
      </c>
      <c r="BE490">
        <f ca="1"/>
        <v>0</v>
      </c>
      <c r="BF490" t="str">
        <f ca="1"/>
        <v>Acct  9 - Costco</v>
      </c>
      <c r="BG490" t="str">
        <f ca="1"/>
        <v>Visa Platinum</v>
      </c>
      <c r="BH490">
        <f ca="1"/>
        <v>46541</v>
      </c>
      <c r="BI490">
        <f ca="1"/>
        <v>2240</v>
      </c>
      <c r="BJ490" t="str">
        <f ca="1"/>
        <v xml:space="preserve">Acct 10 - </v>
      </c>
      <c r="BK490" t="str">
        <f ca="1"/>
        <v>Visa Platinum</v>
      </c>
      <c r="BL490">
        <f ca="1"/>
        <v>46541</v>
      </c>
      <c r="BM490">
        <f ca="1"/>
        <v>13805.640000000001</v>
      </c>
      <c r="BN490" t="str">
        <f ca="1"/>
        <v xml:space="preserve"> Checking</v>
      </c>
      <c r="BO490" t="str">
        <f ca="1"/>
        <v>Visa Platinum</v>
      </c>
      <c r="BP490">
        <f ca="1"/>
        <v>46541</v>
      </c>
      <c r="BQ490">
        <f ca="1"/>
        <v>-11935.61</v>
      </c>
      <c r="BR490" t="str">
        <f ca="1"/>
        <v xml:space="preserve"> Credit</v>
      </c>
      <c r="BS490" t="str">
        <f ca="1"/>
        <v>Visa Platinum</v>
      </c>
      <c r="BT490">
        <f ca="1"/>
        <v>46541</v>
      </c>
      <c r="BU490">
        <f ca="1"/>
        <v>38992.86</v>
      </c>
      <c r="BV490" t="str">
        <f ca="1"/>
        <v xml:space="preserve"> Savings</v>
      </c>
      <c r="BW490" t="str">
        <f ca="1"/>
        <v>Visa Platinum</v>
      </c>
      <c r="BX490">
        <f ca="1"/>
        <v>46541</v>
      </c>
      <c r="BY490">
        <f ca="1"/>
        <v>43102.89</v>
      </c>
      <c r="BZ490" t="str">
        <f ca="1"/>
        <v xml:space="preserve"> Net Worth</v>
      </c>
    </row>
    <row r="491" spans="1:78" x14ac:dyDescent="0.25">
      <c r="A491" t="str">
        <f ca="1"/>
        <v>Visa Platinum</v>
      </c>
      <c r="B491" s="8">
        <f ca="1"/>
        <v>46541</v>
      </c>
      <c r="C491" s="107">
        <f ca="1"/>
        <v>511.18000000000461</v>
      </c>
      <c r="D491" t="str">
        <f ca="1"/>
        <v>Acct  1 - US Bank</v>
      </c>
      <c r="F491" t="str">
        <f ca="1"/>
        <v>Paycheck</v>
      </c>
      <c r="G491" s="8">
        <f ca="1"/>
        <v>46542</v>
      </c>
      <c r="H491" s="107">
        <f ca="1"/>
        <v>15405.640000000001</v>
      </c>
      <c r="I491" s="107">
        <f ca="1"/>
        <v>-11935.61</v>
      </c>
      <c r="J491" s="107">
        <f ca="1"/>
        <v>38992.86</v>
      </c>
      <c r="K491" s="107">
        <f ca="1"/>
        <v>44702.89</v>
      </c>
      <c r="L491" s="107">
        <f ca="1"/>
        <v>1651.1800000000046</v>
      </c>
      <c r="M491" s="107">
        <f ca="1"/>
        <v>13754.459999999997</v>
      </c>
      <c r="N491" s="107">
        <f ca="1"/>
        <v>26816.39</v>
      </c>
      <c r="O491" s="107">
        <f ca="1"/>
        <v>114.43</v>
      </c>
      <c r="P491" s="107">
        <f ca="1"/>
        <v>12062.04</v>
      </c>
      <c r="Q491" s="107">
        <f ca="1"/>
        <v>-1350.04</v>
      </c>
      <c r="R491" s="107">
        <f ca="1"/>
        <v>-6313.82</v>
      </c>
      <c r="S491" s="107">
        <f ca="1"/>
        <v>-4271.75</v>
      </c>
      <c r="T491" s="107">
        <f ca="1"/>
        <v>0</v>
      </c>
      <c r="U491" s="107">
        <f ca="1"/>
        <v>2240</v>
      </c>
      <c r="W491" t="str">
        <f ca="1"/>
        <v>Paycheck</v>
      </c>
      <c r="X491">
        <f ca="1"/>
        <v>46542</v>
      </c>
      <c r="Y491">
        <f ca="1"/>
        <v>1651.1800000000046</v>
      </c>
      <c r="Z491" t="str">
        <f ca="1"/>
        <v>Acct  1 - US Bank</v>
      </c>
      <c r="AA491" t="str">
        <f ca="1"/>
        <v>Paycheck</v>
      </c>
      <c r="AB491">
        <f ca="1"/>
        <v>46542</v>
      </c>
      <c r="AC491">
        <f ca="1"/>
        <v>13754.459999999997</v>
      </c>
      <c r="AD491" t="str">
        <f ca="1"/>
        <v>Acct  2 - Wells Fargo</v>
      </c>
      <c r="AE491" t="str">
        <f ca="1"/>
        <v>Paycheck</v>
      </c>
      <c r="AF491">
        <f ca="1"/>
        <v>46542</v>
      </c>
      <c r="AG491">
        <f ca="1"/>
        <v>26816.39</v>
      </c>
      <c r="AH491" t="str">
        <f ca="1"/>
        <v>Acct  3 - ADP</v>
      </c>
      <c r="AI491" t="str">
        <f ca="1"/>
        <v>Paycheck</v>
      </c>
      <c r="AJ491">
        <f ca="1"/>
        <v>46542</v>
      </c>
      <c r="AK491">
        <f ca="1"/>
        <v>114.43</v>
      </c>
      <c r="AL491" t="str">
        <f ca="1"/>
        <v>Acct  4 - Marcus</v>
      </c>
      <c r="AM491" t="str">
        <f ca="1"/>
        <v>Paycheck</v>
      </c>
      <c r="AN491">
        <f ca="1"/>
        <v>46542</v>
      </c>
      <c r="AO491">
        <f ca="1"/>
        <v>12062.04</v>
      </c>
      <c r="AP491" t="str">
        <f ca="1"/>
        <v>Acct  5 - T.Rowe Price</v>
      </c>
      <c r="AQ491" t="str">
        <f ca="1"/>
        <v>Paycheck</v>
      </c>
      <c r="AR491">
        <f ca="1"/>
        <v>46542</v>
      </c>
      <c r="AS491">
        <f ca="1"/>
        <v>-1350.04</v>
      </c>
      <c r="AT491" t="str">
        <f ca="1"/>
        <v>Acct  6 - Platinum</v>
      </c>
      <c r="AU491" t="str">
        <f ca="1"/>
        <v>Paycheck</v>
      </c>
      <c r="AV491">
        <f ca="1"/>
        <v>46542</v>
      </c>
      <c r="AW491">
        <f ca="1"/>
        <v>-6313.82</v>
      </c>
      <c r="AX491" t="str">
        <f ca="1"/>
        <v>Acct  7 - Visa Go</v>
      </c>
      <c r="AY491" t="str">
        <f ca="1"/>
        <v>Paycheck</v>
      </c>
      <c r="AZ491">
        <f ca="1"/>
        <v>46542</v>
      </c>
      <c r="BA491">
        <f ca="1"/>
        <v>-4271.75</v>
      </c>
      <c r="BB491" t="str">
        <f ca="1"/>
        <v>Acct  8 - CareCredit</v>
      </c>
      <c r="BC491" t="str">
        <f ca="1"/>
        <v>Paycheck</v>
      </c>
      <c r="BD491">
        <f ca="1"/>
        <v>46542</v>
      </c>
      <c r="BE491">
        <f ca="1"/>
        <v>0</v>
      </c>
      <c r="BF491" t="str">
        <f ca="1"/>
        <v>Acct  9 - Costco</v>
      </c>
      <c r="BG491" t="str">
        <f ca="1"/>
        <v>Paycheck</v>
      </c>
      <c r="BH491">
        <f ca="1"/>
        <v>46542</v>
      </c>
      <c r="BI491">
        <f ca="1"/>
        <v>2240</v>
      </c>
      <c r="BJ491" t="str">
        <f ca="1"/>
        <v xml:space="preserve">Acct 10 - </v>
      </c>
      <c r="BK491" t="str">
        <f ca="1"/>
        <v>Paycheck</v>
      </c>
      <c r="BL491">
        <f ca="1"/>
        <v>46542</v>
      </c>
      <c r="BM491">
        <f ca="1"/>
        <v>15405.640000000001</v>
      </c>
      <c r="BN491" t="str">
        <f ca="1"/>
        <v xml:space="preserve"> Checking</v>
      </c>
      <c r="BO491" t="str">
        <f ca="1"/>
        <v>Paycheck</v>
      </c>
      <c r="BP491">
        <f ca="1"/>
        <v>46542</v>
      </c>
      <c r="BQ491">
        <f ca="1"/>
        <v>-11935.61</v>
      </c>
      <c r="BR491" t="str">
        <f ca="1"/>
        <v xml:space="preserve"> Credit</v>
      </c>
      <c r="BS491" t="str">
        <f ca="1"/>
        <v>Paycheck</v>
      </c>
      <c r="BT491">
        <f ca="1"/>
        <v>46542</v>
      </c>
      <c r="BU491">
        <f ca="1"/>
        <v>38992.86</v>
      </c>
      <c r="BV491" t="str">
        <f ca="1"/>
        <v xml:space="preserve"> Savings</v>
      </c>
      <c r="BW491" t="str">
        <f ca="1"/>
        <v>Paycheck</v>
      </c>
      <c r="BX491">
        <f ca="1"/>
        <v>46542</v>
      </c>
      <c r="BY491">
        <f ca="1"/>
        <v>44702.89</v>
      </c>
      <c r="BZ491" t="str">
        <f ca="1"/>
        <v xml:space="preserve"> Net Worth</v>
      </c>
    </row>
    <row r="492" spans="1:78" x14ac:dyDescent="0.25">
      <c r="A492" t="str">
        <f ca="1"/>
        <v>Paycheck</v>
      </c>
      <c r="B492" s="8">
        <f ca="1"/>
        <v>46542</v>
      </c>
      <c r="C492" s="107">
        <f ca="1"/>
        <v>1651.1800000000046</v>
      </c>
      <c r="D492" t="str">
        <f ca="1"/>
        <v>Acct  1 - US Bank</v>
      </c>
      <c r="F492" t="str">
        <f ca="1"/>
        <v>Ameritas</v>
      </c>
      <c r="G492" s="8">
        <f ca="1"/>
        <v>46542</v>
      </c>
      <c r="H492" s="107">
        <f ca="1"/>
        <v>15405.640000000001</v>
      </c>
      <c r="I492" s="107">
        <f ca="1"/>
        <v>-11935.61</v>
      </c>
      <c r="J492" s="107">
        <f ca="1"/>
        <v>39104.86</v>
      </c>
      <c r="K492" s="107">
        <f ca="1"/>
        <v>44814.89</v>
      </c>
      <c r="L492" s="107">
        <f ca="1"/>
        <v>1651.1800000000046</v>
      </c>
      <c r="M492" s="107">
        <f ca="1"/>
        <v>13754.459999999997</v>
      </c>
      <c r="N492" s="107">
        <f ca="1"/>
        <v>26928.39</v>
      </c>
      <c r="O492" s="107">
        <f ca="1"/>
        <v>114.43</v>
      </c>
      <c r="P492" s="107">
        <f ca="1"/>
        <v>12062.04</v>
      </c>
      <c r="Q492" s="107">
        <f ca="1"/>
        <v>-1350.04</v>
      </c>
      <c r="R492" s="107">
        <f ca="1"/>
        <v>-6313.82</v>
      </c>
      <c r="S492" s="107">
        <f ca="1"/>
        <v>-4271.75</v>
      </c>
      <c r="T492" s="107">
        <f ca="1"/>
        <v>0</v>
      </c>
      <c r="U492" s="107">
        <f ca="1"/>
        <v>2240</v>
      </c>
      <c r="W492" t="str">
        <f ca="1"/>
        <v>Ameritas</v>
      </c>
      <c r="X492">
        <f ca="1"/>
        <v>46542</v>
      </c>
      <c r="Y492">
        <f ca="1"/>
        <v>1651.1800000000046</v>
      </c>
      <c r="Z492" t="str">
        <f ca="1"/>
        <v>Acct  1 - US Bank</v>
      </c>
      <c r="AA492" t="str">
        <f ca="1"/>
        <v>Ameritas</v>
      </c>
      <c r="AB492">
        <f ca="1"/>
        <v>46542</v>
      </c>
      <c r="AC492">
        <f ca="1"/>
        <v>13754.459999999997</v>
      </c>
      <c r="AD492" t="str">
        <f ca="1"/>
        <v>Acct  2 - Wells Fargo</v>
      </c>
      <c r="AE492" t="str">
        <f ca="1"/>
        <v>Ameritas</v>
      </c>
      <c r="AF492">
        <f ca="1"/>
        <v>46542</v>
      </c>
      <c r="AG492">
        <f ca="1"/>
        <v>26928.39</v>
      </c>
      <c r="AH492" t="str">
        <f ca="1"/>
        <v>Acct  3 - ADP</v>
      </c>
      <c r="AI492" t="str">
        <f ca="1"/>
        <v>Ameritas</v>
      </c>
      <c r="AJ492">
        <f ca="1"/>
        <v>46542</v>
      </c>
      <c r="AK492">
        <f ca="1"/>
        <v>114.43</v>
      </c>
      <c r="AL492" t="str">
        <f ca="1"/>
        <v>Acct  4 - Marcus</v>
      </c>
      <c r="AM492" t="str">
        <f ca="1"/>
        <v>Ameritas</v>
      </c>
      <c r="AN492">
        <f ca="1"/>
        <v>46542</v>
      </c>
      <c r="AO492">
        <f ca="1"/>
        <v>12062.04</v>
      </c>
      <c r="AP492" t="str">
        <f ca="1"/>
        <v>Acct  5 - T.Rowe Price</v>
      </c>
      <c r="AQ492" t="str">
        <f ca="1"/>
        <v>Ameritas</v>
      </c>
      <c r="AR492">
        <f ca="1"/>
        <v>46542</v>
      </c>
      <c r="AS492">
        <f ca="1"/>
        <v>-1350.04</v>
      </c>
      <c r="AT492" t="str">
        <f ca="1"/>
        <v>Acct  6 - Platinum</v>
      </c>
      <c r="AU492" t="str">
        <f ca="1"/>
        <v>Ameritas</v>
      </c>
      <c r="AV492">
        <f ca="1"/>
        <v>46542</v>
      </c>
      <c r="AW492">
        <f ca="1"/>
        <v>-6313.82</v>
      </c>
      <c r="AX492" t="str">
        <f ca="1"/>
        <v>Acct  7 - Visa Go</v>
      </c>
      <c r="AY492" t="str">
        <f ca="1"/>
        <v>Ameritas</v>
      </c>
      <c r="AZ492">
        <f ca="1"/>
        <v>46542</v>
      </c>
      <c r="BA492">
        <f ca="1"/>
        <v>-4271.75</v>
      </c>
      <c r="BB492" t="str">
        <f ca="1"/>
        <v>Acct  8 - CareCredit</v>
      </c>
      <c r="BC492" t="str">
        <f ca="1"/>
        <v>Ameritas</v>
      </c>
      <c r="BD492">
        <f ca="1"/>
        <v>46542</v>
      </c>
      <c r="BE492">
        <f ca="1"/>
        <v>0</v>
      </c>
      <c r="BF492" t="str">
        <f ca="1"/>
        <v>Acct  9 - Costco</v>
      </c>
      <c r="BG492" t="str">
        <f ca="1"/>
        <v>Ameritas</v>
      </c>
      <c r="BH492">
        <f ca="1"/>
        <v>46542</v>
      </c>
      <c r="BI492">
        <f ca="1"/>
        <v>2240</v>
      </c>
      <c r="BJ492" t="str">
        <f ca="1"/>
        <v xml:space="preserve">Acct 10 - </v>
      </c>
      <c r="BK492" t="str">
        <f ca="1"/>
        <v>Ameritas</v>
      </c>
      <c r="BL492">
        <f ca="1"/>
        <v>46542</v>
      </c>
      <c r="BM492">
        <f ca="1"/>
        <v>15405.640000000001</v>
      </c>
      <c r="BN492" t="str">
        <f ca="1"/>
        <v xml:space="preserve"> Checking</v>
      </c>
      <c r="BO492" t="str">
        <f ca="1"/>
        <v>Ameritas</v>
      </c>
      <c r="BP492">
        <f ca="1"/>
        <v>46542</v>
      </c>
      <c r="BQ492">
        <f ca="1"/>
        <v>-11935.61</v>
      </c>
      <c r="BR492" t="str">
        <f ca="1"/>
        <v xml:space="preserve"> Credit</v>
      </c>
      <c r="BS492" t="str">
        <f ca="1"/>
        <v>Ameritas</v>
      </c>
      <c r="BT492">
        <f ca="1"/>
        <v>46542</v>
      </c>
      <c r="BU492">
        <f ca="1"/>
        <v>39104.86</v>
      </c>
      <c r="BV492" t="str">
        <f ca="1"/>
        <v xml:space="preserve"> Savings</v>
      </c>
      <c r="BW492" t="str">
        <f ca="1"/>
        <v>Ameritas</v>
      </c>
      <c r="BX492">
        <f ca="1"/>
        <v>46542</v>
      </c>
      <c r="BY492">
        <f ca="1"/>
        <v>44814.89</v>
      </c>
      <c r="BZ492" t="str">
        <f ca="1"/>
        <v xml:space="preserve"> Net Worth</v>
      </c>
    </row>
    <row r="493" spans="1:78" x14ac:dyDescent="0.25">
      <c r="A493" t="str">
        <f ca="1"/>
        <v>Ameritas</v>
      </c>
      <c r="B493" s="8">
        <f ca="1"/>
        <v>46542</v>
      </c>
      <c r="C493" s="107">
        <f ca="1"/>
        <v>1651.1800000000046</v>
      </c>
      <c r="D493" t="str">
        <f ca="1"/>
        <v>Acct  1 - US Bank</v>
      </c>
      <c r="F493" t="str">
        <f ca="1"/>
        <v>Kulo Internet</v>
      </c>
      <c r="G493" s="8">
        <f ca="1"/>
        <v>46543</v>
      </c>
      <c r="H493" s="107">
        <f ca="1"/>
        <v>15377.640000000001</v>
      </c>
      <c r="I493" s="107">
        <f ca="1"/>
        <v>-11935.61</v>
      </c>
      <c r="J493" s="107">
        <f ca="1"/>
        <v>39104.86</v>
      </c>
      <c r="K493" s="107">
        <f ca="1"/>
        <v>44786.89</v>
      </c>
      <c r="L493" s="107">
        <f ca="1"/>
        <v>1623.1800000000046</v>
      </c>
      <c r="M493" s="107">
        <f ca="1"/>
        <v>13754.459999999997</v>
      </c>
      <c r="N493" s="107">
        <f ca="1"/>
        <v>26928.39</v>
      </c>
      <c r="O493" s="107">
        <f ca="1"/>
        <v>114.43</v>
      </c>
      <c r="P493" s="107">
        <f ca="1"/>
        <v>12062.04</v>
      </c>
      <c r="Q493" s="107">
        <f ca="1"/>
        <v>-1350.04</v>
      </c>
      <c r="R493" s="107">
        <f ca="1"/>
        <v>-6313.82</v>
      </c>
      <c r="S493" s="107">
        <f ca="1"/>
        <v>-4271.75</v>
      </c>
      <c r="T493" s="107">
        <f ca="1"/>
        <v>0</v>
      </c>
      <c r="U493" s="107">
        <f ca="1"/>
        <v>2240</v>
      </c>
      <c r="W493" t="str">
        <f ca="1"/>
        <v>Kulo Internet</v>
      </c>
      <c r="X493">
        <f ca="1"/>
        <v>46543</v>
      </c>
      <c r="Y493">
        <f ca="1"/>
        <v>1623.1800000000046</v>
      </c>
      <c r="Z493" t="str">
        <f ca="1"/>
        <v>Acct  1 - US Bank</v>
      </c>
      <c r="AA493" t="str">
        <f ca="1"/>
        <v>Kulo Internet</v>
      </c>
      <c r="AB493">
        <f ca="1"/>
        <v>46543</v>
      </c>
      <c r="AC493">
        <f ca="1"/>
        <v>13754.459999999997</v>
      </c>
      <c r="AD493" t="str">
        <f ca="1"/>
        <v>Acct  2 - Wells Fargo</v>
      </c>
      <c r="AE493" t="str">
        <f ca="1"/>
        <v>Kulo Internet</v>
      </c>
      <c r="AF493">
        <f ca="1"/>
        <v>46543</v>
      </c>
      <c r="AG493">
        <f ca="1"/>
        <v>26928.39</v>
      </c>
      <c r="AH493" t="str">
        <f ca="1"/>
        <v>Acct  3 - ADP</v>
      </c>
      <c r="AI493" t="str">
        <f ca="1"/>
        <v>Kulo Internet</v>
      </c>
      <c r="AJ493">
        <f ca="1"/>
        <v>46543</v>
      </c>
      <c r="AK493">
        <f ca="1"/>
        <v>114.43</v>
      </c>
      <c r="AL493" t="str">
        <f ca="1"/>
        <v>Acct  4 - Marcus</v>
      </c>
      <c r="AM493" t="str">
        <f ca="1"/>
        <v>Kulo Internet</v>
      </c>
      <c r="AN493">
        <f ca="1"/>
        <v>46543</v>
      </c>
      <c r="AO493">
        <f ca="1"/>
        <v>12062.04</v>
      </c>
      <c r="AP493" t="str">
        <f ca="1"/>
        <v>Acct  5 - T.Rowe Price</v>
      </c>
      <c r="AQ493" t="str">
        <f ca="1"/>
        <v>Kulo Internet</v>
      </c>
      <c r="AR493">
        <f ca="1"/>
        <v>46543</v>
      </c>
      <c r="AS493">
        <f ca="1"/>
        <v>-1350.04</v>
      </c>
      <c r="AT493" t="str">
        <f ca="1"/>
        <v>Acct  6 - Platinum</v>
      </c>
      <c r="AU493" t="str">
        <f ca="1"/>
        <v>Kulo Internet</v>
      </c>
      <c r="AV493">
        <f ca="1"/>
        <v>46543</v>
      </c>
      <c r="AW493">
        <f ca="1"/>
        <v>-6313.82</v>
      </c>
      <c r="AX493" t="str">
        <f ca="1"/>
        <v>Acct  7 - Visa Go</v>
      </c>
      <c r="AY493" t="str">
        <f ca="1"/>
        <v>Kulo Internet</v>
      </c>
      <c r="AZ493">
        <f ca="1"/>
        <v>46543</v>
      </c>
      <c r="BA493">
        <f ca="1"/>
        <v>-4271.75</v>
      </c>
      <c r="BB493" t="str">
        <f ca="1"/>
        <v>Acct  8 - CareCredit</v>
      </c>
      <c r="BC493" t="str">
        <f ca="1"/>
        <v>Kulo Internet</v>
      </c>
      <c r="BD493">
        <f ca="1"/>
        <v>46543</v>
      </c>
      <c r="BE493">
        <f ca="1"/>
        <v>0</v>
      </c>
      <c r="BF493" t="str">
        <f ca="1"/>
        <v>Acct  9 - Costco</v>
      </c>
      <c r="BG493" t="str">
        <f ca="1"/>
        <v>Kulo Internet</v>
      </c>
      <c r="BH493">
        <f ca="1"/>
        <v>46543</v>
      </c>
      <c r="BI493">
        <f ca="1"/>
        <v>2240</v>
      </c>
      <c r="BJ493" t="str">
        <f ca="1"/>
        <v xml:space="preserve">Acct 10 - </v>
      </c>
      <c r="BK493" t="str">
        <f ca="1"/>
        <v>Kulo Internet</v>
      </c>
      <c r="BL493">
        <f ca="1"/>
        <v>46543</v>
      </c>
      <c r="BM493">
        <f ca="1"/>
        <v>15377.640000000001</v>
      </c>
      <c r="BN493" t="str">
        <f ca="1"/>
        <v xml:space="preserve"> Checking</v>
      </c>
      <c r="BO493" t="str">
        <f ca="1"/>
        <v>Kulo Internet</v>
      </c>
      <c r="BP493">
        <f ca="1"/>
        <v>46543</v>
      </c>
      <c r="BQ493">
        <f ca="1"/>
        <v>-11935.61</v>
      </c>
      <c r="BR493" t="str">
        <f ca="1"/>
        <v xml:space="preserve"> Credit</v>
      </c>
      <c r="BS493" t="str">
        <f ca="1"/>
        <v>Kulo Internet</v>
      </c>
      <c r="BT493">
        <f ca="1"/>
        <v>46543</v>
      </c>
      <c r="BU493">
        <f ca="1"/>
        <v>39104.86</v>
      </c>
      <c r="BV493" t="str">
        <f ca="1"/>
        <v xml:space="preserve"> Savings</v>
      </c>
      <c r="BW493" t="str">
        <f ca="1"/>
        <v>Kulo Internet</v>
      </c>
      <c r="BX493">
        <f ca="1"/>
        <v>46543</v>
      </c>
      <c r="BY493">
        <f ca="1"/>
        <v>44786.89</v>
      </c>
      <c r="BZ493" t="str">
        <f ca="1"/>
        <v xml:space="preserve"> Net Worth</v>
      </c>
    </row>
    <row r="494" spans="1:78" x14ac:dyDescent="0.25">
      <c r="A494" t="str">
        <f ca="1"/>
        <v>Kulo Internet</v>
      </c>
      <c r="B494" s="8">
        <f ca="1"/>
        <v>46543</v>
      </c>
      <c r="C494" s="107">
        <f ca="1"/>
        <v>1623.1800000000046</v>
      </c>
      <c r="D494" t="str">
        <f ca="1"/>
        <v>Acct  1 - US Bank</v>
      </c>
      <c r="F494" t="str">
        <f ca="1"/>
        <v>Cese Phone</v>
      </c>
      <c r="G494" s="8">
        <f ca="1"/>
        <v>46543</v>
      </c>
      <c r="H494" s="107">
        <f ca="1"/>
        <v>15235.640000000001</v>
      </c>
      <c r="I494" s="107">
        <f ca="1"/>
        <v>-11935.61</v>
      </c>
      <c r="J494" s="107">
        <f ca="1"/>
        <v>39104.86</v>
      </c>
      <c r="K494" s="107">
        <f ca="1"/>
        <v>44644.89</v>
      </c>
      <c r="L494" s="107">
        <f ca="1"/>
        <v>1481.1800000000046</v>
      </c>
      <c r="M494" s="107">
        <f ca="1"/>
        <v>13754.459999999997</v>
      </c>
      <c r="N494" s="107">
        <f ca="1"/>
        <v>26928.39</v>
      </c>
      <c r="O494" s="107">
        <f ca="1"/>
        <v>114.43</v>
      </c>
      <c r="P494" s="107">
        <f ca="1"/>
        <v>12062.04</v>
      </c>
      <c r="Q494" s="107">
        <f ca="1"/>
        <v>-1350.04</v>
      </c>
      <c r="R494" s="107">
        <f ca="1"/>
        <v>-6313.82</v>
      </c>
      <c r="S494" s="107">
        <f ca="1"/>
        <v>-4271.75</v>
      </c>
      <c r="T494" s="107">
        <f ca="1"/>
        <v>0</v>
      </c>
      <c r="U494" s="107">
        <f ca="1"/>
        <v>2240</v>
      </c>
      <c r="W494" t="str">
        <f ca="1"/>
        <v>Cese Phone</v>
      </c>
      <c r="X494">
        <f ca="1"/>
        <v>46543</v>
      </c>
      <c r="Y494">
        <f ca="1"/>
        <v>1481.1800000000046</v>
      </c>
      <c r="Z494" t="str">
        <f ca="1"/>
        <v>Acct  1 - US Bank</v>
      </c>
      <c r="AA494" t="str">
        <f ca="1"/>
        <v>Cese Phone</v>
      </c>
      <c r="AB494">
        <f ca="1"/>
        <v>46543</v>
      </c>
      <c r="AC494">
        <f ca="1"/>
        <v>13754.459999999997</v>
      </c>
      <c r="AD494" t="str">
        <f ca="1"/>
        <v>Acct  2 - Wells Fargo</v>
      </c>
      <c r="AE494" t="str">
        <f ca="1"/>
        <v>Cese Phone</v>
      </c>
      <c r="AF494">
        <f ca="1"/>
        <v>46543</v>
      </c>
      <c r="AG494">
        <f ca="1"/>
        <v>26928.39</v>
      </c>
      <c r="AH494" t="str">
        <f ca="1"/>
        <v>Acct  3 - ADP</v>
      </c>
      <c r="AI494" t="str">
        <f ca="1"/>
        <v>Cese Phone</v>
      </c>
      <c r="AJ494">
        <f ca="1"/>
        <v>46543</v>
      </c>
      <c r="AK494">
        <f ca="1"/>
        <v>114.43</v>
      </c>
      <c r="AL494" t="str">
        <f ca="1"/>
        <v>Acct  4 - Marcus</v>
      </c>
      <c r="AM494" t="str">
        <f ca="1"/>
        <v>Cese Phone</v>
      </c>
      <c r="AN494">
        <f ca="1"/>
        <v>46543</v>
      </c>
      <c r="AO494">
        <f ca="1"/>
        <v>12062.04</v>
      </c>
      <c r="AP494" t="str">
        <f ca="1"/>
        <v>Acct  5 - T.Rowe Price</v>
      </c>
      <c r="AQ494" t="str">
        <f ca="1"/>
        <v>Cese Phone</v>
      </c>
      <c r="AR494">
        <f ca="1"/>
        <v>46543</v>
      </c>
      <c r="AS494">
        <f ca="1"/>
        <v>-1350.04</v>
      </c>
      <c r="AT494" t="str">
        <f ca="1"/>
        <v>Acct  6 - Platinum</v>
      </c>
      <c r="AU494" t="str">
        <f ca="1"/>
        <v>Cese Phone</v>
      </c>
      <c r="AV494">
        <f ca="1"/>
        <v>46543</v>
      </c>
      <c r="AW494">
        <f ca="1"/>
        <v>-6313.82</v>
      </c>
      <c r="AX494" t="str">
        <f ca="1"/>
        <v>Acct  7 - Visa Go</v>
      </c>
      <c r="AY494" t="str">
        <f ca="1"/>
        <v>Cese Phone</v>
      </c>
      <c r="AZ494">
        <f ca="1"/>
        <v>46543</v>
      </c>
      <c r="BA494">
        <f ca="1"/>
        <v>-4271.75</v>
      </c>
      <c r="BB494" t="str">
        <f ca="1"/>
        <v>Acct  8 - CareCredit</v>
      </c>
      <c r="BC494" t="str">
        <f ca="1"/>
        <v>Cese Phone</v>
      </c>
      <c r="BD494">
        <f ca="1"/>
        <v>46543</v>
      </c>
      <c r="BE494">
        <f ca="1"/>
        <v>0</v>
      </c>
      <c r="BF494" t="str">
        <f ca="1"/>
        <v>Acct  9 - Costco</v>
      </c>
      <c r="BG494" t="str">
        <f ca="1"/>
        <v>Cese Phone</v>
      </c>
      <c r="BH494">
        <f ca="1"/>
        <v>46543</v>
      </c>
      <c r="BI494">
        <f ca="1"/>
        <v>2240</v>
      </c>
      <c r="BJ494" t="str">
        <f ca="1"/>
        <v xml:space="preserve">Acct 10 - </v>
      </c>
      <c r="BK494" t="str">
        <f ca="1"/>
        <v>Cese Phone</v>
      </c>
      <c r="BL494">
        <f ca="1"/>
        <v>46543</v>
      </c>
      <c r="BM494">
        <f ca="1"/>
        <v>15235.640000000001</v>
      </c>
      <c r="BN494" t="str">
        <f ca="1"/>
        <v xml:space="preserve"> Checking</v>
      </c>
      <c r="BO494" t="str">
        <f ca="1"/>
        <v>Cese Phone</v>
      </c>
      <c r="BP494">
        <f ca="1"/>
        <v>46543</v>
      </c>
      <c r="BQ494">
        <f ca="1"/>
        <v>-11935.61</v>
      </c>
      <c r="BR494" t="str">
        <f ca="1"/>
        <v xml:space="preserve"> Credit</v>
      </c>
      <c r="BS494" t="str">
        <f ca="1"/>
        <v>Cese Phone</v>
      </c>
      <c r="BT494">
        <f ca="1"/>
        <v>46543</v>
      </c>
      <c r="BU494">
        <f ca="1"/>
        <v>39104.86</v>
      </c>
      <c r="BV494" t="str">
        <f ca="1"/>
        <v xml:space="preserve"> Savings</v>
      </c>
      <c r="BW494" t="str">
        <f ca="1"/>
        <v>Cese Phone</v>
      </c>
      <c r="BX494">
        <f ca="1"/>
        <v>46543</v>
      </c>
      <c r="BY494">
        <f ca="1"/>
        <v>44644.89</v>
      </c>
      <c r="BZ494" t="str">
        <f ca="1"/>
        <v xml:space="preserve"> Net Worth</v>
      </c>
    </row>
    <row r="495" spans="1:78" x14ac:dyDescent="0.25">
      <c r="A495" t="str">
        <f ca="1"/>
        <v>Cese Phone</v>
      </c>
      <c r="B495" s="8">
        <f ca="1"/>
        <v>46543</v>
      </c>
      <c r="C495" s="107">
        <f ca="1"/>
        <v>1481.1800000000046</v>
      </c>
      <c r="D495" t="str">
        <f ca="1"/>
        <v>Acct  1 - US Bank</v>
      </c>
      <c r="F495" t="str">
        <f ca="1"/>
        <v>Groceries</v>
      </c>
      <c r="G495" s="8">
        <f ca="1"/>
        <v>46543</v>
      </c>
      <c r="H495" s="107">
        <f ca="1"/>
        <v>15035.640000000001</v>
      </c>
      <c r="I495" s="107">
        <f ca="1"/>
        <v>-11935.61</v>
      </c>
      <c r="J495" s="107">
        <f ca="1"/>
        <v>39104.86</v>
      </c>
      <c r="K495" s="107">
        <f ca="1"/>
        <v>44444.89</v>
      </c>
      <c r="L495" s="107">
        <f ca="1"/>
        <v>1481.1800000000046</v>
      </c>
      <c r="M495" s="107">
        <f ca="1"/>
        <v>13554.459999999997</v>
      </c>
      <c r="N495" s="107">
        <f ca="1"/>
        <v>26928.39</v>
      </c>
      <c r="O495" s="107">
        <f ca="1"/>
        <v>114.43</v>
      </c>
      <c r="P495" s="107">
        <f ca="1"/>
        <v>12062.04</v>
      </c>
      <c r="Q495" s="107">
        <f ca="1"/>
        <v>-1350.04</v>
      </c>
      <c r="R495" s="107">
        <f ca="1"/>
        <v>-6313.82</v>
      </c>
      <c r="S495" s="107">
        <f ca="1"/>
        <v>-4271.75</v>
      </c>
      <c r="T495" s="107">
        <f ca="1"/>
        <v>0</v>
      </c>
      <c r="U495" s="107">
        <f ca="1"/>
        <v>2240</v>
      </c>
      <c r="W495" t="str">
        <f ca="1"/>
        <v>Groceries</v>
      </c>
      <c r="X495">
        <f ca="1"/>
        <v>46543</v>
      </c>
      <c r="Y495">
        <f ca="1"/>
        <v>1481.1800000000046</v>
      </c>
      <c r="Z495" t="str">
        <f ca="1"/>
        <v>Acct  1 - US Bank</v>
      </c>
      <c r="AA495" t="str">
        <f ca="1"/>
        <v>Groceries</v>
      </c>
      <c r="AB495">
        <f ca="1"/>
        <v>46543</v>
      </c>
      <c r="AC495">
        <f ca="1"/>
        <v>13554.459999999997</v>
      </c>
      <c r="AD495" t="str">
        <f ca="1"/>
        <v>Acct  2 - Wells Fargo</v>
      </c>
      <c r="AE495" t="str">
        <f ca="1"/>
        <v>Groceries</v>
      </c>
      <c r="AF495">
        <f ca="1"/>
        <v>46543</v>
      </c>
      <c r="AG495">
        <f ca="1"/>
        <v>26928.39</v>
      </c>
      <c r="AH495" t="str">
        <f ca="1"/>
        <v>Acct  3 - ADP</v>
      </c>
      <c r="AI495" t="str">
        <f ca="1"/>
        <v>Groceries</v>
      </c>
      <c r="AJ495">
        <f ca="1"/>
        <v>46543</v>
      </c>
      <c r="AK495">
        <f ca="1"/>
        <v>114.43</v>
      </c>
      <c r="AL495" t="str">
        <f ca="1"/>
        <v>Acct  4 - Marcus</v>
      </c>
      <c r="AM495" t="str">
        <f ca="1"/>
        <v>Groceries</v>
      </c>
      <c r="AN495">
        <f ca="1"/>
        <v>46543</v>
      </c>
      <c r="AO495">
        <f ca="1"/>
        <v>12062.04</v>
      </c>
      <c r="AP495" t="str">
        <f ca="1"/>
        <v>Acct  5 - T.Rowe Price</v>
      </c>
      <c r="AQ495" t="str">
        <f ca="1"/>
        <v>Groceries</v>
      </c>
      <c r="AR495">
        <f ca="1"/>
        <v>46543</v>
      </c>
      <c r="AS495">
        <f ca="1"/>
        <v>-1350.04</v>
      </c>
      <c r="AT495" t="str">
        <f ca="1"/>
        <v>Acct  6 - Platinum</v>
      </c>
      <c r="AU495" t="str">
        <f ca="1"/>
        <v>Groceries</v>
      </c>
      <c r="AV495">
        <f ca="1"/>
        <v>46543</v>
      </c>
      <c r="AW495">
        <f ca="1"/>
        <v>-6313.82</v>
      </c>
      <c r="AX495" t="str">
        <f ca="1"/>
        <v>Acct  7 - Visa Go</v>
      </c>
      <c r="AY495" t="str">
        <f ca="1"/>
        <v>Groceries</v>
      </c>
      <c r="AZ495">
        <f ca="1"/>
        <v>46543</v>
      </c>
      <c r="BA495">
        <f ca="1"/>
        <v>-4271.75</v>
      </c>
      <c r="BB495" t="str">
        <f ca="1"/>
        <v>Acct  8 - CareCredit</v>
      </c>
      <c r="BC495" t="str">
        <f ca="1"/>
        <v>Groceries</v>
      </c>
      <c r="BD495">
        <f ca="1"/>
        <v>46543</v>
      </c>
      <c r="BE495">
        <f ca="1"/>
        <v>0</v>
      </c>
      <c r="BF495" t="str">
        <f ca="1"/>
        <v>Acct  9 - Costco</v>
      </c>
      <c r="BG495" t="str">
        <f ca="1"/>
        <v>Groceries</v>
      </c>
      <c r="BH495">
        <f ca="1"/>
        <v>46543</v>
      </c>
      <c r="BI495">
        <f ca="1"/>
        <v>2240</v>
      </c>
      <c r="BJ495" t="str">
        <f ca="1"/>
        <v xml:space="preserve">Acct 10 - </v>
      </c>
      <c r="BK495" t="str">
        <f ca="1"/>
        <v>Groceries</v>
      </c>
      <c r="BL495">
        <f ca="1"/>
        <v>46543</v>
      </c>
      <c r="BM495">
        <f ca="1"/>
        <v>15035.640000000001</v>
      </c>
      <c r="BN495" t="str">
        <f ca="1"/>
        <v xml:space="preserve"> Checking</v>
      </c>
      <c r="BO495" t="str">
        <f ca="1"/>
        <v>Groceries</v>
      </c>
      <c r="BP495">
        <f ca="1"/>
        <v>46543</v>
      </c>
      <c r="BQ495">
        <f ca="1"/>
        <v>-11935.61</v>
      </c>
      <c r="BR495" t="str">
        <f ca="1"/>
        <v xml:space="preserve"> Credit</v>
      </c>
      <c r="BS495" t="str">
        <f ca="1"/>
        <v>Groceries</v>
      </c>
      <c r="BT495">
        <f ca="1"/>
        <v>46543</v>
      </c>
      <c r="BU495">
        <f ca="1"/>
        <v>39104.86</v>
      </c>
      <c r="BV495" t="str">
        <f ca="1"/>
        <v xml:space="preserve"> Savings</v>
      </c>
      <c r="BW495" t="str">
        <f ca="1"/>
        <v>Groceries</v>
      </c>
      <c r="BX495">
        <f ca="1"/>
        <v>46543</v>
      </c>
      <c r="BY495">
        <f ca="1"/>
        <v>44444.89</v>
      </c>
      <c r="BZ495" t="str">
        <f ca="1"/>
        <v xml:space="preserve"> Net Worth</v>
      </c>
    </row>
    <row r="496" spans="1:78" x14ac:dyDescent="0.25">
      <c r="A496" t="str">
        <f ca="1"/>
        <v>Groceries</v>
      </c>
      <c r="B496" s="8">
        <f ca="1"/>
        <v>46543</v>
      </c>
      <c r="C496" s="107">
        <f ca="1"/>
        <v>1481.1800000000046</v>
      </c>
      <c r="D496" t="str">
        <f ca="1"/>
        <v>Acct  1 - US Bank</v>
      </c>
      <c r="F496" t="str">
        <f ca="1"/>
        <v>Food &amp; Drinks</v>
      </c>
      <c r="G496" s="8">
        <f ca="1"/>
        <v>46543</v>
      </c>
      <c r="H496" s="107">
        <f ca="1"/>
        <v>14835.640000000001</v>
      </c>
      <c r="I496" s="107">
        <f ca="1"/>
        <v>-11935.61</v>
      </c>
      <c r="J496" s="107">
        <f ca="1"/>
        <v>39104.86</v>
      </c>
      <c r="K496" s="107">
        <f ca="1"/>
        <v>44244.89</v>
      </c>
      <c r="L496" s="107">
        <f ca="1"/>
        <v>1481.1800000000046</v>
      </c>
      <c r="M496" s="107">
        <f ca="1"/>
        <v>13354.459999999997</v>
      </c>
      <c r="N496" s="107">
        <f ca="1"/>
        <v>26928.39</v>
      </c>
      <c r="O496" s="107">
        <f ca="1"/>
        <v>114.43</v>
      </c>
      <c r="P496" s="107">
        <f ca="1"/>
        <v>12062.04</v>
      </c>
      <c r="Q496" s="107">
        <f ca="1"/>
        <v>-1350.04</v>
      </c>
      <c r="R496" s="107">
        <f ca="1"/>
        <v>-6313.82</v>
      </c>
      <c r="S496" s="107">
        <f ca="1"/>
        <v>-4271.75</v>
      </c>
      <c r="T496" s="107">
        <f ca="1"/>
        <v>0</v>
      </c>
      <c r="U496" s="107">
        <f ca="1"/>
        <v>2240</v>
      </c>
      <c r="W496" t="str">
        <f ca="1"/>
        <v>Food &amp; Drinks</v>
      </c>
      <c r="X496">
        <f ca="1"/>
        <v>46543</v>
      </c>
      <c r="Y496">
        <f ca="1"/>
        <v>1481.1800000000046</v>
      </c>
      <c r="Z496" t="str">
        <f ca="1"/>
        <v>Acct  1 - US Bank</v>
      </c>
      <c r="AA496" t="str">
        <f ca="1"/>
        <v>Food &amp; Drinks</v>
      </c>
      <c r="AB496">
        <f ca="1"/>
        <v>46543</v>
      </c>
      <c r="AC496">
        <f ca="1"/>
        <v>13354.459999999997</v>
      </c>
      <c r="AD496" t="str">
        <f ca="1"/>
        <v>Acct  2 - Wells Fargo</v>
      </c>
      <c r="AE496" t="str">
        <f ca="1"/>
        <v>Food &amp; Drinks</v>
      </c>
      <c r="AF496">
        <f ca="1"/>
        <v>46543</v>
      </c>
      <c r="AG496">
        <f ca="1"/>
        <v>26928.39</v>
      </c>
      <c r="AH496" t="str">
        <f ca="1"/>
        <v>Acct  3 - ADP</v>
      </c>
      <c r="AI496" t="str">
        <f ca="1"/>
        <v>Food &amp; Drinks</v>
      </c>
      <c r="AJ496">
        <f ca="1"/>
        <v>46543</v>
      </c>
      <c r="AK496">
        <f ca="1"/>
        <v>114.43</v>
      </c>
      <c r="AL496" t="str">
        <f ca="1"/>
        <v>Acct  4 - Marcus</v>
      </c>
      <c r="AM496" t="str">
        <f ca="1"/>
        <v>Food &amp; Drinks</v>
      </c>
      <c r="AN496">
        <f ca="1"/>
        <v>46543</v>
      </c>
      <c r="AO496">
        <f ca="1"/>
        <v>12062.04</v>
      </c>
      <c r="AP496" t="str">
        <f ca="1"/>
        <v>Acct  5 - T.Rowe Price</v>
      </c>
      <c r="AQ496" t="str">
        <f ca="1"/>
        <v>Food &amp; Drinks</v>
      </c>
      <c r="AR496">
        <f ca="1"/>
        <v>46543</v>
      </c>
      <c r="AS496">
        <f ca="1"/>
        <v>-1350.04</v>
      </c>
      <c r="AT496" t="str">
        <f ca="1"/>
        <v>Acct  6 - Platinum</v>
      </c>
      <c r="AU496" t="str">
        <f ca="1"/>
        <v>Food &amp; Drinks</v>
      </c>
      <c r="AV496">
        <f ca="1"/>
        <v>46543</v>
      </c>
      <c r="AW496">
        <f ca="1"/>
        <v>-6313.82</v>
      </c>
      <c r="AX496" t="str">
        <f ca="1"/>
        <v>Acct  7 - Visa Go</v>
      </c>
      <c r="AY496" t="str">
        <f ca="1"/>
        <v>Food &amp; Drinks</v>
      </c>
      <c r="AZ496">
        <f ca="1"/>
        <v>46543</v>
      </c>
      <c r="BA496">
        <f ca="1"/>
        <v>-4271.75</v>
      </c>
      <c r="BB496" t="str">
        <f ca="1"/>
        <v>Acct  8 - CareCredit</v>
      </c>
      <c r="BC496" t="str">
        <f ca="1"/>
        <v>Food &amp; Drinks</v>
      </c>
      <c r="BD496">
        <f ca="1"/>
        <v>46543</v>
      </c>
      <c r="BE496">
        <f ca="1"/>
        <v>0</v>
      </c>
      <c r="BF496" t="str">
        <f ca="1"/>
        <v>Acct  9 - Costco</v>
      </c>
      <c r="BG496" t="str">
        <f ca="1"/>
        <v>Food &amp; Drinks</v>
      </c>
      <c r="BH496">
        <f ca="1"/>
        <v>46543</v>
      </c>
      <c r="BI496">
        <f ca="1"/>
        <v>2240</v>
      </c>
      <c r="BJ496" t="str">
        <f ca="1"/>
        <v xml:space="preserve">Acct 10 - </v>
      </c>
      <c r="BK496" t="str">
        <f ca="1"/>
        <v>Food &amp; Drinks</v>
      </c>
      <c r="BL496">
        <f ca="1"/>
        <v>46543</v>
      </c>
      <c r="BM496">
        <f ca="1"/>
        <v>14835.640000000001</v>
      </c>
      <c r="BN496" t="str">
        <f ca="1"/>
        <v xml:space="preserve"> Checking</v>
      </c>
      <c r="BO496" t="str">
        <f ca="1"/>
        <v>Food &amp; Drinks</v>
      </c>
      <c r="BP496">
        <f ca="1"/>
        <v>46543</v>
      </c>
      <c r="BQ496">
        <f ca="1"/>
        <v>-11935.61</v>
      </c>
      <c r="BR496" t="str">
        <f ca="1"/>
        <v xml:space="preserve"> Credit</v>
      </c>
      <c r="BS496" t="str">
        <f ca="1"/>
        <v>Food &amp; Drinks</v>
      </c>
      <c r="BT496">
        <f ca="1"/>
        <v>46543</v>
      </c>
      <c r="BU496">
        <f ca="1"/>
        <v>39104.86</v>
      </c>
      <c r="BV496" t="str">
        <f ca="1"/>
        <v xml:space="preserve"> Savings</v>
      </c>
      <c r="BW496" t="str">
        <f ca="1"/>
        <v>Food &amp; Drinks</v>
      </c>
      <c r="BX496">
        <f ca="1"/>
        <v>46543</v>
      </c>
      <c r="BY496">
        <f ca="1"/>
        <v>44244.89</v>
      </c>
      <c r="BZ496" t="str">
        <f ca="1"/>
        <v xml:space="preserve"> Net Worth</v>
      </c>
    </row>
    <row r="497" spans="1:78" x14ac:dyDescent="0.25">
      <c r="A497" t="str">
        <f ca="1"/>
        <v>Food &amp; Drinks</v>
      </c>
      <c r="B497" s="8">
        <f ca="1"/>
        <v>46543</v>
      </c>
      <c r="C497" s="107">
        <f ca="1"/>
        <v>1481.1800000000046</v>
      </c>
      <c r="D497" t="str">
        <f ca="1"/>
        <v>Acct  1 - US Bank</v>
      </c>
      <c r="F497" t="str">
        <f ca="1"/>
        <v>Phone</v>
      </c>
      <c r="G497" s="8">
        <f ca="1"/>
        <v>46543</v>
      </c>
      <c r="H497" s="107">
        <f ca="1"/>
        <v>14684.970000000001</v>
      </c>
      <c r="I497" s="107">
        <f ca="1"/>
        <v>-11935.61</v>
      </c>
      <c r="J497" s="107">
        <f ca="1"/>
        <v>39104.86</v>
      </c>
      <c r="K497" s="107">
        <f ca="1"/>
        <v>44094.22</v>
      </c>
      <c r="L497" s="107">
        <f ca="1"/>
        <v>1330.5100000000045</v>
      </c>
      <c r="M497" s="107">
        <f ca="1"/>
        <v>13354.459999999997</v>
      </c>
      <c r="N497" s="107">
        <f ca="1"/>
        <v>26928.39</v>
      </c>
      <c r="O497" s="107">
        <f ca="1"/>
        <v>114.43</v>
      </c>
      <c r="P497" s="107">
        <f ca="1"/>
        <v>12062.04</v>
      </c>
      <c r="Q497" s="107">
        <f ca="1"/>
        <v>-1350.04</v>
      </c>
      <c r="R497" s="107">
        <f ca="1"/>
        <v>-6313.82</v>
      </c>
      <c r="S497" s="107">
        <f ca="1"/>
        <v>-4271.75</v>
      </c>
      <c r="T497" s="107">
        <f ca="1"/>
        <v>0</v>
      </c>
      <c r="U497" s="107">
        <f ca="1"/>
        <v>2240</v>
      </c>
      <c r="W497" t="str">
        <f ca="1"/>
        <v>Phone</v>
      </c>
      <c r="X497">
        <f ca="1"/>
        <v>46543</v>
      </c>
      <c r="Y497">
        <f ca="1"/>
        <v>1330.5100000000045</v>
      </c>
      <c r="Z497" t="str">
        <f ca="1"/>
        <v>Acct  1 - US Bank</v>
      </c>
      <c r="AA497" t="str">
        <f ca="1"/>
        <v>Phone</v>
      </c>
      <c r="AB497">
        <f ca="1"/>
        <v>46543</v>
      </c>
      <c r="AC497">
        <f ca="1"/>
        <v>13354.459999999997</v>
      </c>
      <c r="AD497" t="str">
        <f ca="1"/>
        <v>Acct  2 - Wells Fargo</v>
      </c>
      <c r="AE497" t="str">
        <f ca="1"/>
        <v>Phone</v>
      </c>
      <c r="AF497">
        <f ca="1"/>
        <v>46543</v>
      </c>
      <c r="AG497">
        <f ca="1"/>
        <v>26928.39</v>
      </c>
      <c r="AH497" t="str">
        <f ca="1"/>
        <v>Acct  3 - ADP</v>
      </c>
      <c r="AI497" t="str">
        <f ca="1"/>
        <v>Phone</v>
      </c>
      <c r="AJ497">
        <f ca="1"/>
        <v>46543</v>
      </c>
      <c r="AK497">
        <f ca="1"/>
        <v>114.43</v>
      </c>
      <c r="AL497" t="str">
        <f ca="1"/>
        <v>Acct  4 - Marcus</v>
      </c>
      <c r="AM497" t="str">
        <f ca="1"/>
        <v>Phone</v>
      </c>
      <c r="AN497">
        <f ca="1"/>
        <v>46543</v>
      </c>
      <c r="AO497">
        <f ca="1"/>
        <v>12062.04</v>
      </c>
      <c r="AP497" t="str">
        <f ca="1"/>
        <v>Acct  5 - T.Rowe Price</v>
      </c>
      <c r="AQ497" t="str">
        <f ca="1"/>
        <v>Phone</v>
      </c>
      <c r="AR497">
        <f ca="1"/>
        <v>46543</v>
      </c>
      <c r="AS497">
        <f ca="1"/>
        <v>-1350.04</v>
      </c>
      <c r="AT497" t="str">
        <f ca="1"/>
        <v>Acct  6 - Platinum</v>
      </c>
      <c r="AU497" t="str">
        <f ca="1"/>
        <v>Phone</v>
      </c>
      <c r="AV497">
        <f ca="1"/>
        <v>46543</v>
      </c>
      <c r="AW497">
        <f ca="1"/>
        <v>-6313.82</v>
      </c>
      <c r="AX497" t="str">
        <f ca="1"/>
        <v>Acct  7 - Visa Go</v>
      </c>
      <c r="AY497" t="str">
        <f ca="1"/>
        <v>Phone</v>
      </c>
      <c r="AZ497">
        <f ca="1"/>
        <v>46543</v>
      </c>
      <c r="BA497">
        <f ca="1"/>
        <v>-4271.75</v>
      </c>
      <c r="BB497" t="str">
        <f ca="1"/>
        <v>Acct  8 - CareCredit</v>
      </c>
      <c r="BC497" t="str">
        <f ca="1"/>
        <v>Phone</v>
      </c>
      <c r="BD497">
        <f ca="1"/>
        <v>46543</v>
      </c>
      <c r="BE497">
        <f ca="1"/>
        <v>0</v>
      </c>
      <c r="BF497" t="str">
        <f ca="1"/>
        <v>Acct  9 - Costco</v>
      </c>
      <c r="BG497" t="str">
        <f ca="1"/>
        <v>Phone</v>
      </c>
      <c r="BH497">
        <f ca="1"/>
        <v>46543</v>
      </c>
      <c r="BI497">
        <f ca="1"/>
        <v>2240</v>
      </c>
      <c r="BJ497" t="str">
        <f ca="1"/>
        <v xml:space="preserve">Acct 10 - </v>
      </c>
      <c r="BK497" t="str">
        <f ca="1"/>
        <v>Phone</v>
      </c>
      <c r="BL497">
        <f ca="1"/>
        <v>46543</v>
      </c>
      <c r="BM497">
        <f ca="1"/>
        <v>14684.970000000001</v>
      </c>
      <c r="BN497" t="str">
        <f ca="1"/>
        <v xml:space="preserve"> Checking</v>
      </c>
      <c r="BO497" t="str">
        <f ca="1"/>
        <v>Phone</v>
      </c>
      <c r="BP497">
        <f ca="1"/>
        <v>46543</v>
      </c>
      <c r="BQ497">
        <f ca="1"/>
        <v>-11935.61</v>
      </c>
      <c r="BR497" t="str">
        <f ca="1"/>
        <v xml:space="preserve"> Credit</v>
      </c>
      <c r="BS497" t="str">
        <f ca="1"/>
        <v>Phone</v>
      </c>
      <c r="BT497">
        <f ca="1"/>
        <v>46543</v>
      </c>
      <c r="BU497">
        <f ca="1"/>
        <v>39104.86</v>
      </c>
      <c r="BV497" t="str">
        <f ca="1"/>
        <v xml:space="preserve"> Savings</v>
      </c>
      <c r="BW497" t="str">
        <f ca="1"/>
        <v>Phone</v>
      </c>
      <c r="BX497">
        <f ca="1"/>
        <v>46543</v>
      </c>
      <c r="BY497">
        <f ca="1"/>
        <v>44094.22</v>
      </c>
      <c r="BZ497" t="str">
        <f ca="1"/>
        <v xml:space="preserve"> Net Worth</v>
      </c>
    </row>
    <row r="498" spans="1:78" x14ac:dyDescent="0.25">
      <c r="A498" t="str">
        <f ca="1"/>
        <v>Phone</v>
      </c>
      <c r="B498" s="8">
        <f ca="1"/>
        <v>46543</v>
      </c>
      <c r="C498" s="107">
        <f ca="1"/>
        <v>1330.5100000000045</v>
      </c>
      <c r="D498" t="str">
        <f ca="1"/>
        <v>Acct  1 - US Bank</v>
      </c>
      <c r="F498" t="str">
        <f ca="1"/>
        <v>Sony</v>
      </c>
      <c r="G498" s="8">
        <f ca="1"/>
        <v>46546</v>
      </c>
      <c r="H498" s="107">
        <f ca="1"/>
        <v>14666.980000000001</v>
      </c>
      <c r="I498" s="107">
        <f ca="1"/>
        <v>-11935.61</v>
      </c>
      <c r="J498" s="107">
        <f ca="1"/>
        <v>39104.86</v>
      </c>
      <c r="K498" s="107">
        <f ca="1"/>
        <v>44076.23</v>
      </c>
      <c r="L498" s="107">
        <f ca="1"/>
        <v>1312.5200000000045</v>
      </c>
      <c r="M498" s="107">
        <f ca="1"/>
        <v>13354.459999999997</v>
      </c>
      <c r="N498" s="107">
        <f ca="1"/>
        <v>26928.39</v>
      </c>
      <c r="O498" s="107">
        <f ca="1"/>
        <v>114.43</v>
      </c>
      <c r="P498" s="107">
        <f ca="1"/>
        <v>12062.04</v>
      </c>
      <c r="Q498" s="107">
        <f ca="1"/>
        <v>-1350.04</v>
      </c>
      <c r="R498" s="107">
        <f ca="1"/>
        <v>-6313.82</v>
      </c>
      <c r="S498" s="107">
        <f ca="1"/>
        <v>-4271.75</v>
      </c>
      <c r="T498" s="107">
        <f ca="1"/>
        <v>0</v>
      </c>
      <c r="U498" s="107">
        <f ca="1"/>
        <v>2240</v>
      </c>
      <c r="W498" t="str">
        <f ca="1"/>
        <v>Sony</v>
      </c>
      <c r="X498">
        <f ca="1"/>
        <v>46546</v>
      </c>
      <c r="Y498">
        <f ca="1"/>
        <v>1312.5200000000045</v>
      </c>
      <c r="Z498" t="str">
        <f ca="1"/>
        <v>Acct  1 - US Bank</v>
      </c>
      <c r="AA498" t="str">
        <f ca="1"/>
        <v>Sony</v>
      </c>
      <c r="AB498">
        <f ca="1"/>
        <v>46546</v>
      </c>
      <c r="AC498">
        <f ca="1"/>
        <v>13354.459999999997</v>
      </c>
      <c r="AD498" t="str">
        <f ca="1"/>
        <v>Acct  2 - Wells Fargo</v>
      </c>
      <c r="AE498" t="str">
        <f ca="1"/>
        <v>Sony</v>
      </c>
      <c r="AF498">
        <f ca="1"/>
        <v>46546</v>
      </c>
      <c r="AG498">
        <f ca="1"/>
        <v>26928.39</v>
      </c>
      <c r="AH498" t="str">
        <f ca="1"/>
        <v>Acct  3 - ADP</v>
      </c>
      <c r="AI498" t="str">
        <f ca="1"/>
        <v>Sony</v>
      </c>
      <c r="AJ498">
        <f ca="1"/>
        <v>46546</v>
      </c>
      <c r="AK498">
        <f ca="1"/>
        <v>114.43</v>
      </c>
      <c r="AL498" t="str">
        <f ca="1"/>
        <v>Acct  4 - Marcus</v>
      </c>
      <c r="AM498" t="str">
        <f ca="1"/>
        <v>Sony</v>
      </c>
      <c r="AN498">
        <f ca="1"/>
        <v>46546</v>
      </c>
      <c r="AO498">
        <f ca="1"/>
        <v>12062.04</v>
      </c>
      <c r="AP498" t="str">
        <f ca="1"/>
        <v>Acct  5 - T.Rowe Price</v>
      </c>
      <c r="AQ498" t="str">
        <f ca="1"/>
        <v>Sony</v>
      </c>
      <c r="AR498">
        <f ca="1"/>
        <v>46546</v>
      </c>
      <c r="AS498">
        <f ca="1"/>
        <v>-1350.04</v>
      </c>
      <c r="AT498" t="str">
        <f ca="1"/>
        <v>Acct  6 - Platinum</v>
      </c>
      <c r="AU498" t="str">
        <f ca="1"/>
        <v>Sony</v>
      </c>
      <c r="AV498">
        <f ca="1"/>
        <v>46546</v>
      </c>
      <c r="AW498">
        <f ca="1"/>
        <v>-6313.82</v>
      </c>
      <c r="AX498" t="str">
        <f ca="1"/>
        <v>Acct  7 - Visa Go</v>
      </c>
      <c r="AY498" t="str">
        <f ca="1"/>
        <v>Sony</v>
      </c>
      <c r="AZ498">
        <f ca="1"/>
        <v>46546</v>
      </c>
      <c r="BA498">
        <f ca="1"/>
        <v>-4271.75</v>
      </c>
      <c r="BB498" t="str">
        <f ca="1"/>
        <v>Acct  8 - CareCredit</v>
      </c>
      <c r="BC498" t="str">
        <f ca="1"/>
        <v>Sony</v>
      </c>
      <c r="BD498">
        <f ca="1"/>
        <v>46546</v>
      </c>
      <c r="BE498">
        <f ca="1"/>
        <v>0</v>
      </c>
      <c r="BF498" t="str">
        <f ca="1"/>
        <v>Acct  9 - Costco</v>
      </c>
      <c r="BG498" t="str">
        <f ca="1"/>
        <v>Sony</v>
      </c>
      <c r="BH498">
        <f ca="1"/>
        <v>46546</v>
      </c>
      <c r="BI498">
        <f ca="1"/>
        <v>2240</v>
      </c>
      <c r="BJ498" t="str">
        <f ca="1"/>
        <v xml:space="preserve">Acct 10 - </v>
      </c>
      <c r="BK498" t="str">
        <f ca="1"/>
        <v>Sony</v>
      </c>
      <c r="BL498">
        <f ca="1"/>
        <v>46546</v>
      </c>
      <c r="BM498">
        <f ca="1"/>
        <v>14666.980000000001</v>
      </c>
      <c r="BN498" t="str">
        <f ca="1"/>
        <v xml:space="preserve"> Checking</v>
      </c>
      <c r="BO498" t="str">
        <f ca="1"/>
        <v>Sony</v>
      </c>
      <c r="BP498">
        <f ca="1"/>
        <v>46546</v>
      </c>
      <c r="BQ498">
        <f ca="1"/>
        <v>-11935.61</v>
      </c>
      <c r="BR498" t="str">
        <f ca="1"/>
        <v xml:space="preserve"> Credit</v>
      </c>
      <c r="BS498" t="str">
        <f ca="1"/>
        <v>Sony</v>
      </c>
      <c r="BT498">
        <f ca="1"/>
        <v>46546</v>
      </c>
      <c r="BU498">
        <f ca="1"/>
        <v>39104.86</v>
      </c>
      <c r="BV498" t="str">
        <f ca="1"/>
        <v xml:space="preserve"> Savings</v>
      </c>
      <c r="BW498" t="str">
        <f ca="1"/>
        <v>Sony</v>
      </c>
      <c r="BX498">
        <f ca="1"/>
        <v>46546</v>
      </c>
      <c r="BY498">
        <f ca="1"/>
        <v>44076.23</v>
      </c>
      <c r="BZ498" t="str">
        <f ca="1"/>
        <v xml:space="preserve"> Net Worth</v>
      </c>
    </row>
    <row r="499" spans="1:78" x14ac:dyDescent="0.25">
      <c r="A499" t="str">
        <f ca="1"/>
        <v>Sony</v>
      </c>
      <c r="B499" s="8">
        <f ca="1"/>
        <v>46546</v>
      </c>
      <c r="C499" s="107">
        <f ca="1"/>
        <v>1312.5200000000045</v>
      </c>
      <c r="D499" t="str">
        <f ca="1"/>
        <v>Acct  1 - US Bank</v>
      </c>
      <c r="F499" t="str">
        <f ca="1"/>
        <v>Phone Insurance</v>
      </c>
      <c r="G499" s="8">
        <f ca="1"/>
        <v>46546</v>
      </c>
      <c r="H499" s="107">
        <f ca="1"/>
        <v>14658.980000000001</v>
      </c>
      <c r="I499" s="107">
        <f ca="1"/>
        <v>-11935.61</v>
      </c>
      <c r="J499" s="107">
        <f ca="1"/>
        <v>39104.86</v>
      </c>
      <c r="K499" s="107">
        <f ca="1"/>
        <v>44068.23</v>
      </c>
      <c r="L499" s="107">
        <f ca="1"/>
        <v>1304.5200000000045</v>
      </c>
      <c r="M499" s="107">
        <f ca="1"/>
        <v>13354.459999999997</v>
      </c>
      <c r="N499" s="107">
        <f ca="1"/>
        <v>26928.39</v>
      </c>
      <c r="O499" s="107">
        <f ca="1"/>
        <v>114.43</v>
      </c>
      <c r="P499" s="107">
        <f ca="1"/>
        <v>12062.04</v>
      </c>
      <c r="Q499" s="107">
        <f ca="1"/>
        <v>-1350.04</v>
      </c>
      <c r="R499" s="107">
        <f ca="1"/>
        <v>-6313.82</v>
      </c>
      <c r="S499" s="107">
        <f ca="1"/>
        <v>-4271.75</v>
      </c>
      <c r="T499" s="107">
        <f ca="1"/>
        <v>0</v>
      </c>
      <c r="U499" s="107">
        <f ca="1"/>
        <v>2240</v>
      </c>
      <c r="W499" t="str">
        <f ca="1"/>
        <v>Phone Insurance</v>
      </c>
      <c r="X499">
        <f ca="1"/>
        <v>46546</v>
      </c>
      <c r="Y499">
        <f ca="1"/>
        <v>1304.5200000000045</v>
      </c>
      <c r="Z499" t="str">
        <f ca="1"/>
        <v>Acct  1 - US Bank</v>
      </c>
      <c r="AA499" t="str">
        <f ca="1"/>
        <v>Phone Insurance</v>
      </c>
      <c r="AB499">
        <f ca="1"/>
        <v>46546</v>
      </c>
      <c r="AC499">
        <f ca="1"/>
        <v>13354.459999999997</v>
      </c>
      <c r="AD499" t="str">
        <f ca="1"/>
        <v>Acct  2 - Wells Fargo</v>
      </c>
      <c r="AE499" t="str">
        <f ca="1"/>
        <v>Phone Insurance</v>
      </c>
      <c r="AF499">
        <f ca="1"/>
        <v>46546</v>
      </c>
      <c r="AG499">
        <f ca="1"/>
        <v>26928.39</v>
      </c>
      <c r="AH499" t="str">
        <f ca="1"/>
        <v>Acct  3 - ADP</v>
      </c>
      <c r="AI499" t="str">
        <f ca="1"/>
        <v>Phone Insurance</v>
      </c>
      <c r="AJ499">
        <f ca="1"/>
        <v>46546</v>
      </c>
      <c r="AK499">
        <f ca="1"/>
        <v>114.43</v>
      </c>
      <c r="AL499" t="str">
        <f ca="1"/>
        <v>Acct  4 - Marcus</v>
      </c>
      <c r="AM499" t="str">
        <f ca="1"/>
        <v>Phone Insurance</v>
      </c>
      <c r="AN499">
        <f ca="1"/>
        <v>46546</v>
      </c>
      <c r="AO499">
        <f ca="1"/>
        <v>12062.04</v>
      </c>
      <c r="AP499" t="str">
        <f ca="1"/>
        <v>Acct  5 - T.Rowe Price</v>
      </c>
      <c r="AQ499" t="str">
        <f ca="1"/>
        <v>Phone Insurance</v>
      </c>
      <c r="AR499">
        <f ca="1"/>
        <v>46546</v>
      </c>
      <c r="AS499">
        <f ca="1"/>
        <v>-1350.04</v>
      </c>
      <c r="AT499" t="str">
        <f ca="1"/>
        <v>Acct  6 - Platinum</v>
      </c>
      <c r="AU499" t="str">
        <f ca="1"/>
        <v>Phone Insurance</v>
      </c>
      <c r="AV499">
        <f ca="1"/>
        <v>46546</v>
      </c>
      <c r="AW499">
        <f ca="1"/>
        <v>-6313.82</v>
      </c>
      <c r="AX499" t="str">
        <f ca="1"/>
        <v>Acct  7 - Visa Go</v>
      </c>
      <c r="AY499" t="str">
        <f ca="1"/>
        <v>Phone Insurance</v>
      </c>
      <c r="AZ499">
        <f ca="1"/>
        <v>46546</v>
      </c>
      <c r="BA499">
        <f ca="1"/>
        <v>-4271.75</v>
      </c>
      <c r="BB499" t="str">
        <f ca="1"/>
        <v>Acct  8 - CareCredit</v>
      </c>
      <c r="BC499" t="str">
        <f ca="1"/>
        <v>Phone Insurance</v>
      </c>
      <c r="BD499">
        <f ca="1"/>
        <v>46546</v>
      </c>
      <c r="BE499">
        <f ca="1"/>
        <v>0</v>
      </c>
      <c r="BF499" t="str">
        <f ca="1"/>
        <v>Acct  9 - Costco</v>
      </c>
      <c r="BG499" t="str">
        <f ca="1"/>
        <v>Phone Insurance</v>
      </c>
      <c r="BH499">
        <f ca="1"/>
        <v>46546</v>
      </c>
      <c r="BI499">
        <f ca="1"/>
        <v>2240</v>
      </c>
      <c r="BJ499" t="str">
        <f ca="1"/>
        <v xml:space="preserve">Acct 10 - </v>
      </c>
      <c r="BK499" t="str">
        <f ca="1"/>
        <v>Phone Insurance</v>
      </c>
      <c r="BL499">
        <f ca="1"/>
        <v>46546</v>
      </c>
      <c r="BM499">
        <f ca="1"/>
        <v>14658.980000000001</v>
      </c>
      <c r="BN499" t="str">
        <f ca="1"/>
        <v xml:space="preserve"> Checking</v>
      </c>
      <c r="BO499" t="str">
        <f ca="1"/>
        <v>Phone Insurance</v>
      </c>
      <c r="BP499">
        <f ca="1"/>
        <v>46546</v>
      </c>
      <c r="BQ499">
        <f ca="1"/>
        <v>-11935.61</v>
      </c>
      <c r="BR499" t="str">
        <f ca="1"/>
        <v xml:space="preserve"> Credit</v>
      </c>
      <c r="BS499" t="str">
        <f ca="1"/>
        <v>Phone Insurance</v>
      </c>
      <c r="BT499">
        <f ca="1"/>
        <v>46546</v>
      </c>
      <c r="BU499">
        <f ca="1"/>
        <v>39104.86</v>
      </c>
      <c r="BV499" t="str">
        <f ca="1"/>
        <v xml:space="preserve"> Savings</v>
      </c>
      <c r="BW499" t="str">
        <f ca="1"/>
        <v>Phone Insurance</v>
      </c>
      <c r="BX499">
        <f ca="1"/>
        <v>46546</v>
      </c>
      <c r="BY499">
        <f ca="1"/>
        <v>44068.23</v>
      </c>
      <c r="BZ499" t="str">
        <f ca="1"/>
        <v xml:space="preserve"> Net Worth</v>
      </c>
    </row>
    <row r="500" spans="1:78" x14ac:dyDescent="0.25">
      <c r="A500" t="str">
        <f ca="1"/>
        <v>Phone Insurance</v>
      </c>
      <c r="B500" s="8">
        <f ca="1"/>
        <v>46546</v>
      </c>
      <c r="C500" s="107">
        <f ca="1"/>
        <v>1304.5200000000045</v>
      </c>
      <c r="D500" t="str">
        <f ca="1"/>
        <v>Acct  1 - US Bank</v>
      </c>
      <c r="F500" t="str">
        <f ca="1"/>
        <v>Amazon</v>
      </c>
      <c r="G500" s="8">
        <f ca="1"/>
        <v>46547</v>
      </c>
      <c r="H500" s="107">
        <f ca="1"/>
        <v>14642.830000000002</v>
      </c>
      <c r="I500" s="107">
        <f ca="1"/>
        <v>-11935.61</v>
      </c>
      <c r="J500" s="107">
        <f ca="1"/>
        <v>39104.86</v>
      </c>
      <c r="K500" s="107">
        <f ca="1"/>
        <v>44052.08</v>
      </c>
      <c r="L500" s="107">
        <f ca="1"/>
        <v>1288.3700000000044</v>
      </c>
      <c r="M500" s="107">
        <f ca="1"/>
        <v>13354.459999999997</v>
      </c>
      <c r="N500" s="107">
        <f ca="1"/>
        <v>26928.39</v>
      </c>
      <c r="O500" s="107">
        <f ca="1"/>
        <v>114.43</v>
      </c>
      <c r="P500" s="107">
        <f ca="1"/>
        <v>12062.04</v>
      </c>
      <c r="Q500" s="107">
        <f ca="1"/>
        <v>-1350.04</v>
      </c>
      <c r="R500" s="107">
        <f ca="1"/>
        <v>-6313.82</v>
      </c>
      <c r="S500" s="107">
        <f ca="1"/>
        <v>-4271.75</v>
      </c>
      <c r="T500" s="107">
        <f ca="1"/>
        <v>0</v>
      </c>
      <c r="U500" s="107">
        <f ca="1"/>
        <v>2240</v>
      </c>
      <c r="W500" t="str">
        <f ca="1"/>
        <v>Amazon</v>
      </c>
      <c r="X500">
        <f ca="1"/>
        <v>46547</v>
      </c>
      <c r="Y500">
        <f ca="1"/>
        <v>1288.3700000000044</v>
      </c>
      <c r="Z500" t="str">
        <f ca="1"/>
        <v>Acct  1 - US Bank</v>
      </c>
      <c r="AA500" t="str">
        <f ca="1"/>
        <v>Amazon</v>
      </c>
      <c r="AB500">
        <f ca="1"/>
        <v>46547</v>
      </c>
      <c r="AC500">
        <f ca="1"/>
        <v>13354.459999999997</v>
      </c>
      <c r="AD500" t="str">
        <f ca="1"/>
        <v>Acct  2 - Wells Fargo</v>
      </c>
      <c r="AE500" t="str">
        <f ca="1"/>
        <v>Amazon</v>
      </c>
      <c r="AF500">
        <f ca="1"/>
        <v>46547</v>
      </c>
      <c r="AG500">
        <f ca="1"/>
        <v>26928.39</v>
      </c>
      <c r="AH500" t="str">
        <f ca="1"/>
        <v>Acct  3 - ADP</v>
      </c>
      <c r="AI500" t="str">
        <f ca="1"/>
        <v>Amazon</v>
      </c>
      <c r="AJ500">
        <f ca="1"/>
        <v>46547</v>
      </c>
      <c r="AK500">
        <f ca="1"/>
        <v>114.43</v>
      </c>
      <c r="AL500" t="str">
        <f ca="1"/>
        <v>Acct  4 - Marcus</v>
      </c>
      <c r="AM500" t="str">
        <f ca="1"/>
        <v>Amazon</v>
      </c>
      <c r="AN500">
        <f ca="1"/>
        <v>46547</v>
      </c>
      <c r="AO500">
        <f ca="1"/>
        <v>12062.04</v>
      </c>
      <c r="AP500" t="str">
        <f ca="1"/>
        <v>Acct  5 - T.Rowe Price</v>
      </c>
      <c r="AQ500" t="str">
        <f ca="1"/>
        <v>Amazon</v>
      </c>
      <c r="AR500">
        <f ca="1"/>
        <v>46547</v>
      </c>
      <c r="AS500">
        <f ca="1"/>
        <v>-1350.04</v>
      </c>
      <c r="AT500" t="str">
        <f ca="1"/>
        <v>Acct  6 - Platinum</v>
      </c>
      <c r="AU500" t="str">
        <f ca="1"/>
        <v>Amazon</v>
      </c>
      <c r="AV500">
        <f ca="1"/>
        <v>46547</v>
      </c>
      <c r="AW500">
        <f ca="1"/>
        <v>-6313.82</v>
      </c>
      <c r="AX500" t="str">
        <f ca="1"/>
        <v>Acct  7 - Visa Go</v>
      </c>
      <c r="AY500" t="str">
        <f ca="1"/>
        <v>Amazon</v>
      </c>
      <c r="AZ500">
        <f ca="1"/>
        <v>46547</v>
      </c>
      <c r="BA500">
        <f ca="1"/>
        <v>-4271.75</v>
      </c>
      <c r="BB500" t="str">
        <f ca="1"/>
        <v>Acct  8 - CareCredit</v>
      </c>
      <c r="BC500" t="str">
        <f ca="1"/>
        <v>Amazon</v>
      </c>
      <c r="BD500">
        <f ca="1"/>
        <v>46547</v>
      </c>
      <c r="BE500">
        <f ca="1"/>
        <v>0</v>
      </c>
      <c r="BF500" t="str">
        <f ca="1"/>
        <v>Acct  9 - Costco</v>
      </c>
      <c r="BG500" t="str">
        <f ca="1"/>
        <v>Amazon</v>
      </c>
      <c r="BH500">
        <f ca="1"/>
        <v>46547</v>
      </c>
      <c r="BI500">
        <f ca="1"/>
        <v>2240</v>
      </c>
      <c r="BJ500" t="str">
        <f ca="1"/>
        <v xml:space="preserve">Acct 10 - </v>
      </c>
      <c r="BK500" t="str">
        <f ca="1"/>
        <v>Amazon</v>
      </c>
      <c r="BL500">
        <f ca="1"/>
        <v>46547</v>
      </c>
      <c r="BM500">
        <f ca="1"/>
        <v>14642.830000000002</v>
      </c>
      <c r="BN500" t="str">
        <f ca="1"/>
        <v xml:space="preserve"> Checking</v>
      </c>
      <c r="BO500" t="str">
        <f ca="1"/>
        <v>Amazon</v>
      </c>
      <c r="BP500">
        <f ca="1"/>
        <v>46547</v>
      </c>
      <c r="BQ500">
        <f ca="1"/>
        <v>-11935.61</v>
      </c>
      <c r="BR500" t="str">
        <f ca="1"/>
        <v xml:space="preserve"> Credit</v>
      </c>
      <c r="BS500" t="str">
        <f ca="1"/>
        <v>Amazon</v>
      </c>
      <c r="BT500">
        <f ca="1"/>
        <v>46547</v>
      </c>
      <c r="BU500">
        <f ca="1"/>
        <v>39104.86</v>
      </c>
      <c r="BV500" t="str">
        <f ca="1"/>
        <v xml:space="preserve"> Savings</v>
      </c>
      <c r="BW500" t="str">
        <f ca="1"/>
        <v>Amazon</v>
      </c>
      <c r="BX500">
        <f ca="1"/>
        <v>46547</v>
      </c>
      <c r="BY500">
        <f ca="1"/>
        <v>44052.08</v>
      </c>
      <c r="BZ500" t="str">
        <f ca="1"/>
        <v xml:space="preserve"> Net Worth</v>
      </c>
    </row>
    <row r="501" spans="1:78" x14ac:dyDescent="0.25">
      <c r="A501" t="str">
        <f ca="1"/>
        <v>Amazon</v>
      </c>
      <c r="B501" s="8">
        <f ca="1"/>
        <v>46547</v>
      </c>
      <c r="C501" s="107">
        <f ca="1"/>
        <v>1288.3700000000044</v>
      </c>
      <c r="D501" t="str">
        <f ca="1"/>
        <v>Acct  1 - US Bank</v>
      </c>
      <c r="F501" t="str">
        <f ca="1"/>
        <v>Viso Go</v>
      </c>
      <c r="G501" s="8">
        <f ca="1"/>
        <v>46549</v>
      </c>
      <c r="H501" s="107">
        <f ca="1"/>
        <v>14367.830000000002</v>
      </c>
      <c r="I501" s="107">
        <f ca="1"/>
        <v>-11789.61</v>
      </c>
      <c r="J501" s="107">
        <f ca="1"/>
        <v>39104.86</v>
      </c>
      <c r="K501" s="107">
        <f ca="1"/>
        <v>43923.08</v>
      </c>
      <c r="L501" s="107">
        <f ca="1"/>
        <v>1013.3700000000044</v>
      </c>
      <c r="M501" s="107">
        <f ca="1"/>
        <v>13354.459999999997</v>
      </c>
      <c r="N501" s="107">
        <f ca="1"/>
        <v>26928.39</v>
      </c>
      <c r="O501" s="107">
        <f ca="1"/>
        <v>114.43</v>
      </c>
      <c r="P501" s="107">
        <f ca="1"/>
        <v>12062.04</v>
      </c>
      <c r="Q501" s="107">
        <f ca="1"/>
        <v>-1350.04</v>
      </c>
      <c r="R501" s="107">
        <f ca="1"/>
        <v>-6167.82</v>
      </c>
      <c r="S501" s="107">
        <f ca="1"/>
        <v>-4271.75</v>
      </c>
      <c r="T501" s="107">
        <f ca="1"/>
        <v>0</v>
      </c>
      <c r="U501" s="107">
        <f ca="1"/>
        <v>2240</v>
      </c>
      <c r="W501" t="str">
        <f ca="1"/>
        <v>Viso Go</v>
      </c>
      <c r="X501">
        <f ca="1"/>
        <v>46549</v>
      </c>
      <c r="Y501">
        <f ca="1"/>
        <v>1013.3700000000044</v>
      </c>
      <c r="Z501" t="str">
        <f ca="1"/>
        <v>Acct  1 - US Bank</v>
      </c>
      <c r="AA501" t="str">
        <f ca="1"/>
        <v>Viso Go</v>
      </c>
      <c r="AB501">
        <f ca="1"/>
        <v>46549</v>
      </c>
      <c r="AC501">
        <f ca="1"/>
        <v>13354.459999999997</v>
      </c>
      <c r="AD501" t="str">
        <f ca="1"/>
        <v>Acct  2 - Wells Fargo</v>
      </c>
      <c r="AE501" t="str">
        <f ca="1"/>
        <v>Viso Go</v>
      </c>
      <c r="AF501">
        <f ca="1"/>
        <v>46549</v>
      </c>
      <c r="AG501">
        <f ca="1"/>
        <v>26928.39</v>
      </c>
      <c r="AH501" t="str">
        <f ca="1"/>
        <v>Acct  3 - ADP</v>
      </c>
      <c r="AI501" t="str">
        <f ca="1"/>
        <v>Viso Go</v>
      </c>
      <c r="AJ501">
        <f ca="1"/>
        <v>46549</v>
      </c>
      <c r="AK501">
        <f ca="1"/>
        <v>114.43</v>
      </c>
      <c r="AL501" t="str">
        <f ca="1"/>
        <v>Acct  4 - Marcus</v>
      </c>
      <c r="AM501" t="str">
        <f ca="1"/>
        <v>Viso Go</v>
      </c>
      <c r="AN501">
        <f ca="1"/>
        <v>46549</v>
      </c>
      <c r="AO501">
        <f ca="1"/>
        <v>12062.04</v>
      </c>
      <c r="AP501" t="str">
        <f ca="1"/>
        <v>Acct  5 - T.Rowe Price</v>
      </c>
      <c r="AQ501" t="str">
        <f ca="1"/>
        <v>Viso Go</v>
      </c>
      <c r="AR501">
        <f ca="1"/>
        <v>46549</v>
      </c>
      <c r="AS501">
        <f ca="1"/>
        <v>-1350.04</v>
      </c>
      <c r="AT501" t="str">
        <f ca="1"/>
        <v>Acct  6 - Platinum</v>
      </c>
      <c r="AU501" t="str">
        <f ca="1"/>
        <v>Viso Go</v>
      </c>
      <c r="AV501">
        <f ca="1"/>
        <v>46549</v>
      </c>
      <c r="AW501">
        <f ca="1"/>
        <v>-6167.82</v>
      </c>
      <c r="AX501" t="str">
        <f ca="1"/>
        <v>Acct  7 - Visa Go</v>
      </c>
      <c r="AY501" t="str">
        <f ca="1"/>
        <v>Viso Go</v>
      </c>
      <c r="AZ501">
        <f ca="1"/>
        <v>46549</v>
      </c>
      <c r="BA501">
        <f ca="1"/>
        <v>-4271.75</v>
      </c>
      <c r="BB501" t="str">
        <f ca="1"/>
        <v>Acct  8 - CareCredit</v>
      </c>
      <c r="BC501" t="str">
        <f ca="1"/>
        <v>Viso Go</v>
      </c>
      <c r="BD501">
        <f ca="1"/>
        <v>46549</v>
      </c>
      <c r="BE501">
        <f ca="1"/>
        <v>0</v>
      </c>
      <c r="BF501" t="str">
        <f ca="1"/>
        <v>Acct  9 - Costco</v>
      </c>
      <c r="BG501" t="str">
        <f ca="1"/>
        <v>Viso Go</v>
      </c>
      <c r="BH501">
        <f ca="1"/>
        <v>46549</v>
      </c>
      <c r="BI501">
        <f ca="1"/>
        <v>2240</v>
      </c>
      <c r="BJ501" t="str">
        <f ca="1"/>
        <v xml:space="preserve">Acct 10 - </v>
      </c>
      <c r="BK501" t="str">
        <f ca="1"/>
        <v>Viso Go</v>
      </c>
      <c r="BL501">
        <f ca="1"/>
        <v>46549</v>
      </c>
      <c r="BM501">
        <f ca="1"/>
        <v>14367.830000000002</v>
      </c>
      <c r="BN501" t="str">
        <f ca="1"/>
        <v xml:space="preserve"> Checking</v>
      </c>
      <c r="BO501" t="str">
        <f ca="1"/>
        <v>Viso Go</v>
      </c>
      <c r="BP501">
        <f ca="1"/>
        <v>46549</v>
      </c>
      <c r="BQ501">
        <f ca="1"/>
        <v>-11789.61</v>
      </c>
      <c r="BR501" t="str">
        <f ca="1"/>
        <v xml:space="preserve"> Credit</v>
      </c>
      <c r="BS501" t="str">
        <f ca="1"/>
        <v>Viso Go</v>
      </c>
      <c r="BT501">
        <f ca="1"/>
        <v>46549</v>
      </c>
      <c r="BU501">
        <f ca="1"/>
        <v>39104.86</v>
      </c>
      <c r="BV501" t="str">
        <f ca="1"/>
        <v xml:space="preserve"> Savings</v>
      </c>
      <c r="BW501" t="str">
        <f ca="1"/>
        <v>Viso Go</v>
      </c>
      <c r="BX501">
        <f ca="1"/>
        <v>46549</v>
      </c>
      <c r="BY501">
        <f ca="1"/>
        <v>43923.08</v>
      </c>
      <c r="BZ501" t="str">
        <f ca="1"/>
        <v xml:space="preserve"> Net Worth</v>
      </c>
    </row>
    <row r="502" spans="1:78" x14ac:dyDescent="0.25">
      <c r="A502" t="str">
        <f ca="1"/>
        <v>Viso Go</v>
      </c>
      <c r="B502" s="8">
        <f ca="1"/>
        <v>46549</v>
      </c>
      <c r="C502" s="107">
        <f ca="1"/>
        <v>1013.3700000000044</v>
      </c>
      <c r="D502" t="str">
        <f ca="1"/>
        <v>Acct  1 - US Bank</v>
      </c>
      <c r="F502" t="str">
        <f ca="1"/>
        <v>Motorcycle</v>
      </c>
      <c r="G502" s="8">
        <f ca="1"/>
        <v>46554</v>
      </c>
      <c r="H502" s="107">
        <f ca="1"/>
        <v>14217.450000000003</v>
      </c>
      <c r="I502" s="107">
        <f ca="1"/>
        <v>-11789.61</v>
      </c>
      <c r="J502" s="107">
        <f ca="1"/>
        <v>39104.86</v>
      </c>
      <c r="K502" s="107">
        <f ca="1"/>
        <v>43772.700000000004</v>
      </c>
      <c r="L502" s="107">
        <f ca="1"/>
        <v>862.99000000000444</v>
      </c>
      <c r="M502" s="107">
        <f ca="1"/>
        <v>13354.459999999997</v>
      </c>
      <c r="N502" s="107">
        <f ca="1"/>
        <v>26928.39</v>
      </c>
      <c r="O502" s="107">
        <f ca="1"/>
        <v>114.43</v>
      </c>
      <c r="P502" s="107">
        <f ca="1"/>
        <v>12062.04</v>
      </c>
      <c r="Q502" s="107">
        <f ca="1"/>
        <v>-1350.04</v>
      </c>
      <c r="R502" s="107">
        <f ca="1"/>
        <v>-6167.82</v>
      </c>
      <c r="S502" s="107">
        <f ca="1"/>
        <v>-4271.75</v>
      </c>
      <c r="T502" s="107">
        <f ca="1"/>
        <v>0</v>
      </c>
      <c r="U502" s="107">
        <f ca="1"/>
        <v>2240</v>
      </c>
      <c r="W502" t="str">
        <f ca="1"/>
        <v>Motorcycle</v>
      </c>
      <c r="X502">
        <f ca="1"/>
        <v>46554</v>
      </c>
      <c r="Y502">
        <f ca="1"/>
        <v>862.99000000000444</v>
      </c>
      <c r="Z502" t="str">
        <f ca="1"/>
        <v>Acct  1 - US Bank</v>
      </c>
      <c r="AA502" t="str">
        <f ca="1"/>
        <v>Motorcycle</v>
      </c>
      <c r="AB502">
        <f ca="1"/>
        <v>46554</v>
      </c>
      <c r="AC502">
        <f ca="1"/>
        <v>13354.459999999997</v>
      </c>
      <c r="AD502" t="str">
        <f ca="1"/>
        <v>Acct  2 - Wells Fargo</v>
      </c>
      <c r="AE502" t="str">
        <f ca="1"/>
        <v>Motorcycle</v>
      </c>
      <c r="AF502">
        <f ca="1"/>
        <v>46554</v>
      </c>
      <c r="AG502">
        <f ca="1"/>
        <v>26928.39</v>
      </c>
      <c r="AH502" t="str">
        <f ca="1"/>
        <v>Acct  3 - ADP</v>
      </c>
      <c r="AI502" t="str">
        <f ca="1"/>
        <v>Motorcycle</v>
      </c>
      <c r="AJ502">
        <f ca="1"/>
        <v>46554</v>
      </c>
      <c r="AK502">
        <f ca="1"/>
        <v>114.43</v>
      </c>
      <c r="AL502" t="str">
        <f ca="1"/>
        <v>Acct  4 - Marcus</v>
      </c>
      <c r="AM502" t="str">
        <f ca="1"/>
        <v>Motorcycle</v>
      </c>
      <c r="AN502">
        <f ca="1"/>
        <v>46554</v>
      </c>
      <c r="AO502">
        <f ca="1"/>
        <v>12062.04</v>
      </c>
      <c r="AP502" t="str">
        <f ca="1"/>
        <v>Acct  5 - T.Rowe Price</v>
      </c>
      <c r="AQ502" t="str">
        <f ca="1"/>
        <v>Motorcycle</v>
      </c>
      <c r="AR502">
        <f ca="1"/>
        <v>46554</v>
      </c>
      <c r="AS502">
        <f ca="1"/>
        <v>-1350.04</v>
      </c>
      <c r="AT502" t="str">
        <f ca="1"/>
        <v>Acct  6 - Platinum</v>
      </c>
      <c r="AU502" t="str">
        <f ca="1"/>
        <v>Motorcycle</v>
      </c>
      <c r="AV502">
        <f ca="1"/>
        <v>46554</v>
      </c>
      <c r="AW502">
        <f ca="1"/>
        <v>-6167.82</v>
      </c>
      <c r="AX502" t="str">
        <f ca="1"/>
        <v>Acct  7 - Visa Go</v>
      </c>
      <c r="AY502" t="str">
        <f ca="1"/>
        <v>Motorcycle</v>
      </c>
      <c r="AZ502">
        <f ca="1"/>
        <v>46554</v>
      </c>
      <c r="BA502">
        <f ca="1"/>
        <v>-4271.75</v>
      </c>
      <c r="BB502" t="str">
        <f ca="1"/>
        <v>Acct  8 - CareCredit</v>
      </c>
      <c r="BC502" t="str">
        <f ca="1"/>
        <v>Motorcycle</v>
      </c>
      <c r="BD502">
        <f ca="1"/>
        <v>46554</v>
      </c>
      <c r="BE502">
        <f ca="1"/>
        <v>0</v>
      </c>
      <c r="BF502" t="str">
        <f ca="1"/>
        <v>Acct  9 - Costco</v>
      </c>
      <c r="BG502" t="str">
        <f ca="1"/>
        <v>Motorcycle</v>
      </c>
      <c r="BH502">
        <f ca="1"/>
        <v>46554</v>
      </c>
      <c r="BI502">
        <f ca="1"/>
        <v>2240</v>
      </c>
      <c r="BJ502" t="str">
        <f ca="1"/>
        <v xml:space="preserve">Acct 10 - </v>
      </c>
      <c r="BK502" t="str">
        <f ca="1"/>
        <v>Motorcycle</v>
      </c>
      <c r="BL502">
        <f ca="1"/>
        <v>46554</v>
      </c>
      <c r="BM502">
        <f ca="1"/>
        <v>14217.450000000003</v>
      </c>
      <c r="BN502" t="str">
        <f ca="1"/>
        <v xml:space="preserve"> Checking</v>
      </c>
      <c r="BO502" t="str">
        <f ca="1"/>
        <v>Motorcycle</v>
      </c>
      <c r="BP502">
        <f ca="1"/>
        <v>46554</v>
      </c>
      <c r="BQ502">
        <f ca="1"/>
        <v>-11789.61</v>
      </c>
      <c r="BR502" t="str">
        <f ca="1"/>
        <v xml:space="preserve"> Credit</v>
      </c>
      <c r="BS502" t="str">
        <f ca="1"/>
        <v>Motorcycle</v>
      </c>
      <c r="BT502">
        <f ca="1"/>
        <v>46554</v>
      </c>
      <c r="BU502">
        <f ca="1"/>
        <v>39104.86</v>
      </c>
      <c r="BV502" t="str">
        <f ca="1"/>
        <v xml:space="preserve"> Savings</v>
      </c>
      <c r="BW502" t="str">
        <f ca="1"/>
        <v>Motorcycle</v>
      </c>
      <c r="BX502">
        <f ca="1"/>
        <v>46554</v>
      </c>
      <c r="BY502">
        <f ca="1"/>
        <v>43772.700000000004</v>
      </c>
      <c r="BZ502" t="str">
        <f ca="1"/>
        <v xml:space="preserve"> Net Worth</v>
      </c>
    </row>
    <row r="503" spans="1:78" x14ac:dyDescent="0.25">
      <c r="A503" t="str">
        <f ca="1"/>
        <v>Motorcycle</v>
      </c>
      <c r="B503" s="8">
        <f ca="1"/>
        <v>46554</v>
      </c>
      <c r="C503" s="107">
        <f ca="1"/>
        <v>862.99000000000444</v>
      </c>
      <c r="D503" t="str">
        <f ca="1"/>
        <v>Acct  1 - US Bank</v>
      </c>
      <c r="F503" t="str">
        <f ca="1"/>
        <v>Paycheck</v>
      </c>
      <c r="G503" s="8">
        <f ca="1"/>
        <v>46556</v>
      </c>
      <c r="H503" s="107">
        <f ca="1"/>
        <v>15817.45</v>
      </c>
      <c r="I503" s="107">
        <f ca="1"/>
        <v>-11789.61</v>
      </c>
      <c r="J503" s="107">
        <f ca="1"/>
        <v>39104.86</v>
      </c>
      <c r="K503" s="107">
        <f ca="1"/>
        <v>45372.7</v>
      </c>
      <c r="L503" s="107">
        <f ca="1"/>
        <v>2002.9900000000043</v>
      </c>
      <c r="M503" s="107">
        <f ca="1"/>
        <v>13814.459999999997</v>
      </c>
      <c r="N503" s="107">
        <f ca="1"/>
        <v>26928.39</v>
      </c>
      <c r="O503" s="107">
        <f ca="1"/>
        <v>114.43</v>
      </c>
      <c r="P503" s="107">
        <f ca="1"/>
        <v>12062.04</v>
      </c>
      <c r="Q503" s="107">
        <f ca="1"/>
        <v>-1350.04</v>
      </c>
      <c r="R503" s="107">
        <f ca="1"/>
        <v>-6167.82</v>
      </c>
      <c r="S503" s="107">
        <f ca="1"/>
        <v>-4271.75</v>
      </c>
      <c r="T503" s="107">
        <f ca="1"/>
        <v>0</v>
      </c>
      <c r="U503" s="107">
        <f ca="1"/>
        <v>2240</v>
      </c>
      <c r="W503" t="str">
        <f ca="1"/>
        <v>Paycheck</v>
      </c>
      <c r="X503">
        <f ca="1"/>
        <v>46556</v>
      </c>
      <c r="Y503">
        <f ca="1"/>
        <v>2002.9900000000043</v>
      </c>
      <c r="Z503" t="str">
        <f ca="1"/>
        <v>Acct  1 - US Bank</v>
      </c>
      <c r="AA503" t="str">
        <f ca="1"/>
        <v>Paycheck</v>
      </c>
      <c r="AB503">
        <f ca="1"/>
        <v>46556</v>
      </c>
      <c r="AC503">
        <f ca="1"/>
        <v>13814.459999999997</v>
      </c>
      <c r="AD503" t="str">
        <f ca="1"/>
        <v>Acct  2 - Wells Fargo</v>
      </c>
      <c r="AE503" t="str">
        <f ca="1"/>
        <v>Paycheck</v>
      </c>
      <c r="AF503">
        <f ca="1"/>
        <v>46556</v>
      </c>
      <c r="AG503">
        <f ca="1"/>
        <v>26928.39</v>
      </c>
      <c r="AH503" t="str">
        <f ca="1"/>
        <v>Acct  3 - ADP</v>
      </c>
      <c r="AI503" t="str">
        <f ca="1"/>
        <v>Paycheck</v>
      </c>
      <c r="AJ503">
        <f ca="1"/>
        <v>46556</v>
      </c>
      <c r="AK503">
        <f ca="1"/>
        <v>114.43</v>
      </c>
      <c r="AL503" t="str">
        <f ca="1"/>
        <v>Acct  4 - Marcus</v>
      </c>
      <c r="AM503" t="str">
        <f ca="1"/>
        <v>Paycheck</v>
      </c>
      <c r="AN503">
        <f ca="1"/>
        <v>46556</v>
      </c>
      <c r="AO503">
        <f ca="1"/>
        <v>12062.04</v>
      </c>
      <c r="AP503" t="str">
        <f ca="1"/>
        <v>Acct  5 - T.Rowe Price</v>
      </c>
      <c r="AQ503" t="str">
        <f ca="1"/>
        <v>Paycheck</v>
      </c>
      <c r="AR503">
        <f ca="1"/>
        <v>46556</v>
      </c>
      <c r="AS503">
        <f ca="1"/>
        <v>-1350.04</v>
      </c>
      <c r="AT503" t="str">
        <f ca="1"/>
        <v>Acct  6 - Platinum</v>
      </c>
      <c r="AU503" t="str">
        <f ca="1"/>
        <v>Paycheck</v>
      </c>
      <c r="AV503">
        <f ca="1"/>
        <v>46556</v>
      </c>
      <c r="AW503">
        <f ca="1"/>
        <v>-6167.82</v>
      </c>
      <c r="AX503" t="str">
        <f ca="1"/>
        <v>Acct  7 - Visa Go</v>
      </c>
      <c r="AY503" t="str">
        <f ca="1"/>
        <v>Paycheck</v>
      </c>
      <c r="AZ503">
        <f ca="1"/>
        <v>46556</v>
      </c>
      <c r="BA503">
        <f ca="1"/>
        <v>-4271.75</v>
      </c>
      <c r="BB503" t="str">
        <f ca="1"/>
        <v>Acct  8 - CareCredit</v>
      </c>
      <c r="BC503" t="str">
        <f ca="1"/>
        <v>Paycheck</v>
      </c>
      <c r="BD503">
        <f ca="1"/>
        <v>46556</v>
      </c>
      <c r="BE503">
        <f ca="1"/>
        <v>0</v>
      </c>
      <c r="BF503" t="str">
        <f ca="1"/>
        <v>Acct  9 - Costco</v>
      </c>
      <c r="BG503" t="str">
        <f ca="1"/>
        <v>Paycheck</v>
      </c>
      <c r="BH503">
        <f ca="1"/>
        <v>46556</v>
      </c>
      <c r="BI503">
        <f ca="1"/>
        <v>2240</v>
      </c>
      <c r="BJ503" t="str">
        <f ca="1"/>
        <v xml:space="preserve">Acct 10 - </v>
      </c>
      <c r="BK503" t="str">
        <f ca="1"/>
        <v>Paycheck</v>
      </c>
      <c r="BL503">
        <f ca="1"/>
        <v>46556</v>
      </c>
      <c r="BM503">
        <f ca="1"/>
        <v>15817.45</v>
      </c>
      <c r="BN503" t="str">
        <f ca="1"/>
        <v xml:space="preserve"> Checking</v>
      </c>
      <c r="BO503" t="str">
        <f ca="1"/>
        <v>Paycheck</v>
      </c>
      <c r="BP503">
        <f ca="1"/>
        <v>46556</v>
      </c>
      <c r="BQ503">
        <f ca="1"/>
        <v>-11789.61</v>
      </c>
      <c r="BR503" t="str">
        <f ca="1"/>
        <v xml:space="preserve"> Credit</v>
      </c>
      <c r="BS503" t="str">
        <f ca="1"/>
        <v>Paycheck</v>
      </c>
      <c r="BT503">
        <f ca="1"/>
        <v>46556</v>
      </c>
      <c r="BU503">
        <f ca="1"/>
        <v>39104.86</v>
      </c>
      <c r="BV503" t="str">
        <f ca="1"/>
        <v xml:space="preserve"> Savings</v>
      </c>
      <c r="BW503" t="str">
        <f ca="1"/>
        <v>Paycheck</v>
      </c>
      <c r="BX503">
        <f ca="1"/>
        <v>46556</v>
      </c>
      <c r="BY503">
        <f ca="1"/>
        <v>45372.7</v>
      </c>
      <c r="BZ503" t="str">
        <f ca="1"/>
        <v xml:space="preserve"> Net Worth</v>
      </c>
    </row>
    <row r="504" spans="1:78" x14ac:dyDescent="0.25">
      <c r="A504" t="str">
        <f ca="1"/>
        <v>Paycheck</v>
      </c>
      <c r="B504" s="8">
        <f ca="1"/>
        <v>46556</v>
      </c>
      <c r="C504" s="107">
        <f ca="1"/>
        <v>2002.9900000000043</v>
      </c>
      <c r="D504" t="str">
        <f ca="1"/>
        <v>Acct  1 - US Bank</v>
      </c>
      <c r="F504" t="str">
        <f ca="1"/>
        <v>Ameritas</v>
      </c>
      <c r="G504" s="8">
        <f ca="1"/>
        <v>46556</v>
      </c>
      <c r="H504" s="107">
        <f ca="1"/>
        <v>15817.45</v>
      </c>
      <c r="I504" s="107">
        <f ca="1"/>
        <v>-11789.61</v>
      </c>
      <c r="J504" s="107">
        <f ca="1"/>
        <v>39216.86</v>
      </c>
      <c r="K504" s="107">
        <f ca="1"/>
        <v>45484.7</v>
      </c>
      <c r="L504" s="107">
        <f ca="1"/>
        <v>2002.9900000000043</v>
      </c>
      <c r="M504" s="107">
        <f ca="1"/>
        <v>13814.459999999997</v>
      </c>
      <c r="N504" s="107">
        <f ca="1"/>
        <v>27040.39</v>
      </c>
      <c r="O504" s="107">
        <f ca="1"/>
        <v>114.43</v>
      </c>
      <c r="P504" s="107">
        <f ca="1"/>
        <v>12062.04</v>
      </c>
      <c r="Q504" s="107">
        <f ca="1"/>
        <v>-1350.04</v>
      </c>
      <c r="R504" s="107">
        <f ca="1"/>
        <v>-6167.82</v>
      </c>
      <c r="S504" s="107">
        <f ca="1"/>
        <v>-4271.75</v>
      </c>
      <c r="T504" s="107">
        <f ca="1"/>
        <v>0</v>
      </c>
      <c r="U504" s="107">
        <f ca="1"/>
        <v>2240</v>
      </c>
      <c r="W504" t="str">
        <f ca="1"/>
        <v>Ameritas</v>
      </c>
      <c r="X504">
        <f ca="1"/>
        <v>46556</v>
      </c>
      <c r="Y504">
        <f ca="1"/>
        <v>2002.9900000000043</v>
      </c>
      <c r="Z504" t="str">
        <f ca="1"/>
        <v>Acct  1 - US Bank</v>
      </c>
      <c r="AA504" t="str">
        <f ca="1"/>
        <v>Ameritas</v>
      </c>
      <c r="AB504">
        <f ca="1"/>
        <v>46556</v>
      </c>
      <c r="AC504">
        <f ca="1"/>
        <v>13814.459999999997</v>
      </c>
      <c r="AD504" t="str">
        <f ca="1"/>
        <v>Acct  2 - Wells Fargo</v>
      </c>
      <c r="AE504" t="str">
        <f ca="1"/>
        <v>Ameritas</v>
      </c>
      <c r="AF504">
        <f ca="1"/>
        <v>46556</v>
      </c>
      <c r="AG504">
        <f ca="1"/>
        <v>27040.39</v>
      </c>
      <c r="AH504" t="str">
        <f ca="1"/>
        <v>Acct  3 - ADP</v>
      </c>
      <c r="AI504" t="str">
        <f ca="1"/>
        <v>Ameritas</v>
      </c>
      <c r="AJ504">
        <f ca="1"/>
        <v>46556</v>
      </c>
      <c r="AK504">
        <f ca="1"/>
        <v>114.43</v>
      </c>
      <c r="AL504" t="str">
        <f ca="1"/>
        <v>Acct  4 - Marcus</v>
      </c>
      <c r="AM504" t="str">
        <f ca="1"/>
        <v>Ameritas</v>
      </c>
      <c r="AN504">
        <f ca="1"/>
        <v>46556</v>
      </c>
      <c r="AO504">
        <f ca="1"/>
        <v>12062.04</v>
      </c>
      <c r="AP504" t="str">
        <f ca="1"/>
        <v>Acct  5 - T.Rowe Price</v>
      </c>
      <c r="AQ504" t="str">
        <f ca="1"/>
        <v>Ameritas</v>
      </c>
      <c r="AR504">
        <f ca="1"/>
        <v>46556</v>
      </c>
      <c r="AS504">
        <f ca="1"/>
        <v>-1350.04</v>
      </c>
      <c r="AT504" t="str">
        <f ca="1"/>
        <v>Acct  6 - Platinum</v>
      </c>
      <c r="AU504" t="str">
        <f ca="1"/>
        <v>Ameritas</v>
      </c>
      <c r="AV504">
        <f ca="1"/>
        <v>46556</v>
      </c>
      <c r="AW504">
        <f ca="1"/>
        <v>-6167.82</v>
      </c>
      <c r="AX504" t="str">
        <f ca="1"/>
        <v>Acct  7 - Visa Go</v>
      </c>
      <c r="AY504" t="str">
        <f ca="1"/>
        <v>Ameritas</v>
      </c>
      <c r="AZ504">
        <f ca="1"/>
        <v>46556</v>
      </c>
      <c r="BA504">
        <f ca="1"/>
        <v>-4271.75</v>
      </c>
      <c r="BB504" t="str">
        <f ca="1"/>
        <v>Acct  8 - CareCredit</v>
      </c>
      <c r="BC504" t="str">
        <f ca="1"/>
        <v>Ameritas</v>
      </c>
      <c r="BD504">
        <f ca="1"/>
        <v>46556</v>
      </c>
      <c r="BE504">
        <f ca="1"/>
        <v>0</v>
      </c>
      <c r="BF504" t="str">
        <f ca="1"/>
        <v>Acct  9 - Costco</v>
      </c>
      <c r="BG504" t="str">
        <f ca="1"/>
        <v>Ameritas</v>
      </c>
      <c r="BH504">
        <f ca="1"/>
        <v>46556</v>
      </c>
      <c r="BI504">
        <f ca="1"/>
        <v>2240</v>
      </c>
      <c r="BJ504" t="str">
        <f ca="1"/>
        <v xml:space="preserve">Acct 10 - </v>
      </c>
      <c r="BK504" t="str">
        <f ca="1"/>
        <v>Ameritas</v>
      </c>
      <c r="BL504">
        <f ca="1"/>
        <v>46556</v>
      </c>
      <c r="BM504">
        <f ca="1"/>
        <v>15817.45</v>
      </c>
      <c r="BN504" t="str">
        <f ca="1"/>
        <v xml:space="preserve"> Checking</v>
      </c>
      <c r="BO504" t="str">
        <f ca="1"/>
        <v>Ameritas</v>
      </c>
      <c r="BP504">
        <f ca="1"/>
        <v>46556</v>
      </c>
      <c r="BQ504">
        <f ca="1"/>
        <v>-11789.61</v>
      </c>
      <c r="BR504" t="str">
        <f ca="1"/>
        <v xml:space="preserve"> Credit</v>
      </c>
      <c r="BS504" t="str">
        <f ca="1"/>
        <v>Ameritas</v>
      </c>
      <c r="BT504">
        <f ca="1"/>
        <v>46556</v>
      </c>
      <c r="BU504">
        <f ca="1"/>
        <v>39216.86</v>
      </c>
      <c r="BV504" t="str">
        <f ca="1"/>
        <v xml:space="preserve"> Savings</v>
      </c>
      <c r="BW504" t="str">
        <f ca="1"/>
        <v>Ameritas</v>
      </c>
      <c r="BX504">
        <f ca="1"/>
        <v>46556</v>
      </c>
      <c r="BY504">
        <f ca="1"/>
        <v>45484.7</v>
      </c>
      <c r="BZ504" t="str">
        <f ca="1"/>
        <v xml:space="preserve"> Net Worth</v>
      </c>
    </row>
    <row r="505" spans="1:78" x14ac:dyDescent="0.25">
      <c r="A505" t="str">
        <f ca="1"/>
        <v>Ameritas</v>
      </c>
      <c r="B505" s="8">
        <f ca="1"/>
        <v>46556</v>
      </c>
      <c r="C505" s="107">
        <f ca="1"/>
        <v>2002.9900000000043</v>
      </c>
      <c r="D505" t="str">
        <f ca="1"/>
        <v>Acct  1 - US Bank</v>
      </c>
      <c r="F505" t="str">
        <f ca="1"/>
        <v>Groceries</v>
      </c>
      <c r="G505" s="8">
        <f ca="1"/>
        <v>46557</v>
      </c>
      <c r="H505" s="107">
        <f ca="1"/>
        <v>15617.45</v>
      </c>
      <c r="I505" s="107">
        <f ca="1"/>
        <v>-11789.61</v>
      </c>
      <c r="J505" s="107">
        <f ca="1"/>
        <v>39216.86</v>
      </c>
      <c r="K505" s="107">
        <f ca="1"/>
        <v>45284.7</v>
      </c>
      <c r="L505" s="107">
        <f ca="1"/>
        <v>2002.9900000000043</v>
      </c>
      <c r="M505" s="107">
        <f ca="1"/>
        <v>13614.459999999997</v>
      </c>
      <c r="N505" s="107">
        <f ca="1"/>
        <v>27040.39</v>
      </c>
      <c r="O505" s="107">
        <f ca="1"/>
        <v>114.43</v>
      </c>
      <c r="P505" s="107">
        <f ca="1"/>
        <v>12062.04</v>
      </c>
      <c r="Q505" s="107">
        <f ca="1"/>
        <v>-1350.04</v>
      </c>
      <c r="R505" s="107">
        <f ca="1"/>
        <v>-6167.82</v>
      </c>
      <c r="S505" s="107">
        <f ca="1"/>
        <v>-4271.75</v>
      </c>
      <c r="T505" s="107">
        <f ca="1"/>
        <v>0</v>
      </c>
      <c r="U505" s="107">
        <f ca="1"/>
        <v>2240</v>
      </c>
      <c r="W505" t="str">
        <f ca="1"/>
        <v>Groceries</v>
      </c>
      <c r="X505">
        <f ca="1"/>
        <v>46557</v>
      </c>
      <c r="Y505">
        <f ca="1"/>
        <v>2002.9900000000043</v>
      </c>
      <c r="Z505" t="str">
        <f ca="1"/>
        <v>Acct  1 - US Bank</v>
      </c>
      <c r="AA505" t="str">
        <f ca="1"/>
        <v>Groceries</v>
      </c>
      <c r="AB505">
        <f ca="1"/>
        <v>46557</v>
      </c>
      <c r="AC505">
        <f ca="1"/>
        <v>13614.459999999997</v>
      </c>
      <c r="AD505" t="str">
        <f ca="1"/>
        <v>Acct  2 - Wells Fargo</v>
      </c>
      <c r="AE505" t="str">
        <f ca="1"/>
        <v>Groceries</v>
      </c>
      <c r="AF505">
        <f ca="1"/>
        <v>46557</v>
      </c>
      <c r="AG505">
        <f ca="1"/>
        <v>27040.39</v>
      </c>
      <c r="AH505" t="str">
        <f ca="1"/>
        <v>Acct  3 - ADP</v>
      </c>
      <c r="AI505" t="str">
        <f ca="1"/>
        <v>Groceries</v>
      </c>
      <c r="AJ505">
        <f ca="1"/>
        <v>46557</v>
      </c>
      <c r="AK505">
        <f ca="1"/>
        <v>114.43</v>
      </c>
      <c r="AL505" t="str">
        <f ca="1"/>
        <v>Acct  4 - Marcus</v>
      </c>
      <c r="AM505" t="str">
        <f ca="1"/>
        <v>Groceries</v>
      </c>
      <c r="AN505">
        <f ca="1"/>
        <v>46557</v>
      </c>
      <c r="AO505">
        <f ca="1"/>
        <v>12062.04</v>
      </c>
      <c r="AP505" t="str">
        <f ca="1"/>
        <v>Acct  5 - T.Rowe Price</v>
      </c>
      <c r="AQ505" t="str">
        <f ca="1"/>
        <v>Groceries</v>
      </c>
      <c r="AR505">
        <f ca="1"/>
        <v>46557</v>
      </c>
      <c r="AS505">
        <f ca="1"/>
        <v>-1350.04</v>
      </c>
      <c r="AT505" t="str">
        <f ca="1"/>
        <v>Acct  6 - Platinum</v>
      </c>
      <c r="AU505" t="str">
        <f ca="1"/>
        <v>Groceries</v>
      </c>
      <c r="AV505">
        <f ca="1"/>
        <v>46557</v>
      </c>
      <c r="AW505">
        <f ca="1"/>
        <v>-6167.82</v>
      </c>
      <c r="AX505" t="str">
        <f ca="1"/>
        <v>Acct  7 - Visa Go</v>
      </c>
      <c r="AY505" t="str">
        <f ca="1"/>
        <v>Groceries</v>
      </c>
      <c r="AZ505">
        <f ca="1"/>
        <v>46557</v>
      </c>
      <c r="BA505">
        <f ca="1"/>
        <v>-4271.75</v>
      </c>
      <c r="BB505" t="str">
        <f ca="1"/>
        <v>Acct  8 - CareCredit</v>
      </c>
      <c r="BC505" t="str">
        <f ca="1"/>
        <v>Groceries</v>
      </c>
      <c r="BD505">
        <f ca="1"/>
        <v>46557</v>
      </c>
      <c r="BE505">
        <f ca="1"/>
        <v>0</v>
      </c>
      <c r="BF505" t="str">
        <f ca="1"/>
        <v>Acct  9 - Costco</v>
      </c>
      <c r="BG505" t="str">
        <f ca="1"/>
        <v>Groceries</v>
      </c>
      <c r="BH505">
        <f ca="1"/>
        <v>46557</v>
      </c>
      <c r="BI505">
        <f ca="1"/>
        <v>2240</v>
      </c>
      <c r="BJ505" t="str">
        <f ca="1"/>
        <v xml:space="preserve">Acct 10 - </v>
      </c>
      <c r="BK505" t="str">
        <f ca="1"/>
        <v>Groceries</v>
      </c>
      <c r="BL505">
        <f ca="1"/>
        <v>46557</v>
      </c>
      <c r="BM505">
        <f ca="1"/>
        <v>15617.45</v>
      </c>
      <c r="BN505" t="str">
        <f ca="1"/>
        <v xml:space="preserve"> Checking</v>
      </c>
      <c r="BO505" t="str">
        <f ca="1"/>
        <v>Groceries</v>
      </c>
      <c r="BP505">
        <f ca="1"/>
        <v>46557</v>
      </c>
      <c r="BQ505">
        <f ca="1"/>
        <v>-11789.61</v>
      </c>
      <c r="BR505" t="str">
        <f ca="1"/>
        <v xml:space="preserve"> Credit</v>
      </c>
      <c r="BS505" t="str">
        <f ca="1"/>
        <v>Groceries</v>
      </c>
      <c r="BT505">
        <f ca="1"/>
        <v>46557</v>
      </c>
      <c r="BU505">
        <f ca="1"/>
        <v>39216.86</v>
      </c>
      <c r="BV505" t="str">
        <f ca="1"/>
        <v xml:space="preserve"> Savings</v>
      </c>
      <c r="BW505" t="str">
        <f ca="1"/>
        <v>Groceries</v>
      </c>
      <c r="BX505">
        <f ca="1"/>
        <v>46557</v>
      </c>
      <c r="BY505">
        <f ca="1"/>
        <v>45284.7</v>
      </c>
      <c r="BZ505" t="str">
        <f ca="1"/>
        <v xml:space="preserve"> Net Worth</v>
      </c>
    </row>
    <row r="506" spans="1:78" x14ac:dyDescent="0.25">
      <c r="A506" t="str">
        <f ca="1"/>
        <v>Groceries</v>
      </c>
      <c r="B506" s="8">
        <f ca="1"/>
        <v>46557</v>
      </c>
      <c r="C506" s="107">
        <f ca="1"/>
        <v>2002.9900000000043</v>
      </c>
      <c r="D506" t="str">
        <f ca="1"/>
        <v>Acct  1 - US Bank</v>
      </c>
      <c r="F506" t="str">
        <f ca="1"/>
        <v>Food &amp; Drinks</v>
      </c>
      <c r="G506" s="8">
        <f ca="1"/>
        <v>46557</v>
      </c>
      <c r="H506" s="107">
        <f ca="1"/>
        <v>15417.45</v>
      </c>
      <c r="I506" s="107">
        <f ca="1"/>
        <v>-11789.61</v>
      </c>
      <c r="J506" s="107">
        <f ca="1"/>
        <v>39216.86</v>
      </c>
      <c r="K506" s="107">
        <f ca="1"/>
        <v>45084.7</v>
      </c>
      <c r="L506" s="107">
        <f ca="1"/>
        <v>2002.9900000000043</v>
      </c>
      <c r="M506" s="107">
        <f ca="1"/>
        <v>13414.459999999997</v>
      </c>
      <c r="N506" s="107">
        <f ca="1"/>
        <v>27040.39</v>
      </c>
      <c r="O506" s="107">
        <f ca="1"/>
        <v>114.43</v>
      </c>
      <c r="P506" s="107">
        <f ca="1"/>
        <v>12062.04</v>
      </c>
      <c r="Q506" s="107">
        <f ca="1"/>
        <v>-1350.04</v>
      </c>
      <c r="R506" s="107">
        <f ca="1"/>
        <v>-6167.82</v>
      </c>
      <c r="S506" s="107">
        <f ca="1"/>
        <v>-4271.75</v>
      </c>
      <c r="T506" s="107">
        <f ca="1"/>
        <v>0</v>
      </c>
      <c r="U506" s="107">
        <f ca="1"/>
        <v>2240</v>
      </c>
      <c r="W506" t="str">
        <f ca="1"/>
        <v>Food &amp; Drinks</v>
      </c>
      <c r="X506">
        <f ca="1"/>
        <v>46557</v>
      </c>
      <c r="Y506">
        <f ca="1"/>
        <v>2002.9900000000043</v>
      </c>
      <c r="Z506" t="str">
        <f ca="1"/>
        <v>Acct  1 - US Bank</v>
      </c>
      <c r="AA506" t="str">
        <f ca="1"/>
        <v>Food &amp; Drinks</v>
      </c>
      <c r="AB506">
        <f ca="1"/>
        <v>46557</v>
      </c>
      <c r="AC506">
        <f ca="1"/>
        <v>13414.459999999997</v>
      </c>
      <c r="AD506" t="str">
        <f ca="1"/>
        <v>Acct  2 - Wells Fargo</v>
      </c>
      <c r="AE506" t="str">
        <f ca="1"/>
        <v>Food &amp; Drinks</v>
      </c>
      <c r="AF506">
        <f ca="1"/>
        <v>46557</v>
      </c>
      <c r="AG506">
        <f ca="1"/>
        <v>27040.39</v>
      </c>
      <c r="AH506" t="str">
        <f ca="1"/>
        <v>Acct  3 - ADP</v>
      </c>
      <c r="AI506" t="str">
        <f ca="1"/>
        <v>Food &amp; Drinks</v>
      </c>
      <c r="AJ506">
        <f ca="1"/>
        <v>46557</v>
      </c>
      <c r="AK506">
        <f ca="1"/>
        <v>114.43</v>
      </c>
      <c r="AL506" t="str">
        <f ca="1"/>
        <v>Acct  4 - Marcus</v>
      </c>
      <c r="AM506" t="str">
        <f ca="1"/>
        <v>Food &amp; Drinks</v>
      </c>
      <c r="AN506">
        <f ca="1"/>
        <v>46557</v>
      </c>
      <c r="AO506">
        <f ca="1"/>
        <v>12062.04</v>
      </c>
      <c r="AP506" t="str">
        <f ca="1"/>
        <v>Acct  5 - T.Rowe Price</v>
      </c>
      <c r="AQ506" t="str">
        <f ca="1"/>
        <v>Food &amp; Drinks</v>
      </c>
      <c r="AR506">
        <f ca="1"/>
        <v>46557</v>
      </c>
      <c r="AS506">
        <f ca="1"/>
        <v>-1350.04</v>
      </c>
      <c r="AT506" t="str">
        <f ca="1"/>
        <v>Acct  6 - Platinum</v>
      </c>
      <c r="AU506" t="str">
        <f ca="1"/>
        <v>Food &amp; Drinks</v>
      </c>
      <c r="AV506">
        <f ca="1"/>
        <v>46557</v>
      </c>
      <c r="AW506">
        <f ca="1"/>
        <v>-6167.82</v>
      </c>
      <c r="AX506" t="str">
        <f ca="1"/>
        <v>Acct  7 - Visa Go</v>
      </c>
      <c r="AY506" t="str">
        <f ca="1"/>
        <v>Food &amp; Drinks</v>
      </c>
      <c r="AZ506">
        <f ca="1"/>
        <v>46557</v>
      </c>
      <c r="BA506">
        <f ca="1"/>
        <v>-4271.75</v>
      </c>
      <c r="BB506" t="str">
        <f ca="1"/>
        <v>Acct  8 - CareCredit</v>
      </c>
      <c r="BC506" t="str">
        <f ca="1"/>
        <v>Food &amp; Drinks</v>
      </c>
      <c r="BD506">
        <f ca="1"/>
        <v>46557</v>
      </c>
      <c r="BE506">
        <f ca="1"/>
        <v>0</v>
      </c>
      <c r="BF506" t="str">
        <f ca="1"/>
        <v>Acct  9 - Costco</v>
      </c>
      <c r="BG506" t="str">
        <f ca="1"/>
        <v>Food &amp; Drinks</v>
      </c>
      <c r="BH506">
        <f ca="1"/>
        <v>46557</v>
      </c>
      <c r="BI506">
        <f ca="1"/>
        <v>2240</v>
      </c>
      <c r="BJ506" t="str">
        <f ca="1"/>
        <v xml:space="preserve">Acct 10 - </v>
      </c>
      <c r="BK506" t="str">
        <f ca="1"/>
        <v>Food &amp; Drinks</v>
      </c>
      <c r="BL506">
        <f ca="1"/>
        <v>46557</v>
      </c>
      <c r="BM506">
        <f ca="1"/>
        <v>15417.45</v>
      </c>
      <c r="BN506" t="str">
        <f ca="1"/>
        <v xml:space="preserve"> Checking</v>
      </c>
      <c r="BO506" t="str">
        <f ca="1"/>
        <v>Food &amp; Drinks</v>
      </c>
      <c r="BP506">
        <f ca="1"/>
        <v>46557</v>
      </c>
      <c r="BQ506">
        <f ca="1"/>
        <v>-11789.61</v>
      </c>
      <c r="BR506" t="str">
        <f ca="1"/>
        <v xml:space="preserve"> Credit</v>
      </c>
      <c r="BS506" t="str">
        <f ca="1"/>
        <v>Food &amp; Drinks</v>
      </c>
      <c r="BT506">
        <f ca="1"/>
        <v>46557</v>
      </c>
      <c r="BU506">
        <f ca="1"/>
        <v>39216.86</v>
      </c>
      <c r="BV506" t="str">
        <f ca="1"/>
        <v xml:space="preserve"> Savings</v>
      </c>
      <c r="BW506" t="str">
        <f ca="1"/>
        <v>Food &amp; Drinks</v>
      </c>
      <c r="BX506">
        <f ca="1"/>
        <v>46557</v>
      </c>
      <c r="BY506">
        <f ca="1"/>
        <v>45084.7</v>
      </c>
      <c r="BZ506" t="str">
        <f ca="1"/>
        <v xml:space="preserve"> Net Worth</v>
      </c>
    </row>
    <row r="507" spans="1:78" x14ac:dyDescent="0.25">
      <c r="A507" t="str">
        <f ca="1"/>
        <v>Food &amp; Drinks</v>
      </c>
      <c r="B507" s="8">
        <f ca="1"/>
        <v>46557</v>
      </c>
      <c r="C507" s="107">
        <f ca="1"/>
        <v>2002.9900000000043</v>
      </c>
      <c r="D507" t="str">
        <f ca="1"/>
        <v>Acct  1 - US Bank</v>
      </c>
      <c r="F507" t="str">
        <f ca="1"/>
        <v>Netflix</v>
      </c>
      <c r="G507" s="8">
        <f ca="1"/>
        <v>46558</v>
      </c>
      <c r="H507" s="107">
        <f ca="1"/>
        <v>15392.460000000001</v>
      </c>
      <c r="I507" s="107">
        <f ca="1"/>
        <v>-11789.61</v>
      </c>
      <c r="J507" s="107">
        <f ca="1"/>
        <v>39216.86</v>
      </c>
      <c r="K507" s="107">
        <f ca="1"/>
        <v>45059.71</v>
      </c>
      <c r="L507" s="107">
        <f ca="1"/>
        <v>1978.0000000000043</v>
      </c>
      <c r="M507" s="107">
        <f ca="1"/>
        <v>13414.459999999997</v>
      </c>
      <c r="N507" s="107">
        <f ca="1"/>
        <v>27040.39</v>
      </c>
      <c r="O507" s="107">
        <f ca="1"/>
        <v>114.43</v>
      </c>
      <c r="P507" s="107">
        <f ca="1"/>
        <v>12062.04</v>
      </c>
      <c r="Q507" s="107">
        <f ca="1"/>
        <v>-1350.04</v>
      </c>
      <c r="R507" s="107">
        <f ca="1"/>
        <v>-6167.82</v>
      </c>
      <c r="S507" s="107">
        <f ca="1"/>
        <v>-4271.75</v>
      </c>
      <c r="T507" s="107">
        <f ca="1"/>
        <v>0</v>
      </c>
      <c r="U507" s="107">
        <f ca="1"/>
        <v>2240</v>
      </c>
      <c r="W507" t="str">
        <f ca="1"/>
        <v>Netflix</v>
      </c>
      <c r="X507">
        <f ca="1"/>
        <v>46558</v>
      </c>
      <c r="Y507">
        <f ca="1"/>
        <v>1978.0000000000043</v>
      </c>
      <c r="Z507" t="str">
        <f ca="1"/>
        <v>Acct  1 - US Bank</v>
      </c>
      <c r="AA507" t="str">
        <f ca="1"/>
        <v>Netflix</v>
      </c>
      <c r="AB507">
        <f ca="1"/>
        <v>46558</v>
      </c>
      <c r="AC507">
        <f ca="1"/>
        <v>13414.459999999997</v>
      </c>
      <c r="AD507" t="str">
        <f ca="1"/>
        <v>Acct  2 - Wells Fargo</v>
      </c>
      <c r="AE507" t="str">
        <f ca="1"/>
        <v>Netflix</v>
      </c>
      <c r="AF507">
        <f ca="1"/>
        <v>46558</v>
      </c>
      <c r="AG507">
        <f ca="1"/>
        <v>27040.39</v>
      </c>
      <c r="AH507" t="str">
        <f ca="1"/>
        <v>Acct  3 - ADP</v>
      </c>
      <c r="AI507" t="str">
        <f ca="1"/>
        <v>Netflix</v>
      </c>
      <c r="AJ507">
        <f ca="1"/>
        <v>46558</v>
      </c>
      <c r="AK507">
        <f ca="1"/>
        <v>114.43</v>
      </c>
      <c r="AL507" t="str">
        <f ca="1"/>
        <v>Acct  4 - Marcus</v>
      </c>
      <c r="AM507" t="str">
        <f ca="1"/>
        <v>Netflix</v>
      </c>
      <c r="AN507">
        <f ca="1"/>
        <v>46558</v>
      </c>
      <c r="AO507">
        <f ca="1"/>
        <v>12062.04</v>
      </c>
      <c r="AP507" t="str">
        <f ca="1"/>
        <v>Acct  5 - T.Rowe Price</v>
      </c>
      <c r="AQ507" t="str">
        <f ca="1"/>
        <v>Netflix</v>
      </c>
      <c r="AR507">
        <f ca="1"/>
        <v>46558</v>
      </c>
      <c r="AS507">
        <f ca="1"/>
        <v>-1350.04</v>
      </c>
      <c r="AT507" t="str">
        <f ca="1"/>
        <v>Acct  6 - Platinum</v>
      </c>
      <c r="AU507" t="str">
        <f ca="1"/>
        <v>Netflix</v>
      </c>
      <c r="AV507">
        <f ca="1"/>
        <v>46558</v>
      </c>
      <c r="AW507">
        <f ca="1"/>
        <v>-6167.82</v>
      </c>
      <c r="AX507" t="str">
        <f ca="1"/>
        <v>Acct  7 - Visa Go</v>
      </c>
      <c r="AY507" t="str">
        <f ca="1"/>
        <v>Netflix</v>
      </c>
      <c r="AZ507">
        <f ca="1"/>
        <v>46558</v>
      </c>
      <c r="BA507">
        <f ca="1"/>
        <v>-4271.75</v>
      </c>
      <c r="BB507" t="str">
        <f ca="1"/>
        <v>Acct  8 - CareCredit</v>
      </c>
      <c r="BC507" t="str">
        <f ca="1"/>
        <v>Netflix</v>
      </c>
      <c r="BD507">
        <f ca="1"/>
        <v>46558</v>
      </c>
      <c r="BE507">
        <f ca="1"/>
        <v>0</v>
      </c>
      <c r="BF507" t="str">
        <f ca="1"/>
        <v>Acct  9 - Costco</v>
      </c>
      <c r="BG507" t="str">
        <f ca="1"/>
        <v>Netflix</v>
      </c>
      <c r="BH507">
        <f ca="1"/>
        <v>46558</v>
      </c>
      <c r="BI507">
        <f ca="1"/>
        <v>2240</v>
      </c>
      <c r="BJ507" t="str">
        <f ca="1"/>
        <v xml:space="preserve">Acct 10 - </v>
      </c>
      <c r="BK507" t="str">
        <f ca="1"/>
        <v>Netflix</v>
      </c>
      <c r="BL507">
        <f ca="1"/>
        <v>46558</v>
      </c>
      <c r="BM507">
        <f ca="1"/>
        <v>15392.460000000001</v>
      </c>
      <c r="BN507" t="str">
        <f ca="1"/>
        <v xml:space="preserve"> Checking</v>
      </c>
      <c r="BO507" t="str">
        <f ca="1"/>
        <v>Netflix</v>
      </c>
      <c r="BP507">
        <f ca="1"/>
        <v>46558</v>
      </c>
      <c r="BQ507">
        <f ca="1"/>
        <v>-11789.61</v>
      </c>
      <c r="BR507" t="str">
        <f ca="1"/>
        <v xml:space="preserve"> Credit</v>
      </c>
      <c r="BS507" t="str">
        <f ca="1"/>
        <v>Netflix</v>
      </c>
      <c r="BT507">
        <f ca="1"/>
        <v>46558</v>
      </c>
      <c r="BU507">
        <f ca="1"/>
        <v>39216.86</v>
      </c>
      <c r="BV507" t="str">
        <f ca="1"/>
        <v xml:space="preserve"> Savings</v>
      </c>
      <c r="BW507" t="str">
        <f ca="1"/>
        <v>Netflix</v>
      </c>
      <c r="BX507">
        <f ca="1"/>
        <v>46558</v>
      </c>
      <c r="BY507">
        <f ca="1"/>
        <v>45059.71</v>
      </c>
      <c r="BZ507" t="str">
        <f ca="1"/>
        <v xml:space="preserve"> Net Worth</v>
      </c>
    </row>
    <row r="508" spans="1:78" x14ac:dyDescent="0.25">
      <c r="A508" t="str">
        <f ca="1"/>
        <v>Netflix</v>
      </c>
      <c r="B508" s="8">
        <f ca="1"/>
        <v>46558</v>
      </c>
      <c r="C508" s="107">
        <f ca="1"/>
        <v>1978.0000000000043</v>
      </c>
      <c r="D508" t="str">
        <f ca="1"/>
        <v>Acct  1 - US Bank</v>
      </c>
      <c r="F508" t="str">
        <f ca="1"/>
        <v>Renters</v>
      </c>
      <c r="G508" s="8">
        <f ca="1"/>
        <v>46559</v>
      </c>
      <c r="H508" s="107">
        <f ca="1"/>
        <v>15381.54</v>
      </c>
      <c r="I508" s="107">
        <f ca="1"/>
        <v>-11789.61</v>
      </c>
      <c r="J508" s="107">
        <f ca="1"/>
        <v>39216.86</v>
      </c>
      <c r="K508" s="107">
        <f ca="1"/>
        <v>45048.79</v>
      </c>
      <c r="L508" s="107">
        <f ca="1"/>
        <v>1967.0800000000042</v>
      </c>
      <c r="M508" s="107">
        <f ca="1"/>
        <v>13414.459999999997</v>
      </c>
      <c r="N508" s="107">
        <f ca="1"/>
        <v>27040.39</v>
      </c>
      <c r="O508" s="107">
        <f ca="1"/>
        <v>114.43</v>
      </c>
      <c r="P508" s="107">
        <f ca="1"/>
        <v>12062.04</v>
      </c>
      <c r="Q508" s="107">
        <f ca="1"/>
        <v>-1350.04</v>
      </c>
      <c r="R508" s="107">
        <f ca="1"/>
        <v>-6167.82</v>
      </c>
      <c r="S508" s="107">
        <f ca="1"/>
        <v>-4271.75</v>
      </c>
      <c r="T508" s="107">
        <f ca="1"/>
        <v>0</v>
      </c>
      <c r="U508" s="107">
        <f ca="1"/>
        <v>2240</v>
      </c>
      <c r="W508" t="str">
        <f ca="1"/>
        <v>Renters</v>
      </c>
      <c r="X508">
        <f ca="1"/>
        <v>46559</v>
      </c>
      <c r="Y508">
        <f ca="1"/>
        <v>1967.0800000000042</v>
      </c>
      <c r="Z508" t="str">
        <f ca="1"/>
        <v>Acct  1 - US Bank</v>
      </c>
      <c r="AA508" t="str">
        <f ca="1"/>
        <v>Renters</v>
      </c>
      <c r="AB508">
        <f ca="1"/>
        <v>46559</v>
      </c>
      <c r="AC508">
        <f ca="1"/>
        <v>13414.459999999997</v>
      </c>
      <c r="AD508" t="str">
        <f ca="1"/>
        <v>Acct  2 - Wells Fargo</v>
      </c>
      <c r="AE508" t="str">
        <f ca="1"/>
        <v>Renters</v>
      </c>
      <c r="AF508">
        <f ca="1"/>
        <v>46559</v>
      </c>
      <c r="AG508">
        <f ca="1"/>
        <v>27040.39</v>
      </c>
      <c r="AH508" t="str">
        <f ca="1"/>
        <v>Acct  3 - ADP</v>
      </c>
      <c r="AI508" t="str">
        <f ca="1"/>
        <v>Renters</v>
      </c>
      <c r="AJ508">
        <f ca="1"/>
        <v>46559</v>
      </c>
      <c r="AK508">
        <f ca="1"/>
        <v>114.43</v>
      </c>
      <c r="AL508" t="str">
        <f ca="1"/>
        <v>Acct  4 - Marcus</v>
      </c>
      <c r="AM508" t="str">
        <f ca="1"/>
        <v>Renters</v>
      </c>
      <c r="AN508">
        <f ca="1"/>
        <v>46559</v>
      </c>
      <c r="AO508">
        <f ca="1"/>
        <v>12062.04</v>
      </c>
      <c r="AP508" t="str">
        <f ca="1"/>
        <v>Acct  5 - T.Rowe Price</v>
      </c>
      <c r="AQ508" t="str">
        <f ca="1"/>
        <v>Renters</v>
      </c>
      <c r="AR508">
        <f ca="1"/>
        <v>46559</v>
      </c>
      <c r="AS508">
        <f ca="1"/>
        <v>-1350.04</v>
      </c>
      <c r="AT508" t="str">
        <f ca="1"/>
        <v>Acct  6 - Platinum</v>
      </c>
      <c r="AU508" t="str">
        <f ca="1"/>
        <v>Renters</v>
      </c>
      <c r="AV508">
        <f ca="1"/>
        <v>46559</v>
      </c>
      <c r="AW508">
        <f ca="1"/>
        <v>-6167.82</v>
      </c>
      <c r="AX508" t="str">
        <f ca="1"/>
        <v>Acct  7 - Visa Go</v>
      </c>
      <c r="AY508" t="str">
        <f ca="1"/>
        <v>Renters</v>
      </c>
      <c r="AZ508">
        <f ca="1"/>
        <v>46559</v>
      </c>
      <c r="BA508">
        <f ca="1"/>
        <v>-4271.75</v>
      </c>
      <c r="BB508" t="str">
        <f ca="1"/>
        <v>Acct  8 - CareCredit</v>
      </c>
      <c r="BC508" t="str">
        <f ca="1"/>
        <v>Renters</v>
      </c>
      <c r="BD508">
        <f ca="1"/>
        <v>46559</v>
      </c>
      <c r="BE508">
        <f ca="1"/>
        <v>0</v>
      </c>
      <c r="BF508" t="str">
        <f ca="1"/>
        <v>Acct  9 - Costco</v>
      </c>
      <c r="BG508" t="str">
        <f ca="1"/>
        <v>Renters</v>
      </c>
      <c r="BH508">
        <f ca="1"/>
        <v>46559</v>
      </c>
      <c r="BI508">
        <f ca="1"/>
        <v>2240</v>
      </c>
      <c r="BJ508" t="str">
        <f ca="1"/>
        <v xml:space="preserve">Acct 10 - </v>
      </c>
      <c r="BK508" t="str">
        <f ca="1"/>
        <v>Renters</v>
      </c>
      <c r="BL508">
        <f ca="1"/>
        <v>46559</v>
      </c>
      <c r="BM508">
        <f ca="1"/>
        <v>15381.54</v>
      </c>
      <c r="BN508" t="str">
        <f ca="1"/>
        <v xml:space="preserve"> Checking</v>
      </c>
      <c r="BO508" t="str">
        <f ca="1"/>
        <v>Renters</v>
      </c>
      <c r="BP508">
        <f ca="1"/>
        <v>46559</v>
      </c>
      <c r="BQ508">
        <f ca="1"/>
        <v>-11789.61</v>
      </c>
      <c r="BR508" t="str">
        <f ca="1"/>
        <v xml:space="preserve"> Credit</v>
      </c>
      <c r="BS508" t="str">
        <f ca="1"/>
        <v>Renters</v>
      </c>
      <c r="BT508">
        <f ca="1"/>
        <v>46559</v>
      </c>
      <c r="BU508">
        <f ca="1"/>
        <v>39216.86</v>
      </c>
      <c r="BV508" t="str">
        <f ca="1"/>
        <v xml:space="preserve"> Savings</v>
      </c>
      <c r="BW508" t="str">
        <f ca="1"/>
        <v>Renters</v>
      </c>
      <c r="BX508">
        <f ca="1"/>
        <v>46559</v>
      </c>
      <c r="BY508">
        <f ca="1"/>
        <v>45048.79</v>
      </c>
      <c r="BZ508" t="str">
        <f ca="1"/>
        <v xml:space="preserve"> Net Worth</v>
      </c>
    </row>
    <row r="509" spans="1:78" x14ac:dyDescent="0.25">
      <c r="A509" t="str">
        <f ca="1"/>
        <v>Renters</v>
      </c>
      <c r="B509" s="8">
        <f ca="1"/>
        <v>46559</v>
      </c>
      <c r="C509" s="107">
        <f ca="1"/>
        <v>1967.0800000000042</v>
      </c>
      <c r="D509" t="str">
        <f ca="1"/>
        <v>Acct  1 - US Bank</v>
      </c>
      <c r="F509" t="str">
        <f ca="1"/>
        <v>Sniffies</v>
      </c>
      <c r="G509" s="8">
        <f ca="1"/>
        <v>46559</v>
      </c>
      <c r="H509" s="107">
        <f ca="1"/>
        <v>15321.600000000002</v>
      </c>
      <c r="I509" s="107">
        <f ca="1"/>
        <v>-11789.61</v>
      </c>
      <c r="J509" s="107">
        <f ca="1"/>
        <v>39216.86</v>
      </c>
      <c r="K509" s="107">
        <f ca="1"/>
        <v>44988.850000000006</v>
      </c>
      <c r="L509" s="107">
        <f ca="1"/>
        <v>1907.1400000000042</v>
      </c>
      <c r="M509" s="107">
        <f ca="1"/>
        <v>13414.459999999997</v>
      </c>
      <c r="N509" s="107">
        <f ca="1"/>
        <v>27040.39</v>
      </c>
      <c r="O509" s="107">
        <f ca="1"/>
        <v>114.43</v>
      </c>
      <c r="P509" s="107">
        <f ca="1"/>
        <v>12062.04</v>
      </c>
      <c r="Q509" s="107">
        <f ca="1"/>
        <v>-1350.04</v>
      </c>
      <c r="R509" s="107">
        <f ca="1"/>
        <v>-6167.82</v>
      </c>
      <c r="S509" s="107">
        <f ca="1"/>
        <v>-4271.75</v>
      </c>
      <c r="T509" s="107">
        <f ca="1"/>
        <v>0</v>
      </c>
      <c r="U509" s="107">
        <f ca="1"/>
        <v>2240</v>
      </c>
      <c r="W509" t="str">
        <f ca="1"/>
        <v>Sniffies</v>
      </c>
      <c r="X509">
        <f ca="1"/>
        <v>46559</v>
      </c>
      <c r="Y509">
        <f ca="1"/>
        <v>1907.1400000000042</v>
      </c>
      <c r="Z509" t="str">
        <f ca="1"/>
        <v>Acct  1 - US Bank</v>
      </c>
      <c r="AA509" t="str">
        <f ca="1"/>
        <v>Sniffies</v>
      </c>
      <c r="AB509">
        <f ca="1"/>
        <v>46559</v>
      </c>
      <c r="AC509">
        <f ca="1"/>
        <v>13414.459999999997</v>
      </c>
      <c r="AD509" t="str">
        <f ca="1"/>
        <v>Acct  2 - Wells Fargo</v>
      </c>
      <c r="AE509" t="str">
        <f ca="1"/>
        <v>Sniffies</v>
      </c>
      <c r="AF509">
        <f ca="1"/>
        <v>46559</v>
      </c>
      <c r="AG509">
        <f ca="1"/>
        <v>27040.39</v>
      </c>
      <c r="AH509" t="str">
        <f ca="1"/>
        <v>Acct  3 - ADP</v>
      </c>
      <c r="AI509" t="str">
        <f ca="1"/>
        <v>Sniffies</v>
      </c>
      <c r="AJ509">
        <f ca="1"/>
        <v>46559</v>
      </c>
      <c r="AK509">
        <f ca="1"/>
        <v>114.43</v>
      </c>
      <c r="AL509" t="str">
        <f ca="1"/>
        <v>Acct  4 - Marcus</v>
      </c>
      <c r="AM509" t="str">
        <f ca="1"/>
        <v>Sniffies</v>
      </c>
      <c r="AN509">
        <f ca="1"/>
        <v>46559</v>
      </c>
      <c r="AO509">
        <f ca="1"/>
        <v>12062.04</v>
      </c>
      <c r="AP509" t="str">
        <f ca="1"/>
        <v>Acct  5 - T.Rowe Price</v>
      </c>
      <c r="AQ509" t="str">
        <f ca="1"/>
        <v>Sniffies</v>
      </c>
      <c r="AR509">
        <f ca="1"/>
        <v>46559</v>
      </c>
      <c r="AS509">
        <f ca="1"/>
        <v>-1350.04</v>
      </c>
      <c r="AT509" t="str">
        <f ca="1"/>
        <v>Acct  6 - Platinum</v>
      </c>
      <c r="AU509" t="str">
        <f ca="1"/>
        <v>Sniffies</v>
      </c>
      <c r="AV509">
        <f ca="1"/>
        <v>46559</v>
      </c>
      <c r="AW509">
        <f ca="1"/>
        <v>-6167.82</v>
      </c>
      <c r="AX509" t="str">
        <f ca="1"/>
        <v>Acct  7 - Visa Go</v>
      </c>
      <c r="AY509" t="str">
        <f ca="1"/>
        <v>Sniffies</v>
      </c>
      <c r="AZ509">
        <f ca="1"/>
        <v>46559</v>
      </c>
      <c r="BA509">
        <f ca="1"/>
        <v>-4271.75</v>
      </c>
      <c r="BB509" t="str">
        <f ca="1"/>
        <v>Acct  8 - CareCredit</v>
      </c>
      <c r="BC509" t="str">
        <f ca="1"/>
        <v>Sniffies</v>
      </c>
      <c r="BD509">
        <f ca="1"/>
        <v>46559</v>
      </c>
      <c r="BE509">
        <f ca="1"/>
        <v>0</v>
      </c>
      <c r="BF509" t="str">
        <f ca="1"/>
        <v>Acct  9 - Costco</v>
      </c>
      <c r="BG509" t="str">
        <f ca="1"/>
        <v>Sniffies</v>
      </c>
      <c r="BH509">
        <f ca="1"/>
        <v>46559</v>
      </c>
      <c r="BI509">
        <f ca="1"/>
        <v>2240</v>
      </c>
      <c r="BJ509" t="str">
        <f ca="1"/>
        <v xml:space="preserve">Acct 10 - </v>
      </c>
      <c r="BK509" t="str">
        <f ca="1"/>
        <v>Sniffies</v>
      </c>
      <c r="BL509">
        <f ca="1"/>
        <v>46559</v>
      </c>
      <c r="BM509">
        <f ca="1"/>
        <v>15321.600000000002</v>
      </c>
      <c r="BN509" t="str">
        <f ca="1"/>
        <v xml:space="preserve"> Checking</v>
      </c>
      <c r="BO509" t="str">
        <f ca="1"/>
        <v>Sniffies</v>
      </c>
      <c r="BP509">
        <f ca="1"/>
        <v>46559</v>
      </c>
      <c r="BQ509">
        <f ca="1"/>
        <v>-11789.61</v>
      </c>
      <c r="BR509" t="str">
        <f ca="1"/>
        <v xml:space="preserve"> Credit</v>
      </c>
      <c r="BS509" t="str">
        <f ca="1"/>
        <v>Sniffies</v>
      </c>
      <c r="BT509">
        <f ca="1"/>
        <v>46559</v>
      </c>
      <c r="BU509">
        <f ca="1"/>
        <v>39216.86</v>
      </c>
      <c r="BV509" t="str">
        <f ca="1"/>
        <v xml:space="preserve"> Savings</v>
      </c>
      <c r="BW509" t="str">
        <f ca="1"/>
        <v>Sniffies</v>
      </c>
      <c r="BX509">
        <f ca="1"/>
        <v>46559</v>
      </c>
      <c r="BY509">
        <f ca="1"/>
        <v>44988.850000000006</v>
      </c>
      <c r="BZ509" t="str">
        <f ca="1"/>
        <v xml:space="preserve"> Net Worth</v>
      </c>
    </row>
    <row r="510" spans="1:78" x14ac:dyDescent="0.25">
      <c r="A510" t="str">
        <f ca="1"/>
        <v>Sniffies</v>
      </c>
      <c r="B510" s="8">
        <f ca="1"/>
        <v>46559</v>
      </c>
      <c r="C510" s="107">
        <f ca="1"/>
        <v>1907.1400000000042</v>
      </c>
      <c r="D510" t="str">
        <f ca="1"/>
        <v>Acct  1 - US Bank</v>
      </c>
      <c r="F510" t="str">
        <f ca="1"/>
        <v>Cese Transfer</v>
      </c>
      <c r="G510" s="8">
        <f ca="1"/>
        <v>46563</v>
      </c>
      <c r="H510" s="107">
        <f ca="1"/>
        <v>15463.600000000002</v>
      </c>
      <c r="I510" s="107">
        <f ca="1"/>
        <v>-11789.61</v>
      </c>
      <c r="J510" s="107">
        <f ca="1"/>
        <v>39216.86</v>
      </c>
      <c r="K510" s="107">
        <f ca="1"/>
        <v>45130.850000000006</v>
      </c>
      <c r="L510" s="107">
        <f ca="1"/>
        <v>2049.140000000004</v>
      </c>
      <c r="M510" s="107">
        <f ca="1"/>
        <v>13414.459999999997</v>
      </c>
      <c r="N510" s="107">
        <f ca="1"/>
        <v>27040.39</v>
      </c>
      <c r="O510" s="107">
        <f ca="1"/>
        <v>114.43</v>
      </c>
      <c r="P510" s="107">
        <f ca="1"/>
        <v>12062.04</v>
      </c>
      <c r="Q510" s="107">
        <f ca="1"/>
        <v>-1350.04</v>
      </c>
      <c r="R510" s="107">
        <f ca="1"/>
        <v>-6167.82</v>
      </c>
      <c r="S510" s="107">
        <f ca="1"/>
        <v>-4271.75</v>
      </c>
      <c r="T510" s="107">
        <f ca="1"/>
        <v>0</v>
      </c>
      <c r="U510" s="107">
        <f ca="1"/>
        <v>2240</v>
      </c>
      <c r="W510" t="str">
        <f ca="1"/>
        <v>Cese Transfer</v>
      </c>
      <c r="X510">
        <f ca="1"/>
        <v>46563</v>
      </c>
      <c r="Y510">
        <f ca="1"/>
        <v>2049.140000000004</v>
      </c>
      <c r="Z510" t="str">
        <f ca="1"/>
        <v>Acct  1 - US Bank</v>
      </c>
      <c r="AA510" t="str">
        <f ca="1"/>
        <v>Cese Transfer</v>
      </c>
      <c r="AB510">
        <f ca="1"/>
        <v>46563</v>
      </c>
      <c r="AC510">
        <f ca="1"/>
        <v>13414.459999999997</v>
      </c>
      <c r="AD510" t="str">
        <f ca="1"/>
        <v>Acct  2 - Wells Fargo</v>
      </c>
      <c r="AE510" t="str">
        <f ca="1"/>
        <v>Cese Transfer</v>
      </c>
      <c r="AF510">
        <f ca="1"/>
        <v>46563</v>
      </c>
      <c r="AG510">
        <f ca="1"/>
        <v>27040.39</v>
      </c>
      <c r="AH510" t="str">
        <f ca="1"/>
        <v>Acct  3 - ADP</v>
      </c>
      <c r="AI510" t="str">
        <f ca="1"/>
        <v>Cese Transfer</v>
      </c>
      <c r="AJ510">
        <f ca="1"/>
        <v>46563</v>
      </c>
      <c r="AK510">
        <f ca="1"/>
        <v>114.43</v>
      </c>
      <c r="AL510" t="str">
        <f ca="1"/>
        <v>Acct  4 - Marcus</v>
      </c>
      <c r="AM510" t="str">
        <f ca="1"/>
        <v>Cese Transfer</v>
      </c>
      <c r="AN510">
        <f ca="1"/>
        <v>46563</v>
      </c>
      <c r="AO510">
        <f ca="1"/>
        <v>12062.04</v>
      </c>
      <c r="AP510" t="str">
        <f ca="1"/>
        <v>Acct  5 - T.Rowe Price</v>
      </c>
      <c r="AQ510" t="str">
        <f ca="1"/>
        <v>Cese Transfer</v>
      </c>
      <c r="AR510">
        <f ca="1"/>
        <v>46563</v>
      </c>
      <c r="AS510">
        <f ca="1"/>
        <v>-1350.04</v>
      </c>
      <c r="AT510" t="str">
        <f ca="1"/>
        <v>Acct  6 - Platinum</v>
      </c>
      <c r="AU510" t="str">
        <f ca="1"/>
        <v>Cese Transfer</v>
      </c>
      <c r="AV510">
        <f ca="1"/>
        <v>46563</v>
      </c>
      <c r="AW510">
        <f ca="1"/>
        <v>-6167.82</v>
      </c>
      <c r="AX510" t="str">
        <f ca="1"/>
        <v>Acct  7 - Visa Go</v>
      </c>
      <c r="AY510" t="str">
        <f ca="1"/>
        <v>Cese Transfer</v>
      </c>
      <c r="AZ510">
        <f ca="1"/>
        <v>46563</v>
      </c>
      <c r="BA510">
        <f ca="1"/>
        <v>-4271.75</v>
      </c>
      <c r="BB510" t="str">
        <f ca="1"/>
        <v>Acct  8 - CareCredit</v>
      </c>
      <c r="BC510" t="str">
        <f ca="1"/>
        <v>Cese Transfer</v>
      </c>
      <c r="BD510">
        <f ca="1"/>
        <v>46563</v>
      </c>
      <c r="BE510">
        <f ca="1"/>
        <v>0</v>
      </c>
      <c r="BF510" t="str">
        <f ca="1"/>
        <v>Acct  9 - Costco</v>
      </c>
      <c r="BG510" t="str">
        <f ca="1"/>
        <v>Cese Transfer</v>
      </c>
      <c r="BH510">
        <f ca="1"/>
        <v>46563</v>
      </c>
      <c r="BI510">
        <f ca="1"/>
        <v>2240</v>
      </c>
      <c r="BJ510" t="str">
        <f ca="1"/>
        <v xml:space="preserve">Acct 10 - </v>
      </c>
      <c r="BK510" t="str">
        <f ca="1"/>
        <v>Cese Transfer</v>
      </c>
      <c r="BL510">
        <f ca="1"/>
        <v>46563</v>
      </c>
      <c r="BM510">
        <f ca="1"/>
        <v>15463.600000000002</v>
      </c>
      <c r="BN510" t="str">
        <f ca="1"/>
        <v xml:space="preserve"> Checking</v>
      </c>
      <c r="BO510" t="str">
        <f ca="1"/>
        <v>Cese Transfer</v>
      </c>
      <c r="BP510">
        <f ca="1"/>
        <v>46563</v>
      </c>
      <c r="BQ510">
        <f ca="1"/>
        <v>-11789.61</v>
      </c>
      <c r="BR510" t="str">
        <f ca="1"/>
        <v xml:space="preserve"> Credit</v>
      </c>
      <c r="BS510" t="str">
        <f ca="1"/>
        <v>Cese Transfer</v>
      </c>
      <c r="BT510">
        <f ca="1"/>
        <v>46563</v>
      </c>
      <c r="BU510">
        <f ca="1"/>
        <v>39216.86</v>
      </c>
      <c r="BV510" t="str">
        <f ca="1"/>
        <v xml:space="preserve"> Savings</v>
      </c>
      <c r="BW510" t="str">
        <f ca="1"/>
        <v>Cese Transfer</v>
      </c>
      <c r="BX510">
        <f ca="1"/>
        <v>46563</v>
      </c>
      <c r="BY510">
        <f ca="1"/>
        <v>45130.850000000006</v>
      </c>
      <c r="BZ510" t="str">
        <f ca="1"/>
        <v xml:space="preserve"> Net Worth</v>
      </c>
    </row>
    <row r="511" spans="1:78" x14ac:dyDescent="0.25">
      <c r="A511" t="str">
        <f ca="1"/>
        <v>Cese Transfer</v>
      </c>
      <c r="B511" s="8">
        <f ca="1"/>
        <v>46563</v>
      </c>
      <c r="C511" s="107">
        <f ca="1"/>
        <v>2049.140000000004</v>
      </c>
      <c r="D511" t="str">
        <f ca="1"/>
        <v>Acct  1 - US Bank</v>
      </c>
      <c r="F511" t="str">
        <f ca="1"/>
        <v>Internet</v>
      </c>
      <c r="G511" s="8">
        <f ca="1"/>
        <v>46564</v>
      </c>
      <c r="H511" s="107">
        <f ca="1"/>
        <v>15463.600000000002</v>
      </c>
      <c r="I511" s="107">
        <f ca="1"/>
        <v>-11789.61</v>
      </c>
      <c r="J511" s="107">
        <f ca="1"/>
        <v>39216.86</v>
      </c>
      <c r="K511" s="107">
        <f ca="1"/>
        <v>45130.850000000006</v>
      </c>
      <c r="L511" s="107">
        <f ca="1"/>
        <v>2049.140000000004</v>
      </c>
      <c r="M511" s="107">
        <f ca="1"/>
        <v>13414.459999999997</v>
      </c>
      <c r="N511" s="107">
        <f ca="1"/>
        <v>27040.39</v>
      </c>
      <c r="O511" s="107">
        <f ca="1"/>
        <v>114.43</v>
      </c>
      <c r="P511" s="107">
        <f ca="1"/>
        <v>12062.04</v>
      </c>
      <c r="Q511" s="107">
        <f ca="1"/>
        <v>-1350.04</v>
      </c>
      <c r="R511" s="107">
        <f ca="1"/>
        <v>-6167.82</v>
      </c>
      <c r="S511" s="107">
        <f ca="1"/>
        <v>-4271.75</v>
      </c>
      <c r="T511" s="107">
        <f ca="1"/>
        <v>0</v>
      </c>
      <c r="U511" s="107">
        <f ca="1"/>
        <v>2240</v>
      </c>
      <c r="W511" t="str">
        <f ca="1"/>
        <v>Internet</v>
      </c>
      <c r="X511">
        <f ca="1"/>
        <v>46564</v>
      </c>
      <c r="Y511">
        <f ca="1"/>
        <v>2049.140000000004</v>
      </c>
      <c r="Z511" t="str">
        <f ca="1"/>
        <v>Acct  1 - US Bank</v>
      </c>
      <c r="AA511" t="str">
        <f ca="1"/>
        <v>Internet</v>
      </c>
      <c r="AB511">
        <f ca="1"/>
        <v>46564</v>
      </c>
      <c r="AC511">
        <f ca="1"/>
        <v>13414.459999999997</v>
      </c>
      <c r="AD511" t="str">
        <f ca="1"/>
        <v>Acct  2 - Wells Fargo</v>
      </c>
      <c r="AE511" t="str">
        <f ca="1"/>
        <v>Internet</v>
      </c>
      <c r="AF511">
        <f ca="1"/>
        <v>46564</v>
      </c>
      <c r="AG511">
        <f ca="1"/>
        <v>27040.39</v>
      </c>
      <c r="AH511" t="str">
        <f ca="1"/>
        <v>Acct  3 - ADP</v>
      </c>
      <c r="AI511" t="str">
        <f ca="1"/>
        <v>Internet</v>
      </c>
      <c r="AJ511">
        <f ca="1"/>
        <v>46564</v>
      </c>
      <c r="AK511">
        <f ca="1"/>
        <v>114.43</v>
      </c>
      <c r="AL511" t="str">
        <f ca="1"/>
        <v>Acct  4 - Marcus</v>
      </c>
      <c r="AM511" t="str">
        <f ca="1"/>
        <v>Internet</v>
      </c>
      <c r="AN511">
        <f ca="1"/>
        <v>46564</v>
      </c>
      <c r="AO511">
        <f ca="1"/>
        <v>12062.04</v>
      </c>
      <c r="AP511" t="str">
        <f ca="1"/>
        <v>Acct  5 - T.Rowe Price</v>
      </c>
      <c r="AQ511" t="str">
        <f ca="1"/>
        <v>Internet</v>
      </c>
      <c r="AR511">
        <f ca="1"/>
        <v>46564</v>
      </c>
      <c r="AS511">
        <f ca="1"/>
        <v>-1350.04</v>
      </c>
      <c r="AT511" t="str">
        <f ca="1"/>
        <v>Acct  6 - Platinum</v>
      </c>
      <c r="AU511" t="str">
        <f ca="1"/>
        <v>Internet</v>
      </c>
      <c r="AV511">
        <f ca="1"/>
        <v>46564</v>
      </c>
      <c r="AW511">
        <f ca="1"/>
        <v>-6167.82</v>
      </c>
      <c r="AX511" t="str">
        <f ca="1"/>
        <v>Acct  7 - Visa Go</v>
      </c>
      <c r="AY511" t="str">
        <f ca="1"/>
        <v>Internet</v>
      </c>
      <c r="AZ511">
        <f ca="1"/>
        <v>46564</v>
      </c>
      <c r="BA511">
        <f ca="1"/>
        <v>-4271.75</v>
      </c>
      <c r="BB511" t="str">
        <f ca="1"/>
        <v>Acct  8 - CareCredit</v>
      </c>
      <c r="BC511" t="str">
        <f ca="1"/>
        <v>Internet</v>
      </c>
      <c r="BD511">
        <f ca="1"/>
        <v>46564</v>
      </c>
      <c r="BE511">
        <f ca="1"/>
        <v>0</v>
      </c>
      <c r="BF511" t="str">
        <f ca="1"/>
        <v>Acct  9 - Costco</v>
      </c>
      <c r="BG511" t="str">
        <f ca="1"/>
        <v>Internet</v>
      </c>
      <c r="BH511">
        <f ca="1"/>
        <v>46564</v>
      </c>
      <c r="BI511">
        <f ca="1"/>
        <v>2240</v>
      </c>
      <c r="BJ511" t="str">
        <f ca="1"/>
        <v xml:space="preserve">Acct 10 - </v>
      </c>
      <c r="BK511" t="str">
        <f ca="1"/>
        <v>Internet</v>
      </c>
      <c r="BL511">
        <f ca="1"/>
        <v>46564</v>
      </c>
      <c r="BM511">
        <f ca="1"/>
        <v>15463.600000000002</v>
      </c>
      <c r="BN511" t="str">
        <f ca="1"/>
        <v xml:space="preserve"> Checking</v>
      </c>
      <c r="BO511" t="str">
        <f ca="1"/>
        <v>Internet</v>
      </c>
      <c r="BP511">
        <f ca="1"/>
        <v>46564</v>
      </c>
      <c r="BQ511">
        <f ca="1"/>
        <v>-11789.61</v>
      </c>
      <c r="BR511" t="str">
        <f ca="1"/>
        <v xml:space="preserve"> Credit</v>
      </c>
      <c r="BS511" t="str">
        <f ca="1"/>
        <v>Internet</v>
      </c>
      <c r="BT511">
        <f ca="1"/>
        <v>46564</v>
      </c>
      <c r="BU511">
        <f ca="1"/>
        <v>39216.86</v>
      </c>
      <c r="BV511" t="str">
        <f ca="1"/>
        <v xml:space="preserve"> Savings</v>
      </c>
      <c r="BW511" t="str">
        <f ca="1"/>
        <v>Internet</v>
      </c>
      <c r="BX511">
        <f ca="1"/>
        <v>46564</v>
      </c>
      <c r="BY511">
        <f ca="1"/>
        <v>45130.850000000006</v>
      </c>
      <c r="BZ511" t="str">
        <f ca="1"/>
        <v xml:space="preserve"> Net Worth</v>
      </c>
    </row>
    <row r="512" spans="1:78" x14ac:dyDescent="0.25">
      <c r="A512" t="str">
        <f ca="1"/>
        <v>Internet</v>
      </c>
      <c r="B512" s="8">
        <f ca="1"/>
        <v>46564</v>
      </c>
      <c r="C512" s="107">
        <f ca="1"/>
        <v>2049.140000000004</v>
      </c>
      <c r="D512" t="str">
        <f ca="1"/>
        <v>Acct  1 - US Bank</v>
      </c>
      <c r="F512" t="str">
        <f ca="1"/>
        <v>Windsurf</v>
      </c>
      <c r="G512" s="8">
        <f ca="1"/>
        <v>46564</v>
      </c>
      <c r="H512" s="107">
        <f ca="1"/>
        <v>15448.600000000002</v>
      </c>
      <c r="I512" s="107">
        <f ca="1"/>
        <v>-11789.61</v>
      </c>
      <c r="J512" s="107">
        <f ca="1"/>
        <v>39216.86</v>
      </c>
      <c r="K512" s="107">
        <f ca="1"/>
        <v>45115.850000000006</v>
      </c>
      <c r="L512" s="107">
        <f ca="1"/>
        <v>2034.140000000004</v>
      </c>
      <c r="M512" s="107">
        <f ca="1"/>
        <v>13414.459999999997</v>
      </c>
      <c r="N512" s="107">
        <f ca="1"/>
        <v>27040.39</v>
      </c>
      <c r="O512" s="107">
        <f ca="1"/>
        <v>114.43</v>
      </c>
      <c r="P512" s="107">
        <f ca="1"/>
        <v>12062.04</v>
      </c>
      <c r="Q512" s="107">
        <f ca="1"/>
        <v>-1350.04</v>
      </c>
      <c r="R512" s="107">
        <f ca="1"/>
        <v>-6167.82</v>
      </c>
      <c r="S512" s="107">
        <f ca="1"/>
        <v>-4271.75</v>
      </c>
      <c r="T512" s="107">
        <f ca="1"/>
        <v>0</v>
      </c>
      <c r="U512" s="107">
        <f ca="1"/>
        <v>2240</v>
      </c>
      <c r="W512" t="str">
        <f ca="1"/>
        <v>Windsurf</v>
      </c>
      <c r="X512">
        <f ca="1"/>
        <v>46564</v>
      </c>
      <c r="Y512">
        <f ca="1"/>
        <v>2034.140000000004</v>
      </c>
      <c r="Z512" t="str">
        <f ca="1"/>
        <v>Acct  1 - US Bank</v>
      </c>
      <c r="AA512" t="str">
        <f ca="1"/>
        <v>Windsurf</v>
      </c>
      <c r="AB512">
        <f ca="1"/>
        <v>46564</v>
      </c>
      <c r="AC512">
        <f ca="1"/>
        <v>13414.459999999997</v>
      </c>
      <c r="AD512" t="str">
        <f ca="1"/>
        <v>Acct  2 - Wells Fargo</v>
      </c>
      <c r="AE512" t="str">
        <f ca="1"/>
        <v>Windsurf</v>
      </c>
      <c r="AF512">
        <f ca="1"/>
        <v>46564</v>
      </c>
      <c r="AG512">
        <f ca="1"/>
        <v>27040.39</v>
      </c>
      <c r="AH512" t="str">
        <f ca="1"/>
        <v>Acct  3 - ADP</v>
      </c>
      <c r="AI512" t="str">
        <f ca="1"/>
        <v>Windsurf</v>
      </c>
      <c r="AJ512">
        <f ca="1"/>
        <v>46564</v>
      </c>
      <c r="AK512">
        <f ca="1"/>
        <v>114.43</v>
      </c>
      <c r="AL512" t="str">
        <f ca="1"/>
        <v>Acct  4 - Marcus</v>
      </c>
      <c r="AM512" t="str">
        <f ca="1"/>
        <v>Windsurf</v>
      </c>
      <c r="AN512">
        <f ca="1"/>
        <v>46564</v>
      </c>
      <c r="AO512">
        <f ca="1"/>
        <v>12062.04</v>
      </c>
      <c r="AP512" t="str">
        <f ca="1"/>
        <v>Acct  5 - T.Rowe Price</v>
      </c>
      <c r="AQ512" t="str">
        <f ca="1"/>
        <v>Windsurf</v>
      </c>
      <c r="AR512">
        <f ca="1"/>
        <v>46564</v>
      </c>
      <c r="AS512">
        <f ca="1"/>
        <v>-1350.04</v>
      </c>
      <c r="AT512" t="str">
        <f ca="1"/>
        <v>Acct  6 - Platinum</v>
      </c>
      <c r="AU512" t="str">
        <f ca="1"/>
        <v>Windsurf</v>
      </c>
      <c r="AV512">
        <f ca="1"/>
        <v>46564</v>
      </c>
      <c r="AW512">
        <f ca="1"/>
        <v>-6167.82</v>
      </c>
      <c r="AX512" t="str">
        <f ca="1"/>
        <v>Acct  7 - Visa Go</v>
      </c>
      <c r="AY512" t="str">
        <f ca="1"/>
        <v>Windsurf</v>
      </c>
      <c r="AZ512">
        <f ca="1"/>
        <v>46564</v>
      </c>
      <c r="BA512">
        <f ca="1"/>
        <v>-4271.75</v>
      </c>
      <c r="BB512" t="str">
        <f ca="1"/>
        <v>Acct  8 - CareCredit</v>
      </c>
      <c r="BC512" t="str">
        <f ca="1"/>
        <v>Windsurf</v>
      </c>
      <c r="BD512">
        <f ca="1"/>
        <v>46564</v>
      </c>
      <c r="BE512">
        <f ca="1"/>
        <v>0</v>
      </c>
      <c r="BF512" t="str">
        <f ca="1"/>
        <v>Acct  9 - Costco</v>
      </c>
      <c r="BG512" t="str">
        <f ca="1"/>
        <v>Windsurf</v>
      </c>
      <c r="BH512">
        <f ca="1"/>
        <v>46564</v>
      </c>
      <c r="BI512">
        <f ca="1"/>
        <v>2240</v>
      </c>
      <c r="BJ512" t="str">
        <f ca="1"/>
        <v xml:space="preserve">Acct 10 - </v>
      </c>
      <c r="BK512" t="str">
        <f ca="1"/>
        <v>Windsurf</v>
      </c>
      <c r="BL512">
        <f ca="1"/>
        <v>46564</v>
      </c>
      <c r="BM512">
        <f ca="1"/>
        <v>15448.600000000002</v>
      </c>
      <c r="BN512" t="str">
        <f ca="1"/>
        <v xml:space="preserve"> Checking</v>
      </c>
      <c r="BO512" t="str">
        <f ca="1"/>
        <v>Windsurf</v>
      </c>
      <c r="BP512">
        <f ca="1"/>
        <v>46564</v>
      </c>
      <c r="BQ512">
        <f ca="1"/>
        <v>-11789.61</v>
      </c>
      <c r="BR512" t="str">
        <f ca="1"/>
        <v xml:space="preserve"> Credit</v>
      </c>
      <c r="BS512" t="str">
        <f ca="1"/>
        <v>Windsurf</v>
      </c>
      <c r="BT512">
        <f ca="1"/>
        <v>46564</v>
      </c>
      <c r="BU512">
        <f ca="1"/>
        <v>39216.86</v>
      </c>
      <c r="BV512" t="str">
        <f ca="1"/>
        <v xml:space="preserve"> Savings</v>
      </c>
      <c r="BW512" t="str">
        <f ca="1"/>
        <v>Windsurf</v>
      </c>
      <c r="BX512">
        <f ca="1"/>
        <v>46564</v>
      </c>
      <c r="BY512">
        <f ca="1"/>
        <v>45115.850000000006</v>
      </c>
      <c r="BZ512" t="str">
        <f ca="1"/>
        <v xml:space="preserve"> Net Worth</v>
      </c>
    </row>
    <row r="513" spans="1:78" x14ac:dyDescent="0.25">
      <c r="A513" t="str">
        <f ca="1"/>
        <v>Windsurf</v>
      </c>
      <c r="B513" s="8">
        <f ca="1"/>
        <v>46564</v>
      </c>
      <c r="C513" s="107">
        <f ca="1"/>
        <v>2034.140000000004</v>
      </c>
      <c r="D513" t="str">
        <f ca="1"/>
        <v>Acct  1 - US Bank</v>
      </c>
      <c r="F513" t="str">
        <f ca="1"/>
        <v>Tidal</v>
      </c>
      <c r="G513" s="8">
        <f ca="1"/>
        <v>46565</v>
      </c>
      <c r="H513" s="107">
        <f ca="1"/>
        <v>15437.61</v>
      </c>
      <c r="I513" s="107">
        <f ca="1"/>
        <v>-11789.61</v>
      </c>
      <c r="J513" s="107">
        <f ca="1"/>
        <v>39216.86</v>
      </c>
      <c r="K513" s="107">
        <f ca="1"/>
        <v>45104.86</v>
      </c>
      <c r="L513" s="107">
        <f ca="1"/>
        <v>2023.150000000004</v>
      </c>
      <c r="M513" s="107">
        <f ca="1"/>
        <v>13414.459999999997</v>
      </c>
      <c r="N513" s="107">
        <f ca="1"/>
        <v>27040.39</v>
      </c>
      <c r="O513" s="107">
        <f ca="1"/>
        <v>114.43</v>
      </c>
      <c r="P513" s="107">
        <f ca="1"/>
        <v>12062.04</v>
      </c>
      <c r="Q513" s="107">
        <f ca="1"/>
        <v>-1350.04</v>
      </c>
      <c r="R513" s="107">
        <f ca="1"/>
        <v>-6167.82</v>
      </c>
      <c r="S513" s="107">
        <f ca="1"/>
        <v>-4271.75</v>
      </c>
      <c r="T513" s="107">
        <f ca="1"/>
        <v>0</v>
      </c>
      <c r="U513" s="107">
        <f ca="1"/>
        <v>2240</v>
      </c>
      <c r="W513" t="str">
        <f ca="1"/>
        <v>Tidal</v>
      </c>
      <c r="X513">
        <f ca="1"/>
        <v>46565</v>
      </c>
      <c r="Y513">
        <f ca="1"/>
        <v>2023.150000000004</v>
      </c>
      <c r="Z513" t="str">
        <f ca="1"/>
        <v>Acct  1 - US Bank</v>
      </c>
      <c r="AA513" t="str">
        <f ca="1"/>
        <v>Tidal</v>
      </c>
      <c r="AB513">
        <f ca="1"/>
        <v>46565</v>
      </c>
      <c r="AC513">
        <f ca="1"/>
        <v>13414.459999999997</v>
      </c>
      <c r="AD513" t="str">
        <f ca="1"/>
        <v>Acct  2 - Wells Fargo</v>
      </c>
      <c r="AE513" t="str">
        <f ca="1"/>
        <v>Tidal</v>
      </c>
      <c r="AF513">
        <f ca="1"/>
        <v>46565</v>
      </c>
      <c r="AG513">
        <f ca="1"/>
        <v>27040.39</v>
      </c>
      <c r="AH513" t="str">
        <f ca="1"/>
        <v>Acct  3 - ADP</v>
      </c>
      <c r="AI513" t="str">
        <f ca="1"/>
        <v>Tidal</v>
      </c>
      <c r="AJ513">
        <f ca="1"/>
        <v>46565</v>
      </c>
      <c r="AK513">
        <f ca="1"/>
        <v>114.43</v>
      </c>
      <c r="AL513" t="str">
        <f ca="1"/>
        <v>Acct  4 - Marcus</v>
      </c>
      <c r="AM513" t="str">
        <f ca="1"/>
        <v>Tidal</v>
      </c>
      <c r="AN513">
        <f ca="1"/>
        <v>46565</v>
      </c>
      <c r="AO513">
        <f ca="1"/>
        <v>12062.04</v>
      </c>
      <c r="AP513" t="str">
        <f ca="1"/>
        <v>Acct  5 - T.Rowe Price</v>
      </c>
      <c r="AQ513" t="str">
        <f ca="1"/>
        <v>Tidal</v>
      </c>
      <c r="AR513">
        <f ca="1"/>
        <v>46565</v>
      </c>
      <c r="AS513">
        <f ca="1"/>
        <v>-1350.04</v>
      </c>
      <c r="AT513" t="str">
        <f ca="1"/>
        <v>Acct  6 - Platinum</v>
      </c>
      <c r="AU513" t="str">
        <f ca="1"/>
        <v>Tidal</v>
      </c>
      <c r="AV513">
        <f ca="1"/>
        <v>46565</v>
      </c>
      <c r="AW513">
        <f ca="1"/>
        <v>-6167.82</v>
      </c>
      <c r="AX513" t="str">
        <f ca="1"/>
        <v>Acct  7 - Visa Go</v>
      </c>
      <c r="AY513" t="str">
        <f ca="1"/>
        <v>Tidal</v>
      </c>
      <c r="AZ513">
        <f ca="1"/>
        <v>46565</v>
      </c>
      <c r="BA513">
        <f ca="1"/>
        <v>-4271.75</v>
      </c>
      <c r="BB513" t="str">
        <f ca="1"/>
        <v>Acct  8 - CareCredit</v>
      </c>
      <c r="BC513" t="str">
        <f ca="1"/>
        <v>Tidal</v>
      </c>
      <c r="BD513">
        <f ca="1"/>
        <v>46565</v>
      </c>
      <c r="BE513">
        <f ca="1"/>
        <v>0</v>
      </c>
      <c r="BF513" t="str">
        <f ca="1"/>
        <v>Acct  9 - Costco</v>
      </c>
      <c r="BG513" t="str">
        <f ca="1"/>
        <v>Tidal</v>
      </c>
      <c r="BH513">
        <f ca="1"/>
        <v>46565</v>
      </c>
      <c r="BI513">
        <f ca="1"/>
        <v>2240</v>
      </c>
      <c r="BJ513" t="str">
        <f ca="1"/>
        <v xml:space="preserve">Acct 10 - </v>
      </c>
      <c r="BK513" t="str">
        <f ca="1"/>
        <v>Tidal</v>
      </c>
      <c r="BL513">
        <f ca="1"/>
        <v>46565</v>
      </c>
      <c r="BM513">
        <f ca="1"/>
        <v>15437.61</v>
      </c>
      <c r="BN513" t="str">
        <f ca="1"/>
        <v xml:space="preserve"> Checking</v>
      </c>
      <c r="BO513" t="str">
        <f ca="1"/>
        <v>Tidal</v>
      </c>
      <c r="BP513">
        <f ca="1"/>
        <v>46565</v>
      </c>
      <c r="BQ513">
        <f ca="1"/>
        <v>-11789.61</v>
      </c>
      <c r="BR513" t="str">
        <f ca="1"/>
        <v xml:space="preserve"> Credit</v>
      </c>
      <c r="BS513" t="str">
        <f ca="1"/>
        <v>Tidal</v>
      </c>
      <c r="BT513">
        <f ca="1"/>
        <v>46565</v>
      </c>
      <c r="BU513">
        <f ca="1"/>
        <v>39216.86</v>
      </c>
      <c r="BV513" t="str">
        <f ca="1"/>
        <v xml:space="preserve"> Savings</v>
      </c>
      <c r="BW513" t="str">
        <f ca="1"/>
        <v>Tidal</v>
      </c>
      <c r="BX513">
        <f ca="1"/>
        <v>46565</v>
      </c>
      <c r="BY513">
        <f ca="1"/>
        <v>45104.86</v>
      </c>
      <c r="BZ513" t="str">
        <f ca="1"/>
        <v xml:space="preserve"> Net Worth</v>
      </c>
    </row>
    <row r="514" spans="1:78" x14ac:dyDescent="0.25">
      <c r="A514" t="str">
        <f ca="1"/>
        <v>Tidal</v>
      </c>
      <c r="B514" s="8">
        <f ca="1"/>
        <v>46565</v>
      </c>
      <c r="C514" s="107">
        <f ca="1"/>
        <v>2023.150000000004</v>
      </c>
      <c r="D514" t="str">
        <f ca="1"/>
        <v>Acct  1 - US Bank</v>
      </c>
      <c r="F514" t="str">
        <f ca="1"/>
        <v>Costco Citi</v>
      </c>
      <c r="G514" s="8">
        <f ca="1"/>
        <v>46566</v>
      </c>
      <c r="H514" s="107">
        <f ca="1"/>
        <v>15297.61</v>
      </c>
      <c r="I514" s="107">
        <f ca="1"/>
        <v>-11789.61</v>
      </c>
      <c r="J514" s="107">
        <f ca="1"/>
        <v>39216.86</v>
      </c>
      <c r="K514" s="107">
        <f ca="1"/>
        <v>45104.86</v>
      </c>
      <c r="L514" s="107">
        <f ca="1"/>
        <v>1883.150000000004</v>
      </c>
      <c r="M514" s="107">
        <f ca="1"/>
        <v>13414.459999999997</v>
      </c>
      <c r="N514" s="107">
        <f ca="1"/>
        <v>27040.39</v>
      </c>
      <c r="O514" s="107">
        <f ca="1"/>
        <v>114.43</v>
      </c>
      <c r="P514" s="107">
        <f ca="1"/>
        <v>12062.04</v>
      </c>
      <c r="Q514" s="107">
        <f ca="1"/>
        <v>-1350.04</v>
      </c>
      <c r="R514" s="107">
        <f ca="1"/>
        <v>-6167.82</v>
      </c>
      <c r="S514" s="107">
        <f ca="1"/>
        <v>-4271.75</v>
      </c>
      <c r="T514" s="107">
        <f ca="1"/>
        <v>0</v>
      </c>
      <c r="U514" s="107">
        <f ca="1"/>
        <v>2380</v>
      </c>
      <c r="W514" t="str">
        <f ca="1"/>
        <v>Costco Citi</v>
      </c>
      <c r="X514">
        <f ca="1"/>
        <v>46566</v>
      </c>
      <c r="Y514">
        <f ca="1"/>
        <v>1883.150000000004</v>
      </c>
      <c r="Z514" t="str">
        <f ca="1"/>
        <v>Acct  1 - US Bank</v>
      </c>
      <c r="AA514" t="str">
        <f ca="1"/>
        <v>Costco Citi</v>
      </c>
      <c r="AB514">
        <f ca="1"/>
        <v>46566</v>
      </c>
      <c r="AC514">
        <f ca="1"/>
        <v>13414.459999999997</v>
      </c>
      <c r="AD514" t="str">
        <f ca="1"/>
        <v>Acct  2 - Wells Fargo</v>
      </c>
      <c r="AE514" t="str">
        <f ca="1"/>
        <v>Costco Citi</v>
      </c>
      <c r="AF514">
        <f ca="1"/>
        <v>46566</v>
      </c>
      <c r="AG514">
        <f ca="1"/>
        <v>27040.39</v>
      </c>
      <c r="AH514" t="str">
        <f ca="1"/>
        <v>Acct  3 - ADP</v>
      </c>
      <c r="AI514" t="str">
        <f ca="1"/>
        <v>Costco Citi</v>
      </c>
      <c r="AJ514">
        <f ca="1"/>
        <v>46566</v>
      </c>
      <c r="AK514">
        <f ca="1"/>
        <v>114.43</v>
      </c>
      <c r="AL514" t="str">
        <f ca="1"/>
        <v>Acct  4 - Marcus</v>
      </c>
      <c r="AM514" t="str">
        <f ca="1"/>
        <v>Costco Citi</v>
      </c>
      <c r="AN514">
        <f ca="1"/>
        <v>46566</v>
      </c>
      <c r="AO514">
        <f ca="1"/>
        <v>12062.04</v>
      </c>
      <c r="AP514" t="str">
        <f ca="1"/>
        <v>Acct  5 - T.Rowe Price</v>
      </c>
      <c r="AQ514" t="str">
        <f ca="1"/>
        <v>Costco Citi</v>
      </c>
      <c r="AR514">
        <f ca="1"/>
        <v>46566</v>
      </c>
      <c r="AS514">
        <f ca="1"/>
        <v>-1350.04</v>
      </c>
      <c r="AT514" t="str">
        <f ca="1"/>
        <v>Acct  6 - Platinum</v>
      </c>
      <c r="AU514" t="str">
        <f ca="1"/>
        <v>Costco Citi</v>
      </c>
      <c r="AV514">
        <f ca="1"/>
        <v>46566</v>
      </c>
      <c r="AW514">
        <f ca="1"/>
        <v>-6167.82</v>
      </c>
      <c r="AX514" t="str">
        <f ca="1"/>
        <v>Acct  7 - Visa Go</v>
      </c>
      <c r="AY514" t="str">
        <f ca="1"/>
        <v>Costco Citi</v>
      </c>
      <c r="AZ514">
        <f ca="1"/>
        <v>46566</v>
      </c>
      <c r="BA514">
        <f ca="1"/>
        <v>-4271.75</v>
      </c>
      <c r="BB514" t="str">
        <f ca="1"/>
        <v>Acct  8 - CareCredit</v>
      </c>
      <c r="BC514" t="str">
        <f ca="1"/>
        <v>Costco Citi</v>
      </c>
      <c r="BD514">
        <f ca="1"/>
        <v>46566</v>
      </c>
      <c r="BE514">
        <f ca="1"/>
        <v>0</v>
      </c>
      <c r="BF514" t="str">
        <f ca="1"/>
        <v>Acct  9 - Costco</v>
      </c>
      <c r="BG514" t="str">
        <f ca="1"/>
        <v>Costco Citi</v>
      </c>
      <c r="BH514">
        <f ca="1"/>
        <v>46566</v>
      </c>
      <c r="BI514">
        <f ca="1"/>
        <v>2380</v>
      </c>
      <c r="BJ514" t="str">
        <f ca="1"/>
        <v xml:space="preserve">Acct 10 - </v>
      </c>
      <c r="BK514" t="str">
        <f ca="1"/>
        <v>Costco Citi</v>
      </c>
      <c r="BL514">
        <f ca="1"/>
        <v>46566</v>
      </c>
      <c r="BM514">
        <f ca="1"/>
        <v>15297.61</v>
      </c>
      <c r="BN514" t="str">
        <f ca="1"/>
        <v xml:space="preserve"> Checking</v>
      </c>
      <c r="BO514" t="str">
        <f ca="1"/>
        <v>Costco Citi</v>
      </c>
      <c r="BP514">
        <f ca="1"/>
        <v>46566</v>
      </c>
      <c r="BQ514">
        <f ca="1"/>
        <v>-11789.61</v>
      </c>
      <c r="BR514" t="str">
        <f ca="1"/>
        <v xml:space="preserve"> Credit</v>
      </c>
      <c r="BS514" t="str">
        <f ca="1"/>
        <v>Costco Citi</v>
      </c>
      <c r="BT514">
        <f ca="1"/>
        <v>46566</v>
      </c>
      <c r="BU514">
        <f ca="1"/>
        <v>39216.86</v>
      </c>
      <c r="BV514" t="str">
        <f ca="1"/>
        <v xml:space="preserve"> Savings</v>
      </c>
      <c r="BW514" t="str">
        <f ca="1"/>
        <v>Costco Citi</v>
      </c>
      <c r="BX514">
        <f ca="1"/>
        <v>46566</v>
      </c>
      <c r="BY514">
        <f ca="1"/>
        <v>45104.86</v>
      </c>
      <c r="BZ514" t="str">
        <f ca="1"/>
        <v xml:space="preserve"> Net Worth</v>
      </c>
    </row>
    <row r="515" spans="1:78" x14ac:dyDescent="0.25">
      <c r="A515" t="str">
        <f ca="1"/>
        <v>Costco Citi</v>
      </c>
      <c r="B515" s="8">
        <f ca="1"/>
        <v>46566</v>
      </c>
      <c r="C515" s="107">
        <f ca="1"/>
        <v>1883.150000000004</v>
      </c>
      <c r="D515" t="str">
        <f ca="1"/>
        <v>Acct  1 - US Bank</v>
      </c>
      <c r="F515" t="str">
        <f ca="1"/>
        <v>Kulo Transfer</v>
      </c>
      <c r="G515" s="8">
        <f ca="1"/>
        <v>46566</v>
      </c>
      <c r="H515" s="107">
        <f ca="1"/>
        <v>16347.61</v>
      </c>
      <c r="I515" s="107">
        <f ca="1"/>
        <v>-11789.61</v>
      </c>
      <c r="J515" s="107">
        <f ca="1"/>
        <v>39216.86</v>
      </c>
      <c r="K515" s="107">
        <f ca="1"/>
        <v>46154.86</v>
      </c>
      <c r="L515" s="107">
        <f ca="1"/>
        <v>2933.1500000000042</v>
      </c>
      <c r="M515" s="107">
        <f ca="1"/>
        <v>13414.459999999997</v>
      </c>
      <c r="N515" s="107">
        <f ca="1"/>
        <v>27040.39</v>
      </c>
      <c r="O515" s="107">
        <f ca="1"/>
        <v>114.43</v>
      </c>
      <c r="P515" s="107">
        <f ca="1"/>
        <v>12062.04</v>
      </c>
      <c r="Q515" s="107">
        <f ca="1"/>
        <v>-1350.04</v>
      </c>
      <c r="R515" s="107">
        <f ca="1"/>
        <v>-6167.82</v>
      </c>
      <c r="S515" s="107">
        <f ca="1"/>
        <v>-4271.75</v>
      </c>
      <c r="T515" s="107">
        <f ca="1"/>
        <v>0</v>
      </c>
      <c r="U515" s="107">
        <f ca="1"/>
        <v>2380</v>
      </c>
      <c r="W515" t="str">
        <f ca="1"/>
        <v>Kulo Transfer</v>
      </c>
      <c r="X515">
        <f ca="1"/>
        <v>46566</v>
      </c>
      <c r="Y515">
        <f ca="1"/>
        <v>2933.1500000000042</v>
      </c>
      <c r="Z515" t="str">
        <f ca="1"/>
        <v>Acct  1 - US Bank</v>
      </c>
      <c r="AA515" t="str">
        <f ca="1"/>
        <v>Kulo Transfer</v>
      </c>
      <c r="AB515">
        <f ca="1"/>
        <v>46566</v>
      </c>
      <c r="AC515">
        <f ca="1"/>
        <v>13414.459999999997</v>
      </c>
      <c r="AD515" t="str">
        <f ca="1"/>
        <v>Acct  2 - Wells Fargo</v>
      </c>
      <c r="AE515" t="str">
        <f ca="1"/>
        <v>Kulo Transfer</v>
      </c>
      <c r="AF515">
        <f ca="1"/>
        <v>46566</v>
      </c>
      <c r="AG515">
        <f ca="1"/>
        <v>27040.39</v>
      </c>
      <c r="AH515" t="str">
        <f ca="1"/>
        <v>Acct  3 - ADP</v>
      </c>
      <c r="AI515" t="str">
        <f ca="1"/>
        <v>Kulo Transfer</v>
      </c>
      <c r="AJ515">
        <f ca="1"/>
        <v>46566</v>
      </c>
      <c r="AK515">
        <f ca="1"/>
        <v>114.43</v>
      </c>
      <c r="AL515" t="str">
        <f ca="1"/>
        <v>Acct  4 - Marcus</v>
      </c>
      <c r="AM515" t="str">
        <f ca="1"/>
        <v>Kulo Transfer</v>
      </c>
      <c r="AN515">
        <f ca="1"/>
        <v>46566</v>
      </c>
      <c r="AO515">
        <f ca="1"/>
        <v>12062.04</v>
      </c>
      <c r="AP515" t="str">
        <f ca="1"/>
        <v>Acct  5 - T.Rowe Price</v>
      </c>
      <c r="AQ515" t="str">
        <f ca="1"/>
        <v>Kulo Transfer</v>
      </c>
      <c r="AR515">
        <f ca="1"/>
        <v>46566</v>
      </c>
      <c r="AS515">
        <f ca="1"/>
        <v>-1350.04</v>
      </c>
      <c r="AT515" t="str">
        <f ca="1"/>
        <v>Acct  6 - Platinum</v>
      </c>
      <c r="AU515" t="str">
        <f ca="1"/>
        <v>Kulo Transfer</v>
      </c>
      <c r="AV515">
        <f ca="1"/>
        <v>46566</v>
      </c>
      <c r="AW515">
        <f ca="1"/>
        <v>-6167.82</v>
      </c>
      <c r="AX515" t="str">
        <f ca="1"/>
        <v>Acct  7 - Visa Go</v>
      </c>
      <c r="AY515" t="str">
        <f ca="1"/>
        <v>Kulo Transfer</v>
      </c>
      <c r="AZ515">
        <f ca="1"/>
        <v>46566</v>
      </c>
      <c r="BA515">
        <f ca="1"/>
        <v>-4271.75</v>
      </c>
      <c r="BB515" t="str">
        <f ca="1"/>
        <v>Acct  8 - CareCredit</v>
      </c>
      <c r="BC515" t="str">
        <f ca="1"/>
        <v>Kulo Transfer</v>
      </c>
      <c r="BD515">
        <f ca="1"/>
        <v>46566</v>
      </c>
      <c r="BE515">
        <f ca="1"/>
        <v>0</v>
      </c>
      <c r="BF515" t="str">
        <f ca="1"/>
        <v>Acct  9 - Costco</v>
      </c>
      <c r="BG515" t="str">
        <f ca="1"/>
        <v>Kulo Transfer</v>
      </c>
      <c r="BH515">
        <f ca="1"/>
        <v>46566</v>
      </c>
      <c r="BI515">
        <f ca="1"/>
        <v>2380</v>
      </c>
      <c r="BJ515" t="str">
        <f ca="1"/>
        <v xml:space="preserve">Acct 10 - </v>
      </c>
      <c r="BK515" t="str">
        <f ca="1"/>
        <v>Kulo Transfer</v>
      </c>
      <c r="BL515">
        <f ca="1"/>
        <v>46566</v>
      </c>
      <c r="BM515">
        <f ca="1"/>
        <v>16347.61</v>
      </c>
      <c r="BN515" t="str">
        <f ca="1"/>
        <v xml:space="preserve"> Checking</v>
      </c>
      <c r="BO515" t="str">
        <f ca="1"/>
        <v>Kulo Transfer</v>
      </c>
      <c r="BP515">
        <f ca="1"/>
        <v>46566</v>
      </c>
      <c r="BQ515">
        <f ca="1"/>
        <v>-11789.61</v>
      </c>
      <c r="BR515" t="str">
        <f ca="1"/>
        <v xml:space="preserve"> Credit</v>
      </c>
      <c r="BS515" t="str">
        <f ca="1"/>
        <v>Kulo Transfer</v>
      </c>
      <c r="BT515">
        <f ca="1"/>
        <v>46566</v>
      </c>
      <c r="BU515">
        <f ca="1"/>
        <v>39216.86</v>
      </c>
      <c r="BV515" t="str">
        <f ca="1"/>
        <v xml:space="preserve"> Savings</v>
      </c>
      <c r="BW515" t="str">
        <f ca="1"/>
        <v>Kulo Transfer</v>
      </c>
      <c r="BX515">
        <f ca="1"/>
        <v>46566</v>
      </c>
      <c r="BY515">
        <f ca="1"/>
        <v>46154.86</v>
      </c>
      <c r="BZ515" t="str">
        <f ca="1"/>
        <v xml:space="preserve"> Net Worth</v>
      </c>
    </row>
    <row r="516" spans="1:78" x14ac:dyDescent="0.25">
      <c r="A516" t="str">
        <f ca="1"/>
        <v>Kulo Transfer</v>
      </c>
      <c r="B516" s="8">
        <f ca="1"/>
        <v>46566</v>
      </c>
      <c r="C516" s="107">
        <f ca="1"/>
        <v>2933.1500000000042</v>
      </c>
      <c r="D516" t="str">
        <f ca="1"/>
        <v>Acct  1 - US Bank</v>
      </c>
      <c r="F516" t="str">
        <f ca="1"/>
        <v>Kulo SDGE</v>
      </c>
      <c r="G516" s="8">
        <f ca="1"/>
        <v>46566</v>
      </c>
      <c r="H516" s="107">
        <f ca="1"/>
        <v>16265.61</v>
      </c>
      <c r="I516" s="107">
        <f ca="1"/>
        <v>-11789.61</v>
      </c>
      <c r="J516" s="107">
        <f ca="1"/>
        <v>39216.86</v>
      </c>
      <c r="K516" s="107">
        <f ca="1"/>
        <v>46072.86</v>
      </c>
      <c r="L516" s="107">
        <f ca="1"/>
        <v>2851.1500000000042</v>
      </c>
      <c r="M516" s="107">
        <f ca="1"/>
        <v>13414.459999999997</v>
      </c>
      <c r="N516" s="107">
        <f ca="1"/>
        <v>27040.39</v>
      </c>
      <c r="O516" s="107">
        <f ca="1"/>
        <v>114.43</v>
      </c>
      <c r="P516" s="107">
        <f ca="1"/>
        <v>12062.04</v>
      </c>
      <c r="Q516" s="107">
        <f ca="1"/>
        <v>-1350.04</v>
      </c>
      <c r="R516" s="107">
        <f ca="1"/>
        <v>-6167.82</v>
      </c>
      <c r="S516" s="107">
        <f ca="1"/>
        <v>-4271.75</v>
      </c>
      <c r="T516" s="107">
        <f ca="1"/>
        <v>0</v>
      </c>
      <c r="U516" s="107">
        <f ca="1"/>
        <v>2380</v>
      </c>
      <c r="W516" t="str">
        <f ca="1"/>
        <v>Kulo SDGE</v>
      </c>
      <c r="X516">
        <f ca="1"/>
        <v>46566</v>
      </c>
      <c r="Y516">
        <f ca="1"/>
        <v>2851.1500000000042</v>
      </c>
      <c r="Z516" t="str">
        <f ca="1"/>
        <v>Acct  1 - US Bank</v>
      </c>
      <c r="AA516" t="str">
        <f ca="1"/>
        <v>Kulo SDGE</v>
      </c>
      <c r="AB516">
        <f ca="1"/>
        <v>46566</v>
      </c>
      <c r="AC516">
        <f ca="1"/>
        <v>13414.459999999997</v>
      </c>
      <c r="AD516" t="str">
        <f ca="1"/>
        <v>Acct  2 - Wells Fargo</v>
      </c>
      <c r="AE516" t="str">
        <f ca="1"/>
        <v>Kulo SDGE</v>
      </c>
      <c r="AF516">
        <f ca="1"/>
        <v>46566</v>
      </c>
      <c r="AG516">
        <f ca="1"/>
        <v>27040.39</v>
      </c>
      <c r="AH516" t="str">
        <f ca="1"/>
        <v>Acct  3 - ADP</v>
      </c>
      <c r="AI516" t="str">
        <f ca="1"/>
        <v>Kulo SDGE</v>
      </c>
      <c r="AJ516">
        <f ca="1"/>
        <v>46566</v>
      </c>
      <c r="AK516">
        <f ca="1"/>
        <v>114.43</v>
      </c>
      <c r="AL516" t="str">
        <f ca="1"/>
        <v>Acct  4 - Marcus</v>
      </c>
      <c r="AM516" t="str">
        <f ca="1"/>
        <v>Kulo SDGE</v>
      </c>
      <c r="AN516">
        <f ca="1"/>
        <v>46566</v>
      </c>
      <c r="AO516">
        <f ca="1"/>
        <v>12062.04</v>
      </c>
      <c r="AP516" t="str">
        <f ca="1"/>
        <v>Acct  5 - T.Rowe Price</v>
      </c>
      <c r="AQ516" t="str">
        <f ca="1"/>
        <v>Kulo SDGE</v>
      </c>
      <c r="AR516">
        <f ca="1"/>
        <v>46566</v>
      </c>
      <c r="AS516">
        <f ca="1"/>
        <v>-1350.04</v>
      </c>
      <c r="AT516" t="str">
        <f ca="1"/>
        <v>Acct  6 - Platinum</v>
      </c>
      <c r="AU516" t="str">
        <f ca="1"/>
        <v>Kulo SDGE</v>
      </c>
      <c r="AV516">
        <f ca="1"/>
        <v>46566</v>
      </c>
      <c r="AW516">
        <f ca="1"/>
        <v>-6167.82</v>
      </c>
      <c r="AX516" t="str">
        <f ca="1"/>
        <v>Acct  7 - Visa Go</v>
      </c>
      <c r="AY516" t="str">
        <f ca="1"/>
        <v>Kulo SDGE</v>
      </c>
      <c r="AZ516">
        <f ca="1"/>
        <v>46566</v>
      </c>
      <c r="BA516">
        <f ca="1"/>
        <v>-4271.75</v>
      </c>
      <c r="BB516" t="str">
        <f ca="1"/>
        <v>Acct  8 - CareCredit</v>
      </c>
      <c r="BC516" t="str">
        <f ca="1"/>
        <v>Kulo SDGE</v>
      </c>
      <c r="BD516">
        <f ca="1"/>
        <v>46566</v>
      </c>
      <c r="BE516">
        <f ca="1"/>
        <v>0</v>
      </c>
      <c r="BF516" t="str">
        <f ca="1"/>
        <v>Acct  9 - Costco</v>
      </c>
      <c r="BG516" t="str">
        <f ca="1"/>
        <v>Kulo SDGE</v>
      </c>
      <c r="BH516">
        <f ca="1"/>
        <v>46566</v>
      </c>
      <c r="BI516">
        <f ca="1"/>
        <v>2380</v>
      </c>
      <c r="BJ516" t="str">
        <f ca="1"/>
        <v xml:space="preserve">Acct 10 - </v>
      </c>
      <c r="BK516" t="str">
        <f ca="1"/>
        <v>Kulo SDGE</v>
      </c>
      <c r="BL516">
        <f ca="1"/>
        <v>46566</v>
      </c>
      <c r="BM516">
        <f ca="1"/>
        <v>16265.61</v>
      </c>
      <c r="BN516" t="str">
        <f ca="1"/>
        <v xml:space="preserve"> Checking</v>
      </c>
      <c r="BO516" t="str">
        <f ca="1"/>
        <v>Kulo SDGE</v>
      </c>
      <c r="BP516">
        <f ca="1"/>
        <v>46566</v>
      </c>
      <c r="BQ516">
        <f ca="1"/>
        <v>-11789.61</v>
      </c>
      <c r="BR516" t="str">
        <f ca="1"/>
        <v xml:space="preserve"> Credit</v>
      </c>
      <c r="BS516" t="str">
        <f ca="1"/>
        <v>Kulo SDGE</v>
      </c>
      <c r="BT516">
        <f ca="1"/>
        <v>46566</v>
      </c>
      <c r="BU516">
        <f ca="1"/>
        <v>39216.86</v>
      </c>
      <c r="BV516" t="str">
        <f ca="1"/>
        <v xml:space="preserve"> Savings</v>
      </c>
      <c r="BW516" t="str">
        <f ca="1"/>
        <v>Kulo SDGE</v>
      </c>
      <c r="BX516">
        <f ca="1"/>
        <v>46566</v>
      </c>
      <c r="BY516">
        <f ca="1"/>
        <v>46072.86</v>
      </c>
      <c r="BZ516" t="str">
        <f ca="1"/>
        <v xml:space="preserve"> Net Worth</v>
      </c>
    </row>
    <row r="517" spans="1:78" x14ac:dyDescent="0.25">
      <c r="A517" t="str">
        <f ca="1"/>
        <v>Kulo SDGE</v>
      </c>
      <c r="B517" s="8">
        <f ca="1"/>
        <v>46566</v>
      </c>
      <c r="C517" s="107">
        <f ca="1"/>
        <v>2851.1500000000042</v>
      </c>
      <c r="D517" t="str">
        <f ca="1"/>
        <v>Acct  1 - US Bank</v>
      </c>
      <c r="F517" t="str">
        <f ca="1"/>
        <v>SDGE</v>
      </c>
      <c r="G517" s="8">
        <f ca="1"/>
        <v>46566</v>
      </c>
      <c r="H517" s="107">
        <f ca="1"/>
        <v>16181.61</v>
      </c>
      <c r="I517" s="107">
        <f ca="1"/>
        <v>-11789.61</v>
      </c>
      <c r="J517" s="107">
        <f ca="1"/>
        <v>39216.86</v>
      </c>
      <c r="K517" s="107">
        <f ca="1"/>
        <v>45988.86</v>
      </c>
      <c r="L517" s="107">
        <f ca="1"/>
        <v>2767.1500000000042</v>
      </c>
      <c r="M517" s="107">
        <f ca="1"/>
        <v>13414.459999999997</v>
      </c>
      <c r="N517" s="107">
        <f ca="1"/>
        <v>27040.39</v>
      </c>
      <c r="O517" s="107">
        <f ca="1"/>
        <v>114.43</v>
      </c>
      <c r="P517" s="107">
        <f ca="1"/>
        <v>12062.04</v>
      </c>
      <c r="Q517" s="107">
        <f ca="1"/>
        <v>-1350.04</v>
      </c>
      <c r="R517" s="107">
        <f ca="1"/>
        <v>-6167.82</v>
      </c>
      <c r="S517" s="107">
        <f ca="1"/>
        <v>-4271.75</v>
      </c>
      <c r="T517" s="107">
        <f ca="1"/>
        <v>0</v>
      </c>
      <c r="U517" s="107">
        <f ca="1"/>
        <v>2380</v>
      </c>
      <c r="W517" t="str">
        <f ca="1"/>
        <v>SDGE</v>
      </c>
      <c r="X517">
        <f ca="1"/>
        <v>46566</v>
      </c>
      <c r="Y517">
        <f ca="1"/>
        <v>2767.1500000000042</v>
      </c>
      <c r="Z517" t="str">
        <f ca="1"/>
        <v>Acct  1 - US Bank</v>
      </c>
      <c r="AA517" t="str">
        <f ca="1"/>
        <v>SDGE</v>
      </c>
      <c r="AB517">
        <f ca="1"/>
        <v>46566</v>
      </c>
      <c r="AC517">
        <f ca="1"/>
        <v>13414.459999999997</v>
      </c>
      <c r="AD517" t="str">
        <f ca="1"/>
        <v>Acct  2 - Wells Fargo</v>
      </c>
      <c r="AE517" t="str">
        <f ca="1"/>
        <v>SDGE</v>
      </c>
      <c r="AF517">
        <f ca="1"/>
        <v>46566</v>
      </c>
      <c r="AG517">
        <f ca="1"/>
        <v>27040.39</v>
      </c>
      <c r="AH517" t="str">
        <f ca="1"/>
        <v>Acct  3 - ADP</v>
      </c>
      <c r="AI517" t="str">
        <f ca="1"/>
        <v>SDGE</v>
      </c>
      <c r="AJ517">
        <f ca="1"/>
        <v>46566</v>
      </c>
      <c r="AK517">
        <f ca="1"/>
        <v>114.43</v>
      </c>
      <c r="AL517" t="str">
        <f ca="1"/>
        <v>Acct  4 - Marcus</v>
      </c>
      <c r="AM517" t="str">
        <f ca="1"/>
        <v>SDGE</v>
      </c>
      <c r="AN517">
        <f ca="1"/>
        <v>46566</v>
      </c>
      <c r="AO517">
        <f ca="1"/>
        <v>12062.04</v>
      </c>
      <c r="AP517" t="str">
        <f ca="1"/>
        <v>Acct  5 - T.Rowe Price</v>
      </c>
      <c r="AQ517" t="str">
        <f ca="1"/>
        <v>SDGE</v>
      </c>
      <c r="AR517">
        <f ca="1"/>
        <v>46566</v>
      </c>
      <c r="AS517">
        <f ca="1"/>
        <v>-1350.04</v>
      </c>
      <c r="AT517" t="str">
        <f ca="1"/>
        <v>Acct  6 - Platinum</v>
      </c>
      <c r="AU517" t="str">
        <f ca="1"/>
        <v>SDGE</v>
      </c>
      <c r="AV517">
        <f ca="1"/>
        <v>46566</v>
      </c>
      <c r="AW517">
        <f ca="1"/>
        <v>-6167.82</v>
      </c>
      <c r="AX517" t="str">
        <f ca="1"/>
        <v>Acct  7 - Visa Go</v>
      </c>
      <c r="AY517" t="str">
        <f ca="1"/>
        <v>SDGE</v>
      </c>
      <c r="AZ517">
        <f ca="1"/>
        <v>46566</v>
      </c>
      <c r="BA517">
        <f ca="1"/>
        <v>-4271.75</v>
      </c>
      <c r="BB517" t="str">
        <f ca="1"/>
        <v>Acct  8 - CareCredit</v>
      </c>
      <c r="BC517" t="str">
        <f ca="1"/>
        <v>SDGE</v>
      </c>
      <c r="BD517">
        <f ca="1"/>
        <v>46566</v>
      </c>
      <c r="BE517">
        <f ca="1"/>
        <v>0</v>
      </c>
      <c r="BF517" t="str">
        <f ca="1"/>
        <v>Acct  9 - Costco</v>
      </c>
      <c r="BG517" t="str">
        <f ca="1"/>
        <v>SDGE</v>
      </c>
      <c r="BH517">
        <f ca="1"/>
        <v>46566</v>
      </c>
      <c r="BI517">
        <f ca="1"/>
        <v>2380</v>
      </c>
      <c r="BJ517" t="str">
        <f ca="1"/>
        <v xml:space="preserve">Acct 10 - </v>
      </c>
      <c r="BK517" t="str">
        <f ca="1"/>
        <v>SDGE</v>
      </c>
      <c r="BL517">
        <f ca="1"/>
        <v>46566</v>
      </c>
      <c r="BM517">
        <f ca="1"/>
        <v>16181.61</v>
      </c>
      <c r="BN517" t="str">
        <f ca="1"/>
        <v xml:space="preserve"> Checking</v>
      </c>
      <c r="BO517" t="str">
        <f ca="1"/>
        <v>SDGE</v>
      </c>
      <c r="BP517">
        <f ca="1"/>
        <v>46566</v>
      </c>
      <c r="BQ517">
        <f ca="1"/>
        <v>-11789.61</v>
      </c>
      <c r="BR517" t="str">
        <f ca="1"/>
        <v xml:space="preserve"> Credit</v>
      </c>
      <c r="BS517" t="str">
        <f ca="1"/>
        <v>SDGE</v>
      </c>
      <c r="BT517">
        <f ca="1"/>
        <v>46566</v>
      </c>
      <c r="BU517">
        <f ca="1"/>
        <v>39216.86</v>
      </c>
      <c r="BV517" t="str">
        <f ca="1"/>
        <v xml:space="preserve"> Savings</v>
      </c>
      <c r="BW517" t="str">
        <f ca="1"/>
        <v>SDGE</v>
      </c>
      <c r="BX517">
        <f ca="1"/>
        <v>46566</v>
      </c>
      <c r="BY517">
        <f ca="1"/>
        <v>45988.86</v>
      </c>
      <c r="BZ517" t="str">
        <f ca="1"/>
        <v xml:space="preserve"> Net Worth</v>
      </c>
    </row>
    <row r="518" spans="1:78" x14ac:dyDescent="0.25">
      <c r="A518" t="str">
        <f ca="1"/>
        <v>SDGE</v>
      </c>
      <c r="B518" s="8">
        <f ca="1"/>
        <v>46566</v>
      </c>
      <c r="C518" s="107">
        <f ca="1"/>
        <v>2767.1500000000042</v>
      </c>
      <c r="D518" t="str">
        <f ca="1"/>
        <v>Acct  1 - US Bank</v>
      </c>
      <c r="F518" t="str">
        <f ca="1"/>
        <v>Prime Ad-Free</v>
      </c>
      <c r="G518" s="8">
        <f ca="1"/>
        <v>46566</v>
      </c>
      <c r="H518" s="107">
        <f ca="1"/>
        <v>16178.620000000003</v>
      </c>
      <c r="I518" s="107">
        <f ca="1"/>
        <v>-11789.61</v>
      </c>
      <c r="J518" s="107">
        <f ca="1"/>
        <v>39216.86</v>
      </c>
      <c r="K518" s="107">
        <f ca="1"/>
        <v>45985.87</v>
      </c>
      <c r="L518" s="107">
        <f ca="1"/>
        <v>2764.1600000000044</v>
      </c>
      <c r="M518" s="107">
        <f ca="1"/>
        <v>13414.459999999997</v>
      </c>
      <c r="N518" s="107">
        <f ca="1"/>
        <v>27040.39</v>
      </c>
      <c r="O518" s="107">
        <f ca="1"/>
        <v>114.43</v>
      </c>
      <c r="P518" s="107">
        <f ca="1"/>
        <v>12062.04</v>
      </c>
      <c r="Q518" s="107">
        <f ca="1"/>
        <v>-1350.04</v>
      </c>
      <c r="R518" s="107">
        <f ca="1"/>
        <v>-6167.82</v>
      </c>
      <c r="S518" s="107">
        <f ca="1"/>
        <v>-4271.75</v>
      </c>
      <c r="T518" s="107">
        <f ca="1"/>
        <v>0</v>
      </c>
      <c r="U518" s="107">
        <f ca="1"/>
        <v>2380</v>
      </c>
      <c r="W518" t="str">
        <f ca="1"/>
        <v>Prime Ad-Free</v>
      </c>
      <c r="X518">
        <f ca="1"/>
        <v>46566</v>
      </c>
      <c r="Y518">
        <f ca="1"/>
        <v>2764.1600000000044</v>
      </c>
      <c r="Z518" t="str">
        <f ca="1"/>
        <v>Acct  1 - US Bank</v>
      </c>
      <c r="AA518" t="str">
        <f ca="1"/>
        <v>Prime Ad-Free</v>
      </c>
      <c r="AB518">
        <f ca="1"/>
        <v>46566</v>
      </c>
      <c r="AC518">
        <f ca="1"/>
        <v>13414.459999999997</v>
      </c>
      <c r="AD518" t="str">
        <f ca="1"/>
        <v>Acct  2 - Wells Fargo</v>
      </c>
      <c r="AE518" t="str">
        <f ca="1"/>
        <v>Prime Ad-Free</v>
      </c>
      <c r="AF518">
        <f ca="1"/>
        <v>46566</v>
      </c>
      <c r="AG518">
        <f ca="1"/>
        <v>27040.39</v>
      </c>
      <c r="AH518" t="str">
        <f ca="1"/>
        <v>Acct  3 - ADP</v>
      </c>
      <c r="AI518" t="str">
        <f ca="1"/>
        <v>Prime Ad-Free</v>
      </c>
      <c r="AJ518">
        <f ca="1"/>
        <v>46566</v>
      </c>
      <c r="AK518">
        <f ca="1"/>
        <v>114.43</v>
      </c>
      <c r="AL518" t="str">
        <f ca="1"/>
        <v>Acct  4 - Marcus</v>
      </c>
      <c r="AM518" t="str">
        <f ca="1"/>
        <v>Prime Ad-Free</v>
      </c>
      <c r="AN518">
        <f ca="1"/>
        <v>46566</v>
      </c>
      <c r="AO518">
        <f ca="1"/>
        <v>12062.04</v>
      </c>
      <c r="AP518" t="str">
        <f ca="1"/>
        <v>Acct  5 - T.Rowe Price</v>
      </c>
      <c r="AQ518" t="str">
        <f ca="1"/>
        <v>Prime Ad-Free</v>
      </c>
      <c r="AR518">
        <f ca="1"/>
        <v>46566</v>
      </c>
      <c r="AS518">
        <f ca="1"/>
        <v>-1350.04</v>
      </c>
      <c r="AT518" t="str">
        <f ca="1"/>
        <v>Acct  6 - Platinum</v>
      </c>
      <c r="AU518" t="str">
        <f ca="1"/>
        <v>Prime Ad-Free</v>
      </c>
      <c r="AV518">
        <f ca="1"/>
        <v>46566</v>
      </c>
      <c r="AW518">
        <f ca="1"/>
        <v>-6167.82</v>
      </c>
      <c r="AX518" t="str">
        <f ca="1"/>
        <v>Acct  7 - Visa Go</v>
      </c>
      <c r="AY518" t="str">
        <f ca="1"/>
        <v>Prime Ad-Free</v>
      </c>
      <c r="AZ518">
        <f ca="1"/>
        <v>46566</v>
      </c>
      <c r="BA518">
        <f ca="1"/>
        <v>-4271.75</v>
      </c>
      <c r="BB518" t="str">
        <f ca="1"/>
        <v>Acct  8 - CareCredit</v>
      </c>
      <c r="BC518" t="str">
        <f ca="1"/>
        <v>Prime Ad-Free</v>
      </c>
      <c r="BD518">
        <f ca="1"/>
        <v>46566</v>
      </c>
      <c r="BE518">
        <f ca="1"/>
        <v>0</v>
      </c>
      <c r="BF518" t="str">
        <f ca="1"/>
        <v>Acct  9 - Costco</v>
      </c>
      <c r="BG518" t="str">
        <f ca="1"/>
        <v>Prime Ad-Free</v>
      </c>
      <c r="BH518">
        <f ca="1"/>
        <v>46566</v>
      </c>
      <c r="BI518">
        <f ca="1"/>
        <v>2380</v>
      </c>
      <c r="BJ518" t="str">
        <f ca="1"/>
        <v xml:space="preserve">Acct 10 - </v>
      </c>
      <c r="BK518" t="str">
        <f ca="1"/>
        <v>Prime Ad-Free</v>
      </c>
      <c r="BL518">
        <f ca="1"/>
        <v>46566</v>
      </c>
      <c r="BM518">
        <f ca="1"/>
        <v>16178.620000000003</v>
      </c>
      <c r="BN518" t="str">
        <f ca="1"/>
        <v xml:space="preserve"> Checking</v>
      </c>
      <c r="BO518" t="str">
        <f ca="1"/>
        <v>Prime Ad-Free</v>
      </c>
      <c r="BP518">
        <f ca="1"/>
        <v>46566</v>
      </c>
      <c r="BQ518">
        <f ca="1"/>
        <v>-11789.61</v>
      </c>
      <c r="BR518" t="str">
        <f ca="1"/>
        <v xml:space="preserve"> Credit</v>
      </c>
      <c r="BS518" t="str">
        <f ca="1"/>
        <v>Prime Ad-Free</v>
      </c>
      <c r="BT518">
        <f ca="1"/>
        <v>46566</v>
      </c>
      <c r="BU518">
        <f ca="1"/>
        <v>39216.86</v>
      </c>
      <c r="BV518" t="str">
        <f ca="1"/>
        <v xml:space="preserve"> Savings</v>
      </c>
      <c r="BW518" t="str">
        <f ca="1"/>
        <v>Prime Ad-Free</v>
      </c>
      <c r="BX518">
        <f ca="1"/>
        <v>46566</v>
      </c>
      <c r="BY518">
        <f ca="1"/>
        <v>45985.87</v>
      </c>
      <c r="BZ518" t="str">
        <f ca="1"/>
        <v xml:space="preserve"> Net Worth</v>
      </c>
    </row>
    <row r="519" spans="1:78" x14ac:dyDescent="0.25">
      <c r="A519" t="str">
        <f ca="1"/>
        <v>Prime Ad-Free</v>
      </c>
      <c r="B519" s="8">
        <f ca="1"/>
        <v>46566</v>
      </c>
      <c r="C519" s="107">
        <f ca="1"/>
        <v>2764.1600000000044</v>
      </c>
      <c r="D519" t="str">
        <f ca="1"/>
        <v>Acct  1 - US Bank</v>
      </c>
      <c r="F519" t="str">
        <f ca="1"/>
        <v>Disability</v>
      </c>
      <c r="G519" s="8">
        <f ca="1"/>
        <v>46569</v>
      </c>
      <c r="H519" s="107">
        <f ca="1"/>
        <v>16535.280000000002</v>
      </c>
      <c r="I519" s="107">
        <f ca="1"/>
        <v>-11789.61</v>
      </c>
      <c r="J519" s="107">
        <f ca="1"/>
        <v>39216.86</v>
      </c>
      <c r="K519" s="107">
        <f ca="1"/>
        <v>46342.53</v>
      </c>
      <c r="L519" s="107">
        <f ca="1"/>
        <v>2764.1600000000044</v>
      </c>
      <c r="M519" s="107">
        <f ca="1"/>
        <v>13771.119999999997</v>
      </c>
      <c r="N519" s="107">
        <f ca="1"/>
        <v>27040.39</v>
      </c>
      <c r="O519" s="107">
        <f ca="1"/>
        <v>114.43</v>
      </c>
      <c r="P519" s="107">
        <f ca="1"/>
        <v>12062.04</v>
      </c>
      <c r="Q519" s="107">
        <f ca="1"/>
        <v>-1350.04</v>
      </c>
      <c r="R519" s="107">
        <f ca="1"/>
        <v>-6167.82</v>
      </c>
      <c r="S519" s="107">
        <f ca="1"/>
        <v>-4271.75</v>
      </c>
      <c r="T519" s="107">
        <f ca="1"/>
        <v>0</v>
      </c>
      <c r="U519" s="107">
        <f ca="1"/>
        <v>2380</v>
      </c>
      <c r="W519" t="str">
        <f ca="1"/>
        <v>Disability</v>
      </c>
      <c r="X519">
        <f ca="1"/>
        <v>46569</v>
      </c>
      <c r="Y519">
        <f ca="1"/>
        <v>2764.1600000000044</v>
      </c>
      <c r="Z519" t="str">
        <f ca="1"/>
        <v>Acct  1 - US Bank</v>
      </c>
      <c r="AA519" t="str">
        <f ca="1"/>
        <v>Disability</v>
      </c>
      <c r="AB519">
        <f ca="1"/>
        <v>46569</v>
      </c>
      <c r="AC519">
        <f ca="1"/>
        <v>13771.119999999997</v>
      </c>
      <c r="AD519" t="str">
        <f ca="1"/>
        <v>Acct  2 - Wells Fargo</v>
      </c>
      <c r="AE519" t="str">
        <f ca="1"/>
        <v>Disability</v>
      </c>
      <c r="AF519">
        <f ca="1"/>
        <v>46569</v>
      </c>
      <c r="AG519">
        <f ca="1"/>
        <v>27040.39</v>
      </c>
      <c r="AH519" t="str">
        <f ca="1"/>
        <v>Acct  3 - ADP</v>
      </c>
      <c r="AI519" t="str">
        <f ca="1"/>
        <v>Disability</v>
      </c>
      <c r="AJ519">
        <f ca="1"/>
        <v>46569</v>
      </c>
      <c r="AK519">
        <f ca="1"/>
        <v>114.43</v>
      </c>
      <c r="AL519" t="str">
        <f ca="1"/>
        <v>Acct  4 - Marcus</v>
      </c>
      <c r="AM519" t="str">
        <f ca="1"/>
        <v>Disability</v>
      </c>
      <c r="AN519">
        <f ca="1"/>
        <v>46569</v>
      </c>
      <c r="AO519">
        <f ca="1"/>
        <v>12062.04</v>
      </c>
      <c r="AP519" t="str">
        <f ca="1"/>
        <v>Acct  5 - T.Rowe Price</v>
      </c>
      <c r="AQ519" t="str">
        <f ca="1"/>
        <v>Disability</v>
      </c>
      <c r="AR519">
        <f ca="1"/>
        <v>46569</v>
      </c>
      <c r="AS519">
        <f ca="1"/>
        <v>-1350.04</v>
      </c>
      <c r="AT519" t="str">
        <f ca="1"/>
        <v>Acct  6 - Platinum</v>
      </c>
      <c r="AU519" t="str">
        <f ca="1"/>
        <v>Disability</v>
      </c>
      <c r="AV519">
        <f ca="1"/>
        <v>46569</v>
      </c>
      <c r="AW519">
        <f ca="1"/>
        <v>-6167.82</v>
      </c>
      <c r="AX519" t="str">
        <f ca="1"/>
        <v>Acct  7 - Visa Go</v>
      </c>
      <c r="AY519" t="str">
        <f ca="1"/>
        <v>Disability</v>
      </c>
      <c r="AZ519">
        <f ca="1"/>
        <v>46569</v>
      </c>
      <c r="BA519">
        <f ca="1"/>
        <v>-4271.75</v>
      </c>
      <c r="BB519" t="str">
        <f ca="1"/>
        <v>Acct  8 - CareCredit</v>
      </c>
      <c r="BC519" t="str">
        <f ca="1"/>
        <v>Disability</v>
      </c>
      <c r="BD519">
        <f ca="1"/>
        <v>46569</v>
      </c>
      <c r="BE519">
        <f ca="1"/>
        <v>0</v>
      </c>
      <c r="BF519" t="str">
        <f ca="1"/>
        <v>Acct  9 - Costco</v>
      </c>
      <c r="BG519" t="str">
        <f ca="1"/>
        <v>Disability</v>
      </c>
      <c r="BH519">
        <f ca="1"/>
        <v>46569</v>
      </c>
      <c r="BI519">
        <f ca="1"/>
        <v>2380</v>
      </c>
      <c r="BJ519" t="str">
        <f ca="1"/>
        <v xml:space="preserve">Acct 10 - </v>
      </c>
      <c r="BK519" t="str">
        <f ca="1"/>
        <v>Disability</v>
      </c>
      <c r="BL519">
        <f ca="1"/>
        <v>46569</v>
      </c>
      <c r="BM519">
        <f ca="1"/>
        <v>16535.280000000002</v>
      </c>
      <c r="BN519" t="str">
        <f ca="1"/>
        <v xml:space="preserve"> Checking</v>
      </c>
      <c r="BO519" t="str">
        <f ca="1"/>
        <v>Disability</v>
      </c>
      <c r="BP519">
        <f ca="1"/>
        <v>46569</v>
      </c>
      <c r="BQ519">
        <f ca="1"/>
        <v>-11789.61</v>
      </c>
      <c r="BR519" t="str">
        <f ca="1"/>
        <v xml:space="preserve"> Credit</v>
      </c>
      <c r="BS519" t="str">
        <f ca="1"/>
        <v>Disability</v>
      </c>
      <c r="BT519">
        <f ca="1"/>
        <v>46569</v>
      </c>
      <c r="BU519">
        <f ca="1"/>
        <v>39216.86</v>
      </c>
      <c r="BV519" t="str">
        <f ca="1"/>
        <v xml:space="preserve"> Savings</v>
      </c>
      <c r="BW519" t="str">
        <f ca="1"/>
        <v>Disability</v>
      </c>
      <c r="BX519">
        <f ca="1"/>
        <v>46569</v>
      </c>
      <c r="BY519">
        <f ca="1"/>
        <v>46342.53</v>
      </c>
      <c r="BZ519" t="str">
        <f ca="1"/>
        <v xml:space="preserve"> Net Worth</v>
      </c>
    </row>
    <row r="520" spans="1:78" x14ac:dyDescent="0.25">
      <c r="A520" t="str">
        <f ca="1"/>
        <v>Disability</v>
      </c>
      <c r="B520" s="8">
        <f ca="1"/>
        <v>46569</v>
      </c>
      <c r="C520" s="107">
        <f ca="1"/>
        <v>2764.1600000000044</v>
      </c>
      <c r="D520" t="str">
        <f ca="1"/>
        <v>Acct  1 - US Bank</v>
      </c>
      <c r="F520" t="str">
        <f ca="1"/>
        <v>Kulo Rent</v>
      </c>
      <c r="G520" s="8">
        <f ca="1"/>
        <v>46569</v>
      </c>
      <c r="H520" s="107">
        <f ca="1"/>
        <v>15576.280000000002</v>
      </c>
      <c r="I520" s="107">
        <f ca="1"/>
        <v>-11789.61</v>
      </c>
      <c r="J520" s="107">
        <f ca="1"/>
        <v>39216.86</v>
      </c>
      <c r="K520" s="107">
        <f ca="1"/>
        <v>45383.53</v>
      </c>
      <c r="L520" s="107">
        <f ca="1"/>
        <v>1805.1600000000044</v>
      </c>
      <c r="M520" s="107">
        <f ca="1"/>
        <v>13771.119999999997</v>
      </c>
      <c r="N520" s="107">
        <f ca="1"/>
        <v>27040.39</v>
      </c>
      <c r="O520" s="107">
        <f ca="1"/>
        <v>114.43</v>
      </c>
      <c r="P520" s="107">
        <f ca="1"/>
        <v>12062.04</v>
      </c>
      <c r="Q520" s="107">
        <f ca="1"/>
        <v>-1350.04</v>
      </c>
      <c r="R520" s="107">
        <f ca="1"/>
        <v>-6167.82</v>
      </c>
      <c r="S520" s="107">
        <f ca="1"/>
        <v>-4271.75</v>
      </c>
      <c r="T520" s="107">
        <f ca="1"/>
        <v>0</v>
      </c>
      <c r="U520" s="107">
        <f ca="1"/>
        <v>2380</v>
      </c>
      <c r="W520" t="str">
        <f ca="1"/>
        <v>Kulo Rent</v>
      </c>
      <c r="X520">
        <f ca="1"/>
        <v>46569</v>
      </c>
      <c r="Y520">
        <f ca="1"/>
        <v>1805.1600000000044</v>
      </c>
      <c r="Z520" t="str">
        <f ca="1"/>
        <v>Acct  1 - US Bank</v>
      </c>
      <c r="AA520" t="str">
        <f ca="1"/>
        <v>Kulo Rent</v>
      </c>
      <c r="AB520">
        <f ca="1"/>
        <v>46569</v>
      </c>
      <c r="AC520">
        <f ca="1"/>
        <v>13771.119999999997</v>
      </c>
      <c r="AD520" t="str">
        <f ca="1"/>
        <v>Acct  2 - Wells Fargo</v>
      </c>
      <c r="AE520" t="str">
        <f ca="1"/>
        <v>Kulo Rent</v>
      </c>
      <c r="AF520">
        <f ca="1"/>
        <v>46569</v>
      </c>
      <c r="AG520">
        <f ca="1"/>
        <v>27040.39</v>
      </c>
      <c r="AH520" t="str">
        <f ca="1"/>
        <v>Acct  3 - ADP</v>
      </c>
      <c r="AI520" t="str">
        <f ca="1"/>
        <v>Kulo Rent</v>
      </c>
      <c r="AJ520">
        <f ca="1"/>
        <v>46569</v>
      </c>
      <c r="AK520">
        <f ca="1"/>
        <v>114.43</v>
      </c>
      <c r="AL520" t="str">
        <f ca="1"/>
        <v>Acct  4 - Marcus</v>
      </c>
      <c r="AM520" t="str">
        <f ca="1"/>
        <v>Kulo Rent</v>
      </c>
      <c r="AN520">
        <f ca="1"/>
        <v>46569</v>
      </c>
      <c r="AO520">
        <f ca="1"/>
        <v>12062.04</v>
      </c>
      <c r="AP520" t="str">
        <f ca="1"/>
        <v>Acct  5 - T.Rowe Price</v>
      </c>
      <c r="AQ520" t="str">
        <f ca="1"/>
        <v>Kulo Rent</v>
      </c>
      <c r="AR520">
        <f ca="1"/>
        <v>46569</v>
      </c>
      <c r="AS520">
        <f ca="1"/>
        <v>-1350.04</v>
      </c>
      <c r="AT520" t="str">
        <f ca="1"/>
        <v>Acct  6 - Platinum</v>
      </c>
      <c r="AU520" t="str">
        <f ca="1"/>
        <v>Kulo Rent</v>
      </c>
      <c r="AV520">
        <f ca="1"/>
        <v>46569</v>
      </c>
      <c r="AW520">
        <f ca="1"/>
        <v>-6167.82</v>
      </c>
      <c r="AX520" t="str">
        <f ca="1"/>
        <v>Acct  7 - Visa Go</v>
      </c>
      <c r="AY520" t="str">
        <f ca="1"/>
        <v>Kulo Rent</v>
      </c>
      <c r="AZ520">
        <f ca="1"/>
        <v>46569</v>
      </c>
      <c r="BA520">
        <f ca="1"/>
        <v>-4271.75</v>
      </c>
      <c r="BB520" t="str">
        <f ca="1"/>
        <v>Acct  8 - CareCredit</v>
      </c>
      <c r="BC520" t="str">
        <f ca="1"/>
        <v>Kulo Rent</v>
      </c>
      <c r="BD520">
        <f ca="1"/>
        <v>46569</v>
      </c>
      <c r="BE520">
        <f ca="1"/>
        <v>0</v>
      </c>
      <c r="BF520" t="str">
        <f ca="1"/>
        <v>Acct  9 - Costco</v>
      </c>
      <c r="BG520" t="str">
        <f ca="1"/>
        <v>Kulo Rent</v>
      </c>
      <c r="BH520">
        <f ca="1"/>
        <v>46569</v>
      </c>
      <c r="BI520">
        <f ca="1"/>
        <v>2380</v>
      </c>
      <c r="BJ520" t="str">
        <f ca="1"/>
        <v xml:space="preserve">Acct 10 - </v>
      </c>
      <c r="BK520" t="str">
        <f ca="1"/>
        <v>Kulo Rent</v>
      </c>
      <c r="BL520">
        <f ca="1"/>
        <v>46569</v>
      </c>
      <c r="BM520">
        <f ca="1"/>
        <v>15576.280000000002</v>
      </c>
      <c r="BN520" t="str">
        <f ca="1"/>
        <v xml:space="preserve"> Checking</v>
      </c>
      <c r="BO520" t="str">
        <f ca="1"/>
        <v>Kulo Rent</v>
      </c>
      <c r="BP520">
        <f ca="1"/>
        <v>46569</v>
      </c>
      <c r="BQ520">
        <f ca="1"/>
        <v>-11789.61</v>
      </c>
      <c r="BR520" t="str">
        <f ca="1"/>
        <v xml:space="preserve"> Credit</v>
      </c>
      <c r="BS520" t="str">
        <f ca="1"/>
        <v>Kulo Rent</v>
      </c>
      <c r="BT520">
        <f ca="1"/>
        <v>46569</v>
      </c>
      <c r="BU520">
        <f ca="1"/>
        <v>39216.86</v>
      </c>
      <c r="BV520" t="str">
        <f ca="1"/>
        <v xml:space="preserve"> Savings</v>
      </c>
      <c r="BW520" t="str">
        <f ca="1"/>
        <v>Kulo Rent</v>
      </c>
      <c r="BX520">
        <f ca="1"/>
        <v>46569</v>
      </c>
      <c r="BY520">
        <f ca="1"/>
        <v>45383.53</v>
      </c>
      <c r="BZ520" t="str">
        <f ca="1"/>
        <v xml:space="preserve"> Net Worth</v>
      </c>
    </row>
    <row r="521" spans="1:78" x14ac:dyDescent="0.25">
      <c r="A521" t="str">
        <f ca="1"/>
        <v>Kulo Rent</v>
      </c>
      <c r="B521" s="8">
        <f ca="1"/>
        <v>46569</v>
      </c>
      <c r="C521" s="107">
        <f ca="1"/>
        <v>1805.1600000000044</v>
      </c>
      <c r="D521" t="str">
        <f ca="1"/>
        <v>Acct  1 - US Bank</v>
      </c>
      <c r="F521" t="str">
        <f ca="1"/>
        <v>Rent</v>
      </c>
      <c r="G521" s="8">
        <f ca="1"/>
        <v>46569</v>
      </c>
      <c r="H521" s="107">
        <f ca="1"/>
        <v>14298.310000000001</v>
      </c>
      <c r="I521" s="107">
        <f ca="1"/>
        <v>-11789.61</v>
      </c>
      <c r="J521" s="107">
        <f ca="1"/>
        <v>39216.86</v>
      </c>
      <c r="K521" s="107">
        <f ca="1"/>
        <v>44105.56</v>
      </c>
      <c r="L521" s="107">
        <f ca="1"/>
        <v>527.19000000000437</v>
      </c>
      <c r="M521" s="107">
        <f ca="1"/>
        <v>13771.119999999997</v>
      </c>
      <c r="N521" s="107">
        <f ca="1"/>
        <v>27040.39</v>
      </c>
      <c r="O521" s="107">
        <f ca="1"/>
        <v>114.43</v>
      </c>
      <c r="P521" s="107">
        <f ca="1"/>
        <v>12062.04</v>
      </c>
      <c r="Q521" s="107">
        <f ca="1"/>
        <v>-1350.04</v>
      </c>
      <c r="R521" s="107">
        <f ca="1"/>
        <v>-6167.82</v>
      </c>
      <c r="S521" s="107">
        <f ca="1"/>
        <v>-4271.75</v>
      </c>
      <c r="T521" s="107">
        <f ca="1"/>
        <v>0</v>
      </c>
      <c r="U521" s="107">
        <f ca="1"/>
        <v>2380</v>
      </c>
      <c r="W521" t="str">
        <f ca="1"/>
        <v>Rent</v>
      </c>
      <c r="X521">
        <f ca="1"/>
        <v>46569</v>
      </c>
      <c r="Y521">
        <f ca="1"/>
        <v>527.19000000000437</v>
      </c>
      <c r="Z521" t="str">
        <f ca="1"/>
        <v>Acct  1 - US Bank</v>
      </c>
      <c r="AA521" t="str">
        <f ca="1"/>
        <v>Rent</v>
      </c>
      <c r="AB521">
        <f ca="1"/>
        <v>46569</v>
      </c>
      <c r="AC521">
        <f ca="1"/>
        <v>13771.119999999997</v>
      </c>
      <c r="AD521" t="str">
        <f ca="1"/>
        <v>Acct  2 - Wells Fargo</v>
      </c>
      <c r="AE521" t="str">
        <f ca="1"/>
        <v>Rent</v>
      </c>
      <c r="AF521">
        <f ca="1"/>
        <v>46569</v>
      </c>
      <c r="AG521">
        <f ca="1"/>
        <v>27040.39</v>
      </c>
      <c r="AH521" t="str">
        <f ca="1"/>
        <v>Acct  3 - ADP</v>
      </c>
      <c r="AI521" t="str">
        <f ca="1"/>
        <v>Rent</v>
      </c>
      <c r="AJ521">
        <f ca="1"/>
        <v>46569</v>
      </c>
      <c r="AK521">
        <f ca="1"/>
        <v>114.43</v>
      </c>
      <c r="AL521" t="str">
        <f ca="1"/>
        <v>Acct  4 - Marcus</v>
      </c>
      <c r="AM521" t="str">
        <f ca="1"/>
        <v>Rent</v>
      </c>
      <c r="AN521">
        <f ca="1"/>
        <v>46569</v>
      </c>
      <c r="AO521">
        <f ca="1"/>
        <v>12062.04</v>
      </c>
      <c r="AP521" t="str">
        <f ca="1"/>
        <v>Acct  5 - T.Rowe Price</v>
      </c>
      <c r="AQ521" t="str">
        <f ca="1"/>
        <v>Rent</v>
      </c>
      <c r="AR521">
        <f ca="1"/>
        <v>46569</v>
      </c>
      <c r="AS521">
        <f ca="1"/>
        <v>-1350.04</v>
      </c>
      <c r="AT521" t="str">
        <f ca="1"/>
        <v>Acct  6 - Platinum</v>
      </c>
      <c r="AU521" t="str">
        <f ca="1"/>
        <v>Rent</v>
      </c>
      <c r="AV521">
        <f ca="1"/>
        <v>46569</v>
      </c>
      <c r="AW521">
        <f ca="1"/>
        <v>-6167.82</v>
      </c>
      <c r="AX521" t="str">
        <f ca="1"/>
        <v>Acct  7 - Visa Go</v>
      </c>
      <c r="AY521" t="str">
        <f ca="1"/>
        <v>Rent</v>
      </c>
      <c r="AZ521">
        <f ca="1"/>
        <v>46569</v>
      </c>
      <c r="BA521">
        <f ca="1"/>
        <v>-4271.75</v>
      </c>
      <c r="BB521" t="str">
        <f ca="1"/>
        <v>Acct  8 - CareCredit</v>
      </c>
      <c r="BC521" t="str">
        <f ca="1"/>
        <v>Rent</v>
      </c>
      <c r="BD521">
        <f ca="1"/>
        <v>46569</v>
      </c>
      <c r="BE521">
        <f ca="1"/>
        <v>0</v>
      </c>
      <c r="BF521" t="str">
        <f ca="1"/>
        <v>Acct  9 - Costco</v>
      </c>
      <c r="BG521" t="str">
        <f ca="1"/>
        <v>Rent</v>
      </c>
      <c r="BH521">
        <f ca="1"/>
        <v>46569</v>
      </c>
      <c r="BI521">
        <f ca="1"/>
        <v>2380</v>
      </c>
      <c r="BJ521" t="str">
        <f ca="1"/>
        <v xml:space="preserve">Acct 10 - </v>
      </c>
      <c r="BK521" t="str">
        <f ca="1"/>
        <v>Rent</v>
      </c>
      <c r="BL521">
        <f ca="1"/>
        <v>46569</v>
      </c>
      <c r="BM521">
        <f ca="1"/>
        <v>14298.310000000001</v>
      </c>
      <c r="BN521" t="str">
        <f ca="1"/>
        <v xml:space="preserve"> Checking</v>
      </c>
      <c r="BO521" t="str">
        <f ca="1"/>
        <v>Rent</v>
      </c>
      <c r="BP521">
        <f ca="1"/>
        <v>46569</v>
      </c>
      <c r="BQ521">
        <f ca="1"/>
        <v>-11789.61</v>
      </c>
      <c r="BR521" t="str">
        <f ca="1"/>
        <v xml:space="preserve"> Credit</v>
      </c>
      <c r="BS521" t="str">
        <f ca="1"/>
        <v>Rent</v>
      </c>
      <c r="BT521">
        <f ca="1"/>
        <v>46569</v>
      </c>
      <c r="BU521">
        <f ca="1"/>
        <v>39216.86</v>
      </c>
      <c r="BV521" t="str">
        <f ca="1"/>
        <v xml:space="preserve"> Savings</v>
      </c>
      <c r="BW521" t="str">
        <f ca="1"/>
        <v>Rent</v>
      </c>
      <c r="BX521">
        <f ca="1"/>
        <v>46569</v>
      </c>
      <c r="BY521">
        <f ca="1"/>
        <v>44105.56</v>
      </c>
      <c r="BZ521" t="str">
        <f ca="1"/>
        <v xml:space="preserve"> Net Worth</v>
      </c>
    </row>
    <row r="522" spans="1:78" x14ac:dyDescent="0.25">
      <c r="A522" t="str">
        <f ca="1"/>
        <v>Rent</v>
      </c>
      <c r="B522" s="8">
        <f ca="1"/>
        <v>46569</v>
      </c>
      <c r="C522" s="107">
        <f ca="1"/>
        <v>527.19000000000437</v>
      </c>
      <c r="D522" t="str">
        <f ca="1"/>
        <v>Acct  1 - US Bank</v>
      </c>
      <c r="F522" t="str">
        <f ca="1"/>
        <v>Paycheck</v>
      </c>
      <c r="G522" s="8">
        <f ca="1"/>
        <v>46570</v>
      </c>
      <c r="H522" s="107">
        <f ca="1"/>
        <v>15898.310000000001</v>
      </c>
      <c r="I522" s="107">
        <f ca="1"/>
        <v>-11789.61</v>
      </c>
      <c r="J522" s="107">
        <f ca="1"/>
        <v>39216.86</v>
      </c>
      <c r="K522" s="107">
        <f ca="1"/>
        <v>45705.56</v>
      </c>
      <c r="L522" s="107">
        <f ca="1"/>
        <v>1667.1900000000044</v>
      </c>
      <c r="M522" s="107">
        <f ca="1"/>
        <v>14231.119999999997</v>
      </c>
      <c r="N522" s="107">
        <f ca="1"/>
        <v>27040.39</v>
      </c>
      <c r="O522" s="107">
        <f ca="1"/>
        <v>114.43</v>
      </c>
      <c r="P522" s="107">
        <f ca="1"/>
        <v>12062.04</v>
      </c>
      <c r="Q522" s="107">
        <f ca="1"/>
        <v>-1350.04</v>
      </c>
      <c r="R522" s="107">
        <f ca="1"/>
        <v>-6167.82</v>
      </c>
      <c r="S522" s="107">
        <f ca="1"/>
        <v>-4271.75</v>
      </c>
      <c r="T522" s="107">
        <f ca="1"/>
        <v>0</v>
      </c>
      <c r="U522" s="107">
        <f ca="1"/>
        <v>2380</v>
      </c>
      <c r="W522" t="str">
        <f ca="1"/>
        <v>Paycheck</v>
      </c>
      <c r="X522">
        <f ca="1"/>
        <v>46570</v>
      </c>
      <c r="Y522">
        <f ca="1"/>
        <v>1667.1900000000044</v>
      </c>
      <c r="Z522" t="str">
        <f ca="1"/>
        <v>Acct  1 - US Bank</v>
      </c>
      <c r="AA522" t="str">
        <f ca="1"/>
        <v>Paycheck</v>
      </c>
      <c r="AB522">
        <f ca="1"/>
        <v>46570</v>
      </c>
      <c r="AC522">
        <f ca="1"/>
        <v>14231.119999999997</v>
      </c>
      <c r="AD522" t="str">
        <f ca="1"/>
        <v>Acct  2 - Wells Fargo</v>
      </c>
      <c r="AE522" t="str">
        <f ca="1"/>
        <v>Paycheck</v>
      </c>
      <c r="AF522">
        <f ca="1"/>
        <v>46570</v>
      </c>
      <c r="AG522">
        <f ca="1"/>
        <v>27040.39</v>
      </c>
      <c r="AH522" t="str">
        <f ca="1"/>
        <v>Acct  3 - ADP</v>
      </c>
      <c r="AI522" t="str">
        <f ca="1"/>
        <v>Paycheck</v>
      </c>
      <c r="AJ522">
        <f ca="1"/>
        <v>46570</v>
      </c>
      <c r="AK522">
        <f ca="1"/>
        <v>114.43</v>
      </c>
      <c r="AL522" t="str">
        <f ca="1"/>
        <v>Acct  4 - Marcus</v>
      </c>
      <c r="AM522" t="str">
        <f ca="1"/>
        <v>Paycheck</v>
      </c>
      <c r="AN522">
        <f ca="1"/>
        <v>46570</v>
      </c>
      <c r="AO522">
        <f ca="1"/>
        <v>12062.04</v>
      </c>
      <c r="AP522" t="str">
        <f ca="1"/>
        <v>Acct  5 - T.Rowe Price</v>
      </c>
      <c r="AQ522" t="str">
        <f ca="1"/>
        <v>Paycheck</v>
      </c>
      <c r="AR522">
        <f ca="1"/>
        <v>46570</v>
      </c>
      <c r="AS522">
        <f ca="1"/>
        <v>-1350.04</v>
      </c>
      <c r="AT522" t="str">
        <f ca="1"/>
        <v>Acct  6 - Platinum</v>
      </c>
      <c r="AU522" t="str">
        <f ca="1"/>
        <v>Paycheck</v>
      </c>
      <c r="AV522">
        <f ca="1"/>
        <v>46570</v>
      </c>
      <c r="AW522">
        <f ca="1"/>
        <v>-6167.82</v>
      </c>
      <c r="AX522" t="str">
        <f ca="1"/>
        <v>Acct  7 - Visa Go</v>
      </c>
      <c r="AY522" t="str">
        <f ca="1"/>
        <v>Paycheck</v>
      </c>
      <c r="AZ522">
        <f ca="1"/>
        <v>46570</v>
      </c>
      <c r="BA522">
        <f ca="1"/>
        <v>-4271.75</v>
      </c>
      <c r="BB522" t="str">
        <f ca="1"/>
        <v>Acct  8 - CareCredit</v>
      </c>
      <c r="BC522" t="str">
        <f ca="1"/>
        <v>Paycheck</v>
      </c>
      <c r="BD522">
        <f ca="1"/>
        <v>46570</v>
      </c>
      <c r="BE522">
        <f ca="1"/>
        <v>0</v>
      </c>
      <c r="BF522" t="str">
        <f ca="1"/>
        <v>Acct  9 - Costco</v>
      </c>
      <c r="BG522" t="str">
        <f ca="1"/>
        <v>Paycheck</v>
      </c>
      <c r="BH522">
        <f ca="1"/>
        <v>46570</v>
      </c>
      <c r="BI522">
        <f ca="1"/>
        <v>2380</v>
      </c>
      <c r="BJ522" t="str">
        <f ca="1"/>
        <v xml:space="preserve">Acct 10 - </v>
      </c>
      <c r="BK522" t="str">
        <f ca="1"/>
        <v>Paycheck</v>
      </c>
      <c r="BL522">
        <f ca="1"/>
        <v>46570</v>
      </c>
      <c r="BM522">
        <f ca="1"/>
        <v>15898.310000000001</v>
      </c>
      <c r="BN522" t="str">
        <f ca="1"/>
        <v xml:space="preserve"> Checking</v>
      </c>
      <c r="BO522" t="str">
        <f ca="1"/>
        <v>Paycheck</v>
      </c>
      <c r="BP522">
        <f ca="1"/>
        <v>46570</v>
      </c>
      <c r="BQ522">
        <f ca="1"/>
        <v>-11789.61</v>
      </c>
      <c r="BR522" t="str">
        <f ca="1"/>
        <v xml:space="preserve"> Credit</v>
      </c>
      <c r="BS522" t="str">
        <f ca="1"/>
        <v>Paycheck</v>
      </c>
      <c r="BT522">
        <f ca="1"/>
        <v>46570</v>
      </c>
      <c r="BU522">
        <f ca="1"/>
        <v>39216.86</v>
      </c>
      <c r="BV522" t="str">
        <f ca="1"/>
        <v xml:space="preserve"> Savings</v>
      </c>
      <c r="BW522" t="str">
        <f ca="1"/>
        <v>Paycheck</v>
      </c>
      <c r="BX522">
        <f ca="1"/>
        <v>46570</v>
      </c>
      <c r="BY522">
        <f ca="1"/>
        <v>45705.56</v>
      </c>
      <c r="BZ522" t="str">
        <f ca="1"/>
        <v xml:space="preserve"> Net Worth</v>
      </c>
    </row>
    <row r="523" spans="1:78" x14ac:dyDescent="0.25">
      <c r="A523" t="str">
        <f ca="1"/>
        <v>Paycheck</v>
      </c>
      <c r="B523" s="8">
        <f ca="1"/>
        <v>46570</v>
      </c>
      <c r="C523" s="107">
        <f ca="1"/>
        <v>1667.1900000000044</v>
      </c>
      <c r="D523" t="str">
        <f ca="1"/>
        <v>Acct  1 - US Bank</v>
      </c>
      <c r="F523" t="str">
        <f ca="1"/>
        <v>Ameritas</v>
      </c>
      <c r="G523" s="8">
        <f ca="1"/>
        <v>46570</v>
      </c>
      <c r="H523" s="107">
        <f ca="1"/>
        <v>15898.310000000001</v>
      </c>
      <c r="I523" s="107">
        <f ca="1"/>
        <v>-11789.61</v>
      </c>
      <c r="J523" s="107">
        <f ca="1"/>
        <v>39328.86</v>
      </c>
      <c r="K523" s="107">
        <f ca="1"/>
        <v>45817.56</v>
      </c>
      <c r="L523" s="107">
        <f ca="1"/>
        <v>1667.1900000000044</v>
      </c>
      <c r="M523" s="107">
        <f ca="1"/>
        <v>14231.119999999997</v>
      </c>
      <c r="N523" s="107">
        <f ca="1"/>
        <v>27152.39</v>
      </c>
      <c r="O523" s="107">
        <f ca="1"/>
        <v>114.43</v>
      </c>
      <c r="P523" s="107">
        <f ca="1"/>
        <v>12062.04</v>
      </c>
      <c r="Q523" s="107">
        <f ca="1"/>
        <v>-1350.04</v>
      </c>
      <c r="R523" s="107">
        <f ca="1"/>
        <v>-6167.82</v>
      </c>
      <c r="S523" s="107">
        <f ca="1"/>
        <v>-4271.75</v>
      </c>
      <c r="T523" s="107">
        <f ca="1"/>
        <v>0</v>
      </c>
      <c r="U523" s="107">
        <f ca="1"/>
        <v>2380</v>
      </c>
      <c r="W523" t="str">
        <f ca="1"/>
        <v>Ameritas</v>
      </c>
      <c r="X523">
        <f ca="1"/>
        <v>46570</v>
      </c>
      <c r="Y523">
        <f ca="1"/>
        <v>1667.1900000000044</v>
      </c>
      <c r="Z523" t="str">
        <f ca="1"/>
        <v>Acct  1 - US Bank</v>
      </c>
      <c r="AA523" t="str">
        <f ca="1"/>
        <v>Ameritas</v>
      </c>
      <c r="AB523">
        <f ca="1"/>
        <v>46570</v>
      </c>
      <c r="AC523">
        <f ca="1"/>
        <v>14231.119999999997</v>
      </c>
      <c r="AD523" t="str">
        <f ca="1"/>
        <v>Acct  2 - Wells Fargo</v>
      </c>
      <c r="AE523" t="str">
        <f ca="1"/>
        <v>Ameritas</v>
      </c>
      <c r="AF523">
        <f ca="1"/>
        <v>46570</v>
      </c>
      <c r="AG523">
        <f ca="1"/>
        <v>27152.39</v>
      </c>
      <c r="AH523" t="str">
        <f ca="1"/>
        <v>Acct  3 - ADP</v>
      </c>
      <c r="AI523" t="str">
        <f ca="1"/>
        <v>Ameritas</v>
      </c>
      <c r="AJ523">
        <f ca="1"/>
        <v>46570</v>
      </c>
      <c r="AK523">
        <f ca="1"/>
        <v>114.43</v>
      </c>
      <c r="AL523" t="str">
        <f ca="1"/>
        <v>Acct  4 - Marcus</v>
      </c>
      <c r="AM523" t="str">
        <f ca="1"/>
        <v>Ameritas</v>
      </c>
      <c r="AN523">
        <f ca="1"/>
        <v>46570</v>
      </c>
      <c r="AO523">
        <f ca="1"/>
        <v>12062.04</v>
      </c>
      <c r="AP523" t="str">
        <f ca="1"/>
        <v>Acct  5 - T.Rowe Price</v>
      </c>
      <c r="AQ523" t="str">
        <f ca="1"/>
        <v>Ameritas</v>
      </c>
      <c r="AR523">
        <f ca="1"/>
        <v>46570</v>
      </c>
      <c r="AS523">
        <f ca="1"/>
        <v>-1350.04</v>
      </c>
      <c r="AT523" t="str">
        <f ca="1"/>
        <v>Acct  6 - Platinum</v>
      </c>
      <c r="AU523" t="str">
        <f ca="1"/>
        <v>Ameritas</v>
      </c>
      <c r="AV523">
        <f ca="1"/>
        <v>46570</v>
      </c>
      <c r="AW523">
        <f ca="1"/>
        <v>-6167.82</v>
      </c>
      <c r="AX523" t="str">
        <f ca="1"/>
        <v>Acct  7 - Visa Go</v>
      </c>
      <c r="AY523" t="str">
        <f ca="1"/>
        <v>Ameritas</v>
      </c>
      <c r="AZ523">
        <f ca="1"/>
        <v>46570</v>
      </c>
      <c r="BA523">
        <f ca="1"/>
        <v>-4271.75</v>
      </c>
      <c r="BB523" t="str">
        <f ca="1"/>
        <v>Acct  8 - CareCredit</v>
      </c>
      <c r="BC523" t="str">
        <f ca="1"/>
        <v>Ameritas</v>
      </c>
      <c r="BD523">
        <f ca="1"/>
        <v>46570</v>
      </c>
      <c r="BE523">
        <f ca="1"/>
        <v>0</v>
      </c>
      <c r="BF523" t="str">
        <f ca="1"/>
        <v>Acct  9 - Costco</v>
      </c>
      <c r="BG523" t="str">
        <f ca="1"/>
        <v>Ameritas</v>
      </c>
      <c r="BH523">
        <f ca="1"/>
        <v>46570</v>
      </c>
      <c r="BI523">
        <f ca="1"/>
        <v>2380</v>
      </c>
      <c r="BJ523" t="str">
        <f ca="1"/>
        <v xml:space="preserve">Acct 10 - </v>
      </c>
      <c r="BK523" t="str">
        <f ca="1"/>
        <v>Ameritas</v>
      </c>
      <c r="BL523">
        <f ca="1"/>
        <v>46570</v>
      </c>
      <c r="BM523">
        <f ca="1"/>
        <v>15898.310000000001</v>
      </c>
      <c r="BN523" t="str">
        <f ca="1"/>
        <v xml:space="preserve"> Checking</v>
      </c>
      <c r="BO523" t="str">
        <f ca="1"/>
        <v>Ameritas</v>
      </c>
      <c r="BP523">
        <f ca="1"/>
        <v>46570</v>
      </c>
      <c r="BQ523">
        <f ca="1"/>
        <v>-11789.61</v>
      </c>
      <c r="BR523" t="str">
        <f ca="1"/>
        <v xml:space="preserve"> Credit</v>
      </c>
      <c r="BS523" t="str">
        <f ca="1"/>
        <v>Ameritas</v>
      </c>
      <c r="BT523">
        <f ca="1"/>
        <v>46570</v>
      </c>
      <c r="BU523">
        <f ca="1"/>
        <v>39328.86</v>
      </c>
      <c r="BV523" t="str">
        <f ca="1"/>
        <v xml:space="preserve"> Savings</v>
      </c>
      <c r="BW523" t="str">
        <f ca="1"/>
        <v>Ameritas</v>
      </c>
      <c r="BX523">
        <f ca="1"/>
        <v>46570</v>
      </c>
      <c r="BY523">
        <f ca="1"/>
        <v>45817.56</v>
      </c>
      <c r="BZ523" t="str">
        <f ca="1"/>
        <v xml:space="preserve"> Net Worth</v>
      </c>
    </row>
    <row r="524" spans="1:78" x14ac:dyDescent="0.25">
      <c r="A524" t="str">
        <f ca="1"/>
        <v>Ameritas</v>
      </c>
      <c r="B524" s="8">
        <f ca="1"/>
        <v>46570</v>
      </c>
      <c r="C524" s="107">
        <f ca="1"/>
        <v>1667.1900000000044</v>
      </c>
      <c r="D524" t="str">
        <f ca="1"/>
        <v>Acct  1 - US Bank</v>
      </c>
      <c r="F524" t="str">
        <f ca="1"/>
        <v>Visa Platinum</v>
      </c>
      <c r="G524" s="8">
        <f ca="1"/>
        <v>46571</v>
      </c>
      <c r="H524" s="107">
        <f ca="1"/>
        <v>15669.310000000001</v>
      </c>
      <c r="I524" s="107">
        <f ca="1"/>
        <v>-11478.61</v>
      </c>
      <c r="J524" s="107">
        <f ca="1"/>
        <v>39328.86</v>
      </c>
      <c r="K524" s="107">
        <f ca="1"/>
        <v>45899.56</v>
      </c>
      <c r="L524" s="107">
        <f ca="1"/>
        <v>1438.1900000000044</v>
      </c>
      <c r="M524" s="107">
        <f ca="1"/>
        <v>14231.119999999997</v>
      </c>
      <c r="N524" s="107">
        <f ca="1"/>
        <v>27152.39</v>
      </c>
      <c r="O524" s="107">
        <f ca="1"/>
        <v>114.43</v>
      </c>
      <c r="P524" s="107">
        <f ca="1"/>
        <v>12062.04</v>
      </c>
      <c r="Q524" s="107">
        <f ca="1"/>
        <v>-1039.04</v>
      </c>
      <c r="R524" s="107">
        <f ca="1"/>
        <v>-6167.82</v>
      </c>
      <c r="S524" s="107">
        <f ca="1"/>
        <v>-4271.75</v>
      </c>
      <c r="T524" s="107">
        <f ca="1"/>
        <v>0</v>
      </c>
      <c r="U524" s="107">
        <f ca="1"/>
        <v>2380</v>
      </c>
      <c r="W524" t="str">
        <f ca="1"/>
        <v>Visa Platinum</v>
      </c>
      <c r="X524">
        <f ca="1"/>
        <v>46571</v>
      </c>
      <c r="Y524">
        <f ca="1"/>
        <v>1438.1900000000044</v>
      </c>
      <c r="Z524" t="str">
        <f ca="1"/>
        <v>Acct  1 - US Bank</v>
      </c>
      <c r="AA524" t="str">
        <f ca="1"/>
        <v>Visa Platinum</v>
      </c>
      <c r="AB524">
        <f ca="1"/>
        <v>46571</v>
      </c>
      <c r="AC524">
        <f ca="1"/>
        <v>14231.119999999997</v>
      </c>
      <c r="AD524" t="str">
        <f ca="1"/>
        <v>Acct  2 - Wells Fargo</v>
      </c>
      <c r="AE524" t="str">
        <f ca="1"/>
        <v>Visa Platinum</v>
      </c>
      <c r="AF524">
        <f ca="1"/>
        <v>46571</v>
      </c>
      <c r="AG524">
        <f ca="1"/>
        <v>27152.39</v>
      </c>
      <c r="AH524" t="str">
        <f ca="1"/>
        <v>Acct  3 - ADP</v>
      </c>
      <c r="AI524" t="str">
        <f ca="1"/>
        <v>Visa Platinum</v>
      </c>
      <c r="AJ524">
        <f ca="1"/>
        <v>46571</v>
      </c>
      <c r="AK524">
        <f ca="1"/>
        <v>114.43</v>
      </c>
      <c r="AL524" t="str">
        <f ca="1"/>
        <v>Acct  4 - Marcus</v>
      </c>
      <c r="AM524" t="str">
        <f ca="1"/>
        <v>Visa Platinum</v>
      </c>
      <c r="AN524">
        <f ca="1"/>
        <v>46571</v>
      </c>
      <c r="AO524">
        <f ca="1"/>
        <v>12062.04</v>
      </c>
      <c r="AP524" t="str">
        <f ca="1"/>
        <v>Acct  5 - T.Rowe Price</v>
      </c>
      <c r="AQ524" t="str">
        <f ca="1"/>
        <v>Visa Platinum</v>
      </c>
      <c r="AR524">
        <f ca="1"/>
        <v>46571</v>
      </c>
      <c r="AS524">
        <f ca="1"/>
        <v>-1039.04</v>
      </c>
      <c r="AT524" t="str">
        <f ca="1"/>
        <v>Acct  6 - Platinum</v>
      </c>
      <c r="AU524" t="str">
        <f ca="1"/>
        <v>Visa Platinum</v>
      </c>
      <c r="AV524">
        <f ca="1"/>
        <v>46571</v>
      </c>
      <c r="AW524">
        <f ca="1"/>
        <v>-6167.82</v>
      </c>
      <c r="AX524" t="str">
        <f ca="1"/>
        <v>Acct  7 - Visa Go</v>
      </c>
      <c r="AY524" t="str">
        <f ca="1"/>
        <v>Visa Platinum</v>
      </c>
      <c r="AZ524">
        <f ca="1"/>
        <v>46571</v>
      </c>
      <c r="BA524">
        <f ca="1"/>
        <v>-4271.75</v>
      </c>
      <c r="BB524" t="str">
        <f ca="1"/>
        <v>Acct  8 - CareCredit</v>
      </c>
      <c r="BC524" t="str">
        <f ca="1"/>
        <v>Visa Platinum</v>
      </c>
      <c r="BD524">
        <f ca="1"/>
        <v>46571</v>
      </c>
      <c r="BE524">
        <f ca="1"/>
        <v>0</v>
      </c>
      <c r="BF524" t="str">
        <f ca="1"/>
        <v>Acct  9 - Costco</v>
      </c>
      <c r="BG524" t="str">
        <f ca="1"/>
        <v>Visa Platinum</v>
      </c>
      <c r="BH524">
        <f ca="1"/>
        <v>46571</v>
      </c>
      <c r="BI524">
        <f ca="1"/>
        <v>2380</v>
      </c>
      <c r="BJ524" t="str">
        <f ca="1"/>
        <v xml:space="preserve">Acct 10 - </v>
      </c>
      <c r="BK524" t="str">
        <f ca="1"/>
        <v>Visa Platinum</v>
      </c>
      <c r="BL524">
        <f ca="1"/>
        <v>46571</v>
      </c>
      <c r="BM524">
        <f ca="1"/>
        <v>15669.310000000001</v>
      </c>
      <c r="BN524" t="str">
        <f ca="1"/>
        <v xml:space="preserve"> Checking</v>
      </c>
      <c r="BO524" t="str">
        <f ca="1"/>
        <v>Visa Platinum</v>
      </c>
      <c r="BP524">
        <f ca="1"/>
        <v>46571</v>
      </c>
      <c r="BQ524">
        <f ca="1"/>
        <v>-11478.61</v>
      </c>
      <c r="BR524" t="str">
        <f ca="1"/>
        <v xml:space="preserve"> Credit</v>
      </c>
      <c r="BS524" t="str">
        <f ca="1"/>
        <v>Visa Platinum</v>
      </c>
      <c r="BT524">
        <f ca="1"/>
        <v>46571</v>
      </c>
      <c r="BU524">
        <f ca="1"/>
        <v>39328.86</v>
      </c>
      <c r="BV524" t="str">
        <f ca="1"/>
        <v xml:space="preserve"> Savings</v>
      </c>
      <c r="BW524" t="str">
        <f ca="1"/>
        <v>Visa Platinum</v>
      </c>
      <c r="BX524">
        <f ca="1"/>
        <v>46571</v>
      </c>
      <c r="BY524">
        <f ca="1"/>
        <v>45899.56</v>
      </c>
      <c r="BZ524" t="str">
        <f ca="1"/>
        <v xml:space="preserve"> Net Worth</v>
      </c>
    </row>
    <row r="525" spans="1:78" x14ac:dyDescent="0.25">
      <c r="A525" t="str">
        <f ca="1"/>
        <v>Visa Platinum</v>
      </c>
      <c r="B525" s="8">
        <f ca="1"/>
        <v>46571</v>
      </c>
      <c r="C525" s="107">
        <f ca="1"/>
        <v>1438.1900000000044</v>
      </c>
      <c r="D525" t="str">
        <f ca="1"/>
        <v>Acct  1 - US Bank</v>
      </c>
      <c r="F525" t="str">
        <f ca="1"/>
        <v>Groceries</v>
      </c>
      <c r="G525" s="8">
        <f ca="1"/>
        <v>46571</v>
      </c>
      <c r="H525" s="107">
        <f ca="1"/>
        <v>15469.310000000001</v>
      </c>
      <c r="I525" s="107">
        <f ca="1"/>
        <v>-11478.61</v>
      </c>
      <c r="J525" s="107">
        <f ca="1"/>
        <v>39328.86</v>
      </c>
      <c r="K525" s="107">
        <f ca="1"/>
        <v>45699.56</v>
      </c>
      <c r="L525" s="107">
        <f ca="1"/>
        <v>1438.1900000000044</v>
      </c>
      <c r="M525" s="107">
        <f ca="1"/>
        <v>14031.119999999997</v>
      </c>
      <c r="N525" s="107">
        <f ca="1"/>
        <v>27152.39</v>
      </c>
      <c r="O525" s="107">
        <f ca="1"/>
        <v>114.43</v>
      </c>
      <c r="P525" s="107">
        <f ca="1"/>
        <v>12062.04</v>
      </c>
      <c r="Q525" s="107">
        <f ca="1"/>
        <v>-1039.04</v>
      </c>
      <c r="R525" s="107">
        <f ca="1"/>
        <v>-6167.82</v>
      </c>
      <c r="S525" s="107">
        <f ca="1"/>
        <v>-4271.75</v>
      </c>
      <c r="T525" s="107">
        <f ca="1"/>
        <v>0</v>
      </c>
      <c r="U525" s="107">
        <f ca="1"/>
        <v>2380</v>
      </c>
      <c r="W525" t="str">
        <f ca="1"/>
        <v>Groceries</v>
      </c>
      <c r="X525">
        <f ca="1"/>
        <v>46571</v>
      </c>
      <c r="Y525">
        <f ca="1"/>
        <v>1438.1900000000044</v>
      </c>
      <c r="Z525" t="str">
        <f ca="1"/>
        <v>Acct  1 - US Bank</v>
      </c>
      <c r="AA525" t="str">
        <f ca="1"/>
        <v>Groceries</v>
      </c>
      <c r="AB525">
        <f ca="1"/>
        <v>46571</v>
      </c>
      <c r="AC525">
        <f ca="1"/>
        <v>14031.119999999997</v>
      </c>
      <c r="AD525" t="str">
        <f ca="1"/>
        <v>Acct  2 - Wells Fargo</v>
      </c>
      <c r="AE525" t="str">
        <f ca="1"/>
        <v>Groceries</v>
      </c>
      <c r="AF525">
        <f ca="1"/>
        <v>46571</v>
      </c>
      <c r="AG525">
        <f ca="1"/>
        <v>27152.39</v>
      </c>
      <c r="AH525" t="str">
        <f ca="1"/>
        <v>Acct  3 - ADP</v>
      </c>
      <c r="AI525" t="str">
        <f ca="1"/>
        <v>Groceries</v>
      </c>
      <c r="AJ525">
        <f ca="1"/>
        <v>46571</v>
      </c>
      <c r="AK525">
        <f ca="1"/>
        <v>114.43</v>
      </c>
      <c r="AL525" t="str">
        <f ca="1"/>
        <v>Acct  4 - Marcus</v>
      </c>
      <c r="AM525" t="str">
        <f ca="1"/>
        <v>Groceries</v>
      </c>
      <c r="AN525">
        <f ca="1"/>
        <v>46571</v>
      </c>
      <c r="AO525">
        <f ca="1"/>
        <v>12062.04</v>
      </c>
      <c r="AP525" t="str">
        <f ca="1"/>
        <v>Acct  5 - T.Rowe Price</v>
      </c>
      <c r="AQ525" t="str">
        <f ca="1"/>
        <v>Groceries</v>
      </c>
      <c r="AR525">
        <f ca="1"/>
        <v>46571</v>
      </c>
      <c r="AS525">
        <f ca="1"/>
        <v>-1039.04</v>
      </c>
      <c r="AT525" t="str">
        <f ca="1"/>
        <v>Acct  6 - Platinum</v>
      </c>
      <c r="AU525" t="str">
        <f ca="1"/>
        <v>Groceries</v>
      </c>
      <c r="AV525">
        <f ca="1"/>
        <v>46571</v>
      </c>
      <c r="AW525">
        <f ca="1"/>
        <v>-6167.82</v>
      </c>
      <c r="AX525" t="str">
        <f ca="1"/>
        <v>Acct  7 - Visa Go</v>
      </c>
      <c r="AY525" t="str">
        <f ca="1"/>
        <v>Groceries</v>
      </c>
      <c r="AZ525">
        <f ca="1"/>
        <v>46571</v>
      </c>
      <c r="BA525">
        <f ca="1"/>
        <v>-4271.75</v>
      </c>
      <c r="BB525" t="str">
        <f ca="1"/>
        <v>Acct  8 - CareCredit</v>
      </c>
      <c r="BC525" t="str">
        <f ca="1"/>
        <v>Groceries</v>
      </c>
      <c r="BD525">
        <f ca="1"/>
        <v>46571</v>
      </c>
      <c r="BE525">
        <f ca="1"/>
        <v>0</v>
      </c>
      <c r="BF525" t="str">
        <f ca="1"/>
        <v>Acct  9 - Costco</v>
      </c>
      <c r="BG525" t="str">
        <f ca="1"/>
        <v>Groceries</v>
      </c>
      <c r="BH525">
        <f ca="1"/>
        <v>46571</v>
      </c>
      <c r="BI525">
        <f ca="1"/>
        <v>2380</v>
      </c>
      <c r="BJ525" t="str">
        <f ca="1"/>
        <v xml:space="preserve">Acct 10 - </v>
      </c>
      <c r="BK525" t="str">
        <f ca="1"/>
        <v>Groceries</v>
      </c>
      <c r="BL525">
        <f ca="1"/>
        <v>46571</v>
      </c>
      <c r="BM525">
        <f ca="1"/>
        <v>15469.310000000001</v>
      </c>
      <c r="BN525" t="str">
        <f ca="1"/>
        <v xml:space="preserve"> Checking</v>
      </c>
      <c r="BO525" t="str">
        <f ca="1"/>
        <v>Groceries</v>
      </c>
      <c r="BP525">
        <f ca="1"/>
        <v>46571</v>
      </c>
      <c r="BQ525">
        <f ca="1"/>
        <v>-11478.61</v>
      </c>
      <c r="BR525" t="str">
        <f ca="1"/>
        <v xml:space="preserve"> Credit</v>
      </c>
      <c r="BS525" t="str">
        <f ca="1"/>
        <v>Groceries</v>
      </c>
      <c r="BT525">
        <f ca="1"/>
        <v>46571</v>
      </c>
      <c r="BU525">
        <f ca="1"/>
        <v>39328.86</v>
      </c>
      <c r="BV525" t="str">
        <f ca="1"/>
        <v xml:space="preserve"> Savings</v>
      </c>
      <c r="BW525" t="str">
        <f ca="1"/>
        <v>Groceries</v>
      </c>
      <c r="BX525">
        <f ca="1"/>
        <v>46571</v>
      </c>
      <c r="BY525">
        <f ca="1"/>
        <v>45699.56</v>
      </c>
      <c r="BZ525" t="str">
        <f ca="1"/>
        <v xml:space="preserve"> Net Worth</v>
      </c>
    </row>
    <row r="526" spans="1:78" x14ac:dyDescent="0.25">
      <c r="A526" t="str">
        <f ca="1"/>
        <v>Groceries</v>
      </c>
      <c r="B526" s="8">
        <f ca="1"/>
        <v>46571</v>
      </c>
      <c r="C526" s="107">
        <f ca="1"/>
        <v>1438.1900000000044</v>
      </c>
      <c r="D526" t="str">
        <f ca="1"/>
        <v>Acct  1 - US Bank</v>
      </c>
      <c r="F526" t="str">
        <f ca="1"/>
        <v>Food &amp; Drinks</v>
      </c>
      <c r="G526" s="8">
        <f ca="1"/>
        <v>46571</v>
      </c>
      <c r="H526" s="107">
        <f ca="1"/>
        <v>15269.310000000001</v>
      </c>
      <c r="I526" s="107">
        <f ca="1"/>
        <v>-11478.61</v>
      </c>
      <c r="J526" s="107">
        <f ca="1"/>
        <v>39328.86</v>
      </c>
      <c r="K526" s="107">
        <f ca="1"/>
        <v>45499.56</v>
      </c>
      <c r="L526" s="107">
        <f ca="1"/>
        <v>1438.1900000000044</v>
      </c>
      <c r="M526" s="107">
        <f ca="1"/>
        <v>13831.119999999997</v>
      </c>
      <c r="N526" s="107">
        <f ca="1"/>
        <v>27152.39</v>
      </c>
      <c r="O526" s="107">
        <f ca="1"/>
        <v>114.43</v>
      </c>
      <c r="P526" s="107">
        <f ca="1"/>
        <v>12062.04</v>
      </c>
      <c r="Q526" s="107">
        <f ca="1"/>
        <v>-1039.04</v>
      </c>
      <c r="R526" s="107">
        <f ca="1"/>
        <v>-6167.82</v>
      </c>
      <c r="S526" s="107">
        <f ca="1"/>
        <v>-4271.75</v>
      </c>
      <c r="T526" s="107">
        <f ca="1"/>
        <v>0</v>
      </c>
      <c r="U526" s="107">
        <f ca="1"/>
        <v>2380</v>
      </c>
      <c r="W526" t="str">
        <f ca="1"/>
        <v>Food &amp; Drinks</v>
      </c>
      <c r="X526">
        <f ca="1"/>
        <v>46571</v>
      </c>
      <c r="Y526">
        <f ca="1"/>
        <v>1438.1900000000044</v>
      </c>
      <c r="Z526" t="str">
        <f ca="1"/>
        <v>Acct  1 - US Bank</v>
      </c>
      <c r="AA526" t="str">
        <f ca="1"/>
        <v>Food &amp; Drinks</v>
      </c>
      <c r="AB526">
        <f ca="1"/>
        <v>46571</v>
      </c>
      <c r="AC526">
        <f ca="1"/>
        <v>13831.119999999997</v>
      </c>
      <c r="AD526" t="str">
        <f ca="1"/>
        <v>Acct  2 - Wells Fargo</v>
      </c>
      <c r="AE526" t="str">
        <f ca="1"/>
        <v>Food &amp; Drinks</v>
      </c>
      <c r="AF526">
        <f ca="1"/>
        <v>46571</v>
      </c>
      <c r="AG526">
        <f ca="1"/>
        <v>27152.39</v>
      </c>
      <c r="AH526" t="str">
        <f ca="1"/>
        <v>Acct  3 - ADP</v>
      </c>
      <c r="AI526" t="str">
        <f ca="1"/>
        <v>Food &amp; Drinks</v>
      </c>
      <c r="AJ526">
        <f ca="1"/>
        <v>46571</v>
      </c>
      <c r="AK526">
        <f ca="1"/>
        <v>114.43</v>
      </c>
      <c r="AL526" t="str">
        <f ca="1"/>
        <v>Acct  4 - Marcus</v>
      </c>
      <c r="AM526" t="str">
        <f ca="1"/>
        <v>Food &amp; Drinks</v>
      </c>
      <c r="AN526">
        <f ca="1"/>
        <v>46571</v>
      </c>
      <c r="AO526">
        <f ca="1"/>
        <v>12062.04</v>
      </c>
      <c r="AP526" t="str">
        <f ca="1"/>
        <v>Acct  5 - T.Rowe Price</v>
      </c>
      <c r="AQ526" t="str">
        <f ca="1"/>
        <v>Food &amp; Drinks</v>
      </c>
      <c r="AR526">
        <f ca="1"/>
        <v>46571</v>
      </c>
      <c r="AS526">
        <f ca="1"/>
        <v>-1039.04</v>
      </c>
      <c r="AT526" t="str">
        <f ca="1"/>
        <v>Acct  6 - Platinum</v>
      </c>
      <c r="AU526" t="str">
        <f ca="1"/>
        <v>Food &amp; Drinks</v>
      </c>
      <c r="AV526">
        <f ca="1"/>
        <v>46571</v>
      </c>
      <c r="AW526">
        <f ca="1"/>
        <v>-6167.82</v>
      </c>
      <c r="AX526" t="str">
        <f ca="1"/>
        <v>Acct  7 - Visa Go</v>
      </c>
      <c r="AY526" t="str">
        <f ca="1"/>
        <v>Food &amp; Drinks</v>
      </c>
      <c r="AZ526">
        <f ca="1"/>
        <v>46571</v>
      </c>
      <c r="BA526">
        <f ca="1"/>
        <v>-4271.75</v>
      </c>
      <c r="BB526" t="str">
        <f ca="1"/>
        <v>Acct  8 - CareCredit</v>
      </c>
      <c r="BC526" t="str">
        <f ca="1"/>
        <v>Food &amp; Drinks</v>
      </c>
      <c r="BD526">
        <f ca="1"/>
        <v>46571</v>
      </c>
      <c r="BE526">
        <f ca="1"/>
        <v>0</v>
      </c>
      <c r="BF526" t="str">
        <f ca="1"/>
        <v>Acct  9 - Costco</v>
      </c>
      <c r="BG526" t="str">
        <f ca="1"/>
        <v>Food &amp; Drinks</v>
      </c>
      <c r="BH526">
        <f ca="1"/>
        <v>46571</v>
      </c>
      <c r="BI526">
        <f ca="1"/>
        <v>2380</v>
      </c>
      <c r="BJ526" t="str">
        <f ca="1"/>
        <v xml:space="preserve">Acct 10 - </v>
      </c>
      <c r="BK526" t="str">
        <f ca="1"/>
        <v>Food &amp; Drinks</v>
      </c>
      <c r="BL526">
        <f ca="1"/>
        <v>46571</v>
      </c>
      <c r="BM526">
        <f ca="1"/>
        <v>15269.310000000001</v>
      </c>
      <c r="BN526" t="str">
        <f ca="1"/>
        <v xml:space="preserve"> Checking</v>
      </c>
      <c r="BO526" t="str">
        <f ca="1"/>
        <v>Food &amp; Drinks</v>
      </c>
      <c r="BP526">
        <f ca="1"/>
        <v>46571</v>
      </c>
      <c r="BQ526">
        <f ca="1"/>
        <v>-11478.61</v>
      </c>
      <c r="BR526" t="str">
        <f ca="1"/>
        <v xml:space="preserve"> Credit</v>
      </c>
      <c r="BS526" t="str">
        <f ca="1"/>
        <v>Food &amp; Drinks</v>
      </c>
      <c r="BT526">
        <f ca="1"/>
        <v>46571</v>
      </c>
      <c r="BU526">
        <f ca="1"/>
        <v>39328.86</v>
      </c>
      <c r="BV526" t="str">
        <f ca="1"/>
        <v xml:space="preserve"> Savings</v>
      </c>
      <c r="BW526" t="str">
        <f ca="1"/>
        <v>Food &amp; Drinks</v>
      </c>
      <c r="BX526">
        <f ca="1"/>
        <v>46571</v>
      </c>
      <c r="BY526">
        <f ca="1"/>
        <v>45499.56</v>
      </c>
      <c r="BZ526" t="str">
        <f ca="1"/>
        <v xml:space="preserve"> Net Worth</v>
      </c>
    </row>
    <row r="527" spans="1:78" x14ac:dyDescent="0.25">
      <c r="A527" t="str">
        <f ca="1"/>
        <v>Food &amp; Drinks</v>
      </c>
      <c r="B527" s="8">
        <f ca="1"/>
        <v>46571</v>
      </c>
      <c r="C527" s="107">
        <f ca="1"/>
        <v>1438.1900000000044</v>
      </c>
      <c r="D527" t="str">
        <f ca="1"/>
        <v>Acct  1 - US Bank</v>
      </c>
      <c r="F527" t="str">
        <f ca="1"/>
        <v>Kulo Internet</v>
      </c>
      <c r="G527" s="8">
        <f ca="1"/>
        <v>46573</v>
      </c>
      <c r="H527" s="107">
        <f ca="1"/>
        <v>15241.310000000001</v>
      </c>
      <c r="I527" s="107">
        <f ca="1"/>
        <v>-11478.61</v>
      </c>
      <c r="J527" s="107">
        <f ca="1"/>
        <v>39328.86</v>
      </c>
      <c r="K527" s="107">
        <f ca="1"/>
        <v>45471.56</v>
      </c>
      <c r="L527" s="107">
        <f ca="1"/>
        <v>1410.1900000000044</v>
      </c>
      <c r="M527" s="107">
        <f ca="1"/>
        <v>13831.119999999997</v>
      </c>
      <c r="N527" s="107">
        <f ca="1"/>
        <v>27152.39</v>
      </c>
      <c r="O527" s="107">
        <f ca="1"/>
        <v>114.43</v>
      </c>
      <c r="P527" s="107">
        <f ca="1"/>
        <v>12062.04</v>
      </c>
      <c r="Q527" s="107">
        <f ca="1"/>
        <v>-1039.04</v>
      </c>
      <c r="R527" s="107">
        <f ca="1"/>
        <v>-6167.82</v>
      </c>
      <c r="S527" s="107">
        <f ca="1"/>
        <v>-4271.75</v>
      </c>
      <c r="T527" s="107">
        <f ca="1"/>
        <v>0</v>
      </c>
      <c r="U527" s="107">
        <f ca="1"/>
        <v>2380</v>
      </c>
      <c r="W527" t="str">
        <f ca="1"/>
        <v>Kulo Internet</v>
      </c>
      <c r="X527">
        <f ca="1"/>
        <v>46573</v>
      </c>
      <c r="Y527">
        <f ca="1"/>
        <v>1410.1900000000044</v>
      </c>
      <c r="Z527" t="str">
        <f ca="1"/>
        <v>Acct  1 - US Bank</v>
      </c>
      <c r="AA527" t="str">
        <f ca="1"/>
        <v>Kulo Internet</v>
      </c>
      <c r="AB527">
        <f ca="1"/>
        <v>46573</v>
      </c>
      <c r="AC527">
        <f ca="1"/>
        <v>13831.119999999997</v>
      </c>
      <c r="AD527" t="str">
        <f ca="1"/>
        <v>Acct  2 - Wells Fargo</v>
      </c>
      <c r="AE527" t="str">
        <f ca="1"/>
        <v>Kulo Internet</v>
      </c>
      <c r="AF527">
        <f ca="1"/>
        <v>46573</v>
      </c>
      <c r="AG527">
        <f ca="1"/>
        <v>27152.39</v>
      </c>
      <c r="AH527" t="str">
        <f ca="1"/>
        <v>Acct  3 - ADP</v>
      </c>
      <c r="AI527" t="str">
        <f ca="1"/>
        <v>Kulo Internet</v>
      </c>
      <c r="AJ527">
        <f ca="1"/>
        <v>46573</v>
      </c>
      <c r="AK527">
        <f ca="1"/>
        <v>114.43</v>
      </c>
      <c r="AL527" t="str">
        <f ca="1"/>
        <v>Acct  4 - Marcus</v>
      </c>
      <c r="AM527" t="str">
        <f ca="1"/>
        <v>Kulo Internet</v>
      </c>
      <c r="AN527">
        <f ca="1"/>
        <v>46573</v>
      </c>
      <c r="AO527">
        <f ca="1"/>
        <v>12062.04</v>
      </c>
      <c r="AP527" t="str">
        <f ca="1"/>
        <v>Acct  5 - T.Rowe Price</v>
      </c>
      <c r="AQ527" t="str">
        <f ca="1"/>
        <v>Kulo Internet</v>
      </c>
      <c r="AR527">
        <f ca="1"/>
        <v>46573</v>
      </c>
      <c r="AS527">
        <f ca="1"/>
        <v>-1039.04</v>
      </c>
      <c r="AT527" t="str">
        <f ca="1"/>
        <v>Acct  6 - Platinum</v>
      </c>
      <c r="AU527" t="str">
        <f ca="1"/>
        <v>Kulo Internet</v>
      </c>
      <c r="AV527">
        <f ca="1"/>
        <v>46573</v>
      </c>
      <c r="AW527">
        <f ca="1"/>
        <v>-6167.82</v>
      </c>
      <c r="AX527" t="str">
        <f ca="1"/>
        <v>Acct  7 - Visa Go</v>
      </c>
      <c r="AY527" t="str">
        <f ca="1"/>
        <v>Kulo Internet</v>
      </c>
      <c r="AZ527">
        <f ca="1"/>
        <v>46573</v>
      </c>
      <c r="BA527">
        <f ca="1"/>
        <v>-4271.75</v>
      </c>
      <c r="BB527" t="str">
        <f ca="1"/>
        <v>Acct  8 - CareCredit</v>
      </c>
      <c r="BC527" t="str">
        <f ca="1"/>
        <v>Kulo Internet</v>
      </c>
      <c r="BD527">
        <f ca="1"/>
        <v>46573</v>
      </c>
      <c r="BE527">
        <f ca="1"/>
        <v>0</v>
      </c>
      <c r="BF527" t="str">
        <f ca="1"/>
        <v>Acct  9 - Costco</v>
      </c>
      <c r="BG527" t="str">
        <f ca="1"/>
        <v>Kulo Internet</v>
      </c>
      <c r="BH527">
        <f ca="1"/>
        <v>46573</v>
      </c>
      <c r="BI527">
        <f ca="1"/>
        <v>2380</v>
      </c>
      <c r="BJ527" t="str">
        <f ca="1"/>
        <v xml:space="preserve">Acct 10 - </v>
      </c>
      <c r="BK527" t="str">
        <f ca="1"/>
        <v>Kulo Internet</v>
      </c>
      <c r="BL527">
        <f ca="1"/>
        <v>46573</v>
      </c>
      <c r="BM527">
        <f ca="1"/>
        <v>15241.310000000001</v>
      </c>
      <c r="BN527" t="str">
        <f ca="1"/>
        <v xml:space="preserve"> Checking</v>
      </c>
      <c r="BO527" t="str">
        <f ca="1"/>
        <v>Kulo Internet</v>
      </c>
      <c r="BP527">
        <f ca="1"/>
        <v>46573</v>
      </c>
      <c r="BQ527">
        <f ca="1"/>
        <v>-11478.61</v>
      </c>
      <c r="BR527" t="str">
        <f ca="1"/>
        <v xml:space="preserve"> Credit</v>
      </c>
      <c r="BS527" t="str">
        <f ca="1"/>
        <v>Kulo Internet</v>
      </c>
      <c r="BT527">
        <f ca="1"/>
        <v>46573</v>
      </c>
      <c r="BU527">
        <f ca="1"/>
        <v>39328.86</v>
      </c>
      <c r="BV527" t="str">
        <f ca="1"/>
        <v xml:space="preserve"> Savings</v>
      </c>
      <c r="BW527" t="str">
        <f ca="1"/>
        <v>Kulo Internet</v>
      </c>
      <c r="BX527">
        <f ca="1"/>
        <v>46573</v>
      </c>
      <c r="BY527">
        <f ca="1"/>
        <v>45471.56</v>
      </c>
      <c r="BZ527" t="str">
        <f ca="1"/>
        <v xml:space="preserve"> Net Worth</v>
      </c>
    </row>
    <row r="528" spans="1:78" x14ac:dyDescent="0.25">
      <c r="A528" t="str">
        <f ca="1"/>
        <v>Kulo Internet</v>
      </c>
      <c r="B528" s="8">
        <f ca="1"/>
        <v>46573</v>
      </c>
      <c r="C528" s="107">
        <f ca="1"/>
        <v>1410.1900000000044</v>
      </c>
      <c r="D528" t="str">
        <f ca="1"/>
        <v>Acct  1 - US Bank</v>
      </c>
      <c r="F528" t="str">
        <f ca="1"/>
        <v>Cese Phone</v>
      </c>
      <c r="G528" s="8">
        <f ca="1"/>
        <v>46573</v>
      </c>
      <c r="H528" s="107">
        <f ca="1"/>
        <v>15099.310000000001</v>
      </c>
      <c r="I528" s="107">
        <f ca="1"/>
        <v>-11478.61</v>
      </c>
      <c r="J528" s="107">
        <f ca="1"/>
        <v>39328.86</v>
      </c>
      <c r="K528" s="107">
        <f ca="1"/>
        <v>45329.56</v>
      </c>
      <c r="L528" s="107">
        <f ca="1"/>
        <v>1268.1900000000044</v>
      </c>
      <c r="M528" s="107">
        <f ca="1"/>
        <v>13831.119999999997</v>
      </c>
      <c r="N528" s="107">
        <f ca="1"/>
        <v>27152.39</v>
      </c>
      <c r="O528" s="107">
        <f ca="1"/>
        <v>114.43</v>
      </c>
      <c r="P528" s="107">
        <f ca="1"/>
        <v>12062.04</v>
      </c>
      <c r="Q528" s="107">
        <f ca="1"/>
        <v>-1039.04</v>
      </c>
      <c r="R528" s="107">
        <f ca="1"/>
        <v>-6167.82</v>
      </c>
      <c r="S528" s="107">
        <f ca="1"/>
        <v>-4271.75</v>
      </c>
      <c r="T528" s="107">
        <f ca="1"/>
        <v>0</v>
      </c>
      <c r="U528" s="107">
        <f ca="1"/>
        <v>2380</v>
      </c>
      <c r="W528" t="str">
        <f ca="1"/>
        <v>Cese Phone</v>
      </c>
      <c r="X528">
        <f ca="1"/>
        <v>46573</v>
      </c>
      <c r="Y528">
        <f ca="1"/>
        <v>1268.1900000000044</v>
      </c>
      <c r="Z528" t="str">
        <f ca="1"/>
        <v>Acct  1 - US Bank</v>
      </c>
      <c r="AA528" t="str">
        <f ca="1"/>
        <v>Cese Phone</v>
      </c>
      <c r="AB528">
        <f ca="1"/>
        <v>46573</v>
      </c>
      <c r="AC528">
        <f ca="1"/>
        <v>13831.119999999997</v>
      </c>
      <c r="AD528" t="str">
        <f ca="1"/>
        <v>Acct  2 - Wells Fargo</v>
      </c>
      <c r="AE528" t="str">
        <f ca="1"/>
        <v>Cese Phone</v>
      </c>
      <c r="AF528">
        <f ca="1"/>
        <v>46573</v>
      </c>
      <c r="AG528">
        <f ca="1"/>
        <v>27152.39</v>
      </c>
      <c r="AH528" t="str">
        <f ca="1"/>
        <v>Acct  3 - ADP</v>
      </c>
      <c r="AI528" t="str">
        <f ca="1"/>
        <v>Cese Phone</v>
      </c>
      <c r="AJ528">
        <f ca="1"/>
        <v>46573</v>
      </c>
      <c r="AK528">
        <f ca="1"/>
        <v>114.43</v>
      </c>
      <c r="AL528" t="str">
        <f ca="1"/>
        <v>Acct  4 - Marcus</v>
      </c>
      <c r="AM528" t="str">
        <f ca="1"/>
        <v>Cese Phone</v>
      </c>
      <c r="AN528">
        <f ca="1"/>
        <v>46573</v>
      </c>
      <c r="AO528">
        <f ca="1"/>
        <v>12062.04</v>
      </c>
      <c r="AP528" t="str">
        <f ca="1"/>
        <v>Acct  5 - T.Rowe Price</v>
      </c>
      <c r="AQ528" t="str">
        <f ca="1"/>
        <v>Cese Phone</v>
      </c>
      <c r="AR528">
        <f ca="1"/>
        <v>46573</v>
      </c>
      <c r="AS528">
        <f ca="1"/>
        <v>-1039.04</v>
      </c>
      <c r="AT528" t="str">
        <f ca="1"/>
        <v>Acct  6 - Platinum</v>
      </c>
      <c r="AU528" t="str">
        <f ca="1"/>
        <v>Cese Phone</v>
      </c>
      <c r="AV528">
        <f ca="1"/>
        <v>46573</v>
      </c>
      <c r="AW528">
        <f ca="1"/>
        <v>-6167.82</v>
      </c>
      <c r="AX528" t="str">
        <f ca="1"/>
        <v>Acct  7 - Visa Go</v>
      </c>
      <c r="AY528" t="str">
        <f ca="1"/>
        <v>Cese Phone</v>
      </c>
      <c r="AZ528">
        <f ca="1"/>
        <v>46573</v>
      </c>
      <c r="BA528">
        <f ca="1"/>
        <v>-4271.75</v>
      </c>
      <c r="BB528" t="str">
        <f ca="1"/>
        <v>Acct  8 - CareCredit</v>
      </c>
      <c r="BC528" t="str">
        <f ca="1"/>
        <v>Cese Phone</v>
      </c>
      <c r="BD528">
        <f ca="1"/>
        <v>46573</v>
      </c>
      <c r="BE528">
        <f ca="1"/>
        <v>0</v>
      </c>
      <c r="BF528" t="str">
        <f ca="1"/>
        <v>Acct  9 - Costco</v>
      </c>
      <c r="BG528" t="str">
        <f ca="1"/>
        <v>Cese Phone</v>
      </c>
      <c r="BH528">
        <f ca="1"/>
        <v>46573</v>
      </c>
      <c r="BI528">
        <f ca="1"/>
        <v>2380</v>
      </c>
      <c r="BJ528" t="str">
        <f ca="1"/>
        <v xml:space="preserve">Acct 10 - </v>
      </c>
      <c r="BK528" t="str">
        <f ca="1"/>
        <v>Cese Phone</v>
      </c>
      <c r="BL528">
        <f ca="1"/>
        <v>46573</v>
      </c>
      <c r="BM528">
        <f ca="1"/>
        <v>15099.310000000001</v>
      </c>
      <c r="BN528" t="str">
        <f ca="1"/>
        <v xml:space="preserve"> Checking</v>
      </c>
      <c r="BO528" t="str">
        <f ca="1"/>
        <v>Cese Phone</v>
      </c>
      <c r="BP528">
        <f ca="1"/>
        <v>46573</v>
      </c>
      <c r="BQ528">
        <f ca="1"/>
        <v>-11478.61</v>
      </c>
      <c r="BR528" t="str">
        <f ca="1"/>
        <v xml:space="preserve"> Credit</v>
      </c>
      <c r="BS528" t="str">
        <f ca="1"/>
        <v>Cese Phone</v>
      </c>
      <c r="BT528">
        <f ca="1"/>
        <v>46573</v>
      </c>
      <c r="BU528">
        <f ca="1"/>
        <v>39328.86</v>
      </c>
      <c r="BV528" t="str">
        <f ca="1"/>
        <v xml:space="preserve"> Savings</v>
      </c>
      <c r="BW528" t="str">
        <f ca="1"/>
        <v>Cese Phone</v>
      </c>
      <c r="BX528">
        <f ca="1"/>
        <v>46573</v>
      </c>
      <c r="BY528">
        <f ca="1"/>
        <v>45329.56</v>
      </c>
      <c r="BZ528" t="str">
        <f ca="1"/>
        <v xml:space="preserve"> Net Worth</v>
      </c>
    </row>
    <row r="529" spans="1:78" x14ac:dyDescent="0.25">
      <c r="A529" t="str">
        <f ca="1"/>
        <v>Cese Phone</v>
      </c>
      <c r="B529" s="8">
        <f ca="1"/>
        <v>46573</v>
      </c>
      <c r="C529" s="107">
        <f ca="1"/>
        <v>1268.1900000000044</v>
      </c>
      <c r="D529" t="str">
        <f ca="1"/>
        <v>Acct  1 - US Bank</v>
      </c>
      <c r="F529" t="str">
        <f ca="1"/>
        <v>Phone</v>
      </c>
      <c r="G529" s="8">
        <f ca="1"/>
        <v>46573</v>
      </c>
      <c r="H529" s="107">
        <f ca="1"/>
        <v>14948.640000000001</v>
      </c>
      <c r="I529" s="107">
        <f ca="1"/>
        <v>-11478.61</v>
      </c>
      <c r="J529" s="107">
        <f ca="1"/>
        <v>39328.86</v>
      </c>
      <c r="K529" s="107">
        <f ca="1"/>
        <v>45178.89</v>
      </c>
      <c r="L529" s="107">
        <f ca="1"/>
        <v>1117.5200000000043</v>
      </c>
      <c r="M529" s="107">
        <f ca="1"/>
        <v>13831.119999999997</v>
      </c>
      <c r="N529" s="107">
        <f ca="1"/>
        <v>27152.39</v>
      </c>
      <c r="O529" s="107">
        <f ca="1"/>
        <v>114.43</v>
      </c>
      <c r="P529" s="107">
        <f ca="1"/>
        <v>12062.04</v>
      </c>
      <c r="Q529" s="107">
        <f ca="1"/>
        <v>-1039.04</v>
      </c>
      <c r="R529" s="107">
        <f ca="1"/>
        <v>-6167.82</v>
      </c>
      <c r="S529" s="107">
        <f ca="1"/>
        <v>-4271.75</v>
      </c>
      <c r="T529" s="107">
        <f ca="1"/>
        <v>0</v>
      </c>
      <c r="U529" s="107">
        <f ca="1"/>
        <v>2380</v>
      </c>
      <c r="W529" t="str">
        <f ca="1"/>
        <v>Phone</v>
      </c>
      <c r="X529">
        <f ca="1"/>
        <v>46573</v>
      </c>
      <c r="Y529">
        <f ca="1"/>
        <v>1117.5200000000043</v>
      </c>
      <c r="Z529" t="str">
        <f ca="1"/>
        <v>Acct  1 - US Bank</v>
      </c>
      <c r="AA529" t="str">
        <f ca="1"/>
        <v>Phone</v>
      </c>
      <c r="AB529">
        <f ca="1"/>
        <v>46573</v>
      </c>
      <c r="AC529">
        <f ca="1"/>
        <v>13831.119999999997</v>
      </c>
      <c r="AD529" t="str">
        <f ca="1"/>
        <v>Acct  2 - Wells Fargo</v>
      </c>
      <c r="AE529" t="str">
        <f ca="1"/>
        <v>Phone</v>
      </c>
      <c r="AF529">
        <f ca="1"/>
        <v>46573</v>
      </c>
      <c r="AG529">
        <f ca="1"/>
        <v>27152.39</v>
      </c>
      <c r="AH529" t="str">
        <f ca="1"/>
        <v>Acct  3 - ADP</v>
      </c>
      <c r="AI529" t="str">
        <f ca="1"/>
        <v>Phone</v>
      </c>
      <c r="AJ529">
        <f ca="1"/>
        <v>46573</v>
      </c>
      <c r="AK529">
        <f ca="1"/>
        <v>114.43</v>
      </c>
      <c r="AL529" t="str">
        <f ca="1"/>
        <v>Acct  4 - Marcus</v>
      </c>
      <c r="AM529" t="str">
        <f ca="1"/>
        <v>Phone</v>
      </c>
      <c r="AN529">
        <f ca="1"/>
        <v>46573</v>
      </c>
      <c r="AO529">
        <f ca="1"/>
        <v>12062.04</v>
      </c>
      <c r="AP529" t="str">
        <f ca="1"/>
        <v>Acct  5 - T.Rowe Price</v>
      </c>
      <c r="AQ529" t="str">
        <f ca="1"/>
        <v>Phone</v>
      </c>
      <c r="AR529">
        <f ca="1"/>
        <v>46573</v>
      </c>
      <c r="AS529">
        <f ca="1"/>
        <v>-1039.04</v>
      </c>
      <c r="AT529" t="str">
        <f ca="1"/>
        <v>Acct  6 - Platinum</v>
      </c>
      <c r="AU529" t="str">
        <f ca="1"/>
        <v>Phone</v>
      </c>
      <c r="AV529">
        <f ca="1"/>
        <v>46573</v>
      </c>
      <c r="AW529">
        <f ca="1"/>
        <v>-6167.82</v>
      </c>
      <c r="AX529" t="str">
        <f ca="1"/>
        <v>Acct  7 - Visa Go</v>
      </c>
      <c r="AY529" t="str">
        <f ca="1"/>
        <v>Phone</v>
      </c>
      <c r="AZ529">
        <f ca="1"/>
        <v>46573</v>
      </c>
      <c r="BA529">
        <f ca="1"/>
        <v>-4271.75</v>
      </c>
      <c r="BB529" t="str">
        <f ca="1"/>
        <v>Acct  8 - CareCredit</v>
      </c>
      <c r="BC529" t="str">
        <f ca="1"/>
        <v>Phone</v>
      </c>
      <c r="BD529">
        <f ca="1"/>
        <v>46573</v>
      </c>
      <c r="BE529">
        <f ca="1"/>
        <v>0</v>
      </c>
      <c r="BF529" t="str">
        <f ca="1"/>
        <v>Acct  9 - Costco</v>
      </c>
      <c r="BG529" t="str">
        <f ca="1"/>
        <v>Phone</v>
      </c>
      <c r="BH529">
        <f ca="1"/>
        <v>46573</v>
      </c>
      <c r="BI529">
        <f ca="1"/>
        <v>2380</v>
      </c>
      <c r="BJ529" t="str">
        <f ca="1"/>
        <v xml:space="preserve">Acct 10 - </v>
      </c>
      <c r="BK529" t="str">
        <f ca="1"/>
        <v>Phone</v>
      </c>
      <c r="BL529">
        <f ca="1"/>
        <v>46573</v>
      </c>
      <c r="BM529">
        <f ca="1"/>
        <v>14948.640000000001</v>
      </c>
      <c r="BN529" t="str">
        <f ca="1"/>
        <v xml:space="preserve"> Checking</v>
      </c>
      <c r="BO529" t="str">
        <f ca="1"/>
        <v>Phone</v>
      </c>
      <c r="BP529">
        <f ca="1"/>
        <v>46573</v>
      </c>
      <c r="BQ529">
        <f ca="1"/>
        <v>-11478.61</v>
      </c>
      <c r="BR529" t="str">
        <f ca="1"/>
        <v xml:space="preserve"> Credit</v>
      </c>
      <c r="BS529" t="str">
        <f ca="1"/>
        <v>Phone</v>
      </c>
      <c r="BT529">
        <f ca="1"/>
        <v>46573</v>
      </c>
      <c r="BU529">
        <f ca="1"/>
        <v>39328.86</v>
      </c>
      <c r="BV529" t="str">
        <f ca="1"/>
        <v xml:space="preserve"> Savings</v>
      </c>
      <c r="BW529" t="str">
        <f ca="1"/>
        <v>Phone</v>
      </c>
      <c r="BX529">
        <f ca="1"/>
        <v>46573</v>
      </c>
      <c r="BY529">
        <f ca="1"/>
        <v>45178.89</v>
      </c>
      <c r="BZ529" t="str">
        <f ca="1"/>
        <v xml:space="preserve"> Net Worth</v>
      </c>
    </row>
    <row r="530" spans="1:78" x14ac:dyDescent="0.25">
      <c r="A530" t="str">
        <f ca="1"/>
        <v>Phone</v>
      </c>
      <c r="B530" s="8">
        <f ca="1"/>
        <v>46573</v>
      </c>
      <c r="C530" s="107">
        <f ca="1"/>
        <v>1117.5200000000043</v>
      </c>
      <c r="D530" t="str">
        <f ca="1"/>
        <v>Acct  1 - US Bank</v>
      </c>
      <c r="F530" t="str">
        <f ca="1"/>
        <v>Sony</v>
      </c>
      <c r="G530" s="8">
        <f ca="1"/>
        <v>46576</v>
      </c>
      <c r="H530" s="107">
        <f ca="1"/>
        <v>14930.650000000001</v>
      </c>
      <c r="I530" s="107">
        <f ca="1"/>
        <v>-11478.61</v>
      </c>
      <c r="J530" s="107">
        <f ca="1"/>
        <v>39328.86</v>
      </c>
      <c r="K530" s="107">
        <f ca="1"/>
        <v>45160.9</v>
      </c>
      <c r="L530" s="107">
        <f ca="1"/>
        <v>1099.5300000000043</v>
      </c>
      <c r="M530" s="107">
        <f ca="1"/>
        <v>13831.119999999997</v>
      </c>
      <c r="N530" s="107">
        <f ca="1"/>
        <v>27152.39</v>
      </c>
      <c r="O530" s="107">
        <f ca="1"/>
        <v>114.43</v>
      </c>
      <c r="P530" s="107">
        <f ca="1"/>
        <v>12062.04</v>
      </c>
      <c r="Q530" s="107">
        <f ca="1"/>
        <v>-1039.04</v>
      </c>
      <c r="R530" s="107">
        <f ca="1"/>
        <v>-6167.82</v>
      </c>
      <c r="S530" s="107">
        <f ca="1"/>
        <v>-4271.75</v>
      </c>
      <c r="T530" s="107">
        <f ca="1"/>
        <v>0</v>
      </c>
      <c r="U530" s="107">
        <f ca="1"/>
        <v>2380</v>
      </c>
      <c r="W530" t="str">
        <f ca="1"/>
        <v>Sony</v>
      </c>
      <c r="X530">
        <f ca="1"/>
        <v>46576</v>
      </c>
      <c r="Y530">
        <f ca="1"/>
        <v>1099.5300000000043</v>
      </c>
      <c r="Z530" t="str">
        <f ca="1"/>
        <v>Acct  1 - US Bank</v>
      </c>
      <c r="AA530" t="str">
        <f ca="1"/>
        <v>Sony</v>
      </c>
      <c r="AB530">
        <f ca="1"/>
        <v>46576</v>
      </c>
      <c r="AC530">
        <f ca="1"/>
        <v>13831.119999999997</v>
      </c>
      <c r="AD530" t="str">
        <f ca="1"/>
        <v>Acct  2 - Wells Fargo</v>
      </c>
      <c r="AE530" t="str">
        <f ca="1"/>
        <v>Sony</v>
      </c>
      <c r="AF530">
        <f ca="1"/>
        <v>46576</v>
      </c>
      <c r="AG530">
        <f ca="1"/>
        <v>27152.39</v>
      </c>
      <c r="AH530" t="str">
        <f ca="1"/>
        <v>Acct  3 - ADP</v>
      </c>
      <c r="AI530" t="str">
        <f ca="1"/>
        <v>Sony</v>
      </c>
      <c r="AJ530">
        <f ca="1"/>
        <v>46576</v>
      </c>
      <c r="AK530">
        <f ca="1"/>
        <v>114.43</v>
      </c>
      <c r="AL530" t="str">
        <f ca="1"/>
        <v>Acct  4 - Marcus</v>
      </c>
      <c r="AM530" t="str">
        <f ca="1"/>
        <v>Sony</v>
      </c>
      <c r="AN530">
        <f ca="1"/>
        <v>46576</v>
      </c>
      <c r="AO530">
        <f ca="1"/>
        <v>12062.04</v>
      </c>
      <c r="AP530" t="str">
        <f ca="1"/>
        <v>Acct  5 - T.Rowe Price</v>
      </c>
      <c r="AQ530" t="str">
        <f ca="1"/>
        <v>Sony</v>
      </c>
      <c r="AR530">
        <f ca="1"/>
        <v>46576</v>
      </c>
      <c r="AS530">
        <f ca="1"/>
        <v>-1039.04</v>
      </c>
      <c r="AT530" t="str">
        <f ca="1"/>
        <v>Acct  6 - Platinum</v>
      </c>
      <c r="AU530" t="str">
        <f ca="1"/>
        <v>Sony</v>
      </c>
      <c r="AV530">
        <f ca="1"/>
        <v>46576</v>
      </c>
      <c r="AW530">
        <f ca="1"/>
        <v>-6167.82</v>
      </c>
      <c r="AX530" t="str">
        <f ca="1"/>
        <v>Acct  7 - Visa Go</v>
      </c>
      <c r="AY530" t="str">
        <f ca="1"/>
        <v>Sony</v>
      </c>
      <c r="AZ530">
        <f ca="1"/>
        <v>46576</v>
      </c>
      <c r="BA530">
        <f ca="1"/>
        <v>-4271.75</v>
      </c>
      <c r="BB530" t="str">
        <f ca="1"/>
        <v>Acct  8 - CareCredit</v>
      </c>
      <c r="BC530" t="str">
        <f ca="1"/>
        <v>Sony</v>
      </c>
      <c r="BD530">
        <f ca="1"/>
        <v>46576</v>
      </c>
      <c r="BE530">
        <f ca="1"/>
        <v>0</v>
      </c>
      <c r="BF530" t="str">
        <f ca="1"/>
        <v>Acct  9 - Costco</v>
      </c>
      <c r="BG530" t="str">
        <f ca="1"/>
        <v>Sony</v>
      </c>
      <c r="BH530">
        <f ca="1"/>
        <v>46576</v>
      </c>
      <c r="BI530">
        <f ca="1"/>
        <v>2380</v>
      </c>
      <c r="BJ530" t="str">
        <f ca="1"/>
        <v xml:space="preserve">Acct 10 - </v>
      </c>
      <c r="BK530" t="str">
        <f ca="1"/>
        <v>Sony</v>
      </c>
      <c r="BL530">
        <f ca="1"/>
        <v>46576</v>
      </c>
      <c r="BM530">
        <f ca="1"/>
        <v>14930.650000000001</v>
      </c>
      <c r="BN530" t="str">
        <f ca="1"/>
        <v xml:space="preserve"> Checking</v>
      </c>
      <c r="BO530" t="str">
        <f ca="1"/>
        <v>Sony</v>
      </c>
      <c r="BP530">
        <f ca="1"/>
        <v>46576</v>
      </c>
      <c r="BQ530">
        <f ca="1"/>
        <v>-11478.61</v>
      </c>
      <c r="BR530" t="str">
        <f ca="1"/>
        <v xml:space="preserve"> Credit</v>
      </c>
      <c r="BS530" t="str">
        <f ca="1"/>
        <v>Sony</v>
      </c>
      <c r="BT530">
        <f ca="1"/>
        <v>46576</v>
      </c>
      <c r="BU530">
        <f ca="1"/>
        <v>39328.86</v>
      </c>
      <c r="BV530" t="str">
        <f ca="1"/>
        <v xml:space="preserve"> Savings</v>
      </c>
      <c r="BW530" t="str">
        <f ca="1"/>
        <v>Sony</v>
      </c>
      <c r="BX530">
        <f ca="1"/>
        <v>46576</v>
      </c>
      <c r="BY530">
        <f ca="1"/>
        <v>45160.9</v>
      </c>
      <c r="BZ530" t="str">
        <f ca="1"/>
        <v xml:space="preserve"> Net Worth</v>
      </c>
    </row>
    <row r="531" spans="1:78" x14ac:dyDescent="0.25">
      <c r="A531" t="str">
        <f ca="1"/>
        <v>Sony</v>
      </c>
      <c r="B531" s="8">
        <f ca="1"/>
        <v>46576</v>
      </c>
      <c r="C531" s="107">
        <f ca="1"/>
        <v>1099.5300000000043</v>
      </c>
      <c r="D531" t="str">
        <f ca="1"/>
        <v>Acct  1 - US Bank</v>
      </c>
      <c r="F531" t="str">
        <f ca="1"/>
        <v>Phone Insurance</v>
      </c>
      <c r="G531" s="8">
        <f ca="1"/>
        <v>46576</v>
      </c>
      <c r="H531" s="107">
        <f ca="1"/>
        <v>14922.650000000001</v>
      </c>
      <c r="I531" s="107">
        <f ca="1"/>
        <v>-11478.61</v>
      </c>
      <c r="J531" s="107">
        <f ca="1"/>
        <v>39328.86</v>
      </c>
      <c r="K531" s="107">
        <f ca="1"/>
        <v>45152.9</v>
      </c>
      <c r="L531" s="107">
        <f ca="1"/>
        <v>1091.5300000000043</v>
      </c>
      <c r="M531" s="107">
        <f ca="1"/>
        <v>13831.119999999997</v>
      </c>
      <c r="N531" s="107">
        <f ca="1"/>
        <v>27152.39</v>
      </c>
      <c r="O531" s="107">
        <f ca="1"/>
        <v>114.43</v>
      </c>
      <c r="P531" s="107">
        <f ca="1"/>
        <v>12062.04</v>
      </c>
      <c r="Q531" s="107">
        <f ca="1"/>
        <v>-1039.04</v>
      </c>
      <c r="R531" s="107">
        <f ca="1"/>
        <v>-6167.82</v>
      </c>
      <c r="S531" s="107">
        <f ca="1"/>
        <v>-4271.75</v>
      </c>
      <c r="T531" s="107">
        <f ca="1"/>
        <v>0</v>
      </c>
      <c r="U531" s="107">
        <f ca="1"/>
        <v>2380</v>
      </c>
      <c r="W531" t="str">
        <f ca="1"/>
        <v>Phone Insurance</v>
      </c>
      <c r="X531">
        <f ca="1"/>
        <v>46576</v>
      </c>
      <c r="Y531">
        <f ca="1"/>
        <v>1091.5300000000043</v>
      </c>
      <c r="Z531" t="str">
        <f ca="1"/>
        <v>Acct  1 - US Bank</v>
      </c>
      <c r="AA531" t="str">
        <f ca="1"/>
        <v>Phone Insurance</v>
      </c>
      <c r="AB531">
        <f ca="1"/>
        <v>46576</v>
      </c>
      <c r="AC531">
        <f ca="1"/>
        <v>13831.119999999997</v>
      </c>
      <c r="AD531" t="str">
        <f ca="1"/>
        <v>Acct  2 - Wells Fargo</v>
      </c>
      <c r="AE531" t="str">
        <f ca="1"/>
        <v>Phone Insurance</v>
      </c>
      <c r="AF531">
        <f ca="1"/>
        <v>46576</v>
      </c>
      <c r="AG531">
        <f ca="1"/>
        <v>27152.39</v>
      </c>
      <c r="AH531" t="str">
        <f ca="1"/>
        <v>Acct  3 - ADP</v>
      </c>
      <c r="AI531" t="str">
        <f ca="1"/>
        <v>Phone Insurance</v>
      </c>
      <c r="AJ531">
        <f ca="1"/>
        <v>46576</v>
      </c>
      <c r="AK531">
        <f ca="1"/>
        <v>114.43</v>
      </c>
      <c r="AL531" t="str">
        <f ca="1"/>
        <v>Acct  4 - Marcus</v>
      </c>
      <c r="AM531" t="str">
        <f ca="1"/>
        <v>Phone Insurance</v>
      </c>
      <c r="AN531">
        <f ca="1"/>
        <v>46576</v>
      </c>
      <c r="AO531">
        <f ca="1"/>
        <v>12062.04</v>
      </c>
      <c r="AP531" t="str">
        <f ca="1"/>
        <v>Acct  5 - T.Rowe Price</v>
      </c>
      <c r="AQ531" t="str">
        <f ca="1"/>
        <v>Phone Insurance</v>
      </c>
      <c r="AR531">
        <f ca="1"/>
        <v>46576</v>
      </c>
      <c r="AS531">
        <f ca="1"/>
        <v>-1039.04</v>
      </c>
      <c r="AT531" t="str">
        <f ca="1"/>
        <v>Acct  6 - Platinum</v>
      </c>
      <c r="AU531" t="str">
        <f ca="1"/>
        <v>Phone Insurance</v>
      </c>
      <c r="AV531">
        <f ca="1"/>
        <v>46576</v>
      </c>
      <c r="AW531">
        <f ca="1"/>
        <v>-6167.82</v>
      </c>
      <c r="AX531" t="str">
        <f ca="1"/>
        <v>Acct  7 - Visa Go</v>
      </c>
      <c r="AY531" t="str">
        <f ca="1"/>
        <v>Phone Insurance</v>
      </c>
      <c r="AZ531">
        <f ca="1"/>
        <v>46576</v>
      </c>
      <c r="BA531">
        <f ca="1"/>
        <v>-4271.75</v>
      </c>
      <c r="BB531" t="str">
        <f ca="1"/>
        <v>Acct  8 - CareCredit</v>
      </c>
      <c r="BC531" t="str">
        <f ca="1"/>
        <v>Phone Insurance</v>
      </c>
      <c r="BD531">
        <f ca="1"/>
        <v>46576</v>
      </c>
      <c r="BE531">
        <f ca="1"/>
        <v>0</v>
      </c>
      <c r="BF531" t="str">
        <f ca="1"/>
        <v>Acct  9 - Costco</v>
      </c>
      <c r="BG531" t="str">
        <f ca="1"/>
        <v>Phone Insurance</v>
      </c>
      <c r="BH531">
        <f ca="1"/>
        <v>46576</v>
      </c>
      <c r="BI531">
        <f ca="1"/>
        <v>2380</v>
      </c>
      <c r="BJ531" t="str">
        <f ca="1"/>
        <v xml:space="preserve">Acct 10 - </v>
      </c>
      <c r="BK531" t="str">
        <f ca="1"/>
        <v>Phone Insurance</v>
      </c>
      <c r="BL531">
        <f ca="1"/>
        <v>46576</v>
      </c>
      <c r="BM531">
        <f ca="1"/>
        <v>14922.650000000001</v>
      </c>
      <c r="BN531" t="str">
        <f ca="1"/>
        <v xml:space="preserve"> Checking</v>
      </c>
      <c r="BO531" t="str">
        <f ca="1"/>
        <v>Phone Insurance</v>
      </c>
      <c r="BP531">
        <f ca="1"/>
        <v>46576</v>
      </c>
      <c r="BQ531">
        <f ca="1"/>
        <v>-11478.61</v>
      </c>
      <c r="BR531" t="str">
        <f ca="1"/>
        <v xml:space="preserve"> Credit</v>
      </c>
      <c r="BS531" t="str">
        <f ca="1"/>
        <v>Phone Insurance</v>
      </c>
      <c r="BT531">
        <f ca="1"/>
        <v>46576</v>
      </c>
      <c r="BU531">
        <f ca="1"/>
        <v>39328.86</v>
      </c>
      <c r="BV531" t="str">
        <f ca="1"/>
        <v xml:space="preserve"> Savings</v>
      </c>
      <c r="BW531" t="str">
        <f ca="1"/>
        <v>Phone Insurance</v>
      </c>
      <c r="BX531">
        <f ca="1"/>
        <v>46576</v>
      </c>
      <c r="BY531">
        <f ca="1"/>
        <v>45152.9</v>
      </c>
      <c r="BZ531" t="str">
        <f ca="1"/>
        <v xml:space="preserve"> Net Worth</v>
      </c>
    </row>
    <row r="532" spans="1:78" x14ac:dyDescent="0.25">
      <c r="A532" t="str">
        <f ca="1"/>
        <v>Phone Insurance</v>
      </c>
      <c r="B532" s="8">
        <f ca="1"/>
        <v>46576</v>
      </c>
      <c r="C532" s="107">
        <f ca="1"/>
        <v>1091.5300000000043</v>
      </c>
      <c r="D532" t="str">
        <f ca="1"/>
        <v>Acct  1 - US Bank</v>
      </c>
      <c r="F532" t="str">
        <f ca="1"/>
        <v>Amazon</v>
      </c>
      <c r="G532" s="8">
        <f ca="1"/>
        <v>46577</v>
      </c>
      <c r="H532" s="107">
        <f ca="1"/>
        <v>14906.500000000002</v>
      </c>
      <c r="I532" s="107">
        <f ca="1"/>
        <v>-11478.61</v>
      </c>
      <c r="J532" s="107">
        <f ca="1"/>
        <v>39328.86</v>
      </c>
      <c r="K532" s="107">
        <f ca="1"/>
        <v>45136.75</v>
      </c>
      <c r="L532" s="107">
        <f ca="1"/>
        <v>1075.3800000000042</v>
      </c>
      <c r="M532" s="107">
        <f ca="1"/>
        <v>13831.119999999997</v>
      </c>
      <c r="N532" s="107">
        <f ca="1"/>
        <v>27152.39</v>
      </c>
      <c r="O532" s="107">
        <f ca="1"/>
        <v>114.43</v>
      </c>
      <c r="P532" s="107">
        <f ca="1"/>
        <v>12062.04</v>
      </c>
      <c r="Q532" s="107">
        <f ca="1"/>
        <v>-1039.04</v>
      </c>
      <c r="R532" s="107">
        <f ca="1"/>
        <v>-6167.82</v>
      </c>
      <c r="S532" s="107">
        <f ca="1"/>
        <v>-4271.75</v>
      </c>
      <c r="T532" s="107">
        <f ca="1"/>
        <v>0</v>
      </c>
      <c r="U532" s="107">
        <f ca="1"/>
        <v>2380</v>
      </c>
      <c r="W532" t="str">
        <f ca="1"/>
        <v>Amazon</v>
      </c>
      <c r="X532">
        <f ca="1"/>
        <v>46577</v>
      </c>
      <c r="Y532">
        <f ca="1"/>
        <v>1075.3800000000042</v>
      </c>
      <c r="Z532" t="str">
        <f ca="1"/>
        <v>Acct  1 - US Bank</v>
      </c>
      <c r="AA532" t="str">
        <f ca="1"/>
        <v>Amazon</v>
      </c>
      <c r="AB532">
        <f ca="1"/>
        <v>46577</v>
      </c>
      <c r="AC532">
        <f ca="1"/>
        <v>13831.119999999997</v>
      </c>
      <c r="AD532" t="str">
        <f ca="1"/>
        <v>Acct  2 - Wells Fargo</v>
      </c>
      <c r="AE532" t="str">
        <f ca="1"/>
        <v>Amazon</v>
      </c>
      <c r="AF532">
        <f ca="1"/>
        <v>46577</v>
      </c>
      <c r="AG532">
        <f ca="1"/>
        <v>27152.39</v>
      </c>
      <c r="AH532" t="str">
        <f ca="1"/>
        <v>Acct  3 - ADP</v>
      </c>
      <c r="AI532" t="str">
        <f ca="1"/>
        <v>Amazon</v>
      </c>
      <c r="AJ532">
        <f ca="1"/>
        <v>46577</v>
      </c>
      <c r="AK532">
        <f ca="1"/>
        <v>114.43</v>
      </c>
      <c r="AL532" t="str">
        <f ca="1"/>
        <v>Acct  4 - Marcus</v>
      </c>
      <c r="AM532" t="str">
        <f ca="1"/>
        <v>Amazon</v>
      </c>
      <c r="AN532">
        <f ca="1"/>
        <v>46577</v>
      </c>
      <c r="AO532">
        <f ca="1"/>
        <v>12062.04</v>
      </c>
      <c r="AP532" t="str">
        <f ca="1"/>
        <v>Acct  5 - T.Rowe Price</v>
      </c>
      <c r="AQ532" t="str">
        <f ca="1"/>
        <v>Amazon</v>
      </c>
      <c r="AR532">
        <f ca="1"/>
        <v>46577</v>
      </c>
      <c r="AS532">
        <f ca="1"/>
        <v>-1039.04</v>
      </c>
      <c r="AT532" t="str">
        <f ca="1"/>
        <v>Acct  6 - Platinum</v>
      </c>
      <c r="AU532" t="str">
        <f ca="1"/>
        <v>Amazon</v>
      </c>
      <c r="AV532">
        <f ca="1"/>
        <v>46577</v>
      </c>
      <c r="AW532">
        <f ca="1"/>
        <v>-6167.82</v>
      </c>
      <c r="AX532" t="str">
        <f ca="1"/>
        <v>Acct  7 - Visa Go</v>
      </c>
      <c r="AY532" t="str">
        <f ca="1"/>
        <v>Amazon</v>
      </c>
      <c r="AZ532">
        <f ca="1"/>
        <v>46577</v>
      </c>
      <c r="BA532">
        <f ca="1"/>
        <v>-4271.75</v>
      </c>
      <c r="BB532" t="str">
        <f ca="1"/>
        <v>Acct  8 - CareCredit</v>
      </c>
      <c r="BC532" t="str">
        <f ca="1"/>
        <v>Amazon</v>
      </c>
      <c r="BD532">
        <f ca="1"/>
        <v>46577</v>
      </c>
      <c r="BE532">
        <f ca="1"/>
        <v>0</v>
      </c>
      <c r="BF532" t="str">
        <f ca="1"/>
        <v>Acct  9 - Costco</v>
      </c>
      <c r="BG532" t="str">
        <f ca="1"/>
        <v>Amazon</v>
      </c>
      <c r="BH532">
        <f ca="1"/>
        <v>46577</v>
      </c>
      <c r="BI532">
        <f ca="1"/>
        <v>2380</v>
      </c>
      <c r="BJ532" t="str">
        <f ca="1"/>
        <v xml:space="preserve">Acct 10 - </v>
      </c>
      <c r="BK532" t="str">
        <f ca="1"/>
        <v>Amazon</v>
      </c>
      <c r="BL532">
        <f ca="1"/>
        <v>46577</v>
      </c>
      <c r="BM532">
        <f ca="1"/>
        <v>14906.500000000002</v>
      </c>
      <c r="BN532" t="str">
        <f ca="1"/>
        <v xml:space="preserve"> Checking</v>
      </c>
      <c r="BO532" t="str">
        <f ca="1"/>
        <v>Amazon</v>
      </c>
      <c r="BP532">
        <f ca="1"/>
        <v>46577</v>
      </c>
      <c r="BQ532">
        <f ca="1"/>
        <v>-11478.61</v>
      </c>
      <c r="BR532" t="str">
        <f ca="1"/>
        <v xml:space="preserve"> Credit</v>
      </c>
      <c r="BS532" t="str">
        <f ca="1"/>
        <v>Amazon</v>
      </c>
      <c r="BT532">
        <f ca="1"/>
        <v>46577</v>
      </c>
      <c r="BU532">
        <f ca="1"/>
        <v>39328.86</v>
      </c>
      <c r="BV532" t="str">
        <f ca="1"/>
        <v xml:space="preserve"> Savings</v>
      </c>
      <c r="BW532" t="str">
        <f ca="1"/>
        <v>Amazon</v>
      </c>
      <c r="BX532">
        <f ca="1"/>
        <v>46577</v>
      </c>
      <c r="BY532">
        <f ca="1"/>
        <v>45136.75</v>
      </c>
      <c r="BZ532" t="str">
        <f ca="1"/>
        <v xml:space="preserve"> Net Worth</v>
      </c>
    </row>
    <row r="533" spans="1:78" x14ac:dyDescent="0.25">
      <c r="A533" t="str">
        <f ca="1"/>
        <v>Amazon</v>
      </c>
      <c r="B533" s="8">
        <f ca="1"/>
        <v>46577</v>
      </c>
      <c r="C533" s="107">
        <f ca="1"/>
        <v>1075.3800000000042</v>
      </c>
      <c r="D533" t="str">
        <f ca="1"/>
        <v>Acct  1 - US Bank</v>
      </c>
      <c r="F533" t="str">
        <f ca="1"/>
        <v>Viso Go</v>
      </c>
      <c r="G533" s="8">
        <f ca="1"/>
        <v>46579</v>
      </c>
      <c r="H533" s="107">
        <f ca="1"/>
        <v>14631.500000000002</v>
      </c>
      <c r="I533" s="107">
        <f ca="1"/>
        <v>-11332.61</v>
      </c>
      <c r="J533" s="107">
        <f ca="1"/>
        <v>39328.86</v>
      </c>
      <c r="K533" s="107">
        <f ca="1"/>
        <v>45007.75</v>
      </c>
      <c r="L533" s="107">
        <f ca="1"/>
        <v>800.3800000000042</v>
      </c>
      <c r="M533" s="107">
        <f ca="1"/>
        <v>13831.119999999997</v>
      </c>
      <c r="N533" s="107">
        <f ca="1"/>
        <v>27152.39</v>
      </c>
      <c r="O533" s="107">
        <f ca="1"/>
        <v>114.43</v>
      </c>
      <c r="P533" s="107">
        <f ca="1"/>
        <v>12062.04</v>
      </c>
      <c r="Q533" s="107">
        <f ca="1"/>
        <v>-1039.04</v>
      </c>
      <c r="R533" s="107">
        <f ca="1"/>
        <v>-6021.82</v>
      </c>
      <c r="S533" s="107">
        <f ca="1"/>
        <v>-4271.75</v>
      </c>
      <c r="T533" s="107">
        <f ca="1"/>
        <v>0</v>
      </c>
      <c r="U533" s="107">
        <f ca="1"/>
        <v>2380</v>
      </c>
      <c r="W533" t="str">
        <f ca="1"/>
        <v>Viso Go</v>
      </c>
      <c r="X533">
        <f ca="1"/>
        <v>46579</v>
      </c>
      <c r="Y533">
        <f ca="1"/>
        <v>800.3800000000042</v>
      </c>
      <c r="Z533" t="str">
        <f ca="1"/>
        <v>Acct  1 - US Bank</v>
      </c>
      <c r="AA533" t="str">
        <f ca="1"/>
        <v>Viso Go</v>
      </c>
      <c r="AB533">
        <f ca="1"/>
        <v>46579</v>
      </c>
      <c r="AC533">
        <f ca="1"/>
        <v>13831.119999999997</v>
      </c>
      <c r="AD533" t="str">
        <f ca="1"/>
        <v>Acct  2 - Wells Fargo</v>
      </c>
      <c r="AE533" t="str">
        <f ca="1"/>
        <v>Viso Go</v>
      </c>
      <c r="AF533">
        <f ca="1"/>
        <v>46579</v>
      </c>
      <c r="AG533">
        <f ca="1"/>
        <v>27152.39</v>
      </c>
      <c r="AH533" t="str">
        <f ca="1"/>
        <v>Acct  3 - ADP</v>
      </c>
      <c r="AI533" t="str">
        <f ca="1"/>
        <v>Viso Go</v>
      </c>
      <c r="AJ533">
        <f ca="1"/>
        <v>46579</v>
      </c>
      <c r="AK533">
        <f ca="1"/>
        <v>114.43</v>
      </c>
      <c r="AL533" t="str">
        <f ca="1"/>
        <v>Acct  4 - Marcus</v>
      </c>
      <c r="AM533" t="str">
        <f ca="1"/>
        <v>Viso Go</v>
      </c>
      <c r="AN533">
        <f ca="1"/>
        <v>46579</v>
      </c>
      <c r="AO533">
        <f ca="1"/>
        <v>12062.04</v>
      </c>
      <c r="AP533" t="str">
        <f ca="1"/>
        <v>Acct  5 - T.Rowe Price</v>
      </c>
      <c r="AQ533" t="str">
        <f ca="1"/>
        <v>Viso Go</v>
      </c>
      <c r="AR533">
        <f ca="1"/>
        <v>46579</v>
      </c>
      <c r="AS533">
        <f ca="1"/>
        <v>-1039.04</v>
      </c>
      <c r="AT533" t="str">
        <f ca="1"/>
        <v>Acct  6 - Platinum</v>
      </c>
      <c r="AU533" t="str">
        <f ca="1"/>
        <v>Viso Go</v>
      </c>
      <c r="AV533">
        <f ca="1"/>
        <v>46579</v>
      </c>
      <c r="AW533">
        <f ca="1"/>
        <v>-6021.82</v>
      </c>
      <c r="AX533" t="str">
        <f ca="1"/>
        <v>Acct  7 - Visa Go</v>
      </c>
      <c r="AY533" t="str">
        <f ca="1"/>
        <v>Viso Go</v>
      </c>
      <c r="AZ533">
        <f ca="1"/>
        <v>46579</v>
      </c>
      <c r="BA533">
        <f ca="1"/>
        <v>-4271.75</v>
      </c>
      <c r="BB533" t="str">
        <f ca="1"/>
        <v>Acct  8 - CareCredit</v>
      </c>
      <c r="BC533" t="str">
        <f ca="1"/>
        <v>Viso Go</v>
      </c>
      <c r="BD533">
        <f ca="1"/>
        <v>46579</v>
      </c>
      <c r="BE533">
        <f ca="1"/>
        <v>0</v>
      </c>
      <c r="BF533" t="str">
        <f ca="1"/>
        <v>Acct  9 - Costco</v>
      </c>
      <c r="BG533" t="str">
        <f ca="1"/>
        <v>Viso Go</v>
      </c>
      <c r="BH533">
        <f ca="1"/>
        <v>46579</v>
      </c>
      <c r="BI533">
        <f ca="1"/>
        <v>2380</v>
      </c>
      <c r="BJ533" t="str">
        <f ca="1"/>
        <v xml:space="preserve">Acct 10 - </v>
      </c>
      <c r="BK533" t="str">
        <f ca="1"/>
        <v>Viso Go</v>
      </c>
      <c r="BL533">
        <f ca="1"/>
        <v>46579</v>
      </c>
      <c r="BM533">
        <f ca="1"/>
        <v>14631.500000000002</v>
      </c>
      <c r="BN533" t="str">
        <f ca="1"/>
        <v xml:space="preserve"> Checking</v>
      </c>
      <c r="BO533" t="str">
        <f ca="1"/>
        <v>Viso Go</v>
      </c>
      <c r="BP533">
        <f ca="1"/>
        <v>46579</v>
      </c>
      <c r="BQ533">
        <f ca="1"/>
        <v>-11332.61</v>
      </c>
      <c r="BR533" t="str">
        <f ca="1"/>
        <v xml:space="preserve"> Credit</v>
      </c>
      <c r="BS533" t="str">
        <f ca="1"/>
        <v>Viso Go</v>
      </c>
      <c r="BT533">
        <f ca="1"/>
        <v>46579</v>
      </c>
      <c r="BU533">
        <f ca="1"/>
        <v>39328.86</v>
      </c>
      <c r="BV533" t="str">
        <f ca="1"/>
        <v xml:space="preserve"> Savings</v>
      </c>
      <c r="BW533" t="str">
        <f ca="1"/>
        <v>Viso Go</v>
      </c>
      <c r="BX533">
        <f ca="1"/>
        <v>46579</v>
      </c>
      <c r="BY533">
        <f ca="1"/>
        <v>45007.75</v>
      </c>
      <c r="BZ533" t="str">
        <f ca="1"/>
        <v xml:space="preserve"> Net Worth</v>
      </c>
    </row>
    <row r="534" spans="1:78" x14ac:dyDescent="0.25">
      <c r="A534" t="str">
        <f ca="1"/>
        <v>Viso Go</v>
      </c>
      <c r="B534" s="8">
        <f ca="1"/>
        <v>46579</v>
      </c>
      <c r="C534" s="107">
        <f ca="1"/>
        <v>800.3800000000042</v>
      </c>
      <c r="D534" t="str">
        <f ca="1"/>
        <v>Acct  1 - US Bank</v>
      </c>
      <c r="F534" t="str">
        <f ca="1"/>
        <v>Paycheck</v>
      </c>
      <c r="G534" s="8">
        <f ca="1"/>
        <v>46584</v>
      </c>
      <c r="H534" s="107">
        <f ca="1"/>
        <v>16231.500000000002</v>
      </c>
      <c r="I534" s="107">
        <f ca="1"/>
        <v>-11332.61</v>
      </c>
      <c r="J534" s="107">
        <f ca="1"/>
        <v>39328.86</v>
      </c>
      <c r="K534" s="107">
        <f ca="1"/>
        <v>46607.75</v>
      </c>
      <c r="L534" s="107">
        <f ca="1"/>
        <v>1940.3800000000042</v>
      </c>
      <c r="M534" s="107">
        <f ca="1"/>
        <v>14291.119999999997</v>
      </c>
      <c r="N534" s="107">
        <f ca="1"/>
        <v>27152.39</v>
      </c>
      <c r="O534" s="107">
        <f ca="1"/>
        <v>114.43</v>
      </c>
      <c r="P534" s="107">
        <f ca="1"/>
        <v>12062.04</v>
      </c>
      <c r="Q534" s="107">
        <f ca="1"/>
        <v>-1039.04</v>
      </c>
      <c r="R534" s="107">
        <f ca="1"/>
        <v>-6021.82</v>
      </c>
      <c r="S534" s="107">
        <f ca="1"/>
        <v>-4271.75</v>
      </c>
      <c r="T534" s="107">
        <f ca="1"/>
        <v>0</v>
      </c>
      <c r="U534" s="107">
        <f ca="1"/>
        <v>2380</v>
      </c>
      <c r="W534" t="str">
        <f ca="1"/>
        <v>Paycheck</v>
      </c>
      <c r="X534">
        <f ca="1"/>
        <v>46584</v>
      </c>
      <c r="Y534">
        <f ca="1"/>
        <v>1940.3800000000042</v>
      </c>
      <c r="Z534" t="str">
        <f ca="1"/>
        <v>Acct  1 - US Bank</v>
      </c>
      <c r="AA534" t="str">
        <f ca="1"/>
        <v>Paycheck</v>
      </c>
      <c r="AB534">
        <f ca="1"/>
        <v>46584</v>
      </c>
      <c r="AC534">
        <f ca="1"/>
        <v>14291.119999999997</v>
      </c>
      <c r="AD534" t="str">
        <f ca="1"/>
        <v>Acct  2 - Wells Fargo</v>
      </c>
      <c r="AE534" t="str">
        <f ca="1"/>
        <v>Paycheck</v>
      </c>
      <c r="AF534">
        <f ca="1"/>
        <v>46584</v>
      </c>
      <c r="AG534">
        <f ca="1"/>
        <v>27152.39</v>
      </c>
      <c r="AH534" t="str">
        <f ca="1"/>
        <v>Acct  3 - ADP</v>
      </c>
      <c r="AI534" t="str">
        <f ca="1"/>
        <v>Paycheck</v>
      </c>
      <c r="AJ534">
        <f ca="1"/>
        <v>46584</v>
      </c>
      <c r="AK534">
        <f ca="1"/>
        <v>114.43</v>
      </c>
      <c r="AL534" t="str">
        <f ca="1"/>
        <v>Acct  4 - Marcus</v>
      </c>
      <c r="AM534" t="str">
        <f ca="1"/>
        <v>Paycheck</v>
      </c>
      <c r="AN534">
        <f ca="1"/>
        <v>46584</v>
      </c>
      <c r="AO534">
        <f ca="1"/>
        <v>12062.04</v>
      </c>
      <c r="AP534" t="str">
        <f ca="1"/>
        <v>Acct  5 - T.Rowe Price</v>
      </c>
      <c r="AQ534" t="str">
        <f ca="1"/>
        <v>Paycheck</v>
      </c>
      <c r="AR534">
        <f ca="1"/>
        <v>46584</v>
      </c>
      <c r="AS534">
        <f ca="1"/>
        <v>-1039.04</v>
      </c>
      <c r="AT534" t="str">
        <f ca="1"/>
        <v>Acct  6 - Platinum</v>
      </c>
      <c r="AU534" t="str">
        <f ca="1"/>
        <v>Paycheck</v>
      </c>
      <c r="AV534">
        <f ca="1"/>
        <v>46584</v>
      </c>
      <c r="AW534">
        <f ca="1"/>
        <v>-6021.82</v>
      </c>
      <c r="AX534" t="str">
        <f ca="1"/>
        <v>Acct  7 - Visa Go</v>
      </c>
      <c r="AY534" t="str">
        <f ca="1"/>
        <v>Paycheck</v>
      </c>
      <c r="AZ534">
        <f ca="1"/>
        <v>46584</v>
      </c>
      <c r="BA534">
        <f ca="1"/>
        <v>-4271.75</v>
      </c>
      <c r="BB534" t="str">
        <f ca="1"/>
        <v>Acct  8 - CareCredit</v>
      </c>
      <c r="BC534" t="str">
        <f ca="1"/>
        <v>Paycheck</v>
      </c>
      <c r="BD534">
        <f ca="1"/>
        <v>46584</v>
      </c>
      <c r="BE534">
        <f ca="1"/>
        <v>0</v>
      </c>
      <c r="BF534" t="str">
        <f ca="1"/>
        <v>Acct  9 - Costco</v>
      </c>
      <c r="BG534" t="str">
        <f ca="1"/>
        <v>Paycheck</v>
      </c>
      <c r="BH534">
        <f ca="1"/>
        <v>46584</v>
      </c>
      <c r="BI534">
        <f ca="1"/>
        <v>2380</v>
      </c>
      <c r="BJ534" t="str">
        <f ca="1"/>
        <v xml:space="preserve">Acct 10 - </v>
      </c>
      <c r="BK534" t="str">
        <f ca="1"/>
        <v>Paycheck</v>
      </c>
      <c r="BL534">
        <f ca="1"/>
        <v>46584</v>
      </c>
      <c r="BM534">
        <f ca="1"/>
        <v>16231.500000000002</v>
      </c>
      <c r="BN534" t="str">
        <f ca="1"/>
        <v xml:space="preserve"> Checking</v>
      </c>
      <c r="BO534" t="str">
        <f ca="1"/>
        <v>Paycheck</v>
      </c>
      <c r="BP534">
        <f ca="1"/>
        <v>46584</v>
      </c>
      <c r="BQ534">
        <f ca="1"/>
        <v>-11332.61</v>
      </c>
      <c r="BR534" t="str">
        <f ca="1"/>
        <v xml:space="preserve"> Credit</v>
      </c>
      <c r="BS534" t="str">
        <f ca="1"/>
        <v>Paycheck</v>
      </c>
      <c r="BT534">
        <f ca="1"/>
        <v>46584</v>
      </c>
      <c r="BU534">
        <f ca="1"/>
        <v>39328.86</v>
      </c>
      <c r="BV534" t="str">
        <f ca="1"/>
        <v xml:space="preserve"> Savings</v>
      </c>
      <c r="BW534" t="str">
        <f ca="1"/>
        <v>Paycheck</v>
      </c>
      <c r="BX534">
        <f ca="1"/>
        <v>46584</v>
      </c>
      <c r="BY534">
        <f ca="1"/>
        <v>46607.75</v>
      </c>
      <c r="BZ534" t="str">
        <f ca="1"/>
        <v xml:space="preserve"> Net Worth</v>
      </c>
    </row>
    <row r="535" spans="1:78" x14ac:dyDescent="0.25">
      <c r="A535" t="str">
        <f ca="1"/>
        <v>Paycheck</v>
      </c>
      <c r="B535" s="8">
        <f ca="1"/>
        <v>46584</v>
      </c>
      <c r="C535" s="107">
        <f ca="1"/>
        <v>1940.3800000000042</v>
      </c>
      <c r="D535" t="str">
        <f ca="1"/>
        <v>Acct  1 - US Bank</v>
      </c>
      <c r="F535" t="str">
        <f ca="1"/>
        <v>Ameritas</v>
      </c>
      <c r="G535" s="8">
        <f ca="1"/>
        <v>46584</v>
      </c>
      <c r="H535" s="107">
        <f ca="1"/>
        <v>16231.500000000002</v>
      </c>
      <c r="I535" s="107">
        <f ca="1"/>
        <v>-11332.61</v>
      </c>
      <c r="J535" s="107">
        <f ca="1"/>
        <v>39440.86</v>
      </c>
      <c r="K535" s="107">
        <f ca="1"/>
        <v>46719.75</v>
      </c>
      <c r="L535" s="107">
        <f ca="1"/>
        <v>1940.3800000000042</v>
      </c>
      <c r="M535" s="107">
        <f ca="1"/>
        <v>14291.119999999997</v>
      </c>
      <c r="N535" s="107">
        <f ca="1"/>
        <v>27264.39</v>
      </c>
      <c r="O535" s="107">
        <f ca="1"/>
        <v>114.43</v>
      </c>
      <c r="P535" s="107">
        <f ca="1"/>
        <v>12062.04</v>
      </c>
      <c r="Q535" s="107">
        <f ca="1"/>
        <v>-1039.04</v>
      </c>
      <c r="R535" s="107">
        <f ca="1"/>
        <v>-6021.82</v>
      </c>
      <c r="S535" s="107">
        <f ca="1"/>
        <v>-4271.75</v>
      </c>
      <c r="T535" s="107">
        <f ca="1"/>
        <v>0</v>
      </c>
      <c r="U535" s="107">
        <f ca="1"/>
        <v>2380</v>
      </c>
      <c r="W535" t="str">
        <f ca="1"/>
        <v>Ameritas</v>
      </c>
      <c r="X535">
        <f ca="1"/>
        <v>46584</v>
      </c>
      <c r="Y535">
        <f ca="1"/>
        <v>1940.3800000000042</v>
      </c>
      <c r="Z535" t="str">
        <f ca="1"/>
        <v>Acct  1 - US Bank</v>
      </c>
      <c r="AA535" t="str">
        <f ca="1"/>
        <v>Ameritas</v>
      </c>
      <c r="AB535">
        <f ca="1"/>
        <v>46584</v>
      </c>
      <c r="AC535">
        <f ca="1"/>
        <v>14291.119999999997</v>
      </c>
      <c r="AD535" t="str">
        <f ca="1"/>
        <v>Acct  2 - Wells Fargo</v>
      </c>
      <c r="AE535" t="str">
        <f ca="1"/>
        <v>Ameritas</v>
      </c>
      <c r="AF535">
        <f ca="1"/>
        <v>46584</v>
      </c>
      <c r="AG535">
        <f ca="1"/>
        <v>27264.39</v>
      </c>
      <c r="AH535" t="str">
        <f ca="1"/>
        <v>Acct  3 - ADP</v>
      </c>
      <c r="AI535" t="str">
        <f ca="1"/>
        <v>Ameritas</v>
      </c>
      <c r="AJ535">
        <f ca="1"/>
        <v>46584</v>
      </c>
      <c r="AK535">
        <f ca="1"/>
        <v>114.43</v>
      </c>
      <c r="AL535" t="str">
        <f ca="1"/>
        <v>Acct  4 - Marcus</v>
      </c>
      <c r="AM535" t="str">
        <f ca="1"/>
        <v>Ameritas</v>
      </c>
      <c r="AN535">
        <f ca="1"/>
        <v>46584</v>
      </c>
      <c r="AO535">
        <f ca="1"/>
        <v>12062.04</v>
      </c>
      <c r="AP535" t="str">
        <f ca="1"/>
        <v>Acct  5 - T.Rowe Price</v>
      </c>
      <c r="AQ535" t="str">
        <f ca="1"/>
        <v>Ameritas</v>
      </c>
      <c r="AR535">
        <f ca="1"/>
        <v>46584</v>
      </c>
      <c r="AS535">
        <f ca="1"/>
        <v>-1039.04</v>
      </c>
      <c r="AT535" t="str">
        <f ca="1"/>
        <v>Acct  6 - Platinum</v>
      </c>
      <c r="AU535" t="str">
        <f ca="1"/>
        <v>Ameritas</v>
      </c>
      <c r="AV535">
        <f ca="1"/>
        <v>46584</v>
      </c>
      <c r="AW535">
        <f ca="1"/>
        <v>-6021.82</v>
      </c>
      <c r="AX535" t="str">
        <f ca="1"/>
        <v>Acct  7 - Visa Go</v>
      </c>
      <c r="AY535" t="str">
        <f ca="1"/>
        <v>Ameritas</v>
      </c>
      <c r="AZ535">
        <f ca="1"/>
        <v>46584</v>
      </c>
      <c r="BA535">
        <f ca="1"/>
        <v>-4271.75</v>
      </c>
      <c r="BB535" t="str">
        <f ca="1"/>
        <v>Acct  8 - CareCredit</v>
      </c>
      <c r="BC535" t="str">
        <f ca="1"/>
        <v>Ameritas</v>
      </c>
      <c r="BD535">
        <f ca="1"/>
        <v>46584</v>
      </c>
      <c r="BE535">
        <f ca="1"/>
        <v>0</v>
      </c>
      <c r="BF535" t="str">
        <f ca="1"/>
        <v>Acct  9 - Costco</v>
      </c>
      <c r="BG535" t="str">
        <f ca="1"/>
        <v>Ameritas</v>
      </c>
      <c r="BH535">
        <f ca="1"/>
        <v>46584</v>
      </c>
      <c r="BI535">
        <f ca="1"/>
        <v>2380</v>
      </c>
      <c r="BJ535" t="str">
        <f ca="1"/>
        <v xml:space="preserve">Acct 10 - </v>
      </c>
      <c r="BK535" t="str">
        <f ca="1"/>
        <v>Ameritas</v>
      </c>
      <c r="BL535">
        <f ca="1"/>
        <v>46584</v>
      </c>
      <c r="BM535">
        <f ca="1"/>
        <v>16231.500000000002</v>
      </c>
      <c r="BN535" t="str">
        <f ca="1"/>
        <v xml:space="preserve"> Checking</v>
      </c>
      <c r="BO535" t="str">
        <f ca="1"/>
        <v>Ameritas</v>
      </c>
      <c r="BP535">
        <f ca="1"/>
        <v>46584</v>
      </c>
      <c r="BQ535">
        <f ca="1"/>
        <v>-11332.61</v>
      </c>
      <c r="BR535" t="str">
        <f ca="1"/>
        <v xml:space="preserve"> Credit</v>
      </c>
      <c r="BS535" t="str">
        <f ca="1"/>
        <v>Ameritas</v>
      </c>
      <c r="BT535">
        <f ca="1"/>
        <v>46584</v>
      </c>
      <c r="BU535">
        <f ca="1"/>
        <v>39440.86</v>
      </c>
      <c r="BV535" t="str">
        <f ca="1"/>
        <v xml:space="preserve"> Savings</v>
      </c>
      <c r="BW535" t="str">
        <f ca="1"/>
        <v>Ameritas</v>
      </c>
      <c r="BX535">
        <f ca="1"/>
        <v>46584</v>
      </c>
      <c r="BY535">
        <f ca="1"/>
        <v>46719.75</v>
      </c>
      <c r="BZ535" t="str">
        <f ca="1"/>
        <v xml:space="preserve"> Net Worth</v>
      </c>
    </row>
    <row r="536" spans="1:78" x14ac:dyDescent="0.25">
      <c r="A536" t="str">
        <f ca="1"/>
        <v>Ameritas</v>
      </c>
      <c r="B536" s="8">
        <f ca="1"/>
        <v>46584</v>
      </c>
      <c r="C536" s="107">
        <f ca="1"/>
        <v>1940.3800000000042</v>
      </c>
      <c r="D536" t="str">
        <f ca="1"/>
        <v>Acct  1 - US Bank</v>
      </c>
      <c r="F536" t="str">
        <f ca="1"/>
        <v>Motorcycle</v>
      </c>
      <c r="G536" s="8">
        <f ca="1"/>
        <v>46584</v>
      </c>
      <c r="H536" s="107">
        <f ca="1"/>
        <v>16081.12</v>
      </c>
      <c r="I536" s="107">
        <f ca="1"/>
        <v>-11332.61</v>
      </c>
      <c r="J536" s="107">
        <f ca="1"/>
        <v>39440.86</v>
      </c>
      <c r="K536" s="107">
        <f ca="1"/>
        <v>46569.37</v>
      </c>
      <c r="L536" s="107">
        <f ca="1"/>
        <v>1790.0000000000041</v>
      </c>
      <c r="M536" s="107">
        <f ca="1"/>
        <v>14291.119999999997</v>
      </c>
      <c r="N536" s="107">
        <f ca="1"/>
        <v>27264.39</v>
      </c>
      <c r="O536" s="107">
        <f ca="1"/>
        <v>114.43</v>
      </c>
      <c r="P536" s="107">
        <f ca="1"/>
        <v>12062.04</v>
      </c>
      <c r="Q536" s="107">
        <f ca="1"/>
        <v>-1039.04</v>
      </c>
      <c r="R536" s="107">
        <f ca="1"/>
        <v>-6021.82</v>
      </c>
      <c r="S536" s="107">
        <f ca="1"/>
        <v>-4271.75</v>
      </c>
      <c r="T536" s="107">
        <f ca="1"/>
        <v>0</v>
      </c>
      <c r="U536" s="107">
        <f ca="1"/>
        <v>2380</v>
      </c>
      <c r="W536" t="str">
        <f ca="1"/>
        <v>Motorcycle</v>
      </c>
      <c r="X536">
        <f ca="1"/>
        <v>46584</v>
      </c>
      <c r="Y536">
        <f ca="1"/>
        <v>1790.0000000000041</v>
      </c>
      <c r="Z536" t="str">
        <f ca="1"/>
        <v>Acct  1 - US Bank</v>
      </c>
      <c r="AA536" t="str">
        <f ca="1"/>
        <v>Motorcycle</v>
      </c>
      <c r="AB536">
        <f ca="1"/>
        <v>46584</v>
      </c>
      <c r="AC536">
        <f ca="1"/>
        <v>14291.119999999997</v>
      </c>
      <c r="AD536" t="str">
        <f ca="1"/>
        <v>Acct  2 - Wells Fargo</v>
      </c>
      <c r="AE536" t="str">
        <f ca="1"/>
        <v>Motorcycle</v>
      </c>
      <c r="AF536">
        <f ca="1"/>
        <v>46584</v>
      </c>
      <c r="AG536">
        <f ca="1"/>
        <v>27264.39</v>
      </c>
      <c r="AH536" t="str">
        <f ca="1"/>
        <v>Acct  3 - ADP</v>
      </c>
      <c r="AI536" t="str">
        <f ca="1"/>
        <v>Motorcycle</v>
      </c>
      <c r="AJ536">
        <f ca="1"/>
        <v>46584</v>
      </c>
      <c r="AK536">
        <f ca="1"/>
        <v>114.43</v>
      </c>
      <c r="AL536" t="str">
        <f ca="1"/>
        <v>Acct  4 - Marcus</v>
      </c>
      <c r="AM536" t="str">
        <f ca="1"/>
        <v>Motorcycle</v>
      </c>
      <c r="AN536">
        <f ca="1"/>
        <v>46584</v>
      </c>
      <c r="AO536">
        <f ca="1"/>
        <v>12062.04</v>
      </c>
      <c r="AP536" t="str">
        <f ca="1"/>
        <v>Acct  5 - T.Rowe Price</v>
      </c>
      <c r="AQ536" t="str">
        <f ca="1"/>
        <v>Motorcycle</v>
      </c>
      <c r="AR536">
        <f ca="1"/>
        <v>46584</v>
      </c>
      <c r="AS536">
        <f ca="1"/>
        <v>-1039.04</v>
      </c>
      <c r="AT536" t="str">
        <f ca="1"/>
        <v>Acct  6 - Platinum</v>
      </c>
      <c r="AU536" t="str">
        <f ca="1"/>
        <v>Motorcycle</v>
      </c>
      <c r="AV536">
        <f ca="1"/>
        <v>46584</v>
      </c>
      <c r="AW536">
        <f ca="1"/>
        <v>-6021.82</v>
      </c>
      <c r="AX536" t="str">
        <f ca="1"/>
        <v>Acct  7 - Visa Go</v>
      </c>
      <c r="AY536" t="str">
        <f ca="1"/>
        <v>Motorcycle</v>
      </c>
      <c r="AZ536">
        <f ca="1"/>
        <v>46584</v>
      </c>
      <c r="BA536">
        <f ca="1"/>
        <v>-4271.75</v>
      </c>
      <c r="BB536" t="str">
        <f ca="1"/>
        <v>Acct  8 - CareCredit</v>
      </c>
      <c r="BC536" t="str">
        <f ca="1"/>
        <v>Motorcycle</v>
      </c>
      <c r="BD536">
        <f ca="1"/>
        <v>46584</v>
      </c>
      <c r="BE536">
        <f ca="1"/>
        <v>0</v>
      </c>
      <c r="BF536" t="str">
        <f ca="1"/>
        <v>Acct  9 - Costco</v>
      </c>
      <c r="BG536" t="str">
        <f ca="1"/>
        <v>Motorcycle</v>
      </c>
      <c r="BH536">
        <f ca="1"/>
        <v>46584</v>
      </c>
      <c r="BI536">
        <f ca="1"/>
        <v>2380</v>
      </c>
      <c r="BJ536" t="str">
        <f ca="1"/>
        <v xml:space="preserve">Acct 10 - </v>
      </c>
      <c r="BK536" t="str">
        <f ca="1"/>
        <v>Motorcycle</v>
      </c>
      <c r="BL536">
        <f ca="1"/>
        <v>46584</v>
      </c>
      <c r="BM536">
        <f ca="1"/>
        <v>16081.12</v>
      </c>
      <c r="BN536" t="str">
        <f ca="1"/>
        <v xml:space="preserve"> Checking</v>
      </c>
      <c r="BO536" t="str">
        <f ca="1"/>
        <v>Motorcycle</v>
      </c>
      <c r="BP536">
        <f ca="1"/>
        <v>46584</v>
      </c>
      <c r="BQ536">
        <f ca="1"/>
        <v>-11332.61</v>
      </c>
      <c r="BR536" t="str">
        <f ca="1"/>
        <v xml:space="preserve"> Credit</v>
      </c>
      <c r="BS536" t="str">
        <f ca="1"/>
        <v>Motorcycle</v>
      </c>
      <c r="BT536">
        <f ca="1"/>
        <v>46584</v>
      </c>
      <c r="BU536">
        <f ca="1"/>
        <v>39440.86</v>
      </c>
      <c r="BV536" t="str">
        <f ca="1"/>
        <v xml:space="preserve"> Savings</v>
      </c>
      <c r="BW536" t="str">
        <f ca="1"/>
        <v>Motorcycle</v>
      </c>
      <c r="BX536">
        <f ca="1"/>
        <v>46584</v>
      </c>
      <c r="BY536">
        <f ca="1"/>
        <v>46569.37</v>
      </c>
      <c r="BZ536" t="str">
        <f ca="1"/>
        <v xml:space="preserve"> Net Worth</v>
      </c>
    </row>
    <row r="537" spans="1:78" x14ac:dyDescent="0.25">
      <c r="A537" t="str">
        <f ca="1"/>
        <v>Motorcycle</v>
      </c>
      <c r="B537" s="8">
        <f ca="1"/>
        <v>46584</v>
      </c>
      <c r="C537" s="107">
        <f ca="1"/>
        <v>1790.0000000000041</v>
      </c>
      <c r="D537" t="str">
        <f ca="1"/>
        <v>Acct  1 - US Bank</v>
      </c>
      <c r="F537" t="str">
        <f ca="1"/>
        <v>Groceries</v>
      </c>
      <c r="G537" s="8">
        <f ca="1"/>
        <v>46585</v>
      </c>
      <c r="H537" s="107">
        <f ca="1"/>
        <v>15881.12</v>
      </c>
      <c r="I537" s="107">
        <f ca="1"/>
        <v>-11332.61</v>
      </c>
      <c r="J537" s="107">
        <f ca="1"/>
        <v>39440.86</v>
      </c>
      <c r="K537" s="107">
        <f ca="1"/>
        <v>46369.37</v>
      </c>
      <c r="L537" s="107">
        <f ca="1"/>
        <v>1790.0000000000041</v>
      </c>
      <c r="M537" s="107">
        <f ca="1"/>
        <v>14091.119999999997</v>
      </c>
      <c r="N537" s="107">
        <f ca="1"/>
        <v>27264.39</v>
      </c>
      <c r="O537" s="107">
        <f ca="1"/>
        <v>114.43</v>
      </c>
      <c r="P537" s="107">
        <f ca="1"/>
        <v>12062.04</v>
      </c>
      <c r="Q537" s="107">
        <f ca="1"/>
        <v>-1039.04</v>
      </c>
      <c r="R537" s="107">
        <f ca="1"/>
        <v>-6021.82</v>
      </c>
      <c r="S537" s="107">
        <f ca="1"/>
        <v>-4271.75</v>
      </c>
      <c r="T537" s="107">
        <f ca="1"/>
        <v>0</v>
      </c>
      <c r="U537" s="107">
        <f ca="1"/>
        <v>2380</v>
      </c>
      <c r="W537" t="str">
        <f ca="1"/>
        <v>Groceries</v>
      </c>
      <c r="X537">
        <f ca="1"/>
        <v>46585</v>
      </c>
      <c r="Y537">
        <f ca="1"/>
        <v>1790.0000000000041</v>
      </c>
      <c r="Z537" t="str">
        <f ca="1"/>
        <v>Acct  1 - US Bank</v>
      </c>
      <c r="AA537" t="str">
        <f ca="1"/>
        <v>Groceries</v>
      </c>
      <c r="AB537">
        <f ca="1"/>
        <v>46585</v>
      </c>
      <c r="AC537">
        <f ca="1"/>
        <v>14091.119999999997</v>
      </c>
      <c r="AD537" t="str">
        <f ca="1"/>
        <v>Acct  2 - Wells Fargo</v>
      </c>
      <c r="AE537" t="str">
        <f ca="1"/>
        <v>Groceries</v>
      </c>
      <c r="AF537">
        <f ca="1"/>
        <v>46585</v>
      </c>
      <c r="AG537">
        <f ca="1"/>
        <v>27264.39</v>
      </c>
      <c r="AH537" t="str">
        <f ca="1"/>
        <v>Acct  3 - ADP</v>
      </c>
      <c r="AI537" t="str">
        <f ca="1"/>
        <v>Groceries</v>
      </c>
      <c r="AJ537">
        <f ca="1"/>
        <v>46585</v>
      </c>
      <c r="AK537">
        <f ca="1"/>
        <v>114.43</v>
      </c>
      <c r="AL537" t="str">
        <f ca="1"/>
        <v>Acct  4 - Marcus</v>
      </c>
      <c r="AM537" t="str">
        <f ca="1"/>
        <v>Groceries</v>
      </c>
      <c r="AN537">
        <f ca="1"/>
        <v>46585</v>
      </c>
      <c r="AO537">
        <f ca="1"/>
        <v>12062.04</v>
      </c>
      <c r="AP537" t="str">
        <f ca="1"/>
        <v>Acct  5 - T.Rowe Price</v>
      </c>
      <c r="AQ537" t="str">
        <f ca="1"/>
        <v>Groceries</v>
      </c>
      <c r="AR537">
        <f ca="1"/>
        <v>46585</v>
      </c>
      <c r="AS537">
        <f ca="1"/>
        <v>-1039.04</v>
      </c>
      <c r="AT537" t="str">
        <f ca="1"/>
        <v>Acct  6 - Platinum</v>
      </c>
      <c r="AU537" t="str">
        <f ca="1"/>
        <v>Groceries</v>
      </c>
      <c r="AV537">
        <f ca="1"/>
        <v>46585</v>
      </c>
      <c r="AW537">
        <f ca="1"/>
        <v>-6021.82</v>
      </c>
      <c r="AX537" t="str">
        <f ca="1"/>
        <v>Acct  7 - Visa Go</v>
      </c>
      <c r="AY537" t="str">
        <f ca="1"/>
        <v>Groceries</v>
      </c>
      <c r="AZ537">
        <f ca="1"/>
        <v>46585</v>
      </c>
      <c r="BA537">
        <f ca="1"/>
        <v>-4271.75</v>
      </c>
      <c r="BB537" t="str">
        <f ca="1"/>
        <v>Acct  8 - CareCredit</v>
      </c>
      <c r="BC537" t="str">
        <f ca="1"/>
        <v>Groceries</v>
      </c>
      <c r="BD537">
        <f ca="1"/>
        <v>46585</v>
      </c>
      <c r="BE537">
        <f ca="1"/>
        <v>0</v>
      </c>
      <c r="BF537" t="str">
        <f ca="1"/>
        <v>Acct  9 - Costco</v>
      </c>
      <c r="BG537" t="str">
        <f ca="1"/>
        <v>Groceries</v>
      </c>
      <c r="BH537">
        <f ca="1"/>
        <v>46585</v>
      </c>
      <c r="BI537">
        <f ca="1"/>
        <v>2380</v>
      </c>
      <c r="BJ537" t="str">
        <f ca="1"/>
        <v xml:space="preserve">Acct 10 - </v>
      </c>
      <c r="BK537" t="str">
        <f ca="1"/>
        <v>Groceries</v>
      </c>
      <c r="BL537">
        <f ca="1"/>
        <v>46585</v>
      </c>
      <c r="BM537">
        <f ca="1"/>
        <v>15881.12</v>
      </c>
      <c r="BN537" t="str">
        <f ca="1"/>
        <v xml:space="preserve"> Checking</v>
      </c>
      <c r="BO537" t="str">
        <f ca="1"/>
        <v>Groceries</v>
      </c>
      <c r="BP537">
        <f ca="1"/>
        <v>46585</v>
      </c>
      <c r="BQ537">
        <f ca="1"/>
        <v>-11332.61</v>
      </c>
      <c r="BR537" t="str">
        <f ca="1"/>
        <v xml:space="preserve"> Credit</v>
      </c>
      <c r="BS537" t="str">
        <f ca="1"/>
        <v>Groceries</v>
      </c>
      <c r="BT537">
        <f ca="1"/>
        <v>46585</v>
      </c>
      <c r="BU537">
        <f ca="1"/>
        <v>39440.86</v>
      </c>
      <c r="BV537" t="str">
        <f ca="1"/>
        <v xml:space="preserve"> Savings</v>
      </c>
      <c r="BW537" t="str">
        <f ca="1"/>
        <v>Groceries</v>
      </c>
      <c r="BX537">
        <f ca="1"/>
        <v>46585</v>
      </c>
      <c r="BY537">
        <f ca="1"/>
        <v>46369.37</v>
      </c>
      <c r="BZ537" t="str">
        <f ca="1"/>
        <v xml:space="preserve"> Net Worth</v>
      </c>
    </row>
    <row r="538" spans="1:78" x14ac:dyDescent="0.25">
      <c r="A538" t="str">
        <f ca="1"/>
        <v>Groceries</v>
      </c>
      <c r="B538" s="8">
        <f ca="1"/>
        <v>46585</v>
      </c>
      <c r="C538" s="107">
        <f ca="1"/>
        <v>1790.0000000000041</v>
      </c>
      <c r="D538" t="str">
        <f ca="1"/>
        <v>Acct  1 - US Bank</v>
      </c>
      <c r="F538" t="str">
        <f ca="1"/>
        <v>Food &amp; Drinks</v>
      </c>
      <c r="G538" s="8">
        <f ca="1"/>
        <v>46585</v>
      </c>
      <c r="H538" s="107">
        <f ca="1"/>
        <v>15681.12</v>
      </c>
      <c r="I538" s="107">
        <f ca="1"/>
        <v>-11332.61</v>
      </c>
      <c r="J538" s="107">
        <f ca="1"/>
        <v>39440.86</v>
      </c>
      <c r="K538" s="107">
        <f ca="1"/>
        <v>46169.37</v>
      </c>
      <c r="L538" s="107">
        <f ca="1"/>
        <v>1790.0000000000041</v>
      </c>
      <c r="M538" s="107">
        <f ca="1"/>
        <v>13891.119999999997</v>
      </c>
      <c r="N538" s="107">
        <f ca="1"/>
        <v>27264.39</v>
      </c>
      <c r="O538" s="107">
        <f ca="1"/>
        <v>114.43</v>
      </c>
      <c r="P538" s="107">
        <f ca="1"/>
        <v>12062.04</v>
      </c>
      <c r="Q538" s="107">
        <f ca="1"/>
        <v>-1039.04</v>
      </c>
      <c r="R538" s="107">
        <f ca="1"/>
        <v>-6021.82</v>
      </c>
      <c r="S538" s="107">
        <f ca="1"/>
        <v>-4271.75</v>
      </c>
      <c r="T538" s="107">
        <f ca="1"/>
        <v>0</v>
      </c>
      <c r="U538" s="107">
        <f ca="1"/>
        <v>2380</v>
      </c>
      <c r="W538" t="str">
        <f ca="1"/>
        <v>Food &amp; Drinks</v>
      </c>
      <c r="X538">
        <f ca="1"/>
        <v>46585</v>
      </c>
      <c r="Y538">
        <f ca="1"/>
        <v>1790.0000000000041</v>
      </c>
      <c r="Z538" t="str">
        <f ca="1"/>
        <v>Acct  1 - US Bank</v>
      </c>
      <c r="AA538" t="str">
        <f ca="1"/>
        <v>Food &amp; Drinks</v>
      </c>
      <c r="AB538">
        <f ca="1"/>
        <v>46585</v>
      </c>
      <c r="AC538">
        <f ca="1"/>
        <v>13891.119999999997</v>
      </c>
      <c r="AD538" t="str">
        <f ca="1"/>
        <v>Acct  2 - Wells Fargo</v>
      </c>
      <c r="AE538" t="str">
        <f ca="1"/>
        <v>Food &amp; Drinks</v>
      </c>
      <c r="AF538">
        <f ca="1"/>
        <v>46585</v>
      </c>
      <c r="AG538">
        <f ca="1"/>
        <v>27264.39</v>
      </c>
      <c r="AH538" t="str">
        <f ca="1"/>
        <v>Acct  3 - ADP</v>
      </c>
      <c r="AI538" t="str">
        <f ca="1"/>
        <v>Food &amp; Drinks</v>
      </c>
      <c r="AJ538">
        <f ca="1"/>
        <v>46585</v>
      </c>
      <c r="AK538">
        <f ca="1"/>
        <v>114.43</v>
      </c>
      <c r="AL538" t="str">
        <f ca="1"/>
        <v>Acct  4 - Marcus</v>
      </c>
      <c r="AM538" t="str">
        <f ca="1"/>
        <v>Food &amp; Drinks</v>
      </c>
      <c r="AN538">
        <f ca="1"/>
        <v>46585</v>
      </c>
      <c r="AO538">
        <f ca="1"/>
        <v>12062.04</v>
      </c>
      <c r="AP538" t="str">
        <f ca="1"/>
        <v>Acct  5 - T.Rowe Price</v>
      </c>
      <c r="AQ538" t="str">
        <f ca="1"/>
        <v>Food &amp; Drinks</v>
      </c>
      <c r="AR538">
        <f ca="1"/>
        <v>46585</v>
      </c>
      <c r="AS538">
        <f ca="1"/>
        <v>-1039.04</v>
      </c>
      <c r="AT538" t="str">
        <f ca="1"/>
        <v>Acct  6 - Platinum</v>
      </c>
      <c r="AU538" t="str">
        <f ca="1"/>
        <v>Food &amp; Drinks</v>
      </c>
      <c r="AV538">
        <f ca="1"/>
        <v>46585</v>
      </c>
      <c r="AW538">
        <f ca="1"/>
        <v>-6021.82</v>
      </c>
      <c r="AX538" t="str">
        <f ca="1"/>
        <v>Acct  7 - Visa Go</v>
      </c>
      <c r="AY538" t="str">
        <f ca="1"/>
        <v>Food &amp; Drinks</v>
      </c>
      <c r="AZ538">
        <f ca="1"/>
        <v>46585</v>
      </c>
      <c r="BA538">
        <f ca="1"/>
        <v>-4271.75</v>
      </c>
      <c r="BB538" t="str">
        <f ca="1"/>
        <v>Acct  8 - CareCredit</v>
      </c>
      <c r="BC538" t="str">
        <f ca="1"/>
        <v>Food &amp; Drinks</v>
      </c>
      <c r="BD538">
        <f ca="1"/>
        <v>46585</v>
      </c>
      <c r="BE538">
        <f ca="1"/>
        <v>0</v>
      </c>
      <c r="BF538" t="str">
        <f ca="1"/>
        <v>Acct  9 - Costco</v>
      </c>
      <c r="BG538" t="str">
        <f ca="1"/>
        <v>Food &amp; Drinks</v>
      </c>
      <c r="BH538">
        <f ca="1"/>
        <v>46585</v>
      </c>
      <c r="BI538">
        <f ca="1"/>
        <v>2380</v>
      </c>
      <c r="BJ538" t="str">
        <f ca="1"/>
        <v xml:space="preserve">Acct 10 - </v>
      </c>
      <c r="BK538" t="str">
        <f ca="1"/>
        <v>Food &amp; Drinks</v>
      </c>
      <c r="BL538">
        <f ca="1"/>
        <v>46585</v>
      </c>
      <c r="BM538">
        <f ca="1"/>
        <v>15681.12</v>
      </c>
      <c r="BN538" t="str">
        <f ca="1"/>
        <v xml:space="preserve"> Checking</v>
      </c>
      <c r="BO538" t="str">
        <f ca="1"/>
        <v>Food &amp; Drinks</v>
      </c>
      <c r="BP538">
        <f ca="1"/>
        <v>46585</v>
      </c>
      <c r="BQ538">
        <f ca="1"/>
        <v>-11332.61</v>
      </c>
      <c r="BR538" t="str">
        <f ca="1"/>
        <v xml:space="preserve"> Credit</v>
      </c>
      <c r="BS538" t="str">
        <f ca="1"/>
        <v>Food &amp; Drinks</v>
      </c>
      <c r="BT538">
        <f ca="1"/>
        <v>46585</v>
      </c>
      <c r="BU538">
        <f ca="1"/>
        <v>39440.86</v>
      </c>
      <c r="BV538" t="str">
        <f ca="1"/>
        <v xml:space="preserve"> Savings</v>
      </c>
      <c r="BW538" t="str">
        <f ca="1"/>
        <v>Food &amp; Drinks</v>
      </c>
      <c r="BX538">
        <f ca="1"/>
        <v>46585</v>
      </c>
      <c r="BY538">
        <f ca="1"/>
        <v>46169.37</v>
      </c>
      <c r="BZ538" t="str">
        <f ca="1"/>
        <v xml:space="preserve"> Net Worth</v>
      </c>
    </row>
    <row r="539" spans="1:78" x14ac:dyDescent="0.25">
      <c r="A539" t="str">
        <f ca="1"/>
        <v>Food &amp; Drinks</v>
      </c>
      <c r="B539" s="8">
        <f ca="1"/>
        <v>46585</v>
      </c>
      <c r="C539" s="107">
        <f ca="1"/>
        <v>1790.0000000000041</v>
      </c>
      <c r="D539" t="str">
        <f ca="1"/>
        <v>Acct  1 - US Bank</v>
      </c>
      <c r="F539" t="str">
        <f ca="1"/>
        <v>Netflix</v>
      </c>
      <c r="G539" s="8">
        <f ca="1"/>
        <v>46588</v>
      </c>
      <c r="H539" s="107">
        <f ca="1"/>
        <v>15656.130000000001</v>
      </c>
      <c r="I539" s="107">
        <f ca="1"/>
        <v>-11332.61</v>
      </c>
      <c r="J539" s="107">
        <f ca="1"/>
        <v>39440.86</v>
      </c>
      <c r="K539" s="107">
        <f ca="1"/>
        <v>46144.380000000005</v>
      </c>
      <c r="L539" s="107">
        <f ca="1"/>
        <v>1765.0100000000041</v>
      </c>
      <c r="M539" s="107">
        <f ca="1"/>
        <v>13891.119999999997</v>
      </c>
      <c r="N539" s="107">
        <f ca="1"/>
        <v>27264.39</v>
      </c>
      <c r="O539" s="107">
        <f ca="1"/>
        <v>114.43</v>
      </c>
      <c r="P539" s="107">
        <f ca="1"/>
        <v>12062.04</v>
      </c>
      <c r="Q539" s="107">
        <f ca="1"/>
        <v>-1039.04</v>
      </c>
      <c r="R539" s="107">
        <f ca="1"/>
        <v>-6021.82</v>
      </c>
      <c r="S539" s="107">
        <f ca="1"/>
        <v>-4271.75</v>
      </c>
      <c r="T539" s="107">
        <f ca="1"/>
        <v>0</v>
      </c>
      <c r="U539" s="107">
        <f ca="1"/>
        <v>2380</v>
      </c>
      <c r="W539" t="str">
        <f ca="1"/>
        <v>Netflix</v>
      </c>
      <c r="X539">
        <f ca="1"/>
        <v>46588</v>
      </c>
      <c r="Y539">
        <f ca="1"/>
        <v>1765.0100000000041</v>
      </c>
      <c r="Z539" t="str">
        <f ca="1"/>
        <v>Acct  1 - US Bank</v>
      </c>
      <c r="AA539" t="str">
        <f ca="1"/>
        <v>Netflix</v>
      </c>
      <c r="AB539">
        <f ca="1"/>
        <v>46588</v>
      </c>
      <c r="AC539">
        <f ca="1"/>
        <v>13891.119999999997</v>
      </c>
      <c r="AD539" t="str">
        <f ca="1"/>
        <v>Acct  2 - Wells Fargo</v>
      </c>
      <c r="AE539" t="str">
        <f ca="1"/>
        <v>Netflix</v>
      </c>
      <c r="AF539">
        <f ca="1"/>
        <v>46588</v>
      </c>
      <c r="AG539">
        <f ca="1"/>
        <v>27264.39</v>
      </c>
      <c r="AH539" t="str">
        <f ca="1"/>
        <v>Acct  3 - ADP</v>
      </c>
      <c r="AI539" t="str">
        <f ca="1"/>
        <v>Netflix</v>
      </c>
      <c r="AJ539">
        <f ca="1"/>
        <v>46588</v>
      </c>
      <c r="AK539">
        <f ca="1"/>
        <v>114.43</v>
      </c>
      <c r="AL539" t="str">
        <f ca="1"/>
        <v>Acct  4 - Marcus</v>
      </c>
      <c r="AM539" t="str">
        <f ca="1"/>
        <v>Netflix</v>
      </c>
      <c r="AN539">
        <f ca="1"/>
        <v>46588</v>
      </c>
      <c r="AO539">
        <f ca="1"/>
        <v>12062.04</v>
      </c>
      <c r="AP539" t="str">
        <f ca="1"/>
        <v>Acct  5 - T.Rowe Price</v>
      </c>
      <c r="AQ539" t="str">
        <f ca="1"/>
        <v>Netflix</v>
      </c>
      <c r="AR539">
        <f ca="1"/>
        <v>46588</v>
      </c>
      <c r="AS539">
        <f ca="1"/>
        <v>-1039.04</v>
      </c>
      <c r="AT539" t="str">
        <f ca="1"/>
        <v>Acct  6 - Platinum</v>
      </c>
      <c r="AU539" t="str">
        <f ca="1"/>
        <v>Netflix</v>
      </c>
      <c r="AV539">
        <f ca="1"/>
        <v>46588</v>
      </c>
      <c r="AW539">
        <f ca="1"/>
        <v>-6021.82</v>
      </c>
      <c r="AX539" t="str">
        <f ca="1"/>
        <v>Acct  7 - Visa Go</v>
      </c>
      <c r="AY539" t="str">
        <f ca="1"/>
        <v>Netflix</v>
      </c>
      <c r="AZ539">
        <f ca="1"/>
        <v>46588</v>
      </c>
      <c r="BA539">
        <f ca="1"/>
        <v>-4271.75</v>
      </c>
      <c r="BB539" t="str">
        <f ca="1"/>
        <v>Acct  8 - CareCredit</v>
      </c>
      <c r="BC539" t="str">
        <f ca="1"/>
        <v>Netflix</v>
      </c>
      <c r="BD539">
        <f ca="1"/>
        <v>46588</v>
      </c>
      <c r="BE539">
        <f ca="1"/>
        <v>0</v>
      </c>
      <c r="BF539" t="str">
        <f ca="1"/>
        <v>Acct  9 - Costco</v>
      </c>
      <c r="BG539" t="str">
        <f ca="1"/>
        <v>Netflix</v>
      </c>
      <c r="BH539">
        <f ca="1"/>
        <v>46588</v>
      </c>
      <c r="BI539">
        <f ca="1"/>
        <v>2380</v>
      </c>
      <c r="BJ539" t="str">
        <f ca="1"/>
        <v xml:space="preserve">Acct 10 - </v>
      </c>
      <c r="BK539" t="str">
        <f ca="1"/>
        <v>Netflix</v>
      </c>
      <c r="BL539">
        <f ca="1"/>
        <v>46588</v>
      </c>
      <c r="BM539">
        <f ca="1"/>
        <v>15656.130000000001</v>
      </c>
      <c r="BN539" t="str">
        <f ca="1"/>
        <v xml:space="preserve"> Checking</v>
      </c>
      <c r="BO539" t="str">
        <f ca="1"/>
        <v>Netflix</v>
      </c>
      <c r="BP539">
        <f ca="1"/>
        <v>46588</v>
      </c>
      <c r="BQ539">
        <f ca="1"/>
        <v>-11332.61</v>
      </c>
      <c r="BR539" t="str">
        <f ca="1"/>
        <v xml:space="preserve"> Credit</v>
      </c>
      <c r="BS539" t="str">
        <f ca="1"/>
        <v>Netflix</v>
      </c>
      <c r="BT539">
        <f ca="1"/>
        <v>46588</v>
      </c>
      <c r="BU539">
        <f ca="1"/>
        <v>39440.86</v>
      </c>
      <c r="BV539" t="str">
        <f ca="1"/>
        <v xml:space="preserve"> Savings</v>
      </c>
      <c r="BW539" t="str">
        <f ca="1"/>
        <v>Netflix</v>
      </c>
      <c r="BX539">
        <f ca="1"/>
        <v>46588</v>
      </c>
      <c r="BY539">
        <f ca="1"/>
        <v>46144.380000000005</v>
      </c>
      <c r="BZ539" t="str">
        <f ca="1"/>
        <v xml:space="preserve"> Net Worth</v>
      </c>
    </row>
    <row r="540" spans="1:78" x14ac:dyDescent="0.25">
      <c r="A540" t="str">
        <f ca="1"/>
        <v>Netflix</v>
      </c>
      <c r="B540" s="8">
        <f ca="1"/>
        <v>46588</v>
      </c>
      <c r="C540" s="107">
        <f ca="1"/>
        <v>1765.0100000000041</v>
      </c>
      <c r="D540" t="str">
        <f ca="1"/>
        <v>Acct  1 - US Bank</v>
      </c>
      <c r="F540" t="str">
        <f ca="1"/>
        <v>Renters</v>
      </c>
      <c r="G540" s="8">
        <f ca="1"/>
        <v>46589</v>
      </c>
      <c r="H540" s="107">
        <f ca="1"/>
        <v>15645.210000000001</v>
      </c>
      <c r="I540" s="107">
        <f ca="1"/>
        <v>-11332.61</v>
      </c>
      <c r="J540" s="107">
        <f ca="1"/>
        <v>39440.86</v>
      </c>
      <c r="K540" s="107">
        <f ca="1"/>
        <v>46133.46</v>
      </c>
      <c r="L540" s="107">
        <f ca="1"/>
        <v>1754.090000000004</v>
      </c>
      <c r="M540" s="107">
        <f ca="1"/>
        <v>13891.119999999997</v>
      </c>
      <c r="N540" s="107">
        <f ca="1"/>
        <v>27264.39</v>
      </c>
      <c r="O540" s="107">
        <f ca="1"/>
        <v>114.43</v>
      </c>
      <c r="P540" s="107">
        <f ca="1"/>
        <v>12062.04</v>
      </c>
      <c r="Q540" s="107">
        <f ca="1"/>
        <v>-1039.04</v>
      </c>
      <c r="R540" s="107">
        <f ca="1"/>
        <v>-6021.82</v>
      </c>
      <c r="S540" s="107">
        <f ca="1"/>
        <v>-4271.75</v>
      </c>
      <c r="T540" s="107">
        <f ca="1"/>
        <v>0</v>
      </c>
      <c r="U540" s="107">
        <f ca="1"/>
        <v>2380</v>
      </c>
      <c r="W540" t="str">
        <f ca="1"/>
        <v>Renters</v>
      </c>
      <c r="X540">
        <f ca="1"/>
        <v>46589</v>
      </c>
      <c r="Y540">
        <f ca="1"/>
        <v>1754.090000000004</v>
      </c>
      <c r="Z540" t="str">
        <f ca="1"/>
        <v>Acct  1 - US Bank</v>
      </c>
      <c r="AA540" t="str">
        <f ca="1"/>
        <v>Renters</v>
      </c>
      <c r="AB540">
        <f ca="1"/>
        <v>46589</v>
      </c>
      <c r="AC540">
        <f ca="1"/>
        <v>13891.119999999997</v>
      </c>
      <c r="AD540" t="str">
        <f ca="1"/>
        <v>Acct  2 - Wells Fargo</v>
      </c>
      <c r="AE540" t="str">
        <f ca="1"/>
        <v>Renters</v>
      </c>
      <c r="AF540">
        <f ca="1"/>
        <v>46589</v>
      </c>
      <c r="AG540">
        <f ca="1"/>
        <v>27264.39</v>
      </c>
      <c r="AH540" t="str">
        <f ca="1"/>
        <v>Acct  3 - ADP</v>
      </c>
      <c r="AI540" t="str">
        <f ca="1"/>
        <v>Renters</v>
      </c>
      <c r="AJ540">
        <f ca="1"/>
        <v>46589</v>
      </c>
      <c r="AK540">
        <f ca="1"/>
        <v>114.43</v>
      </c>
      <c r="AL540" t="str">
        <f ca="1"/>
        <v>Acct  4 - Marcus</v>
      </c>
      <c r="AM540" t="str">
        <f ca="1"/>
        <v>Renters</v>
      </c>
      <c r="AN540">
        <f ca="1"/>
        <v>46589</v>
      </c>
      <c r="AO540">
        <f ca="1"/>
        <v>12062.04</v>
      </c>
      <c r="AP540" t="str">
        <f ca="1"/>
        <v>Acct  5 - T.Rowe Price</v>
      </c>
      <c r="AQ540" t="str">
        <f ca="1"/>
        <v>Renters</v>
      </c>
      <c r="AR540">
        <f ca="1"/>
        <v>46589</v>
      </c>
      <c r="AS540">
        <f ca="1"/>
        <v>-1039.04</v>
      </c>
      <c r="AT540" t="str">
        <f ca="1"/>
        <v>Acct  6 - Platinum</v>
      </c>
      <c r="AU540" t="str">
        <f ca="1"/>
        <v>Renters</v>
      </c>
      <c r="AV540">
        <f ca="1"/>
        <v>46589</v>
      </c>
      <c r="AW540">
        <f ca="1"/>
        <v>-6021.82</v>
      </c>
      <c r="AX540" t="str">
        <f ca="1"/>
        <v>Acct  7 - Visa Go</v>
      </c>
      <c r="AY540" t="str">
        <f ca="1"/>
        <v>Renters</v>
      </c>
      <c r="AZ540">
        <f ca="1"/>
        <v>46589</v>
      </c>
      <c r="BA540">
        <f ca="1"/>
        <v>-4271.75</v>
      </c>
      <c r="BB540" t="str">
        <f ca="1"/>
        <v>Acct  8 - CareCredit</v>
      </c>
      <c r="BC540" t="str">
        <f ca="1"/>
        <v>Renters</v>
      </c>
      <c r="BD540">
        <f ca="1"/>
        <v>46589</v>
      </c>
      <c r="BE540">
        <f ca="1"/>
        <v>0</v>
      </c>
      <c r="BF540" t="str">
        <f ca="1"/>
        <v>Acct  9 - Costco</v>
      </c>
      <c r="BG540" t="str">
        <f ca="1"/>
        <v>Renters</v>
      </c>
      <c r="BH540">
        <f ca="1"/>
        <v>46589</v>
      </c>
      <c r="BI540">
        <f ca="1"/>
        <v>2380</v>
      </c>
      <c r="BJ540" t="str">
        <f ca="1"/>
        <v xml:space="preserve">Acct 10 - </v>
      </c>
      <c r="BK540" t="str">
        <f ca="1"/>
        <v>Renters</v>
      </c>
      <c r="BL540">
        <f ca="1"/>
        <v>46589</v>
      </c>
      <c r="BM540">
        <f ca="1"/>
        <v>15645.210000000001</v>
      </c>
      <c r="BN540" t="str">
        <f ca="1"/>
        <v xml:space="preserve"> Checking</v>
      </c>
      <c r="BO540" t="str">
        <f ca="1"/>
        <v>Renters</v>
      </c>
      <c r="BP540">
        <f ca="1"/>
        <v>46589</v>
      </c>
      <c r="BQ540">
        <f ca="1"/>
        <v>-11332.61</v>
      </c>
      <c r="BR540" t="str">
        <f ca="1"/>
        <v xml:space="preserve"> Credit</v>
      </c>
      <c r="BS540" t="str">
        <f ca="1"/>
        <v>Renters</v>
      </c>
      <c r="BT540">
        <f ca="1"/>
        <v>46589</v>
      </c>
      <c r="BU540">
        <f ca="1"/>
        <v>39440.86</v>
      </c>
      <c r="BV540" t="str">
        <f ca="1"/>
        <v xml:space="preserve"> Savings</v>
      </c>
      <c r="BW540" t="str">
        <f ca="1"/>
        <v>Renters</v>
      </c>
      <c r="BX540">
        <f ca="1"/>
        <v>46589</v>
      </c>
      <c r="BY540">
        <f ca="1"/>
        <v>46133.46</v>
      </c>
      <c r="BZ540" t="str">
        <f ca="1"/>
        <v xml:space="preserve"> Net Worth</v>
      </c>
    </row>
    <row r="541" spans="1:78" x14ac:dyDescent="0.25">
      <c r="A541" t="str">
        <f ca="1"/>
        <v>Renters</v>
      </c>
      <c r="B541" s="8">
        <f ca="1"/>
        <v>46589</v>
      </c>
      <c r="C541" s="107">
        <f ca="1"/>
        <v>1754.090000000004</v>
      </c>
      <c r="D541" t="str">
        <f ca="1"/>
        <v>Acct  1 - US Bank</v>
      </c>
      <c r="F541" t="str">
        <f ca="1"/>
        <v>Cese Transfer</v>
      </c>
      <c r="G541" s="8">
        <f ca="1"/>
        <v>46593</v>
      </c>
      <c r="H541" s="107">
        <f ca="1"/>
        <v>15787.210000000001</v>
      </c>
      <c r="I541" s="107">
        <f ca="1"/>
        <v>-11332.61</v>
      </c>
      <c r="J541" s="107">
        <f ca="1"/>
        <v>39440.86</v>
      </c>
      <c r="K541" s="107">
        <f ca="1"/>
        <v>46275.46</v>
      </c>
      <c r="L541" s="107">
        <f ca="1"/>
        <v>1896.090000000004</v>
      </c>
      <c r="M541" s="107">
        <f ca="1"/>
        <v>13891.119999999997</v>
      </c>
      <c r="N541" s="107">
        <f ca="1"/>
        <v>27264.39</v>
      </c>
      <c r="O541" s="107">
        <f ca="1"/>
        <v>114.43</v>
      </c>
      <c r="P541" s="107">
        <f ca="1"/>
        <v>12062.04</v>
      </c>
      <c r="Q541" s="107">
        <f ca="1"/>
        <v>-1039.04</v>
      </c>
      <c r="R541" s="107">
        <f ca="1"/>
        <v>-6021.82</v>
      </c>
      <c r="S541" s="107">
        <f ca="1"/>
        <v>-4271.75</v>
      </c>
      <c r="T541" s="107">
        <f ca="1"/>
        <v>0</v>
      </c>
      <c r="U541" s="107">
        <f ca="1"/>
        <v>2380</v>
      </c>
      <c r="W541" t="str">
        <f ca="1"/>
        <v>Cese Transfer</v>
      </c>
      <c r="X541">
        <f ca="1"/>
        <v>46593</v>
      </c>
      <c r="Y541">
        <f ca="1"/>
        <v>1896.090000000004</v>
      </c>
      <c r="Z541" t="str">
        <f ca="1"/>
        <v>Acct  1 - US Bank</v>
      </c>
      <c r="AA541" t="str">
        <f ca="1"/>
        <v>Cese Transfer</v>
      </c>
      <c r="AB541">
        <f ca="1"/>
        <v>46593</v>
      </c>
      <c r="AC541">
        <f ca="1"/>
        <v>13891.119999999997</v>
      </c>
      <c r="AD541" t="str">
        <f ca="1"/>
        <v>Acct  2 - Wells Fargo</v>
      </c>
      <c r="AE541" t="str">
        <f ca="1"/>
        <v>Cese Transfer</v>
      </c>
      <c r="AF541">
        <f ca="1"/>
        <v>46593</v>
      </c>
      <c r="AG541">
        <f ca="1"/>
        <v>27264.39</v>
      </c>
      <c r="AH541" t="str">
        <f ca="1"/>
        <v>Acct  3 - ADP</v>
      </c>
      <c r="AI541" t="str">
        <f ca="1"/>
        <v>Cese Transfer</v>
      </c>
      <c r="AJ541">
        <f ca="1"/>
        <v>46593</v>
      </c>
      <c r="AK541">
        <f ca="1"/>
        <v>114.43</v>
      </c>
      <c r="AL541" t="str">
        <f ca="1"/>
        <v>Acct  4 - Marcus</v>
      </c>
      <c r="AM541" t="str">
        <f ca="1"/>
        <v>Cese Transfer</v>
      </c>
      <c r="AN541">
        <f ca="1"/>
        <v>46593</v>
      </c>
      <c r="AO541">
        <f ca="1"/>
        <v>12062.04</v>
      </c>
      <c r="AP541" t="str">
        <f ca="1"/>
        <v>Acct  5 - T.Rowe Price</v>
      </c>
      <c r="AQ541" t="str">
        <f ca="1"/>
        <v>Cese Transfer</v>
      </c>
      <c r="AR541">
        <f ca="1"/>
        <v>46593</v>
      </c>
      <c r="AS541">
        <f ca="1"/>
        <v>-1039.04</v>
      </c>
      <c r="AT541" t="str">
        <f ca="1"/>
        <v>Acct  6 - Platinum</v>
      </c>
      <c r="AU541" t="str">
        <f ca="1"/>
        <v>Cese Transfer</v>
      </c>
      <c r="AV541">
        <f ca="1"/>
        <v>46593</v>
      </c>
      <c r="AW541">
        <f ca="1"/>
        <v>-6021.82</v>
      </c>
      <c r="AX541" t="str">
        <f ca="1"/>
        <v>Acct  7 - Visa Go</v>
      </c>
      <c r="AY541" t="str">
        <f ca="1"/>
        <v>Cese Transfer</v>
      </c>
      <c r="AZ541">
        <f ca="1"/>
        <v>46593</v>
      </c>
      <c r="BA541">
        <f ca="1"/>
        <v>-4271.75</v>
      </c>
      <c r="BB541" t="str">
        <f ca="1"/>
        <v>Acct  8 - CareCredit</v>
      </c>
      <c r="BC541" t="str">
        <f ca="1"/>
        <v>Cese Transfer</v>
      </c>
      <c r="BD541">
        <f ca="1"/>
        <v>46593</v>
      </c>
      <c r="BE541">
        <f ca="1"/>
        <v>0</v>
      </c>
      <c r="BF541" t="str">
        <f ca="1"/>
        <v>Acct  9 - Costco</v>
      </c>
      <c r="BG541" t="str">
        <f ca="1"/>
        <v>Cese Transfer</v>
      </c>
      <c r="BH541">
        <f ca="1"/>
        <v>46593</v>
      </c>
      <c r="BI541">
        <f ca="1"/>
        <v>2380</v>
      </c>
      <c r="BJ541" t="str">
        <f ca="1"/>
        <v xml:space="preserve">Acct 10 - </v>
      </c>
      <c r="BK541" t="str">
        <f ca="1"/>
        <v>Cese Transfer</v>
      </c>
      <c r="BL541">
        <f ca="1"/>
        <v>46593</v>
      </c>
      <c r="BM541">
        <f ca="1"/>
        <v>15787.210000000001</v>
      </c>
      <c r="BN541" t="str">
        <f ca="1"/>
        <v xml:space="preserve"> Checking</v>
      </c>
      <c r="BO541" t="str">
        <f ca="1"/>
        <v>Cese Transfer</v>
      </c>
      <c r="BP541">
        <f ca="1"/>
        <v>46593</v>
      </c>
      <c r="BQ541">
        <f ca="1"/>
        <v>-11332.61</v>
      </c>
      <c r="BR541" t="str">
        <f ca="1"/>
        <v xml:space="preserve"> Credit</v>
      </c>
      <c r="BS541" t="str">
        <f ca="1"/>
        <v>Cese Transfer</v>
      </c>
      <c r="BT541">
        <f ca="1"/>
        <v>46593</v>
      </c>
      <c r="BU541">
        <f ca="1"/>
        <v>39440.86</v>
      </c>
      <c r="BV541" t="str">
        <f ca="1"/>
        <v xml:space="preserve"> Savings</v>
      </c>
      <c r="BW541" t="str">
        <f ca="1"/>
        <v>Cese Transfer</v>
      </c>
      <c r="BX541">
        <f ca="1"/>
        <v>46593</v>
      </c>
      <c r="BY541">
        <f ca="1"/>
        <v>46275.46</v>
      </c>
      <c r="BZ541" t="str">
        <f ca="1"/>
        <v xml:space="preserve"> Net Worth</v>
      </c>
    </row>
    <row r="542" spans="1:78" x14ac:dyDescent="0.25">
      <c r="A542" t="str">
        <f ca="1"/>
        <v>Cese Transfer</v>
      </c>
      <c r="B542" s="8">
        <f ca="1"/>
        <v>46593</v>
      </c>
      <c r="C542" s="107">
        <f ca="1"/>
        <v>1896.090000000004</v>
      </c>
      <c r="D542" t="str">
        <f ca="1"/>
        <v>Acct  1 - US Bank</v>
      </c>
      <c r="F542" t="str">
        <f ca="1"/>
        <v>Internet</v>
      </c>
      <c r="G542" s="8">
        <f ca="1"/>
        <v>46594</v>
      </c>
      <c r="H542" s="107">
        <f ca="1"/>
        <v>15787.210000000001</v>
      </c>
      <c r="I542" s="107">
        <f ca="1"/>
        <v>-11332.61</v>
      </c>
      <c r="J542" s="107">
        <f ca="1"/>
        <v>39440.86</v>
      </c>
      <c r="K542" s="107">
        <f ca="1"/>
        <v>46275.46</v>
      </c>
      <c r="L542" s="107">
        <f ca="1"/>
        <v>1896.090000000004</v>
      </c>
      <c r="M542" s="107">
        <f ca="1"/>
        <v>13891.119999999997</v>
      </c>
      <c r="N542" s="107">
        <f ca="1"/>
        <v>27264.39</v>
      </c>
      <c r="O542" s="107">
        <f ca="1"/>
        <v>114.43</v>
      </c>
      <c r="P542" s="107">
        <f ca="1"/>
        <v>12062.04</v>
      </c>
      <c r="Q542" s="107">
        <f ca="1"/>
        <v>-1039.04</v>
      </c>
      <c r="R542" s="107">
        <f ca="1"/>
        <v>-6021.82</v>
      </c>
      <c r="S542" s="107">
        <f ca="1"/>
        <v>-4271.75</v>
      </c>
      <c r="T542" s="107">
        <f ca="1"/>
        <v>0</v>
      </c>
      <c r="U542" s="107">
        <f ca="1"/>
        <v>2380</v>
      </c>
      <c r="W542" t="str">
        <f ca="1"/>
        <v>Internet</v>
      </c>
      <c r="X542">
        <f ca="1"/>
        <v>46594</v>
      </c>
      <c r="Y542">
        <f ca="1"/>
        <v>1896.090000000004</v>
      </c>
      <c r="Z542" t="str">
        <f ca="1"/>
        <v>Acct  1 - US Bank</v>
      </c>
      <c r="AA542" t="str">
        <f ca="1"/>
        <v>Internet</v>
      </c>
      <c r="AB542">
        <f ca="1"/>
        <v>46594</v>
      </c>
      <c r="AC542">
        <f ca="1"/>
        <v>13891.119999999997</v>
      </c>
      <c r="AD542" t="str">
        <f ca="1"/>
        <v>Acct  2 - Wells Fargo</v>
      </c>
      <c r="AE542" t="str">
        <f ca="1"/>
        <v>Internet</v>
      </c>
      <c r="AF542">
        <f ca="1"/>
        <v>46594</v>
      </c>
      <c r="AG542">
        <f ca="1"/>
        <v>27264.39</v>
      </c>
      <c r="AH542" t="str">
        <f ca="1"/>
        <v>Acct  3 - ADP</v>
      </c>
      <c r="AI542" t="str">
        <f ca="1"/>
        <v>Internet</v>
      </c>
      <c r="AJ542">
        <f ca="1"/>
        <v>46594</v>
      </c>
      <c r="AK542">
        <f ca="1"/>
        <v>114.43</v>
      </c>
      <c r="AL542" t="str">
        <f ca="1"/>
        <v>Acct  4 - Marcus</v>
      </c>
      <c r="AM542" t="str">
        <f ca="1"/>
        <v>Internet</v>
      </c>
      <c r="AN542">
        <f ca="1"/>
        <v>46594</v>
      </c>
      <c r="AO542">
        <f ca="1"/>
        <v>12062.04</v>
      </c>
      <c r="AP542" t="str">
        <f ca="1"/>
        <v>Acct  5 - T.Rowe Price</v>
      </c>
      <c r="AQ542" t="str">
        <f ca="1"/>
        <v>Internet</v>
      </c>
      <c r="AR542">
        <f ca="1"/>
        <v>46594</v>
      </c>
      <c r="AS542">
        <f ca="1"/>
        <v>-1039.04</v>
      </c>
      <c r="AT542" t="str">
        <f ca="1"/>
        <v>Acct  6 - Platinum</v>
      </c>
      <c r="AU542" t="str">
        <f ca="1"/>
        <v>Internet</v>
      </c>
      <c r="AV542">
        <f ca="1"/>
        <v>46594</v>
      </c>
      <c r="AW542">
        <f ca="1"/>
        <v>-6021.82</v>
      </c>
      <c r="AX542" t="str">
        <f ca="1"/>
        <v>Acct  7 - Visa Go</v>
      </c>
      <c r="AY542" t="str">
        <f ca="1"/>
        <v>Internet</v>
      </c>
      <c r="AZ542">
        <f ca="1"/>
        <v>46594</v>
      </c>
      <c r="BA542">
        <f ca="1"/>
        <v>-4271.75</v>
      </c>
      <c r="BB542" t="str">
        <f ca="1"/>
        <v>Acct  8 - CareCredit</v>
      </c>
      <c r="BC542" t="str">
        <f ca="1"/>
        <v>Internet</v>
      </c>
      <c r="BD542">
        <f ca="1"/>
        <v>46594</v>
      </c>
      <c r="BE542">
        <f ca="1"/>
        <v>0</v>
      </c>
      <c r="BF542" t="str">
        <f ca="1"/>
        <v>Acct  9 - Costco</v>
      </c>
      <c r="BG542" t="str">
        <f ca="1"/>
        <v>Internet</v>
      </c>
      <c r="BH542">
        <f ca="1"/>
        <v>46594</v>
      </c>
      <c r="BI542">
        <f ca="1"/>
        <v>2380</v>
      </c>
      <c r="BJ542" t="str">
        <f ca="1"/>
        <v xml:space="preserve">Acct 10 - </v>
      </c>
      <c r="BK542" t="str">
        <f ca="1"/>
        <v>Internet</v>
      </c>
      <c r="BL542">
        <f ca="1"/>
        <v>46594</v>
      </c>
      <c r="BM542">
        <f ca="1"/>
        <v>15787.210000000001</v>
      </c>
      <c r="BN542" t="str">
        <f ca="1"/>
        <v xml:space="preserve"> Checking</v>
      </c>
      <c r="BO542" t="str">
        <f ca="1"/>
        <v>Internet</v>
      </c>
      <c r="BP542">
        <f ca="1"/>
        <v>46594</v>
      </c>
      <c r="BQ542">
        <f ca="1"/>
        <v>-11332.61</v>
      </c>
      <c r="BR542" t="str">
        <f ca="1"/>
        <v xml:space="preserve"> Credit</v>
      </c>
      <c r="BS542" t="str">
        <f ca="1"/>
        <v>Internet</v>
      </c>
      <c r="BT542">
        <f ca="1"/>
        <v>46594</v>
      </c>
      <c r="BU542">
        <f ca="1"/>
        <v>39440.86</v>
      </c>
      <c r="BV542" t="str">
        <f ca="1"/>
        <v xml:space="preserve"> Savings</v>
      </c>
      <c r="BW542" t="str">
        <f ca="1"/>
        <v>Internet</v>
      </c>
      <c r="BX542">
        <f ca="1"/>
        <v>46594</v>
      </c>
      <c r="BY542">
        <f ca="1"/>
        <v>46275.46</v>
      </c>
      <c r="BZ542" t="str">
        <f ca="1"/>
        <v xml:space="preserve"> Net Worth</v>
      </c>
    </row>
    <row r="543" spans="1:78" x14ac:dyDescent="0.25">
      <c r="A543" t="str">
        <f ca="1"/>
        <v>Internet</v>
      </c>
      <c r="B543" s="8">
        <f ca="1"/>
        <v>46594</v>
      </c>
      <c r="C543" s="107">
        <f ca="1"/>
        <v>1896.090000000004</v>
      </c>
      <c r="D543" t="str">
        <f ca="1"/>
        <v>Acct  1 - US Bank</v>
      </c>
      <c r="F543" t="str">
        <f ca="1"/>
        <v>Windsurf</v>
      </c>
      <c r="G543" s="8">
        <f ca="1"/>
        <v>46594</v>
      </c>
      <c r="H543" s="107">
        <f ca="1"/>
        <v>15772.210000000001</v>
      </c>
      <c r="I543" s="107">
        <f ca="1"/>
        <v>-11332.61</v>
      </c>
      <c r="J543" s="107">
        <f ca="1"/>
        <v>39440.86</v>
      </c>
      <c r="K543" s="107">
        <f ca="1"/>
        <v>46260.46</v>
      </c>
      <c r="L543" s="107">
        <f ca="1"/>
        <v>1881.090000000004</v>
      </c>
      <c r="M543" s="107">
        <f ca="1"/>
        <v>13891.119999999997</v>
      </c>
      <c r="N543" s="107">
        <f ca="1"/>
        <v>27264.39</v>
      </c>
      <c r="O543" s="107">
        <f ca="1"/>
        <v>114.43</v>
      </c>
      <c r="P543" s="107">
        <f ca="1"/>
        <v>12062.04</v>
      </c>
      <c r="Q543" s="107">
        <f ca="1"/>
        <v>-1039.04</v>
      </c>
      <c r="R543" s="107">
        <f ca="1"/>
        <v>-6021.82</v>
      </c>
      <c r="S543" s="107">
        <f ca="1"/>
        <v>-4271.75</v>
      </c>
      <c r="T543" s="107">
        <f ca="1"/>
        <v>0</v>
      </c>
      <c r="U543" s="107">
        <f ca="1"/>
        <v>2380</v>
      </c>
      <c r="W543" t="str">
        <f ca="1"/>
        <v>Windsurf</v>
      </c>
      <c r="X543">
        <f ca="1"/>
        <v>46594</v>
      </c>
      <c r="Y543">
        <f ca="1"/>
        <v>1881.090000000004</v>
      </c>
      <c r="Z543" t="str">
        <f ca="1"/>
        <v>Acct  1 - US Bank</v>
      </c>
      <c r="AA543" t="str">
        <f ca="1"/>
        <v>Windsurf</v>
      </c>
      <c r="AB543">
        <f ca="1"/>
        <v>46594</v>
      </c>
      <c r="AC543">
        <f ca="1"/>
        <v>13891.119999999997</v>
      </c>
      <c r="AD543" t="str">
        <f ca="1"/>
        <v>Acct  2 - Wells Fargo</v>
      </c>
      <c r="AE543" t="str">
        <f ca="1"/>
        <v>Windsurf</v>
      </c>
      <c r="AF543">
        <f ca="1"/>
        <v>46594</v>
      </c>
      <c r="AG543">
        <f ca="1"/>
        <v>27264.39</v>
      </c>
      <c r="AH543" t="str">
        <f ca="1"/>
        <v>Acct  3 - ADP</v>
      </c>
      <c r="AI543" t="str">
        <f ca="1"/>
        <v>Windsurf</v>
      </c>
      <c r="AJ543">
        <f ca="1"/>
        <v>46594</v>
      </c>
      <c r="AK543">
        <f ca="1"/>
        <v>114.43</v>
      </c>
      <c r="AL543" t="str">
        <f ca="1"/>
        <v>Acct  4 - Marcus</v>
      </c>
      <c r="AM543" t="str">
        <f ca="1"/>
        <v>Windsurf</v>
      </c>
      <c r="AN543">
        <f ca="1"/>
        <v>46594</v>
      </c>
      <c r="AO543">
        <f ca="1"/>
        <v>12062.04</v>
      </c>
      <c r="AP543" t="str">
        <f ca="1"/>
        <v>Acct  5 - T.Rowe Price</v>
      </c>
      <c r="AQ543" t="str">
        <f ca="1"/>
        <v>Windsurf</v>
      </c>
      <c r="AR543">
        <f ca="1"/>
        <v>46594</v>
      </c>
      <c r="AS543">
        <f ca="1"/>
        <v>-1039.04</v>
      </c>
      <c r="AT543" t="str">
        <f ca="1"/>
        <v>Acct  6 - Platinum</v>
      </c>
      <c r="AU543" t="str">
        <f ca="1"/>
        <v>Windsurf</v>
      </c>
      <c r="AV543">
        <f ca="1"/>
        <v>46594</v>
      </c>
      <c r="AW543">
        <f ca="1"/>
        <v>-6021.82</v>
      </c>
      <c r="AX543" t="str">
        <f ca="1"/>
        <v>Acct  7 - Visa Go</v>
      </c>
      <c r="AY543" t="str">
        <f ca="1"/>
        <v>Windsurf</v>
      </c>
      <c r="AZ543">
        <f ca="1"/>
        <v>46594</v>
      </c>
      <c r="BA543">
        <f ca="1"/>
        <v>-4271.75</v>
      </c>
      <c r="BB543" t="str">
        <f ca="1"/>
        <v>Acct  8 - CareCredit</v>
      </c>
      <c r="BC543" t="str">
        <f ca="1"/>
        <v>Windsurf</v>
      </c>
      <c r="BD543">
        <f ca="1"/>
        <v>46594</v>
      </c>
      <c r="BE543">
        <f ca="1"/>
        <v>0</v>
      </c>
      <c r="BF543" t="str">
        <f ca="1"/>
        <v>Acct  9 - Costco</v>
      </c>
      <c r="BG543" t="str">
        <f ca="1"/>
        <v>Windsurf</v>
      </c>
      <c r="BH543">
        <f ca="1"/>
        <v>46594</v>
      </c>
      <c r="BI543">
        <f ca="1"/>
        <v>2380</v>
      </c>
      <c r="BJ543" t="str">
        <f ca="1"/>
        <v xml:space="preserve">Acct 10 - </v>
      </c>
      <c r="BK543" t="str">
        <f ca="1"/>
        <v>Windsurf</v>
      </c>
      <c r="BL543">
        <f ca="1"/>
        <v>46594</v>
      </c>
      <c r="BM543">
        <f ca="1"/>
        <v>15772.210000000001</v>
      </c>
      <c r="BN543" t="str">
        <f ca="1"/>
        <v xml:space="preserve"> Checking</v>
      </c>
      <c r="BO543" t="str">
        <f ca="1"/>
        <v>Windsurf</v>
      </c>
      <c r="BP543">
        <f ca="1"/>
        <v>46594</v>
      </c>
      <c r="BQ543">
        <f ca="1"/>
        <v>-11332.61</v>
      </c>
      <c r="BR543" t="str">
        <f ca="1"/>
        <v xml:space="preserve"> Credit</v>
      </c>
      <c r="BS543" t="str">
        <f ca="1"/>
        <v>Windsurf</v>
      </c>
      <c r="BT543">
        <f ca="1"/>
        <v>46594</v>
      </c>
      <c r="BU543">
        <f ca="1"/>
        <v>39440.86</v>
      </c>
      <c r="BV543" t="str">
        <f ca="1"/>
        <v xml:space="preserve"> Savings</v>
      </c>
      <c r="BW543" t="str">
        <f ca="1"/>
        <v>Windsurf</v>
      </c>
      <c r="BX543">
        <f ca="1"/>
        <v>46594</v>
      </c>
      <c r="BY543">
        <f ca="1"/>
        <v>46260.46</v>
      </c>
      <c r="BZ543" t="str">
        <f ca="1"/>
        <v xml:space="preserve"> Net Worth</v>
      </c>
    </row>
    <row r="544" spans="1:78" x14ac:dyDescent="0.25">
      <c r="A544" t="str">
        <f ca="1"/>
        <v>Windsurf</v>
      </c>
      <c r="B544" s="8">
        <f ca="1"/>
        <v>46594</v>
      </c>
      <c r="C544" s="107">
        <f ca="1"/>
        <v>1881.090000000004</v>
      </c>
      <c r="D544" t="str">
        <f ca="1"/>
        <v>Acct  1 - US Bank</v>
      </c>
      <c r="F544" t="str">
        <f ca="1"/>
        <v>Tidal</v>
      </c>
      <c r="G544" s="8">
        <f ca="1"/>
        <v>46595</v>
      </c>
      <c r="H544" s="107">
        <f ca="1"/>
        <v>15761.220000000001</v>
      </c>
      <c r="I544" s="107">
        <f ca="1"/>
        <v>-11332.61</v>
      </c>
      <c r="J544" s="107">
        <f ca="1"/>
        <v>39440.86</v>
      </c>
      <c r="K544" s="107">
        <f ca="1"/>
        <v>46249.47</v>
      </c>
      <c r="L544" s="107">
        <f ca="1"/>
        <v>1870.100000000004</v>
      </c>
      <c r="M544" s="107">
        <f ca="1"/>
        <v>13891.119999999997</v>
      </c>
      <c r="N544" s="107">
        <f ca="1"/>
        <v>27264.39</v>
      </c>
      <c r="O544" s="107">
        <f ca="1"/>
        <v>114.43</v>
      </c>
      <c r="P544" s="107">
        <f ca="1"/>
        <v>12062.04</v>
      </c>
      <c r="Q544" s="107">
        <f ca="1"/>
        <v>-1039.04</v>
      </c>
      <c r="R544" s="107">
        <f ca="1"/>
        <v>-6021.82</v>
      </c>
      <c r="S544" s="107">
        <f ca="1"/>
        <v>-4271.75</v>
      </c>
      <c r="T544" s="107">
        <f ca="1"/>
        <v>0</v>
      </c>
      <c r="U544" s="107">
        <f ca="1"/>
        <v>2380</v>
      </c>
      <c r="W544" t="str">
        <f ca="1"/>
        <v>Tidal</v>
      </c>
      <c r="X544">
        <f ca="1"/>
        <v>46595</v>
      </c>
      <c r="Y544">
        <f ca="1"/>
        <v>1870.100000000004</v>
      </c>
      <c r="Z544" t="str">
        <f ca="1"/>
        <v>Acct  1 - US Bank</v>
      </c>
      <c r="AA544" t="str">
        <f ca="1"/>
        <v>Tidal</v>
      </c>
      <c r="AB544">
        <f ca="1"/>
        <v>46595</v>
      </c>
      <c r="AC544">
        <f ca="1"/>
        <v>13891.119999999997</v>
      </c>
      <c r="AD544" t="str">
        <f ca="1"/>
        <v>Acct  2 - Wells Fargo</v>
      </c>
      <c r="AE544" t="str">
        <f ca="1"/>
        <v>Tidal</v>
      </c>
      <c r="AF544">
        <f ca="1"/>
        <v>46595</v>
      </c>
      <c r="AG544">
        <f ca="1"/>
        <v>27264.39</v>
      </c>
      <c r="AH544" t="str">
        <f ca="1"/>
        <v>Acct  3 - ADP</v>
      </c>
      <c r="AI544" t="str">
        <f ca="1"/>
        <v>Tidal</v>
      </c>
      <c r="AJ544">
        <f ca="1"/>
        <v>46595</v>
      </c>
      <c r="AK544">
        <f ca="1"/>
        <v>114.43</v>
      </c>
      <c r="AL544" t="str">
        <f ca="1"/>
        <v>Acct  4 - Marcus</v>
      </c>
      <c r="AM544" t="str">
        <f ca="1"/>
        <v>Tidal</v>
      </c>
      <c r="AN544">
        <f ca="1"/>
        <v>46595</v>
      </c>
      <c r="AO544">
        <f ca="1"/>
        <v>12062.04</v>
      </c>
      <c r="AP544" t="str">
        <f ca="1"/>
        <v>Acct  5 - T.Rowe Price</v>
      </c>
      <c r="AQ544" t="str">
        <f ca="1"/>
        <v>Tidal</v>
      </c>
      <c r="AR544">
        <f ca="1"/>
        <v>46595</v>
      </c>
      <c r="AS544">
        <f ca="1"/>
        <v>-1039.04</v>
      </c>
      <c r="AT544" t="str">
        <f ca="1"/>
        <v>Acct  6 - Platinum</v>
      </c>
      <c r="AU544" t="str">
        <f ca="1"/>
        <v>Tidal</v>
      </c>
      <c r="AV544">
        <f ca="1"/>
        <v>46595</v>
      </c>
      <c r="AW544">
        <f ca="1"/>
        <v>-6021.82</v>
      </c>
      <c r="AX544" t="str">
        <f ca="1"/>
        <v>Acct  7 - Visa Go</v>
      </c>
      <c r="AY544" t="str">
        <f ca="1"/>
        <v>Tidal</v>
      </c>
      <c r="AZ544">
        <f ca="1"/>
        <v>46595</v>
      </c>
      <c r="BA544">
        <f ca="1"/>
        <v>-4271.75</v>
      </c>
      <c r="BB544" t="str">
        <f ca="1"/>
        <v>Acct  8 - CareCredit</v>
      </c>
      <c r="BC544" t="str">
        <f ca="1"/>
        <v>Tidal</v>
      </c>
      <c r="BD544">
        <f ca="1"/>
        <v>46595</v>
      </c>
      <c r="BE544">
        <f ca="1"/>
        <v>0</v>
      </c>
      <c r="BF544" t="str">
        <f ca="1"/>
        <v>Acct  9 - Costco</v>
      </c>
      <c r="BG544" t="str">
        <f ca="1"/>
        <v>Tidal</v>
      </c>
      <c r="BH544">
        <f ca="1"/>
        <v>46595</v>
      </c>
      <c r="BI544">
        <f ca="1"/>
        <v>2380</v>
      </c>
      <c r="BJ544" t="str">
        <f ca="1"/>
        <v xml:space="preserve">Acct 10 - </v>
      </c>
      <c r="BK544" t="str">
        <f ca="1"/>
        <v>Tidal</v>
      </c>
      <c r="BL544">
        <f ca="1"/>
        <v>46595</v>
      </c>
      <c r="BM544">
        <f ca="1"/>
        <v>15761.220000000001</v>
      </c>
      <c r="BN544" t="str">
        <f ca="1"/>
        <v xml:space="preserve"> Checking</v>
      </c>
      <c r="BO544" t="str">
        <f ca="1"/>
        <v>Tidal</v>
      </c>
      <c r="BP544">
        <f ca="1"/>
        <v>46595</v>
      </c>
      <c r="BQ544">
        <f ca="1"/>
        <v>-11332.61</v>
      </c>
      <c r="BR544" t="str">
        <f ca="1"/>
        <v xml:space="preserve"> Credit</v>
      </c>
      <c r="BS544" t="str">
        <f ca="1"/>
        <v>Tidal</v>
      </c>
      <c r="BT544">
        <f ca="1"/>
        <v>46595</v>
      </c>
      <c r="BU544">
        <f ca="1"/>
        <v>39440.86</v>
      </c>
      <c r="BV544" t="str">
        <f ca="1"/>
        <v xml:space="preserve"> Savings</v>
      </c>
      <c r="BW544" t="str">
        <f ca="1"/>
        <v>Tidal</v>
      </c>
      <c r="BX544">
        <f ca="1"/>
        <v>46595</v>
      </c>
      <c r="BY544">
        <f ca="1"/>
        <v>46249.47</v>
      </c>
      <c r="BZ544" t="str">
        <f ca="1"/>
        <v xml:space="preserve"> Net Worth</v>
      </c>
    </row>
    <row r="545" spans="1:78" x14ac:dyDescent="0.25">
      <c r="A545" t="str">
        <f ca="1"/>
        <v>Tidal</v>
      </c>
      <c r="B545" s="8">
        <f ca="1"/>
        <v>46595</v>
      </c>
      <c r="C545" s="107">
        <f ca="1"/>
        <v>1870.100000000004</v>
      </c>
      <c r="D545" t="str">
        <f ca="1"/>
        <v>Acct  1 - US Bank</v>
      </c>
      <c r="F545" t="str">
        <f ca="1"/>
        <v>Costco Citi</v>
      </c>
      <c r="G545" s="8">
        <f ca="1"/>
        <v>46596</v>
      </c>
      <c r="H545" s="107">
        <f ca="1"/>
        <v>15621.220000000001</v>
      </c>
      <c r="I545" s="107">
        <f ca="1"/>
        <v>-11332.61</v>
      </c>
      <c r="J545" s="107">
        <f ca="1"/>
        <v>39440.86</v>
      </c>
      <c r="K545" s="107">
        <f ca="1"/>
        <v>46249.47</v>
      </c>
      <c r="L545" s="107">
        <f ca="1"/>
        <v>1730.100000000004</v>
      </c>
      <c r="M545" s="107">
        <f ca="1"/>
        <v>13891.119999999997</v>
      </c>
      <c r="N545" s="107">
        <f ca="1"/>
        <v>27264.39</v>
      </c>
      <c r="O545" s="107">
        <f ca="1"/>
        <v>114.43</v>
      </c>
      <c r="P545" s="107">
        <f ca="1"/>
        <v>12062.04</v>
      </c>
      <c r="Q545" s="107">
        <f ca="1"/>
        <v>-1039.04</v>
      </c>
      <c r="R545" s="107">
        <f ca="1"/>
        <v>-6021.82</v>
      </c>
      <c r="S545" s="107">
        <f ca="1"/>
        <v>-4271.75</v>
      </c>
      <c r="T545" s="107">
        <f ca="1"/>
        <v>0</v>
      </c>
      <c r="U545" s="107">
        <f ca="1"/>
        <v>2520</v>
      </c>
      <c r="W545" t="str">
        <f ca="1"/>
        <v>Costco Citi</v>
      </c>
      <c r="X545">
        <f ca="1"/>
        <v>46596</v>
      </c>
      <c r="Y545">
        <f ca="1"/>
        <v>1730.100000000004</v>
      </c>
      <c r="Z545" t="str">
        <f ca="1"/>
        <v>Acct  1 - US Bank</v>
      </c>
      <c r="AA545" t="str">
        <f ca="1"/>
        <v>Costco Citi</v>
      </c>
      <c r="AB545">
        <f ca="1"/>
        <v>46596</v>
      </c>
      <c r="AC545">
        <f ca="1"/>
        <v>13891.119999999997</v>
      </c>
      <c r="AD545" t="str">
        <f ca="1"/>
        <v>Acct  2 - Wells Fargo</v>
      </c>
      <c r="AE545" t="str">
        <f ca="1"/>
        <v>Costco Citi</v>
      </c>
      <c r="AF545">
        <f ca="1"/>
        <v>46596</v>
      </c>
      <c r="AG545">
        <f ca="1"/>
        <v>27264.39</v>
      </c>
      <c r="AH545" t="str">
        <f ca="1"/>
        <v>Acct  3 - ADP</v>
      </c>
      <c r="AI545" t="str">
        <f ca="1"/>
        <v>Costco Citi</v>
      </c>
      <c r="AJ545">
        <f ca="1"/>
        <v>46596</v>
      </c>
      <c r="AK545">
        <f ca="1"/>
        <v>114.43</v>
      </c>
      <c r="AL545" t="str">
        <f ca="1"/>
        <v>Acct  4 - Marcus</v>
      </c>
      <c r="AM545" t="str">
        <f ca="1"/>
        <v>Costco Citi</v>
      </c>
      <c r="AN545">
        <f ca="1"/>
        <v>46596</v>
      </c>
      <c r="AO545">
        <f ca="1"/>
        <v>12062.04</v>
      </c>
      <c r="AP545" t="str">
        <f ca="1"/>
        <v>Acct  5 - T.Rowe Price</v>
      </c>
      <c r="AQ545" t="str">
        <f ca="1"/>
        <v>Costco Citi</v>
      </c>
      <c r="AR545">
        <f ca="1"/>
        <v>46596</v>
      </c>
      <c r="AS545">
        <f ca="1"/>
        <v>-1039.04</v>
      </c>
      <c r="AT545" t="str">
        <f ca="1"/>
        <v>Acct  6 - Platinum</v>
      </c>
      <c r="AU545" t="str">
        <f ca="1"/>
        <v>Costco Citi</v>
      </c>
      <c r="AV545">
        <f ca="1"/>
        <v>46596</v>
      </c>
      <c r="AW545">
        <f ca="1"/>
        <v>-6021.82</v>
      </c>
      <c r="AX545" t="str">
        <f ca="1"/>
        <v>Acct  7 - Visa Go</v>
      </c>
      <c r="AY545" t="str">
        <f ca="1"/>
        <v>Costco Citi</v>
      </c>
      <c r="AZ545">
        <f ca="1"/>
        <v>46596</v>
      </c>
      <c r="BA545">
        <f ca="1"/>
        <v>-4271.75</v>
      </c>
      <c r="BB545" t="str">
        <f ca="1"/>
        <v>Acct  8 - CareCredit</v>
      </c>
      <c r="BC545" t="str">
        <f ca="1"/>
        <v>Costco Citi</v>
      </c>
      <c r="BD545">
        <f ca="1"/>
        <v>46596</v>
      </c>
      <c r="BE545">
        <f ca="1"/>
        <v>0</v>
      </c>
      <c r="BF545" t="str">
        <f ca="1"/>
        <v>Acct  9 - Costco</v>
      </c>
      <c r="BG545" t="str">
        <f ca="1"/>
        <v>Costco Citi</v>
      </c>
      <c r="BH545">
        <f ca="1"/>
        <v>46596</v>
      </c>
      <c r="BI545">
        <f ca="1"/>
        <v>2520</v>
      </c>
      <c r="BJ545" t="str">
        <f ca="1"/>
        <v xml:space="preserve">Acct 10 - </v>
      </c>
      <c r="BK545" t="str">
        <f ca="1"/>
        <v>Costco Citi</v>
      </c>
      <c r="BL545">
        <f ca="1"/>
        <v>46596</v>
      </c>
      <c r="BM545">
        <f ca="1"/>
        <v>15621.220000000001</v>
      </c>
      <c r="BN545" t="str">
        <f ca="1"/>
        <v xml:space="preserve"> Checking</v>
      </c>
      <c r="BO545" t="str">
        <f ca="1"/>
        <v>Costco Citi</v>
      </c>
      <c r="BP545">
        <f ca="1"/>
        <v>46596</v>
      </c>
      <c r="BQ545">
        <f ca="1"/>
        <v>-11332.61</v>
      </c>
      <c r="BR545" t="str">
        <f ca="1"/>
        <v xml:space="preserve"> Credit</v>
      </c>
      <c r="BS545" t="str">
        <f ca="1"/>
        <v>Costco Citi</v>
      </c>
      <c r="BT545">
        <f ca="1"/>
        <v>46596</v>
      </c>
      <c r="BU545">
        <f ca="1"/>
        <v>39440.86</v>
      </c>
      <c r="BV545" t="str">
        <f ca="1"/>
        <v xml:space="preserve"> Savings</v>
      </c>
      <c r="BW545" t="str">
        <f ca="1"/>
        <v>Costco Citi</v>
      </c>
      <c r="BX545">
        <f ca="1"/>
        <v>46596</v>
      </c>
      <c r="BY545">
        <f ca="1"/>
        <v>46249.47</v>
      </c>
      <c r="BZ545" t="str">
        <f ca="1"/>
        <v xml:space="preserve"> Net Worth</v>
      </c>
    </row>
    <row r="546" spans="1:78" x14ac:dyDescent="0.25">
      <c r="A546" t="str">
        <f ca="1"/>
        <v>Costco Citi</v>
      </c>
      <c r="B546" s="8">
        <f ca="1"/>
        <v>46596</v>
      </c>
      <c r="C546" s="107">
        <f ca="1"/>
        <v>1730.100000000004</v>
      </c>
      <c r="D546" t="str">
        <f ca="1"/>
        <v>Acct  1 - US Bank</v>
      </c>
      <c r="F546" t="str">
        <f ca="1"/>
        <v>Kulo Transfer</v>
      </c>
      <c r="G546" s="8">
        <f ca="1"/>
        <v>46596</v>
      </c>
      <c r="H546" s="107">
        <f ca="1"/>
        <v>16671.22</v>
      </c>
      <c r="I546" s="107">
        <f ca="1"/>
        <v>-11332.61</v>
      </c>
      <c r="J546" s="107">
        <f ca="1"/>
        <v>39440.86</v>
      </c>
      <c r="K546" s="107">
        <f ca="1"/>
        <v>47299.47</v>
      </c>
      <c r="L546" s="107">
        <f ca="1"/>
        <v>2780.100000000004</v>
      </c>
      <c r="M546" s="107">
        <f ca="1"/>
        <v>13891.119999999997</v>
      </c>
      <c r="N546" s="107">
        <f ca="1"/>
        <v>27264.39</v>
      </c>
      <c r="O546" s="107">
        <f ca="1"/>
        <v>114.43</v>
      </c>
      <c r="P546" s="107">
        <f ca="1"/>
        <v>12062.04</v>
      </c>
      <c r="Q546" s="107">
        <f ca="1"/>
        <v>-1039.04</v>
      </c>
      <c r="R546" s="107">
        <f ca="1"/>
        <v>-6021.82</v>
      </c>
      <c r="S546" s="107">
        <f ca="1"/>
        <v>-4271.75</v>
      </c>
      <c r="T546" s="107">
        <f ca="1"/>
        <v>0</v>
      </c>
      <c r="U546" s="107">
        <f ca="1"/>
        <v>2520</v>
      </c>
      <c r="W546" t="str">
        <f ca="1"/>
        <v>Kulo Transfer</v>
      </c>
      <c r="X546">
        <f ca="1"/>
        <v>46596</v>
      </c>
      <c r="Y546">
        <f ca="1"/>
        <v>2780.100000000004</v>
      </c>
      <c r="Z546" t="str">
        <f ca="1"/>
        <v>Acct  1 - US Bank</v>
      </c>
      <c r="AA546" t="str">
        <f ca="1"/>
        <v>Kulo Transfer</v>
      </c>
      <c r="AB546">
        <f ca="1"/>
        <v>46596</v>
      </c>
      <c r="AC546">
        <f ca="1"/>
        <v>13891.119999999997</v>
      </c>
      <c r="AD546" t="str">
        <f ca="1"/>
        <v>Acct  2 - Wells Fargo</v>
      </c>
      <c r="AE546" t="str">
        <f ca="1"/>
        <v>Kulo Transfer</v>
      </c>
      <c r="AF546">
        <f ca="1"/>
        <v>46596</v>
      </c>
      <c r="AG546">
        <f ca="1"/>
        <v>27264.39</v>
      </c>
      <c r="AH546" t="str">
        <f ca="1"/>
        <v>Acct  3 - ADP</v>
      </c>
      <c r="AI546" t="str">
        <f ca="1"/>
        <v>Kulo Transfer</v>
      </c>
      <c r="AJ546">
        <f ca="1"/>
        <v>46596</v>
      </c>
      <c r="AK546">
        <f ca="1"/>
        <v>114.43</v>
      </c>
      <c r="AL546" t="str">
        <f ca="1"/>
        <v>Acct  4 - Marcus</v>
      </c>
      <c r="AM546" t="str">
        <f ca="1"/>
        <v>Kulo Transfer</v>
      </c>
      <c r="AN546">
        <f ca="1"/>
        <v>46596</v>
      </c>
      <c r="AO546">
        <f ca="1"/>
        <v>12062.04</v>
      </c>
      <c r="AP546" t="str">
        <f ca="1"/>
        <v>Acct  5 - T.Rowe Price</v>
      </c>
      <c r="AQ546" t="str">
        <f ca="1"/>
        <v>Kulo Transfer</v>
      </c>
      <c r="AR546">
        <f ca="1"/>
        <v>46596</v>
      </c>
      <c r="AS546">
        <f ca="1"/>
        <v>-1039.04</v>
      </c>
      <c r="AT546" t="str">
        <f ca="1"/>
        <v>Acct  6 - Platinum</v>
      </c>
      <c r="AU546" t="str">
        <f ca="1"/>
        <v>Kulo Transfer</v>
      </c>
      <c r="AV546">
        <f ca="1"/>
        <v>46596</v>
      </c>
      <c r="AW546">
        <f ca="1"/>
        <v>-6021.82</v>
      </c>
      <c r="AX546" t="str">
        <f ca="1"/>
        <v>Acct  7 - Visa Go</v>
      </c>
      <c r="AY546" t="str">
        <f ca="1"/>
        <v>Kulo Transfer</v>
      </c>
      <c r="AZ546">
        <f ca="1"/>
        <v>46596</v>
      </c>
      <c r="BA546">
        <f ca="1"/>
        <v>-4271.75</v>
      </c>
      <c r="BB546" t="str">
        <f ca="1"/>
        <v>Acct  8 - CareCredit</v>
      </c>
      <c r="BC546" t="str">
        <f ca="1"/>
        <v>Kulo Transfer</v>
      </c>
      <c r="BD546">
        <f ca="1"/>
        <v>46596</v>
      </c>
      <c r="BE546">
        <f ca="1"/>
        <v>0</v>
      </c>
      <c r="BF546" t="str">
        <f ca="1"/>
        <v>Acct  9 - Costco</v>
      </c>
      <c r="BG546" t="str">
        <f ca="1"/>
        <v>Kulo Transfer</v>
      </c>
      <c r="BH546">
        <f ca="1"/>
        <v>46596</v>
      </c>
      <c r="BI546">
        <f ca="1"/>
        <v>2520</v>
      </c>
      <c r="BJ546" t="str">
        <f ca="1"/>
        <v xml:space="preserve">Acct 10 - </v>
      </c>
      <c r="BK546" t="str">
        <f ca="1"/>
        <v>Kulo Transfer</v>
      </c>
      <c r="BL546">
        <f ca="1"/>
        <v>46596</v>
      </c>
      <c r="BM546">
        <f ca="1"/>
        <v>16671.22</v>
      </c>
      <c r="BN546" t="str">
        <f ca="1"/>
        <v xml:space="preserve"> Checking</v>
      </c>
      <c r="BO546" t="str">
        <f ca="1"/>
        <v>Kulo Transfer</v>
      </c>
      <c r="BP546">
        <f ca="1"/>
        <v>46596</v>
      </c>
      <c r="BQ546">
        <f ca="1"/>
        <v>-11332.61</v>
      </c>
      <c r="BR546" t="str">
        <f ca="1"/>
        <v xml:space="preserve"> Credit</v>
      </c>
      <c r="BS546" t="str">
        <f ca="1"/>
        <v>Kulo Transfer</v>
      </c>
      <c r="BT546">
        <f ca="1"/>
        <v>46596</v>
      </c>
      <c r="BU546">
        <f ca="1"/>
        <v>39440.86</v>
      </c>
      <c r="BV546" t="str">
        <f ca="1"/>
        <v xml:space="preserve"> Savings</v>
      </c>
      <c r="BW546" t="str">
        <f ca="1"/>
        <v>Kulo Transfer</v>
      </c>
      <c r="BX546">
        <f ca="1"/>
        <v>46596</v>
      </c>
      <c r="BY546">
        <f ca="1"/>
        <v>47299.47</v>
      </c>
      <c r="BZ546" t="str">
        <f ca="1"/>
        <v xml:space="preserve"> Net Worth</v>
      </c>
    </row>
    <row r="547" spans="1:78" x14ac:dyDescent="0.25">
      <c r="A547" t="str">
        <f ca="1"/>
        <v>Kulo Transfer</v>
      </c>
      <c r="B547" s="8">
        <f ca="1"/>
        <v>46596</v>
      </c>
      <c r="C547" s="107">
        <f ca="1"/>
        <v>2780.100000000004</v>
      </c>
      <c r="D547" t="str">
        <f ca="1"/>
        <v>Acct  1 - US Bank</v>
      </c>
      <c r="F547" t="str">
        <f ca="1"/>
        <v>Kulo SDGE</v>
      </c>
      <c r="G547" s="8">
        <f ca="1"/>
        <v>46596</v>
      </c>
      <c r="H547" s="107">
        <f ca="1"/>
        <v>16589.22</v>
      </c>
      <c r="I547" s="107">
        <f ca="1"/>
        <v>-11332.61</v>
      </c>
      <c r="J547" s="107">
        <f ca="1"/>
        <v>39440.86</v>
      </c>
      <c r="K547" s="107">
        <f ca="1"/>
        <v>47217.47</v>
      </c>
      <c r="L547" s="107">
        <f ca="1"/>
        <v>2698.100000000004</v>
      </c>
      <c r="M547" s="107">
        <f ca="1"/>
        <v>13891.119999999997</v>
      </c>
      <c r="N547" s="107">
        <f ca="1"/>
        <v>27264.39</v>
      </c>
      <c r="O547" s="107">
        <f ca="1"/>
        <v>114.43</v>
      </c>
      <c r="P547" s="107">
        <f ca="1"/>
        <v>12062.04</v>
      </c>
      <c r="Q547" s="107">
        <f ca="1"/>
        <v>-1039.04</v>
      </c>
      <c r="R547" s="107">
        <f ca="1"/>
        <v>-6021.82</v>
      </c>
      <c r="S547" s="107">
        <f ca="1"/>
        <v>-4271.75</v>
      </c>
      <c r="T547" s="107">
        <f ca="1"/>
        <v>0</v>
      </c>
      <c r="U547" s="107">
        <f ca="1"/>
        <v>2520</v>
      </c>
      <c r="W547" t="str">
        <f ca="1"/>
        <v>Kulo SDGE</v>
      </c>
      <c r="X547">
        <f ca="1"/>
        <v>46596</v>
      </c>
      <c r="Y547">
        <f ca="1"/>
        <v>2698.100000000004</v>
      </c>
      <c r="Z547" t="str">
        <f ca="1"/>
        <v>Acct  1 - US Bank</v>
      </c>
      <c r="AA547" t="str">
        <f ca="1"/>
        <v>Kulo SDGE</v>
      </c>
      <c r="AB547">
        <f ca="1"/>
        <v>46596</v>
      </c>
      <c r="AC547">
        <f ca="1"/>
        <v>13891.119999999997</v>
      </c>
      <c r="AD547" t="str">
        <f ca="1"/>
        <v>Acct  2 - Wells Fargo</v>
      </c>
      <c r="AE547" t="str">
        <f ca="1"/>
        <v>Kulo SDGE</v>
      </c>
      <c r="AF547">
        <f ca="1"/>
        <v>46596</v>
      </c>
      <c r="AG547">
        <f ca="1"/>
        <v>27264.39</v>
      </c>
      <c r="AH547" t="str">
        <f ca="1"/>
        <v>Acct  3 - ADP</v>
      </c>
      <c r="AI547" t="str">
        <f ca="1"/>
        <v>Kulo SDGE</v>
      </c>
      <c r="AJ547">
        <f ca="1"/>
        <v>46596</v>
      </c>
      <c r="AK547">
        <f ca="1"/>
        <v>114.43</v>
      </c>
      <c r="AL547" t="str">
        <f ca="1"/>
        <v>Acct  4 - Marcus</v>
      </c>
      <c r="AM547" t="str">
        <f ca="1"/>
        <v>Kulo SDGE</v>
      </c>
      <c r="AN547">
        <f ca="1"/>
        <v>46596</v>
      </c>
      <c r="AO547">
        <f ca="1"/>
        <v>12062.04</v>
      </c>
      <c r="AP547" t="str">
        <f ca="1"/>
        <v>Acct  5 - T.Rowe Price</v>
      </c>
      <c r="AQ547" t="str">
        <f ca="1"/>
        <v>Kulo SDGE</v>
      </c>
      <c r="AR547">
        <f ca="1"/>
        <v>46596</v>
      </c>
      <c r="AS547">
        <f ca="1"/>
        <v>-1039.04</v>
      </c>
      <c r="AT547" t="str">
        <f ca="1"/>
        <v>Acct  6 - Platinum</v>
      </c>
      <c r="AU547" t="str">
        <f ca="1"/>
        <v>Kulo SDGE</v>
      </c>
      <c r="AV547">
        <f ca="1"/>
        <v>46596</v>
      </c>
      <c r="AW547">
        <f ca="1"/>
        <v>-6021.82</v>
      </c>
      <c r="AX547" t="str">
        <f ca="1"/>
        <v>Acct  7 - Visa Go</v>
      </c>
      <c r="AY547" t="str">
        <f ca="1"/>
        <v>Kulo SDGE</v>
      </c>
      <c r="AZ547">
        <f ca="1"/>
        <v>46596</v>
      </c>
      <c r="BA547">
        <f ca="1"/>
        <v>-4271.75</v>
      </c>
      <c r="BB547" t="str">
        <f ca="1"/>
        <v>Acct  8 - CareCredit</v>
      </c>
      <c r="BC547" t="str">
        <f ca="1"/>
        <v>Kulo SDGE</v>
      </c>
      <c r="BD547">
        <f ca="1"/>
        <v>46596</v>
      </c>
      <c r="BE547">
        <f ca="1"/>
        <v>0</v>
      </c>
      <c r="BF547" t="str">
        <f ca="1"/>
        <v>Acct  9 - Costco</v>
      </c>
      <c r="BG547" t="str">
        <f ca="1"/>
        <v>Kulo SDGE</v>
      </c>
      <c r="BH547">
        <f ca="1"/>
        <v>46596</v>
      </c>
      <c r="BI547">
        <f ca="1"/>
        <v>2520</v>
      </c>
      <c r="BJ547" t="str">
        <f ca="1"/>
        <v xml:space="preserve">Acct 10 - </v>
      </c>
      <c r="BK547" t="str">
        <f ca="1"/>
        <v>Kulo SDGE</v>
      </c>
      <c r="BL547">
        <f ca="1"/>
        <v>46596</v>
      </c>
      <c r="BM547">
        <f ca="1"/>
        <v>16589.22</v>
      </c>
      <c r="BN547" t="str">
        <f ca="1"/>
        <v xml:space="preserve"> Checking</v>
      </c>
      <c r="BO547" t="str">
        <f ca="1"/>
        <v>Kulo SDGE</v>
      </c>
      <c r="BP547">
        <f ca="1"/>
        <v>46596</v>
      </c>
      <c r="BQ547">
        <f ca="1"/>
        <v>-11332.61</v>
      </c>
      <c r="BR547" t="str">
        <f ca="1"/>
        <v xml:space="preserve"> Credit</v>
      </c>
      <c r="BS547" t="str">
        <f ca="1"/>
        <v>Kulo SDGE</v>
      </c>
      <c r="BT547">
        <f ca="1"/>
        <v>46596</v>
      </c>
      <c r="BU547">
        <f ca="1"/>
        <v>39440.86</v>
      </c>
      <c r="BV547" t="str">
        <f ca="1"/>
        <v xml:space="preserve"> Savings</v>
      </c>
      <c r="BW547" t="str">
        <f ca="1"/>
        <v>Kulo SDGE</v>
      </c>
      <c r="BX547">
        <f ca="1"/>
        <v>46596</v>
      </c>
      <c r="BY547">
        <f ca="1"/>
        <v>47217.47</v>
      </c>
      <c r="BZ547" t="str">
        <f ca="1"/>
        <v xml:space="preserve"> Net Worth</v>
      </c>
    </row>
    <row r="548" spans="1:78" x14ac:dyDescent="0.25">
      <c r="A548" t="str">
        <f ca="1"/>
        <v>Kulo SDGE</v>
      </c>
      <c r="B548" s="8">
        <f ca="1"/>
        <v>46596</v>
      </c>
      <c r="C548" s="107">
        <f ca="1"/>
        <v>2698.100000000004</v>
      </c>
      <c r="D548" t="str">
        <f ca="1"/>
        <v>Acct  1 - US Bank</v>
      </c>
      <c r="F548" t="str">
        <f ca="1"/>
        <v>SDGE</v>
      </c>
      <c r="G548" s="8">
        <f ca="1"/>
        <v>46596</v>
      </c>
      <c r="H548" s="107">
        <f ca="1"/>
        <v>16505.22</v>
      </c>
      <c r="I548" s="107">
        <f ca="1"/>
        <v>-11332.61</v>
      </c>
      <c r="J548" s="107">
        <f ca="1"/>
        <v>39440.86</v>
      </c>
      <c r="K548" s="107">
        <f ca="1"/>
        <v>47133.47</v>
      </c>
      <c r="L548" s="107">
        <f ca="1"/>
        <v>2614.100000000004</v>
      </c>
      <c r="M548" s="107">
        <f ca="1"/>
        <v>13891.119999999997</v>
      </c>
      <c r="N548" s="107">
        <f ca="1"/>
        <v>27264.39</v>
      </c>
      <c r="O548" s="107">
        <f ca="1"/>
        <v>114.43</v>
      </c>
      <c r="P548" s="107">
        <f ca="1"/>
        <v>12062.04</v>
      </c>
      <c r="Q548" s="107">
        <f ca="1"/>
        <v>-1039.04</v>
      </c>
      <c r="R548" s="107">
        <f ca="1"/>
        <v>-6021.82</v>
      </c>
      <c r="S548" s="107">
        <f ca="1"/>
        <v>-4271.75</v>
      </c>
      <c r="T548" s="107">
        <f ca="1"/>
        <v>0</v>
      </c>
      <c r="U548" s="107">
        <f ca="1"/>
        <v>2520</v>
      </c>
      <c r="W548" t="str">
        <f ca="1"/>
        <v>SDGE</v>
      </c>
      <c r="X548">
        <f ca="1"/>
        <v>46596</v>
      </c>
      <c r="Y548">
        <f ca="1"/>
        <v>2614.100000000004</v>
      </c>
      <c r="Z548" t="str">
        <f ca="1"/>
        <v>Acct  1 - US Bank</v>
      </c>
      <c r="AA548" t="str">
        <f ca="1"/>
        <v>SDGE</v>
      </c>
      <c r="AB548">
        <f ca="1"/>
        <v>46596</v>
      </c>
      <c r="AC548">
        <f ca="1"/>
        <v>13891.119999999997</v>
      </c>
      <c r="AD548" t="str">
        <f ca="1"/>
        <v>Acct  2 - Wells Fargo</v>
      </c>
      <c r="AE548" t="str">
        <f ca="1"/>
        <v>SDGE</v>
      </c>
      <c r="AF548">
        <f ca="1"/>
        <v>46596</v>
      </c>
      <c r="AG548">
        <f ca="1"/>
        <v>27264.39</v>
      </c>
      <c r="AH548" t="str">
        <f ca="1"/>
        <v>Acct  3 - ADP</v>
      </c>
      <c r="AI548" t="str">
        <f ca="1"/>
        <v>SDGE</v>
      </c>
      <c r="AJ548">
        <f ca="1"/>
        <v>46596</v>
      </c>
      <c r="AK548">
        <f ca="1"/>
        <v>114.43</v>
      </c>
      <c r="AL548" t="str">
        <f ca="1"/>
        <v>Acct  4 - Marcus</v>
      </c>
      <c r="AM548" t="str">
        <f ca="1"/>
        <v>SDGE</v>
      </c>
      <c r="AN548">
        <f ca="1"/>
        <v>46596</v>
      </c>
      <c r="AO548">
        <f ca="1"/>
        <v>12062.04</v>
      </c>
      <c r="AP548" t="str">
        <f ca="1"/>
        <v>Acct  5 - T.Rowe Price</v>
      </c>
      <c r="AQ548" t="str">
        <f ca="1"/>
        <v>SDGE</v>
      </c>
      <c r="AR548">
        <f ca="1"/>
        <v>46596</v>
      </c>
      <c r="AS548">
        <f ca="1"/>
        <v>-1039.04</v>
      </c>
      <c r="AT548" t="str">
        <f ca="1"/>
        <v>Acct  6 - Platinum</v>
      </c>
      <c r="AU548" t="str">
        <f ca="1"/>
        <v>SDGE</v>
      </c>
      <c r="AV548">
        <f ca="1"/>
        <v>46596</v>
      </c>
      <c r="AW548">
        <f ca="1"/>
        <v>-6021.82</v>
      </c>
      <c r="AX548" t="str">
        <f ca="1"/>
        <v>Acct  7 - Visa Go</v>
      </c>
      <c r="AY548" t="str">
        <f ca="1"/>
        <v>SDGE</v>
      </c>
      <c r="AZ548">
        <f ca="1"/>
        <v>46596</v>
      </c>
      <c r="BA548">
        <f ca="1"/>
        <v>-4271.75</v>
      </c>
      <c r="BB548" t="str">
        <f ca="1"/>
        <v>Acct  8 - CareCredit</v>
      </c>
      <c r="BC548" t="str">
        <f ca="1"/>
        <v>SDGE</v>
      </c>
      <c r="BD548">
        <f ca="1"/>
        <v>46596</v>
      </c>
      <c r="BE548">
        <f ca="1"/>
        <v>0</v>
      </c>
      <c r="BF548" t="str">
        <f ca="1"/>
        <v>Acct  9 - Costco</v>
      </c>
      <c r="BG548" t="str">
        <f ca="1"/>
        <v>SDGE</v>
      </c>
      <c r="BH548">
        <f ca="1"/>
        <v>46596</v>
      </c>
      <c r="BI548">
        <f ca="1"/>
        <v>2520</v>
      </c>
      <c r="BJ548" t="str">
        <f ca="1"/>
        <v xml:space="preserve">Acct 10 - </v>
      </c>
      <c r="BK548" t="str">
        <f ca="1"/>
        <v>SDGE</v>
      </c>
      <c r="BL548">
        <f ca="1"/>
        <v>46596</v>
      </c>
      <c r="BM548">
        <f ca="1"/>
        <v>16505.22</v>
      </c>
      <c r="BN548" t="str">
        <f ca="1"/>
        <v xml:space="preserve"> Checking</v>
      </c>
      <c r="BO548" t="str">
        <f ca="1"/>
        <v>SDGE</v>
      </c>
      <c r="BP548">
        <f ca="1"/>
        <v>46596</v>
      </c>
      <c r="BQ548">
        <f ca="1"/>
        <v>-11332.61</v>
      </c>
      <c r="BR548" t="str">
        <f ca="1"/>
        <v xml:space="preserve"> Credit</v>
      </c>
      <c r="BS548" t="str">
        <f ca="1"/>
        <v>SDGE</v>
      </c>
      <c r="BT548">
        <f ca="1"/>
        <v>46596</v>
      </c>
      <c r="BU548">
        <f ca="1"/>
        <v>39440.86</v>
      </c>
      <c r="BV548" t="str">
        <f ca="1"/>
        <v xml:space="preserve"> Savings</v>
      </c>
      <c r="BW548" t="str">
        <f ca="1"/>
        <v>SDGE</v>
      </c>
      <c r="BX548">
        <f ca="1"/>
        <v>46596</v>
      </c>
      <c r="BY548">
        <f ca="1"/>
        <v>47133.47</v>
      </c>
      <c r="BZ548" t="str">
        <f ca="1"/>
        <v xml:space="preserve"> Net Worth</v>
      </c>
    </row>
    <row r="549" spans="1:78" x14ac:dyDescent="0.25">
      <c r="A549" t="str">
        <f ca="1"/>
        <v>SDGE</v>
      </c>
      <c r="B549" s="8">
        <f ca="1"/>
        <v>46596</v>
      </c>
      <c r="C549" s="107">
        <f ca="1"/>
        <v>2614.100000000004</v>
      </c>
      <c r="D549" t="str">
        <f ca="1"/>
        <v>Acct  1 - US Bank</v>
      </c>
      <c r="F549" t="str">
        <f ca="1"/>
        <v>Prime Ad-Free</v>
      </c>
      <c r="G549" s="8">
        <f ca="1"/>
        <v>46596</v>
      </c>
      <c r="H549" s="107">
        <f ca="1"/>
        <v>16502.230000000003</v>
      </c>
      <c r="I549" s="107">
        <f ca="1"/>
        <v>-11332.61</v>
      </c>
      <c r="J549" s="107">
        <f ca="1"/>
        <v>39440.86</v>
      </c>
      <c r="K549" s="107">
        <f ca="1"/>
        <v>47130.48</v>
      </c>
      <c r="L549" s="107">
        <f ca="1"/>
        <v>2611.1100000000042</v>
      </c>
      <c r="M549" s="107">
        <f ca="1"/>
        <v>13891.119999999997</v>
      </c>
      <c r="N549" s="107">
        <f ca="1"/>
        <v>27264.39</v>
      </c>
      <c r="O549" s="107">
        <f ca="1"/>
        <v>114.43</v>
      </c>
      <c r="P549" s="107">
        <f ca="1"/>
        <v>12062.04</v>
      </c>
      <c r="Q549" s="107">
        <f ca="1"/>
        <v>-1039.04</v>
      </c>
      <c r="R549" s="107">
        <f ca="1"/>
        <v>-6021.82</v>
      </c>
      <c r="S549" s="107">
        <f ca="1"/>
        <v>-4271.75</v>
      </c>
      <c r="T549" s="107">
        <f ca="1"/>
        <v>0</v>
      </c>
      <c r="U549" s="107">
        <f ca="1"/>
        <v>2520</v>
      </c>
      <c r="W549" t="str">
        <f ca="1"/>
        <v>Prime Ad-Free</v>
      </c>
      <c r="X549">
        <f ca="1"/>
        <v>46596</v>
      </c>
      <c r="Y549">
        <f ca="1"/>
        <v>2611.1100000000042</v>
      </c>
      <c r="Z549" t="str">
        <f ca="1"/>
        <v>Acct  1 - US Bank</v>
      </c>
      <c r="AA549" t="str">
        <f ca="1"/>
        <v>Prime Ad-Free</v>
      </c>
      <c r="AB549">
        <f ca="1"/>
        <v>46596</v>
      </c>
      <c r="AC549">
        <f ca="1"/>
        <v>13891.119999999997</v>
      </c>
      <c r="AD549" t="str">
        <f ca="1"/>
        <v>Acct  2 - Wells Fargo</v>
      </c>
      <c r="AE549" t="str">
        <f ca="1"/>
        <v>Prime Ad-Free</v>
      </c>
      <c r="AF549">
        <f ca="1"/>
        <v>46596</v>
      </c>
      <c r="AG549">
        <f ca="1"/>
        <v>27264.39</v>
      </c>
      <c r="AH549" t="str">
        <f ca="1"/>
        <v>Acct  3 - ADP</v>
      </c>
      <c r="AI549" t="str">
        <f ca="1"/>
        <v>Prime Ad-Free</v>
      </c>
      <c r="AJ549">
        <f ca="1"/>
        <v>46596</v>
      </c>
      <c r="AK549">
        <f ca="1"/>
        <v>114.43</v>
      </c>
      <c r="AL549" t="str">
        <f ca="1"/>
        <v>Acct  4 - Marcus</v>
      </c>
      <c r="AM549" t="str">
        <f ca="1"/>
        <v>Prime Ad-Free</v>
      </c>
      <c r="AN549">
        <f ca="1"/>
        <v>46596</v>
      </c>
      <c r="AO549">
        <f ca="1"/>
        <v>12062.04</v>
      </c>
      <c r="AP549" t="str">
        <f ca="1"/>
        <v>Acct  5 - T.Rowe Price</v>
      </c>
      <c r="AQ549" t="str">
        <f ca="1"/>
        <v>Prime Ad-Free</v>
      </c>
      <c r="AR549">
        <f ca="1"/>
        <v>46596</v>
      </c>
      <c r="AS549">
        <f ca="1"/>
        <v>-1039.04</v>
      </c>
      <c r="AT549" t="str">
        <f ca="1"/>
        <v>Acct  6 - Platinum</v>
      </c>
      <c r="AU549" t="str">
        <f ca="1"/>
        <v>Prime Ad-Free</v>
      </c>
      <c r="AV549">
        <f ca="1"/>
        <v>46596</v>
      </c>
      <c r="AW549">
        <f ca="1"/>
        <v>-6021.82</v>
      </c>
      <c r="AX549" t="str">
        <f ca="1"/>
        <v>Acct  7 - Visa Go</v>
      </c>
      <c r="AY549" t="str">
        <f ca="1"/>
        <v>Prime Ad-Free</v>
      </c>
      <c r="AZ549">
        <f ca="1"/>
        <v>46596</v>
      </c>
      <c r="BA549">
        <f ca="1"/>
        <v>-4271.75</v>
      </c>
      <c r="BB549" t="str">
        <f ca="1"/>
        <v>Acct  8 - CareCredit</v>
      </c>
      <c r="BC549" t="str">
        <f ca="1"/>
        <v>Prime Ad-Free</v>
      </c>
      <c r="BD549">
        <f ca="1"/>
        <v>46596</v>
      </c>
      <c r="BE549">
        <f ca="1"/>
        <v>0</v>
      </c>
      <c r="BF549" t="str">
        <f ca="1"/>
        <v>Acct  9 - Costco</v>
      </c>
      <c r="BG549" t="str">
        <f ca="1"/>
        <v>Prime Ad-Free</v>
      </c>
      <c r="BH549">
        <f ca="1"/>
        <v>46596</v>
      </c>
      <c r="BI549">
        <f ca="1"/>
        <v>2520</v>
      </c>
      <c r="BJ549" t="str">
        <f ca="1"/>
        <v xml:space="preserve">Acct 10 - </v>
      </c>
      <c r="BK549" t="str">
        <f ca="1"/>
        <v>Prime Ad-Free</v>
      </c>
      <c r="BL549">
        <f ca="1"/>
        <v>46596</v>
      </c>
      <c r="BM549">
        <f ca="1"/>
        <v>16502.230000000003</v>
      </c>
      <c r="BN549" t="str">
        <f ca="1"/>
        <v xml:space="preserve"> Checking</v>
      </c>
      <c r="BO549" t="str">
        <f ca="1"/>
        <v>Prime Ad-Free</v>
      </c>
      <c r="BP549">
        <f ca="1"/>
        <v>46596</v>
      </c>
      <c r="BQ549">
        <f ca="1"/>
        <v>-11332.61</v>
      </c>
      <c r="BR549" t="str">
        <f ca="1"/>
        <v xml:space="preserve"> Credit</v>
      </c>
      <c r="BS549" t="str">
        <f ca="1"/>
        <v>Prime Ad-Free</v>
      </c>
      <c r="BT549">
        <f ca="1"/>
        <v>46596</v>
      </c>
      <c r="BU549">
        <f ca="1"/>
        <v>39440.86</v>
      </c>
      <c r="BV549" t="str">
        <f ca="1"/>
        <v xml:space="preserve"> Savings</v>
      </c>
      <c r="BW549" t="str">
        <f ca="1"/>
        <v>Prime Ad-Free</v>
      </c>
      <c r="BX549">
        <f ca="1"/>
        <v>46596</v>
      </c>
      <c r="BY549">
        <f ca="1"/>
        <v>47130.48</v>
      </c>
      <c r="BZ549" t="str">
        <f ca="1"/>
        <v xml:space="preserve"> Net Worth</v>
      </c>
    </row>
    <row r="550" spans="1:78" x14ac:dyDescent="0.25">
      <c r="A550" t="str">
        <f ca="1"/>
        <v>Prime Ad-Free</v>
      </c>
      <c r="B550" s="8">
        <f ca="1"/>
        <v>46596</v>
      </c>
      <c r="C550" s="107">
        <f ca="1"/>
        <v>2611.1100000000042</v>
      </c>
      <c r="D550" t="str">
        <f ca="1"/>
        <v>Acct  1 - US Bank</v>
      </c>
      <c r="F550" t="str">
        <f ca="1"/>
        <v>Paycheck</v>
      </c>
      <c r="G550" s="8">
        <f ca="1"/>
        <v>46598</v>
      </c>
      <c r="H550" s="107">
        <f ca="1"/>
        <v>18102.230000000003</v>
      </c>
      <c r="I550" s="107">
        <f ca="1"/>
        <v>-11332.61</v>
      </c>
      <c r="J550" s="107">
        <f ca="1"/>
        <v>39440.86</v>
      </c>
      <c r="K550" s="107">
        <f ca="1"/>
        <v>48730.48</v>
      </c>
      <c r="L550" s="107">
        <f ca="1"/>
        <v>3751.1100000000042</v>
      </c>
      <c r="M550" s="107">
        <f ca="1"/>
        <v>14351.119999999997</v>
      </c>
      <c r="N550" s="107">
        <f ca="1"/>
        <v>27264.39</v>
      </c>
      <c r="O550" s="107">
        <f ca="1"/>
        <v>114.43</v>
      </c>
      <c r="P550" s="107">
        <f ca="1"/>
        <v>12062.04</v>
      </c>
      <c r="Q550" s="107">
        <f ca="1"/>
        <v>-1039.04</v>
      </c>
      <c r="R550" s="107">
        <f ca="1"/>
        <v>-6021.82</v>
      </c>
      <c r="S550" s="107">
        <f ca="1"/>
        <v>-4271.75</v>
      </c>
      <c r="T550" s="107">
        <f ca="1"/>
        <v>0</v>
      </c>
      <c r="U550" s="107">
        <f ca="1"/>
        <v>2520</v>
      </c>
      <c r="W550" t="str">
        <f ca="1"/>
        <v>Paycheck</v>
      </c>
      <c r="X550">
        <f ca="1"/>
        <v>46598</v>
      </c>
      <c r="Y550">
        <f ca="1"/>
        <v>3751.1100000000042</v>
      </c>
      <c r="Z550" t="str">
        <f ca="1"/>
        <v>Acct  1 - US Bank</v>
      </c>
      <c r="AA550" t="str">
        <f ca="1"/>
        <v>Paycheck</v>
      </c>
      <c r="AB550">
        <f ca="1"/>
        <v>46598</v>
      </c>
      <c r="AC550">
        <f ca="1"/>
        <v>14351.119999999997</v>
      </c>
      <c r="AD550" t="str">
        <f ca="1"/>
        <v>Acct  2 - Wells Fargo</v>
      </c>
      <c r="AE550" t="str">
        <f ca="1"/>
        <v>Paycheck</v>
      </c>
      <c r="AF550">
        <f ca="1"/>
        <v>46598</v>
      </c>
      <c r="AG550">
        <f ca="1"/>
        <v>27264.39</v>
      </c>
      <c r="AH550" t="str">
        <f ca="1"/>
        <v>Acct  3 - ADP</v>
      </c>
      <c r="AI550" t="str">
        <f ca="1"/>
        <v>Paycheck</v>
      </c>
      <c r="AJ550">
        <f ca="1"/>
        <v>46598</v>
      </c>
      <c r="AK550">
        <f ca="1"/>
        <v>114.43</v>
      </c>
      <c r="AL550" t="str">
        <f ca="1"/>
        <v>Acct  4 - Marcus</v>
      </c>
      <c r="AM550" t="str">
        <f ca="1"/>
        <v>Paycheck</v>
      </c>
      <c r="AN550">
        <f ca="1"/>
        <v>46598</v>
      </c>
      <c r="AO550">
        <f ca="1"/>
        <v>12062.04</v>
      </c>
      <c r="AP550" t="str">
        <f ca="1"/>
        <v>Acct  5 - T.Rowe Price</v>
      </c>
      <c r="AQ550" t="str">
        <f ca="1"/>
        <v>Paycheck</v>
      </c>
      <c r="AR550">
        <f ca="1"/>
        <v>46598</v>
      </c>
      <c r="AS550">
        <f ca="1"/>
        <v>-1039.04</v>
      </c>
      <c r="AT550" t="str">
        <f ca="1"/>
        <v>Acct  6 - Platinum</v>
      </c>
      <c r="AU550" t="str">
        <f ca="1"/>
        <v>Paycheck</v>
      </c>
      <c r="AV550">
        <f ca="1"/>
        <v>46598</v>
      </c>
      <c r="AW550">
        <f ca="1"/>
        <v>-6021.82</v>
      </c>
      <c r="AX550" t="str">
        <f ca="1"/>
        <v>Acct  7 - Visa Go</v>
      </c>
      <c r="AY550" t="str">
        <f ca="1"/>
        <v>Paycheck</v>
      </c>
      <c r="AZ550">
        <f ca="1"/>
        <v>46598</v>
      </c>
      <c r="BA550">
        <f ca="1"/>
        <v>-4271.75</v>
      </c>
      <c r="BB550" t="str">
        <f ca="1"/>
        <v>Acct  8 - CareCredit</v>
      </c>
      <c r="BC550" t="str">
        <f ca="1"/>
        <v>Paycheck</v>
      </c>
      <c r="BD550">
        <f ca="1"/>
        <v>46598</v>
      </c>
      <c r="BE550">
        <f ca="1"/>
        <v>0</v>
      </c>
      <c r="BF550" t="str">
        <f ca="1"/>
        <v>Acct  9 - Costco</v>
      </c>
      <c r="BG550" t="str">
        <f ca="1"/>
        <v>Paycheck</v>
      </c>
      <c r="BH550">
        <f ca="1"/>
        <v>46598</v>
      </c>
      <c r="BI550">
        <f ca="1"/>
        <v>2520</v>
      </c>
      <c r="BJ550" t="str">
        <f ca="1"/>
        <v xml:space="preserve">Acct 10 - </v>
      </c>
      <c r="BK550" t="str">
        <f ca="1"/>
        <v>Paycheck</v>
      </c>
      <c r="BL550">
        <f ca="1"/>
        <v>46598</v>
      </c>
      <c r="BM550">
        <f ca="1"/>
        <v>18102.230000000003</v>
      </c>
      <c r="BN550" t="str">
        <f ca="1"/>
        <v xml:space="preserve"> Checking</v>
      </c>
      <c r="BO550" t="str">
        <f ca="1"/>
        <v>Paycheck</v>
      </c>
      <c r="BP550">
        <f ca="1"/>
        <v>46598</v>
      </c>
      <c r="BQ550">
        <f ca="1"/>
        <v>-11332.61</v>
      </c>
      <c r="BR550" t="str">
        <f ca="1"/>
        <v xml:space="preserve"> Credit</v>
      </c>
      <c r="BS550" t="str">
        <f ca="1"/>
        <v>Paycheck</v>
      </c>
      <c r="BT550">
        <f ca="1"/>
        <v>46598</v>
      </c>
      <c r="BU550">
        <f ca="1"/>
        <v>39440.86</v>
      </c>
      <c r="BV550" t="str">
        <f ca="1"/>
        <v xml:space="preserve"> Savings</v>
      </c>
      <c r="BW550" t="str">
        <f ca="1"/>
        <v>Paycheck</v>
      </c>
      <c r="BX550">
        <f ca="1"/>
        <v>46598</v>
      </c>
      <c r="BY550">
        <f ca="1"/>
        <v>48730.48</v>
      </c>
      <c r="BZ550" t="str">
        <f ca="1"/>
        <v xml:space="preserve"> Net Worth</v>
      </c>
    </row>
    <row r="551" spans="1:78" x14ac:dyDescent="0.25">
      <c r="A551" t="str">
        <f ca="1"/>
        <v>Paycheck</v>
      </c>
      <c r="B551" s="8">
        <f ca="1"/>
        <v>46598</v>
      </c>
      <c r="C551" s="107">
        <f ca="1"/>
        <v>3751.1100000000042</v>
      </c>
      <c r="D551" t="str">
        <f ca="1"/>
        <v>Acct  1 - US Bank</v>
      </c>
      <c r="F551" t="str">
        <f ca="1"/>
        <v>Ameritas</v>
      </c>
      <c r="G551" s="8">
        <f ca="1"/>
        <v>46598</v>
      </c>
      <c r="H551" s="107">
        <f ca="1"/>
        <v>18102.230000000003</v>
      </c>
      <c r="I551" s="107">
        <f ca="1"/>
        <v>-11332.61</v>
      </c>
      <c r="J551" s="107">
        <f ca="1"/>
        <v>39552.86</v>
      </c>
      <c r="K551" s="107">
        <f ca="1"/>
        <v>48842.48</v>
      </c>
      <c r="L551" s="107">
        <f ca="1"/>
        <v>3751.1100000000042</v>
      </c>
      <c r="M551" s="107">
        <f ca="1"/>
        <v>14351.119999999997</v>
      </c>
      <c r="N551" s="107">
        <f ca="1"/>
        <v>27376.39</v>
      </c>
      <c r="O551" s="107">
        <f ca="1"/>
        <v>114.43</v>
      </c>
      <c r="P551" s="107">
        <f ca="1"/>
        <v>12062.04</v>
      </c>
      <c r="Q551" s="107">
        <f ca="1"/>
        <v>-1039.04</v>
      </c>
      <c r="R551" s="107">
        <f ca="1"/>
        <v>-6021.82</v>
      </c>
      <c r="S551" s="107">
        <f ca="1"/>
        <v>-4271.75</v>
      </c>
      <c r="T551" s="107">
        <f ca="1"/>
        <v>0</v>
      </c>
      <c r="U551" s="107">
        <f ca="1"/>
        <v>2520</v>
      </c>
      <c r="W551" t="str">
        <f ca="1"/>
        <v>Ameritas</v>
      </c>
      <c r="X551">
        <f ca="1"/>
        <v>46598</v>
      </c>
      <c r="Y551">
        <f ca="1"/>
        <v>3751.1100000000042</v>
      </c>
      <c r="Z551" t="str">
        <f ca="1"/>
        <v>Acct  1 - US Bank</v>
      </c>
      <c r="AA551" t="str">
        <f ca="1"/>
        <v>Ameritas</v>
      </c>
      <c r="AB551">
        <f ca="1"/>
        <v>46598</v>
      </c>
      <c r="AC551">
        <f ca="1"/>
        <v>14351.119999999997</v>
      </c>
      <c r="AD551" t="str">
        <f ca="1"/>
        <v>Acct  2 - Wells Fargo</v>
      </c>
      <c r="AE551" t="str">
        <f ca="1"/>
        <v>Ameritas</v>
      </c>
      <c r="AF551">
        <f ca="1"/>
        <v>46598</v>
      </c>
      <c r="AG551">
        <f ca="1"/>
        <v>27376.39</v>
      </c>
      <c r="AH551" t="str">
        <f ca="1"/>
        <v>Acct  3 - ADP</v>
      </c>
      <c r="AI551" t="str">
        <f ca="1"/>
        <v>Ameritas</v>
      </c>
      <c r="AJ551">
        <f ca="1"/>
        <v>46598</v>
      </c>
      <c r="AK551">
        <f ca="1"/>
        <v>114.43</v>
      </c>
      <c r="AL551" t="str">
        <f ca="1"/>
        <v>Acct  4 - Marcus</v>
      </c>
      <c r="AM551" t="str">
        <f ca="1"/>
        <v>Ameritas</v>
      </c>
      <c r="AN551">
        <f ca="1"/>
        <v>46598</v>
      </c>
      <c r="AO551">
        <f ca="1"/>
        <v>12062.04</v>
      </c>
      <c r="AP551" t="str">
        <f ca="1"/>
        <v>Acct  5 - T.Rowe Price</v>
      </c>
      <c r="AQ551" t="str">
        <f ca="1"/>
        <v>Ameritas</v>
      </c>
      <c r="AR551">
        <f ca="1"/>
        <v>46598</v>
      </c>
      <c r="AS551">
        <f ca="1"/>
        <v>-1039.04</v>
      </c>
      <c r="AT551" t="str">
        <f ca="1"/>
        <v>Acct  6 - Platinum</v>
      </c>
      <c r="AU551" t="str">
        <f ca="1"/>
        <v>Ameritas</v>
      </c>
      <c r="AV551">
        <f ca="1"/>
        <v>46598</v>
      </c>
      <c r="AW551">
        <f ca="1"/>
        <v>-6021.82</v>
      </c>
      <c r="AX551" t="str">
        <f ca="1"/>
        <v>Acct  7 - Visa Go</v>
      </c>
      <c r="AY551" t="str">
        <f ca="1"/>
        <v>Ameritas</v>
      </c>
      <c r="AZ551">
        <f ca="1"/>
        <v>46598</v>
      </c>
      <c r="BA551">
        <f ca="1"/>
        <v>-4271.75</v>
      </c>
      <c r="BB551" t="str">
        <f ca="1"/>
        <v>Acct  8 - CareCredit</v>
      </c>
      <c r="BC551" t="str">
        <f ca="1"/>
        <v>Ameritas</v>
      </c>
      <c r="BD551">
        <f ca="1"/>
        <v>46598</v>
      </c>
      <c r="BE551">
        <f ca="1"/>
        <v>0</v>
      </c>
      <c r="BF551" t="str">
        <f ca="1"/>
        <v>Acct  9 - Costco</v>
      </c>
      <c r="BG551" t="str">
        <f ca="1"/>
        <v>Ameritas</v>
      </c>
      <c r="BH551">
        <f ca="1"/>
        <v>46598</v>
      </c>
      <c r="BI551">
        <f ca="1"/>
        <v>2520</v>
      </c>
      <c r="BJ551" t="str">
        <f ca="1"/>
        <v xml:space="preserve">Acct 10 - </v>
      </c>
      <c r="BK551" t="str">
        <f ca="1"/>
        <v>Ameritas</v>
      </c>
      <c r="BL551">
        <f ca="1"/>
        <v>46598</v>
      </c>
      <c r="BM551">
        <f ca="1"/>
        <v>18102.230000000003</v>
      </c>
      <c r="BN551" t="str">
        <f ca="1"/>
        <v xml:space="preserve"> Checking</v>
      </c>
      <c r="BO551" t="str">
        <f ca="1"/>
        <v>Ameritas</v>
      </c>
      <c r="BP551">
        <f ca="1"/>
        <v>46598</v>
      </c>
      <c r="BQ551">
        <f ca="1"/>
        <v>-11332.61</v>
      </c>
      <c r="BR551" t="str">
        <f ca="1"/>
        <v xml:space="preserve"> Credit</v>
      </c>
      <c r="BS551" t="str">
        <f ca="1"/>
        <v>Ameritas</v>
      </c>
      <c r="BT551">
        <f ca="1"/>
        <v>46598</v>
      </c>
      <c r="BU551">
        <f ca="1"/>
        <v>39552.86</v>
      </c>
      <c r="BV551" t="str">
        <f ca="1"/>
        <v xml:space="preserve"> Savings</v>
      </c>
      <c r="BW551" t="str">
        <f ca="1"/>
        <v>Ameritas</v>
      </c>
      <c r="BX551">
        <f ca="1"/>
        <v>46598</v>
      </c>
      <c r="BY551">
        <f ca="1"/>
        <v>48842.48</v>
      </c>
      <c r="BZ551" t="str">
        <f ca="1"/>
        <v xml:space="preserve"> Net Worth</v>
      </c>
    </row>
    <row r="552" spans="1:78" x14ac:dyDescent="0.25">
      <c r="A552" t="str">
        <f ca="1"/>
        <v>Ameritas</v>
      </c>
      <c r="B552" s="8">
        <f ca="1"/>
        <v>46598</v>
      </c>
      <c r="C552" s="107">
        <f ca="1"/>
        <v>3751.1100000000042</v>
      </c>
      <c r="D552" t="str">
        <f ca="1"/>
        <v>Acct  1 - US Bank</v>
      </c>
      <c r="F552" t="str">
        <f ca="1"/>
        <v>Groceries</v>
      </c>
      <c r="G552" s="8">
        <f ca="1"/>
        <v>46599</v>
      </c>
      <c r="H552" s="107">
        <f ca="1"/>
        <v>17902.230000000003</v>
      </c>
      <c r="I552" s="107">
        <f ca="1"/>
        <v>-11332.61</v>
      </c>
      <c r="J552" s="107">
        <f ca="1"/>
        <v>39552.86</v>
      </c>
      <c r="K552" s="107">
        <f ca="1"/>
        <v>48642.48</v>
      </c>
      <c r="L552" s="107">
        <f ca="1"/>
        <v>3751.1100000000042</v>
      </c>
      <c r="M552" s="107">
        <f ca="1"/>
        <v>14151.119999999997</v>
      </c>
      <c r="N552" s="107">
        <f ca="1"/>
        <v>27376.39</v>
      </c>
      <c r="O552" s="107">
        <f ca="1"/>
        <v>114.43</v>
      </c>
      <c r="P552" s="107">
        <f ca="1"/>
        <v>12062.04</v>
      </c>
      <c r="Q552" s="107">
        <f ca="1"/>
        <v>-1039.04</v>
      </c>
      <c r="R552" s="107">
        <f ca="1"/>
        <v>-6021.82</v>
      </c>
      <c r="S552" s="107">
        <f ca="1"/>
        <v>-4271.75</v>
      </c>
      <c r="T552" s="107">
        <f ca="1"/>
        <v>0</v>
      </c>
      <c r="U552" s="107">
        <f ca="1"/>
        <v>2520</v>
      </c>
      <c r="W552" t="str">
        <f ca="1"/>
        <v>Groceries</v>
      </c>
      <c r="X552">
        <f ca="1"/>
        <v>46599</v>
      </c>
      <c r="Y552">
        <f ca="1"/>
        <v>3751.1100000000042</v>
      </c>
      <c r="Z552" t="str">
        <f ca="1"/>
        <v>Acct  1 - US Bank</v>
      </c>
      <c r="AA552" t="str">
        <f ca="1"/>
        <v>Groceries</v>
      </c>
      <c r="AB552">
        <f ca="1"/>
        <v>46599</v>
      </c>
      <c r="AC552">
        <f ca="1"/>
        <v>14151.119999999997</v>
      </c>
      <c r="AD552" t="str">
        <f ca="1"/>
        <v>Acct  2 - Wells Fargo</v>
      </c>
      <c r="AE552" t="str">
        <f ca="1"/>
        <v>Groceries</v>
      </c>
      <c r="AF552">
        <f ca="1"/>
        <v>46599</v>
      </c>
      <c r="AG552">
        <f ca="1"/>
        <v>27376.39</v>
      </c>
      <c r="AH552" t="str">
        <f ca="1"/>
        <v>Acct  3 - ADP</v>
      </c>
      <c r="AI552" t="str">
        <f ca="1"/>
        <v>Groceries</v>
      </c>
      <c r="AJ552">
        <f ca="1"/>
        <v>46599</v>
      </c>
      <c r="AK552">
        <f ca="1"/>
        <v>114.43</v>
      </c>
      <c r="AL552" t="str">
        <f ca="1"/>
        <v>Acct  4 - Marcus</v>
      </c>
      <c r="AM552" t="str">
        <f ca="1"/>
        <v>Groceries</v>
      </c>
      <c r="AN552">
        <f ca="1"/>
        <v>46599</v>
      </c>
      <c r="AO552">
        <f ca="1"/>
        <v>12062.04</v>
      </c>
      <c r="AP552" t="str">
        <f ca="1"/>
        <v>Acct  5 - T.Rowe Price</v>
      </c>
      <c r="AQ552" t="str">
        <f ca="1"/>
        <v>Groceries</v>
      </c>
      <c r="AR552">
        <f ca="1"/>
        <v>46599</v>
      </c>
      <c r="AS552">
        <f ca="1"/>
        <v>-1039.04</v>
      </c>
      <c r="AT552" t="str">
        <f ca="1"/>
        <v>Acct  6 - Platinum</v>
      </c>
      <c r="AU552" t="str">
        <f ca="1"/>
        <v>Groceries</v>
      </c>
      <c r="AV552">
        <f ca="1"/>
        <v>46599</v>
      </c>
      <c r="AW552">
        <f ca="1"/>
        <v>-6021.82</v>
      </c>
      <c r="AX552" t="str">
        <f ca="1"/>
        <v>Acct  7 - Visa Go</v>
      </c>
      <c r="AY552" t="str">
        <f ca="1"/>
        <v>Groceries</v>
      </c>
      <c r="AZ552">
        <f ca="1"/>
        <v>46599</v>
      </c>
      <c r="BA552">
        <f ca="1"/>
        <v>-4271.75</v>
      </c>
      <c r="BB552" t="str">
        <f ca="1"/>
        <v>Acct  8 - CareCredit</v>
      </c>
      <c r="BC552" t="str">
        <f ca="1"/>
        <v>Groceries</v>
      </c>
      <c r="BD552">
        <f ca="1"/>
        <v>46599</v>
      </c>
      <c r="BE552">
        <f ca="1"/>
        <v>0</v>
      </c>
      <c r="BF552" t="str">
        <f ca="1"/>
        <v>Acct  9 - Costco</v>
      </c>
      <c r="BG552" t="str">
        <f ca="1"/>
        <v>Groceries</v>
      </c>
      <c r="BH552">
        <f ca="1"/>
        <v>46599</v>
      </c>
      <c r="BI552">
        <f ca="1"/>
        <v>2520</v>
      </c>
      <c r="BJ552" t="str">
        <f ca="1"/>
        <v xml:space="preserve">Acct 10 - </v>
      </c>
      <c r="BK552" t="str">
        <f ca="1"/>
        <v>Groceries</v>
      </c>
      <c r="BL552">
        <f ca="1"/>
        <v>46599</v>
      </c>
      <c r="BM552">
        <f ca="1"/>
        <v>17902.230000000003</v>
      </c>
      <c r="BN552" t="str">
        <f ca="1"/>
        <v xml:space="preserve"> Checking</v>
      </c>
      <c r="BO552" t="str">
        <f ca="1"/>
        <v>Groceries</v>
      </c>
      <c r="BP552">
        <f ca="1"/>
        <v>46599</v>
      </c>
      <c r="BQ552">
        <f ca="1"/>
        <v>-11332.61</v>
      </c>
      <c r="BR552" t="str">
        <f ca="1"/>
        <v xml:space="preserve"> Credit</v>
      </c>
      <c r="BS552" t="str">
        <f ca="1"/>
        <v>Groceries</v>
      </c>
      <c r="BT552">
        <f ca="1"/>
        <v>46599</v>
      </c>
      <c r="BU552">
        <f ca="1"/>
        <v>39552.86</v>
      </c>
      <c r="BV552" t="str">
        <f ca="1"/>
        <v xml:space="preserve"> Savings</v>
      </c>
      <c r="BW552" t="str">
        <f ca="1"/>
        <v>Groceries</v>
      </c>
      <c r="BX552">
        <f ca="1"/>
        <v>46599</v>
      </c>
      <c r="BY552">
        <f ca="1"/>
        <v>48642.48</v>
      </c>
      <c r="BZ552" t="str">
        <f ca="1"/>
        <v xml:space="preserve"> Net Worth</v>
      </c>
    </row>
    <row r="553" spans="1:78" x14ac:dyDescent="0.25">
      <c r="A553" t="str">
        <f ca="1"/>
        <v>Groceries</v>
      </c>
      <c r="B553" s="8">
        <f ca="1"/>
        <v>46599</v>
      </c>
      <c r="C553" s="107">
        <f ca="1"/>
        <v>3751.1100000000042</v>
      </c>
      <c r="D553" t="str">
        <f ca="1"/>
        <v>Acct  1 - US Bank</v>
      </c>
      <c r="F553" t="str">
        <f ca="1"/>
        <v>Food &amp; Drinks</v>
      </c>
      <c r="G553" s="8">
        <f ca="1"/>
        <v>46599</v>
      </c>
      <c r="H553" s="107">
        <f ca="1"/>
        <v>17702.230000000003</v>
      </c>
      <c r="I553" s="107">
        <f ca="1"/>
        <v>-11332.61</v>
      </c>
      <c r="J553" s="107">
        <f ca="1"/>
        <v>39552.86</v>
      </c>
      <c r="K553" s="107">
        <f ca="1"/>
        <v>48442.48</v>
      </c>
      <c r="L553" s="107">
        <f ca="1"/>
        <v>3751.1100000000042</v>
      </c>
      <c r="M553" s="107">
        <f ca="1"/>
        <v>13951.119999999997</v>
      </c>
      <c r="N553" s="107">
        <f ca="1"/>
        <v>27376.39</v>
      </c>
      <c r="O553" s="107">
        <f ca="1"/>
        <v>114.43</v>
      </c>
      <c r="P553" s="107">
        <f ca="1"/>
        <v>12062.04</v>
      </c>
      <c r="Q553" s="107">
        <f ca="1"/>
        <v>-1039.04</v>
      </c>
      <c r="R553" s="107">
        <f ca="1"/>
        <v>-6021.82</v>
      </c>
      <c r="S553" s="107">
        <f ca="1"/>
        <v>-4271.75</v>
      </c>
      <c r="T553" s="107">
        <f ca="1"/>
        <v>0</v>
      </c>
      <c r="U553" s="107">
        <f ca="1"/>
        <v>2520</v>
      </c>
      <c r="W553" t="str">
        <f ca="1"/>
        <v>Food &amp; Drinks</v>
      </c>
      <c r="X553">
        <f ca="1"/>
        <v>46599</v>
      </c>
      <c r="Y553">
        <f ca="1"/>
        <v>3751.1100000000042</v>
      </c>
      <c r="Z553" t="str">
        <f ca="1"/>
        <v>Acct  1 - US Bank</v>
      </c>
      <c r="AA553" t="str">
        <f ca="1"/>
        <v>Food &amp; Drinks</v>
      </c>
      <c r="AB553">
        <f ca="1"/>
        <v>46599</v>
      </c>
      <c r="AC553">
        <f ca="1"/>
        <v>13951.119999999997</v>
      </c>
      <c r="AD553" t="str">
        <f ca="1"/>
        <v>Acct  2 - Wells Fargo</v>
      </c>
      <c r="AE553" t="str">
        <f ca="1"/>
        <v>Food &amp; Drinks</v>
      </c>
      <c r="AF553">
        <f ca="1"/>
        <v>46599</v>
      </c>
      <c r="AG553">
        <f ca="1"/>
        <v>27376.39</v>
      </c>
      <c r="AH553" t="str">
        <f ca="1"/>
        <v>Acct  3 - ADP</v>
      </c>
      <c r="AI553" t="str">
        <f ca="1"/>
        <v>Food &amp; Drinks</v>
      </c>
      <c r="AJ553">
        <f ca="1"/>
        <v>46599</v>
      </c>
      <c r="AK553">
        <f ca="1"/>
        <v>114.43</v>
      </c>
      <c r="AL553" t="str">
        <f ca="1"/>
        <v>Acct  4 - Marcus</v>
      </c>
      <c r="AM553" t="str">
        <f ca="1"/>
        <v>Food &amp; Drinks</v>
      </c>
      <c r="AN553">
        <f ca="1"/>
        <v>46599</v>
      </c>
      <c r="AO553">
        <f ca="1"/>
        <v>12062.04</v>
      </c>
      <c r="AP553" t="str">
        <f ca="1"/>
        <v>Acct  5 - T.Rowe Price</v>
      </c>
      <c r="AQ553" t="str">
        <f ca="1"/>
        <v>Food &amp; Drinks</v>
      </c>
      <c r="AR553">
        <f ca="1"/>
        <v>46599</v>
      </c>
      <c r="AS553">
        <f ca="1"/>
        <v>-1039.04</v>
      </c>
      <c r="AT553" t="str">
        <f ca="1"/>
        <v>Acct  6 - Platinum</v>
      </c>
      <c r="AU553" t="str">
        <f ca="1"/>
        <v>Food &amp; Drinks</v>
      </c>
      <c r="AV553">
        <f ca="1"/>
        <v>46599</v>
      </c>
      <c r="AW553">
        <f ca="1"/>
        <v>-6021.82</v>
      </c>
      <c r="AX553" t="str">
        <f ca="1"/>
        <v>Acct  7 - Visa Go</v>
      </c>
      <c r="AY553" t="str">
        <f ca="1"/>
        <v>Food &amp; Drinks</v>
      </c>
      <c r="AZ553">
        <f ca="1"/>
        <v>46599</v>
      </c>
      <c r="BA553">
        <f ca="1"/>
        <v>-4271.75</v>
      </c>
      <c r="BB553" t="str">
        <f ca="1"/>
        <v>Acct  8 - CareCredit</v>
      </c>
      <c r="BC553" t="str">
        <f ca="1"/>
        <v>Food &amp; Drinks</v>
      </c>
      <c r="BD553">
        <f ca="1"/>
        <v>46599</v>
      </c>
      <c r="BE553">
        <f ca="1"/>
        <v>0</v>
      </c>
      <c r="BF553" t="str">
        <f ca="1"/>
        <v>Acct  9 - Costco</v>
      </c>
      <c r="BG553" t="str">
        <f ca="1"/>
        <v>Food &amp; Drinks</v>
      </c>
      <c r="BH553">
        <f ca="1"/>
        <v>46599</v>
      </c>
      <c r="BI553">
        <f ca="1"/>
        <v>2520</v>
      </c>
      <c r="BJ553" t="str">
        <f ca="1"/>
        <v xml:space="preserve">Acct 10 - </v>
      </c>
      <c r="BK553" t="str">
        <f ca="1"/>
        <v>Food &amp; Drinks</v>
      </c>
      <c r="BL553">
        <f ca="1"/>
        <v>46599</v>
      </c>
      <c r="BM553">
        <f ca="1"/>
        <v>17702.230000000003</v>
      </c>
      <c r="BN553" t="str">
        <f ca="1"/>
        <v xml:space="preserve"> Checking</v>
      </c>
      <c r="BO553" t="str">
        <f ca="1"/>
        <v>Food &amp; Drinks</v>
      </c>
      <c r="BP553">
        <f ca="1"/>
        <v>46599</v>
      </c>
      <c r="BQ553">
        <f ca="1"/>
        <v>-11332.61</v>
      </c>
      <c r="BR553" t="str">
        <f ca="1"/>
        <v xml:space="preserve"> Credit</v>
      </c>
      <c r="BS553" t="str">
        <f ca="1"/>
        <v>Food &amp; Drinks</v>
      </c>
      <c r="BT553">
        <f ca="1"/>
        <v>46599</v>
      </c>
      <c r="BU553">
        <f ca="1"/>
        <v>39552.86</v>
      </c>
      <c r="BV553" t="str">
        <f ca="1"/>
        <v xml:space="preserve"> Savings</v>
      </c>
      <c r="BW553" t="str">
        <f ca="1"/>
        <v>Food &amp; Drinks</v>
      </c>
      <c r="BX553">
        <f ca="1"/>
        <v>46599</v>
      </c>
      <c r="BY553">
        <f ca="1"/>
        <v>48442.48</v>
      </c>
      <c r="BZ553" t="str">
        <f ca="1"/>
        <v xml:space="preserve"> Net Worth</v>
      </c>
    </row>
    <row r="554" spans="1:78" x14ac:dyDescent="0.25">
      <c r="A554" t="str">
        <f ca="1"/>
        <v>Food &amp; Drinks</v>
      </c>
      <c r="B554" s="8">
        <f ca="1"/>
        <v>46599</v>
      </c>
      <c r="C554" s="107">
        <f ca="1"/>
        <v>3751.1100000000042</v>
      </c>
      <c r="D554" t="str">
        <f ca="1"/>
        <v>Acct  1 - US Bank</v>
      </c>
      <c r="F554" t="str">
        <f ca="1"/>
        <v>Disability</v>
      </c>
      <c r="G554" s="8">
        <f ca="1"/>
        <v>46600</v>
      </c>
      <c r="H554" s="107">
        <f ca="1"/>
        <v>18058.89</v>
      </c>
      <c r="I554" s="107">
        <f ca="1"/>
        <v>-11332.61</v>
      </c>
      <c r="J554" s="107">
        <f ca="1"/>
        <v>39552.86</v>
      </c>
      <c r="K554" s="107">
        <f ca="1"/>
        <v>48799.14</v>
      </c>
      <c r="L554" s="107">
        <f ca="1"/>
        <v>3751.1100000000042</v>
      </c>
      <c r="M554" s="107">
        <f ca="1"/>
        <v>14307.779999999997</v>
      </c>
      <c r="N554" s="107">
        <f ca="1"/>
        <v>27376.39</v>
      </c>
      <c r="O554" s="107">
        <f ca="1"/>
        <v>114.43</v>
      </c>
      <c r="P554" s="107">
        <f ca="1"/>
        <v>12062.04</v>
      </c>
      <c r="Q554" s="107">
        <f ca="1"/>
        <v>-1039.04</v>
      </c>
      <c r="R554" s="107">
        <f ca="1"/>
        <v>-6021.82</v>
      </c>
      <c r="S554" s="107">
        <f ca="1"/>
        <v>-4271.75</v>
      </c>
      <c r="T554" s="107">
        <f ca="1"/>
        <v>0</v>
      </c>
      <c r="U554" s="107">
        <f ca="1"/>
        <v>2520</v>
      </c>
      <c r="W554" t="str">
        <f ca="1"/>
        <v>Disability</v>
      </c>
      <c r="X554">
        <f ca="1"/>
        <v>46600</v>
      </c>
      <c r="Y554">
        <f ca="1"/>
        <v>3751.1100000000042</v>
      </c>
      <c r="Z554" t="str">
        <f ca="1"/>
        <v>Acct  1 - US Bank</v>
      </c>
      <c r="AA554" t="str">
        <f ca="1"/>
        <v>Disability</v>
      </c>
      <c r="AB554">
        <f ca="1"/>
        <v>46600</v>
      </c>
      <c r="AC554">
        <f ca="1"/>
        <v>14307.779999999997</v>
      </c>
      <c r="AD554" t="str">
        <f ca="1"/>
        <v>Acct  2 - Wells Fargo</v>
      </c>
      <c r="AE554" t="str">
        <f ca="1"/>
        <v>Disability</v>
      </c>
      <c r="AF554">
        <f ca="1"/>
        <v>46600</v>
      </c>
      <c r="AG554">
        <f ca="1"/>
        <v>27376.39</v>
      </c>
      <c r="AH554" t="str">
        <f ca="1"/>
        <v>Acct  3 - ADP</v>
      </c>
      <c r="AI554" t="str">
        <f ca="1"/>
        <v>Disability</v>
      </c>
      <c r="AJ554">
        <f ca="1"/>
        <v>46600</v>
      </c>
      <c r="AK554">
        <f ca="1"/>
        <v>114.43</v>
      </c>
      <c r="AL554" t="str">
        <f ca="1"/>
        <v>Acct  4 - Marcus</v>
      </c>
      <c r="AM554" t="str">
        <f ca="1"/>
        <v>Disability</v>
      </c>
      <c r="AN554">
        <f ca="1"/>
        <v>46600</v>
      </c>
      <c r="AO554">
        <f ca="1"/>
        <v>12062.04</v>
      </c>
      <c r="AP554" t="str">
        <f ca="1"/>
        <v>Acct  5 - T.Rowe Price</v>
      </c>
      <c r="AQ554" t="str">
        <f ca="1"/>
        <v>Disability</v>
      </c>
      <c r="AR554">
        <f ca="1"/>
        <v>46600</v>
      </c>
      <c r="AS554">
        <f ca="1"/>
        <v>-1039.04</v>
      </c>
      <c r="AT554" t="str">
        <f ca="1"/>
        <v>Acct  6 - Platinum</v>
      </c>
      <c r="AU554" t="str">
        <f ca="1"/>
        <v>Disability</v>
      </c>
      <c r="AV554">
        <f ca="1"/>
        <v>46600</v>
      </c>
      <c r="AW554">
        <f ca="1"/>
        <v>-6021.82</v>
      </c>
      <c r="AX554" t="str">
        <f ca="1"/>
        <v>Acct  7 - Visa Go</v>
      </c>
      <c r="AY554" t="str">
        <f ca="1"/>
        <v>Disability</v>
      </c>
      <c r="AZ554">
        <f ca="1"/>
        <v>46600</v>
      </c>
      <c r="BA554">
        <f ca="1"/>
        <v>-4271.75</v>
      </c>
      <c r="BB554" t="str">
        <f ca="1"/>
        <v>Acct  8 - CareCredit</v>
      </c>
      <c r="BC554" t="str">
        <f ca="1"/>
        <v>Disability</v>
      </c>
      <c r="BD554">
        <f ca="1"/>
        <v>46600</v>
      </c>
      <c r="BE554">
        <f ca="1"/>
        <v>0</v>
      </c>
      <c r="BF554" t="str">
        <f ca="1"/>
        <v>Acct  9 - Costco</v>
      </c>
      <c r="BG554" t="str">
        <f ca="1"/>
        <v>Disability</v>
      </c>
      <c r="BH554">
        <f ca="1"/>
        <v>46600</v>
      </c>
      <c r="BI554">
        <f ca="1"/>
        <v>2520</v>
      </c>
      <c r="BJ554" t="str">
        <f ca="1"/>
        <v xml:space="preserve">Acct 10 - </v>
      </c>
      <c r="BK554" t="str">
        <f ca="1"/>
        <v>Disability</v>
      </c>
      <c r="BL554">
        <f ca="1"/>
        <v>46600</v>
      </c>
      <c r="BM554">
        <f ca="1"/>
        <v>18058.89</v>
      </c>
      <c r="BN554" t="str">
        <f ca="1"/>
        <v xml:space="preserve"> Checking</v>
      </c>
      <c r="BO554" t="str">
        <f ca="1"/>
        <v>Disability</v>
      </c>
      <c r="BP554">
        <f ca="1"/>
        <v>46600</v>
      </c>
      <c r="BQ554">
        <f ca="1"/>
        <v>-11332.61</v>
      </c>
      <c r="BR554" t="str">
        <f ca="1"/>
        <v xml:space="preserve"> Credit</v>
      </c>
      <c r="BS554" t="str">
        <f ca="1"/>
        <v>Disability</v>
      </c>
      <c r="BT554">
        <f ca="1"/>
        <v>46600</v>
      </c>
      <c r="BU554">
        <f ca="1"/>
        <v>39552.86</v>
      </c>
      <c r="BV554" t="str">
        <f ca="1"/>
        <v xml:space="preserve"> Savings</v>
      </c>
      <c r="BW554" t="str">
        <f ca="1"/>
        <v>Disability</v>
      </c>
      <c r="BX554">
        <f ca="1"/>
        <v>46600</v>
      </c>
      <c r="BY554">
        <f ca="1"/>
        <v>48799.14</v>
      </c>
      <c r="BZ554" t="str">
        <f ca="1"/>
        <v xml:space="preserve"> Net Worth</v>
      </c>
    </row>
    <row r="555" spans="1:78" x14ac:dyDescent="0.25">
      <c r="A555" t="str">
        <f ca="1"/>
        <v>Disability</v>
      </c>
      <c r="B555" s="8">
        <f ca="1"/>
        <v>46600</v>
      </c>
      <c r="C555" s="107">
        <f ca="1"/>
        <v>3751.1100000000042</v>
      </c>
      <c r="D555" t="str">
        <f ca="1"/>
        <v>Acct  1 - US Bank</v>
      </c>
      <c r="F555" t="str">
        <f ca="1"/>
        <v>Kulo Rent</v>
      </c>
      <c r="G555" s="8">
        <f ca="1"/>
        <v>46600</v>
      </c>
      <c r="H555" s="107">
        <f ca="1"/>
        <v>17099.89</v>
      </c>
      <c r="I555" s="107">
        <f ca="1"/>
        <v>-11332.61</v>
      </c>
      <c r="J555" s="107">
        <f ca="1"/>
        <v>39552.86</v>
      </c>
      <c r="K555" s="107">
        <f ca="1"/>
        <v>47840.14</v>
      </c>
      <c r="L555" s="107">
        <f ca="1"/>
        <v>2792.1100000000042</v>
      </c>
      <c r="M555" s="107">
        <f ca="1"/>
        <v>14307.779999999997</v>
      </c>
      <c r="N555" s="107">
        <f ca="1"/>
        <v>27376.39</v>
      </c>
      <c r="O555" s="107">
        <f ca="1"/>
        <v>114.43</v>
      </c>
      <c r="P555" s="107">
        <f ca="1"/>
        <v>12062.04</v>
      </c>
      <c r="Q555" s="107">
        <f ca="1"/>
        <v>-1039.04</v>
      </c>
      <c r="R555" s="107">
        <f ca="1"/>
        <v>-6021.82</v>
      </c>
      <c r="S555" s="107">
        <f ca="1"/>
        <v>-4271.75</v>
      </c>
      <c r="T555" s="107">
        <f ca="1"/>
        <v>0</v>
      </c>
      <c r="U555" s="107">
        <f ca="1"/>
        <v>2520</v>
      </c>
      <c r="W555" t="str">
        <f ca="1"/>
        <v>Kulo Rent</v>
      </c>
      <c r="X555">
        <f ca="1"/>
        <v>46600</v>
      </c>
      <c r="Y555">
        <f ca="1"/>
        <v>2792.1100000000042</v>
      </c>
      <c r="Z555" t="str">
        <f ca="1"/>
        <v>Acct  1 - US Bank</v>
      </c>
      <c r="AA555" t="str">
        <f ca="1"/>
        <v>Kulo Rent</v>
      </c>
      <c r="AB555">
        <f ca="1"/>
        <v>46600</v>
      </c>
      <c r="AC555">
        <f ca="1"/>
        <v>14307.779999999997</v>
      </c>
      <c r="AD555" t="str">
        <f ca="1"/>
        <v>Acct  2 - Wells Fargo</v>
      </c>
      <c r="AE555" t="str">
        <f ca="1"/>
        <v>Kulo Rent</v>
      </c>
      <c r="AF555">
        <f ca="1"/>
        <v>46600</v>
      </c>
      <c r="AG555">
        <f ca="1"/>
        <v>27376.39</v>
      </c>
      <c r="AH555" t="str">
        <f ca="1"/>
        <v>Acct  3 - ADP</v>
      </c>
      <c r="AI555" t="str">
        <f ca="1"/>
        <v>Kulo Rent</v>
      </c>
      <c r="AJ555">
        <f ca="1"/>
        <v>46600</v>
      </c>
      <c r="AK555">
        <f ca="1"/>
        <v>114.43</v>
      </c>
      <c r="AL555" t="str">
        <f ca="1"/>
        <v>Acct  4 - Marcus</v>
      </c>
      <c r="AM555" t="str">
        <f ca="1"/>
        <v>Kulo Rent</v>
      </c>
      <c r="AN555">
        <f ca="1"/>
        <v>46600</v>
      </c>
      <c r="AO555">
        <f ca="1"/>
        <v>12062.04</v>
      </c>
      <c r="AP555" t="str">
        <f ca="1"/>
        <v>Acct  5 - T.Rowe Price</v>
      </c>
      <c r="AQ555" t="str">
        <f ca="1"/>
        <v>Kulo Rent</v>
      </c>
      <c r="AR555">
        <f ca="1"/>
        <v>46600</v>
      </c>
      <c r="AS555">
        <f ca="1"/>
        <v>-1039.04</v>
      </c>
      <c r="AT555" t="str">
        <f ca="1"/>
        <v>Acct  6 - Platinum</v>
      </c>
      <c r="AU555" t="str">
        <f ca="1"/>
        <v>Kulo Rent</v>
      </c>
      <c r="AV555">
        <f ca="1"/>
        <v>46600</v>
      </c>
      <c r="AW555">
        <f ca="1"/>
        <v>-6021.82</v>
      </c>
      <c r="AX555" t="str">
        <f ca="1"/>
        <v>Acct  7 - Visa Go</v>
      </c>
      <c r="AY555" t="str">
        <f ca="1"/>
        <v>Kulo Rent</v>
      </c>
      <c r="AZ555">
        <f ca="1"/>
        <v>46600</v>
      </c>
      <c r="BA555">
        <f ca="1"/>
        <v>-4271.75</v>
      </c>
      <c r="BB555" t="str">
        <f ca="1"/>
        <v>Acct  8 - CareCredit</v>
      </c>
      <c r="BC555" t="str">
        <f ca="1"/>
        <v>Kulo Rent</v>
      </c>
      <c r="BD555">
        <f ca="1"/>
        <v>46600</v>
      </c>
      <c r="BE555">
        <f ca="1"/>
        <v>0</v>
      </c>
      <c r="BF555" t="str">
        <f ca="1"/>
        <v>Acct  9 - Costco</v>
      </c>
      <c r="BG555" t="str">
        <f ca="1"/>
        <v>Kulo Rent</v>
      </c>
      <c r="BH555">
        <f ca="1"/>
        <v>46600</v>
      </c>
      <c r="BI555">
        <f ca="1"/>
        <v>2520</v>
      </c>
      <c r="BJ555" t="str">
        <f ca="1"/>
        <v xml:space="preserve">Acct 10 - </v>
      </c>
      <c r="BK555" t="str">
        <f ca="1"/>
        <v>Kulo Rent</v>
      </c>
      <c r="BL555">
        <f ca="1"/>
        <v>46600</v>
      </c>
      <c r="BM555">
        <f ca="1"/>
        <v>17099.89</v>
      </c>
      <c r="BN555" t="str">
        <f ca="1"/>
        <v xml:space="preserve"> Checking</v>
      </c>
      <c r="BO555" t="str">
        <f ca="1"/>
        <v>Kulo Rent</v>
      </c>
      <c r="BP555">
        <f ca="1"/>
        <v>46600</v>
      </c>
      <c r="BQ555">
        <f ca="1"/>
        <v>-11332.61</v>
      </c>
      <c r="BR555" t="str">
        <f ca="1"/>
        <v xml:space="preserve"> Credit</v>
      </c>
      <c r="BS555" t="str">
        <f ca="1"/>
        <v>Kulo Rent</v>
      </c>
      <c r="BT555">
        <f ca="1"/>
        <v>46600</v>
      </c>
      <c r="BU555">
        <f ca="1"/>
        <v>39552.86</v>
      </c>
      <c r="BV555" t="str">
        <f ca="1"/>
        <v xml:space="preserve"> Savings</v>
      </c>
      <c r="BW555" t="str">
        <f ca="1"/>
        <v>Kulo Rent</v>
      </c>
      <c r="BX555">
        <f ca="1"/>
        <v>46600</v>
      </c>
      <c r="BY555">
        <f ca="1"/>
        <v>47840.14</v>
      </c>
      <c r="BZ555" t="str">
        <f ca="1"/>
        <v xml:space="preserve"> Net Worth</v>
      </c>
    </row>
    <row r="556" spans="1:78" x14ac:dyDescent="0.25">
      <c r="A556" t="str">
        <f ca="1"/>
        <v>Kulo Rent</v>
      </c>
      <c r="B556" s="8">
        <f ca="1"/>
        <v>46600</v>
      </c>
      <c r="C556" s="107">
        <f ca="1"/>
        <v>2792.1100000000042</v>
      </c>
      <c r="D556" t="str">
        <f ca="1"/>
        <v>Acct  1 - US Bank</v>
      </c>
      <c r="F556" t="str">
        <f ca="1"/>
        <v>Rent</v>
      </c>
      <c r="G556" s="8">
        <f ca="1"/>
        <v>46600</v>
      </c>
      <c r="H556" s="107">
        <f ca="1"/>
        <v>15821.920000000002</v>
      </c>
      <c r="I556" s="107">
        <f ca="1"/>
        <v>-11332.61</v>
      </c>
      <c r="J556" s="107">
        <f ca="1"/>
        <v>39552.86</v>
      </c>
      <c r="K556" s="107">
        <f ca="1"/>
        <v>46562.17</v>
      </c>
      <c r="L556" s="107">
        <f ca="1"/>
        <v>1514.1400000000042</v>
      </c>
      <c r="M556" s="107">
        <f ca="1"/>
        <v>14307.779999999997</v>
      </c>
      <c r="N556" s="107">
        <f ca="1"/>
        <v>27376.39</v>
      </c>
      <c r="O556" s="107">
        <f ca="1"/>
        <v>114.43</v>
      </c>
      <c r="P556" s="107">
        <f ca="1"/>
        <v>12062.04</v>
      </c>
      <c r="Q556" s="107">
        <f ca="1"/>
        <v>-1039.04</v>
      </c>
      <c r="R556" s="107">
        <f ca="1"/>
        <v>-6021.82</v>
      </c>
      <c r="S556" s="107">
        <f ca="1"/>
        <v>-4271.75</v>
      </c>
      <c r="T556" s="107">
        <f ca="1"/>
        <v>0</v>
      </c>
      <c r="U556" s="107">
        <f ca="1"/>
        <v>2520</v>
      </c>
      <c r="W556" t="str">
        <f ca="1"/>
        <v>Rent</v>
      </c>
      <c r="X556">
        <f ca="1"/>
        <v>46600</v>
      </c>
      <c r="Y556">
        <f ca="1"/>
        <v>1514.1400000000042</v>
      </c>
      <c r="Z556" t="str">
        <f ca="1"/>
        <v>Acct  1 - US Bank</v>
      </c>
      <c r="AA556" t="str">
        <f ca="1"/>
        <v>Rent</v>
      </c>
      <c r="AB556">
        <f ca="1"/>
        <v>46600</v>
      </c>
      <c r="AC556">
        <f ca="1"/>
        <v>14307.779999999997</v>
      </c>
      <c r="AD556" t="str">
        <f ca="1"/>
        <v>Acct  2 - Wells Fargo</v>
      </c>
      <c r="AE556" t="str">
        <f ca="1"/>
        <v>Rent</v>
      </c>
      <c r="AF556">
        <f ca="1"/>
        <v>46600</v>
      </c>
      <c r="AG556">
        <f ca="1"/>
        <v>27376.39</v>
      </c>
      <c r="AH556" t="str">
        <f ca="1"/>
        <v>Acct  3 - ADP</v>
      </c>
      <c r="AI556" t="str">
        <f ca="1"/>
        <v>Rent</v>
      </c>
      <c r="AJ556">
        <f ca="1"/>
        <v>46600</v>
      </c>
      <c r="AK556">
        <f ca="1"/>
        <v>114.43</v>
      </c>
      <c r="AL556" t="str">
        <f ca="1"/>
        <v>Acct  4 - Marcus</v>
      </c>
      <c r="AM556" t="str">
        <f ca="1"/>
        <v>Rent</v>
      </c>
      <c r="AN556">
        <f ca="1"/>
        <v>46600</v>
      </c>
      <c r="AO556">
        <f ca="1"/>
        <v>12062.04</v>
      </c>
      <c r="AP556" t="str">
        <f ca="1"/>
        <v>Acct  5 - T.Rowe Price</v>
      </c>
      <c r="AQ556" t="str">
        <f ca="1"/>
        <v>Rent</v>
      </c>
      <c r="AR556">
        <f ca="1"/>
        <v>46600</v>
      </c>
      <c r="AS556">
        <f ca="1"/>
        <v>-1039.04</v>
      </c>
      <c r="AT556" t="str">
        <f ca="1"/>
        <v>Acct  6 - Platinum</v>
      </c>
      <c r="AU556" t="str">
        <f ca="1"/>
        <v>Rent</v>
      </c>
      <c r="AV556">
        <f ca="1"/>
        <v>46600</v>
      </c>
      <c r="AW556">
        <f ca="1"/>
        <v>-6021.82</v>
      </c>
      <c r="AX556" t="str">
        <f ca="1"/>
        <v>Acct  7 - Visa Go</v>
      </c>
      <c r="AY556" t="str">
        <f ca="1"/>
        <v>Rent</v>
      </c>
      <c r="AZ556">
        <f ca="1"/>
        <v>46600</v>
      </c>
      <c r="BA556">
        <f ca="1"/>
        <v>-4271.75</v>
      </c>
      <c r="BB556" t="str">
        <f ca="1"/>
        <v>Acct  8 - CareCredit</v>
      </c>
      <c r="BC556" t="str">
        <f ca="1"/>
        <v>Rent</v>
      </c>
      <c r="BD556">
        <f ca="1"/>
        <v>46600</v>
      </c>
      <c r="BE556">
        <f ca="1"/>
        <v>0</v>
      </c>
      <c r="BF556" t="str">
        <f ca="1"/>
        <v>Acct  9 - Costco</v>
      </c>
      <c r="BG556" t="str">
        <f ca="1"/>
        <v>Rent</v>
      </c>
      <c r="BH556">
        <f ca="1"/>
        <v>46600</v>
      </c>
      <c r="BI556">
        <f ca="1"/>
        <v>2520</v>
      </c>
      <c r="BJ556" t="str">
        <f ca="1"/>
        <v xml:space="preserve">Acct 10 - </v>
      </c>
      <c r="BK556" t="str">
        <f ca="1"/>
        <v>Rent</v>
      </c>
      <c r="BL556">
        <f ca="1"/>
        <v>46600</v>
      </c>
      <c r="BM556">
        <f ca="1"/>
        <v>15821.920000000002</v>
      </c>
      <c r="BN556" t="str">
        <f ca="1"/>
        <v xml:space="preserve"> Checking</v>
      </c>
      <c r="BO556" t="str">
        <f ca="1"/>
        <v>Rent</v>
      </c>
      <c r="BP556">
        <f ca="1"/>
        <v>46600</v>
      </c>
      <c r="BQ556">
        <f ca="1"/>
        <v>-11332.61</v>
      </c>
      <c r="BR556" t="str">
        <f ca="1"/>
        <v xml:space="preserve"> Credit</v>
      </c>
      <c r="BS556" t="str">
        <f ca="1"/>
        <v>Rent</v>
      </c>
      <c r="BT556">
        <f ca="1"/>
        <v>46600</v>
      </c>
      <c r="BU556">
        <f ca="1"/>
        <v>39552.86</v>
      </c>
      <c r="BV556" t="str">
        <f ca="1"/>
        <v xml:space="preserve"> Savings</v>
      </c>
      <c r="BW556" t="str">
        <f ca="1"/>
        <v>Rent</v>
      </c>
      <c r="BX556">
        <f ca="1"/>
        <v>46600</v>
      </c>
      <c r="BY556">
        <f ca="1"/>
        <v>46562.17</v>
      </c>
      <c r="BZ556" t="str">
        <f ca="1"/>
        <v xml:space="preserve"> Net Worth</v>
      </c>
    </row>
    <row r="557" spans="1:78" x14ac:dyDescent="0.25">
      <c r="A557" t="str">
        <f ca="1"/>
        <v>Rent</v>
      </c>
      <c r="B557" s="8">
        <f ca="1"/>
        <v>46600</v>
      </c>
      <c r="C557" s="107">
        <f ca="1"/>
        <v>1514.1400000000042</v>
      </c>
      <c r="D557" t="str">
        <f ca="1"/>
        <v>Acct  1 - US Bank</v>
      </c>
      <c r="F557" t="str">
        <f ca="1"/>
        <v>Visa Platinum</v>
      </c>
      <c r="G557" s="8">
        <f ca="1"/>
        <v>46602</v>
      </c>
      <c r="H557" s="107">
        <f ca="1"/>
        <v>15592.920000000002</v>
      </c>
      <c r="I557" s="107">
        <f ca="1"/>
        <v>-11021.61</v>
      </c>
      <c r="J557" s="107">
        <f ca="1"/>
        <v>39552.86</v>
      </c>
      <c r="K557" s="107">
        <f ca="1"/>
        <v>46644.17</v>
      </c>
      <c r="L557" s="107">
        <f ca="1"/>
        <v>1285.1400000000042</v>
      </c>
      <c r="M557" s="107">
        <f ca="1"/>
        <v>14307.779999999997</v>
      </c>
      <c r="N557" s="107">
        <f ca="1"/>
        <v>27376.39</v>
      </c>
      <c r="O557" s="107">
        <f ca="1"/>
        <v>114.43</v>
      </c>
      <c r="P557" s="107">
        <f ca="1"/>
        <v>12062.04</v>
      </c>
      <c r="Q557" s="107">
        <f ca="1"/>
        <v>-728.04</v>
      </c>
      <c r="R557" s="107">
        <f ca="1"/>
        <v>-6021.82</v>
      </c>
      <c r="S557" s="107">
        <f ca="1"/>
        <v>-4271.75</v>
      </c>
      <c r="T557" s="107">
        <f ca="1"/>
        <v>0</v>
      </c>
      <c r="U557" s="107">
        <f ca="1"/>
        <v>2520</v>
      </c>
      <c r="W557" t="str">
        <f ca="1"/>
        <v>Visa Platinum</v>
      </c>
      <c r="X557">
        <f ca="1"/>
        <v>46602</v>
      </c>
      <c r="Y557">
        <f ca="1"/>
        <v>1285.1400000000042</v>
      </c>
      <c r="Z557" t="str">
        <f ca="1"/>
        <v>Acct  1 - US Bank</v>
      </c>
      <c r="AA557" t="str">
        <f ca="1"/>
        <v>Visa Platinum</v>
      </c>
      <c r="AB557">
        <f ca="1"/>
        <v>46602</v>
      </c>
      <c r="AC557">
        <f ca="1"/>
        <v>14307.779999999997</v>
      </c>
      <c r="AD557" t="str">
        <f ca="1"/>
        <v>Acct  2 - Wells Fargo</v>
      </c>
      <c r="AE557" t="str">
        <f ca="1"/>
        <v>Visa Platinum</v>
      </c>
      <c r="AF557">
        <f ca="1"/>
        <v>46602</v>
      </c>
      <c r="AG557">
        <f ca="1"/>
        <v>27376.39</v>
      </c>
      <c r="AH557" t="str">
        <f ca="1"/>
        <v>Acct  3 - ADP</v>
      </c>
      <c r="AI557" t="str">
        <f ca="1"/>
        <v>Visa Platinum</v>
      </c>
      <c r="AJ557">
        <f ca="1"/>
        <v>46602</v>
      </c>
      <c r="AK557">
        <f ca="1"/>
        <v>114.43</v>
      </c>
      <c r="AL557" t="str">
        <f ca="1"/>
        <v>Acct  4 - Marcus</v>
      </c>
      <c r="AM557" t="str">
        <f ca="1"/>
        <v>Visa Platinum</v>
      </c>
      <c r="AN557">
        <f ca="1"/>
        <v>46602</v>
      </c>
      <c r="AO557">
        <f ca="1"/>
        <v>12062.04</v>
      </c>
      <c r="AP557" t="str">
        <f ca="1"/>
        <v>Acct  5 - T.Rowe Price</v>
      </c>
      <c r="AQ557" t="str">
        <f ca="1"/>
        <v>Visa Platinum</v>
      </c>
      <c r="AR557">
        <f ca="1"/>
        <v>46602</v>
      </c>
      <c r="AS557">
        <f ca="1"/>
        <v>-728.04</v>
      </c>
      <c r="AT557" t="str">
        <f ca="1"/>
        <v>Acct  6 - Platinum</v>
      </c>
      <c r="AU557" t="str">
        <f ca="1"/>
        <v>Visa Platinum</v>
      </c>
      <c r="AV557">
        <f ca="1"/>
        <v>46602</v>
      </c>
      <c r="AW557">
        <f ca="1"/>
        <v>-6021.82</v>
      </c>
      <c r="AX557" t="str">
        <f ca="1"/>
        <v>Acct  7 - Visa Go</v>
      </c>
      <c r="AY557" t="str">
        <f ca="1"/>
        <v>Visa Platinum</v>
      </c>
      <c r="AZ557">
        <f ca="1"/>
        <v>46602</v>
      </c>
      <c r="BA557">
        <f ca="1"/>
        <v>-4271.75</v>
      </c>
      <c r="BB557" t="str">
        <f ca="1"/>
        <v>Acct  8 - CareCredit</v>
      </c>
      <c r="BC557" t="str">
        <f ca="1"/>
        <v>Visa Platinum</v>
      </c>
      <c r="BD557">
        <f ca="1"/>
        <v>46602</v>
      </c>
      <c r="BE557">
        <f ca="1"/>
        <v>0</v>
      </c>
      <c r="BF557" t="str">
        <f ca="1"/>
        <v>Acct  9 - Costco</v>
      </c>
      <c r="BG557" t="str">
        <f ca="1"/>
        <v>Visa Platinum</v>
      </c>
      <c r="BH557">
        <f ca="1"/>
        <v>46602</v>
      </c>
      <c r="BI557">
        <f ca="1"/>
        <v>2520</v>
      </c>
      <c r="BJ557" t="str">
        <f ca="1"/>
        <v xml:space="preserve">Acct 10 - </v>
      </c>
      <c r="BK557" t="str">
        <f ca="1"/>
        <v>Visa Platinum</v>
      </c>
      <c r="BL557">
        <f ca="1"/>
        <v>46602</v>
      </c>
      <c r="BM557">
        <f ca="1"/>
        <v>15592.920000000002</v>
      </c>
      <c r="BN557" t="str">
        <f ca="1"/>
        <v xml:space="preserve"> Checking</v>
      </c>
      <c r="BO557" t="str">
        <f ca="1"/>
        <v>Visa Platinum</v>
      </c>
      <c r="BP557">
        <f ca="1"/>
        <v>46602</v>
      </c>
      <c r="BQ557">
        <f ca="1"/>
        <v>-11021.61</v>
      </c>
      <c r="BR557" t="str">
        <f ca="1"/>
        <v xml:space="preserve"> Credit</v>
      </c>
      <c r="BS557" t="str">
        <f ca="1"/>
        <v>Visa Platinum</v>
      </c>
      <c r="BT557">
        <f ca="1"/>
        <v>46602</v>
      </c>
      <c r="BU557">
        <f ca="1"/>
        <v>39552.86</v>
      </c>
      <c r="BV557" t="str">
        <f ca="1"/>
        <v xml:space="preserve"> Savings</v>
      </c>
      <c r="BW557" t="str">
        <f ca="1"/>
        <v>Visa Platinum</v>
      </c>
      <c r="BX557">
        <f ca="1"/>
        <v>46602</v>
      </c>
      <c r="BY557">
        <f ca="1"/>
        <v>46644.17</v>
      </c>
      <c r="BZ557" t="str">
        <f ca="1"/>
        <v xml:space="preserve"> Net Worth</v>
      </c>
    </row>
    <row r="558" spans="1:78" x14ac:dyDescent="0.25">
      <c r="A558" t="str">
        <f ca="1"/>
        <v>Visa Platinum</v>
      </c>
      <c r="B558" s="8">
        <f ca="1"/>
        <v>46602</v>
      </c>
      <c r="C558" s="107">
        <f ca="1"/>
        <v>1285.1400000000042</v>
      </c>
      <c r="D558" t="str">
        <f ca="1"/>
        <v>Acct  1 - US Bank</v>
      </c>
      <c r="F558" t="str">
        <f ca="1"/>
        <v>Kulo Internet</v>
      </c>
      <c r="G558" s="8">
        <f ca="1"/>
        <v>46604</v>
      </c>
      <c r="H558" s="107">
        <f ca="1"/>
        <v>15564.920000000002</v>
      </c>
      <c r="I558" s="107">
        <f ca="1"/>
        <v>-11021.61</v>
      </c>
      <c r="J558" s="107">
        <f ca="1"/>
        <v>39552.86</v>
      </c>
      <c r="K558" s="107">
        <f ca="1"/>
        <v>46616.17</v>
      </c>
      <c r="L558" s="107">
        <f ca="1"/>
        <v>1257.1400000000042</v>
      </c>
      <c r="M558" s="107">
        <f ca="1"/>
        <v>14307.779999999997</v>
      </c>
      <c r="N558" s="107">
        <f ca="1"/>
        <v>27376.39</v>
      </c>
      <c r="O558" s="107">
        <f ca="1"/>
        <v>114.43</v>
      </c>
      <c r="P558" s="107">
        <f ca="1"/>
        <v>12062.04</v>
      </c>
      <c r="Q558" s="107">
        <f ca="1"/>
        <v>-728.04</v>
      </c>
      <c r="R558" s="107">
        <f ca="1"/>
        <v>-6021.82</v>
      </c>
      <c r="S558" s="107">
        <f ca="1"/>
        <v>-4271.75</v>
      </c>
      <c r="T558" s="107">
        <f ca="1"/>
        <v>0</v>
      </c>
      <c r="U558" s="107">
        <f ca="1"/>
        <v>2520</v>
      </c>
      <c r="W558" t="str">
        <f ca="1"/>
        <v>Kulo Internet</v>
      </c>
      <c r="X558">
        <f ca="1"/>
        <v>46604</v>
      </c>
      <c r="Y558">
        <f ca="1"/>
        <v>1257.1400000000042</v>
      </c>
      <c r="Z558" t="str">
        <f ca="1"/>
        <v>Acct  1 - US Bank</v>
      </c>
      <c r="AA558" t="str">
        <f ca="1"/>
        <v>Kulo Internet</v>
      </c>
      <c r="AB558">
        <f ca="1"/>
        <v>46604</v>
      </c>
      <c r="AC558">
        <f ca="1"/>
        <v>14307.779999999997</v>
      </c>
      <c r="AD558" t="str">
        <f ca="1"/>
        <v>Acct  2 - Wells Fargo</v>
      </c>
      <c r="AE558" t="str">
        <f ca="1"/>
        <v>Kulo Internet</v>
      </c>
      <c r="AF558">
        <f ca="1"/>
        <v>46604</v>
      </c>
      <c r="AG558">
        <f ca="1"/>
        <v>27376.39</v>
      </c>
      <c r="AH558" t="str">
        <f ca="1"/>
        <v>Acct  3 - ADP</v>
      </c>
      <c r="AI558" t="str">
        <f ca="1"/>
        <v>Kulo Internet</v>
      </c>
      <c r="AJ558">
        <f ca="1"/>
        <v>46604</v>
      </c>
      <c r="AK558">
        <f ca="1"/>
        <v>114.43</v>
      </c>
      <c r="AL558" t="str">
        <f ca="1"/>
        <v>Acct  4 - Marcus</v>
      </c>
      <c r="AM558" t="str">
        <f ca="1"/>
        <v>Kulo Internet</v>
      </c>
      <c r="AN558">
        <f ca="1"/>
        <v>46604</v>
      </c>
      <c r="AO558">
        <f ca="1"/>
        <v>12062.04</v>
      </c>
      <c r="AP558" t="str">
        <f ca="1"/>
        <v>Acct  5 - T.Rowe Price</v>
      </c>
      <c r="AQ558" t="str">
        <f ca="1"/>
        <v>Kulo Internet</v>
      </c>
      <c r="AR558">
        <f ca="1"/>
        <v>46604</v>
      </c>
      <c r="AS558">
        <f ca="1"/>
        <v>-728.04</v>
      </c>
      <c r="AT558" t="str">
        <f ca="1"/>
        <v>Acct  6 - Platinum</v>
      </c>
      <c r="AU558" t="str">
        <f ca="1"/>
        <v>Kulo Internet</v>
      </c>
      <c r="AV558">
        <f ca="1"/>
        <v>46604</v>
      </c>
      <c r="AW558">
        <f ca="1"/>
        <v>-6021.82</v>
      </c>
      <c r="AX558" t="str">
        <f ca="1"/>
        <v>Acct  7 - Visa Go</v>
      </c>
      <c r="AY558" t="str">
        <f ca="1"/>
        <v>Kulo Internet</v>
      </c>
      <c r="AZ558">
        <f ca="1"/>
        <v>46604</v>
      </c>
      <c r="BA558">
        <f ca="1"/>
        <v>-4271.75</v>
      </c>
      <c r="BB558" t="str">
        <f ca="1"/>
        <v>Acct  8 - CareCredit</v>
      </c>
      <c r="BC558" t="str">
        <f ca="1"/>
        <v>Kulo Internet</v>
      </c>
      <c r="BD558">
        <f ca="1"/>
        <v>46604</v>
      </c>
      <c r="BE558">
        <f ca="1"/>
        <v>0</v>
      </c>
      <c r="BF558" t="str">
        <f ca="1"/>
        <v>Acct  9 - Costco</v>
      </c>
      <c r="BG558" t="str">
        <f ca="1"/>
        <v>Kulo Internet</v>
      </c>
      <c r="BH558">
        <f ca="1"/>
        <v>46604</v>
      </c>
      <c r="BI558">
        <f ca="1"/>
        <v>2520</v>
      </c>
      <c r="BJ558" t="str">
        <f ca="1"/>
        <v xml:space="preserve">Acct 10 - </v>
      </c>
      <c r="BK558" t="str">
        <f ca="1"/>
        <v>Kulo Internet</v>
      </c>
      <c r="BL558">
        <f ca="1"/>
        <v>46604</v>
      </c>
      <c r="BM558">
        <f ca="1"/>
        <v>15564.920000000002</v>
      </c>
      <c r="BN558" t="str">
        <f ca="1"/>
        <v xml:space="preserve"> Checking</v>
      </c>
      <c r="BO558" t="str">
        <f ca="1"/>
        <v>Kulo Internet</v>
      </c>
      <c r="BP558">
        <f ca="1"/>
        <v>46604</v>
      </c>
      <c r="BQ558">
        <f ca="1"/>
        <v>-11021.61</v>
      </c>
      <c r="BR558" t="str">
        <f ca="1"/>
        <v xml:space="preserve"> Credit</v>
      </c>
      <c r="BS558" t="str">
        <f ca="1"/>
        <v>Kulo Internet</v>
      </c>
      <c r="BT558">
        <f ca="1"/>
        <v>46604</v>
      </c>
      <c r="BU558">
        <f ca="1"/>
        <v>39552.86</v>
      </c>
      <c r="BV558" t="str">
        <f ca="1"/>
        <v xml:space="preserve"> Savings</v>
      </c>
      <c r="BW558" t="str">
        <f ca="1"/>
        <v>Kulo Internet</v>
      </c>
      <c r="BX558">
        <f ca="1"/>
        <v>46604</v>
      </c>
      <c r="BY558">
        <f ca="1"/>
        <v>46616.17</v>
      </c>
      <c r="BZ558" t="str">
        <f ca="1"/>
        <v xml:space="preserve"> Net Worth</v>
      </c>
    </row>
    <row r="559" spans="1:78" x14ac:dyDescent="0.25">
      <c r="A559" t="str">
        <f ca="1"/>
        <v>Kulo Internet</v>
      </c>
      <c r="B559" s="8">
        <f ca="1"/>
        <v>46604</v>
      </c>
      <c r="C559" s="107">
        <f ca="1"/>
        <v>1257.1400000000042</v>
      </c>
      <c r="D559" t="str">
        <f ca="1"/>
        <v>Acct  1 - US Bank</v>
      </c>
      <c r="F559" t="str">
        <f ca="1"/>
        <v>Cese Phone</v>
      </c>
      <c r="G559" s="8">
        <f ca="1"/>
        <v>46604</v>
      </c>
      <c r="H559" s="107">
        <f ca="1"/>
        <v>15422.920000000002</v>
      </c>
      <c r="I559" s="107">
        <f ca="1"/>
        <v>-11021.61</v>
      </c>
      <c r="J559" s="107">
        <f ca="1"/>
        <v>39552.86</v>
      </c>
      <c r="K559" s="107">
        <f ca="1"/>
        <v>46474.17</v>
      </c>
      <c r="L559" s="107">
        <f ca="1"/>
        <v>1115.1400000000042</v>
      </c>
      <c r="M559" s="107">
        <f ca="1"/>
        <v>14307.779999999997</v>
      </c>
      <c r="N559" s="107">
        <f ca="1"/>
        <v>27376.39</v>
      </c>
      <c r="O559" s="107">
        <f ca="1"/>
        <v>114.43</v>
      </c>
      <c r="P559" s="107">
        <f ca="1"/>
        <v>12062.04</v>
      </c>
      <c r="Q559" s="107">
        <f ca="1"/>
        <v>-728.04</v>
      </c>
      <c r="R559" s="107">
        <f ca="1"/>
        <v>-6021.82</v>
      </c>
      <c r="S559" s="107">
        <f ca="1"/>
        <v>-4271.75</v>
      </c>
      <c r="T559" s="107">
        <f ca="1"/>
        <v>0</v>
      </c>
      <c r="U559" s="107">
        <f ca="1"/>
        <v>2520</v>
      </c>
      <c r="W559" t="str">
        <f ca="1"/>
        <v>Cese Phone</v>
      </c>
      <c r="X559">
        <f ca="1"/>
        <v>46604</v>
      </c>
      <c r="Y559">
        <f ca="1"/>
        <v>1115.1400000000042</v>
      </c>
      <c r="Z559" t="str">
        <f ca="1"/>
        <v>Acct  1 - US Bank</v>
      </c>
      <c r="AA559" t="str">
        <f ca="1"/>
        <v>Cese Phone</v>
      </c>
      <c r="AB559">
        <f ca="1"/>
        <v>46604</v>
      </c>
      <c r="AC559">
        <f ca="1"/>
        <v>14307.779999999997</v>
      </c>
      <c r="AD559" t="str">
        <f ca="1"/>
        <v>Acct  2 - Wells Fargo</v>
      </c>
      <c r="AE559" t="str">
        <f ca="1"/>
        <v>Cese Phone</v>
      </c>
      <c r="AF559">
        <f ca="1"/>
        <v>46604</v>
      </c>
      <c r="AG559">
        <f ca="1"/>
        <v>27376.39</v>
      </c>
      <c r="AH559" t="str">
        <f ca="1"/>
        <v>Acct  3 - ADP</v>
      </c>
      <c r="AI559" t="str">
        <f ca="1"/>
        <v>Cese Phone</v>
      </c>
      <c r="AJ559">
        <f ca="1"/>
        <v>46604</v>
      </c>
      <c r="AK559">
        <f ca="1"/>
        <v>114.43</v>
      </c>
      <c r="AL559" t="str">
        <f ca="1"/>
        <v>Acct  4 - Marcus</v>
      </c>
      <c r="AM559" t="str">
        <f ca="1"/>
        <v>Cese Phone</v>
      </c>
      <c r="AN559">
        <f ca="1"/>
        <v>46604</v>
      </c>
      <c r="AO559">
        <f ca="1"/>
        <v>12062.04</v>
      </c>
      <c r="AP559" t="str">
        <f ca="1"/>
        <v>Acct  5 - T.Rowe Price</v>
      </c>
      <c r="AQ559" t="str">
        <f ca="1"/>
        <v>Cese Phone</v>
      </c>
      <c r="AR559">
        <f ca="1"/>
        <v>46604</v>
      </c>
      <c r="AS559">
        <f ca="1"/>
        <v>-728.04</v>
      </c>
      <c r="AT559" t="str">
        <f ca="1"/>
        <v>Acct  6 - Platinum</v>
      </c>
      <c r="AU559" t="str">
        <f ca="1"/>
        <v>Cese Phone</v>
      </c>
      <c r="AV559">
        <f ca="1"/>
        <v>46604</v>
      </c>
      <c r="AW559">
        <f ca="1"/>
        <v>-6021.82</v>
      </c>
      <c r="AX559" t="str">
        <f ca="1"/>
        <v>Acct  7 - Visa Go</v>
      </c>
      <c r="AY559" t="str">
        <f ca="1"/>
        <v>Cese Phone</v>
      </c>
      <c r="AZ559">
        <f ca="1"/>
        <v>46604</v>
      </c>
      <c r="BA559">
        <f ca="1"/>
        <v>-4271.75</v>
      </c>
      <c r="BB559" t="str">
        <f ca="1"/>
        <v>Acct  8 - CareCredit</v>
      </c>
      <c r="BC559" t="str">
        <f ca="1"/>
        <v>Cese Phone</v>
      </c>
      <c r="BD559">
        <f ca="1"/>
        <v>46604</v>
      </c>
      <c r="BE559">
        <f ca="1"/>
        <v>0</v>
      </c>
      <c r="BF559" t="str">
        <f ca="1"/>
        <v>Acct  9 - Costco</v>
      </c>
      <c r="BG559" t="str">
        <f ca="1"/>
        <v>Cese Phone</v>
      </c>
      <c r="BH559">
        <f ca="1"/>
        <v>46604</v>
      </c>
      <c r="BI559">
        <f ca="1"/>
        <v>2520</v>
      </c>
      <c r="BJ559" t="str">
        <f ca="1"/>
        <v xml:space="preserve">Acct 10 - </v>
      </c>
      <c r="BK559" t="str">
        <f ca="1"/>
        <v>Cese Phone</v>
      </c>
      <c r="BL559">
        <f ca="1"/>
        <v>46604</v>
      </c>
      <c r="BM559">
        <f ca="1"/>
        <v>15422.920000000002</v>
      </c>
      <c r="BN559" t="str">
        <f ca="1"/>
        <v xml:space="preserve"> Checking</v>
      </c>
      <c r="BO559" t="str">
        <f ca="1"/>
        <v>Cese Phone</v>
      </c>
      <c r="BP559">
        <f ca="1"/>
        <v>46604</v>
      </c>
      <c r="BQ559">
        <f ca="1"/>
        <v>-11021.61</v>
      </c>
      <c r="BR559" t="str">
        <f ca="1"/>
        <v xml:space="preserve"> Credit</v>
      </c>
      <c r="BS559" t="str">
        <f ca="1"/>
        <v>Cese Phone</v>
      </c>
      <c r="BT559">
        <f ca="1"/>
        <v>46604</v>
      </c>
      <c r="BU559">
        <f ca="1"/>
        <v>39552.86</v>
      </c>
      <c r="BV559" t="str">
        <f ca="1"/>
        <v xml:space="preserve"> Savings</v>
      </c>
      <c r="BW559" t="str">
        <f ca="1"/>
        <v>Cese Phone</v>
      </c>
      <c r="BX559">
        <f ca="1"/>
        <v>46604</v>
      </c>
      <c r="BY559">
        <f ca="1"/>
        <v>46474.17</v>
      </c>
      <c r="BZ559" t="str">
        <f ca="1"/>
        <v xml:space="preserve"> Net Worth</v>
      </c>
    </row>
    <row r="560" spans="1:78" x14ac:dyDescent="0.25">
      <c r="A560" t="str">
        <f ca="1"/>
        <v>Cese Phone</v>
      </c>
      <c r="B560" s="8">
        <f ca="1"/>
        <v>46604</v>
      </c>
      <c r="C560" s="107">
        <f ca="1"/>
        <v>1115.1400000000042</v>
      </c>
      <c r="D560" t="str">
        <f ca="1"/>
        <v>Acct  1 - US Bank</v>
      </c>
      <c r="F560" t="str">
        <f ca="1"/>
        <v>Phone</v>
      </c>
      <c r="G560" s="8">
        <f ca="1"/>
        <v>46604</v>
      </c>
      <c r="H560" s="107">
        <f ca="1"/>
        <v>15272.250000000002</v>
      </c>
      <c r="I560" s="107">
        <f ca="1"/>
        <v>-11021.61</v>
      </c>
      <c r="J560" s="107">
        <f ca="1"/>
        <v>39552.86</v>
      </c>
      <c r="K560" s="107">
        <f ca="1"/>
        <v>46323.5</v>
      </c>
      <c r="L560" s="107">
        <f ca="1"/>
        <v>964.47000000000423</v>
      </c>
      <c r="M560" s="107">
        <f ca="1"/>
        <v>14307.779999999997</v>
      </c>
      <c r="N560" s="107">
        <f ca="1"/>
        <v>27376.39</v>
      </c>
      <c r="O560" s="107">
        <f ca="1"/>
        <v>114.43</v>
      </c>
      <c r="P560" s="107">
        <f ca="1"/>
        <v>12062.04</v>
      </c>
      <c r="Q560" s="107">
        <f ca="1"/>
        <v>-728.04</v>
      </c>
      <c r="R560" s="107">
        <f ca="1"/>
        <v>-6021.82</v>
      </c>
      <c r="S560" s="107">
        <f ca="1"/>
        <v>-4271.75</v>
      </c>
      <c r="T560" s="107">
        <f ca="1"/>
        <v>0</v>
      </c>
      <c r="U560" s="107">
        <f ca="1"/>
        <v>2520</v>
      </c>
      <c r="W560" t="str">
        <f ca="1"/>
        <v>Phone</v>
      </c>
      <c r="X560">
        <f ca="1"/>
        <v>46604</v>
      </c>
      <c r="Y560">
        <f ca="1"/>
        <v>964.47000000000423</v>
      </c>
      <c r="Z560" t="str">
        <f ca="1"/>
        <v>Acct  1 - US Bank</v>
      </c>
      <c r="AA560" t="str">
        <f ca="1"/>
        <v>Phone</v>
      </c>
      <c r="AB560">
        <f ca="1"/>
        <v>46604</v>
      </c>
      <c r="AC560">
        <f ca="1"/>
        <v>14307.779999999997</v>
      </c>
      <c r="AD560" t="str">
        <f ca="1"/>
        <v>Acct  2 - Wells Fargo</v>
      </c>
      <c r="AE560" t="str">
        <f ca="1"/>
        <v>Phone</v>
      </c>
      <c r="AF560">
        <f ca="1"/>
        <v>46604</v>
      </c>
      <c r="AG560">
        <f ca="1"/>
        <v>27376.39</v>
      </c>
      <c r="AH560" t="str">
        <f ca="1"/>
        <v>Acct  3 - ADP</v>
      </c>
      <c r="AI560" t="str">
        <f ca="1"/>
        <v>Phone</v>
      </c>
      <c r="AJ560">
        <f ca="1"/>
        <v>46604</v>
      </c>
      <c r="AK560">
        <f ca="1"/>
        <v>114.43</v>
      </c>
      <c r="AL560" t="str">
        <f ca="1"/>
        <v>Acct  4 - Marcus</v>
      </c>
      <c r="AM560" t="str">
        <f ca="1"/>
        <v>Phone</v>
      </c>
      <c r="AN560">
        <f ca="1"/>
        <v>46604</v>
      </c>
      <c r="AO560">
        <f ca="1"/>
        <v>12062.04</v>
      </c>
      <c r="AP560" t="str">
        <f ca="1"/>
        <v>Acct  5 - T.Rowe Price</v>
      </c>
      <c r="AQ560" t="str">
        <f ca="1"/>
        <v>Phone</v>
      </c>
      <c r="AR560">
        <f ca="1"/>
        <v>46604</v>
      </c>
      <c r="AS560">
        <f ca="1"/>
        <v>-728.04</v>
      </c>
      <c r="AT560" t="str">
        <f ca="1"/>
        <v>Acct  6 - Platinum</v>
      </c>
      <c r="AU560" t="str">
        <f ca="1"/>
        <v>Phone</v>
      </c>
      <c r="AV560">
        <f ca="1"/>
        <v>46604</v>
      </c>
      <c r="AW560">
        <f ca="1"/>
        <v>-6021.82</v>
      </c>
      <c r="AX560" t="str">
        <f ca="1"/>
        <v>Acct  7 - Visa Go</v>
      </c>
      <c r="AY560" t="str">
        <f ca="1"/>
        <v>Phone</v>
      </c>
      <c r="AZ560">
        <f ca="1"/>
        <v>46604</v>
      </c>
      <c r="BA560">
        <f ca="1"/>
        <v>-4271.75</v>
      </c>
      <c r="BB560" t="str">
        <f ca="1"/>
        <v>Acct  8 - CareCredit</v>
      </c>
      <c r="BC560" t="str">
        <f ca="1"/>
        <v>Phone</v>
      </c>
      <c r="BD560">
        <f ca="1"/>
        <v>46604</v>
      </c>
      <c r="BE560">
        <f ca="1"/>
        <v>0</v>
      </c>
      <c r="BF560" t="str">
        <f ca="1"/>
        <v>Acct  9 - Costco</v>
      </c>
      <c r="BG560" t="str">
        <f ca="1"/>
        <v>Phone</v>
      </c>
      <c r="BH560">
        <f ca="1"/>
        <v>46604</v>
      </c>
      <c r="BI560">
        <f ca="1"/>
        <v>2520</v>
      </c>
      <c r="BJ560" t="str">
        <f ca="1"/>
        <v xml:space="preserve">Acct 10 - </v>
      </c>
      <c r="BK560" t="str">
        <f ca="1"/>
        <v>Phone</v>
      </c>
      <c r="BL560">
        <f ca="1"/>
        <v>46604</v>
      </c>
      <c r="BM560">
        <f ca="1"/>
        <v>15272.250000000002</v>
      </c>
      <c r="BN560" t="str">
        <f ca="1"/>
        <v xml:space="preserve"> Checking</v>
      </c>
      <c r="BO560" t="str">
        <f ca="1"/>
        <v>Phone</v>
      </c>
      <c r="BP560">
        <f ca="1"/>
        <v>46604</v>
      </c>
      <c r="BQ560">
        <f ca="1"/>
        <v>-11021.61</v>
      </c>
      <c r="BR560" t="str">
        <f ca="1"/>
        <v xml:space="preserve"> Credit</v>
      </c>
      <c r="BS560" t="str">
        <f ca="1"/>
        <v>Phone</v>
      </c>
      <c r="BT560">
        <f ca="1"/>
        <v>46604</v>
      </c>
      <c r="BU560">
        <f ca="1"/>
        <v>39552.86</v>
      </c>
      <c r="BV560" t="str">
        <f ca="1"/>
        <v xml:space="preserve"> Savings</v>
      </c>
      <c r="BW560" t="str">
        <f ca="1"/>
        <v>Phone</v>
      </c>
      <c r="BX560">
        <f ca="1"/>
        <v>46604</v>
      </c>
      <c r="BY560">
        <f ca="1"/>
        <v>46323.5</v>
      </c>
      <c r="BZ560" t="str">
        <f ca="1"/>
        <v xml:space="preserve"> Net Worth</v>
      </c>
    </row>
    <row r="561" spans="1:78" x14ac:dyDescent="0.25">
      <c r="A561" t="str">
        <f ca="1"/>
        <v>Phone</v>
      </c>
      <c r="B561" s="8">
        <f ca="1"/>
        <v>46604</v>
      </c>
      <c r="C561" s="107">
        <f ca="1"/>
        <v>964.47000000000423</v>
      </c>
      <c r="D561" t="str">
        <f ca="1"/>
        <v>Acct  1 - US Bank</v>
      </c>
      <c r="F561" t="str">
        <f ca="1"/>
        <v>Sony</v>
      </c>
      <c r="G561" s="8">
        <f ca="1"/>
        <v>46607</v>
      </c>
      <c r="H561" s="107">
        <f ca="1"/>
        <v>15254.260000000002</v>
      </c>
      <c r="I561" s="107">
        <f ca="1"/>
        <v>-11021.61</v>
      </c>
      <c r="J561" s="107">
        <f ca="1"/>
        <v>39552.86</v>
      </c>
      <c r="K561" s="107">
        <f ca="1"/>
        <v>46305.51</v>
      </c>
      <c r="L561" s="107">
        <f ca="1"/>
        <v>946.48000000000422</v>
      </c>
      <c r="M561" s="107">
        <f ca="1"/>
        <v>14307.779999999997</v>
      </c>
      <c r="N561" s="107">
        <f ca="1"/>
        <v>27376.39</v>
      </c>
      <c r="O561" s="107">
        <f ca="1"/>
        <v>114.43</v>
      </c>
      <c r="P561" s="107">
        <f ca="1"/>
        <v>12062.04</v>
      </c>
      <c r="Q561" s="107">
        <f ca="1"/>
        <v>-728.04</v>
      </c>
      <c r="R561" s="107">
        <f ca="1"/>
        <v>-6021.82</v>
      </c>
      <c r="S561" s="107">
        <f ca="1"/>
        <v>-4271.75</v>
      </c>
      <c r="T561" s="107">
        <f ca="1"/>
        <v>0</v>
      </c>
      <c r="U561" s="107">
        <f ca="1"/>
        <v>2520</v>
      </c>
      <c r="W561" t="str">
        <f ca="1"/>
        <v>Sony</v>
      </c>
      <c r="X561">
        <f ca="1"/>
        <v>46607</v>
      </c>
      <c r="Y561">
        <f ca="1"/>
        <v>946.48000000000422</v>
      </c>
      <c r="Z561" t="str">
        <f ca="1"/>
        <v>Acct  1 - US Bank</v>
      </c>
      <c r="AA561" t="str">
        <f ca="1"/>
        <v>Sony</v>
      </c>
      <c r="AB561">
        <f ca="1"/>
        <v>46607</v>
      </c>
      <c r="AC561">
        <f ca="1"/>
        <v>14307.779999999997</v>
      </c>
      <c r="AD561" t="str">
        <f ca="1"/>
        <v>Acct  2 - Wells Fargo</v>
      </c>
      <c r="AE561" t="str">
        <f ca="1"/>
        <v>Sony</v>
      </c>
      <c r="AF561">
        <f ca="1"/>
        <v>46607</v>
      </c>
      <c r="AG561">
        <f ca="1"/>
        <v>27376.39</v>
      </c>
      <c r="AH561" t="str">
        <f ca="1"/>
        <v>Acct  3 - ADP</v>
      </c>
      <c r="AI561" t="str">
        <f ca="1"/>
        <v>Sony</v>
      </c>
      <c r="AJ561">
        <f ca="1"/>
        <v>46607</v>
      </c>
      <c r="AK561">
        <f ca="1"/>
        <v>114.43</v>
      </c>
      <c r="AL561" t="str">
        <f ca="1"/>
        <v>Acct  4 - Marcus</v>
      </c>
      <c r="AM561" t="str">
        <f ca="1"/>
        <v>Sony</v>
      </c>
      <c r="AN561">
        <f ca="1"/>
        <v>46607</v>
      </c>
      <c r="AO561">
        <f ca="1"/>
        <v>12062.04</v>
      </c>
      <c r="AP561" t="str">
        <f ca="1"/>
        <v>Acct  5 - T.Rowe Price</v>
      </c>
      <c r="AQ561" t="str">
        <f ca="1"/>
        <v>Sony</v>
      </c>
      <c r="AR561">
        <f ca="1"/>
        <v>46607</v>
      </c>
      <c r="AS561">
        <f ca="1"/>
        <v>-728.04</v>
      </c>
      <c r="AT561" t="str">
        <f ca="1"/>
        <v>Acct  6 - Platinum</v>
      </c>
      <c r="AU561" t="str">
        <f ca="1"/>
        <v>Sony</v>
      </c>
      <c r="AV561">
        <f ca="1"/>
        <v>46607</v>
      </c>
      <c r="AW561">
        <f ca="1"/>
        <v>-6021.82</v>
      </c>
      <c r="AX561" t="str">
        <f ca="1"/>
        <v>Acct  7 - Visa Go</v>
      </c>
      <c r="AY561" t="str">
        <f ca="1"/>
        <v>Sony</v>
      </c>
      <c r="AZ561">
        <f ca="1"/>
        <v>46607</v>
      </c>
      <c r="BA561">
        <f ca="1"/>
        <v>-4271.75</v>
      </c>
      <c r="BB561" t="str">
        <f ca="1"/>
        <v>Acct  8 - CareCredit</v>
      </c>
      <c r="BC561" t="str">
        <f ca="1"/>
        <v>Sony</v>
      </c>
      <c r="BD561">
        <f ca="1"/>
        <v>46607</v>
      </c>
      <c r="BE561">
        <f ca="1"/>
        <v>0</v>
      </c>
      <c r="BF561" t="str">
        <f ca="1"/>
        <v>Acct  9 - Costco</v>
      </c>
      <c r="BG561" t="str">
        <f ca="1"/>
        <v>Sony</v>
      </c>
      <c r="BH561">
        <f ca="1"/>
        <v>46607</v>
      </c>
      <c r="BI561">
        <f ca="1"/>
        <v>2520</v>
      </c>
      <c r="BJ561" t="str">
        <f ca="1"/>
        <v xml:space="preserve">Acct 10 - </v>
      </c>
      <c r="BK561" t="str">
        <f ca="1"/>
        <v>Sony</v>
      </c>
      <c r="BL561">
        <f ca="1"/>
        <v>46607</v>
      </c>
      <c r="BM561">
        <f ca="1"/>
        <v>15254.260000000002</v>
      </c>
      <c r="BN561" t="str">
        <f ca="1"/>
        <v xml:space="preserve"> Checking</v>
      </c>
      <c r="BO561" t="str">
        <f ca="1"/>
        <v>Sony</v>
      </c>
      <c r="BP561">
        <f ca="1"/>
        <v>46607</v>
      </c>
      <c r="BQ561">
        <f ca="1"/>
        <v>-11021.61</v>
      </c>
      <c r="BR561" t="str">
        <f ca="1"/>
        <v xml:space="preserve"> Credit</v>
      </c>
      <c r="BS561" t="str">
        <f ca="1"/>
        <v>Sony</v>
      </c>
      <c r="BT561">
        <f ca="1"/>
        <v>46607</v>
      </c>
      <c r="BU561">
        <f ca="1"/>
        <v>39552.86</v>
      </c>
      <c r="BV561" t="str">
        <f ca="1"/>
        <v xml:space="preserve"> Savings</v>
      </c>
      <c r="BW561" t="str">
        <f ca="1"/>
        <v>Sony</v>
      </c>
      <c r="BX561">
        <f ca="1"/>
        <v>46607</v>
      </c>
      <c r="BY561">
        <f ca="1"/>
        <v>46305.51</v>
      </c>
      <c r="BZ561" t="str">
        <f ca="1"/>
        <v xml:space="preserve"> Net Worth</v>
      </c>
    </row>
    <row r="562" spans="1:78" x14ac:dyDescent="0.25">
      <c r="A562" t="str">
        <f ca="1"/>
        <v>Sony</v>
      </c>
      <c r="B562" s="8">
        <f ca="1"/>
        <v>46607</v>
      </c>
      <c r="C562" s="107">
        <f ca="1"/>
        <v>946.48000000000422</v>
      </c>
      <c r="D562" t="str">
        <f ca="1"/>
        <v>Acct  1 - US Bank</v>
      </c>
      <c r="F562" t="str">
        <f ca="1"/>
        <v>Phone Insurance</v>
      </c>
      <c r="G562" s="8">
        <f ca="1"/>
        <v>46607</v>
      </c>
      <c r="H562" s="107">
        <f ca="1"/>
        <v>15246.260000000002</v>
      </c>
      <c r="I562" s="107">
        <f ca="1"/>
        <v>-11021.61</v>
      </c>
      <c r="J562" s="107">
        <f ca="1"/>
        <v>39552.86</v>
      </c>
      <c r="K562" s="107">
        <f ca="1"/>
        <v>46297.51</v>
      </c>
      <c r="L562" s="107">
        <f ca="1"/>
        <v>938.48000000000422</v>
      </c>
      <c r="M562" s="107">
        <f ca="1"/>
        <v>14307.779999999997</v>
      </c>
      <c r="N562" s="107">
        <f ca="1"/>
        <v>27376.39</v>
      </c>
      <c r="O562" s="107">
        <f ca="1"/>
        <v>114.43</v>
      </c>
      <c r="P562" s="107">
        <f ca="1"/>
        <v>12062.04</v>
      </c>
      <c r="Q562" s="107">
        <f ca="1"/>
        <v>-728.04</v>
      </c>
      <c r="R562" s="107">
        <f ca="1"/>
        <v>-6021.82</v>
      </c>
      <c r="S562" s="107">
        <f ca="1"/>
        <v>-4271.75</v>
      </c>
      <c r="T562" s="107">
        <f ca="1"/>
        <v>0</v>
      </c>
      <c r="U562" s="107">
        <f ca="1"/>
        <v>2520</v>
      </c>
      <c r="W562" t="str">
        <f ca="1"/>
        <v>Phone Insurance</v>
      </c>
      <c r="X562">
        <f ca="1"/>
        <v>46607</v>
      </c>
      <c r="Y562">
        <f ca="1"/>
        <v>938.48000000000422</v>
      </c>
      <c r="Z562" t="str">
        <f ca="1"/>
        <v>Acct  1 - US Bank</v>
      </c>
      <c r="AA562" t="str">
        <f ca="1"/>
        <v>Phone Insurance</v>
      </c>
      <c r="AB562">
        <f ca="1"/>
        <v>46607</v>
      </c>
      <c r="AC562">
        <f ca="1"/>
        <v>14307.779999999997</v>
      </c>
      <c r="AD562" t="str">
        <f ca="1"/>
        <v>Acct  2 - Wells Fargo</v>
      </c>
      <c r="AE562" t="str">
        <f ca="1"/>
        <v>Phone Insurance</v>
      </c>
      <c r="AF562">
        <f ca="1"/>
        <v>46607</v>
      </c>
      <c r="AG562">
        <f ca="1"/>
        <v>27376.39</v>
      </c>
      <c r="AH562" t="str">
        <f ca="1"/>
        <v>Acct  3 - ADP</v>
      </c>
      <c r="AI562" t="str">
        <f ca="1"/>
        <v>Phone Insurance</v>
      </c>
      <c r="AJ562">
        <f ca="1"/>
        <v>46607</v>
      </c>
      <c r="AK562">
        <f ca="1"/>
        <v>114.43</v>
      </c>
      <c r="AL562" t="str">
        <f ca="1"/>
        <v>Acct  4 - Marcus</v>
      </c>
      <c r="AM562" t="str">
        <f ca="1"/>
        <v>Phone Insurance</v>
      </c>
      <c r="AN562">
        <f ca="1"/>
        <v>46607</v>
      </c>
      <c r="AO562">
        <f ca="1"/>
        <v>12062.04</v>
      </c>
      <c r="AP562" t="str">
        <f ca="1"/>
        <v>Acct  5 - T.Rowe Price</v>
      </c>
      <c r="AQ562" t="str">
        <f ca="1"/>
        <v>Phone Insurance</v>
      </c>
      <c r="AR562">
        <f ca="1"/>
        <v>46607</v>
      </c>
      <c r="AS562">
        <f ca="1"/>
        <v>-728.04</v>
      </c>
      <c r="AT562" t="str">
        <f ca="1"/>
        <v>Acct  6 - Platinum</v>
      </c>
      <c r="AU562" t="str">
        <f ca="1"/>
        <v>Phone Insurance</v>
      </c>
      <c r="AV562">
        <f ca="1"/>
        <v>46607</v>
      </c>
      <c r="AW562">
        <f ca="1"/>
        <v>-6021.82</v>
      </c>
      <c r="AX562" t="str">
        <f ca="1"/>
        <v>Acct  7 - Visa Go</v>
      </c>
      <c r="AY562" t="str">
        <f ca="1"/>
        <v>Phone Insurance</v>
      </c>
      <c r="AZ562">
        <f ca="1"/>
        <v>46607</v>
      </c>
      <c r="BA562">
        <f ca="1"/>
        <v>-4271.75</v>
      </c>
      <c r="BB562" t="str">
        <f ca="1"/>
        <v>Acct  8 - CareCredit</v>
      </c>
      <c r="BC562" t="str">
        <f ca="1"/>
        <v>Phone Insurance</v>
      </c>
      <c r="BD562">
        <f ca="1"/>
        <v>46607</v>
      </c>
      <c r="BE562">
        <f ca="1"/>
        <v>0</v>
      </c>
      <c r="BF562" t="str">
        <f ca="1"/>
        <v>Acct  9 - Costco</v>
      </c>
      <c r="BG562" t="str">
        <f ca="1"/>
        <v>Phone Insurance</v>
      </c>
      <c r="BH562">
        <f ca="1"/>
        <v>46607</v>
      </c>
      <c r="BI562">
        <f ca="1"/>
        <v>2520</v>
      </c>
      <c r="BJ562" t="str">
        <f ca="1"/>
        <v xml:space="preserve">Acct 10 - </v>
      </c>
      <c r="BK562" t="str">
        <f ca="1"/>
        <v>Phone Insurance</v>
      </c>
      <c r="BL562">
        <f ca="1"/>
        <v>46607</v>
      </c>
      <c r="BM562">
        <f ca="1"/>
        <v>15246.260000000002</v>
      </c>
      <c r="BN562" t="str">
        <f ca="1"/>
        <v xml:space="preserve"> Checking</v>
      </c>
      <c r="BO562" t="str">
        <f ca="1"/>
        <v>Phone Insurance</v>
      </c>
      <c r="BP562">
        <f ca="1"/>
        <v>46607</v>
      </c>
      <c r="BQ562">
        <f ca="1"/>
        <v>-11021.61</v>
      </c>
      <c r="BR562" t="str">
        <f ca="1"/>
        <v xml:space="preserve"> Credit</v>
      </c>
      <c r="BS562" t="str">
        <f ca="1"/>
        <v>Phone Insurance</v>
      </c>
      <c r="BT562">
        <f ca="1"/>
        <v>46607</v>
      </c>
      <c r="BU562">
        <f ca="1"/>
        <v>39552.86</v>
      </c>
      <c r="BV562" t="str">
        <f ca="1"/>
        <v xml:space="preserve"> Savings</v>
      </c>
      <c r="BW562" t="str">
        <f ca="1"/>
        <v>Phone Insurance</v>
      </c>
      <c r="BX562">
        <f ca="1"/>
        <v>46607</v>
      </c>
      <c r="BY562">
        <f ca="1"/>
        <v>46297.51</v>
      </c>
      <c r="BZ562" t="str">
        <f ca="1"/>
        <v xml:space="preserve"> Net Worth</v>
      </c>
    </row>
    <row r="563" spans="1:78" x14ac:dyDescent="0.25">
      <c r="A563" t="str">
        <f ca="1"/>
        <v>Phone Insurance</v>
      </c>
      <c r="B563" s="8">
        <f ca="1"/>
        <v>46607</v>
      </c>
      <c r="C563" s="107">
        <f ca="1"/>
        <v>938.48000000000422</v>
      </c>
      <c r="D563" t="str">
        <f ca="1"/>
        <v>Acct  1 - US Bank</v>
      </c>
      <c r="F563" t="str">
        <f ca="1"/>
        <v>Amazon</v>
      </c>
      <c r="G563" s="8">
        <f ca="1"/>
        <v>46608</v>
      </c>
      <c r="H563" s="107">
        <f ca="1"/>
        <v>15230.11</v>
      </c>
      <c r="I563" s="107">
        <f ca="1"/>
        <v>-11021.61</v>
      </c>
      <c r="J563" s="107">
        <f ca="1"/>
        <v>39552.86</v>
      </c>
      <c r="K563" s="107">
        <f ca="1"/>
        <v>46281.36</v>
      </c>
      <c r="L563" s="107">
        <f ca="1"/>
        <v>922.33000000000425</v>
      </c>
      <c r="M563" s="107">
        <f ca="1"/>
        <v>14307.779999999997</v>
      </c>
      <c r="N563" s="107">
        <f ca="1"/>
        <v>27376.39</v>
      </c>
      <c r="O563" s="107">
        <f ca="1"/>
        <v>114.43</v>
      </c>
      <c r="P563" s="107">
        <f ca="1"/>
        <v>12062.04</v>
      </c>
      <c r="Q563" s="107">
        <f ca="1"/>
        <v>-728.04</v>
      </c>
      <c r="R563" s="107">
        <f ca="1"/>
        <v>-6021.82</v>
      </c>
      <c r="S563" s="107">
        <f ca="1"/>
        <v>-4271.75</v>
      </c>
      <c r="T563" s="107">
        <f ca="1"/>
        <v>0</v>
      </c>
      <c r="U563" s="107">
        <f ca="1"/>
        <v>2520</v>
      </c>
      <c r="W563" t="str">
        <f ca="1"/>
        <v>Amazon</v>
      </c>
      <c r="X563">
        <f ca="1"/>
        <v>46608</v>
      </c>
      <c r="Y563">
        <f ca="1"/>
        <v>922.33000000000425</v>
      </c>
      <c r="Z563" t="str">
        <f ca="1"/>
        <v>Acct  1 - US Bank</v>
      </c>
      <c r="AA563" t="str">
        <f ca="1"/>
        <v>Amazon</v>
      </c>
      <c r="AB563">
        <f ca="1"/>
        <v>46608</v>
      </c>
      <c r="AC563">
        <f ca="1"/>
        <v>14307.779999999997</v>
      </c>
      <c r="AD563" t="str">
        <f ca="1"/>
        <v>Acct  2 - Wells Fargo</v>
      </c>
      <c r="AE563" t="str">
        <f ca="1"/>
        <v>Amazon</v>
      </c>
      <c r="AF563">
        <f ca="1"/>
        <v>46608</v>
      </c>
      <c r="AG563">
        <f ca="1"/>
        <v>27376.39</v>
      </c>
      <c r="AH563" t="str">
        <f ca="1"/>
        <v>Acct  3 - ADP</v>
      </c>
      <c r="AI563" t="str">
        <f ca="1"/>
        <v>Amazon</v>
      </c>
      <c r="AJ563">
        <f ca="1"/>
        <v>46608</v>
      </c>
      <c r="AK563">
        <f ca="1"/>
        <v>114.43</v>
      </c>
      <c r="AL563" t="str">
        <f ca="1"/>
        <v>Acct  4 - Marcus</v>
      </c>
      <c r="AM563" t="str">
        <f ca="1"/>
        <v>Amazon</v>
      </c>
      <c r="AN563">
        <f ca="1"/>
        <v>46608</v>
      </c>
      <c r="AO563">
        <f ca="1"/>
        <v>12062.04</v>
      </c>
      <c r="AP563" t="str">
        <f ca="1"/>
        <v>Acct  5 - T.Rowe Price</v>
      </c>
      <c r="AQ563" t="str">
        <f ca="1"/>
        <v>Amazon</v>
      </c>
      <c r="AR563">
        <f ca="1"/>
        <v>46608</v>
      </c>
      <c r="AS563">
        <f ca="1"/>
        <v>-728.04</v>
      </c>
      <c r="AT563" t="str">
        <f ca="1"/>
        <v>Acct  6 - Platinum</v>
      </c>
      <c r="AU563" t="str">
        <f ca="1"/>
        <v>Amazon</v>
      </c>
      <c r="AV563">
        <f ca="1"/>
        <v>46608</v>
      </c>
      <c r="AW563">
        <f ca="1"/>
        <v>-6021.82</v>
      </c>
      <c r="AX563" t="str">
        <f ca="1"/>
        <v>Acct  7 - Visa Go</v>
      </c>
      <c r="AY563" t="str">
        <f ca="1"/>
        <v>Amazon</v>
      </c>
      <c r="AZ563">
        <f ca="1"/>
        <v>46608</v>
      </c>
      <c r="BA563">
        <f ca="1"/>
        <v>-4271.75</v>
      </c>
      <c r="BB563" t="str">
        <f ca="1"/>
        <v>Acct  8 - CareCredit</v>
      </c>
      <c r="BC563" t="str">
        <f ca="1"/>
        <v>Amazon</v>
      </c>
      <c r="BD563">
        <f ca="1"/>
        <v>46608</v>
      </c>
      <c r="BE563">
        <f ca="1"/>
        <v>0</v>
      </c>
      <c r="BF563" t="str">
        <f ca="1"/>
        <v>Acct  9 - Costco</v>
      </c>
      <c r="BG563" t="str">
        <f ca="1"/>
        <v>Amazon</v>
      </c>
      <c r="BH563">
        <f ca="1"/>
        <v>46608</v>
      </c>
      <c r="BI563">
        <f ca="1"/>
        <v>2520</v>
      </c>
      <c r="BJ563" t="str">
        <f ca="1"/>
        <v xml:space="preserve">Acct 10 - </v>
      </c>
      <c r="BK563" t="str">
        <f ca="1"/>
        <v>Amazon</v>
      </c>
      <c r="BL563">
        <f ca="1"/>
        <v>46608</v>
      </c>
      <c r="BM563">
        <f ca="1"/>
        <v>15230.11</v>
      </c>
      <c r="BN563" t="str">
        <f ca="1"/>
        <v xml:space="preserve"> Checking</v>
      </c>
      <c r="BO563" t="str">
        <f ca="1"/>
        <v>Amazon</v>
      </c>
      <c r="BP563">
        <f ca="1"/>
        <v>46608</v>
      </c>
      <c r="BQ563">
        <f ca="1"/>
        <v>-11021.61</v>
      </c>
      <c r="BR563" t="str">
        <f ca="1"/>
        <v xml:space="preserve"> Credit</v>
      </c>
      <c r="BS563" t="str">
        <f ca="1"/>
        <v>Amazon</v>
      </c>
      <c r="BT563">
        <f ca="1"/>
        <v>46608</v>
      </c>
      <c r="BU563">
        <f ca="1"/>
        <v>39552.86</v>
      </c>
      <c r="BV563" t="str">
        <f ca="1"/>
        <v xml:space="preserve"> Savings</v>
      </c>
      <c r="BW563" t="str">
        <f ca="1"/>
        <v>Amazon</v>
      </c>
      <c r="BX563">
        <f ca="1"/>
        <v>46608</v>
      </c>
      <c r="BY563">
        <f ca="1"/>
        <v>46281.36</v>
      </c>
      <c r="BZ563" t="str">
        <f ca="1"/>
        <v xml:space="preserve"> Net Worth</v>
      </c>
    </row>
    <row r="564" spans="1:78" x14ac:dyDescent="0.25">
      <c r="A564" t="str">
        <f ca="1"/>
        <v>Amazon</v>
      </c>
      <c r="B564" s="8">
        <f ca="1"/>
        <v>46608</v>
      </c>
      <c r="C564" s="107">
        <f ca="1"/>
        <v>922.33000000000425</v>
      </c>
      <c r="D564" t="str">
        <f ca="1"/>
        <v>Acct  1 - US Bank</v>
      </c>
      <c r="F564" t="str">
        <f ca="1"/>
        <v>Viso Go</v>
      </c>
      <c r="G564" s="8">
        <f ca="1"/>
        <v>46610</v>
      </c>
      <c r="H564" s="107">
        <f ca="1"/>
        <v>14955.11</v>
      </c>
      <c r="I564" s="107">
        <f ca="1"/>
        <v>-10875.61</v>
      </c>
      <c r="J564" s="107">
        <f ca="1"/>
        <v>39552.86</v>
      </c>
      <c r="K564" s="107">
        <f ca="1"/>
        <v>46152.36</v>
      </c>
      <c r="L564" s="107">
        <f ca="1"/>
        <v>647.33000000000425</v>
      </c>
      <c r="M564" s="107">
        <f ca="1"/>
        <v>14307.779999999997</v>
      </c>
      <c r="N564" s="107">
        <f ca="1"/>
        <v>27376.39</v>
      </c>
      <c r="O564" s="107">
        <f ca="1"/>
        <v>114.43</v>
      </c>
      <c r="P564" s="107">
        <f ca="1"/>
        <v>12062.04</v>
      </c>
      <c r="Q564" s="107">
        <f ca="1"/>
        <v>-728.04</v>
      </c>
      <c r="R564" s="107">
        <f ca="1"/>
        <v>-5875.82</v>
      </c>
      <c r="S564" s="107">
        <f ca="1"/>
        <v>-4271.75</v>
      </c>
      <c r="T564" s="107">
        <f ca="1"/>
        <v>0</v>
      </c>
      <c r="U564" s="107">
        <f ca="1"/>
        <v>2520</v>
      </c>
      <c r="W564" t="str">
        <f ca="1"/>
        <v>Viso Go</v>
      </c>
      <c r="X564">
        <f ca="1"/>
        <v>46610</v>
      </c>
      <c r="Y564">
        <f ca="1"/>
        <v>647.33000000000425</v>
      </c>
      <c r="Z564" t="str">
        <f ca="1"/>
        <v>Acct  1 - US Bank</v>
      </c>
      <c r="AA564" t="str">
        <f ca="1"/>
        <v>Viso Go</v>
      </c>
      <c r="AB564">
        <f ca="1"/>
        <v>46610</v>
      </c>
      <c r="AC564">
        <f ca="1"/>
        <v>14307.779999999997</v>
      </c>
      <c r="AD564" t="str">
        <f ca="1"/>
        <v>Acct  2 - Wells Fargo</v>
      </c>
      <c r="AE564" t="str">
        <f ca="1"/>
        <v>Viso Go</v>
      </c>
      <c r="AF564">
        <f ca="1"/>
        <v>46610</v>
      </c>
      <c r="AG564">
        <f ca="1"/>
        <v>27376.39</v>
      </c>
      <c r="AH564" t="str">
        <f ca="1"/>
        <v>Acct  3 - ADP</v>
      </c>
      <c r="AI564" t="str">
        <f ca="1"/>
        <v>Viso Go</v>
      </c>
      <c r="AJ564">
        <f ca="1"/>
        <v>46610</v>
      </c>
      <c r="AK564">
        <f ca="1"/>
        <v>114.43</v>
      </c>
      <c r="AL564" t="str">
        <f ca="1"/>
        <v>Acct  4 - Marcus</v>
      </c>
      <c r="AM564" t="str">
        <f ca="1"/>
        <v>Viso Go</v>
      </c>
      <c r="AN564">
        <f ca="1"/>
        <v>46610</v>
      </c>
      <c r="AO564">
        <f ca="1"/>
        <v>12062.04</v>
      </c>
      <c r="AP564" t="str">
        <f ca="1"/>
        <v>Acct  5 - T.Rowe Price</v>
      </c>
      <c r="AQ564" t="str">
        <f ca="1"/>
        <v>Viso Go</v>
      </c>
      <c r="AR564">
        <f ca="1"/>
        <v>46610</v>
      </c>
      <c r="AS564">
        <f ca="1"/>
        <v>-728.04</v>
      </c>
      <c r="AT564" t="str">
        <f ca="1"/>
        <v>Acct  6 - Platinum</v>
      </c>
      <c r="AU564" t="str">
        <f ca="1"/>
        <v>Viso Go</v>
      </c>
      <c r="AV564">
        <f ca="1"/>
        <v>46610</v>
      </c>
      <c r="AW564">
        <f ca="1"/>
        <v>-5875.82</v>
      </c>
      <c r="AX564" t="str">
        <f ca="1"/>
        <v>Acct  7 - Visa Go</v>
      </c>
      <c r="AY564" t="str">
        <f ca="1"/>
        <v>Viso Go</v>
      </c>
      <c r="AZ564">
        <f ca="1"/>
        <v>46610</v>
      </c>
      <c r="BA564">
        <f ca="1"/>
        <v>-4271.75</v>
      </c>
      <c r="BB564" t="str">
        <f ca="1"/>
        <v>Acct  8 - CareCredit</v>
      </c>
      <c r="BC564" t="str">
        <f ca="1"/>
        <v>Viso Go</v>
      </c>
      <c r="BD564">
        <f ca="1"/>
        <v>46610</v>
      </c>
      <c r="BE564">
        <f ca="1"/>
        <v>0</v>
      </c>
      <c r="BF564" t="str">
        <f ca="1"/>
        <v>Acct  9 - Costco</v>
      </c>
      <c r="BG564" t="str">
        <f ca="1"/>
        <v>Viso Go</v>
      </c>
      <c r="BH564">
        <f ca="1"/>
        <v>46610</v>
      </c>
      <c r="BI564">
        <f ca="1"/>
        <v>2520</v>
      </c>
      <c r="BJ564" t="str">
        <f ca="1"/>
        <v xml:space="preserve">Acct 10 - </v>
      </c>
      <c r="BK564" t="str">
        <f ca="1"/>
        <v>Viso Go</v>
      </c>
      <c r="BL564">
        <f ca="1"/>
        <v>46610</v>
      </c>
      <c r="BM564">
        <f ca="1"/>
        <v>14955.11</v>
      </c>
      <c r="BN564" t="str">
        <f ca="1"/>
        <v xml:space="preserve"> Checking</v>
      </c>
      <c r="BO564" t="str">
        <f ca="1"/>
        <v>Viso Go</v>
      </c>
      <c r="BP564">
        <f ca="1"/>
        <v>46610</v>
      </c>
      <c r="BQ564">
        <f ca="1"/>
        <v>-10875.61</v>
      </c>
      <c r="BR564" t="str">
        <f ca="1"/>
        <v xml:space="preserve"> Credit</v>
      </c>
      <c r="BS564" t="str">
        <f ca="1"/>
        <v>Viso Go</v>
      </c>
      <c r="BT564">
        <f ca="1"/>
        <v>46610</v>
      </c>
      <c r="BU564">
        <f ca="1"/>
        <v>39552.86</v>
      </c>
      <c r="BV564" t="str">
        <f ca="1"/>
        <v xml:space="preserve"> Savings</v>
      </c>
      <c r="BW564" t="str">
        <f ca="1"/>
        <v>Viso Go</v>
      </c>
      <c r="BX564">
        <f ca="1"/>
        <v>46610</v>
      </c>
      <c r="BY564">
        <f ca="1"/>
        <v>46152.36</v>
      </c>
      <c r="BZ564" t="str">
        <f ca="1"/>
        <v xml:space="preserve"> Net Worth</v>
      </c>
    </row>
    <row r="565" spans="1:78" x14ac:dyDescent="0.25">
      <c r="A565" t="str">
        <f ca="1"/>
        <v>Viso Go</v>
      </c>
      <c r="B565" s="8">
        <f ca="1"/>
        <v>46610</v>
      </c>
      <c r="C565" s="107">
        <f ca="1"/>
        <v>647.33000000000425</v>
      </c>
      <c r="D565" t="str">
        <f ca="1"/>
        <v>Acct  1 - US Bank</v>
      </c>
      <c r="F565" t="str">
        <f ca="1"/>
        <v>Paycheck</v>
      </c>
      <c r="G565" s="8">
        <f ca="1"/>
        <v>46612</v>
      </c>
      <c r="H565" s="107">
        <f ca="1"/>
        <v>16555.11</v>
      </c>
      <c r="I565" s="107">
        <f ca="1"/>
        <v>-10875.61</v>
      </c>
      <c r="J565" s="107">
        <f ca="1"/>
        <v>39552.86</v>
      </c>
      <c r="K565" s="107">
        <f ca="1"/>
        <v>47752.36</v>
      </c>
      <c r="L565" s="107">
        <f ca="1"/>
        <v>1787.3300000000042</v>
      </c>
      <c r="M565" s="107">
        <f ca="1"/>
        <v>14767.779999999997</v>
      </c>
      <c r="N565" s="107">
        <f ca="1"/>
        <v>27376.39</v>
      </c>
      <c r="O565" s="107">
        <f ca="1"/>
        <v>114.43</v>
      </c>
      <c r="P565" s="107">
        <f ca="1"/>
        <v>12062.04</v>
      </c>
      <c r="Q565" s="107">
        <f ca="1"/>
        <v>-728.04</v>
      </c>
      <c r="R565" s="107">
        <f ca="1"/>
        <v>-5875.82</v>
      </c>
      <c r="S565" s="107">
        <f ca="1"/>
        <v>-4271.75</v>
      </c>
      <c r="T565" s="107">
        <f ca="1"/>
        <v>0</v>
      </c>
      <c r="U565" s="107">
        <f ca="1"/>
        <v>2520</v>
      </c>
      <c r="W565" t="str">
        <f ca="1"/>
        <v>Paycheck</v>
      </c>
      <c r="X565">
        <f ca="1"/>
        <v>46612</v>
      </c>
      <c r="Y565">
        <f ca="1"/>
        <v>1787.3300000000042</v>
      </c>
      <c r="Z565" t="str">
        <f ca="1"/>
        <v>Acct  1 - US Bank</v>
      </c>
      <c r="AA565" t="str">
        <f ca="1"/>
        <v>Paycheck</v>
      </c>
      <c r="AB565">
        <f ca="1"/>
        <v>46612</v>
      </c>
      <c r="AC565">
        <f ca="1"/>
        <v>14767.779999999997</v>
      </c>
      <c r="AD565" t="str">
        <f ca="1"/>
        <v>Acct  2 - Wells Fargo</v>
      </c>
      <c r="AE565" t="str">
        <f ca="1"/>
        <v>Paycheck</v>
      </c>
      <c r="AF565">
        <f ca="1"/>
        <v>46612</v>
      </c>
      <c r="AG565">
        <f ca="1"/>
        <v>27376.39</v>
      </c>
      <c r="AH565" t="str">
        <f ca="1"/>
        <v>Acct  3 - ADP</v>
      </c>
      <c r="AI565" t="str">
        <f ca="1"/>
        <v>Paycheck</v>
      </c>
      <c r="AJ565">
        <f ca="1"/>
        <v>46612</v>
      </c>
      <c r="AK565">
        <f ca="1"/>
        <v>114.43</v>
      </c>
      <c r="AL565" t="str">
        <f ca="1"/>
        <v>Acct  4 - Marcus</v>
      </c>
      <c r="AM565" t="str">
        <f ca="1"/>
        <v>Paycheck</v>
      </c>
      <c r="AN565">
        <f ca="1"/>
        <v>46612</v>
      </c>
      <c r="AO565">
        <f ca="1"/>
        <v>12062.04</v>
      </c>
      <c r="AP565" t="str">
        <f ca="1"/>
        <v>Acct  5 - T.Rowe Price</v>
      </c>
      <c r="AQ565" t="str">
        <f ca="1"/>
        <v>Paycheck</v>
      </c>
      <c r="AR565">
        <f ca="1"/>
        <v>46612</v>
      </c>
      <c r="AS565">
        <f ca="1"/>
        <v>-728.04</v>
      </c>
      <c r="AT565" t="str">
        <f ca="1"/>
        <v>Acct  6 - Platinum</v>
      </c>
      <c r="AU565" t="str">
        <f ca="1"/>
        <v>Paycheck</v>
      </c>
      <c r="AV565">
        <f ca="1"/>
        <v>46612</v>
      </c>
      <c r="AW565">
        <f ca="1"/>
        <v>-5875.82</v>
      </c>
      <c r="AX565" t="str">
        <f ca="1"/>
        <v>Acct  7 - Visa Go</v>
      </c>
      <c r="AY565" t="str">
        <f ca="1"/>
        <v>Paycheck</v>
      </c>
      <c r="AZ565">
        <f ca="1"/>
        <v>46612</v>
      </c>
      <c r="BA565">
        <f ca="1"/>
        <v>-4271.75</v>
      </c>
      <c r="BB565" t="str">
        <f ca="1"/>
        <v>Acct  8 - CareCredit</v>
      </c>
      <c r="BC565" t="str">
        <f ca="1"/>
        <v>Paycheck</v>
      </c>
      <c r="BD565">
        <f ca="1"/>
        <v>46612</v>
      </c>
      <c r="BE565">
        <f ca="1"/>
        <v>0</v>
      </c>
      <c r="BF565" t="str">
        <f ca="1"/>
        <v>Acct  9 - Costco</v>
      </c>
      <c r="BG565" t="str">
        <f ca="1"/>
        <v>Paycheck</v>
      </c>
      <c r="BH565">
        <f ca="1"/>
        <v>46612</v>
      </c>
      <c r="BI565">
        <f ca="1"/>
        <v>2520</v>
      </c>
      <c r="BJ565" t="str">
        <f ca="1"/>
        <v xml:space="preserve">Acct 10 - </v>
      </c>
      <c r="BK565" t="str">
        <f ca="1"/>
        <v>Paycheck</v>
      </c>
      <c r="BL565">
        <f ca="1"/>
        <v>46612</v>
      </c>
      <c r="BM565">
        <f ca="1"/>
        <v>16555.11</v>
      </c>
      <c r="BN565" t="str">
        <f ca="1"/>
        <v xml:space="preserve"> Checking</v>
      </c>
      <c r="BO565" t="str">
        <f ca="1"/>
        <v>Paycheck</v>
      </c>
      <c r="BP565">
        <f ca="1"/>
        <v>46612</v>
      </c>
      <c r="BQ565">
        <f ca="1"/>
        <v>-10875.61</v>
      </c>
      <c r="BR565" t="str">
        <f ca="1"/>
        <v xml:space="preserve"> Credit</v>
      </c>
      <c r="BS565" t="str">
        <f ca="1"/>
        <v>Paycheck</v>
      </c>
      <c r="BT565">
        <f ca="1"/>
        <v>46612</v>
      </c>
      <c r="BU565">
        <f ca="1"/>
        <v>39552.86</v>
      </c>
      <c r="BV565" t="str">
        <f ca="1"/>
        <v xml:space="preserve"> Savings</v>
      </c>
      <c r="BW565" t="str">
        <f ca="1"/>
        <v>Paycheck</v>
      </c>
      <c r="BX565">
        <f ca="1"/>
        <v>46612</v>
      </c>
      <c r="BY565">
        <f ca="1"/>
        <v>47752.36</v>
      </c>
      <c r="BZ565" t="str">
        <f ca="1"/>
        <v xml:space="preserve"> Net Worth</v>
      </c>
    </row>
    <row r="566" spans="1:78" x14ac:dyDescent="0.25">
      <c r="A566" t="str">
        <f ca="1"/>
        <v>Paycheck</v>
      </c>
      <c r="B566" s="8">
        <f ca="1"/>
        <v>46612</v>
      </c>
      <c r="C566" s="107">
        <f ca="1"/>
        <v>1787.3300000000042</v>
      </c>
      <c r="D566" t="str">
        <f ca="1"/>
        <v>Acct  1 - US Bank</v>
      </c>
      <c r="F566" t="str">
        <f ca="1"/>
        <v>Ameritas</v>
      </c>
      <c r="G566" s="8">
        <f ca="1"/>
        <v>46612</v>
      </c>
      <c r="H566" s="107">
        <f ca="1"/>
        <v>16555.11</v>
      </c>
      <c r="I566" s="107">
        <f ca="1"/>
        <v>-10875.61</v>
      </c>
      <c r="J566" s="107">
        <f ca="1"/>
        <v>39664.86</v>
      </c>
      <c r="K566" s="107">
        <f ca="1"/>
        <v>47864.36</v>
      </c>
      <c r="L566" s="107">
        <f ca="1"/>
        <v>1787.3300000000042</v>
      </c>
      <c r="M566" s="107">
        <f ca="1"/>
        <v>14767.779999999997</v>
      </c>
      <c r="N566" s="107">
        <f ca="1"/>
        <v>27488.39</v>
      </c>
      <c r="O566" s="107">
        <f ca="1"/>
        <v>114.43</v>
      </c>
      <c r="P566" s="107">
        <f ca="1"/>
        <v>12062.04</v>
      </c>
      <c r="Q566" s="107">
        <f ca="1"/>
        <v>-728.04</v>
      </c>
      <c r="R566" s="107">
        <f ca="1"/>
        <v>-5875.82</v>
      </c>
      <c r="S566" s="107">
        <f ca="1"/>
        <v>-4271.75</v>
      </c>
      <c r="T566" s="107">
        <f ca="1"/>
        <v>0</v>
      </c>
      <c r="U566" s="107">
        <f ca="1"/>
        <v>2520</v>
      </c>
      <c r="W566" t="str">
        <f ca="1"/>
        <v>Ameritas</v>
      </c>
      <c r="X566">
        <f ca="1"/>
        <v>46612</v>
      </c>
      <c r="Y566">
        <f ca="1"/>
        <v>1787.3300000000042</v>
      </c>
      <c r="Z566" t="str">
        <f ca="1"/>
        <v>Acct  1 - US Bank</v>
      </c>
      <c r="AA566" t="str">
        <f ca="1"/>
        <v>Ameritas</v>
      </c>
      <c r="AB566">
        <f ca="1"/>
        <v>46612</v>
      </c>
      <c r="AC566">
        <f ca="1"/>
        <v>14767.779999999997</v>
      </c>
      <c r="AD566" t="str">
        <f ca="1"/>
        <v>Acct  2 - Wells Fargo</v>
      </c>
      <c r="AE566" t="str">
        <f ca="1"/>
        <v>Ameritas</v>
      </c>
      <c r="AF566">
        <f ca="1"/>
        <v>46612</v>
      </c>
      <c r="AG566">
        <f ca="1"/>
        <v>27488.39</v>
      </c>
      <c r="AH566" t="str">
        <f ca="1"/>
        <v>Acct  3 - ADP</v>
      </c>
      <c r="AI566" t="str">
        <f ca="1"/>
        <v>Ameritas</v>
      </c>
      <c r="AJ566">
        <f ca="1"/>
        <v>46612</v>
      </c>
      <c r="AK566">
        <f ca="1"/>
        <v>114.43</v>
      </c>
      <c r="AL566" t="str">
        <f ca="1"/>
        <v>Acct  4 - Marcus</v>
      </c>
      <c r="AM566" t="str">
        <f ca="1"/>
        <v>Ameritas</v>
      </c>
      <c r="AN566">
        <f ca="1"/>
        <v>46612</v>
      </c>
      <c r="AO566">
        <f ca="1"/>
        <v>12062.04</v>
      </c>
      <c r="AP566" t="str">
        <f ca="1"/>
        <v>Acct  5 - T.Rowe Price</v>
      </c>
      <c r="AQ566" t="str">
        <f ca="1"/>
        <v>Ameritas</v>
      </c>
      <c r="AR566">
        <f ca="1"/>
        <v>46612</v>
      </c>
      <c r="AS566">
        <f ca="1"/>
        <v>-728.04</v>
      </c>
      <c r="AT566" t="str">
        <f ca="1"/>
        <v>Acct  6 - Platinum</v>
      </c>
      <c r="AU566" t="str">
        <f ca="1"/>
        <v>Ameritas</v>
      </c>
      <c r="AV566">
        <f ca="1"/>
        <v>46612</v>
      </c>
      <c r="AW566">
        <f ca="1"/>
        <v>-5875.82</v>
      </c>
      <c r="AX566" t="str">
        <f ca="1"/>
        <v>Acct  7 - Visa Go</v>
      </c>
      <c r="AY566" t="str">
        <f ca="1"/>
        <v>Ameritas</v>
      </c>
      <c r="AZ566">
        <f ca="1"/>
        <v>46612</v>
      </c>
      <c r="BA566">
        <f ca="1"/>
        <v>-4271.75</v>
      </c>
      <c r="BB566" t="str">
        <f ca="1"/>
        <v>Acct  8 - CareCredit</v>
      </c>
      <c r="BC566" t="str">
        <f ca="1"/>
        <v>Ameritas</v>
      </c>
      <c r="BD566">
        <f ca="1"/>
        <v>46612</v>
      </c>
      <c r="BE566">
        <f ca="1"/>
        <v>0</v>
      </c>
      <c r="BF566" t="str">
        <f ca="1"/>
        <v>Acct  9 - Costco</v>
      </c>
      <c r="BG566" t="str">
        <f ca="1"/>
        <v>Ameritas</v>
      </c>
      <c r="BH566">
        <f ca="1"/>
        <v>46612</v>
      </c>
      <c r="BI566">
        <f ca="1"/>
        <v>2520</v>
      </c>
      <c r="BJ566" t="str">
        <f ca="1"/>
        <v xml:space="preserve">Acct 10 - </v>
      </c>
      <c r="BK566" t="str">
        <f ca="1"/>
        <v>Ameritas</v>
      </c>
      <c r="BL566">
        <f ca="1"/>
        <v>46612</v>
      </c>
      <c r="BM566">
        <f ca="1"/>
        <v>16555.11</v>
      </c>
      <c r="BN566" t="str">
        <f ca="1"/>
        <v xml:space="preserve"> Checking</v>
      </c>
      <c r="BO566" t="str">
        <f ca="1"/>
        <v>Ameritas</v>
      </c>
      <c r="BP566">
        <f ca="1"/>
        <v>46612</v>
      </c>
      <c r="BQ566">
        <f ca="1"/>
        <v>-10875.61</v>
      </c>
      <c r="BR566" t="str">
        <f ca="1"/>
        <v xml:space="preserve"> Credit</v>
      </c>
      <c r="BS566" t="str">
        <f ca="1"/>
        <v>Ameritas</v>
      </c>
      <c r="BT566">
        <f ca="1"/>
        <v>46612</v>
      </c>
      <c r="BU566">
        <f ca="1"/>
        <v>39664.86</v>
      </c>
      <c r="BV566" t="str">
        <f ca="1"/>
        <v xml:space="preserve"> Savings</v>
      </c>
      <c r="BW566" t="str">
        <f ca="1"/>
        <v>Ameritas</v>
      </c>
      <c r="BX566">
        <f ca="1"/>
        <v>46612</v>
      </c>
      <c r="BY566">
        <f ca="1"/>
        <v>47864.36</v>
      </c>
      <c r="BZ566" t="str">
        <f ca="1"/>
        <v xml:space="preserve"> Net Worth</v>
      </c>
    </row>
    <row r="567" spans="1:78" x14ac:dyDescent="0.25">
      <c r="A567" t="str">
        <f ca="1"/>
        <v>Ameritas</v>
      </c>
      <c r="B567" s="8">
        <f ca="1"/>
        <v>46612</v>
      </c>
      <c r="C567" s="107">
        <f ca="1"/>
        <v>1787.3300000000042</v>
      </c>
      <c r="D567" t="str">
        <f ca="1"/>
        <v>Acct  1 - US Bank</v>
      </c>
      <c r="F567" t="str">
        <f ca="1"/>
        <v>Groceries</v>
      </c>
      <c r="G567" s="8">
        <f ca="1"/>
        <v>46613</v>
      </c>
      <c r="H567" s="107">
        <f ca="1"/>
        <v>16355.11</v>
      </c>
      <c r="I567" s="107">
        <f ca="1"/>
        <v>-10875.61</v>
      </c>
      <c r="J567" s="107">
        <f ca="1"/>
        <v>39664.86</v>
      </c>
      <c r="K567" s="107">
        <f ca="1"/>
        <v>47664.36</v>
      </c>
      <c r="L567" s="107">
        <f ca="1"/>
        <v>1787.3300000000042</v>
      </c>
      <c r="M567" s="107">
        <f ca="1"/>
        <v>14567.779999999997</v>
      </c>
      <c r="N567" s="107">
        <f ca="1"/>
        <v>27488.39</v>
      </c>
      <c r="O567" s="107">
        <f ca="1"/>
        <v>114.43</v>
      </c>
      <c r="P567" s="107">
        <f ca="1"/>
        <v>12062.04</v>
      </c>
      <c r="Q567" s="107">
        <f ca="1"/>
        <v>-728.04</v>
      </c>
      <c r="R567" s="107">
        <f ca="1"/>
        <v>-5875.82</v>
      </c>
      <c r="S567" s="107">
        <f ca="1"/>
        <v>-4271.75</v>
      </c>
      <c r="T567" s="107">
        <f ca="1"/>
        <v>0</v>
      </c>
      <c r="U567" s="107">
        <f ca="1"/>
        <v>2520</v>
      </c>
      <c r="W567" t="str">
        <f ca="1"/>
        <v>Groceries</v>
      </c>
      <c r="X567">
        <f ca="1"/>
        <v>46613</v>
      </c>
      <c r="Y567">
        <f ca="1"/>
        <v>1787.3300000000042</v>
      </c>
      <c r="Z567" t="str">
        <f ca="1"/>
        <v>Acct  1 - US Bank</v>
      </c>
      <c r="AA567" t="str">
        <f ca="1"/>
        <v>Groceries</v>
      </c>
      <c r="AB567">
        <f ca="1"/>
        <v>46613</v>
      </c>
      <c r="AC567">
        <f ca="1"/>
        <v>14567.779999999997</v>
      </c>
      <c r="AD567" t="str">
        <f ca="1"/>
        <v>Acct  2 - Wells Fargo</v>
      </c>
      <c r="AE567" t="str">
        <f ca="1"/>
        <v>Groceries</v>
      </c>
      <c r="AF567">
        <f ca="1"/>
        <v>46613</v>
      </c>
      <c r="AG567">
        <f ca="1"/>
        <v>27488.39</v>
      </c>
      <c r="AH567" t="str">
        <f ca="1"/>
        <v>Acct  3 - ADP</v>
      </c>
      <c r="AI567" t="str">
        <f ca="1"/>
        <v>Groceries</v>
      </c>
      <c r="AJ567">
        <f ca="1"/>
        <v>46613</v>
      </c>
      <c r="AK567">
        <f ca="1"/>
        <v>114.43</v>
      </c>
      <c r="AL567" t="str">
        <f ca="1"/>
        <v>Acct  4 - Marcus</v>
      </c>
      <c r="AM567" t="str">
        <f ca="1"/>
        <v>Groceries</v>
      </c>
      <c r="AN567">
        <f ca="1"/>
        <v>46613</v>
      </c>
      <c r="AO567">
        <f ca="1"/>
        <v>12062.04</v>
      </c>
      <c r="AP567" t="str">
        <f ca="1"/>
        <v>Acct  5 - T.Rowe Price</v>
      </c>
      <c r="AQ567" t="str">
        <f ca="1"/>
        <v>Groceries</v>
      </c>
      <c r="AR567">
        <f ca="1"/>
        <v>46613</v>
      </c>
      <c r="AS567">
        <f ca="1"/>
        <v>-728.04</v>
      </c>
      <c r="AT567" t="str">
        <f ca="1"/>
        <v>Acct  6 - Platinum</v>
      </c>
      <c r="AU567" t="str">
        <f ca="1"/>
        <v>Groceries</v>
      </c>
      <c r="AV567">
        <f ca="1"/>
        <v>46613</v>
      </c>
      <c r="AW567">
        <f ca="1"/>
        <v>-5875.82</v>
      </c>
      <c r="AX567" t="str">
        <f ca="1"/>
        <v>Acct  7 - Visa Go</v>
      </c>
      <c r="AY567" t="str">
        <f ca="1"/>
        <v>Groceries</v>
      </c>
      <c r="AZ567">
        <f ca="1"/>
        <v>46613</v>
      </c>
      <c r="BA567">
        <f ca="1"/>
        <v>-4271.75</v>
      </c>
      <c r="BB567" t="str">
        <f ca="1"/>
        <v>Acct  8 - CareCredit</v>
      </c>
      <c r="BC567" t="str">
        <f ca="1"/>
        <v>Groceries</v>
      </c>
      <c r="BD567">
        <f ca="1"/>
        <v>46613</v>
      </c>
      <c r="BE567">
        <f ca="1"/>
        <v>0</v>
      </c>
      <c r="BF567" t="str">
        <f ca="1"/>
        <v>Acct  9 - Costco</v>
      </c>
      <c r="BG567" t="str">
        <f ca="1"/>
        <v>Groceries</v>
      </c>
      <c r="BH567">
        <f ca="1"/>
        <v>46613</v>
      </c>
      <c r="BI567">
        <f ca="1"/>
        <v>2520</v>
      </c>
      <c r="BJ567" t="str">
        <f ca="1"/>
        <v xml:space="preserve">Acct 10 - </v>
      </c>
      <c r="BK567" t="str">
        <f ca="1"/>
        <v>Groceries</v>
      </c>
      <c r="BL567">
        <f ca="1"/>
        <v>46613</v>
      </c>
      <c r="BM567">
        <f ca="1"/>
        <v>16355.11</v>
      </c>
      <c r="BN567" t="str">
        <f ca="1"/>
        <v xml:space="preserve"> Checking</v>
      </c>
      <c r="BO567" t="str">
        <f ca="1"/>
        <v>Groceries</v>
      </c>
      <c r="BP567">
        <f ca="1"/>
        <v>46613</v>
      </c>
      <c r="BQ567">
        <f ca="1"/>
        <v>-10875.61</v>
      </c>
      <c r="BR567" t="str">
        <f ca="1"/>
        <v xml:space="preserve"> Credit</v>
      </c>
      <c r="BS567" t="str">
        <f ca="1"/>
        <v>Groceries</v>
      </c>
      <c r="BT567">
        <f ca="1"/>
        <v>46613</v>
      </c>
      <c r="BU567">
        <f ca="1"/>
        <v>39664.86</v>
      </c>
      <c r="BV567" t="str">
        <f ca="1"/>
        <v xml:space="preserve"> Savings</v>
      </c>
      <c r="BW567" t="str">
        <f ca="1"/>
        <v>Groceries</v>
      </c>
      <c r="BX567">
        <f ca="1"/>
        <v>46613</v>
      </c>
      <c r="BY567">
        <f ca="1"/>
        <v>47664.36</v>
      </c>
      <c r="BZ567" t="str">
        <f ca="1"/>
        <v xml:space="preserve"> Net Worth</v>
      </c>
    </row>
    <row r="568" spans="1:78" x14ac:dyDescent="0.25">
      <c r="A568" t="str">
        <f ca="1"/>
        <v>Groceries</v>
      </c>
      <c r="B568" s="8">
        <f ca="1"/>
        <v>46613</v>
      </c>
      <c r="C568" s="107">
        <f ca="1"/>
        <v>1787.3300000000042</v>
      </c>
      <c r="D568" t="str">
        <f ca="1"/>
        <v>Acct  1 - US Bank</v>
      </c>
      <c r="F568" t="str">
        <f ca="1"/>
        <v>Food &amp; Drinks</v>
      </c>
      <c r="G568" s="8">
        <f ca="1"/>
        <v>46613</v>
      </c>
      <c r="H568" s="107">
        <f ca="1"/>
        <v>16155.11</v>
      </c>
      <c r="I568" s="107">
        <f ca="1"/>
        <v>-10875.61</v>
      </c>
      <c r="J568" s="107">
        <f ca="1"/>
        <v>39664.86</v>
      </c>
      <c r="K568" s="107">
        <f ca="1"/>
        <v>47464.36</v>
      </c>
      <c r="L568" s="107">
        <f ca="1"/>
        <v>1787.3300000000042</v>
      </c>
      <c r="M568" s="107">
        <f ca="1"/>
        <v>14367.779999999997</v>
      </c>
      <c r="N568" s="107">
        <f ca="1"/>
        <v>27488.39</v>
      </c>
      <c r="O568" s="107">
        <f ca="1"/>
        <v>114.43</v>
      </c>
      <c r="P568" s="107">
        <f ca="1"/>
        <v>12062.04</v>
      </c>
      <c r="Q568" s="107">
        <f ca="1"/>
        <v>-728.04</v>
      </c>
      <c r="R568" s="107">
        <f ca="1"/>
        <v>-5875.82</v>
      </c>
      <c r="S568" s="107">
        <f ca="1"/>
        <v>-4271.75</v>
      </c>
      <c r="T568" s="107">
        <f ca="1"/>
        <v>0</v>
      </c>
      <c r="U568" s="107">
        <f ca="1"/>
        <v>2520</v>
      </c>
      <c r="W568" t="str">
        <f ca="1"/>
        <v>Food &amp; Drinks</v>
      </c>
      <c r="X568">
        <f ca="1"/>
        <v>46613</v>
      </c>
      <c r="Y568">
        <f ca="1"/>
        <v>1787.3300000000042</v>
      </c>
      <c r="Z568" t="str">
        <f ca="1"/>
        <v>Acct  1 - US Bank</v>
      </c>
      <c r="AA568" t="str">
        <f ca="1"/>
        <v>Food &amp; Drinks</v>
      </c>
      <c r="AB568">
        <f ca="1"/>
        <v>46613</v>
      </c>
      <c r="AC568">
        <f ca="1"/>
        <v>14367.779999999997</v>
      </c>
      <c r="AD568" t="str">
        <f ca="1"/>
        <v>Acct  2 - Wells Fargo</v>
      </c>
      <c r="AE568" t="str">
        <f ca="1"/>
        <v>Food &amp; Drinks</v>
      </c>
      <c r="AF568">
        <f ca="1"/>
        <v>46613</v>
      </c>
      <c r="AG568">
        <f ca="1"/>
        <v>27488.39</v>
      </c>
      <c r="AH568" t="str">
        <f ca="1"/>
        <v>Acct  3 - ADP</v>
      </c>
      <c r="AI568" t="str">
        <f ca="1"/>
        <v>Food &amp; Drinks</v>
      </c>
      <c r="AJ568">
        <f ca="1"/>
        <v>46613</v>
      </c>
      <c r="AK568">
        <f ca="1"/>
        <v>114.43</v>
      </c>
      <c r="AL568" t="str">
        <f ca="1"/>
        <v>Acct  4 - Marcus</v>
      </c>
      <c r="AM568" t="str">
        <f ca="1"/>
        <v>Food &amp; Drinks</v>
      </c>
      <c r="AN568">
        <f ca="1"/>
        <v>46613</v>
      </c>
      <c r="AO568">
        <f ca="1"/>
        <v>12062.04</v>
      </c>
      <c r="AP568" t="str">
        <f ca="1"/>
        <v>Acct  5 - T.Rowe Price</v>
      </c>
      <c r="AQ568" t="str">
        <f ca="1"/>
        <v>Food &amp; Drinks</v>
      </c>
      <c r="AR568">
        <f ca="1"/>
        <v>46613</v>
      </c>
      <c r="AS568">
        <f ca="1"/>
        <v>-728.04</v>
      </c>
      <c r="AT568" t="str">
        <f ca="1"/>
        <v>Acct  6 - Platinum</v>
      </c>
      <c r="AU568" t="str">
        <f ca="1"/>
        <v>Food &amp; Drinks</v>
      </c>
      <c r="AV568">
        <f ca="1"/>
        <v>46613</v>
      </c>
      <c r="AW568">
        <f ca="1"/>
        <v>-5875.82</v>
      </c>
      <c r="AX568" t="str">
        <f ca="1"/>
        <v>Acct  7 - Visa Go</v>
      </c>
      <c r="AY568" t="str">
        <f ca="1"/>
        <v>Food &amp; Drinks</v>
      </c>
      <c r="AZ568">
        <f ca="1"/>
        <v>46613</v>
      </c>
      <c r="BA568">
        <f ca="1"/>
        <v>-4271.75</v>
      </c>
      <c r="BB568" t="str">
        <f ca="1"/>
        <v>Acct  8 - CareCredit</v>
      </c>
      <c r="BC568" t="str">
        <f ca="1"/>
        <v>Food &amp; Drinks</v>
      </c>
      <c r="BD568">
        <f ca="1"/>
        <v>46613</v>
      </c>
      <c r="BE568">
        <f ca="1"/>
        <v>0</v>
      </c>
      <c r="BF568" t="str">
        <f ca="1"/>
        <v>Acct  9 - Costco</v>
      </c>
      <c r="BG568" t="str">
        <f ca="1"/>
        <v>Food &amp; Drinks</v>
      </c>
      <c r="BH568">
        <f ca="1"/>
        <v>46613</v>
      </c>
      <c r="BI568">
        <f ca="1"/>
        <v>2520</v>
      </c>
      <c r="BJ568" t="str">
        <f ca="1"/>
        <v xml:space="preserve">Acct 10 - </v>
      </c>
      <c r="BK568" t="str">
        <f ca="1"/>
        <v>Food &amp; Drinks</v>
      </c>
      <c r="BL568">
        <f ca="1"/>
        <v>46613</v>
      </c>
      <c r="BM568">
        <f ca="1"/>
        <v>16155.11</v>
      </c>
      <c r="BN568" t="str">
        <f ca="1"/>
        <v xml:space="preserve"> Checking</v>
      </c>
      <c r="BO568" t="str">
        <f ca="1"/>
        <v>Food &amp; Drinks</v>
      </c>
      <c r="BP568">
        <f ca="1"/>
        <v>46613</v>
      </c>
      <c r="BQ568">
        <f ca="1"/>
        <v>-10875.61</v>
      </c>
      <c r="BR568" t="str">
        <f ca="1"/>
        <v xml:space="preserve"> Credit</v>
      </c>
      <c r="BS568" t="str">
        <f ca="1"/>
        <v>Food &amp; Drinks</v>
      </c>
      <c r="BT568">
        <f ca="1"/>
        <v>46613</v>
      </c>
      <c r="BU568">
        <f ca="1"/>
        <v>39664.86</v>
      </c>
      <c r="BV568" t="str">
        <f ca="1"/>
        <v xml:space="preserve"> Savings</v>
      </c>
      <c r="BW568" t="str">
        <f ca="1"/>
        <v>Food &amp; Drinks</v>
      </c>
      <c r="BX568">
        <f ca="1"/>
        <v>46613</v>
      </c>
      <c r="BY568">
        <f ca="1"/>
        <v>47464.36</v>
      </c>
      <c r="BZ568" t="str">
        <f ca="1"/>
        <v xml:space="preserve"> Net Worth</v>
      </c>
    </row>
    <row r="569" spans="1:78" x14ac:dyDescent="0.25">
      <c r="A569" t="str">
        <f ca="1"/>
        <v>Food &amp; Drinks</v>
      </c>
      <c r="B569" s="8">
        <f ca="1"/>
        <v>46613</v>
      </c>
      <c r="C569" s="107">
        <f ca="1"/>
        <v>1787.3300000000042</v>
      </c>
      <c r="D569" t="str">
        <f ca="1"/>
        <v>Acct  1 - US Bank</v>
      </c>
      <c r="F569" t="str">
        <f ca="1"/>
        <v>Motorcycle</v>
      </c>
      <c r="G569" s="8">
        <f ca="1"/>
        <v>46615</v>
      </c>
      <c r="H569" s="107">
        <f ca="1"/>
        <v>16004.730000000001</v>
      </c>
      <c r="I569" s="107">
        <f ca="1"/>
        <v>-10875.61</v>
      </c>
      <c r="J569" s="107">
        <f ca="1"/>
        <v>39664.86</v>
      </c>
      <c r="K569" s="107">
        <f ca="1"/>
        <v>47313.98</v>
      </c>
      <c r="L569" s="107">
        <f ca="1"/>
        <v>1636.9500000000044</v>
      </c>
      <c r="M569" s="107">
        <f ca="1"/>
        <v>14367.779999999997</v>
      </c>
      <c r="N569" s="107">
        <f ca="1"/>
        <v>27488.39</v>
      </c>
      <c r="O569" s="107">
        <f ca="1"/>
        <v>114.43</v>
      </c>
      <c r="P569" s="107">
        <f ca="1"/>
        <v>12062.04</v>
      </c>
      <c r="Q569" s="107">
        <f ca="1"/>
        <v>-728.04</v>
      </c>
      <c r="R569" s="107">
        <f ca="1"/>
        <v>-5875.82</v>
      </c>
      <c r="S569" s="107">
        <f ca="1"/>
        <v>-4271.75</v>
      </c>
      <c r="T569" s="107">
        <f ca="1"/>
        <v>0</v>
      </c>
      <c r="U569" s="107">
        <f ca="1"/>
        <v>2520</v>
      </c>
      <c r="W569" t="str">
        <f ca="1"/>
        <v>Motorcycle</v>
      </c>
      <c r="X569">
        <f ca="1"/>
        <v>46615</v>
      </c>
      <c r="Y569">
        <f ca="1"/>
        <v>1636.9500000000044</v>
      </c>
      <c r="Z569" t="str">
        <f ca="1"/>
        <v>Acct  1 - US Bank</v>
      </c>
      <c r="AA569" t="str">
        <f ca="1"/>
        <v>Motorcycle</v>
      </c>
      <c r="AB569">
        <f ca="1"/>
        <v>46615</v>
      </c>
      <c r="AC569">
        <f ca="1"/>
        <v>14367.779999999997</v>
      </c>
      <c r="AD569" t="str">
        <f ca="1"/>
        <v>Acct  2 - Wells Fargo</v>
      </c>
      <c r="AE569" t="str">
        <f ca="1"/>
        <v>Motorcycle</v>
      </c>
      <c r="AF569">
        <f ca="1"/>
        <v>46615</v>
      </c>
      <c r="AG569">
        <f ca="1"/>
        <v>27488.39</v>
      </c>
      <c r="AH569" t="str">
        <f ca="1"/>
        <v>Acct  3 - ADP</v>
      </c>
      <c r="AI569" t="str">
        <f ca="1"/>
        <v>Motorcycle</v>
      </c>
      <c r="AJ569">
        <f ca="1"/>
        <v>46615</v>
      </c>
      <c r="AK569">
        <f ca="1"/>
        <v>114.43</v>
      </c>
      <c r="AL569" t="str">
        <f ca="1"/>
        <v>Acct  4 - Marcus</v>
      </c>
      <c r="AM569" t="str">
        <f ca="1"/>
        <v>Motorcycle</v>
      </c>
      <c r="AN569">
        <f ca="1"/>
        <v>46615</v>
      </c>
      <c r="AO569">
        <f ca="1"/>
        <v>12062.04</v>
      </c>
      <c r="AP569" t="str">
        <f ca="1"/>
        <v>Acct  5 - T.Rowe Price</v>
      </c>
      <c r="AQ569" t="str">
        <f ca="1"/>
        <v>Motorcycle</v>
      </c>
      <c r="AR569">
        <f ca="1"/>
        <v>46615</v>
      </c>
      <c r="AS569">
        <f ca="1"/>
        <v>-728.04</v>
      </c>
      <c r="AT569" t="str">
        <f ca="1"/>
        <v>Acct  6 - Platinum</v>
      </c>
      <c r="AU569" t="str">
        <f ca="1"/>
        <v>Motorcycle</v>
      </c>
      <c r="AV569">
        <f ca="1"/>
        <v>46615</v>
      </c>
      <c r="AW569">
        <f ca="1"/>
        <v>-5875.82</v>
      </c>
      <c r="AX569" t="str">
        <f ca="1"/>
        <v>Acct  7 - Visa Go</v>
      </c>
      <c r="AY569" t="str">
        <f ca="1"/>
        <v>Motorcycle</v>
      </c>
      <c r="AZ569">
        <f ca="1"/>
        <v>46615</v>
      </c>
      <c r="BA569">
        <f ca="1"/>
        <v>-4271.75</v>
      </c>
      <c r="BB569" t="str">
        <f ca="1"/>
        <v>Acct  8 - CareCredit</v>
      </c>
      <c r="BC569" t="str">
        <f ca="1"/>
        <v>Motorcycle</v>
      </c>
      <c r="BD569">
        <f ca="1"/>
        <v>46615</v>
      </c>
      <c r="BE569">
        <f ca="1"/>
        <v>0</v>
      </c>
      <c r="BF569" t="str">
        <f ca="1"/>
        <v>Acct  9 - Costco</v>
      </c>
      <c r="BG569" t="str">
        <f ca="1"/>
        <v>Motorcycle</v>
      </c>
      <c r="BH569">
        <f ca="1"/>
        <v>46615</v>
      </c>
      <c r="BI569">
        <f ca="1"/>
        <v>2520</v>
      </c>
      <c r="BJ569" t="str">
        <f ca="1"/>
        <v xml:space="preserve">Acct 10 - </v>
      </c>
      <c r="BK569" t="str">
        <f ca="1"/>
        <v>Motorcycle</v>
      </c>
      <c r="BL569">
        <f ca="1"/>
        <v>46615</v>
      </c>
      <c r="BM569">
        <f ca="1"/>
        <v>16004.730000000001</v>
      </c>
      <c r="BN569" t="str">
        <f ca="1"/>
        <v xml:space="preserve"> Checking</v>
      </c>
      <c r="BO569" t="str">
        <f ca="1"/>
        <v>Motorcycle</v>
      </c>
      <c r="BP569">
        <f ca="1"/>
        <v>46615</v>
      </c>
      <c r="BQ569">
        <f ca="1"/>
        <v>-10875.61</v>
      </c>
      <c r="BR569" t="str">
        <f ca="1"/>
        <v xml:space="preserve"> Credit</v>
      </c>
      <c r="BS569" t="str">
        <f ca="1"/>
        <v>Motorcycle</v>
      </c>
      <c r="BT569">
        <f ca="1"/>
        <v>46615</v>
      </c>
      <c r="BU569">
        <f ca="1"/>
        <v>39664.86</v>
      </c>
      <c r="BV569" t="str">
        <f ca="1"/>
        <v xml:space="preserve"> Savings</v>
      </c>
      <c r="BW569" t="str">
        <f ca="1"/>
        <v>Motorcycle</v>
      </c>
      <c r="BX569">
        <f ca="1"/>
        <v>46615</v>
      </c>
      <c r="BY569">
        <f ca="1"/>
        <v>47313.98</v>
      </c>
      <c r="BZ569" t="str">
        <f ca="1"/>
        <v xml:space="preserve"> Net Worth</v>
      </c>
    </row>
    <row r="570" spans="1:78" x14ac:dyDescent="0.25">
      <c r="A570" t="str">
        <f ca="1"/>
        <v>Motorcycle</v>
      </c>
      <c r="B570" s="8">
        <f ca="1"/>
        <v>46615</v>
      </c>
      <c r="C570" s="107">
        <f ca="1"/>
        <v>1636.9500000000044</v>
      </c>
      <c r="D570" t="str">
        <f ca="1"/>
        <v>Acct  1 - US Bank</v>
      </c>
      <c r="F570" t="str">
        <f ca="1"/>
        <v>Netflix</v>
      </c>
      <c r="G570" s="8">
        <f ca="1"/>
        <v>46619</v>
      </c>
      <c r="H570" s="107">
        <f ca="1"/>
        <v>15979.740000000002</v>
      </c>
      <c r="I570" s="107">
        <f ca="1"/>
        <v>-10875.61</v>
      </c>
      <c r="J570" s="107">
        <f ca="1"/>
        <v>39664.86</v>
      </c>
      <c r="K570" s="107">
        <f ca="1"/>
        <v>47288.990000000005</v>
      </c>
      <c r="L570" s="107">
        <f ca="1"/>
        <v>1611.9600000000044</v>
      </c>
      <c r="M570" s="107">
        <f ca="1"/>
        <v>14367.779999999997</v>
      </c>
      <c r="N570" s="107">
        <f ca="1"/>
        <v>27488.39</v>
      </c>
      <c r="O570" s="107">
        <f ca="1"/>
        <v>114.43</v>
      </c>
      <c r="P570" s="107">
        <f ca="1"/>
        <v>12062.04</v>
      </c>
      <c r="Q570" s="107">
        <f ca="1"/>
        <v>-728.04</v>
      </c>
      <c r="R570" s="107">
        <f ca="1"/>
        <v>-5875.82</v>
      </c>
      <c r="S570" s="107">
        <f ca="1"/>
        <v>-4271.75</v>
      </c>
      <c r="T570" s="107">
        <f ca="1"/>
        <v>0</v>
      </c>
      <c r="U570" s="107">
        <f ca="1"/>
        <v>2520</v>
      </c>
      <c r="W570" t="str">
        <f ca="1"/>
        <v>Netflix</v>
      </c>
      <c r="X570">
        <f ca="1"/>
        <v>46619</v>
      </c>
      <c r="Y570">
        <f ca="1"/>
        <v>1611.9600000000044</v>
      </c>
      <c r="Z570" t="str">
        <f ca="1"/>
        <v>Acct  1 - US Bank</v>
      </c>
      <c r="AA570" t="str">
        <f ca="1"/>
        <v>Netflix</v>
      </c>
      <c r="AB570">
        <f ca="1"/>
        <v>46619</v>
      </c>
      <c r="AC570">
        <f ca="1"/>
        <v>14367.779999999997</v>
      </c>
      <c r="AD570" t="str">
        <f ca="1"/>
        <v>Acct  2 - Wells Fargo</v>
      </c>
      <c r="AE570" t="str">
        <f ca="1"/>
        <v>Netflix</v>
      </c>
      <c r="AF570">
        <f ca="1"/>
        <v>46619</v>
      </c>
      <c r="AG570">
        <f ca="1"/>
        <v>27488.39</v>
      </c>
      <c r="AH570" t="str">
        <f ca="1"/>
        <v>Acct  3 - ADP</v>
      </c>
      <c r="AI570" t="str">
        <f ca="1"/>
        <v>Netflix</v>
      </c>
      <c r="AJ570">
        <f ca="1"/>
        <v>46619</v>
      </c>
      <c r="AK570">
        <f ca="1"/>
        <v>114.43</v>
      </c>
      <c r="AL570" t="str">
        <f ca="1"/>
        <v>Acct  4 - Marcus</v>
      </c>
      <c r="AM570" t="str">
        <f ca="1"/>
        <v>Netflix</v>
      </c>
      <c r="AN570">
        <f ca="1"/>
        <v>46619</v>
      </c>
      <c r="AO570">
        <f ca="1"/>
        <v>12062.04</v>
      </c>
      <c r="AP570" t="str">
        <f ca="1"/>
        <v>Acct  5 - T.Rowe Price</v>
      </c>
      <c r="AQ570" t="str">
        <f ca="1"/>
        <v>Netflix</v>
      </c>
      <c r="AR570">
        <f ca="1"/>
        <v>46619</v>
      </c>
      <c r="AS570">
        <f ca="1"/>
        <v>-728.04</v>
      </c>
      <c r="AT570" t="str">
        <f ca="1"/>
        <v>Acct  6 - Platinum</v>
      </c>
      <c r="AU570" t="str">
        <f ca="1"/>
        <v>Netflix</v>
      </c>
      <c r="AV570">
        <f ca="1"/>
        <v>46619</v>
      </c>
      <c r="AW570">
        <f ca="1"/>
        <v>-5875.82</v>
      </c>
      <c r="AX570" t="str">
        <f ca="1"/>
        <v>Acct  7 - Visa Go</v>
      </c>
      <c r="AY570" t="str">
        <f ca="1"/>
        <v>Netflix</v>
      </c>
      <c r="AZ570">
        <f ca="1"/>
        <v>46619</v>
      </c>
      <c r="BA570">
        <f ca="1"/>
        <v>-4271.75</v>
      </c>
      <c r="BB570" t="str">
        <f ca="1"/>
        <v>Acct  8 - CareCredit</v>
      </c>
      <c r="BC570" t="str">
        <f ca="1"/>
        <v>Netflix</v>
      </c>
      <c r="BD570">
        <f ca="1"/>
        <v>46619</v>
      </c>
      <c r="BE570">
        <f ca="1"/>
        <v>0</v>
      </c>
      <c r="BF570" t="str">
        <f ca="1"/>
        <v>Acct  9 - Costco</v>
      </c>
      <c r="BG570" t="str">
        <f ca="1"/>
        <v>Netflix</v>
      </c>
      <c r="BH570">
        <f ca="1"/>
        <v>46619</v>
      </c>
      <c r="BI570">
        <f ca="1"/>
        <v>2520</v>
      </c>
      <c r="BJ570" t="str">
        <f ca="1"/>
        <v xml:space="preserve">Acct 10 - </v>
      </c>
      <c r="BK570" t="str">
        <f ca="1"/>
        <v>Netflix</v>
      </c>
      <c r="BL570">
        <f ca="1"/>
        <v>46619</v>
      </c>
      <c r="BM570">
        <f ca="1"/>
        <v>15979.740000000002</v>
      </c>
      <c r="BN570" t="str">
        <f ca="1"/>
        <v xml:space="preserve"> Checking</v>
      </c>
      <c r="BO570" t="str">
        <f ca="1"/>
        <v>Netflix</v>
      </c>
      <c r="BP570">
        <f ca="1"/>
        <v>46619</v>
      </c>
      <c r="BQ570">
        <f ca="1"/>
        <v>-10875.61</v>
      </c>
      <c r="BR570" t="str">
        <f ca="1"/>
        <v xml:space="preserve"> Credit</v>
      </c>
      <c r="BS570" t="str">
        <f ca="1"/>
        <v>Netflix</v>
      </c>
      <c r="BT570">
        <f ca="1"/>
        <v>46619</v>
      </c>
      <c r="BU570">
        <f ca="1"/>
        <v>39664.86</v>
      </c>
      <c r="BV570" t="str">
        <f ca="1"/>
        <v xml:space="preserve"> Savings</v>
      </c>
      <c r="BW570" t="str">
        <f ca="1"/>
        <v>Netflix</v>
      </c>
      <c r="BX570">
        <f ca="1"/>
        <v>46619</v>
      </c>
      <c r="BY570">
        <f ca="1"/>
        <v>47288.990000000005</v>
      </c>
      <c r="BZ570" t="str">
        <f ca="1"/>
        <v xml:space="preserve"> Net Worth</v>
      </c>
    </row>
    <row r="571" spans="1:78" x14ac:dyDescent="0.25">
      <c r="A571" t="str">
        <f ca="1"/>
        <v>Netflix</v>
      </c>
      <c r="B571" s="8">
        <f ca="1"/>
        <v>46619</v>
      </c>
      <c r="C571" s="107">
        <f ca="1"/>
        <v>1611.9600000000044</v>
      </c>
      <c r="D571" t="str">
        <f ca="1"/>
        <v>Acct  1 - US Bank</v>
      </c>
      <c r="F571" t="str">
        <f ca="1"/>
        <v>Renters</v>
      </c>
      <c r="G571" s="8">
        <f ca="1"/>
        <v>46620</v>
      </c>
      <c r="H571" s="107">
        <f ca="1"/>
        <v>15968.820000000002</v>
      </c>
      <c r="I571" s="107">
        <f ca="1"/>
        <v>-10875.61</v>
      </c>
      <c r="J571" s="107">
        <f ca="1"/>
        <v>39664.86</v>
      </c>
      <c r="K571" s="107">
        <f ca="1"/>
        <v>47278.07</v>
      </c>
      <c r="L571" s="107">
        <f ca="1"/>
        <v>1601.0400000000043</v>
      </c>
      <c r="M571" s="107">
        <f ca="1"/>
        <v>14367.779999999997</v>
      </c>
      <c r="N571" s="107">
        <f ca="1"/>
        <v>27488.39</v>
      </c>
      <c r="O571" s="107">
        <f ca="1"/>
        <v>114.43</v>
      </c>
      <c r="P571" s="107">
        <f ca="1"/>
        <v>12062.04</v>
      </c>
      <c r="Q571" s="107">
        <f ca="1"/>
        <v>-728.04</v>
      </c>
      <c r="R571" s="107">
        <f ca="1"/>
        <v>-5875.82</v>
      </c>
      <c r="S571" s="107">
        <f ca="1"/>
        <v>-4271.75</v>
      </c>
      <c r="T571" s="107">
        <f ca="1"/>
        <v>0</v>
      </c>
      <c r="U571" s="107">
        <f ca="1"/>
        <v>2520</v>
      </c>
      <c r="W571" t="str">
        <f ca="1"/>
        <v>Renters</v>
      </c>
      <c r="X571">
        <f ca="1"/>
        <v>46620</v>
      </c>
      <c r="Y571">
        <f ca="1"/>
        <v>1601.0400000000043</v>
      </c>
      <c r="Z571" t="str">
        <f ca="1"/>
        <v>Acct  1 - US Bank</v>
      </c>
      <c r="AA571" t="str">
        <f ca="1"/>
        <v>Renters</v>
      </c>
      <c r="AB571">
        <f ca="1"/>
        <v>46620</v>
      </c>
      <c r="AC571">
        <f ca="1"/>
        <v>14367.779999999997</v>
      </c>
      <c r="AD571" t="str">
        <f ca="1"/>
        <v>Acct  2 - Wells Fargo</v>
      </c>
      <c r="AE571" t="str">
        <f ca="1"/>
        <v>Renters</v>
      </c>
      <c r="AF571">
        <f ca="1"/>
        <v>46620</v>
      </c>
      <c r="AG571">
        <f ca="1"/>
        <v>27488.39</v>
      </c>
      <c r="AH571" t="str">
        <f ca="1"/>
        <v>Acct  3 - ADP</v>
      </c>
      <c r="AI571" t="str">
        <f ca="1"/>
        <v>Renters</v>
      </c>
      <c r="AJ571">
        <f ca="1"/>
        <v>46620</v>
      </c>
      <c r="AK571">
        <f ca="1"/>
        <v>114.43</v>
      </c>
      <c r="AL571" t="str">
        <f ca="1"/>
        <v>Acct  4 - Marcus</v>
      </c>
      <c r="AM571" t="str">
        <f ca="1"/>
        <v>Renters</v>
      </c>
      <c r="AN571">
        <f ca="1"/>
        <v>46620</v>
      </c>
      <c r="AO571">
        <f ca="1"/>
        <v>12062.04</v>
      </c>
      <c r="AP571" t="str">
        <f ca="1"/>
        <v>Acct  5 - T.Rowe Price</v>
      </c>
      <c r="AQ571" t="str">
        <f ca="1"/>
        <v>Renters</v>
      </c>
      <c r="AR571">
        <f ca="1"/>
        <v>46620</v>
      </c>
      <c r="AS571">
        <f ca="1"/>
        <v>-728.04</v>
      </c>
      <c r="AT571" t="str">
        <f ca="1"/>
        <v>Acct  6 - Platinum</v>
      </c>
      <c r="AU571" t="str">
        <f ca="1"/>
        <v>Renters</v>
      </c>
      <c r="AV571">
        <f ca="1"/>
        <v>46620</v>
      </c>
      <c r="AW571">
        <f ca="1"/>
        <v>-5875.82</v>
      </c>
      <c r="AX571" t="str">
        <f ca="1"/>
        <v>Acct  7 - Visa Go</v>
      </c>
      <c r="AY571" t="str">
        <f ca="1"/>
        <v>Renters</v>
      </c>
      <c r="AZ571">
        <f ca="1"/>
        <v>46620</v>
      </c>
      <c r="BA571">
        <f ca="1"/>
        <v>-4271.75</v>
      </c>
      <c r="BB571" t="str">
        <f ca="1"/>
        <v>Acct  8 - CareCredit</v>
      </c>
      <c r="BC571" t="str">
        <f ca="1"/>
        <v>Renters</v>
      </c>
      <c r="BD571">
        <f ca="1"/>
        <v>46620</v>
      </c>
      <c r="BE571">
        <f ca="1"/>
        <v>0</v>
      </c>
      <c r="BF571" t="str">
        <f ca="1"/>
        <v>Acct  9 - Costco</v>
      </c>
      <c r="BG571" t="str">
        <f ca="1"/>
        <v>Renters</v>
      </c>
      <c r="BH571">
        <f ca="1"/>
        <v>46620</v>
      </c>
      <c r="BI571">
        <f ca="1"/>
        <v>2520</v>
      </c>
      <c r="BJ571" t="str">
        <f ca="1"/>
        <v xml:space="preserve">Acct 10 - </v>
      </c>
      <c r="BK571" t="str">
        <f ca="1"/>
        <v>Renters</v>
      </c>
      <c r="BL571">
        <f ca="1"/>
        <v>46620</v>
      </c>
      <c r="BM571">
        <f ca="1"/>
        <v>15968.820000000002</v>
      </c>
      <c r="BN571" t="str">
        <f ca="1"/>
        <v xml:space="preserve"> Checking</v>
      </c>
      <c r="BO571" t="str">
        <f ca="1"/>
        <v>Renters</v>
      </c>
      <c r="BP571">
        <f ca="1"/>
        <v>46620</v>
      </c>
      <c r="BQ571">
        <f ca="1"/>
        <v>-10875.61</v>
      </c>
      <c r="BR571" t="str">
        <f ca="1"/>
        <v xml:space="preserve"> Credit</v>
      </c>
      <c r="BS571" t="str">
        <f ca="1"/>
        <v>Renters</v>
      </c>
      <c r="BT571">
        <f ca="1"/>
        <v>46620</v>
      </c>
      <c r="BU571">
        <f ca="1"/>
        <v>39664.86</v>
      </c>
      <c r="BV571" t="str">
        <f ca="1"/>
        <v xml:space="preserve"> Savings</v>
      </c>
      <c r="BW571" t="str">
        <f ca="1"/>
        <v>Renters</v>
      </c>
      <c r="BX571">
        <f ca="1"/>
        <v>46620</v>
      </c>
      <c r="BY571">
        <f ca="1"/>
        <v>47278.07</v>
      </c>
      <c r="BZ571" t="str">
        <f ca="1"/>
        <v xml:space="preserve"> Net Worth</v>
      </c>
    </row>
    <row r="572" spans="1:78" x14ac:dyDescent="0.25">
      <c r="A572" t="str">
        <f ca="1"/>
        <v>Renters</v>
      </c>
      <c r="B572" s="8">
        <f ca="1"/>
        <v>46620</v>
      </c>
      <c r="C572" s="107">
        <f ca="1"/>
        <v>1601.0400000000043</v>
      </c>
      <c r="D572" t="str">
        <f ca="1"/>
        <v>Acct  1 - US Bank</v>
      </c>
      <c r="F572" t="str">
        <f ca="1"/>
        <v>Cese Transfer</v>
      </c>
      <c r="G572" s="8">
        <f ca="1"/>
        <v>46624</v>
      </c>
      <c r="H572" s="107">
        <f ca="1"/>
        <v>16110.820000000002</v>
      </c>
      <c r="I572" s="107">
        <f ca="1"/>
        <v>-10875.61</v>
      </c>
      <c r="J572" s="107">
        <f ca="1"/>
        <v>39664.86</v>
      </c>
      <c r="K572" s="107">
        <f ca="1"/>
        <v>47420.07</v>
      </c>
      <c r="L572" s="107">
        <f ca="1"/>
        <v>1743.0400000000043</v>
      </c>
      <c r="M572" s="107">
        <f ca="1"/>
        <v>14367.779999999997</v>
      </c>
      <c r="N572" s="107">
        <f ca="1"/>
        <v>27488.39</v>
      </c>
      <c r="O572" s="107">
        <f ca="1"/>
        <v>114.43</v>
      </c>
      <c r="P572" s="107">
        <f ca="1"/>
        <v>12062.04</v>
      </c>
      <c r="Q572" s="107">
        <f ca="1"/>
        <v>-728.04</v>
      </c>
      <c r="R572" s="107">
        <f ca="1"/>
        <v>-5875.82</v>
      </c>
      <c r="S572" s="107">
        <f ca="1"/>
        <v>-4271.75</v>
      </c>
      <c r="T572" s="107">
        <f ca="1"/>
        <v>0</v>
      </c>
      <c r="U572" s="107">
        <f ca="1"/>
        <v>2520</v>
      </c>
      <c r="W572" t="str">
        <f ca="1"/>
        <v>Cese Transfer</v>
      </c>
      <c r="X572">
        <f ca="1"/>
        <v>46624</v>
      </c>
      <c r="Y572">
        <f ca="1"/>
        <v>1743.0400000000043</v>
      </c>
      <c r="Z572" t="str">
        <f ca="1"/>
        <v>Acct  1 - US Bank</v>
      </c>
      <c r="AA572" t="str">
        <f ca="1"/>
        <v>Cese Transfer</v>
      </c>
      <c r="AB572">
        <f ca="1"/>
        <v>46624</v>
      </c>
      <c r="AC572">
        <f ca="1"/>
        <v>14367.779999999997</v>
      </c>
      <c r="AD572" t="str">
        <f ca="1"/>
        <v>Acct  2 - Wells Fargo</v>
      </c>
      <c r="AE572" t="str">
        <f ca="1"/>
        <v>Cese Transfer</v>
      </c>
      <c r="AF572">
        <f ca="1"/>
        <v>46624</v>
      </c>
      <c r="AG572">
        <f ca="1"/>
        <v>27488.39</v>
      </c>
      <c r="AH572" t="str">
        <f ca="1"/>
        <v>Acct  3 - ADP</v>
      </c>
      <c r="AI572" t="str">
        <f ca="1"/>
        <v>Cese Transfer</v>
      </c>
      <c r="AJ572">
        <f ca="1"/>
        <v>46624</v>
      </c>
      <c r="AK572">
        <f ca="1"/>
        <v>114.43</v>
      </c>
      <c r="AL572" t="str">
        <f ca="1"/>
        <v>Acct  4 - Marcus</v>
      </c>
      <c r="AM572" t="str">
        <f ca="1"/>
        <v>Cese Transfer</v>
      </c>
      <c r="AN572">
        <f ca="1"/>
        <v>46624</v>
      </c>
      <c r="AO572">
        <f ca="1"/>
        <v>12062.04</v>
      </c>
      <c r="AP572" t="str">
        <f ca="1"/>
        <v>Acct  5 - T.Rowe Price</v>
      </c>
      <c r="AQ572" t="str">
        <f ca="1"/>
        <v>Cese Transfer</v>
      </c>
      <c r="AR572">
        <f ca="1"/>
        <v>46624</v>
      </c>
      <c r="AS572">
        <f ca="1"/>
        <v>-728.04</v>
      </c>
      <c r="AT572" t="str">
        <f ca="1"/>
        <v>Acct  6 - Platinum</v>
      </c>
      <c r="AU572" t="str">
        <f ca="1"/>
        <v>Cese Transfer</v>
      </c>
      <c r="AV572">
        <f ca="1"/>
        <v>46624</v>
      </c>
      <c r="AW572">
        <f ca="1"/>
        <v>-5875.82</v>
      </c>
      <c r="AX572" t="str">
        <f ca="1"/>
        <v>Acct  7 - Visa Go</v>
      </c>
      <c r="AY572" t="str">
        <f ca="1"/>
        <v>Cese Transfer</v>
      </c>
      <c r="AZ572">
        <f ca="1"/>
        <v>46624</v>
      </c>
      <c r="BA572">
        <f ca="1"/>
        <v>-4271.75</v>
      </c>
      <c r="BB572" t="str">
        <f ca="1"/>
        <v>Acct  8 - CareCredit</v>
      </c>
      <c r="BC572" t="str">
        <f ca="1"/>
        <v>Cese Transfer</v>
      </c>
      <c r="BD572">
        <f ca="1"/>
        <v>46624</v>
      </c>
      <c r="BE572">
        <f ca="1"/>
        <v>0</v>
      </c>
      <c r="BF572" t="str">
        <f ca="1"/>
        <v>Acct  9 - Costco</v>
      </c>
      <c r="BG572" t="str">
        <f ca="1"/>
        <v>Cese Transfer</v>
      </c>
      <c r="BH572">
        <f ca="1"/>
        <v>46624</v>
      </c>
      <c r="BI572">
        <f ca="1"/>
        <v>2520</v>
      </c>
      <c r="BJ572" t="str">
        <f ca="1"/>
        <v xml:space="preserve">Acct 10 - </v>
      </c>
      <c r="BK572" t="str">
        <f ca="1"/>
        <v>Cese Transfer</v>
      </c>
      <c r="BL572">
        <f ca="1"/>
        <v>46624</v>
      </c>
      <c r="BM572">
        <f ca="1"/>
        <v>16110.820000000002</v>
      </c>
      <c r="BN572" t="str">
        <f ca="1"/>
        <v xml:space="preserve"> Checking</v>
      </c>
      <c r="BO572" t="str">
        <f ca="1"/>
        <v>Cese Transfer</v>
      </c>
      <c r="BP572">
        <f ca="1"/>
        <v>46624</v>
      </c>
      <c r="BQ572">
        <f ca="1"/>
        <v>-10875.61</v>
      </c>
      <c r="BR572" t="str">
        <f ca="1"/>
        <v xml:space="preserve"> Credit</v>
      </c>
      <c r="BS572" t="str">
        <f ca="1"/>
        <v>Cese Transfer</v>
      </c>
      <c r="BT572">
        <f ca="1"/>
        <v>46624</v>
      </c>
      <c r="BU572">
        <f ca="1"/>
        <v>39664.86</v>
      </c>
      <c r="BV572" t="str">
        <f ca="1"/>
        <v xml:space="preserve"> Savings</v>
      </c>
      <c r="BW572" t="str">
        <f ca="1"/>
        <v>Cese Transfer</v>
      </c>
      <c r="BX572">
        <f ca="1"/>
        <v>46624</v>
      </c>
      <c r="BY572">
        <f ca="1"/>
        <v>47420.07</v>
      </c>
      <c r="BZ572" t="str">
        <f ca="1"/>
        <v xml:space="preserve"> Net Worth</v>
      </c>
    </row>
    <row r="573" spans="1:78" x14ac:dyDescent="0.25">
      <c r="A573" t="str">
        <f ca="1"/>
        <v>Cese Transfer</v>
      </c>
      <c r="B573" s="8">
        <f ca="1"/>
        <v>46624</v>
      </c>
      <c r="C573" s="107">
        <f ca="1"/>
        <v>1743.0400000000043</v>
      </c>
      <c r="D573" t="str">
        <f ca="1"/>
        <v>Acct  1 - US Bank</v>
      </c>
      <c r="F573" t="str">
        <f ca="1"/>
        <v>Internet</v>
      </c>
      <c r="G573" s="8">
        <f ca="1"/>
        <v>46625</v>
      </c>
      <c r="H573" s="107">
        <f ca="1"/>
        <v>16110.820000000002</v>
      </c>
      <c r="I573" s="107">
        <f ca="1"/>
        <v>-10875.61</v>
      </c>
      <c r="J573" s="107">
        <f ca="1"/>
        <v>39664.86</v>
      </c>
      <c r="K573" s="107">
        <f ca="1"/>
        <v>47420.07</v>
      </c>
      <c r="L573" s="107">
        <f ca="1"/>
        <v>1743.0400000000043</v>
      </c>
      <c r="M573" s="107">
        <f ca="1"/>
        <v>14367.779999999997</v>
      </c>
      <c r="N573" s="107">
        <f ca="1"/>
        <v>27488.39</v>
      </c>
      <c r="O573" s="107">
        <f ca="1"/>
        <v>114.43</v>
      </c>
      <c r="P573" s="107">
        <f ca="1"/>
        <v>12062.04</v>
      </c>
      <c r="Q573" s="107">
        <f ca="1"/>
        <v>-728.04</v>
      </c>
      <c r="R573" s="107">
        <f ca="1"/>
        <v>-5875.82</v>
      </c>
      <c r="S573" s="107">
        <f ca="1"/>
        <v>-4271.75</v>
      </c>
      <c r="T573" s="107">
        <f ca="1"/>
        <v>0</v>
      </c>
      <c r="U573" s="107">
        <f ca="1"/>
        <v>2520</v>
      </c>
      <c r="W573" t="str">
        <f ca="1"/>
        <v>Internet</v>
      </c>
      <c r="X573">
        <f ca="1"/>
        <v>46625</v>
      </c>
      <c r="Y573">
        <f ca="1"/>
        <v>1743.0400000000043</v>
      </c>
      <c r="Z573" t="str">
        <f ca="1"/>
        <v>Acct  1 - US Bank</v>
      </c>
      <c r="AA573" t="str">
        <f ca="1"/>
        <v>Internet</v>
      </c>
      <c r="AB573">
        <f ca="1"/>
        <v>46625</v>
      </c>
      <c r="AC573">
        <f ca="1"/>
        <v>14367.779999999997</v>
      </c>
      <c r="AD573" t="str">
        <f ca="1"/>
        <v>Acct  2 - Wells Fargo</v>
      </c>
      <c r="AE573" t="str">
        <f ca="1"/>
        <v>Internet</v>
      </c>
      <c r="AF573">
        <f ca="1"/>
        <v>46625</v>
      </c>
      <c r="AG573">
        <f ca="1"/>
        <v>27488.39</v>
      </c>
      <c r="AH573" t="str">
        <f ca="1"/>
        <v>Acct  3 - ADP</v>
      </c>
      <c r="AI573" t="str">
        <f ca="1"/>
        <v>Internet</v>
      </c>
      <c r="AJ573">
        <f ca="1"/>
        <v>46625</v>
      </c>
      <c r="AK573">
        <f ca="1"/>
        <v>114.43</v>
      </c>
      <c r="AL573" t="str">
        <f ca="1"/>
        <v>Acct  4 - Marcus</v>
      </c>
      <c r="AM573" t="str">
        <f ca="1"/>
        <v>Internet</v>
      </c>
      <c r="AN573">
        <f ca="1"/>
        <v>46625</v>
      </c>
      <c r="AO573">
        <f ca="1"/>
        <v>12062.04</v>
      </c>
      <c r="AP573" t="str">
        <f ca="1"/>
        <v>Acct  5 - T.Rowe Price</v>
      </c>
      <c r="AQ573" t="str">
        <f ca="1"/>
        <v>Internet</v>
      </c>
      <c r="AR573">
        <f ca="1"/>
        <v>46625</v>
      </c>
      <c r="AS573">
        <f ca="1"/>
        <v>-728.04</v>
      </c>
      <c r="AT573" t="str">
        <f ca="1"/>
        <v>Acct  6 - Platinum</v>
      </c>
      <c r="AU573" t="str">
        <f ca="1"/>
        <v>Internet</v>
      </c>
      <c r="AV573">
        <f ca="1"/>
        <v>46625</v>
      </c>
      <c r="AW573">
        <f ca="1"/>
        <v>-5875.82</v>
      </c>
      <c r="AX573" t="str">
        <f ca="1"/>
        <v>Acct  7 - Visa Go</v>
      </c>
      <c r="AY573" t="str">
        <f ca="1"/>
        <v>Internet</v>
      </c>
      <c r="AZ573">
        <f ca="1"/>
        <v>46625</v>
      </c>
      <c r="BA573">
        <f ca="1"/>
        <v>-4271.75</v>
      </c>
      <c r="BB573" t="str">
        <f ca="1"/>
        <v>Acct  8 - CareCredit</v>
      </c>
      <c r="BC573" t="str">
        <f ca="1"/>
        <v>Internet</v>
      </c>
      <c r="BD573">
        <f ca="1"/>
        <v>46625</v>
      </c>
      <c r="BE573">
        <f ca="1"/>
        <v>0</v>
      </c>
      <c r="BF573" t="str">
        <f ca="1"/>
        <v>Acct  9 - Costco</v>
      </c>
      <c r="BG573" t="str">
        <f ca="1"/>
        <v>Internet</v>
      </c>
      <c r="BH573">
        <f ca="1"/>
        <v>46625</v>
      </c>
      <c r="BI573">
        <f ca="1"/>
        <v>2520</v>
      </c>
      <c r="BJ573" t="str">
        <f ca="1"/>
        <v xml:space="preserve">Acct 10 - </v>
      </c>
      <c r="BK573" t="str">
        <f ca="1"/>
        <v>Internet</v>
      </c>
      <c r="BL573">
        <f ca="1"/>
        <v>46625</v>
      </c>
      <c r="BM573">
        <f ca="1"/>
        <v>16110.820000000002</v>
      </c>
      <c r="BN573" t="str">
        <f ca="1"/>
        <v xml:space="preserve"> Checking</v>
      </c>
      <c r="BO573" t="str">
        <f ca="1"/>
        <v>Internet</v>
      </c>
      <c r="BP573">
        <f ca="1"/>
        <v>46625</v>
      </c>
      <c r="BQ573">
        <f ca="1"/>
        <v>-10875.61</v>
      </c>
      <c r="BR573" t="str">
        <f ca="1"/>
        <v xml:space="preserve"> Credit</v>
      </c>
      <c r="BS573" t="str">
        <f ca="1"/>
        <v>Internet</v>
      </c>
      <c r="BT573">
        <f ca="1"/>
        <v>46625</v>
      </c>
      <c r="BU573">
        <f ca="1"/>
        <v>39664.86</v>
      </c>
      <c r="BV573" t="str">
        <f ca="1"/>
        <v xml:space="preserve"> Savings</v>
      </c>
      <c r="BW573" t="str">
        <f ca="1"/>
        <v>Internet</v>
      </c>
      <c r="BX573">
        <f ca="1"/>
        <v>46625</v>
      </c>
      <c r="BY573">
        <f ca="1"/>
        <v>47420.07</v>
      </c>
      <c r="BZ573" t="str">
        <f ca="1"/>
        <v xml:space="preserve"> Net Worth</v>
      </c>
    </row>
    <row r="574" spans="1:78" x14ac:dyDescent="0.25">
      <c r="A574" t="str">
        <f ca="1"/>
        <v>Internet</v>
      </c>
      <c r="B574" s="8">
        <f ca="1"/>
        <v>46625</v>
      </c>
      <c r="C574" s="107">
        <f ca="1"/>
        <v>1743.0400000000043</v>
      </c>
      <c r="D574" t="str">
        <f ca="1"/>
        <v>Acct  1 - US Bank</v>
      </c>
      <c r="F574" t="str">
        <f ca="1"/>
        <v>Windsurf</v>
      </c>
      <c r="G574" s="8">
        <f ca="1"/>
        <v>46625</v>
      </c>
      <c r="H574" s="107">
        <f ca="1"/>
        <v>16095.820000000002</v>
      </c>
      <c r="I574" s="107">
        <f ca="1"/>
        <v>-10875.61</v>
      </c>
      <c r="J574" s="107">
        <f ca="1"/>
        <v>39664.86</v>
      </c>
      <c r="K574" s="107">
        <f ca="1"/>
        <v>47405.07</v>
      </c>
      <c r="L574" s="107">
        <f ca="1"/>
        <v>1728.0400000000043</v>
      </c>
      <c r="M574" s="107">
        <f ca="1"/>
        <v>14367.779999999997</v>
      </c>
      <c r="N574" s="107">
        <f ca="1"/>
        <v>27488.39</v>
      </c>
      <c r="O574" s="107">
        <f ca="1"/>
        <v>114.43</v>
      </c>
      <c r="P574" s="107">
        <f ca="1"/>
        <v>12062.04</v>
      </c>
      <c r="Q574" s="107">
        <f ca="1"/>
        <v>-728.04</v>
      </c>
      <c r="R574" s="107">
        <f ca="1"/>
        <v>-5875.82</v>
      </c>
      <c r="S574" s="107">
        <f ca="1"/>
        <v>-4271.75</v>
      </c>
      <c r="T574" s="107">
        <f ca="1"/>
        <v>0</v>
      </c>
      <c r="U574" s="107">
        <f ca="1"/>
        <v>2520</v>
      </c>
      <c r="W574" t="str">
        <f ca="1"/>
        <v>Windsurf</v>
      </c>
      <c r="X574">
        <f ca="1"/>
        <v>46625</v>
      </c>
      <c r="Y574">
        <f ca="1"/>
        <v>1728.0400000000043</v>
      </c>
      <c r="Z574" t="str">
        <f ca="1"/>
        <v>Acct  1 - US Bank</v>
      </c>
      <c r="AA574" t="str">
        <f ca="1"/>
        <v>Windsurf</v>
      </c>
      <c r="AB574">
        <f ca="1"/>
        <v>46625</v>
      </c>
      <c r="AC574">
        <f ca="1"/>
        <v>14367.779999999997</v>
      </c>
      <c r="AD574" t="str">
        <f ca="1"/>
        <v>Acct  2 - Wells Fargo</v>
      </c>
      <c r="AE574" t="str">
        <f ca="1"/>
        <v>Windsurf</v>
      </c>
      <c r="AF574">
        <f ca="1"/>
        <v>46625</v>
      </c>
      <c r="AG574">
        <f ca="1"/>
        <v>27488.39</v>
      </c>
      <c r="AH574" t="str">
        <f ca="1"/>
        <v>Acct  3 - ADP</v>
      </c>
      <c r="AI574" t="str">
        <f ca="1"/>
        <v>Windsurf</v>
      </c>
      <c r="AJ574">
        <f ca="1"/>
        <v>46625</v>
      </c>
      <c r="AK574">
        <f ca="1"/>
        <v>114.43</v>
      </c>
      <c r="AL574" t="str">
        <f ca="1"/>
        <v>Acct  4 - Marcus</v>
      </c>
      <c r="AM574" t="str">
        <f ca="1"/>
        <v>Windsurf</v>
      </c>
      <c r="AN574">
        <f ca="1"/>
        <v>46625</v>
      </c>
      <c r="AO574">
        <f ca="1"/>
        <v>12062.04</v>
      </c>
      <c r="AP574" t="str">
        <f ca="1"/>
        <v>Acct  5 - T.Rowe Price</v>
      </c>
      <c r="AQ574" t="str">
        <f ca="1"/>
        <v>Windsurf</v>
      </c>
      <c r="AR574">
        <f ca="1"/>
        <v>46625</v>
      </c>
      <c r="AS574">
        <f ca="1"/>
        <v>-728.04</v>
      </c>
      <c r="AT574" t="str">
        <f ca="1"/>
        <v>Acct  6 - Platinum</v>
      </c>
      <c r="AU574" t="str">
        <f ca="1"/>
        <v>Windsurf</v>
      </c>
      <c r="AV574">
        <f ca="1"/>
        <v>46625</v>
      </c>
      <c r="AW574">
        <f ca="1"/>
        <v>-5875.82</v>
      </c>
      <c r="AX574" t="str">
        <f ca="1"/>
        <v>Acct  7 - Visa Go</v>
      </c>
      <c r="AY574" t="str">
        <f ca="1"/>
        <v>Windsurf</v>
      </c>
      <c r="AZ574">
        <f ca="1"/>
        <v>46625</v>
      </c>
      <c r="BA574">
        <f ca="1"/>
        <v>-4271.75</v>
      </c>
      <c r="BB574" t="str">
        <f ca="1"/>
        <v>Acct  8 - CareCredit</v>
      </c>
      <c r="BC574" t="str">
        <f ca="1"/>
        <v>Windsurf</v>
      </c>
      <c r="BD574">
        <f ca="1"/>
        <v>46625</v>
      </c>
      <c r="BE574">
        <f ca="1"/>
        <v>0</v>
      </c>
      <c r="BF574" t="str">
        <f ca="1"/>
        <v>Acct  9 - Costco</v>
      </c>
      <c r="BG574" t="str">
        <f ca="1"/>
        <v>Windsurf</v>
      </c>
      <c r="BH574">
        <f ca="1"/>
        <v>46625</v>
      </c>
      <c r="BI574">
        <f ca="1"/>
        <v>2520</v>
      </c>
      <c r="BJ574" t="str">
        <f ca="1"/>
        <v xml:space="preserve">Acct 10 - </v>
      </c>
      <c r="BK574" t="str">
        <f ca="1"/>
        <v>Windsurf</v>
      </c>
      <c r="BL574">
        <f ca="1"/>
        <v>46625</v>
      </c>
      <c r="BM574">
        <f ca="1"/>
        <v>16095.820000000002</v>
      </c>
      <c r="BN574" t="str">
        <f ca="1"/>
        <v xml:space="preserve"> Checking</v>
      </c>
      <c r="BO574" t="str">
        <f ca="1"/>
        <v>Windsurf</v>
      </c>
      <c r="BP574">
        <f ca="1"/>
        <v>46625</v>
      </c>
      <c r="BQ574">
        <f ca="1"/>
        <v>-10875.61</v>
      </c>
      <c r="BR574" t="str">
        <f ca="1"/>
        <v xml:space="preserve"> Credit</v>
      </c>
      <c r="BS574" t="str">
        <f ca="1"/>
        <v>Windsurf</v>
      </c>
      <c r="BT574">
        <f ca="1"/>
        <v>46625</v>
      </c>
      <c r="BU574">
        <f ca="1"/>
        <v>39664.86</v>
      </c>
      <c r="BV574" t="str">
        <f ca="1"/>
        <v xml:space="preserve"> Savings</v>
      </c>
      <c r="BW574" t="str">
        <f ca="1"/>
        <v>Windsurf</v>
      </c>
      <c r="BX574">
        <f ca="1"/>
        <v>46625</v>
      </c>
      <c r="BY574">
        <f ca="1"/>
        <v>47405.07</v>
      </c>
      <c r="BZ574" t="str">
        <f ca="1"/>
        <v xml:space="preserve"> Net Worth</v>
      </c>
    </row>
    <row r="575" spans="1:78" x14ac:dyDescent="0.25">
      <c r="A575" t="str">
        <f ca="1"/>
        <v>Windsurf</v>
      </c>
      <c r="B575" s="8">
        <f ca="1"/>
        <v>46625</v>
      </c>
      <c r="C575" s="107">
        <f ca="1"/>
        <v>1728.0400000000043</v>
      </c>
      <c r="D575" t="str">
        <f ca="1"/>
        <v>Acct  1 - US Bank</v>
      </c>
      <c r="F575" t="str">
        <f ca="1"/>
        <v>Paycheck</v>
      </c>
      <c r="G575" s="8">
        <f ca="1"/>
        <v>46626</v>
      </c>
      <c r="H575" s="107">
        <f ca="1"/>
        <v>17695.82</v>
      </c>
      <c r="I575" s="107">
        <f ca="1"/>
        <v>-10875.61</v>
      </c>
      <c r="J575" s="107">
        <f ca="1"/>
        <v>39664.86</v>
      </c>
      <c r="K575" s="107">
        <f ca="1"/>
        <v>49005.07</v>
      </c>
      <c r="L575" s="107">
        <f ca="1"/>
        <v>2868.0400000000045</v>
      </c>
      <c r="M575" s="107">
        <f ca="1"/>
        <v>14827.779999999997</v>
      </c>
      <c r="N575" s="107">
        <f ca="1"/>
        <v>27488.39</v>
      </c>
      <c r="O575" s="107">
        <f ca="1"/>
        <v>114.43</v>
      </c>
      <c r="P575" s="107">
        <f ca="1"/>
        <v>12062.04</v>
      </c>
      <c r="Q575" s="107">
        <f ca="1"/>
        <v>-728.04</v>
      </c>
      <c r="R575" s="107">
        <f ca="1"/>
        <v>-5875.82</v>
      </c>
      <c r="S575" s="107">
        <f ca="1"/>
        <v>-4271.75</v>
      </c>
      <c r="T575" s="107">
        <f ca="1"/>
        <v>0</v>
      </c>
      <c r="U575" s="107">
        <f ca="1"/>
        <v>2520</v>
      </c>
      <c r="W575" t="str">
        <f ca="1"/>
        <v>Paycheck</v>
      </c>
      <c r="X575">
        <f ca="1"/>
        <v>46626</v>
      </c>
      <c r="Y575">
        <f ca="1"/>
        <v>2868.0400000000045</v>
      </c>
      <c r="Z575" t="str">
        <f ca="1"/>
        <v>Acct  1 - US Bank</v>
      </c>
      <c r="AA575" t="str">
        <f ca="1"/>
        <v>Paycheck</v>
      </c>
      <c r="AB575">
        <f ca="1"/>
        <v>46626</v>
      </c>
      <c r="AC575">
        <f ca="1"/>
        <v>14827.779999999997</v>
      </c>
      <c r="AD575" t="str">
        <f ca="1"/>
        <v>Acct  2 - Wells Fargo</v>
      </c>
      <c r="AE575" t="str">
        <f ca="1"/>
        <v>Paycheck</v>
      </c>
      <c r="AF575">
        <f ca="1"/>
        <v>46626</v>
      </c>
      <c r="AG575">
        <f ca="1"/>
        <v>27488.39</v>
      </c>
      <c r="AH575" t="str">
        <f ca="1"/>
        <v>Acct  3 - ADP</v>
      </c>
      <c r="AI575" t="str">
        <f ca="1"/>
        <v>Paycheck</v>
      </c>
      <c r="AJ575">
        <f ca="1"/>
        <v>46626</v>
      </c>
      <c r="AK575">
        <f ca="1"/>
        <v>114.43</v>
      </c>
      <c r="AL575" t="str">
        <f ca="1"/>
        <v>Acct  4 - Marcus</v>
      </c>
      <c r="AM575" t="str">
        <f ca="1"/>
        <v>Paycheck</v>
      </c>
      <c r="AN575">
        <f ca="1"/>
        <v>46626</v>
      </c>
      <c r="AO575">
        <f ca="1"/>
        <v>12062.04</v>
      </c>
      <c r="AP575" t="str">
        <f ca="1"/>
        <v>Acct  5 - T.Rowe Price</v>
      </c>
      <c r="AQ575" t="str">
        <f ca="1"/>
        <v>Paycheck</v>
      </c>
      <c r="AR575">
        <f ca="1"/>
        <v>46626</v>
      </c>
      <c r="AS575">
        <f ca="1"/>
        <v>-728.04</v>
      </c>
      <c r="AT575" t="str">
        <f ca="1"/>
        <v>Acct  6 - Platinum</v>
      </c>
      <c r="AU575" t="str">
        <f ca="1"/>
        <v>Paycheck</v>
      </c>
      <c r="AV575">
        <f ca="1"/>
        <v>46626</v>
      </c>
      <c r="AW575">
        <f ca="1"/>
        <v>-5875.82</v>
      </c>
      <c r="AX575" t="str">
        <f ca="1"/>
        <v>Acct  7 - Visa Go</v>
      </c>
      <c r="AY575" t="str">
        <f ca="1"/>
        <v>Paycheck</v>
      </c>
      <c r="AZ575">
        <f ca="1"/>
        <v>46626</v>
      </c>
      <c r="BA575">
        <f ca="1"/>
        <v>-4271.75</v>
      </c>
      <c r="BB575" t="str">
        <f ca="1"/>
        <v>Acct  8 - CareCredit</v>
      </c>
      <c r="BC575" t="str">
        <f ca="1"/>
        <v>Paycheck</v>
      </c>
      <c r="BD575">
        <f ca="1"/>
        <v>46626</v>
      </c>
      <c r="BE575">
        <f ca="1"/>
        <v>0</v>
      </c>
      <c r="BF575" t="str">
        <f ca="1"/>
        <v>Acct  9 - Costco</v>
      </c>
      <c r="BG575" t="str">
        <f ca="1"/>
        <v>Paycheck</v>
      </c>
      <c r="BH575">
        <f ca="1"/>
        <v>46626</v>
      </c>
      <c r="BI575">
        <f ca="1"/>
        <v>2520</v>
      </c>
      <c r="BJ575" t="str">
        <f ca="1"/>
        <v xml:space="preserve">Acct 10 - </v>
      </c>
      <c r="BK575" t="str">
        <f ca="1"/>
        <v>Paycheck</v>
      </c>
      <c r="BL575">
        <f ca="1"/>
        <v>46626</v>
      </c>
      <c r="BM575">
        <f ca="1"/>
        <v>17695.82</v>
      </c>
      <c r="BN575" t="str">
        <f ca="1"/>
        <v xml:space="preserve"> Checking</v>
      </c>
      <c r="BO575" t="str">
        <f ca="1"/>
        <v>Paycheck</v>
      </c>
      <c r="BP575">
        <f ca="1"/>
        <v>46626</v>
      </c>
      <c r="BQ575">
        <f ca="1"/>
        <v>-10875.61</v>
      </c>
      <c r="BR575" t="str">
        <f ca="1"/>
        <v xml:space="preserve"> Credit</v>
      </c>
      <c r="BS575" t="str">
        <f ca="1"/>
        <v>Paycheck</v>
      </c>
      <c r="BT575">
        <f ca="1"/>
        <v>46626</v>
      </c>
      <c r="BU575">
        <f ca="1"/>
        <v>39664.86</v>
      </c>
      <c r="BV575" t="str">
        <f ca="1"/>
        <v xml:space="preserve"> Savings</v>
      </c>
      <c r="BW575" t="str">
        <f ca="1"/>
        <v>Paycheck</v>
      </c>
      <c r="BX575">
        <f ca="1"/>
        <v>46626</v>
      </c>
      <c r="BY575">
        <f ca="1"/>
        <v>49005.07</v>
      </c>
      <c r="BZ575" t="str">
        <f ca="1"/>
        <v xml:space="preserve"> Net Worth</v>
      </c>
    </row>
    <row r="576" spans="1:78" x14ac:dyDescent="0.25">
      <c r="A576" t="str">
        <f ca="1"/>
        <v>Paycheck</v>
      </c>
      <c r="B576" s="8">
        <f ca="1"/>
        <v>46626</v>
      </c>
      <c r="C576" s="107">
        <f ca="1"/>
        <v>2868.0400000000045</v>
      </c>
      <c r="D576" t="str">
        <f ca="1"/>
        <v>Acct  1 - US Bank</v>
      </c>
      <c r="F576" t="str">
        <f ca="1"/>
        <v>Ameritas</v>
      </c>
      <c r="G576" s="8">
        <f ca="1"/>
        <v>46626</v>
      </c>
      <c r="H576" s="107">
        <f ca="1"/>
        <v>17695.82</v>
      </c>
      <c r="I576" s="107">
        <f ca="1"/>
        <v>-10875.61</v>
      </c>
      <c r="J576" s="107">
        <f ca="1"/>
        <v>39776.86</v>
      </c>
      <c r="K576" s="107">
        <f ca="1"/>
        <v>49117.07</v>
      </c>
      <c r="L576" s="107">
        <f ca="1"/>
        <v>2868.0400000000045</v>
      </c>
      <c r="M576" s="107">
        <f ca="1"/>
        <v>14827.779999999997</v>
      </c>
      <c r="N576" s="107">
        <f ca="1"/>
        <v>27600.39</v>
      </c>
      <c r="O576" s="107">
        <f ca="1"/>
        <v>114.43</v>
      </c>
      <c r="P576" s="107">
        <f ca="1"/>
        <v>12062.04</v>
      </c>
      <c r="Q576" s="107">
        <f ca="1"/>
        <v>-728.04</v>
      </c>
      <c r="R576" s="107">
        <f ca="1"/>
        <v>-5875.82</v>
      </c>
      <c r="S576" s="107">
        <f ca="1"/>
        <v>-4271.75</v>
      </c>
      <c r="T576" s="107">
        <f ca="1"/>
        <v>0</v>
      </c>
      <c r="U576" s="107">
        <f ca="1"/>
        <v>2520</v>
      </c>
      <c r="W576" t="str">
        <f ca="1"/>
        <v>Ameritas</v>
      </c>
      <c r="X576">
        <f ca="1"/>
        <v>46626</v>
      </c>
      <c r="Y576">
        <f ca="1"/>
        <v>2868.0400000000045</v>
      </c>
      <c r="Z576" t="str">
        <f ca="1"/>
        <v>Acct  1 - US Bank</v>
      </c>
      <c r="AA576" t="str">
        <f ca="1"/>
        <v>Ameritas</v>
      </c>
      <c r="AB576">
        <f ca="1"/>
        <v>46626</v>
      </c>
      <c r="AC576">
        <f ca="1"/>
        <v>14827.779999999997</v>
      </c>
      <c r="AD576" t="str">
        <f ca="1"/>
        <v>Acct  2 - Wells Fargo</v>
      </c>
      <c r="AE576" t="str">
        <f ca="1"/>
        <v>Ameritas</v>
      </c>
      <c r="AF576">
        <f ca="1"/>
        <v>46626</v>
      </c>
      <c r="AG576">
        <f ca="1"/>
        <v>27600.39</v>
      </c>
      <c r="AH576" t="str">
        <f ca="1"/>
        <v>Acct  3 - ADP</v>
      </c>
      <c r="AI576" t="str">
        <f ca="1"/>
        <v>Ameritas</v>
      </c>
      <c r="AJ576">
        <f ca="1"/>
        <v>46626</v>
      </c>
      <c r="AK576">
        <f ca="1"/>
        <v>114.43</v>
      </c>
      <c r="AL576" t="str">
        <f ca="1"/>
        <v>Acct  4 - Marcus</v>
      </c>
      <c r="AM576" t="str">
        <f ca="1"/>
        <v>Ameritas</v>
      </c>
      <c r="AN576">
        <f ca="1"/>
        <v>46626</v>
      </c>
      <c r="AO576">
        <f ca="1"/>
        <v>12062.04</v>
      </c>
      <c r="AP576" t="str">
        <f ca="1"/>
        <v>Acct  5 - T.Rowe Price</v>
      </c>
      <c r="AQ576" t="str">
        <f ca="1"/>
        <v>Ameritas</v>
      </c>
      <c r="AR576">
        <f ca="1"/>
        <v>46626</v>
      </c>
      <c r="AS576">
        <f ca="1"/>
        <v>-728.04</v>
      </c>
      <c r="AT576" t="str">
        <f ca="1"/>
        <v>Acct  6 - Platinum</v>
      </c>
      <c r="AU576" t="str">
        <f ca="1"/>
        <v>Ameritas</v>
      </c>
      <c r="AV576">
        <f ca="1"/>
        <v>46626</v>
      </c>
      <c r="AW576">
        <f ca="1"/>
        <v>-5875.82</v>
      </c>
      <c r="AX576" t="str">
        <f ca="1"/>
        <v>Acct  7 - Visa Go</v>
      </c>
      <c r="AY576" t="str">
        <f ca="1"/>
        <v>Ameritas</v>
      </c>
      <c r="AZ576">
        <f ca="1"/>
        <v>46626</v>
      </c>
      <c r="BA576">
        <f ca="1"/>
        <v>-4271.75</v>
      </c>
      <c r="BB576" t="str">
        <f ca="1"/>
        <v>Acct  8 - CareCredit</v>
      </c>
      <c r="BC576" t="str">
        <f ca="1"/>
        <v>Ameritas</v>
      </c>
      <c r="BD576">
        <f ca="1"/>
        <v>46626</v>
      </c>
      <c r="BE576">
        <f ca="1"/>
        <v>0</v>
      </c>
      <c r="BF576" t="str">
        <f ca="1"/>
        <v>Acct  9 - Costco</v>
      </c>
      <c r="BG576" t="str">
        <f ca="1"/>
        <v>Ameritas</v>
      </c>
      <c r="BH576">
        <f ca="1"/>
        <v>46626</v>
      </c>
      <c r="BI576">
        <f ca="1"/>
        <v>2520</v>
      </c>
      <c r="BJ576" t="str">
        <f ca="1"/>
        <v xml:space="preserve">Acct 10 - </v>
      </c>
      <c r="BK576" t="str">
        <f ca="1"/>
        <v>Ameritas</v>
      </c>
      <c r="BL576">
        <f ca="1"/>
        <v>46626</v>
      </c>
      <c r="BM576">
        <f ca="1"/>
        <v>17695.82</v>
      </c>
      <c r="BN576" t="str">
        <f ca="1"/>
        <v xml:space="preserve"> Checking</v>
      </c>
      <c r="BO576" t="str">
        <f ca="1"/>
        <v>Ameritas</v>
      </c>
      <c r="BP576">
        <f ca="1"/>
        <v>46626</v>
      </c>
      <c r="BQ576">
        <f ca="1"/>
        <v>-10875.61</v>
      </c>
      <c r="BR576" t="str">
        <f ca="1"/>
        <v xml:space="preserve"> Credit</v>
      </c>
      <c r="BS576" t="str">
        <f ca="1"/>
        <v>Ameritas</v>
      </c>
      <c r="BT576">
        <f ca="1"/>
        <v>46626</v>
      </c>
      <c r="BU576">
        <f ca="1"/>
        <v>39776.86</v>
      </c>
      <c r="BV576" t="str">
        <f ca="1"/>
        <v xml:space="preserve"> Savings</v>
      </c>
      <c r="BW576" t="str">
        <f ca="1"/>
        <v>Ameritas</v>
      </c>
      <c r="BX576">
        <f ca="1"/>
        <v>46626</v>
      </c>
      <c r="BY576">
        <f ca="1"/>
        <v>49117.07</v>
      </c>
      <c r="BZ576" t="str">
        <f ca="1"/>
        <v xml:space="preserve"> Net Worth</v>
      </c>
    </row>
    <row r="577" spans="1:78" x14ac:dyDescent="0.25">
      <c r="A577" t="str">
        <f ca="1"/>
        <v>Ameritas</v>
      </c>
      <c r="B577" s="8">
        <f ca="1"/>
        <v>46626</v>
      </c>
      <c r="C577" s="107">
        <f ca="1"/>
        <v>2868.0400000000045</v>
      </c>
      <c r="D577" t="str">
        <f ca="1"/>
        <v>Acct  1 - US Bank</v>
      </c>
      <c r="F577" t="str">
        <f ca="1"/>
        <v>Tidal</v>
      </c>
      <c r="G577" s="8">
        <f ca="1"/>
        <v>46626</v>
      </c>
      <c r="H577" s="107">
        <f ca="1"/>
        <v>17684.830000000002</v>
      </c>
      <c r="I577" s="107">
        <f ca="1"/>
        <v>-10875.61</v>
      </c>
      <c r="J577" s="107">
        <f ca="1"/>
        <v>39776.86</v>
      </c>
      <c r="K577" s="107">
        <f ca="1"/>
        <v>49106.080000000002</v>
      </c>
      <c r="L577" s="107">
        <f ca="1"/>
        <v>2857.0500000000047</v>
      </c>
      <c r="M577" s="107">
        <f ca="1"/>
        <v>14827.779999999997</v>
      </c>
      <c r="N577" s="107">
        <f ca="1"/>
        <v>27600.39</v>
      </c>
      <c r="O577" s="107">
        <f ca="1"/>
        <v>114.43</v>
      </c>
      <c r="P577" s="107">
        <f ca="1"/>
        <v>12062.04</v>
      </c>
      <c r="Q577" s="107">
        <f ca="1"/>
        <v>-728.04</v>
      </c>
      <c r="R577" s="107">
        <f ca="1"/>
        <v>-5875.82</v>
      </c>
      <c r="S577" s="107">
        <f ca="1"/>
        <v>-4271.75</v>
      </c>
      <c r="T577" s="107">
        <f ca="1"/>
        <v>0</v>
      </c>
      <c r="U577" s="107">
        <f ca="1"/>
        <v>2520</v>
      </c>
      <c r="W577" t="str">
        <f ca="1"/>
        <v>Tidal</v>
      </c>
      <c r="X577">
        <f ca="1"/>
        <v>46626</v>
      </c>
      <c r="Y577">
        <f ca="1"/>
        <v>2857.0500000000047</v>
      </c>
      <c r="Z577" t="str">
        <f ca="1"/>
        <v>Acct  1 - US Bank</v>
      </c>
      <c r="AA577" t="str">
        <f ca="1"/>
        <v>Tidal</v>
      </c>
      <c r="AB577">
        <f ca="1"/>
        <v>46626</v>
      </c>
      <c r="AC577">
        <f ca="1"/>
        <v>14827.779999999997</v>
      </c>
      <c r="AD577" t="str">
        <f ca="1"/>
        <v>Acct  2 - Wells Fargo</v>
      </c>
      <c r="AE577" t="str">
        <f ca="1"/>
        <v>Tidal</v>
      </c>
      <c r="AF577">
        <f ca="1"/>
        <v>46626</v>
      </c>
      <c r="AG577">
        <f ca="1"/>
        <v>27600.39</v>
      </c>
      <c r="AH577" t="str">
        <f ca="1"/>
        <v>Acct  3 - ADP</v>
      </c>
      <c r="AI577" t="str">
        <f ca="1"/>
        <v>Tidal</v>
      </c>
      <c r="AJ577">
        <f ca="1"/>
        <v>46626</v>
      </c>
      <c r="AK577">
        <f ca="1"/>
        <v>114.43</v>
      </c>
      <c r="AL577" t="str">
        <f ca="1"/>
        <v>Acct  4 - Marcus</v>
      </c>
      <c r="AM577" t="str">
        <f ca="1"/>
        <v>Tidal</v>
      </c>
      <c r="AN577">
        <f ca="1"/>
        <v>46626</v>
      </c>
      <c r="AO577">
        <f ca="1"/>
        <v>12062.04</v>
      </c>
      <c r="AP577" t="str">
        <f ca="1"/>
        <v>Acct  5 - T.Rowe Price</v>
      </c>
      <c r="AQ577" t="str">
        <f ca="1"/>
        <v>Tidal</v>
      </c>
      <c r="AR577">
        <f ca="1"/>
        <v>46626</v>
      </c>
      <c r="AS577">
        <f ca="1"/>
        <v>-728.04</v>
      </c>
      <c r="AT577" t="str">
        <f ca="1"/>
        <v>Acct  6 - Platinum</v>
      </c>
      <c r="AU577" t="str">
        <f ca="1"/>
        <v>Tidal</v>
      </c>
      <c r="AV577">
        <f ca="1"/>
        <v>46626</v>
      </c>
      <c r="AW577">
        <f ca="1"/>
        <v>-5875.82</v>
      </c>
      <c r="AX577" t="str">
        <f ca="1"/>
        <v>Acct  7 - Visa Go</v>
      </c>
      <c r="AY577" t="str">
        <f ca="1"/>
        <v>Tidal</v>
      </c>
      <c r="AZ577">
        <f ca="1"/>
        <v>46626</v>
      </c>
      <c r="BA577">
        <f ca="1"/>
        <v>-4271.75</v>
      </c>
      <c r="BB577" t="str">
        <f ca="1"/>
        <v>Acct  8 - CareCredit</v>
      </c>
      <c r="BC577" t="str">
        <f ca="1"/>
        <v>Tidal</v>
      </c>
      <c r="BD577">
        <f ca="1"/>
        <v>46626</v>
      </c>
      <c r="BE577">
        <f ca="1"/>
        <v>0</v>
      </c>
      <c r="BF577" t="str">
        <f ca="1"/>
        <v>Acct  9 - Costco</v>
      </c>
      <c r="BG577" t="str">
        <f ca="1"/>
        <v>Tidal</v>
      </c>
      <c r="BH577">
        <f ca="1"/>
        <v>46626</v>
      </c>
      <c r="BI577">
        <f ca="1"/>
        <v>2520</v>
      </c>
      <c r="BJ577" t="str">
        <f ca="1"/>
        <v xml:space="preserve">Acct 10 - </v>
      </c>
      <c r="BK577" t="str">
        <f ca="1"/>
        <v>Tidal</v>
      </c>
      <c r="BL577">
        <f ca="1"/>
        <v>46626</v>
      </c>
      <c r="BM577">
        <f ca="1"/>
        <v>17684.830000000002</v>
      </c>
      <c r="BN577" t="str">
        <f ca="1"/>
        <v xml:space="preserve"> Checking</v>
      </c>
      <c r="BO577" t="str">
        <f ca="1"/>
        <v>Tidal</v>
      </c>
      <c r="BP577">
        <f ca="1"/>
        <v>46626</v>
      </c>
      <c r="BQ577">
        <f ca="1"/>
        <v>-10875.61</v>
      </c>
      <c r="BR577" t="str">
        <f ca="1"/>
        <v xml:space="preserve"> Credit</v>
      </c>
      <c r="BS577" t="str">
        <f ca="1"/>
        <v>Tidal</v>
      </c>
      <c r="BT577">
        <f ca="1"/>
        <v>46626</v>
      </c>
      <c r="BU577">
        <f ca="1"/>
        <v>39776.86</v>
      </c>
      <c r="BV577" t="str">
        <f ca="1"/>
        <v xml:space="preserve"> Savings</v>
      </c>
      <c r="BW577" t="str">
        <f ca="1"/>
        <v>Tidal</v>
      </c>
      <c r="BX577">
        <f ca="1"/>
        <v>46626</v>
      </c>
      <c r="BY577">
        <f ca="1"/>
        <v>49106.080000000002</v>
      </c>
      <c r="BZ577" t="str">
        <f ca="1"/>
        <v xml:space="preserve"> Net Worth</v>
      </c>
    </row>
    <row r="578" spans="1:78" x14ac:dyDescent="0.25">
      <c r="A578" t="str">
        <f ca="1"/>
        <v>Tidal</v>
      </c>
      <c r="B578" s="8">
        <f ca="1"/>
        <v>46626</v>
      </c>
      <c r="C578" s="107">
        <f ca="1"/>
        <v>2857.0500000000047</v>
      </c>
      <c r="D578" t="str">
        <f ca="1"/>
        <v>Acct  1 - US Bank</v>
      </c>
      <c r="F578" t="str">
        <f ca="1"/>
        <v>Costco Citi</v>
      </c>
      <c r="G578" s="8">
        <f ca="1"/>
        <v>46627</v>
      </c>
      <c r="H578" s="107">
        <f ca="1"/>
        <v>17544.830000000002</v>
      </c>
      <c r="I578" s="107">
        <f ca="1"/>
        <v>-10875.61</v>
      </c>
      <c r="J578" s="107">
        <f ca="1"/>
        <v>39776.86</v>
      </c>
      <c r="K578" s="107">
        <f ca="1"/>
        <v>49106.080000000002</v>
      </c>
      <c r="L578" s="107">
        <f ca="1"/>
        <v>2717.0500000000047</v>
      </c>
      <c r="M578" s="107">
        <f ca="1"/>
        <v>14827.779999999997</v>
      </c>
      <c r="N578" s="107">
        <f ca="1"/>
        <v>27600.39</v>
      </c>
      <c r="O578" s="107">
        <f ca="1"/>
        <v>114.43</v>
      </c>
      <c r="P578" s="107">
        <f ca="1"/>
        <v>12062.04</v>
      </c>
      <c r="Q578" s="107">
        <f ca="1"/>
        <v>-728.04</v>
      </c>
      <c r="R578" s="107">
        <f ca="1"/>
        <v>-5875.82</v>
      </c>
      <c r="S578" s="107">
        <f ca="1"/>
        <v>-4271.75</v>
      </c>
      <c r="T578" s="107">
        <f ca="1"/>
        <v>0</v>
      </c>
      <c r="U578" s="107">
        <f ca="1"/>
        <v>2660</v>
      </c>
      <c r="W578" t="str">
        <f ca="1"/>
        <v>Costco Citi</v>
      </c>
      <c r="X578">
        <f ca="1"/>
        <v>46627</v>
      </c>
      <c r="Y578">
        <f ca="1"/>
        <v>2717.0500000000047</v>
      </c>
      <c r="Z578" t="str">
        <f ca="1"/>
        <v>Acct  1 - US Bank</v>
      </c>
      <c r="AA578" t="str">
        <f ca="1"/>
        <v>Costco Citi</v>
      </c>
      <c r="AB578">
        <f ca="1"/>
        <v>46627</v>
      </c>
      <c r="AC578">
        <f ca="1"/>
        <v>14827.779999999997</v>
      </c>
      <c r="AD578" t="str">
        <f ca="1"/>
        <v>Acct  2 - Wells Fargo</v>
      </c>
      <c r="AE578" t="str">
        <f ca="1"/>
        <v>Costco Citi</v>
      </c>
      <c r="AF578">
        <f ca="1"/>
        <v>46627</v>
      </c>
      <c r="AG578">
        <f ca="1"/>
        <v>27600.39</v>
      </c>
      <c r="AH578" t="str">
        <f ca="1"/>
        <v>Acct  3 - ADP</v>
      </c>
      <c r="AI578" t="str">
        <f ca="1"/>
        <v>Costco Citi</v>
      </c>
      <c r="AJ578">
        <f ca="1"/>
        <v>46627</v>
      </c>
      <c r="AK578">
        <f ca="1"/>
        <v>114.43</v>
      </c>
      <c r="AL578" t="str">
        <f ca="1"/>
        <v>Acct  4 - Marcus</v>
      </c>
      <c r="AM578" t="str">
        <f ca="1"/>
        <v>Costco Citi</v>
      </c>
      <c r="AN578">
        <f ca="1"/>
        <v>46627</v>
      </c>
      <c r="AO578">
        <f ca="1"/>
        <v>12062.04</v>
      </c>
      <c r="AP578" t="str">
        <f ca="1"/>
        <v>Acct  5 - T.Rowe Price</v>
      </c>
      <c r="AQ578" t="str">
        <f ca="1"/>
        <v>Costco Citi</v>
      </c>
      <c r="AR578">
        <f ca="1"/>
        <v>46627</v>
      </c>
      <c r="AS578">
        <f ca="1"/>
        <v>-728.04</v>
      </c>
      <c r="AT578" t="str">
        <f ca="1"/>
        <v>Acct  6 - Platinum</v>
      </c>
      <c r="AU578" t="str">
        <f ca="1"/>
        <v>Costco Citi</v>
      </c>
      <c r="AV578">
        <f ca="1"/>
        <v>46627</v>
      </c>
      <c r="AW578">
        <f ca="1"/>
        <v>-5875.82</v>
      </c>
      <c r="AX578" t="str">
        <f ca="1"/>
        <v>Acct  7 - Visa Go</v>
      </c>
      <c r="AY578" t="str">
        <f ca="1"/>
        <v>Costco Citi</v>
      </c>
      <c r="AZ578">
        <f ca="1"/>
        <v>46627</v>
      </c>
      <c r="BA578">
        <f ca="1"/>
        <v>-4271.75</v>
      </c>
      <c r="BB578" t="str">
        <f ca="1"/>
        <v>Acct  8 - CareCredit</v>
      </c>
      <c r="BC578" t="str">
        <f ca="1"/>
        <v>Costco Citi</v>
      </c>
      <c r="BD578">
        <f ca="1"/>
        <v>46627</v>
      </c>
      <c r="BE578">
        <f ca="1"/>
        <v>0</v>
      </c>
      <c r="BF578" t="str">
        <f ca="1"/>
        <v>Acct  9 - Costco</v>
      </c>
      <c r="BG578" t="str">
        <f ca="1"/>
        <v>Costco Citi</v>
      </c>
      <c r="BH578">
        <f ca="1"/>
        <v>46627</v>
      </c>
      <c r="BI578">
        <f ca="1"/>
        <v>2660</v>
      </c>
      <c r="BJ578" t="str">
        <f ca="1"/>
        <v xml:space="preserve">Acct 10 - </v>
      </c>
      <c r="BK578" t="str">
        <f ca="1"/>
        <v>Costco Citi</v>
      </c>
      <c r="BL578">
        <f ca="1"/>
        <v>46627</v>
      </c>
      <c r="BM578">
        <f ca="1"/>
        <v>17544.830000000002</v>
      </c>
      <c r="BN578" t="str">
        <f ca="1"/>
        <v xml:space="preserve"> Checking</v>
      </c>
      <c r="BO578" t="str">
        <f ca="1"/>
        <v>Costco Citi</v>
      </c>
      <c r="BP578">
        <f ca="1"/>
        <v>46627</v>
      </c>
      <c r="BQ578">
        <f ca="1"/>
        <v>-10875.61</v>
      </c>
      <c r="BR578" t="str">
        <f ca="1"/>
        <v xml:space="preserve"> Credit</v>
      </c>
      <c r="BS578" t="str">
        <f ca="1"/>
        <v>Costco Citi</v>
      </c>
      <c r="BT578">
        <f ca="1"/>
        <v>46627</v>
      </c>
      <c r="BU578">
        <f ca="1"/>
        <v>39776.86</v>
      </c>
      <c r="BV578" t="str">
        <f ca="1"/>
        <v xml:space="preserve"> Savings</v>
      </c>
      <c r="BW578" t="str">
        <f ca="1"/>
        <v>Costco Citi</v>
      </c>
      <c r="BX578">
        <f ca="1"/>
        <v>46627</v>
      </c>
      <c r="BY578">
        <f ca="1"/>
        <v>49106.080000000002</v>
      </c>
      <c r="BZ578" t="str">
        <f ca="1"/>
        <v xml:space="preserve"> Net Worth</v>
      </c>
    </row>
    <row r="579" spans="1:78" x14ac:dyDescent="0.25">
      <c r="A579" t="str">
        <f ca="1"/>
        <v>Costco Citi</v>
      </c>
      <c r="B579" s="8">
        <f ca="1"/>
        <v>46627</v>
      </c>
      <c r="C579" s="107">
        <f ca="1"/>
        <v>2717.0500000000047</v>
      </c>
      <c r="D579" t="str">
        <f ca="1"/>
        <v>Acct  1 - US Bank</v>
      </c>
      <c r="F579" t="str">
        <f ca="1"/>
        <v>Kulo Transfer</v>
      </c>
      <c r="G579" s="8">
        <f ca="1"/>
        <v>46627</v>
      </c>
      <c r="H579" s="107">
        <f ca="1"/>
        <v>18594.830000000002</v>
      </c>
      <c r="I579" s="107">
        <f ca="1"/>
        <v>-10875.61</v>
      </c>
      <c r="J579" s="107">
        <f ca="1"/>
        <v>39776.86</v>
      </c>
      <c r="K579" s="107">
        <f ca="1"/>
        <v>50156.08</v>
      </c>
      <c r="L579" s="107">
        <f ca="1"/>
        <v>3767.0500000000047</v>
      </c>
      <c r="M579" s="107">
        <f ca="1"/>
        <v>14827.779999999997</v>
      </c>
      <c r="N579" s="107">
        <f ca="1"/>
        <v>27600.39</v>
      </c>
      <c r="O579" s="107">
        <f ca="1"/>
        <v>114.43</v>
      </c>
      <c r="P579" s="107">
        <f ca="1"/>
        <v>12062.04</v>
      </c>
      <c r="Q579" s="107">
        <f ca="1"/>
        <v>-728.04</v>
      </c>
      <c r="R579" s="107">
        <f ca="1"/>
        <v>-5875.82</v>
      </c>
      <c r="S579" s="107">
        <f ca="1"/>
        <v>-4271.75</v>
      </c>
      <c r="T579" s="107">
        <f ca="1"/>
        <v>0</v>
      </c>
      <c r="U579" s="107">
        <f ca="1"/>
        <v>2660</v>
      </c>
      <c r="W579" t="str">
        <f ca="1"/>
        <v>Kulo Transfer</v>
      </c>
      <c r="X579">
        <f ca="1"/>
        <v>46627</v>
      </c>
      <c r="Y579">
        <f ca="1"/>
        <v>3767.0500000000047</v>
      </c>
      <c r="Z579" t="str">
        <f ca="1"/>
        <v>Acct  1 - US Bank</v>
      </c>
      <c r="AA579" t="str">
        <f ca="1"/>
        <v>Kulo Transfer</v>
      </c>
      <c r="AB579">
        <f ca="1"/>
        <v>46627</v>
      </c>
      <c r="AC579">
        <f ca="1"/>
        <v>14827.779999999997</v>
      </c>
      <c r="AD579" t="str">
        <f ca="1"/>
        <v>Acct  2 - Wells Fargo</v>
      </c>
      <c r="AE579" t="str">
        <f ca="1"/>
        <v>Kulo Transfer</v>
      </c>
      <c r="AF579">
        <f ca="1"/>
        <v>46627</v>
      </c>
      <c r="AG579">
        <f ca="1"/>
        <v>27600.39</v>
      </c>
      <c r="AH579" t="str">
        <f ca="1"/>
        <v>Acct  3 - ADP</v>
      </c>
      <c r="AI579" t="str">
        <f ca="1"/>
        <v>Kulo Transfer</v>
      </c>
      <c r="AJ579">
        <f ca="1"/>
        <v>46627</v>
      </c>
      <c r="AK579">
        <f ca="1"/>
        <v>114.43</v>
      </c>
      <c r="AL579" t="str">
        <f ca="1"/>
        <v>Acct  4 - Marcus</v>
      </c>
      <c r="AM579" t="str">
        <f ca="1"/>
        <v>Kulo Transfer</v>
      </c>
      <c r="AN579">
        <f ca="1"/>
        <v>46627</v>
      </c>
      <c r="AO579">
        <f ca="1"/>
        <v>12062.04</v>
      </c>
      <c r="AP579" t="str">
        <f ca="1"/>
        <v>Acct  5 - T.Rowe Price</v>
      </c>
      <c r="AQ579" t="str">
        <f ca="1"/>
        <v>Kulo Transfer</v>
      </c>
      <c r="AR579">
        <f ca="1"/>
        <v>46627</v>
      </c>
      <c r="AS579">
        <f ca="1"/>
        <v>-728.04</v>
      </c>
      <c r="AT579" t="str">
        <f ca="1"/>
        <v>Acct  6 - Platinum</v>
      </c>
      <c r="AU579" t="str">
        <f ca="1"/>
        <v>Kulo Transfer</v>
      </c>
      <c r="AV579">
        <f ca="1"/>
        <v>46627</v>
      </c>
      <c r="AW579">
        <f ca="1"/>
        <v>-5875.82</v>
      </c>
      <c r="AX579" t="str">
        <f ca="1"/>
        <v>Acct  7 - Visa Go</v>
      </c>
      <c r="AY579" t="str">
        <f ca="1"/>
        <v>Kulo Transfer</v>
      </c>
      <c r="AZ579">
        <f ca="1"/>
        <v>46627</v>
      </c>
      <c r="BA579">
        <f ca="1"/>
        <v>-4271.75</v>
      </c>
      <c r="BB579" t="str">
        <f ca="1"/>
        <v>Acct  8 - CareCredit</v>
      </c>
      <c r="BC579" t="str">
        <f ca="1"/>
        <v>Kulo Transfer</v>
      </c>
      <c r="BD579">
        <f ca="1"/>
        <v>46627</v>
      </c>
      <c r="BE579">
        <f ca="1"/>
        <v>0</v>
      </c>
      <c r="BF579" t="str">
        <f ca="1"/>
        <v>Acct  9 - Costco</v>
      </c>
      <c r="BG579" t="str">
        <f ca="1"/>
        <v>Kulo Transfer</v>
      </c>
      <c r="BH579">
        <f ca="1"/>
        <v>46627</v>
      </c>
      <c r="BI579">
        <f ca="1"/>
        <v>2660</v>
      </c>
      <c r="BJ579" t="str">
        <f ca="1"/>
        <v xml:space="preserve">Acct 10 - </v>
      </c>
      <c r="BK579" t="str">
        <f ca="1"/>
        <v>Kulo Transfer</v>
      </c>
      <c r="BL579">
        <f ca="1"/>
        <v>46627</v>
      </c>
      <c r="BM579">
        <f ca="1"/>
        <v>18594.830000000002</v>
      </c>
      <c r="BN579" t="str">
        <f ca="1"/>
        <v xml:space="preserve"> Checking</v>
      </c>
      <c r="BO579" t="str">
        <f ca="1"/>
        <v>Kulo Transfer</v>
      </c>
      <c r="BP579">
        <f ca="1"/>
        <v>46627</v>
      </c>
      <c r="BQ579">
        <f ca="1"/>
        <v>-10875.61</v>
      </c>
      <c r="BR579" t="str">
        <f ca="1"/>
        <v xml:space="preserve"> Credit</v>
      </c>
      <c r="BS579" t="str">
        <f ca="1"/>
        <v>Kulo Transfer</v>
      </c>
      <c r="BT579">
        <f ca="1"/>
        <v>46627</v>
      </c>
      <c r="BU579">
        <f ca="1"/>
        <v>39776.86</v>
      </c>
      <c r="BV579" t="str">
        <f ca="1"/>
        <v xml:space="preserve"> Savings</v>
      </c>
      <c r="BW579" t="str">
        <f ca="1"/>
        <v>Kulo Transfer</v>
      </c>
      <c r="BX579">
        <f ca="1"/>
        <v>46627</v>
      </c>
      <c r="BY579">
        <f ca="1"/>
        <v>50156.08</v>
      </c>
      <c r="BZ579" t="str">
        <f ca="1"/>
        <v xml:space="preserve"> Net Worth</v>
      </c>
    </row>
    <row r="580" spans="1:78" x14ac:dyDescent="0.25">
      <c r="A580" t="str">
        <f ca="1"/>
        <v>Kulo Transfer</v>
      </c>
      <c r="B580" s="8">
        <f ca="1"/>
        <v>46627</v>
      </c>
      <c r="C580" s="107">
        <f ca="1"/>
        <v>3767.0500000000047</v>
      </c>
      <c r="D580" t="str">
        <f ca="1"/>
        <v>Acct  1 - US Bank</v>
      </c>
      <c r="F580" t="str">
        <f ca="1"/>
        <v>Kulo SDGE</v>
      </c>
      <c r="G580" s="8">
        <f ca="1"/>
        <v>46627</v>
      </c>
      <c r="H580" s="107">
        <f ca="1"/>
        <v>18512.830000000002</v>
      </c>
      <c r="I580" s="107">
        <f ca="1"/>
        <v>-10875.61</v>
      </c>
      <c r="J580" s="107">
        <f ca="1"/>
        <v>39776.86</v>
      </c>
      <c r="K580" s="107">
        <f ca="1"/>
        <v>50074.080000000002</v>
      </c>
      <c r="L580" s="107">
        <f ca="1"/>
        <v>3685.0500000000047</v>
      </c>
      <c r="M580" s="107">
        <f ca="1"/>
        <v>14827.779999999997</v>
      </c>
      <c r="N580" s="107">
        <f ca="1"/>
        <v>27600.39</v>
      </c>
      <c r="O580" s="107">
        <f ca="1"/>
        <v>114.43</v>
      </c>
      <c r="P580" s="107">
        <f ca="1"/>
        <v>12062.04</v>
      </c>
      <c r="Q580" s="107">
        <f ca="1"/>
        <v>-728.04</v>
      </c>
      <c r="R580" s="107">
        <f ca="1"/>
        <v>-5875.82</v>
      </c>
      <c r="S580" s="107">
        <f ca="1"/>
        <v>-4271.75</v>
      </c>
      <c r="T580" s="107">
        <f ca="1"/>
        <v>0</v>
      </c>
      <c r="U580" s="107">
        <f ca="1"/>
        <v>2660</v>
      </c>
      <c r="W580" t="str">
        <f ca="1"/>
        <v>Kulo SDGE</v>
      </c>
      <c r="X580">
        <f ca="1"/>
        <v>46627</v>
      </c>
      <c r="Y580">
        <f ca="1"/>
        <v>3685.0500000000047</v>
      </c>
      <c r="Z580" t="str">
        <f ca="1"/>
        <v>Acct  1 - US Bank</v>
      </c>
      <c r="AA580" t="str">
        <f ca="1"/>
        <v>Kulo SDGE</v>
      </c>
      <c r="AB580">
        <f ca="1"/>
        <v>46627</v>
      </c>
      <c r="AC580">
        <f ca="1"/>
        <v>14827.779999999997</v>
      </c>
      <c r="AD580" t="str">
        <f ca="1"/>
        <v>Acct  2 - Wells Fargo</v>
      </c>
      <c r="AE580" t="str">
        <f ca="1"/>
        <v>Kulo SDGE</v>
      </c>
      <c r="AF580">
        <f ca="1"/>
        <v>46627</v>
      </c>
      <c r="AG580">
        <f ca="1"/>
        <v>27600.39</v>
      </c>
      <c r="AH580" t="str">
        <f ca="1"/>
        <v>Acct  3 - ADP</v>
      </c>
      <c r="AI580" t="str">
        <f ca="1"/>
        <v>Kulo SDGE</v>
      </c>
      <c r="AJ580">
        <f ca="1"/>
        <v>46627</v>
      </c>
      <c r="AK580">
        <f ca="1"/>
        <v>114.43</v>
      </c>
      <c r="AL580" t="str">
        <f ca="1"/>
        <v>Acct  4 - Marcus</v>
      </c>
      <c r="AM580" t="str">
        <f ca="1"/>
        <v>Kulo SDGE</v>
      </c>
      <c r="AN580">
        <f ca="1"/>
        <v>46627</v>
      </c>
      <c r="AO580">
        <f ca="1"/>
        <v>12062.04</v>
      </c>
      <c r="AP580" t="str">
        <f ca="1"/>
        <v>Acct  5 - T.Rowe Price</v>
      </c>
      <c r="AQ580" t="str">
        <f ca="1"/>
        <v>Kulo SDGE</v>
      </c>
      <c r="AR580">
        <f ca="1"/>
        <v>46627</v>
      </c>
      <c r="AS580">
        <f ca="1"/>
        <v>-728.04</v>
      </c>
      <c r="AT580" t="str">
        <f ca="1"/>
        <v>Acct  6 - Platinum</v>
      </c>
      <c r="AU580" t="str">
        <f ca="1"/>
        <v>Kulo SDGE</v>
      </c>
      <c r="AV580">
        <f ca="1"/>
        <v>46627</v>
      </c>
      <c r="AW580">
        <f ca="1"/>
        <v>-5875.82</v>
      </c>
      <c r="AX580" t="str">
        <f ca="1"/>
        <v>Acct  7 - Visa Go</v>
      </c>
      <c r="AY580" t="str">
        <f ca="1"/>
        <v>Kulo SDGE</v>
      </c>
      <c r="AZ580">
        <f ca="1"/>
        <v>46627</v>
      </c>
      <c r="BA580">
        <f ca="1"/>
        <v>-4271.75</v>
      </c>
      <c r="BB580" t="str">
        <f ca="1"/>
        <v>Acct  8 - CareCredit</v>
      </c>
      <c r="BC580" t="str">
        <f ca="1"/>
        <v>Kulo SDGE</v>
      </c>
      <c r="BD580">
        <f ca="1"/>
        <v>46627</v>
      </c>
      <c r="BE580">
        <f ca="1"/>
        <v>0</v>
      </c>
      <c r="BF580" t="str">
        <f ca="1"/>
        <v>Acct  9 - Costco</v>
      </c>
      <c r="BG580" t="str">
        <f ca="1"/>
        <v>Kulo SDGE</v>
      </c>
      <c r="BH580">
        <f ca="1"/>
        <v>46627</v>
      </c>
      <c r="BI580">
        <f ca="1"/>
        <v>2660</v>
      </c>
      <c r="BJ580" t="str">
        <f ca="1"/>
        <v xml:space="preserve">Acct 10 - </v>
      </c>
      <c r="BK580" t="str">
        <f ca="1"/>
        <v>Kulo SDGE</v>
      </c>
      <c r="BL580">
        <f ca="1"/>
        <v>46627</v>
      </c>
      <c r="BM580">
        <f ca="1"/>
        <v>18512.830000000002</v>
      </c>
      <c r="BN580" t="str">
        <f ca="1"/>
        <v xml:space="preserve"> Checking</v>
      </c>
      <c r="BO580" t="str">
        <f ca="1"/>
        <v>Kulo SDGE</v>
      </c>
      <c r="BP580">
        <f ca="1"/>
        <v>46627</v>
      </c>
      <c r="BQ580">
        <f ca="1"/>
        <v>-10875.61</v>
      </c>
      <c r="BR580" t="str">
        <f ca="1"/>
        <v xml:space="preserve"> Credit</v>
      </c>
      <c r="BS580" t="str">
        <f ca="1"/>
        <v>Kulo SDGE</v>
      </c>
      <c r="BT580">
        <f ca="1"/>
        <v>46627</v>
      </c>
      <c r="BU580">
        <f ca="1"/>
        <v>39776.86</v>
      </c>
      <c r="BV580" t="str">
        <f ca="1"/>
        <v xml:space="preserve"> Savings</v>
      </c>
      <c r="BW580" t="str">
        <f ca="1"/>
        <v>Kulo SDGE</v>
      </c>
      <c r="BX580">
        <f ca="1"/>
        <v>46627</v>
      </c>
      <c r="BY580">
        <f ca="1"/>
        <v>50074.080000000002</v>
      </c>
      <c r="BZ580" t="str">
        <f ca="1"/>
        <v xml:space="preserve"> Net Worth</v>
      </c>
    </row>
    <row r="581" spans="1:78" x14ac:dyDescent="0.25">
      <c r="A581" t="str">
        <f ca="1"/>
        <v>Kulo SDGE</v>
      </c>
      <c r="B581" s="8">
        <f ca="1"/>
        <v>46627</v>
      </c>
      <c r="C581" s="107">
        <f ca="1"/>
        <v>3685.0500000000047</v>
      </c>
      <c r="D581" t="str">
        <f ca="1"/>
        <v>Acct  1 - US Bank</v>
      </c>
      <c r="F581" t="str">
        <f ca="1"/>
        <v>Groceries</v>
      </c>
      <c r="G581" s="8">
        <f ca="1"/>
        <v>46627</v>
      </c>
      <c r="H581" s="107">
        <f ca="1"/>
        <v>18312.830000000002</v>
      </c>
      <c r="I581" s="107">
        <f ca="1"/>
        <v>-10875.61</v>
      </c>
      <c r="J581" s="107">
        <f ca="1"/>
        <v>39776.86</v>
      </c>
      <c r="K581" s="107">
        <f ca="1"/>
        <v>49874.080000000002</v>
      </c>
      <c r="L581" s="107">
        <f ca="1"/>
        <v>3685.0500000000047</v>
      </c>
      <c r="M581" s="107">
        <f ca="1"/>
        <v>14627.779999999997</v>
      </c>
      <c r="N581" s="107">
        <f ca="1"/>
        <v>27600.39</v>
      </c>
      <c r="O581" s="107">
        <f ca="1"/>
        <v>114.43</v>
      </c>
      <c r="P581" s="107">
        <f ca="1"/>
        <v>12062.04</v>
      </c>
      <c r="Q581" s="107">
        <f ca="1"/>
        <v>-728.04</v>
      </c>
      <c r="R581" s="107">
        <f ca="1"/>
        <v>-5875.82</v>
      </c>
      <c r="S581" s="107">
        <f ca="1"/>
        <v>-4271.75</v>
      </c>
      <c r="T581" s="107">
        <f ca="1"/>
        <v>0</v>
      </c>
      <c r="U581" s="107">
        <f ca="1"/>
        <v>2660</v>
      </c>
      <c r="W581" t="str">
        <f ca="1"/>
        <v>Groceries</v>
      </c>
      <c r="X581">
        <f ca="1"/>
        <v>46627</v>
      </c>
      <c r="Y581">
        <f ca="1"/>
        <v>3685.0500000000047</v>
      </c>
      <c r="Z581" t="str">
        <f ca="1"/>
        <v>Acct  1 - US Bank</v>
      </c>
      <c r="AA581" t="str">
        <f ca="1"/>
        <v>Groceries</v>
      </c>
      <c r="AB581">
        <f ca="1"/>
        <v>46627</v>
      </c>
      <c r="AC581">
        <f ca="1"/>
        <v>14627.779999999997</v>
      </c>
      <c r="AD581" t="str">
        <f ca="1"/>
        <v>Acct  2 - Wells Fargo</v>
      </c>
      <c r="AE581" t="str">
        <f ca="1"/>
        <v>Groceries</v>
      </c>
      <c r="AF581">
        <f ca="1"/>
        <v>46627</v>
      </c>
      <c r="AG581">
        <f ca="1"/>
        <v>27600.39</v>
      </c>
      <c r="AH581" t="str">
        <f ca="1"/>
        <v>Acct  3 - ADP</v>
      </c>
      <c r="AI581" t="str">
        <f ca="1"/>
        <v>Groceries</v>
      </c>
      <c r="AJ581">
        <f ca="1"/>
        <v>46627</v>
      </c>
      <c r="AK581">
        <f ca="1"/>
        <v>114.43</v>
      </c>
      <c r="AL581" t="str">
        <f ca="1"/>
        <v>Acct  4 - Marcus</v>
      </c>
      <c r="AM581" t="str">
        <f ca="1"/>
        <v>Groceries</v>
      </c>
      <c r="AN581">
        <f ca="1"/>
        <v>46627</v>
      </c>
      <c r="AO581">
        <f ca="1"/>
        <v>12062.04</v>
      </c>
      <c r="AP581" t="str">
        <f ca="1"/>
        <v>Acct  5 - T.Rowe Price</v>
      </c>
      <c r="AQ581" t="str">
        <f ca="1"/>
        <v>Groceries</v>
      </c>
      <c r="AR581">
        <f ca="1"/>
        <v>46627</v>
      </c>
      <c r="AS581">
        <f ca="1"/>
        <v>-728.04</v>
      </c>
      <c r="AT581" t="str">
        <f ca="1"/>
        <v>Acct  6 - Platinum</v>
      </c>
      <c r="AU581" t="str">
        <f ca="1"/>
        <v>Groceries</v>
      </c>
      <c r="AV581">
        <f ca="1"/>
        <v>46627</v>
      </c>
      <c r="AW581">
        <f ca="1"/>
        <v>-5875.82</v>
      </c>
      <c r="AX581" t="str">
        <f ca="1"/>
        <v>Acct  7 - Visa Go</v>
      </c>
      <c r="AY581" t="str">
        <f ca="1"/>
        <v>Groceries</v>
      </c>
      <c r="AZ581">
        <f ca="1"/>
        <v>46627</v>
      </c>
      <c r="BA581">
        <f ca="1"/>
        <v>-4271.75</v>
      </c>
      <c r="BB581" t="str">
        <f ca="1"/>
        <v>Acct  8 - CareCredit</v>
      </c>
      <c r="BC581" t="str">
        <f ca="1"/>
        <v>Groceries</v>
      </c>
      <c r="BD581">
        <f ca="1"/>
        <v>46627</v>
      </c>
      <c r="BE581">
        <f ca="1"/>
        <v>0</v>
      </c>
      <c r="BF581" t="str">
        <f ca="1"/>
        <v>Acct  9 - Costco</v>
      </c>
      <c r="BG581" t="str">
        <f ca="1"/>
        <v>Groceries</v>
      </c>
      <c r="BH581">
        <f ca="1"/>
        <v>46627</v>
      </c>
      <c r="BI581">
        <f ca="1"/>
        <v>2660</v>
      </c>
      <c r="BJ581" t="str">
        <f ca="1"/>
        <v xml:space="preserve">Acct 10 - </v>
      </c>
      <c r="BK581" t="str">
        <f ca="1"/>
        <v>Groceries</v>
      </c>
      <c r="BL581">
        <f ca="1"/>
        <v>46627</v>
      </c>
      <c r="BM581">
        <f ca="1"/>
        <v>18312.830000000002</v>
      </c>
      <c r="BN581" t="str">
        <f ca="1"/>
        <v xml:space="preserve"> Checking</v>
      </c>
      <c r="BO581" t="str">
        <f ca="1"/>
        <v>Groceries</v>
      </c>
      <c r="BP581">
        <f ca="1"/>
        <v>46627</v>
      </c>
      <c r="BQ581">
        <f ca="1"/>
        <v>-10875.61</v>
      </c>
      <c r="BR581" t="str">
        <f ca="1"/>
        <v xml:space="preserve"> Credit</v>
      </c>
      <c r="BS581" t="str">
        <f ca="1"/>
        <v>Groceries</v>
      </c>
      <c r="BT581">
        <f ca="1"/>
        <v>46627</v>
      </c>
      <c r="BU581">
        <f ca="1"/>
        <v>39776.86</v>
      </c>
      <c r="BV581" t="str">
        <f ca="1"/>
        <v xml:space="preserve"> Savings</v>
      </c>
      <c r="BW581" t="str">
        <f ca="1"/>
        <v>Groceries</v>
      </c>
      <c r="BX581">
        <f ca="1"/>
        <v>46627</v>
      </c>
      <c r="BY581">
        <f ca="1"/>
        <v>49874.080000000002</v>
      </c>
      <c r="BZ581" t="str">
        <f ca="1"/>
        <v xml:space="preserve"> Net Worth</v>
      </c>
    </row>
    <row r="582" spans="1:78" x14ac:dyDescent="0.25">
      <c r="A582" t="str">
        <f ca="1"/>
        <v>Groceries</v>
      </c>
      <c r="B582" s="8">
        <f ca="1"/>
        <v>46627</v>
      </c>
      <c r="C582" s="107">
        <f ca="1"/>
        <v>3685.0500000000047</v>
      </c>
      <c r="D582" t="str">
        <f ca="1"/>
        <v>Acct  1 - US Bank</v>
      </c>
      <c r="F582" t="str">
        <f ca="1"/>
        <v>Food &amp; Drinks</v>
      </c>
      <c r="G582" s="8">
        <f ca="1"/>
        <v>46627</v>
      </c>
      <c r="H582" s="107">
        <f ca="1"/>
        <v>18112.830000000002</v>
      </c>
      <c r="I582" s="107">
        <f ca="1"/>
        <v>-10875.61</v>
      </c>
      <c r="J582" s="107">
        <f ca="1"/>
        <v>39776.86</v>
      </c>
      <c r="K582" s="107">
        <f ca="1"/>
        <v>49674.080000000002</v>
      </c>
      <c r="L582" s="107">
        <f ca="1"/>
        <v>3685.0500000000047</v>
      </c>
      <c r="M582" s="107">
        <f ca="1"/>
        <v>14427.779999999997</v>
      </c>
      <c r="N582" s="107">
        <f ca="1"/>
        <v>27600.39</v>
      </c>
      <c r="O582" s="107">
        <f ca="1"/>
        <v>114.43</v>
      </c>
      <c r="P582" s="107">
        <f ca="1"/>
        <v>12062.04</v>
      </c>
      <c r="Q582" s="107">
        <f ca="1"/>
        <v>-728.04</v>
      </c>
      <c r="R582" s="107">
        <f ca="1"/>
        <v>-5875.82</v>
      </c>
      <c r="S582" s="107">
        <f ca="1"/>
        <v>-4271.75</v>
      </c>
      <c r="T582" s="107">
        <f ca="1"/>
        <v>0</v>
      </c>
      <c r="U582" s="107">
        <f ca="1"/>
        <v>2660</v>
      </c>
      <c r="W582" t="str">
        <f ca="1"/>
        <v>Food &amp; Drinks</v>
      </c>
      <c r="X582">
        <f ca="1"/>
        <v>46627</v>
      </c>
      <c r="Y582">
        <f ca="1"/>
        <v>3685.0500000000047</v>
      </c>
      <c r="Z582" t="str">
        <f ca="1"/>
        <v>Acct  1 - US Bank</v>
      </c>
      <c r="AA582" t="str">
        <f ca="1"/>
        <v>Food &amp; Drinks</v>
      </c>
      <c r="AB582">
        <f ca="1"/>
        <v>46627</v>
      </c>
      <c r="AC582">
        <f ca="1"/>
        <v>14427.779999999997</v>
      </c>
      <c r="AD582" t="str">
        <f ca="1"/>
        <v>Acct  2 - Wells Fargo</v>
      </c>
      <c r="AE582" t="str">
        <f ca="1"/>
        <v>Food &amp; Drinks</v>
      </c>
      <c r="AF582">
        <f ca="1"/>
        <v>46627</v>
      </c>
      <c r="AG582">
        <f ca="1"/>
        <v>27600.39</v>
      </c>
      <c r="AH582" t="str">
        <f ca="1"/>
        <v>Acct  3 - ADP</v>
      </c>
      <c r="AI582" t="str">
        <f ca="1"/>
        <v>Food &amp; Drinks</v>
      </c>
      <c r="AJ582">
        <f ca="1"/>
        <v>46627</v>
      </c>
      <c r="AK582">
        <f ca="1"/>
        <v>114.43</v>
      </c>
      <c r="AL582" t="str">
        <f ca="1"/>
        <v>Acct  4 - Marcus</v>
      </c>
      <c r="AM582" t="str">
        <f ca="1"/>
        <v>Food &amp; Drinks</v>
      </c>
      <c r="AN582">
        <f ca="1"/>
        <v>46627</v>
      </c>
      <c r="AO582">
        <f ca="1"/>
        <v>12062.04</v>
      </c>
      <c r="AP582" t="str">
        <f ca="1"/>
        <v>Acct  5 - T.Rowe Price</v>
      </c>
      <c r="AQ582" t="str">
        <f ca="1"/>
        <v>Food &amp; Drinks</v>
      </c>
      <c r="AR582">
        <f ca="1"/>
        <v>46627</v>
      </c>
      <c r="AS582">
        <f ca="1"/>
        <v>-728.04</v>
      </c>
      <c r="AT582" t="str">
        <f ca="1"/>
        <v>Acct  6 - Platinum</v>
      </c>
      <c r="AU582" t="str">
        <f ca="1"/>
        <v>Food &amp; Drinks</v>
      </c>
      <c r="AV582">
        <f ca="1"/>
        <v>46627</v>
      </c>
      <c r="AW582">
        <f ca="1"/>
        <v>-5875.82</v>
      </c>
      <c r="AX582" t="str">
        <f ca="1"/>
        <v>Acct  7 - Visa Go</v>
      </c>
      <c r="AY582" t="str">
        <f ca="1"/>
        <v>Food &amp; Drinks</v>
      </c>
      <c r="AZ582">
        <f ca="1"/>
        <v>46627</v>
      </c>
      <c r="BA582">
        <f ca="1"/>
        <v>-4271.75</v>
      </c>
      <c r="BB582" t="str">
        <f ca="1"/>
        <v>Acct  8 - CareCredit</v>
      </c>
      <c r="BC582" t="str">
        <f ca="1"/>
        <v>Food &amp; Drinks</v>
      </c>
      <c r="BD582">
        <f ca="1"/>
        <v>46627</v>
      </c>
      <c r="BE582">
        <f ca="1"/>
        <v>0</v>
      </c>
      <c r="BF582" t="str">
        <f ca="1"/>
        <v>Acct  9 - Costco</v>
      </c>
      <c r="BG582" t="str">
        <f ca="1"/>
        <v>Food &amp; Drinks</v>
      </c>
      <c r="BH582">
        <f ca="1"/>
        <v>46627</v>
      </c>
      <c r="BI582">
        <f ca="1"/>
        <v>2660</v>
      </c>
      <c r="BJ582" t="str">
        <f ca="1"/>
        <v xml:space="preserve">Acct 10 - </v>
      </c>
      <c r="BK582" t="str">
        <f ca="1"/>
        <v>Food &amp; Drinks</v>
      </c>
      <c r="BL582">
        <f ca="1"/>
        <v>46627</v>
      </c>
      <c r="BM582">
        <f ca="1"/>
        <v>18112.830000000002</v>
      </c>
      <c r="BN582" t="str">
        <f ca="1"/>
        <v xml:space="preserve"> Checking</v>
      </c>
      <c r="BO582" t="str">
        <f ca="1"/>
        <v>Food &amp; Drinks</v>
      </c>
      <c r="BP582">
        <f ca="1"/>
        <v>46627</v>
      </c>
      <c r="BQ582">
        <f ca="1"/>
        <v>-10875.61</v>
      </c>
      <c r="BR582" t="str">
        <f ca="1"/>
        <v xml:space="preserve"> Credit</v>
      </c>
      <c r="BS582" t="str">
        <f ca="1"/>
        <v>Food &amp; Drinks</v>
      </c>
      <c r="BT582">
        <f ca="1"/>
        <v>46627</v>
      </c>
      <c r="BU582">
        <f ca="1"/>
        <v>39776.86</v>
      </c>
      <c r="BV582" t="str">
        <f ca="1"/>
        <v xml:space="preserve"> Savings</v>
      </c>
      <c r="BW582" t="str">
        <f ca="1"/>
        <v>Food &amp; Drinks</v>
      </c>
      <c r="BX582">
        <f ca="1"/>
        <v>46627</v>
      </c>
      <c r="BY582">
        <f ca="1"/>
        <v>49674.080000000002</v>
      </c>
      <c r="BZ582" t="str">
        <f ca="1"/>
        <v xml:space="preserve"> Net Worth</v>
      </c>
    </row>
    <row r="583" spans="1:78" x14ac:dyDescent="0.25">
      <c r="A583" t="str">
        <f ca="1"/>
        <v>Food &amp; Drinks</v>
      </c>
      <c r="B583" s="8">
        <f ca="1"/>
        <v>46627</v>
      </c>
      <c r="C583" s="107">
        <f ca="1"/>
        <v>3685.0500000000047</v>
      </c>
      <c r="D583" t="str">
        <f ca="1"/>
        <v>Acct  1 - US Bank</v>
      </c>
      <c r="F583" t="str">
        <f ca="1"/>
        <v>SDGE</v>
      </c>
      <c r="G583" s="8">
        <f ca="1"/>
        <v>46627</v>
      </c>
      <c r="H583" s="107">
        <f ca="1"/>
        <v>18028.830000000002</v>
      </c>
      <c r="I583" s="107">
        <f ca="1"/>
        <v>-10875.61</v>
      </c>
      <c r="J583" s="107">
        <f ca="1"/>
        <v>39776.86</v>
      </c>
      <c r="K583" s="107">
        <f ca="1"/>
        <v>49590.080000000002</v>
      </c>
      <c r="L583" s="107">
        <f ca="1"/>
        <v>3601.0500000000047</v>
      </c>
      <c r="M583" s="107">
        <f ca="1"/>
        <v>14427.779999999997</v>
      </c>
      <c r="N583" s="107">
        <f ca="1"/>
        <v>27600.39</v>
      </c>
      <c r="O583" s="107">
        <f ca="1"/>
        <v>114.43</v>
      </c>
      <c r="P583" s="107">
        <f ca="1"/>
        <v>12062.04</v>
      </c>
      <c r="Q583" s="107">
        <f ca="1"/>
        <v>-728.04</v>
      </c>
      <c r="R583" s="107">
        <f ca="1"/>
        <v>-5875.82</v>
      </c>
      <c r="S583" s="107">
        <f ca="1"/>
        <v>-4271.75</v>
      </c>
      <c r="T583" s="107">
        <f ca="1"/>
        <v>0</v>
      </c>
      <c r="U583" s="107">
        <f ca="1"/>
        <v>2660</v>
      </c>
      <c r="W583" t="str">
        <f ca="1"/>
        <v>SDGE</v>
      </c>
      <c r="X583">
        <f ca="1"/>
        <v>46627</v>
      </c>
      <c r="Y583">
        <f ca="1"/>
        <v>3601.0500000000047</v>
      </c>
      <c r="Z583" t="str">
        <f ca="1"/>
        <v>Acct  1 - US Bank</v>
      </c>
      <c r="AA583" t="str">
        <f ca="1"/>
        <v>SDGE</v>
      </c>
      <c r="AB583">
        <f ca="1"/>
        <v>46627</v>
      </c>
      <c r="AC583">
        <f ca="1"/>
        <v>14427.779999999997</v>
      </c>
      <c r="AD583" t="str">
        <f ca="1"/>
        <v>Acct  2 - Wells Fargo</v>
      </c>
      <c r="AE583" t="str">
        <f ca="1"/>
        <v>SDGE</v>
      </c>
      <c r="AF583">
        <f ca="1"/>
        <v>46627</v>
      </c>
      <c r="AG583">
        <f ca="1"/>
        <v>27600.39</v>
      </c>
      <c r="AH583" t="str">
        <f ca="1"/>
        <v>Acct  3 - ADP</v>
      </c>
      <c r="AI583" t="str">
        <f ca="1"/>
        <v>SDGE</v>
      </c>
      <c r="AJ583">
        <f ca="1"/>
        <v>46627</v>
      </c>
      <c r="AK583">
        <f ca="1"/>
        <v>114.43</v>
      </c>
      <c r="AL583" t="str">
        <f ca="1"/>
        <v>Acct  4 - Marcus</v>
      </c>
      <c r="AM583" t="str">
        <f ca="1"/>
        <v>SDGE</v>
      </c>
      <c r="AN583">
        <f ca="1"/>
        <v>46627</v>
      </c>
      <c r="AO583">
        <f ca="1"/>
        <v>12062.04</v>
      </c>
      <c r="AP583" t="str">
        <f ca="1"/>
        <v>Acct  5 - T.Rowe Price</v>
      </c>
      <c r="AQ583" t="str">
        <f ca="1"/>
        <v>SDGE</v>
      </c>
      <c r="AR583">
        <f ca="1"/>
        <v>46627</v>
      </c>
      <c r="AS583">
        <f ca="1"/>
        <v>-728.04</v>
      </c>
      <c r="AT583" t="str">
        <f ca="1"/>
        <v>Acct  6 - Platinum</v>
      </c>
      <c r="AU583" t="str">
        <f ca="1"/>
        <v>SDGE</v>
      </c>
      <c r="AV583">
        <f ca="1"/>
        <v>46627</v>
      </c>
      <c r="AW583">
        <f ca="1"/>
        <v>-5875.82</v>
      </c>
      <c r="AX583" t="str">
        <f ca="1"/>
        <v>Acct  7 - Visa Go</v>
      </c>
      <c r="AY583" t="str">
        <f ca="1"/>
        <v>SDGE</v>
      </c>
      <c r="AZ583">
        <f ca="1"/>
        <v>46627</v>
      </c>
      <c r="BA583">
        <f ca="1"/>
        <v>-4271.75</v>
      </c>
      <c r="BB583" t="str">
        <f ca="1"/>
        <v>Acct  8 - CareCredit</v>
      </c>
      <c r="BC583" t="str">
        <f ca="1"/>
        <v>SDGE</v>
      </c>
      <c r="BD583">
        <f ca="1"/>
        <v>46627</v>
      </c>
      <c r="BE583">
        <f ca="1"/>
        <v>0</v>
      </c>
      <c r="BF583" t="str">
        <f ca="1"/>
        <v>Acct  9 - Costco</v>
      </c>
      <c r="BG583" t="str">
        <f ca="1"/>
        <v>SDGE</v>
      </c>
      <c r="BH583">
        <f ca="1"/>
        <v>46627</v>
      </c>
      <c r="BI583">
        <f ca="1"/>
        <v>2660</v>
      </c>
      <c r="BJ583" t="str">
        <f ca="1"/>
        <v xml:space="preserve">Acct 10 - </v>
      </c>
      <c r="BK583" t="str">
        <f ca="1"/>
        <v>SDGE</v>
      </c>
      <c r="BL583">
        <f ca="1"/>
        <v>46627</v>
      </c>
      <c r="BM583">
        <f ca="1"/>
        <v>18028.830000000002</v>
      </c>
      <c r="BN583" t="str">
        <f ca="1"/>
        <v xml:space="preserve"> Checking</v>
      </c>
      <c r="BO583" t="str">
        <f ca="1"/>
        <v>SDGE</v>
      </c>
      <c r="BP583">
        <f ca="1"/>
        <v>46627</v>
      </c>
      <c r="BQ583">
        <f ca="1"/>
        <v>-10875.61</v>
      </c>
      <c r="BR583" t="str">
        <f ca="1"/>
        <v xml:space="preserve"> Credit</v>
      </c>
      <c r="BS583" t="str">
        <f ca="1"/>
        <v>SDGE</v>
      </c>
      <c r="BT583">
        <f ca="1"/>
        <v>46627</v>
      </c>
      <c r="BU583">
        <f ca="1"/>
        <v>39776.86</v>
      </c>
      <c r="BV583" t="str">
        <f ca="1"/>
        <v xml:space="preserve"> Savings</v>
      </c>
      <c r="BW583" t="str">
        <f ca="1"/>
        <v>SDGE</v>
      </c>
      <c r="BX583">
        <f ca="1"/>
        <v>46627</v>
      </c>
      <c r="BY583">
        <f ca="1"/>
        <v>49590.080000000002</v>
      </c>
      <c r="BZ583" t="str">
        <f ca="1"/>
        <v xml:space="preserve"> Net Worth</v>
      </c>
    </row>
    <row r="584" spans="1:78" x14ac:dyDescent="0.25">
      <c r="A584" t="str">
        <f ca="1"/>
        <v>SDGE</v>
      </c>
      <c r="B584" s="8">
        <f ca="1"/>
        <v>46627</v>
      </c>
      <c r="C584" s="107">
        <f ca="1"/>
        <v>3601.0500000000047</v>
      </c>
      <c r="D584" t="str">
        <f ca="1"/>
        <v>Acct  1 - US Bank</v>
      </c>
      <c r="F584" t="str">
        <f ca="1"/>
        <v>Prime Ad-Free</v>
      </c>
      <c r="G584" s="8">
        <f ca="1"/>
        <v>46627</v>
      </c>
      <c r="H584" s="107">
        <f ca="1"/>
        <v>18025.840000000004</v>
      </c>
      <c r="I584" s="107">
        <f ca="1"/>
        <v>-10875.61</v>
      </c>
      <c r="J584" s="107">
        <f ca="1"/>
        <v>39776.86</v>
      </c>
      <c r="K584" s="107">
        <f ca="1"/>
        <v>49587.090000000004</v>
      </c>
      <c r="L584" s="107">
        <f ca="1"/>
        <v>3598.0600000000049</v>
      </c>
      <c r="M584" s="107">
        <f ca="1"/>
        <v>14427.779999999997</v>
      </c>
      <c r="N584" s="107">
        <f ca="1"/>
        <v>27600.39</v>
      </c>
      <c r="O584" s="107">
        <f ca="1"/>
        <v>114.43</v>
      </c>
      <c r="P584" s="107">
        <f ca="1"/>
        <v>12062.04</v>
      </c>
      <c r="Q584" s="107">
        <f ca="1"/>
        <v>-728.04</v>
      </c>
      <c r="R584" s="107">
        <f ca="1"/>
        <v>-5875.82</v>
      </c>
      <c r="S584" s="107">
        <f ca="1"/>
        <v>-4271.75</v>
      </c>
      <c r="T584" s="107">
        <f ca="1"/>
        <v>0</v>
      </c>
      <c r="U584" s="107">
        <f ca="1"/>
        <v>2660</v>
      </c>
      <c r="W584" t="str">
        <f ca="1"/>
        <v>Prime Ad-Free</v>
      </c>
      <c r="X584">
        <f ca="1"/>
        <v>46627</v>
      </c>
      <c r="Y584">
        <f ca="1"/>
        <v>3598.0600000000049</v>
      </c>
      <c r="Z584" t="str">
        <f ca="1"/>
        <v>Acct  1 - US Bank</v>
      </c>
      <c r="AA584" t="str">
        <f ca="1"/>
        <v>Prime Ad-Free</v>
      </c>
      <c r="AB584">
        <f ca="1"/>
        <v>46627</v>
      </c>
      <c r="AC584">
        <f ca="1"/>
        <v>14427.779999999997</v>
      </c>
      <c r="AD584" t="str">
        <f ca="1"/>
        <v>Acct  2 - Wells Fargo</v>
      </c>
      <c r="AE584" t="str">
        <f ca="1"/>
        <v>Prime Ad-Free</v>
      </c>
      <c r="AF584">
        <f ca="1"/>
        <v>46627</v>
      </c>
      <c r="AG584">
        <f ca="1"/>
        <v>27600.39</v>
      </c>
      <c r="AH584" t="str">
        <f ca="1"/>
        <v>Acct  3 - ADP</v>
      </c>
      <c r="AI584" t="str">
        <f ca="1"/>
        <v>Prime Ad-Free</v>
      </c>
      <c r="AJ584">
        <f ca="1"/>
        <v>46627</v>
      </c>
      <c r="AK584">
        <f ca="1"/>
        <v>114.43</v>
      </c>
      <c r="AL584" t="str">
        <f ca="1"/>
        <v>Acct  4 - Marcus</v>
      </c>
      <c r="AM584" t="str">
        <f ca="1"/>
        <v>Prime Ad-Free</v>
      </c>
      <c r="AN584">
        <f ca="1"/>
        <v>46627</v>
      </c>
      <c r="AO584">
        <f ca="1"/>
        <v>12062.04</v>
      </c>
      <c r="AP584" t="str">
        <f ca="1"/>
        <v>Acct  5 - T.Rowe Price</v>
      </c>
      <c r="AQ584" t="str">
        <f ca="1"/>
        <v>Prime Ad-Free</v>
      </c>
      <c r="AR584">
        <f ca="1"/>
        <v>46627</v>
      </c>
      <c r="AS584">
        <f ca="1"/>
        <v>-728.04</v>
      </c>
      <c r="AT584" t="str">
        <f ca="1"/>
        <v>Acct  6 - Platinum</v>
      </c>
      <c r="AU584" t="str">
        <f ca="1"/>
        <v>Prime Ad-Free</v>
      </c>
      <c r="AV584">
        <f ca="1"/>
        <v>46627</v>
      </c>
      <c r="AW584">
        <f ca="1"/>
        <v>-5875.82</v>
      </c>
      <c r="AX584" t="str">
        <f ca="1"/>
        <v>Acct  7 - Visa Go</v>
      </c>
      <c r="AY584" t="str">
        <f ca="1"/>
        <v>Prime Ad-Free</v>
      </c>
      <c r="AZ584">
        <f ca="1"/>
        <v>46627</v>
      </c>
      <c r="BA584">
        <f ca="1"/>
        <v>-4271.75</v>
      </c>
      <c r="BB584" t="str">
        <f ca="1"/>
        <v>Acct  8 - CareCredit</v>
      </c>
      <c r="BC584" t="str">
        <f ca="1"/>
        <v>Prime Ad-Free</v>
      </c>
      <c r="BD584">
        <f ca="1"/>
        <v>46627</v>
      </c>
      <c r="BE584">
        <f ca="1"/>
        <v>0</v>
      </c>
      <c r="BF584" t="str">
        <f ca="1"/>
        <v>Acct  9 - Costco</v>
      </c>
      <c r="BG584" t="str">
        <f ca="1"/>
        <v>Prime Ad-Free</v>
      </c>
      <c r="BH584">
        <f ca="1"/>
        <v>46627</v>
      </c>
      <c r="BI584">
        <f ca="1"/>
        <v>2660</v>
      </c>
      <c r="BJ584" t="str">
        <f ca="1"/>
        <v xml:space="preserve">Acct 10 - </v>
      </c>
      <c r="BK584" t="str">
        <f ca="1"/>
        <v>Prime Ad-Free</v>
      </c>
      <c r="BL584">
        <f ca="1"/>
        <v>46627</v>
      </c>
      <c r="BM584">
        <f ca="1"/>
        <v>18025.840000000004</v>
      </c>
      <c r="BN584" t="str">
        <f ca="1"/>
        <v xml:space="preserve"> Checking</v>
      </c>
      <c r="BO584" t="str">
        <f ca="1"/>
        <v>Prime Ad-Free</v>
      </c>
      <c r="BP584">
        <f ca="1"/>
        <v>46627</v>
      </c>
      <c r="BQ584">
        <f ca="1"/>
        <v>-10875.61</v>
      </c>
      <c r="BR584" t="str">
        <f ca="1"/>
        <v xml:space="preserve"> Credit</v>
      </c>
      <c r="BS584" t="str">
        <f ca="1"/>
        <v>Prime Ad-Free</v>
      </c>
      <c r="BT584">
        <f ca="1"/>
        <v>46627</v>
      </c>
      <c r="BU584">
        <f ca="1"/>
        <v>39776.86</v>
      </c>
      <c r="BV584" t="str">
        <f ca="1"/>
        <v xml:space="preserve"> Savings</v>
      </c>
      <c r="BW584" t="str">
        <f ca="1"/>
        <v>Prime Ad-Free</v>
      </c>
      <c r="BX584">
        <f ca="1"/>
        <v>46627</v>
      </c>
      <c r="BY584">
        <f ca="1"/>
        <v>49587.090000000004</v>
      </c>
      <c r="BZ584" t="str">
        <f ca="1"/>
        <v xml:space="preserve"> Net Worth</v>
      </c>
    </row>
    <row r="585" spans="1:78" x14ac:dyDescent="0.25">
      <c r="A585" t="str">
        <f ca="1"/>
        <v>Prime Ad-Free</v>
      </c>
      <c r="B585" s="8">
        <f ca="1"/>
        <v>46627</v>
      </c>
      <c r="C585" s="107">
        <f ca="1"/>
        <v>3598.0600000000049</v>
      </c>
      <c r="D585" t="str">
        <f ca="1"/>
        <v>Acct  1 - US Bank</v>
      </c>
      <c r="F585" t="str">
        <f ca="1"/>
        <v>Disability</v>
      </c>
      <c r="G585" s="8">
        <f ca="1"/>
        <v>46631</v>
      </c>
      <c r="H585" s="107">
        <f ca="1"/>
        <v>18382.5</v>
      </c>
      <c r="I585" s="107">
        <f ca="1"/>
        <v>-10875.61</v>
      </c>
      <c r="J585" s="107">
        <f ca="1"/>
        <v>39776.86</v>
      </c>
      <c r="K585" s="107">
        <f ca="1"/>
        <v>49943.75</v>
      </c>
      <c r="L585" s="107">
        <f ca="1"/>
        <v>3598.0600000000049</v>
      </c>
      <c r="M585" s="107">
        <f ca="1"/>
        <v>14784.439999999997</v>
      </c>
      <c r="N585" s="107">
        <f ca="1"/>
        <v>27600.39</v>
      </c>
      <c r="O585" s="107">
        <f ca="1"/>
        <v>114.43</v>
      </c>
      <c r="P585" s="107">
        <f ca="1"/>
        <v>12062.04</v>
      </c>
      <c r="Q585" s="107">
        <f ca="1"/>
        <v>-728.04</v>
      </c>
      <c r="R585" s="107">
        <f ca="1"/>
        <v>-5875.82</v>
      </c>
      <c r="S585" s="107">
        <f ca="1"/>
        <v>-4271.75</v>
      </c>
      <c r="T585" s="107">
        <f ca="1"/>
        <v>0</v>
      </c>
      <c r="U585" s="107">
        <f ca="1"/>
        <v>2660</v>
      </c>
      <c r="W585" t="str">
        <f ca="1"/>
        <v>Disability</v>
      </c>
      <c r="X585">
        <f ca="1"/>
        <v>46631</v>
      </c>
      <c r="Y585">
        <f ca="1"/>
        <v>3598.0600000000049</v>
      </c>
      <c r="Z585" t="str">
        <f ca="1"/>
        <v>Acct  1 - US Bank</v>
      </c>
      <c r="AA585" t="str">
        <f ca="1"/>
        <v>Disability</v>
      </c>
      <c r="AB585">
        <f ca="1"/>
        <v>46631</v>
      </c>
      <c r="AC585">
        <f ca="1"/>
        <v>14784.439999999997</v>
      </c>
      <c r="AD585" t="str">
        <f ca="1"/>
        <v>Acct  2 - Wells Fargo</v>
      </c>
      <c r="AE585" t="str">
        <f ca="1"/>
        <v>Disability</v>
      </c>
      <c r="AF585">
        <f ca="1"/>
        <v>46631</v>
      </c>
      <c r="AG585">
        <f ca="1"/>
        <v>27600.39</v>
      </c>
      <c r="AH585" t="str">
        <f ca="1"/>
        <v>Acct  3 - ADP</v>
      </c>
      <c r="AI585" t="str">
        <f ca="1"/>
        <v>Disability</v>
      </c>
      <c r="AJ585">
        <f ca="1"/>
        <v>46631</v>
      </c>
      <c r="AK585">
        <f ca="1"/>
        <v>114.43</v>
      </c>
      <c r="AL585" t="str">
        <f ca="1"/>
        <v>Acct  4 - Marcus</v>
      </c>
      <c r="AM585" t="str">
        <f ca="1"/>
        <v>Disability</v>
      </c>
      <c r="AN585">
        <f ca="1"/>
        <v>46631</v>
      </c>
      <c r="AO585">
        <f ca="1"/>
        <v>12062.04</v>
      </c>
      <c r="AP585" t="str">
        <f ca="1"/>
        <v>Acct  5 - T.Rowe Price</v>
      </c>
      <c r="AQ585" t="str">
        <f ca="1"/>
        <v>Disability</v>
      </c>
      <c r="AR585">
        <f ca="1"/>
        <v>46631</v>
      </c>
      <c r="AS585">
        <f ca="1"/>
        <v>-728.04</v>
      </c>
      <c r="AT585" t="str">
        <f ca="1"/>
        <v>Acct  6 - Platinum</v>
      </c>
      <c r="AU585" t="str">
        <f ca="1"/>
        <v>Disability</v>
      </c>
      <c r="AV585">
        <f ca="1"/>
        <v>46631</v>
      </c>
      <c r="AW585">
        <f ca="1"/>
        <v>-5875.82</v>
      </c>
      <c r="AX585" t="str">
        <f ca="1"/>
        <v>Acct  7 - Visa Go</v>
      </c>
      <c r="AY585" t="str">
        <f ca="1"/>
        <v>Disability</v>
      </c>
      <c r="AZ585">
        <f ca="1"/>
        <v>46631</v>
      </c>
      <c r="BA585">
        <f ca="1"/>
        <v>-4271.75</v>
      </c>
      <c r="BB585" t="str">
        <f ca="1"/>
        <v>Acct  8 - CareCredit</v>
      </c>
      <c r="BC585" t="str">
        <f ca="1"/>
        <v>Disability</v>
      </c>
      <c r="BD585">
        <f ca="1"/>
        <v>46631</v>
      </c>
      <c r="BE585">
        <f ca="1"/>
        <v>0</v>
      </c>
      <c r="BF585" t="str">
        <f ca="1"/>
        <v>Acct  9 - Costco</v>
      </c>
      <c r="BG585" t="str">
        <f ca="1"/>
        <v>Disability</v>
      </c>
      <c r="BH585">
        <f ca="1"/>
        <v>46631</v>
      </c>
      <c r="BI585">
        <f ca="1"/>
        <v>2660</v>
      </c>
      <c r="BJ585" t="str">
        <f ca="1"/>
        <v xml:space="preserve">Acct 10 - </v>
      </c>
      <c r="BK585" t="str">
        <f ca="1"/>
        <v>Disability</v>
      </c>
      <c r="BL585">
        <f ca="1"/>
        <v>46631</v>
      </c>
      <c r="BM585">
        <f ca="1"/>
        <v>18382.5</v>
      </c>
      <c r="BN585" t="str">
        <f ca="1"/>
        <v xml:space="preserve"> Checking</v>
      </c>
      <c r="BO585" t="str">
        <f ca="1"/>
        <v>Disability</v>
      </c>
      <c r="BP585">
        <f ca="1"/>
        <v>46631</v>
      </c>
      <c r="BQ585">
        <f ca="1"/>
        <v>-10875.61</v>
      </c>
      <c r="BR585" t="str">
        <f ca="1"/>
        <v xml:space="preserve"> Credit</v>
      </c>
      <c r="BS585" t="str">
        <f ca="1"/>
        <v>Disability</v>
      </c>
      <c r="BT585">
        <f ca="1"/>
        <v>46631</v>
      </c>
      <c r="BU585">
        <f ca="1"/>
        <v>39776.86</v>
      </c>
      <c r="BV585" t="str">
        <f ca="1"/>
        <v xml:space="preserve"> Savings</v>
      </c>
      <c r="BW585" t="str">
        <f ca="1"/>
        <v>Disability</v>
      </c>
      <c r="BX585">
        <f ca="1"/>
        <v>46631</v>
      </c>
      <c r="BY585">
        <f ca="1"/>
        <v>49943.75</v>
      </c>
      <c r="BZ585" t="str">
        <f ca="1"/>
        <v xml:space="preserve"> Net Worth</v>
      </c>
    </row>
    <row r="586" spans="1:78" x14ac:dyDescent="0.25">
      <c r="A586" t="str">
        <f ca="1"/>
        <v>Disability</v>
      </c>
      <c r="B586" s="8">
        <f ca="1"/>
        <v>46631</v>
      </c>
      <c r="C586" s="107">
        <f ca="1"/>
        <v>3598.0600000000049</v>
      </c>
      <c r="D586" t="str">
        <f ca="1"/>
        <v>Acct  1 - US Bank</v>
      </c>
      <c r="F586" t="str">
        <f ca="1"/>
        <v>Kulo Rent</v>
      </c>
      <c r="G586" s="8">
        <f ca="1"/>
        <v>46631</v>
      </c>
      <c r="H586" s="107">
        <f ca="1"/>
        <v>17423.5</v>
      </c>
      <c r="I586" s="107">
        <f ca="1"/>
        <v>-10875.61</v>
      </c>
      <c r="J586" s="107">
        <f ca="1"/>
        <v>39776.86</v>
      </c>
      <c r="K586" s="107">
        <f ca="1"/>
        <v>48984.75</v>
      </c>
      <c r="L586" s="107">
        <f ca="1"/>
        <v>2639.0600000000049</v>
      </c>
      <c r="M586" s="107">
        <f ca="1"/>
        <v>14784.439999999997</v>
      </c>
      <c r="N586" s="107">
        <f ca="1"/>
        <v>27600.39</v>
      </c>
      <c r="O586" s="107">
        <f ca="1"/>
        <v>114.43</v>
      </c>
      <c r="P586" s="107">
        <f ca="1"/>
        <v>12062.04</v>
      </c>
      <c r="Q586" s="107">
        <f ca="1"/>
        <v>-728.04</v>
      </c>
      <c r="R586" s="107">
        <f ca="1"/>
        <v>-5875.82</v>
      </c>
      <c r="S586" s="107">
        <f ca="1"/>
        <v>-4271.75</v>
      </c>
      <c r="T586" s="107">
        <f ca="1"/>
        <v>0</v>
      </c>
      <c r="U586" s="107">
        <f ca="1"/>
        <v>2660</v>
      </c>
      <c r="W586" t="str">
        <f ca="1"/>
        <v>Kulo Rent</v>
      </c>
      <c r="X586">
        <f ca="1"/>
        <v>46631</v>
      </c>
      <c r="Y586">
        <f ca="1"/>
        <v>2639.0600000000049</v>
      </c>
      <c r="Z586" t="str">
        <f ca="1"/>
        <v>Acct  1 - US Bank</v>
      </c>
      <c r="AA586" t="str">
        <f ca="1"/>
        <v>Kulo Rent</v>
      </c>
      <c r="AB586">
        <f ca="1"/>
        <v>46631</v>
      </c>
      <c r="AC586">
        <f ca="1"/>
        <v>14784.439999999997</v>
      </c>
      <c r="AD586" t="str">
        <f ca="1"/>
        <v>Acct  2 - Wells Fargo</v>
      </c>
      <c r="AE586" t="str">
        <f ca="1"/>
        <v>Kulo Rent</v>
      </c>
      <c r="AF586">
        <f ca="1"/>
        <v>46631</v>
      </c>
      <c r="AG586">
        <f ca="1"/>
        <v>27600.39</v>
      </c>
      <c r="AH586" t="str">
        <f ca="1"/>
        <v>Acct  3 - ADP</v>
      </c>
      <c r="AI586" t="str">
        <f ca="1"/>
        <v>Kulo Rent</v>
      </c>
      <c r="AJ586">
        <f ca="1"/>
        <v>46631</v>
      </c>
      <c r="AK586">
        <f ca="1"/>
        <v>114.43</v>
      </c>
      <c r="AL586" t="str">
        <f ca="1"/>
        <v>Acct  4 - Marcus</v>
      </c>
      <c r="AM586" t="str">
        <f ca="1"/>
        <v>Kulo Rent</v>
      </c>
      <c r="AN586">
        <f ca="1"/>
        <v>46631</v>
      </c>
      <c r="AO586">
        <f ca="1"/>
        <v>12062.04</v>
      </c>
      <c r="AP586" t="str">
        <f ca="1"/>
        <v>Acct  5 - T.Rowe Price</v>
      </c>
      <c r="AQ586" t="str">
        <f ca="1"/>
        <v>Kulo Rent</v>
      </c>
      <c r="AR586">
        <f ca="1"/>
        <v>46631</v>
      </c>
      <c r="AS586">
        <f ca="1"/>
        <v>-728.04</v>
      </c>
      <c r="AT586" t="str">
        <f ca="1"/>
        <v>Acct  6 - Platinum</v>
      </c>
      <c r="AU586" t="str">
        <f ca="1"/>
        <v>Kulo Rent</v>
      </c>
      <c r="AV586">
        <f ca="1"/>
        <v>46631</v>
      </c>
      <c r="AW586">
        <f ca="1"/>
        <v>-5875.82</v>
      </c>
      <c r="AX586" t="str">
        <f ca="1"/>
        <v>Acct  7 - Visa Go</v>
      </c>
      <c r="AY586" t="str">
        <f ca="1"/>
        <v>Kulo Rent</v>
      </c>
      <c r="AZ586">
        <f ca="1"/>
        <v>46631</v>
      </c>
      <c r="BA586">
        <f ca="1"/>
        <v>-4271.75</v>
      </c>
      <c r="BB586" t="str">
        <f ca="1"/>
        <v>Acct  8 - CareCredit</v>
      </c>
      <c r="BC586" t="str">
        <f ca="1"/>
        <v>Kulo Rent</v>
      </c>
      <c r="BD586">
        <f ca="1"/>
        <v>46631</v>
      </c>
      <c r="BE586">
        <f ca="1"/>
        <v>0</v>
      </c>
      <c r="BF586" t="str">
        <f ca="1"/>
        <v>Acct  9 - Costco</v>
      </c>
      <c r="BG586" t="str">
        <f ca="1"/>
        <v>Kulo Rent</v>
      </c>
      <c r="BH586">
        <f ca="1"/>
        <v>46631</v>
      </c>
      <c r="BI586">
        <f ca="1"/>
        <v>2660</v>
      </c>
      <c r="BJ586" t="str">
        <f ca="1"/>
        <v xml:space="preserve">Acct 10 - </v>
      </c>
      <c r="BK586" t="str">
        <f ca="1"/>
        <v>Kulo Rent</v>
      </c>
      <c r="BL586">
        <f ca="1"/>
        <v>46631</v>
      </c>
      <c r="BM586">
        <f ca="1"/>
        <v>17423.5</v>
      </c>
      <c r="BN586" t="str">
        <f ca="1"/>
        <v xml:space="preserve"> Checking</v>
      </c>
      <c r="BO586" t="str">
        <f ca="1"/>
        <v>Kulo Rent</v>
      </c>
      <c r="BP586">
        <f ca="1"/>
        <v>46631</v>
      </c>
      <c r="BQ586">
        <f ca="1"/>
        <v>-10875.61</v>
      </c>
      <c r="BR586" t="str">
        <f ca="1"/>
        <v xml:space="preserve"> Credit</v>
      </c>
      <c r="BS586" t="str">
        <f ca="1"/>
        <v>Kulo Rent</v>
      </c>
      <c r="BT586">
        <f ca="1"/>
        <v>46631</v>
      </c>
      <c r="BU586">
        <f ca="1"/>
        <v>39776.86</v>
      </c>
      <c r="BV586" t="str">
        <f ca="1"/>
        <v xml:space="preserve"> Savings</v>
      </c>
      <c r="BW586" t="str">
        <f ca="1"/>
        <v>Kulo Rent</v>
      </c>
      <c r="BX586">
        <f ca="1"/>
        <v>46631</v>
      </c>
      <c r="BY586">
        <f ca="1"/>
        <v>48984.75</v>
      </c>
      <c r="BZ586" t="str">
        <f ca="1"/>
        <v xml:space="preserve"> Net Worth</v>
      </c>
    </row>
    <row r="587" spans="1:78" x14ac:dyDescent="0.25">
      <c r="A587" t="str">
        <f ca="1"/>
        <v>Kulo Rent</v>
      </c>
      <c r="B587" s="8">
        <f ca="1"/>
        <v>46631</v>
      </c>
      <c r="C587" s="107">
        <f ca="1"/>
        <v>2639.0600000000049</v>
      </c>
      <c r="D587" t="str">
        <f ca="1"/>
        <v>Acct  1 - US Bank</v>
      </c>
      <c r="F587" t="str">
        <f ca="1"/>
        <v>Rent</v>
      </c>
      <c r="G587" s="8">
        <f ca="1"/>
        <v>46631</v>
      </c>
      <c r="H587" s="107">
        <f ca="1"/>
        <v>16145.530000000002</v>
      </c>
      <c r="I587" s="107">
        <f ca="1"/>
        <v>-10875.61</v>
      </c>
      <c r="J587" s="107">
        <f ca="1"/>
        <v>39776.86</v>
      </c>
      <c r="K587" s="107">
        <f ca="1"/>
        <v>47706.78</v>
      </c>
      <c r="L587" s="107">
        <f ca="1"/>
        <v>1361.0900000000049</v>
      </c>
      <c r="M587" s="107">
        <f ca="1"/>
        <v>14784.439999999997</v>
      </c>
      <c r="N587" s="107">
        <f ca="1"/>
        <v>27600.39</v>
      </c>
      <c r="O587" s="107">
        <f ca="1"/>
        <v>114.43</v>
      </c>
      <c r="P587" s="107">
        <f ca="1"/>
        <v>12062.04</v>
      </c>
      <c r="Q587" s="107">
        <f ca="1"/>
        <v>-728.04</v>
      </c>
      <c r="R587" s="107">
        <f ca="1"/>
        <v>-5875.82</v>
      </c>
      <c r="S587" s="107">
        <f ca="1"/>
        <v>-4271.75</v>
      </c>
      <c r="T587" s="107">
        <f ca="1"/>
        <v>0</v>
      </c>
      <c r="U587" s="107">
        <f ca="1"/>
        <v>2660</v>
      </c>
      <c r="W587" t="str">
        <f ca="1"/>
        <v>Rent</v>
      </c>
      <c r="X587">
        <f ca="1"/>
        <v>46631</v>
      </c>
      <c r="Y587">
        <f ca="1"/>
        <v>1361.0900000000049</v>
      </c>
      <c r="Z587" t="str">
        <f ca="1"/>
        <v>Acct  1 - US Bank</v>
      </c>
      <c r="AA587" t="str">
        <f ca="1"/>
        <v>Rent</v>
      </c>
      <c r="AB587">
        <f ca="1"/>
        <v>46631</v>
      </c>
      <c r="AC587">
        <f ca="1"/>
        <v>14784.439999999997</v>
      </c>
      <c r="AD587" t="str">
        <f ca="1"/>
        <v>Acct  2 - Wells Fargo</v>
      </c>
      <c r="AE587" t="str">
        <f ca="1"/>
        <v>Rent</v>
      </c>
      <c r="AF587">
        <f ca="1"/>
        <v>46631</v>
      </c>
      <c r="AG587">
        <f ca="1"/>
        <v>27600.39</v>
      </c>
      <c r="AH587" t="str">
        <f ca="1"/>
        <v>Acct  3 - ADP</v>
      </c>
      <c r="AI587" t="str">
        <f ca="1"/>
        <v>Rent</v>
      </c>
      <c r="AJ587">
        <f ca="1"/>
        <v>46631</v>
      </c>
      <c r="AK587">
        <f ca="1"/>
        <v>114.43</v>
      </c>
      <c r="AL587" t="str">
        <f ca="1"/>
        <v>Acct  4 - Marcus</v>
      </c>
      <c r="AM587" t="str">
        <f ca="1"/>
        <v>Rent</v>
      </c>
      <c r="AN587">
        <f ca="1"/>
        <v>46631</v>
      </c>
      <c r="AO587">
        <f ca="1"/>
        <v>12062.04</v>
      </c>
      <c r="AP587" t="str">
        <f ca="1"/>
        <v>Acct  5 - T.Rowe Price</v>
      </c>
      <c r="AQ587" t="str">
        <f ca="1"/>
        <v>Rent</v>
      </c>
      <c r="AR587">
        <f ca="1"/>
        <v>46631</v>
      </c>
      <c r="AS587">
        <f ca="1"/>
        <v>-728.04</v>
      </c>
      <c r="AT587" t="str">
        <f ca="1"/>
        <v>Acct  6 - Platinum</v>
      </c>
      <c r="AU587" t="str">
        <f ca="1"/>
        <v>Rent</v>
      </c>
      <c r="AV587">
        <f ca="1"/>
        <v>46631</v>
      </c>
      <c r="AW587">
        <f ca="1"/>
        <v>-5875.82</v>
      </c>
      <c r="AX587" t="str">
        <f ca="1"/>
        <v>Acct  7 - Visa Go</v>
      </c>
      <c r="AY587" t="str">
        <f ca="1"/>
        <v>Rent</v>
      </c>
      <c r="AZ587">
        <f ca="1"/>
        <v>46631</v>
      </c>
      <c r="BA587">
        <f ca="1"/>
        <v>-4271.75</v>
      </c>
      <c r="BB587" t="str">
        <f ca="1"/>
        <v>Acct  8 - CareCredit</v>
      </c>
      <c r="BC587" t="str">
        <f ca="1"/>
        <v>Rent</v>
      </c>
      <c r="BD587">
        <f ca="1"/>
        <v>46631</v>
      </c>
      <c r="BE587">
        <f ca="1"/>
        <v>0</v>
      </c>
      <c r="BF587" t="str">
        <f ca="1"/>
        <v>Acct  9 - Costco</v>
      </c>
      <c r="BG587" t="str">
        <f ca="1"/>
        <v>Rent</v>
      </c>
      <c r="BH587">
        <f ca="1"/>
        <v>46631</v>
      </c>
      <c r="BI587">
        <f ca="1"/>
        <v>2660</v>
      </c>
      <c r="BJ587" t="str">
        <f ca="1"/>
        <v xml:space="preserve">Acct 10 - </v>
      </c>
      <c r="BK587" t="str">
        <f ca="1"/>
        <v>Rent</v>
      </c>
      <c r="BL587">
        <f ca="1"/>
        <v>46631</v>
      </c>
      <c r="BM587">
        <f ca="1"/>
        <v>16145.530000000002</v>
      </c>
      <c r="BN587" t="str">
        <f ca="1"/>
        <v xml:space="preserve"> Checking</v>
      </c>
      <c r="BO587" t="str">
        <f ca="1"/>
        <v>Rent</v>
      </c>
      <c r="BP587">
        <f ca="1"/>
        <v>46631</v>
      </c>
      <c r="BQ587">
        <f ca="1"/>
        <v>-10875.61</v>
      </c>
      <c r="BR587" t="str">
        <f ca="1"/>
        <v xml:space="preserve"> Credit</v>
      </c>
      <c r="BS587" t="str">
        <f ca="1"/>
        <v>Rent</v>
      </c>
      <c r="BT587">
        <f ca="1"/>
        <v>46631</v>
      </c>
      <c r="BU587">
        <f ca="1"/>
        <v>39776.86</v>
      </c>
      <c r="BV587" t="str">
        <f ca="1"/>
        <v xml:space="preserve"> Savings</v>
      </c>
      <c r="BW587" t="str">
        <f ca="1"/>
        <v>Rent</v>
      </c>
      <c r="BX587">
        <f ca="1"/>
        <v>46631</v>
      </c>
      <c r="BY587">
        <f ca="1"/>
        <v>47706.78</v>
      </c>
      <c r="BZ587" t="str">
        <f ca="1"/>
        <v xml:space="preserve"> Net Worth</v>
      </c>
    </row>
    <row r="588" spans="1:78" x14ac:dyDescent="0.25">
      <c r="A588" t="str">
        <f ca="1"/>
        <v>Rent</v>
      </c>
      <c r="B588" s="8">
        <f ca="1"/>
        <v>46631</v>
      </c>
      <c r="C588" s="107">
        <f ca="1"/>
        <v>1361.0900000000049</v>
      </c>
      <c r="D588" t="str">
        <f ca="1"/>
        <v>Acct  1 - US Bank</v>
      </c>
      <c r="F588" t="str">
        <f ca="1"/>
        <v>Visa Platinum</v>
      </c>
      <c r="G588" s="8">
        <f ca="1"/>
        <v>46633</v>
      </c>
      <c r="H588" s="107">
        <f ca="1"/>
        <v>15916.530000000002</v>
      </c>
      <c r="I588" s="107">
        <f ca="1"/>
        <v>-10564.61</v>
      </c>
      <c r="J588" s="107">
        <f ca="1"/>
        <v>39776.86</v>
      </c>
      <c r="K588" s="107">
        <f ca="1"/>
        <v>47788.78</v>
      </c>
      <c r="L588" s="107">
        <f ca="1"/>
        <v>1132.0900000000049</v>
      </c>
      <c r="M588" s="107">
        <f ca="1"/>
        <v>14784.439999999997</v>
      </c>
      <c r="N588" s="107">
        <f ca="1"/>
        <v>27600.39</v>
      </c>
      <c r="O588" s="107">
        <f ca="1"/>
        <v>114.43</v>
      </c>
      <c r="P588" s="107">
        <f ca="1"/>
        <v>12062.04</v>
      </c>
      <c r="Q588" s="107">
        <f ca="1"/>
        <v>-417.03999999999996</v>
      </c>
      <c r="R588" s="107">
        <f ca="1"/>
        <v>-5875.82</v>
      </c>
      <c r="S588" s="107">
        <f ca="1"/>
        <v>-4271.75</v>
      </c>
      <c r="T588" s="107">
        <f ca="1"/>
        <v>0</v>
      </c>
      <c r="U588" s="107">
        <f ca="1"/>
        <v>2660</v>
      </c>
      <c r="W588" t="str">
        <f ca="1"/>
        <v>Visa Platinum</v>
      </c>
      <c r="X588">
        <f ca="1"/>
        <v>46633</v>
      </c>
      <c r="Y588">
        <f ca="1"/>
        <v>1132.0900000000049</v>
      </c>
      <c r="Z588" t="str">
        <f ca="1"/>
        <v>Acct  1 - US Bank</v>
      </c>
      <c r="AA588" t="str">
        <f ca="1"/>
        <v>Visa Platinum</v>
      </c>
      <c r="AB588">
        <f ca="1"/>
        <v>46633</v>
      </c>
      <c r="AC588">
        <f ca="1"/>
        <v>14784.439999999997</v>
      </c>
      <c r="AD588" t="str">
        <f ca="1"/>
        <v>Acct  2 - Wells Fargo</v>
      </c>
      <c r="AE588" t="str">
        <f ca="1"/>
        <v>Visa Platinum</v>
      </c>
      <c r="AF588">
        <f ca="1"/>
        <v>46633</v>
      </c>
      <c r="AG588">
        <f ca="1"/>
        <v>27600.39</v>
      </c>
      <c r="AH588" t="str">
        <f ca="1"/>
        <v>Acct  3 - ADP</v>
      </c>
      <c r="AI588" t="str">
        <f ca="1"/>
        <v>Visa Platinum</v>
      </c>
      <c r="AJ588">
        <f ca="1"/>
        <v>46633</v>
      </c>
      <c r="AK588">
        <f ca="1"/>
        <v>114.43</v>
      </c>
      <c r="AL588" t="str">
        <f ca="1"/>
        <v>Acct  4 - Marcus</v>
      </c>
      <c r="AM588" t="str">
        <f ca="1"/>
        <v>Visa Platinum</v>
      </c>
      <c r="AN588">
        <f ca="1"/>
        <v>46633</v>
      </c>
      <c r="AO588">
        <f ca="1"/>
        <v>12062.04</v>
      </c>
      <c r="AP588" t="str">
        <f ca="1"/>
        <v>Acct  5 - T.Rowe Price</v>
      </c>
      <c r="AQ588" t="str">
        <f ca="1"/>
        <v>Visa Platinum</v>
      </c>
      <c r="AR588">
        <f ca="1"/>
        <v>46633</v>
      </c>
      <c r="AS588">
        <f ca="1"/>
        <v>-417.03999999999996</v>
      </c>
      <c r="AT588" t="str">
        <f ca="1"/>
        <v>Acct  6 - Platinum</v>
      </c>
      <c r="AU588" t="str">
        <f ca="1"/>
        <v>Visa Platinum</v>
      </c>
      <c r="AV588">
        <f ca="1"/>
        <v>46633</v>
      </c>
      <c r="AW588">
        <f ca="1"/>
        <v>-5875.82</v>
      </c>
      <c r="AX588" t="str">
        <f ca="1"/>
        <v>Acct  7 - Visa Go</v>
      </c>
      <c r="AY588" t="str">
        <f ca="1"/>
        <v>Visa Platinum</v>
      </c>
      <c r="AZ588">
        <f ca="1"/>
        <v>46633</v>
      </c>
      <c r="BA588">
        <f ca="1"/>
        <v>-4271.75</v>
      </c>
      <c r="BB588" t="str">
        <f ca="1"/>
        <v>Acct  8 - CareCredit</v>
      </c>
      <c r="BC588" t="str">
        <f ca="1"/>
        <v>Visa Platinum</v>
      </c>
      <c r="BD588">
        <f ca="1"/>
        <v>46633</v>
      </c>
      <c r="BE588">
        <f ca="1"/>
        <v>0</v>
      </c>
      <c r="BF588" t="str">
        <f ca="1"/>
        <v>Acct  9 - Costco</v>
      </c>
      <c r="BG588" t="str">
        <f ca="1"/>
        <v>Visa Platinum</v>
      </c>
      <c r="BH588">
        <f ca="1"/>
        <v>46633</v>
      </c>
      <c r="BI588">
        <f ca="1"/>
        <v>2660</v>
      </c>
      <c r="BJ588" t="str">
        <f ca="1"/>
        <v xml:space="preserve">Acct 10 - </v>
      </c>
      <c r="BK588" t="str">
        <f ca="1"/>
        <v>Visa Platinum</v>
      </c>
      <c r="BL588">
        <f ca="1"/>
        <v>46633</v>
      </c>
      <c r="BM588">
        <f ca="1"/>
        <v>15916.530000000002</v>
      </c>
      <c r="BN588" t="str">
        <f ca="1"/>
        <v xml:space="preserve"> Checking</v>
      </c>
      <c r="BO588" t="str">
        <f ca="1"/>
        <v>Visa Platinum</v>
      </c>
      <c r="BP588">
        <f ca="1"/>
        <v>46633</v>
      </c>
      <c r="BQ588">
        <f ca="1"/>
        <v>-10564.61</v>
      </c>
      <c r="BR588" t="str">
        <f ca="1"/>
        <v xml:space="preserve"> Credit</v>
      </c>
      <c r="BS588" t="str">
        <f ca="1"/>
        <v>Visa Platinum</v>
      </c>
      <c r="BT588">
        <f ca="1"/>
        <v>46633</v>
      </c>
      <c r="BU588">
        <f ca="1"/>
        <v>39776.86</v>
      </c>
      <c r="BV588" t="str">
        <f ca="1"/>
        <v xml:space="preserve"> Savings</v>
      </c>
      <c r="BW588" t="str">
        <f ca="1"/>
        <v>Visa Platinum</v>
      </c>
      <c r="BX588">
        <f ca="1"/>
        <v>46633</v>
      </c>
      <c r="BY588">
        <f ca="1"/>
        <v>47788.78</v>
      </c>
      <c r="BZ588" t="str">
        <f ca="1"/>
        <v xml:space="preserve"> Net Worth</v>
      </c>
    </row>
    <row r="589" spans="1:78" x14ac:dyDescent="0.25">
      <c r="A589" t="str">
        <f ca="1"/>
        <v>Visa Platinum</v>
      </c>
      <c r="B589" s="8">
        <f ca="1"/>
        <v>46633</v>
      </c>
      <c r="C589" s="107">
        <f ca="1"/>
        <v>1132.0900000000049</v>
      </c>
      <c r="D589" t="str">
        <f ca="1"/>
        <v>Acct  1 - US Bank</v>
      </c>
      <c r="F589" t="str">
        <f ca="1"/>
        <v>Kulo Internet</v>
      </c>
      <c r="G589" s="8">
        <f ca="1"/>
        <v>46635</v>
      </c>
      <c r="H589" s="107">
        <f ca="1"/>
        <v>15888.530000000002</v>
      </c>
      <c r="I589" s="107">
        <f ca="1"/>
        <v>-10564.61</v>
      </c>
      <c r="J589" s="107">
        <f ca="1"/>
        <v>39776.86</v>
      </c>
      <c r="K589" s="107">
        <f ca="1"/>
        <v>47760.78</v>
      </c>
      <c r="L589" s="107">
        <f ca="1"/>
        <v>1104.0900000000049</v>
      </c>
      <c r="M589" s="107">
        <f ca="1"/>
        <v>14784.439999999997</v>
      </c>
      <c r="N589" s="107">
        <f ca="1"/>
        <v>27600.39</v>
      </c>
      <c r="O589" s="107">
        <f ca="1"/>
        <v>114.43</v>
      </c>
      <c r="P589" s="107">
        <f ca="1"/>
        <v>12062.04</v>
      </c>
      <c r="Q589" s="107">
        <f ca="1"/>
        <v>-417.03999999999996</v>
      </c>
      <c r="R589" s="107">
        <f ca="1"/>
        <v>-5875.82</v>
      </c>
      <c r="S589" s="107">
        <f ca="1"/>
        <v>-4271.75</v>
      </c>
      <c r="T589" s="107">
        <f ca="1"/>
        <v>0</v>
      </c>
      <c r="U589" s="107">
        <f ca="1"/>
        <v>2660</v>
      </c>
      <c r="W589" t="str">
        <f ca="1"/>
        <v>Kulo Internet</v>
      </c>
      <c r="X589">
        <f ca="1"/>
        <v>46635</v>
      </c>
      <c r="Y589">
        <f ca="1"/>
        <v>1104.0900000000049</v>
      </c>
      <c r="Z589" t="str">
        <f ca="1"/>
        <v>Acct  1 - US Bank</v>
      </c>
      <c r="AA589" t="str">
        <f ca="1"/>
        <v>Kulo Internet</v>
      </c>
      <c r="AB589">
        <f ca="1"/>
        <v>46635</v>
      </c>
      <c r="AC589">
        <f ca="1"/>
        <v>14784.439999999997</v>
      </c>
      <c r="AD589" t="str">
        <f ca="1"/>
        <v>Acct  2 - Wells Fargo</v>
      </c>
      <c r="AE589" t="str">
        <f ca="1"/>
        <v>Kulo Internet</v>
      </c>
      <c r="AF589">
        <f ca="1"/>
        <v>46635</v>
      </c>
      <c r="AG589">
        <f ca="1"/>
        <v>27600.39</v>
      </c>
      <c r="AH589" t="str">
        <f ca="1"/>
        <v>Acct  3 - ADP</v>
      </c>
      <c r="AI589" t="str">
        <f ca="1"/>
        <v>Kulo Internet</v>
      </c>
      <c r="AJ589">
        <f ca="1"/>
        <v>46635</v>
      </c>
      <c r="AK589">
        <f ca="1"/>
        <v>114.43</v>
      </c>
      <c r="AL589" t="str">
        <f ca="1"/>
        <v>Acct  4 - Marcus</v>
      </c>
      <c r="AM589" t="str">
        <f ca="1"/>
        <v>Kulo Internet</v>
      </c>
      <c r="AN589">
        <f ca="1"/>
        <v>46635</v>
      </c>
      <c r="AO589">
        <f ca="1"/>
        <v>12062.04</v>
      </c>
      <c r="AP589" t="str">
        <f ca="1"/>
        <v>Acct  5 - T.Rowe Price</v>
      </c>
      <c r="AQ589" t="str">
        <f ca="1"/>
        <v>Kulo Internet</v>
      </c>
      <c r="AR589">
        <f ca="1"/>
        <v>46635</v>
      </c>
      <c r="AS589">
        <f ca="1"/>
        <v>-417.03999999999996</v>
      </c>
      <c r="AT589" t="str">
        <f ca="1"/>
        <v>Acct  6 - Platinum</v>
      </c>
      <c r="AU589" t="str">
        <f ca="1"/>
        <v>Kulo Internet</v>
      </c>
      <c r="AV589">
        <f ca="1"/>
        <v>46635</v>
      </c>
      <c r="AW589">
        <f ca="1"/>
        <v>-5875.82</v>
      </c>
      <c r="AX589" t="str">
        <f ca="1"/>
        <v>Acct  7 - Visa Go</v>
      </c>
      <c r="AY589" t="str">
        <f ca="1"/>
        <v>Kulo Internet</v>
      </c>
      <c r="AZ589">
        <f ca="1"/>
        <v>46635</v>
      </c>
      <c r="BA589">
        <f ca="1"/>
        <v>-4271.75</v>
      </c>
      <c r="BB589" t="str">
        <f ca="1"/>
        <v>Acct  8 - CareCredit</v>
      </c>
      <c r="BC589" t="str">
        <f ca="1"/>
        <v>Kulo Internet</v>
      </c>
      <c r="BD589">
        <f ca="1"/>
        <v>46635</v>
      </c>
      <c r="BE589">
        <f ca="1"/>
        <v>0</v>
      </c>
      <c r="BF589" t="str">
        <f ca="1"/>
        <v>Acct  9 - Costco</v>
      </c>
      <c r="BG589" t="str">
        <f ca="1"/>
        <v>Kulo Internet</v>
      </c>
      <c r="BH589">
        <f ca="1"/>
        <v>46635</v>
      </c>
      <c r="BI589">
        <f ca="1"/>
        <v>2660</v>
      </c>
      <c r="BJ589" t="str">
        <f ca="1"/>
        <v xml:space="preserve">Acct 10 - </v>
      </c>
      <c r="BK589" t="str">
        <f ca="1"/>
        <v>Kulo Internet</v>
      </c>
      <c r="BL589">
        <f ca="1"/>
        <v>46635</v>
      </c>
      <c r="BM589">
        <f ca="1"/>
        <v>15888.530000000002</v>
      </c>
      <c r="BN589" t="str">
        <f ca="1"/>
        <v xml:space="preserve"> Checking</v>
      </c>
      <c r="BO589" t="str">
        <f ca="1"/>
        <v>Kulo Internet</v>
      </c>
      <c r="BP589">
        <f ca="1"/>
        <v>46635</v>
      </c>
      <c r="BQ589">
        <f ca="1"/>
        <v>-10564.61</v>
      </c>
      <c r="BR589" t="str">
        <f ca="1"/>
        <v xml:space="preserve"> Credit</v>
      </c>
      <c r="BS589" t="str">
        <f ca="1"/>
        <v>Kulo Internet</v>
      </c>
      <c r="BT589">
        <f ca="1"/>
        <v>46635</v>
      </c>
      <c r="BU589">
        <f ca="1"/>
        <v>39776.86</v>
      </c>
      <c r="BV589" t="str">
        <f ca="1"/>
        <v xml:space="preserve"> Savings</v>
      </c>
      <c r="BW589" t="str">
        <f ca="1"/>
        <v>Kulo Internet</v>
      </c>
      <c r="BX589">
        <f ca="1"/>
        <v>46635</v>
      </c>
      <c r="BY589">
        <f ca="1"/>
        <v>47760.78</v>
      </c>
      <c r="BZ589" t="str">
        <f ca="1"/>
        <v xml:space="preserve"> Net Worth</v>
      </c>
    </row>
    <row r="590" spans="1:78" x14ac:dyDescent="0.25">
      <c r="A590" t="str">
        <f ca="1"/>
        <v>Kulo Internet</v>
      </c>
      <c r="B590" s="8">
        <f ca="1"/>
        <v>46635</v>
      </c>
      <c r="C590" s="107">
        <f ca="1"/>
        <v>1104.0900000000049</v>
      </c>
      <c r="D590" t="str">
        <f ca="1"/>
        <v>Acct  1 - US Bank</v>
      </c>
      <c r="F590" t="str">
        <f ca="1"/>
        <v>Cese Phone</v>
      </c>
      <c r="G590" s="8">
        <f ca="1"/>
        <v>46635</v>
      </c>
      <c r="H590" s="107">
        <f ca="1"/>
        <v>15746.530000000002</v>
      </c>
      <c r="I590" s="107">
        <f ca="1"/>
        <v>-10564.61</v>
      </c>
      <c r="J590" s="107">
        <f ca="1"/>
        <v>39776.86</v>
      </c>
      <c r="K590" s="107">
        <f ca="1"/>
        <v>47618.78</v>
      </c>
      <c r="L590" s="107">
        <f ca="1"/>
        <v>962.09000000000492</v>
      </c>
      <c r="M590" s="107">
        <f ca="1"/>
        <v>14784.439999999997</v>
      </c>
      <c r="N590" s="107">
        <f ca="1"/>
        <v>27600.39</v>
      </c>
      <c r="O590" s="107">
        <f ca="1"/>
        <v>114.43</v>
      </c>
      <c r="P590" s="107">
        <f ca="1"/>
        <v>12062.04</v>
      </c>
      <c r="Q590" s="107">
        <f ca="1"/>
        <v>-417.03999999999996</v>
      </c>
      <c r="R590" s="107">
        <f ca="1"/>
        <v>-5875.82</v>
      </c>
      <c r="S590" s="107">
        <f ca="1"/>
        <v>-4271.75</v>
      </c>
      <c r="T590" s="107">
        <f ca="1"/>
        <v>0</v>
      </c>
      <c r="U590" s="107">
        <f ca="1"/>
        <v>2660</v>
      </c>
      <c r="W590" t="str">
        <f ca="1"/>
        <v>Cese Phone</v>
      </c>
      <c r="X590">
        <f ca="1"/>
        <v>46635</v>
      </c>
      <c r="Y590">
        <f ca="1"/>
        <v>962.09000000000492</v>
      </c>
      <c r="Z590" t="str">
        <f ca="1"/>
        <v>Acct  1 - US Bank</v>
      </c>
      <c r="AA590" t="str">
        <f ca="1"/>
        <v>Cese Phone</v>
      </c>
      <c r="AB590">
        <f ca="1"/>
        <v>46635</v>
      </c>
      <c r="AC590">
        <f ca="1"/>
        <v>14784.439999999997</v>
      </c>
      <c r="AD590" t="str">
        <f ca="1"/>
        <v>Acct  2 - Wells Fargo</v>
      </c>
      <c r="AE590" t="str">
        <f ca="1"/>
        <v>Cese Phone</v>
      </c>
      <c r="AF590">
        <f ca="1"/>
        <v>46635</v>
      </c>
      <c r="AG590">
        <f ca="1"/>
        <v>27600.39</v>
      </c>
      <c r="AH590" t="str">
        <f ca="1"/>
        <v>Acct  3 - ADP</v>
      </c>
      <c r="AI590" t="str">
        <f ca="1"/>
        <v>Cese Phone</v>
      </c>
      <c r="AJ590">
        <f ca="1"/>
        <v>46635</v>
      </c>
      <c r="AK590">
        <f ca="1"/>
        <v>114.43</v>
      </c>
      <c r="AL590" t="str">
        <f ca="1"/>
        <v>Acct  4 - Marcus</v>
      </c>
      <c r="AM590" t="str">
        <f ca="1"/>
        <v>Cese Phone</v>
      </c>
      <c r="AN590">
        <f ca="1"/>
        <v>46635</v>
      </c>
      <c r="AO590">
        <f ca="1"/>
        <v>12062.04</v>
      </c>
      <c r="AP590" t="str">
        <f ca="1"/>
        <v>Acct  5 - T.Rowe Price</v>
      </c>
      <c r="AQ590" t="str">
        <f ca="1"/>
        <v>Cese Phone</v>
      </c>
      <c r="AR590">
        <f ca="1"/>
        <v>46635</v>
      </c>
      <c r="AS590">
        <f ca="1"/>
        <v>-417.03999999999996</v>
      </c>
      <c r="AT590" t="str">
        <f ca="1"/>
        <v>Acct  6 - Platinum</v>
      </c>
      <c r="AU590" t="str">
        <f ca="1"/>
        <v>Cese Phone</v>
      </c>
      <c r="AV590">
        <f ca="1"/>
        <v>46635</v>
      </c>
      <c r="AW590">
        <f ca="1"/>
        <v>-5875.82</v>
      </c>
      <c r="AX590" t="str">
        <f ca="1"/>
        <v>Acct  7 - Visa Go</v>
      </c>
      <c r="AY590" t="str">
        <f ca="1"/>
        <v>Cese Phone</v>
      </c>
      <c r="AZ590">
        <f ca="1"/>
        <v>46635</v>
      </c>
      <c r="BA590">
        <f ca="1"/>
        <v>-4271.75</v>
      </c>
      <c r="BB590" t="str">
        <f ca="1"/>
        <v>Acct  8 - CareCredit</v>
      </c>
      <c r="BC590" t="str">
        <f ca="1"/>
        <v>Cese Phone</v>
      </c>
      <c r="BD590">
        <f ca="1"/>
        <v>46635</v>
      </c>
      <c r="BE590">
        <f ca="1"/>
        <v>0</v>
      </c>
      <c r="BF590" t="str">
        <f ca="1"/>
        <v>Acct  9 - Costco</v>
      </c>
      <c r="BG590" t="str">
        <f ca="1"/>
        <v>Cese Phone</v>
      </c>
      <c r="BH590">
        <f ca="1"/>
        <v>46635</v>
      </c>
      <c r="BI590">
        <f ca="1"/>
        <v>2660</v>
      </c>
      <c r="BJ590" t="str">
        <f ca="1"/>
        <v xml:space="preserve">Acct 10 - </v>
      </c>
      <c r="BK590" t="str">
        <f ca="1"/>
        <v>Cese Phone</v>
      </c>
      <c r="BL590">
        <f ca="1"/>
        <v>46635</v>
      </c>
      <c r="BM590">
        <f ca="1"/>
        <v>15746.530000000002</v>
      </c>
      <c r="BN590" t="str">
        <f ca="1"/>
        <v xml:space="preserve"> Checking</v>
      </c>
      <c r="BO590" t="str">
        <f ca="1"/>
        <v>Cese Phone</v>
      </c>
      <c r="BP590">
        <f ca="1"/>
        <v>46635</v>
      </c>
      <c r="BQ590">
        <f ca="1"/>
        <v>-10564.61</v>
      </c>
      <c r="BR590" t="str">
        <f ca="1"/>
        <v xml:space="preserve"> Credit</v>
      </c>
      <c r="BS590" t="str">
        <f ca="1"/>
        <v>Cese Phone</v>
      </c>
      <c r="BT590">
        <f ca="1"/>
        <v>46635</v>
      </c>
      <c r="BU590">
        <f ca="1"/>
        <v>39776.86</v>
      </c>
      <c r="BV590" t="str">
        <f ca="1"/>
        <v xml:space="preserve"> Savings</v>
      </c>
      <c r="BW590" t="str">
        <f ca="1"/>
        <v>Cese Phone</v>
      </c>
      <c r="BX590">
        <f ca="1"/>
        <v>46635</v>
      </c>
      <c r="BY590">
        <f ca="1"/>
        <v>47618.78</v>
      </c>
      <c r="BZ590" t="str">
        <f ca="1"/>
        <v xml:space="preserve"> Net Worth</v>
      </c>
    </row>
    <row r="591" spans="1:78" x14ac:dyDescent="0.25">
      <c r="A591" t="str">
        <f ca="1"/>
        <v>Cese Phone</v>
      </c>
      <c r="B591" s="8">
        <f ca="1"/>
        <v>46635</v>
      </c>
      <c r="C591" s="107">
        <f ca="1"/>
        <v>962.09000000000492</v>
      </c>
      <c r="D591" t="str">
        <f ca="1"/>
        <v>Acct  1 - US Bank</v>
      </c>
      <c r="F591" t="str">
        <f ca="1"/>
        <v>Phone</v>
      </c>
      <c r="G591" s="8">
        <f ca="1"/>
        <v>46635</v>
      </c>
      <c r="H591" s="107">
        <f ca="1"/>
        <v>15595.860000000002</v>
      </c>
      <c r="I591" s="107">
        <f ca="1"/>
        <v>-10564.61</v>
      </c>
      <c r="J591" s="107">
        <f ca="1"/>
        <v>39776.86</v>
      </c>
      <c r="K591" s="107">
        <f ca="1"/>
        <v>47468.11</v>
      </c>
      <c r="L591" s="107">
        <f ca="1"/>
        <v>811.42000000000496</v>
      </c>
      <c r="M591" s="107">
        <f ca="1"/>
        <v>14784.439999999997</v>
      </c>
      <c r="N591" s="107">
        <f ca="1"/>
        <v>27600.39</v>
      </c>
      <c r="O591" s="107">
        <f ca="1"/>
        <v>114.43</v>
      </c>
      <c r="P591" s="107">
        <f ca="1"/>
        <v>12062.04</v>
      </c>
      <c r="Q591" s="107">
        <f ca="1"/>
        <v>-417.03999999999996</v>
      </c>
      <c r="R591" s="107">
        <f ca="1"/>
        <v>-5875.82</v>
      </c>
      <c r="S591" s="107">
        <f ca="1"/>
        <v>-4271.75</v>
      </c>
      <c r="T591" s="107">
        <f ca="1"/>
        <v>0</v>
      </c>
      <c r="U591" s="107">
        <f ca="1"/>
        <v>2660</v>
      </c>
      <c r="W591" t="str">
        <f ca="1"/>
        <v>Phone</v>
      </c>
      <c r="X591">
        <f ca="1"/>
        <v>46635</v>
      </c>
      <c r="Y591">
        <f ca="1"/>
        <v>811.42000000000496</v>
      </c>
      <c r="Z591" t="str">
        <f ca="1"/>
        <v>Acct  1 - US Bank</v>
      </c>
      <c r="AA591" t="str">
        <f ca="1"/>
        <v>Phone</v>
      </c>
      <c r="AB591">
        <f ca="1"/>
        <v>46635</v>
      </c>
      <c r="AC591">
        <f ca="1"/>
        <v>14784.439999999997</v>
      </c>
      <c r="AD591" t="str">
        <f ca="1"/>
        <v>Acct  2 - Wells Fargo</v>
      </c>
      <c r="AE591" t="str">
        <f ca="1"/>
        <v>Phone</v>
      </c>
      <c r="AF591">
        <f ca="1"/>
        <v>46635</v>
      </c>
      <c r="AG591">
        <f ca="1"/>
        <v>27600.39</v>
      </c>
      <c r="AH591" t="str">
        <f ca="1"/>
        <v>Acct  3 - ADP</v>
      </c>
      <c r="AI591" t="str">
        <f ca="1"/>
        <v>Phone</v>
      </c>
      <c r="AJ591">
        <f ca="1"/>
        <v>46635</v>
      </c>
      <c r="AK591">
        <f ca="1"/>
        <v>114.43</v>
      </c>
      <c r="AL591" t="str">
        <f ca="1"/>
        <v>Acct  4 - Marcus</v>
      </c>
      <c r="AM591" t="str">
        <f ca="1"/>
        <v>Phone</v>
      </c>
      <c r="AN591">
        <f ca="1"/>
        <v>46635</v>
      </c>
      <c r="AO591">
        <f ca="1"/>
        <v>12062.04</v>
      </c>
      <c r="AP591" t="str">
        <f ca="1"/>
        <v>Acct  5 - T.Rowe Price</v>
      </c>
      <c r="AQ591" t="str">
        <f ca="1"/>
        <v>Phone</v>
      </c>
      <c r="AR591">
        <f ca="1"/>
        <v>46635</v>
      </c>
      <c r="AS591">
        <f ca="1"/>
        <v>-417.03999999999996</v>
      </c>
      <c r="AT591" t="str">
        <f ca="1"/>
        <v>Acct  6 - Platinum</v>
      </c>
      <c r="AU591" t="str">
        <f ca="1"/>
        <v>Phone</v>
      </c>
      <c r="AV591">
        <f ca="1"/>
        <v>46635</v>
      </c>
      <c r="AW591">
        <f ca="1"/>
        <v>-5875.82</v>
      </c>
      <c r="AX591" t="str">
        <f ca="1"/>
        <v>Acct  7 - Visa Go</v>
      </c>
      <c r="AY591" t="str">
        <f ca="1"/>
        <v>Phone</v>
      </c>
      <c r="AZ591">
        <f ca="1"/>
        <v>46635</v>
      </c>
      <c r="BA591">
        <f ca="1"/>
        <v>-4271.75</v>
      </c>
      <c r="BB591" t="str">
        <f ca="1"/>
        <v>Acct  8 - CareCredit</v>
      </c>
      <c r="BC591" t="str">
        <f ca="1"/>
        <v>Phone</v>
      </c>
      <c r="BD591">
        <f ca="1"/>
        <v>46635</v>
      </c>
      <c r="BE591">
        <f ca="1"/>
        <v>0</v>
      </c>
      <c r="BF591" t="str">
        <f ca="1"/>
        <v>Acct  9 - Costco</v>
      </c>
      <c r="BG591" t="str">
        <f ca="1"/>
        <v>Phone</v>
      </c>
      <c r="BH591">
        <f ca="1"/>
        <v>46635</v>
      </c>
      <c r="BI591">
        <f ca="1"/>
        <v>2660</v>
      </c>
      <c r="BJ591" t="str">
        <f ca="1"/>
        <v xml:space="preserve">Acct 10 - </v>
      </c>
      <c r="BK591" t="str">
        <f ca="1"/>
        <v>Phone</v>
      </c>
      <c r="BL591">
        <f ca="1"/>
        <v>46635</v>
      </c>
      <c r="BM591">
        <f ca="1"/>
        <v>15595.860000000002</v>
      </c>
      <c r="BN591" t="str">
        <f ca="1"/>
        <v xml:space="preserve"> Checking</v>
      </c>
      <c r="BO591" t="str">
        <f ca="1"/>
        <v>Phone</v>
      </c>
      <c r="BP591">
        <f ca="1"/>
        <v>46635</v>
      </c>
      <c r="BQ591">
        <f ca="1"/>
        <v>-10564.61</v>
      </c>
      <c r="BR591" t="str">
        <f ca="1"/>
        <v xml:space="preserve"> Credit</v>
      </c>
      <c r="BS591" t="str">
        <f ca="1"/>
        <v>Phone</v>
      </c>
      <c r="BT591">
        <f ca="1"/>
        <v>46635</v>
      </c>
      <c r="BU591">
        <f ca="1"/>
        <v>39776.86</v>
      </c>
      <c r="BV591" t="str">
        <f ca="1"/>
        <v xml:space="preserve"> Savings</v>
      </c>
      <c r="BW591" t="str">
        <f ca="1"/>
        <v>Phone</v>
      </c>
      <c r="BX591">
        <f ca="1"/>
        <v>46635</v>
      </c>
      <c r="BY591">
        <f ca="1"/>
        <v>47468.11</v>
      </c>
      <c r="BZ591" t="str">
        <f ca="1"/>
        <v xml:space="preserve"> Net Worth</v>
      </c>
    </row>
    <row r="592" spans="1:78" x14ac:dyDescent="0.25">
      <c r="A592" t="str">
        <f ca="1"/>
        <v>Phone</v>
      </c>
      <c r="B592" s="8">
        <f ca="1"/>
        <v>46635</v>
      </c>
      <c r="C592" s="107">
        <f ca="1"/>
        <v>811.42000000000496</v>
      </c>
      <c r="D592" t="str">
        <f ca="1"/>
        <v>Acct  1 - US Bank</v>
      </c>
      <c r="F592" t="str">
        <f ca="1"/>
        <v>Sony</v>
      </c>
      <c r="G592" s="8">
        <f ca="1"/>
        <v>46638</v>
      </c>
      <c r="H592" s="107">
        <f ca="1"/>
        <v>15577.870000000003</v>
      </c>
      <c r="I592" s="107">
        <f ca="1"/>
        <v>-10564.61</v>
      </c>
      <c r="J592" s="107">
        <f ca="1"/>
        <v>39776.86</v>
      </c>
      <c r="K592" s="107">
        <f ca="1"/>
        <v>47450.12</v>
      </c>
      <c r="L592" s="107">
        <f ca="1"/>
        <v>793.43000000000495</v>
      </c>
      <c r="M592" s="107">
        <f ca="1"/>
        <v>14784.439999999997</v>
      </c>
      <c r="N592" s="107">
        <f ca="1"/>
        <v>27600.39</v>
      </c>
      <c r="O592" s="107">
        <f ca="1"/>
        <v>114.43</v>
      </c>
      <c r="P592" s="107">
        <f ca="1"/>
        <v>12062.04</v>
      </c>
      <c r="Q592" s="107">
        <f ca="1"/>
        <v>-417.03999999999996</v>
      </c>
      <c r="R592" s="107">
        <f ca="1"/>
        <v>-5875.82</v>
      </c>
      <c r="S592" s="107">
        <f ca="1"/>
        <v>-4271.75</v>
      </c>
      <c r="T592" s="107">
        <f ca="1"/>
        <v>0</v>
      </c>
      <c r="U592" s="107">
        <f ca="1"/>
        <v>2660</v>
      </c>
      <c r="W592" t="str">
        <f ca="1"/>
        <v>Sony</v>
      </c>
      <c r="X592">
        <f ca="1"/>
        <v>46638</v>
      </c>
      <c r="Y592">
        <f ca="1"/>
        <v>793.43000000000495</v>
      </c>
      <c r="Z592" t="str">
        <f ca="1"/>
        <v>Acct  1 - US Bank</v>
      </c>
      <c r="AA592" t="str">
        <f ca="1"/>
        <v>Sony</v>
      </c>
      <c r="AB592">
        <f ca="1"/>
        <v>46638</v>
      </c>
      <c r="AC592">
        <f ca="1"/>
        <v>14784.439999999997</v>
      </c>
      <c r="AD592" t="str">
        <f ca="1"/>
        <v>Acct  2 - Wells Fargo</v>
      </c>
      <c r="AE592" t="str">
        <f ca="1"/>
        <v>Sony</v>
      </c>
      <c r="AF592">
        <f ca="1"/>
        <v>46638</v>
      </c>
      <c r="AG592">
        <f ca="1"/>
        <v>27600.39</v>
      </c>
      <c r="AH592" t="str">
        <f ca="1"/>
        <v>Acct  3 - ADP</v>
      </c>
      <c r="AI592" t="str">
        <f ca="1"/>
        <v>Sony</v>
      </c>
      <c r="AJ592">
        <f ca="1"/>
        <v>46638</v>
      </c>
      <c r="AK592">
        <f ca="1"/>
        <v>114.43</v>
      </c>
      <c r="AL592" t="str">
        <f ca="1"/>
        <v>Acct  4 - Marcus</v>
      </c>
      <c r="AM592" t="str">
        <f ca="1"/>
        <v>Sony</v>
      </c>
      <c r="AN592">
        <f ca="1"/>
        <v>46638</v>
      </c>
      <c r="AO592">
        <f ca="1"/>
        <v>12062.04</v>
      </c>
      <c r="AP592" t="str">
        <f ca="1"/>
        <v>Acct  5 - T.Rowe Price</v>
      </c>
      <c r="AQ592" t="str">
        <f ca="1"/>
        <v>Sony</v>
      </c>
      <c r="AR592">
        <f ca="1"/>
        <v>46638</v>
      </c>
      <c r="AS592">
        <f ca="1"/>
        <v>-417.03999999999996</v>
      </c>
      <c r="AT592" t="str">
        <f ca="1"/>
        <v>Acct  6 - Platinum</v>
      </c>
      <c r="AU592" t="str">
        <f ca="1"/>
        <v>Sony</v>
      </c>
      <c r="AV592">
        <f ca="1"/>
        <v>46638</v>
      </c>
      <c r="AW592">
        <f ca="1"/>
        <v>-5875.82</v>
      </c>
      <c r="AX592" t="str">
        <f ca="1"/>
        <v>Acct  7 - Visa Go</v>
      </c>
      <c r="AY592" t="str">
        <f ca="1"/>
        <v>Sony</v>
      </c>
      <c r="AZ592">
        <f ca="1"/>
        <v>46638</v>
      </c>
      <c r="BA592">
        <f ca="1"/>
        <v>-4271.75</v>
      </c>
      <c r="BB592" t="str">
        <f ca="1"/>
        <v>Acct  8 - CareCredit</v>
      </c>
      <c r="BC592" t="str">
        <f ca="1"/>
        <v>Sony</v>
      </c>
      <c r="BD592">
        <f ca="1"/>
        <v>46638</v>
      </c>
      <c r="BE592">
        <f ca="1"/>
        <v>0</v>
      </c>
      <c r="BF592" t="str">
        <f ca="1"/>
        <v>Acct  9 - Costco</v>
      </c>
      <c r="BG592" t="str">
        <f ca="1"/>
        <v>Sony</v>
      </c>
      <c r="BH592">
        <f ca="1"/>
        <v>46638</v>
      </c>
      <c r="BI592">
        <f ca="1"/>
        <v>2660</v>
      </c>
      <c r="BJ592" t="str">
        <f ca="1"/>
        <v xml:space="preserve">Acct 10 - </v>
      </c>
      <c r="BK592" t="str">
        <f ca="1"/>
        <v>Sony</v>
      </c>
      <c r="BL592">
        <f ca="1"/>
        <v>46638</v>
      </c>
      <c r="BM592">
        <f ca="1"/>
        <v>15577.870000000003</v>
      </c>
      <c r="BN592" t="str">
        <f ca="1"/>
        <v xml:space="preserve"> Checking</v>
      </c>
      <c r="BO592" t="str">
        <f ca="1"/>
        <v>Sony</v>
      </c>
      <c r="BP592">
        <f ca="1"/>
        <v>46638</v>
      </c>
      <c r="BQ592">
        <f ca="1"/>
        <v>-10564.61</v>
      </c>
      <c r="BR592" t="str">
        <f ca="1"/>
        <v xml:space="preserve"> Credit</v>
      </c>
      <c r="BS592" t="str">
        <f ca="1"/>
        <v>Sony</v>
      </c>
      <c r="BT592">
        <f ca="1"/>
        <v>46638</v>
      </c>
      <c r="BU592">
        <f ca="1"/>
        <v>39776.86</v>
      </c>
      <c r="BV592" t="str">
        <f ca="1"/>
        <v xml:space="preserve"> Savings</v>
      </c>
      <c r="BW592" t="str">
        <f ca="1"/>
        <v>Sony</v>
      </c>
      <c r="BX592">
        <f ca="1"/>
        <v>46638</v>
      </c>
      <c r="BY592">
        <f ca="1"/>
        <v>47450.12</v>
      </c>
      <c r="BZ592" t="str">
        <f ca="1"/>
        <v xml:space="preserve"> Net Worth</v>
      </c>
    </row>
    <row r="593" spans="1:78" x14ac:dyDescent="0.25">
      <c r="A593" t="str">
        <f ca="1"/>
        <v>Sony</v>
      </c>
      <c r="B593" s="8">
        <f ca="1"/>
        <v>46638</v>
      </c>
      <c r="C593" s="107">
        <f ca="1"/>
        <v>793.43000000000495</v>
      </c>
      <c r="D593" t="str">
        <f ca="1"/>
        <v>Acct  1 - US Bank</v>
      </c>
      <c r="F593" t="str">
        <f ca="1"/>
        <v>Phone Insurance</v>
      </c>
      <c r="G593" s="8">
        <f ca="1"/>
        <v>46638</v>
      </c>
      <c r="H593" s="107">
        <f ca="1"/>
        <v>15569.870000000003</v>
      </c>
      <c r="I593" s="107">
        <f ca="1"/>
        <v>-10564.61</v>
      </c>
      <c r="J593" s="107">
        <f ca="1"/>
        <v>39776.86</v>
      </c>
      <c r="K593" s="107">
        <f ca="1"/>
        <v>47442.12</v>
      </c>
      <c r="L593" s="107">
        <f ca="1"/>
        <v>785.43000000000495</v>
      </c>
      <c r="M593" s="107">
        <f ca="1"/>
        <v>14784.439999999997</v>
      </c>
      <c r="N593" s="107">
        <f ca="1"/>
        <v>27600.39</v>
      </c>
      <c r="O593" s="107">
        <f ca="1"/>
        <v>114.43</v>
      </c>
      <c r="P593" s="107">
        <f ca="1"/>
        <v>12062.04</v>
      </c>
      <c r="Q593" s="107">
        <f ca="1"/>
        <v>-417.03999999999996</v>
      </c>
      <c r="R593" s="107">
        <f ca="1"/>
        <v>-5875.82</v>
      </c>
      <c r="S593" s="107">
        <f ca="1"/>
        <v>-4271.75</v>
      </c>
      <c r="T593" s="107">
        <f ca="1"/>
        <v>0</v>
      </c>
      <c r="U593" s="107">
        <f ca="1"/>
        <v>2660</v>
      </c>
      <c r="W593" t="str">
        <f ca="1"/>
        <v>Phone Insurance</v>
      </c>
      <c r="X593">
        <f ca="1"/>
        <v>46638</v>
      </c>
      <c r="Y593">
        <f ca="1"/>
        <v>785.43000000000495</v>
      </c>
      <c r="Z593" t="str">
        <f ca="1"/>
        <v>Acct  1 - US Bank</v>
      </c>
      <c r="AA593" t="str">
        <f ca="1"/>
        <v>Phone Insurance</v>
      </c>
      <c r="AB593">
        <f ca="1"/>
        <v>46638</v>
      </c>
      <c r="AC593">
        <f ca="1"/>
        <v>14784.439999999997</v>
      </c>
      <c r="AD593" t="str">
        <f ca="1"/>
        <v>Acct  2 - Wells Fargo</v>
      </c>
      <c r="AE593" t="str">
        <f ca="1"/>
        <v>Phone Insurance</v>
      </c>
      <c r="AF593">
        <f ca="1"/>
        <v>46638</v>
      </c>
      <c r="AG593">
        <f ca="1"/>
        <v>27600.39</v>
      </c>
      <c r="AH593" t="str">
        <f ca="1"/>
        <v>Acct  3 - ADP</v>
      </c>
      <c r="AI593" t="str">
        <f ca="1"/>
        <v>Phone Insurance</v>
      </c>
      <c r="AJ593">
        <f ca="1"/>
        <v>46638</v>
      </c>
      <c r="AK593">
        <f ca="1"/>
        <v>114.43</v>
      </c>
      <c r="AL593" t="str">
        <f ca="1"/>
        <v>Acct  4 - Marcus</v>
      </c>
      <c r="AM593" t="str">
        <f ca="1"/>
        <v>Phone Insurance</v>
      </c>
      <c r="AN593">
        <f ca="1"/>
        <v>46638</v>
      </c>
      <c r="AO593">
        <f ca="1"/>
        <v>12062.04</v>
      </c>
      <c r="AP593" t="str">
        <f ca="1"/>
        <v>Acct  5 - T.Rowe Price</v>
      </c>
      <c r="AQ593" t="str">
        <f ca="1"/>
        <v>Phone Insurance</v>
      </c>
      <c r="AR593">
        <f ca="1"/>
        <v>46638</v>
      </c>
      <c r="AS593">
        <f ca="1"/>
        <v>-417.03999999999996</v>
      </c>
      <c r="AT593" t="str">
        <f ca="1"/>
        <v>Acct  6 - Platinum</v>
      </c>
      <c r="AU593" t="str">
        <f ca="1"/>
        <v>Phone Insurance</v>
      </c>
      <c r="AV593">
        <f ca="1"/>
        <v>46638</v>
      </c>
      <c r="AW593">
        <f ca="1"/>
        <v>-5875.82</v>
      </c>
      <c r="AX593" t="str">
        <f ca="1"/>
        <v>Acct  7 - Visa Go</v>
      </c>
      <c r="AY593" t="str">
        <f ca="1"/>
        <v>Phone Insurance</v>
      </c>
      <c r="AZ593">
        <f ca="1"/>
        <v>46638</v>
      </c>
      <c r="BA593">
        <f ca="1"/>
        <v>-4271.75</v>
      </c>
      <c r="BB593" t="str">
        <f ca="1"/>
        <v>Acct  8 - CareCredit</v>
      </c>
      <c r="BC593" t="str">
        <f ca="1"/>
        <v>Phone Insurance</v>
      </c>
      <c r="BD593">
        <f ca="1"/>
        <v>46638</v>
      </c>
      <c r="BE593">
        <f ca="1"/>
        <v>0</v>
      </c>
      <c r="BF593" t="str">
        <f ca="1"/>
        <v>Acct  9 - Costco</v>
      </c>
      <c r="BG593" t="str">
        <f ca="1"/>
        <v>Phone Insurance</v>
      </c>
      <c r="BH593">
        <f ca="1"/>
        <v>46638</v>
      </c>
      <c r="BI593">
        <f ca="1"/>
        <v>2660</v>
      </c>
      <c r="BJ593" t="str">
        <f ca="1"/>
        <v xml:space="preserve">Acct 10 - </v>
      </c>
      <c r="BK593" t="str">
        <f ca="1"/>
        <v>Phone Insurance</v>
      </c>
      <c r="BL593">
        <f ca="1"/>
        <v>46638</v>
      </c>
      <c r="BM593">
        <f ca="1"/>
        <v>15569.870000000003</v>
      </c>
      <c r="BN593" t="str">
        <f ca="1"/>
        <v xml:space="preserve"> Checking</v>
      </c>
      <c r="BO593" t="str">
        <f ca="1"/>
        <v>Phone Insurance</v>
      </c>
      <c r="BP593">
        <f ca="1"/>
        <v>46638</v>
      </c>
      <c r="BQ593">
        <f ca="1"/>
        <v>-10564.61</v>
      </c>
      <c r="BR593" t="str">
        <f ca="1"/>
        <v xml:space="preserve"> Credit</v>
      </c>
      <c r="BS593" t="str">
        <f ca="1"/>
        <v>Phone Insurance</v>
      </c>
      <c r="BT593">
        <f ca="1"/>
        <v>46638</v>
      </c>
      <c r="BU593">
        <f ca="1"/>
        <v>39776.86</v>
      </c>
      <c r="BV593" t="str">
        <f ca="1"/>
        <v xml:space="preserve"> Savings</v>
      </c>
      <c r="BW593" t="str">
        <f ca="1"/>
        <v>Phone Insurance</v>
      </c>
      <c r="BX593">
        <f ca="1"/>
        <v>46638</v>
      </c>
      <c r="BY593">
        <f ca="1"/>
        <v>47442.12</v>
      </c>
      <c r="BZ593" t="str">
        <f ca="1"/>
        <v xml:space="preserve"> Net Worth</v>
      </c>
    </row>
    <row r="594" spans="1:78" x14ac:dyDescent="0.25">
      <c r="A594" t="str">
        <f ca="1"/>
        <v>Phone Insurance</v>
      </c>
      <c r="B594" s="8">
        <f ca="1"/>
        <v>46638</v>
      </c>
      <c r="C594" s="107">
        <f ca="1"/>
        <v>785.43000000000495</v>
      </c>
      <c r="D594" t="str">
        <f ca="1"/>
        <v>Acct  1 - US Bank</v>
      </c>
      <c r="F594" t="str">
        <f ca="1"/>
        <v>Amazon</v>
      </c>
      <c r="G594" s="8">
        <f ca="1"/>
        <v>46639</v>
      </c>
      <c r="H594" s="107">
        <f ca="1"/>
        <v>15553.720000000001</v>
      </c>
      <c r="I594" s="107">
        <f ca="1"/>
        <v>-10564.61</v>
      </c>
      <c r="J594" s="107">
        <f ca="1"/>
        <v>39776.86</v>
      </c>
      <c r="K594" s="107">
        <f ca="1"/>
        <v>47425.97</v>
      </c>
      <c r="L594" s="107">
        <f ca="1"/>
        <v>769.28000000000497</v>
      </c>
      <c r="M594" s="107">
        <f ca="1"/>
        <v>14784.439999999997</v>
      </c>
      <c r="N594" s="107">
        <f ca="1"/>
        <v>27600.39</v>
      </c>
      <c r="O594" s="107">
        <f ca="1"/>
        <v>114.43</v>
      </c>
      <c r="P594" s="107">
        <f ca="1"/>
        <v>12062.04</v>
      </c>
      <c r="Q594" s="107">
        <f ca="1"/>
        <v>-417.03999999999996</v>
      </c>
      <c r="R594" s="107">
        <f ca="1"/>
        <v>-5875.82</v>
      </c>
      <c r="S594" s="107">
        <f ca="1"/>
        <v>-4271.75</v>
      </c>
      <c r="T594" s="107">
        <f ca="1"/>
        <v>0</v>
      </c>
      <c r="U594" s="107">
        <f ca="1"/>
        <v>2660</v>
      </c>
      <c r="W594" t="str">
        <f ca="1"/>
        <v>Amazon</v>
      </c>
      <c r="X594">
        <f ca="1"/>
        <v>46639</v>
      </c>
      <c r="Y594">
        <f ca="1"/>
        <v>769.28000000000497</v>
      </c>
      <c r="Z594" t="str">
        <f ca="1"/>
        <v>Acct  1 - US Bank</v>
      </c>
      <c r="AA594" t="str">
        <f ca="1"/>
        <v>Amazon</v>
      </c>
      <c r="AB594">
        <f ca="1"/>
        <v>46639</v>
      </c>
      <c r="AC594">
        <f ca="1"/>
        <v>14784.439999999997</v>
      </c>
      <c r="AD594" t="str">
        <f ca="1"/>
        <v>Acct  2 - Wells Fargo</v>
      </c>
      <c r="AE594" t="str">
        <f ca="1"/>
        <v>Amazon</v>
      </c>
      <c r="AF594">
        <f ca="1"/>
        <v>46639</v>
      </c>
      <c r="AG594">
        <f ca="1"/>
        <v>27600.39</v>
      </c>
      <c r="AH594" t="str">
        <f ca="1"/>
        <v>Acct  3 - ADP</v>
      </c>
      <c r="AI594" t="str">
        <f ca="1"/>
        <v>Amazon</v>
      </c>
      <c r="AJ594">
        <f ca="1"/>
        <v>46639</v>
      </c>
      <c r="AK594">
        <f ca="1"/>
        <v>114.43</v>
      </c>
      <c r="AL594" t="str">
        <f ca="1"/>
        <v>Acct  4 - Marcus</v>
      </c>
      <c r="AM594" t="str">
        <f ca="1"/>
        <v>Amazon</v>
      </c>
      <c r="AN594">
        <f ca="1"/>
        <v>46639</v>
      </c>
      <c r="AO594">
        <f ca="1"/>
        <v>12062.04</v>
      </c>
      <c r="AP594" t="str">
        <f ca="1"/>
        <v>Acct  5 - T.Rowe Price</v>
      </c>
      <c r="AQ594" t="str">
        <f ca="1"/>
        <v>Amazon</v>
      </c>
      <c r="AR594">
        <f ca="1"/>
        <v>46639</v>
      </c>
      <c r="AS594">
        <f ca="1"/>
        <v>-417.03999999999996</v>
      </c>
      <c r="AT594" t="str">
        <f ca="1"/>
        <v>Acct  6 - Platinum</v>
      </c>
      <c r="AU594" t="str">
        <f ca="1"/>
        <v>Amazon</v>
      </c>
      <c r="AV594">
        <f ca="1"/>
        <v>46639</v>
      </c>
      <c r="AW594">
        <f ca="1"/>
        <v>-5875.82</v>
      </c>
      <c r="AX594" t="str">
        <f ca="1"/>
        <v>Acct  7 - Visa Go</v>
      </c>
      <c r="AY594" t="str">
        <f ca="1"/>
        <v>Amazon</v>
      </c>
      <c r="AZ594">
        <f ca="1"/>
        <v>46639</v>
      </c>
      <c r="BA594">
        <f ca="1"/>
        <v>-4271.75</v>
      </c>
      <c r="BB594" t="str">
        <f ca="1"/>
        <v>Acct  8 - CareCredit</v>
      </c>
      <c r="BC594" t="str">
        <f ca="1"/>
        <v>Amazon</v>
      </c>
      <c r="BD594">
        <f ca="1"/>
        <v>46639</v>
      </c>
      <c r="BE594">
        <f ca="1"/>
        <v>0</v>
      </c>
      <c r="BF594" t="str">
        <f ca="1"/>
        <v>Acct  9 - Costco</v>
      </c>
      <c r="BG594" t="str">
        <f ca="1"/>
        <v>Amazon</v>
      </c>
      <c r="BH594">
        <f ca="1"/>
        <v>46639</v>
      </c>
      <c r="BI594">
        <f ca="1"/>
        <v>2660</v>
      </c>
      <c r="BJ594" t="str">
        <f ca="1"/>
        <v xml:space="preserve">Acct 10 - </v>
      </c>
      <c r="BK594" t="str">
        <f ca="1"/>
        <v>Amazon</v>
      </c>
      <c r="BL594">
        <f ca="1"/>
        <v>46639</v>
      </c>
      <c r="BM594">
        <f ca="1"/>
        <v>15553.720000000001</v>
      </c>
      <c r="BN594" t="str">
        <f ca="1"/>
        <v xml:space="preserve"> Checking</v>
      </c>
      <c r="BO594" t="str">
        <f ca="1"/>
        <v>Amazon</v>
      </c>
      <c r="BP594">
        <f ca="1"/>
        <v>46639</v>
      </c>
      <c r="BQ594">
        <f ca="1"/>
        <v>-10564.61</v>
      </c>
      <c r="BR594" t="str">
        <f ca="1"/>
        <v xml:space="preserve"> Credit</v>
      </c>
      <c r="BS594" t="str">
        <f ca="1"/>
        <v>Amazon</v>
      </c>
      <c r="BT594">
        <f ca="1"/>
        <v>46639</v>
      </c>
      <c r="BU594">
        <f ca="1"/>
        <v>39776.86</v>
      </c>
      <c r="BV594" t="str">
        <f ca="1"/>
        <v xml:space="preserve"> Savings</v>
      </c>
      <c r="BW594" t="str">
        <f ca="1"/>
        <v>Amazon</v>
      </c>
      <c r="BX594">
        <f ca="1"/>
        <v>46639</v>
      </c>
      <c r="BY594">
        <f ca="1"/>
        <v>47425.97</v>
      </c>
      <c r="BZ594" t="str">
        <f ca="1"/>
        <v xml:space="preserve"> Net Worth</v>
      </c>
    </row>
    <row r="595" spans="1:78" x14ac:dyDescent="0.25">
      <c r="A595" t="str">
        <f ca="1"/>
        <v>Amazon</v>
      </c>
      <c r="B595" s="8">
        <f ca="1"/>
        <v>46639</v>
      </c>
      <c r="C595" s="107">
        <f ca="1"/>
        <v>769.28000000000497</v>
      </c>
      <c r="D595" t="str">
        <f ca="1"/>
        <v>Acct  1 - US Bank</v>
      </c>
      <c r="F595" t="str">
        <f ca="1"/>
        <v>Paycheck</v>
      </c>
      <c r="G595" s="8">
        <f ca="1"/>
        <v>46640</v>
      </c>
      <c r="H595" s="107">
        <f ca="1"/>
        <v>17153.72</v>
      </c>
      <c r="I595" s="107">
        <f ca="1"/>
        <v>-10564.61</v>
      </c>
      <c r="J595" s="107">
        <f ca="1"/>
        <v>39776.86</v>
      </c>
      <c r="K595" s="107">
        <f ca="1"/>
        <v>49025.97</v>
      </c>
      <c r="L595" s="107">
        <f ca="1"/>
        <v>1909.280000000005</v>
      </c>
      <c r="M595" s="107">
        <f ca="1"/>
        <v>15244.439999999997</v>
      </c>
      <c r="N595" s="107">
        <f ca="1"/>
        <v>27600.39</v>
      </c>
      <c r="O595" s="107">
        <f ca="1"/>
        <v>114.43</v>
      </c>
      <c r="P595" s="107">
        <f ca="1"/>
        <v>12062.04</v>
      </c>
      <c r="Q595" s="107">
        <f ca="1"/>
        <v>-417.03999999999996</v>
      </c>
      <c r="R595" s="107">
        <f ca="1"/>
        <v>-5875.82</v>
      </c>
      <c r="S595" s="107">
        <f ca="1"/>
        <v>-4271.75</v>
      </c>
      <c r="T595" s="107">
        <f ca="1"/>
        <v>0</v>
      </c>
      <c r="U595" s="107">
        <f ca="1"/>
        <v>2660</v>
      </c>
      <c r="W595" t="str">
        <f ca="1"/>
        <v>Paycheck</v>
      </c>
      <c r="X595">
        <f ca="1"/>
        <v>46640</v>
      </c>
      <c r="Y595">
        <f ca="1"/>
        <v>1909.280000000005</v>
      </c>
      <c r="Z595" t="str">
        <f ca="1"/>
        <v>Acct  1 - US Bank</v>
      </c>
      <c r="AA595" t="str">
        <f ca="1"/>
        <v>Paycheck</v>
      </c>
      <c r="AB595">
        <f ca="1"/>
        <v>46640</v>
      </c>
      <c r="AC595">
        <f ca="1"/>
        <v>15244.439999999997</v>
      </c>
      <c r="AD595" t="str">
        <f ca="1"/>
        <v>Acct  2 - Wells Fargo</v>
      </c>
      <c r="AE595" t="str">
        <f ca="1"/>
        <v>Paycheck</v>
      </c>
      <c r="AF595">
        <f ca="1"/>
        <v>46640</v>
      </c>
      <c r="AG595">
        <f ca="1"/>
        <v>27600.39</v>
      </c>
      <c r="AH595" t="str">
        <f ca="1"/>
        <v>Acct  3 - ADP</v>
      </c>
      <c r="AI595" t="str">
        <f ca="1"/>
        <v>Paycheck</v>
      </c>
      <c r="AJ595">
        <f ca="1"/>
        <v>46640</v>
      </c>
      <c r="AK595">
        <f ca="1"/>
        <v>114.43</v>
      </c>
      <c r="AL595" t="str">
        <f ca="1"/>
        <v>Acct  4 - Marcus</v>
      </c>
      <c r="AM595" t="str">
        <f ca="1"/>
        <v>Paycheck</v>
      </c>
      <c r="AN595">
        <f ca="1"/>
        <v>46640</v>
      </c>
      <c r="AO595">
        <f ca="1"/>
        <v>12062.04</v>
      </c>
      <c r="AP595" t="str">
        <f ca="1"/>
        <v>Acct  5 - T.Rowe Price</v>
      </c>
      <c r="AQ595" t="str">
        <f ca="1"/>
        <v>Paycheck</v>
      </c>
      <c r="AR595">
        <f ca="1"/>
        <v>46640</v>
      </c>
      <c r="AS595">
        <f ca="1"/>
        <v>-417.03999999999996</v>
      </c>
      <c r="AT595" t="str">
        <f ca="1"/>
        <v>Acct  6 - Platinum</v>
      </c>
      <c r="AU595" t="str">
        <f ca="1"/>
        <v>Paycheck</v>
      </c>
      <c r="AV595">
        <f ca="1"/>
        <v>46640</v>
      </c>
      <c r="AW595">
        <f ca="1"/>
        <v>-5875.82</v>
      </c>
      <c r="AX595" t="str">
        <f ca="1"/>
        <v>Acct  7 - Visa Go</v>
      </c>
      <c r="AY595" t="str">
        <f ca="1"/>
        <v>Paycheck</v>
      </c>
      <c r="AZ595">
        <f ca="1"/>
        <v>46640</v>
      </c>
      <c r="BA595">
        <f ca="1"/>
        <v>-4271.75</v>
      </c>
      <c r="BB595" t="str">
        <f ca="1"/>
        <v>Acct  8 - CareCredit</v>
      </c>
      <c r="BC595" t="str">
        <f ca="1"/>
        <v>Paycheck</v>
      </c>
      <c r="BD595">
        <f ca="1"/>
        <v>46640</v>
      </c>
      <c r="BE595">
        <f ca="1"/>
        <v>0</v>
      </c>
      <c r="BF595" t="str">
        <f ca="1"/>
        <v>Acct  9 - Costco</v>
      </c>
      <c r="BG595" t="str">
        <f ca="1"/>
        <v>Paycheck</v>
      </c>
      <c r="BH595">
        <f ca="1"/>
        <v>46640</v>
      </c>
      <c r="BI595">
        <f ca="1"/>
        <v>2660</v>
      </c>
      <c r="BJ595" t="str">
        <f ca="1"/>
        <v xml:space="preserve">Acct 10 - </v>
      </c>
      <c r="BK595" t="str">
        <f ca="1"/>
        <v>Paycheck</v>
      </c>
      <c r="BL595">
        <f ca="1"/>
        <v>46640</v>
      </c>
      <c r="BM595">
        <f ca="1"/>
        <v>17153.72</v>
      </c>
      <c r="BN595" t="str">
        <f ca="1"/>
        <v xml:space="preserve"> Checking</v>
      </c>
      <c r="BO595" t="str">
        <f ca="1"/>
        <v>Paycheck</v>
      </c>
      <c r="BP595">
        <f ca="1"/>
        <v>46640</v>
      </c>
      <c r="BQ595">
        <f ca="1"/>
        <v>-10564.61</v>
      </c>
      <c r="BR595" t="str">
        <f ca="1"/>
        <v xml:space="preserve"> Credit</v>
      </c>
      <c r="BS595" t="str">
        <f ca="1"/>
        <v>Paycheck</v>
      </c>
      <c r="BT595">
        <f ca="1"/>
        <v>46640</v>
      </c>
      <c r="BU595">
        <f ca="1"/>
        <v>39776.86</v>
      </c>
      <c r="BV595" t="str">
        <f ca="1"/>
        <v xml:space="preserve"> Savings</v>
      </c>
      <c r="BW595" t="str">
        <f ca="1"/>
        <v>Paycheck</v>
      </c>
      <c r="BX595">
        <f ca="1"/>
        <v>46640</v>
      </c>
      <c r="BY595">
        <f ca="1"/>
        <v>49025.97</v>
      </c>
      <c r="BZ595" t="str">
        <f ca="1"/>
        <v xml:space="preserve"> Net Worth</v>
      </c>
    </row>
    <row r="596" spans="1:78" x14ac:dyDescent="0.25">
      <c r="A596" t="str">
        <f ca="1"/>
        <v>Paycheck</v>
      </c>
      <c r="B596" s="8">
        <f ca="1"/>
        <v>46640</v>
      </c>
      <c r="C596" s="107">
        <f ca="1"/>
        <v>1909.280000000005</v>
      </c>
      <c r="D596" t="str">
        <f ca="1"/>
        <v>Acct  1 - US Bank</v>
      </c>
      <c r="F596" t="str">
        <f ca="1"/>
        <v>Ameritas</v>
      </c>
      <c r="G596" s="8">
        <f ca="1"/>
        <v>46640</v>
      </c>
      <c r="H596" s="107">
        <f ca="1"/>
        <v>17153.72</v>
      </c>
      <c r="I596" s="107">
        <f ca="1"/>
        <v>-10564.61</v>
      </c>
      <c r="J596" s="107">
        <f ca="1"/>
        <v>39888.86</v>
      </c>
      <c r="K596" s="107">
        <f ca="1"/>
        <v>49137.97</v>
      </c>
      <c r="L596" s="107">
        <f ca="1"/>
        <v>1909.280000000005</v>
      </c>
      <c r="M596" s="107">
        <f ca="1"/>
        <v>15244.439999999997</v>
      </c>
      <c r="N596" s="107">
        <f ca="1"/>
        <v>27712.39</v>
      </c>
      <c r="O596" s="107">
        <f ca="1"/>
        <v>114.43</v>
      </c>
      <c r="P596" s="107">
        <f ca="1"/>
        <v>12062.04</v>
      </c>
      <c r="Q596" s="107">
        <f ca="1"/>
        <v>-417.03999999999996</v>
      </c>
      <c r="R596" s="107">
        <f ca="1"/>
        <v>-5875.82</v>
      </c>
      <c r="S596" s="107">
        <f ca="1"/>
        <v>-4271.75</v>
      </c>
      <c r="T596" s="107">
        <f ca="1"/>
        <v>0</v>
      </c>
      <c r="U596" s="107">
        <f ca="1"/>
        <v>2660</v>
      </c>
      <c r="W596" t="str">
        <f ca="1"/>
        <v>Ameritas</v>
      </c>
      <c r="X596">
        <f ca="1"/>
        <v>46640</v>
      </c>
      <c r="Y596">
        <f ca="1"/>
        <v>1909.280000000005</v>
      </c>
      <c r="Z596" t="str">
        <f ca="1"/>
        <v>Acct  1 - US Bank</v>
      </c>
      <c r="AA596" t="str">
        <f ca="1"/>
        <v>Ameritas</v>
      </c>
      <c r="AB596">
        <f ca="1"/>
        <v>46640</v>
      </c>
      <c r="AC596">
        <f ca="1"/>
        <v>15244.439999999997</v>
      </c>
      <c r="AD596" t="str">
        <f ca="1"/>
        <v>Acct  2 - Wells Fargo</v>
      </c>
      <c r="AE596" t="str">
        <f ca="1"/>
        <v>Ameritas</v>
      </c>
      <c r="AF596">
        <f ca="1"/>
        <v>46640</v>
      </c>
      <c r="AG596">
        <f ca="1"/>
        <v>27712.39</v>
      </c>
      <c r="AH596" t="str">
        <f ca="1"/>
        <v>Acct  3 - ADP</v>
      </c>
      <c r="AI596" t="str">
        <f ca="1"/>
        <v>Ameritas</v>
      </c>
      <c r="AJ596">
        <f ca="1"/>
        <v>46640</v>
      </c>
      <c r="AK596">
        <f ca="1"/>
        <v>114.43</v>
      </c>
      <c r="AL596" t="str">
        <f ca="1"/>
        <v>Acct  4 - Marcus</v>
      </c>
      <c r="AM596" t="str">
        <f ca="1"/>
        <v>Ameritas</v>
      </c>
      <c r="AN596">
        <f ca="1"/>
        <v>46640</v>
      </c>
      <c r="AO596">
        <f ca="1"/>
        <v>12062.04</v>
      </c>
      <c r="AP596" t="str">
        <f ca="1"/>
        <v>Acct  5 - T.Rowe Price</v>
      </c>
      <c r="AQ596" t="str">
        <f ca="1"/>
        <v>Ameritas</v>
      </c>
      <c r="AR596">
        <f ca="1"/>
        <v>46640</v>
      </c>
      <c r="AS596">
        <f ca="1"/>
        <v>-417.03999999999996</v>
      </c>
      <c r="AT596" t="str">
        <f ca="1"/>
        <v>Acct  6 - Platinum</v>
      </c>
      <c r="AU596" t="str">
        <f ca="1"/>
        <v>Ameritas</v>
      </c>
      <c r="AV596">
        <f ca="1"/>
        <v>46640</v>
      </c>
      <c r="AW596">
        <f ca="1"/>
        <v>-5875.82</v>
      </c>
      <c r="AX596" t="str">
        <f ca="1"/>
        <v>Acct  7 - Visa Go</v>
      </c>
      <c r="AY596" t="str">
        <f ca="1"/>
        <v>Ameritas</v>
      </c>
      <c r="AZ596">
        <f ca="1"/>
        <v>46640</v>
      </c>
      <c r="BA596">
        <f ca="1"/>
        <v>-4271.75</v>
      </c>
      <c r="BB596" t="str">
        <f ca="1"/>
        <v>Acct  8 - CareCredit</v>
      </c>
      <c r="BC596" t="str">
        <f ca="1"/>
        <v>Ameritas</v>
      </c>
      <c r="BD596">
        <f ca="1"/>
        <v>46640</v>
      </c>
      <c r="BE596">
        <f ca="1"/>
        <v>0</v>
      </c>
      <c r="BF596" t="str">
        <f ca="1"/>
        <v>Acct  9 - Costco</v>
      </c>
      <c r="BG596" t="str">
        <f ca="1"/>
        <v>Ameritas</v>
      </c>
      <c r="BH596">
        <f ca="1"/>
        <v>46640</v>
      </c>
      <c r="BI596">
        <f ca="1"/>
        <v>2660</v>
      </c>
      <c r="BJ596" t="str">
        <f ca="1"/>
        <v xml:space="preserve">Acct 10 - </v>
      </c>
      <c r="BK596" t="str">
        <f ca="1"/>
        <v>Ameritas</v>
      </c>
      <c r="BL596">
        <f ca="1"/>
        <v>46640</v>
      </c>
      <c r="BM596">
        <f ca="1"/>
        <v>17153.72</v>
      </c>
      <c r="BN596" t="str">
        <f ca="1"/>
        <v xml:space="preserve"> Checking</v>
      </c>
      <c r="BO596" t="str">
        <f ca="1"/>
        <v>Ameritas</v>
      </c>
      <c r="BP596">
        <f ca="1"/>
        <v>46640</v>
      </c>
      <c r="BQ596">
        <f ca="1"/>
        <v>-10564.61</v>
      </c>
      <c r="BR596" t="str">
        <f ca="1"/>
        <v xml:space="preserve"> Credit</v>
      </c>
      <c r="BS596" t="str">
        <f ca="1"/>
        <v>Ameritas</v>
      </c>
      <c r="BT596">
        <f ca="1"/>
        <v>46640</v>
      </c>
      <c r="BU596">
        <f ca="1"/>
        <v>39888.86</v>
      </c>
      <c r="BV596" t="str">
        <f ca="1"/>
        <v xml:space="preserve"> Savings</v>
      </c>
      <c r="BW596" t="str">
        <f ca="1"/>
        <v>Ameritas</v>
      </c>
      <c r="BX596">
        <f ca="1"/>
        <v>46640</v>
      </c>
      <c r="BY596">
        <f ca="1"/>
        <v>49137.97</v>
      </c>
      <c r="BZ596" t="str">
        <f ca="1"/>
        <v xml:space="preserve"> Net Worth</v>
      </c>
    </row>
    <row r="597" spans="1:78" x14ac:dyDescent="0.25">
      <c r="A597" t="str">
        <f ca="1"/>
        <v>Ameritas</v>
      </c>
      <c r="B597" s="8">
        <f ca="1"/>
        <v>46640</v>
      </c>
      <c r="C597" s="107">
        <f ca="1"/>
        <v>1909.280000000005</v>
      </c>
      <c r="D597" t="str">
        <f ca="1"/>
        <v>Acct  1 - US Bank</v>
      </c>
      <c r="F597" t="str">
        <f ca="1"/>
        <v>Viso Go</v>
      </c>
      <c r="G597" s="8">
        <f ca="1"/>
        <v>46641</v>
      </c>
      <c r="H597" s="107">
        <f ca="1"/>
        <v>16878.72</v>
      </c>
      <c r="I597" s="107">
        <f ca="1"/>
        <v>-10418.61</v>
      </c>
      <c r="J597" s="107">
        <f ca="1"/>
        <v>39888.86</v>
      </c>
      <c r="K597" s="107">
        <f ca="1"/>
        <v>49008.97</v>
      </c>
      <c r="L597" s="107">
        <f ca="1"/>
        <v>1634.280000000005</v>
      </c>
      <c r="M597" s="107">
        <f ca="1"/>
        <v>15244.439999999997</v>
      </c>
      <c r="N597" s="107">
        <f ca="1"/>
        <v>27712.39</v>
      </c>
      <c r="O597" s="107">
        <f ca="1"/>
        <v>114.43</v>
      </c>
      <c r="P597" s="107">
        <f ca="1"/>
        <v>12062.04</v>
      </c>
      <c r="Q597" s="107">
        <f ca="1"/>
        <v>-417.03999999999996</v>
      </c>
      <c r="R597" s="107">
        <f ca="1"/>
        <v>-5729.82</v>
      </c>
      <c r="S597" s="107">
        <f ca="1"/>
        <v>-4271.75</v>
      </c>
      <c r="T597" s="107">
        <f ca="1"/>
        <v>0</v>
      </c>
      <c r="U597" s="107">
        <f ca="1"/>
        <v>2660</v>
      </c>
      <c r="W597" t="str">
        <f ca="1"/>
        <v>Viso Go</v>
      </c>
      <c r="X597">
        <f ca="1"/>
        <v>46641</v>
      </c>
      <c r="Y597">
        <f ca="1"/>
        <v>1634.280000000005</v>
      </c>
      <c r="Z597" t="str">
        <f ca="1"/>
        <v>Acct  1 - US Bank</v>
      </c>
      <c r="AA597" t="str">
        <f ca="1"/>
        <v>Viso Go</v>
      </c>
      <c r="AB597">
        <f ca="1"/>
        <v>46641</v>
      </c>
      <c r="AC597">
        <f ca="1"/>
        <v>15244.439999999997</v>
      </c>
      <c r="AD597" t="str">
        <f ca="1"/>
        <v>Acct  2 - Wells Fargo</v>
      </c>
      <c r="AE597" t="str">
        <f ca="1"/>
        <v>Viso Go</v>
      </c>
      <c r="AF597">
        <f ca="1"/>
        <v>46641</v>
      </c>
      <c r="AG597">
        <f ca="1"/>
        <v>27712.39</v>
      </c>
      <c r="AH597" t="str">
        <f ca="1"/>
        <v>Acct  3 - ADP</v>
      </c>
      <c r="AI597" t="str">
        <f ca="1"/>
        <v>Viso Go</v>
      </c>
      <c r="AJ597">
        <f ca="1"/>
        <v>46641</v>
      </c>
      <c r="AK597">
        <f ca="1"/>
        <v>114.43</v>
      </c>
      <c r="AL597" t="str">
        <f ca="1"/>
        <v>Acct  4 - Marcus</v>
      </c>
      <c r="AM597" t="str">
        <f ca="1"/>
        <v>Viso Go</v>
      </c>
      <c r="AN597">
        <f ca="1"/>
        <v>46641</v>
      </c>
      <c r="AO597">
        <f ca="1"/>
        <v>12062.04</v>
      </c>
      <c r="AP597" t="str">
        <f ca="1"/>
        <v>Acct  5 - T.Rowe Price</v>
      </c>
      <c r="AQ597" t="str">
        <f ca="1"/>
        <v>Viso Go</v>
      </c>
      <c r="AR597">
        <f ca="1"/>
        <v>46641</v>
      </c>
      <c r="AS597">
        <f ca="1"/>
        <v>-417.03999999999996</v>
      </c>
      <c r="AT597" t="str">
        <f ca="1"/>
        <v>Acct  6 - Platinum</v>
      </c>
      <c r="AU597" t="str">
        <f ca="1"/>
        <v>Viso Go</v>
      </c>
      <c r="AV597">
        <f ca="1"/>
        <v>46641</v>
      </c>
      <c r="AW597">
        <f ca="1"/>
        <v>-5729.82</v>
      </c>
      <c r="AX597" t="str">
        <f ca="1"/>
        <v>Acct  7 - Visa Go</v>
      </c>
      <c r="AY597" t="str">
        <f ca="1"/>
        <v>Viso Go</v>
      </c>
      <c r="AZ597">
        <f ca="1"/>
        <v>46641</v>
      </c>
      <c r="BA597">
        <f ca="1"/>
        <v>-4271.75</v>
      </c>
      <c r="BB597" t="str">
        <f ca="1"/>
        <v>Acct  8 - CareCredit</v>
      </c>
      <c r="BC597" t="str">
        <f ca="1"/>
        <v>Viso Go</v>
      </c>
      <c r="BD597">
        <f ca="1"/>
        <v>46641</v>
      </c>
      <c r="BE597">
        <f ca="1"/>
        <v>0</v>
      </c>
      <c r="BF597" t="str">
        <f ca="1"/>
        <v>Acct  9 - Costco</v>
      </c>
      <c r="BG597" t="str">
        <f ca="1"/>
        <v>Viso Go</v>
      </c>
      <c r="BH597">
        <f ca="1"/>
        <v>46641</v>
      </c>
      <c r="BI597">
        <f ca="1"/>
        <v>2660</v>
      </c>
      <c r="BJ597" t="str">
        <f ca="1"/>
        <v xml:space="preserve">Acct 10 - </v>
      </c>
      <c r="BK597" t="str">
        <f ca="1"/>
        <v>Viso Go</v>
      </c>
      <c r="BL597">
        <f ca="1"/>
        <v>46641</v>
      </c>
      <c r="BM597">
        <f ca="1"/>
        <v>16878.72</v>
      </c>
      <c r="BN597" t="str">
        <f ca="1"/>
        <v xml:space="preserve"> Checking</v>
      </c>
      <c r="BO597" t="str">
        <f ca="1"/>
        <v>Viso Go</v>
      </c>
      <c r="BP597">
        <f ca="1"/>
        <v>46641</v>
      </c>
      <c r="BQ597">
        <f ca="1"/>
        <v>-10418.61</v>
      </c>
      <c r="BR597" t="str">
        <f ca="1"/>
        <v xml:space="preserve"> Credit</v>
      </c>
      <c r="BS597" t="str">
        <f ca="1"/>
        <v>Viso Go</v>
      </c>
      <c r="BT597">
        <f ca="1"/>
        <v>46641</v>
      </c>
      <c r="BU597">
        <f ca="1"/>
        <v>39888.86</v>
      </c>
      <c r="BV597" t="str">
        <f ca="1"/>
        <v xml:space="preserve"> Savings</v>
      </c>
      <c r="BW597" t="str">
        <f ca="1"/>
        <v>Viso Go</v>
      </c>
      <c r="BX597">
        <f ca="1"/>
        <v>46641</v>
      </c>
      <c r="BY597">
        <f ca="1"/>
        <v>49008.97</v>
      </c>
      <c r="BZ597" t="str">
        <f ca="1"/>
        <v xml:space="preserve"> Net Worth</v>
      </c>
    </row>
    <row r="598" spans="1:78" x14ac:dyDescent="0.25">
      <c r="A598" t="str">
        <f ca="1"/>
        <v>Viso Go</v>
      </c>
      <c r="B598" s="8">
        <f ca="1"/>
        <v>46641</v>
      </c>
      <c r="C598" s="107">
        <f ca="1"/>
        <v>1634.280000000005</v>
      </c>
      <c r="D598" t="str">
        <f ca="1"/>
        <v>Acct  1 - US Bank</v>
      </c>
      <c r="F598" t="str">
        <f ca="1"/>
        <v>Groceries</v>
      </c>
      <c r="G598" s="8">
        <f ca="1"/>
        <v>46641</v>
      </c>
      <c r="H598" s="107">
        <f ca="1"/>
        <v>16678.72</v>
      </c>
      <c r="I598" s="107">
        <f ca="1"/>
        <v>-10418.61</v>
      </c>
      <c r="J598" s="107">
        <f ca="1"/>
        <v>39888.86</v>
      </c>
      <c r="K598" s="107">
        <f ca="1"/>
        <v>48808.97</v>
      </c>
      <c r="L598" s="107">
        <f ca="1"/>
        <v>1634.280000000005</v>
      </c>
      <c r="M598" s="107">
        <f ca="1"/>
        <v>15044.439999999997</v>
      </c>
      <c r="N598" s="107">
        <f ca="1"/>
        <v>27712.39</v>
      </c>
      <c r="O598" s="107">
        <f ca="1"/>
        <v>114.43</v>
      </c>
      <c r="P598" s="107">
        <f ca="1"/>
        <v>12062.04</v>
      </c>
      <c r="Q598" s="107">
        <f ca="1"/>
        <v>-417.03999999999996</v>
      </c>
      <c r="R598" s="107">
        <f ca="1"/>
        <v>-5729.82</v>
      </c>
      <c r="S598" s="107">
        <f ca="1"/>
        <v>-4271.75</v>
      </c>
      <c r="T598" s="107">
        <f ca="1"/>
        <v>0</v>
      </c>
      <c r="U598" s="107">
        <f ca="1"/>
        <v>2660</v>
      </c>
      <c r="W598" t="str">
        <f ca="1"/>
        <v>Groceries</v>
      </c>
      <c r="X598">
        <f ca="1"/>
        <v>46641</v>
      </c>
      <c r="Y598">
        <f ca="1"/>
        <v>1634.280000000005</v>
      </c>
      <c r="Z598" t="str">
        <f ca="1"/>
        <v>Acct  1 - US Bank</v>
      </c>
      <c r="AA598" t="str">
        <f ca="1"/>
        <v>Groceries</v>
      </c>
      <c r="AB598">
        <f ca="1"/>
        <v>46641</v>
      </c>
      <c r="AC598">
        <f ca="1"/>
        <v>15044.439999999997</v>
      </c>
      <c r="AD598" t="str">
        <f ca="1"/>
        <v>Acct  2 - Wells Fargo</v>
      </c>
      <c r="AE598" t="str">
        <f ca="1"/>
        <v>Groceries</v>
      </c>
      <c r="AF598">
        <f ca="1"/>
        <v>46641</v>
      </c>
      <c r="AG598">
        <f ca="1"/>
        <v>27712.39</v>
      </c>
      <c r="AH598" t="str">
        <f ca="1"/>
        <v>Acct  3 - ADP</v>
      </c>
      <c r="AI598" t="str">
        <f ca="1"/>
        <v>Groceries</v>
      </c>
      <c r="AJ598">
        <f ca="1"/>
        <v>46641</v>
      </c>
      <c r="AK598">
        <f ca="1"/>
        <v>114.43</v>
      </c>
      <c r="AL598" t="str">
        <f ca="1"/>
        <v>Acct  4 - Marcus</v>
      </c>
      <c r="AM598" t="str">
        <f ca="1"/>
        <v>Groceries</v>
      </c>
      <c r="AN598">
        <f ca="1"/>
        <v>46641</v>
      </c>
      <c r="AO598">
        <f ca="1"/>
        <v>12062.04</v>
      </c>
      <c r="AP598" t="str">
        <f ca="1"/>
        <v>Acct  5 - T.Rowe Price</v>
      </c>
      <c r="AQ598" t="str">
        <f ca="1"/>
        <v>Groceries</v>
      </c>
      <c r="AR598">
        <f ca="1"/>
        <v>46641</v>
      </c>
      <c r="AS598">
        <f ca="1"/>
        <v>-417.03999999999996</v>
      </c>
      <c r="AT598" t="str">
        <f ca="1"/>
        <v>Acct  6 - Platinum</v>
      </c>
      <c r="AU598" t="str">
        <f ca="1"/>
        <v>Groceries</v>
      </c>
      <c r="AV598">
        <f ca="1"/>
        <v>46641</v>
      </c>
      <c r="AW598">
        <f ca="1"/>
        <v>-5729.82</v>
      </c>
      <c r="AX598" t="str">
        <f ca="1"/>
        <v>Acct  7 - Visa Go</v>
      </c>
      <c r="AY598" t="str">
        <f ca="1"/>
        <v>Groceries</v>
      </c>
      <c r="AZ598">
        <f ca="1"/>
        <v>46641</v>
      </c>
      <c r="BA598">
        <f ca="1"/>
        <v>-4271.75</v>
      </c>
      <c r="BB598" t="str">
        <f ca="1"/>
        <v>Acct  8 - CareCredit</v>
      </c>
      <c r="BC598" t="str">
        <f ca="1"/>
        <v>Groceries</v>
      </c>
      <c r="BD598">
        <f ca="1"/>
        <v>46641</v>
      </c>
      <c r="BE598">
        <f ca="1"/>
        <v>0</v>
      </c>
      <c r="BF598" t="str">
        <f ca="1"/>
        <v>Acct  9 - Costco</v>
      </c>
      <c r="BG598" t="str">
        <f ca="1"/>
        <v>Groceries</v>
      </c>
      <c r="BH598">
        <f ca="1"/>
        <v>46641</v>
      </c>
      <c r="BI598">
        <f ca="1"/>
        <v>2660</v>
      </c>
      <c r="BJ598" t="str">
        <f ca="1"/>
        <v xml:space="preserve">Acct 10 - </v>
      </c>
      <c r="BK598" t="str">
        <f ca="1"/>
        <v>Groceries</v>
      </c>
      <c r="BL598">
        <f ca="1"/>
        <v>46641</v>
      </c>
      <c r="BM598">
        <f ca="1"/>
        <v>16678.72</v>
      </c>
      <c r="BN598" t="str">
        <f ca="1"/>
        <v xml:space="preserve"> Checking</v>
      </c>
      <c r="BO598" t="str">
        <f ca="1"/>
        <v>Groceries</v>
      </c>
      <c r="BP598">
        <f ca="1"/>
        <v>46641</v>
      </c>
      <c r="BQ598">
        <f ca="1"/>
        <v>-10418.61</v>
      </c>
      <c r="BR598" t="str">
        <f ca="1"/>
        <v xml:space="preserve"> Credit</v>
      </c>
      <c r="BS598" t="str">
        <f ca="1"/>
        <v>Groceries</v>
      </c>
      <c r="BT598">
        <f ca="1"/>
        <v>46641</v>
      </c>
      <c r="BU598">
        <f ca="1"/>
        <v>39888.86</v>
      </c>
      <c r="BV598" t="str">
        <f ca="1"/>
        <v xml:space="preserve"> Savings</v>
      </c>
      <c r="BW598" t="str">
        <f ca="1"/>
        <v>Groceries</v>
      </c>
      <c r="BX598">
        <f ca="1"/>
        <v>46641</v>
      </c>
      <c r="BY598">
        <f ca="1"/>
        <v>48808.97</v>
      </c>
      <c r="BZ598" t="str">
        <f ca="1"/>
        <v xml:space="preserve"> Net Worth</v>
      </c>
    </row>
    <row r="599" spans="1:78" x14ac:dyDescent="0.25">
      <c r="A599" t="str">
        <f ca="1"/>
        <v>Groceries</v>
      </c>
      <c r="B599" s="8">
        <f ca="1"/>
        <v>46641</v>
      </c>
      <c r="C599" s="107">
        <f ca="1"/>
        <v>1634.280000000005</v>
      </c>
      <c r="D599" t="str">
        <f ca="1"/>
        <v>Acct  1 - US Bank</v>
      </c>
      <c r="F599" t="str">
        <f ca="1"/>
        <v>Food &amp; Drinks</v>
      </c>
      <c r="G599" s="8">
        <f ca="1"/>
        <v>46641</v>
      </c>
      <c r="H599" s="107">
        <f ca="1"/>
        <v>16478.72</v>
      </c>
      <c r="I599" s="107">
        <f ca="1"/>
        <v>-10418.61</v>
      </c>
      <c r="J599" s="107">
        <f ca="1"/>
        <v>39888.86</v>
      </c>
      <c r="K599" s="107">
        <f ca="1"/>
        <v>48608.97</v>
      </c>
      <c r="L599" s="107">
        <f ca="1"/>
        <v>1634.280000000005</v>
      </c>
      <c r="M599" s="107">
        <f ca="1"/>
        <v>14844.439999999997</v>
      </c>
      <c r="N599" s="107">
        <f ca="1"/>
        <v>27712.39</v>
      </c>
      <c r="O599" s="107">
        <f ca="1"/>
        <v>114.43</v>
      </c>
      <c r="P599" s="107">
        <f ca="1"/>
        <v>12062.04</v>
      </c>
      <c r="Q599" s="107">
        <f ca="1"/>
        <v>-417.03999999999996</v>
      </c>
      <c r="R599" s="107">
        <f ca="1"/>
        <v>-5729.82</v>
      </c>
      <c r="S599" s="107">
        <f ca="1"/>
        <v>-4271.75</v>
      </c>
      <c r="T599" s="107">
        <f ca="1"/>
        <v>0</v>
      </c>
      <c r="U599" s="107">
        <f ca="1"/>
        <v>2660</v>
      </c>
      <c r="W599" t="str">
        <f ca="1"/>
        <v>Food &amp; Drinks</v>
      </c>
      <c r="X599">
        <f ca="1"/>
        <v>46641</v>
      </c>
      <c r="Y599">
        <f ca="1"/>
        <v>1634.280000000005</v>
      </c>
      <c r="Z599" t="str">
        <f ca="1"/>
        <v>Acct  1 - US Bank</v>
      </c>
      <c r="AA599" t="str">
        <f ca="1"/>
        <v>Food &amp; Drinks</v>
      </c>
      <c r="AB599">
        <f ca="1"/>
        <v>46641</v>
      </c>
      <c r="AC599">
        <f ca="1"/>
        <v>14844.439999999997</v>
      </c>
      <c r="AD599" t="str">
        <f ca="1"/>
        <v>Acct  2 - Wells Fargo</v>
      </c>
      <c r="AE599" t="str">
        <f ca="1"/>
        <v>Food &amp; Drinks</v>
      </c>
      <c r="AF599">
        <f ca="1"/>
        <v>46641</v>
      </c>
      <c r="AG599">
        <f ca="1"/>
        <v>27712.39</v>
      </c>
      <c r="AH599" t="str">
        <f ca="1"/>
        <v>Acct  3 - ADP</v>
      </c>
      <c r="AI599" t="str">
        <f ca="1"/>
        <v>Food &amp; Drinks</v>
      </c>
      <c r="AJ599">
        <f ca="1"/>
        <v>46641</v>
      </c>
      <c r="AK599">
        <f ca="1"/>
        <v>114.43</v>
      </c>
      <c r="AL599" t="str">
        <f ca="1"/>
        <v>Acct  4 - Marcus</v>
      </c>
      <c r="AM599" t="str">
        <f ca="1"/>
        <v>Food &amp; Drinks</v>
      </c>
      <c r="AN599">
        <f ca="1"/>
        <v>46641</v>
      </c>
      <c r="AO599">
        <f ca="1"/>
        <v>12062.04</v>
      </c>
      <c r="AP599" t="str">
        <f ca="1"/>
        <v>Acct  5 - T.Rowe Price</v>
      </c>
      <c r="AQ599" t="str">
        <f ca="1"/>
        <v>Food &amp; Drinks</v>
      </c>
      <c r="AR599">
        <f ca="1"/>
        <v>46641</v>
      </c>
      <c r="AS599">
        <f ca="1"/>
        <v>-417.03999999999996</v>
      </c>
      <c r="AT599" t="str">
        <f ca="1"/>
        <v>Acct  6 - Platinum</v>
      </c>
      <c r="AU599" t="str">
        <f ca="1"/>
        <v>Food &amp; Drinks</v>
      </c>
      <c r="AV599">
        <f ca="1"/>
        <v>46641</v>
      </c>
      <c r="AW599">
        <f ca="1"/>
        <v>-5729.82</v>
      </c>
      <c r="AX599" t="str">
        <f ca="1"/>
        <v>Acct  7 - Visa Go</v>
      </c>
      <c r="AY599" t="str">
        <f ca="1"/>
        <v>Food &amp; Drinks</v>
      </c>
      <c r="AZ599">
        <f ca="1"/>
        <v>46641</v>
      </c>
      <c r="BA599">
        <f ca="1"/>
        <v>-4271.75</v>
      </c>
      <c r="BB599" t="str">
        <f ca="1"/>
        <v>Acct  8 - CareCredit</v>
      </c>
      <c r="BC599" t="str">
        <f ca="1"/>
        <v>Food &amp; Drinks</v>
      </c>
      <c r="BD599">
        <f ca="1"/>
        <v>46641</v>
      </c>
      <c r="BE599">
        <f ca="1"/>
        <v>0</v>
      </c>
      <c r="BF599" t="str">
        <f ca="1"/>
        <v>Acct  9 - Costco</v>
      </c>
      <c r="BG599" t="str">
        <f ca="1"/>
        <v>Food &amp; Drinks</v>
      </c>
      <c r="BH599">
        <f ca="1"/>
        <v>46641</v>
      </c>
      <c r="BI599">
        <f ca="1"/>
        <v>2660</v>
      </c>
      <c r="BJ599" t="str">
        <f ca="1"/>
        <v xml:space="preserve">Acct 10 - </v>
      </c>
      <c r="BK599" t="str">
        <f ca="1"/>
        <v>Food &amp; Drinks</v>
      </c>
      <c r="BL599">
        <f ca="1"/>
        <v>46641</v>
      </c>
      <c r="BM599">
        <f ca="1"/>
        <v>16478.72</v>
      </c>
      <c r="BN599" t="str">
        <f ca="1"/>
        <v xml:space="preserve"> Checking</v>
      </c>
      <c r="BO599" t="str">
        <f ca="1"/>
        <v>Food &amp; Drinks</v>
      </c>
      <c r="BP599">
        <f ca="1"/>
        <v>46641</v>
      </c>
      <c r="BQ599">
        <f ca="1"/>
        <v>-10418.61</v>
      </c>
      <c r="BR599" t="str">
        <f ca="1"/>
        <v xml:space="preserve"> Credit</v>
      </c>
      <c r="BS599" t="str">
        <f ca="1"/>
        <v>Food &amp; Drinks</v>
      </c>
      <c r="BT599">
        <f ca="1"/>
        <v>46641</v>
      </c>
      <c r="BU599">
        <f ca="1"/>
        <v>39888.86</v>
      </c>
      <c r="BV599" t="str">
        <f ca="1"/>
        <v xml:space="preserve"> Savings</v>
      </c>
      <c r="BW599" t="str">
        <f ca="1"/>
        <v>Food &amp; Drinks</v>
      </c>
      <c r="BX599">
        <f ca="1"/>
        <v>46641</v>
      </c>
      <c r="BY599">
        <f ca="1"/>
        <v>48608.97</v>
      </c>
      <c r="BZ599" t="str">
        <f ca="1"/>
        <v xml:space="preserve"> Net Worth</v>
      </c>
    </row>
    <row r="600" spans="1:78" x14ac:dyDescent="0.25">
      <c r="A600" t="str">
        <f ca="1"/>
        <v>Food &amp; Drinks</v>
      </c>
      <c r="B600" s="8">
        <f ca="1"/>
        <v>46641</v>
      </c>
      <c r="C600" s="107">
        <f ca="1"/>
        <v>1634.280000000005</v>
      </c>
      <c r="D600" t="str">
        <f ca="1"/>
        <v>Acct  1 - US Bank</v>
      </c>
      <c r="F600" t="str">
        <f ca="1"/>
        <v>Motorcycle</v>
      </c>
      <c r="G600" s="8">
        <f ca="1"/>
        <v>46646</v>
      </c>
      <c r="H600" s="107">
        <f ca="1"/>
        <v>16328.340000000002</v>
      </c>
      <c r="I600" s="107">
        <f ca="1"/>
        <v>-10418.61</v>
      </c>
      <c r="J600" s="107">
        <f ca="1"/>
        <v>39888.86</v>
      </c>
      <c r="K600" s="107">
        <f ca="1"/>
        <v>48458.590000000004</v>
      </c>
      <c r="L600" s="107">
        <f ca="1"/>
        <v>1483.9000000000051</v>
      </c>
      <c r="M600" s="107">
        <f ca="1"/>
        <v>14844.439999999997</v>
      </c>
      <c r="N600" s="107">
        <f ca="1"/>
        <v>27712.39</v>
      </c>
      <c r="O600" s="107">
        <f ca="1"/>
        <v>114.43</v>
      </c>
      <c r="P600" s="107">
        <f ca="1"/>
        <v>12062.04</v>
      </c>
      <c r="Q600" s="107">
        <f ca="1"/>
        <v>-417.03999999999996</v>
      </c>
      <c r="R600" s="107">
        <f ca="1"/>
        <v>-5729.82</v>
      </c>
      <c r="S600" s="107">
        <f ca="1"/>
        <v>-4271.75</v>
      </c>
      <c r="T600" s="107">
        <f ca="1"/>
        <v>0</v>
      </c>
      <c r="U600" s="107">
        <f ca="1"/>
        <v>2660</v>
      </c>
      <c r="W600" t="str">
        <f ca="1"/>
        <v>Motorcycle</v>
      </c>
      <c r="X600">
        <f ca="1"/>
        <v>46646</v>
      </c>
      <c r="Y600">
        <f ca="1"/>
        <v>1483.9000000000051</v>
      </c>
      <c r="Z600" t="str">
        <f ca="1"/>
        <v>Acct  1 - US Bank</v>
      </c>
      <c r="AA600" t="str">
        <f ca="1"/>
        <v>Motorcycle</v>
      </c>
      <c r="AB600">
        <f ca="1"/>
        <v>46646</v>
      </c>
      <c r="AC600">
        <f ca="1"/>
        <v>14844.439999999997</v>
      </c>
      <c r="AD600" t="str">
        <f ca="1"/>
        <v>Acct  2 - Wells Fargo</v>
      </c>
      <c r="AE600" t="str">
        <f ca="1"/>
        <v>Motorcycle</v>
      </c>
      <c r="AF600">
        <f ca="1"/>
        <v>46646</v>
      </c>
      <c r="AG600">
        <f ca="1"/>
        <v>27712.39</v>
      </c>
      <c r="AH600" t="str">
        <f ca="1"/>
        <v>Acct  3 - ADP</v>
      </c>
      <c r="AI600" t="str">
        <f ca="1"/>
        <v>Motorcycle</v>
      </c>
      <c r="AJ600">
        <f ca="1"/>
        <v>46646</v>
      </c>
      <c r="AK600">
        <f ca="1"/>
        <v>114.43</v>
      </c>
      <c r="AL600" t="str">
        <f ca="1"/>
        <v>Acct  4 - Marcus</v>
      </c>
      <c r="AM600" t="str">
        <f ca="1"/>
        <v>Motorcycle</v>
      </c>
      <c r="AN600">
        <f ca="1"/>
        <v>46646</v>
      </c>
      <c r="AO600">
        <f ca="1"/>
        <v>12062.04</v>
      </c>
      <c r="AP600" t="str">
        <f ca="1"/>
        <v>Acct  5 - T.Rowe Price</v>
      </c>
      <c r="AQ600" t="str">
        <f ca="1"/>
        <v>Motorcycle</v>
      </c>
      <c r="AR600">
        <f ca="1"/>
        <v>46646</v>
      </c>
      <c r="AS600">
        <f ca="1"/>
        <v>-417.03999999999996</v>
      </c>
      <c r="AT600" t="str">
        <f ca="1"/>
        <v>Acct  6 - Platinum</v>
      </c>
      <c r="AU600" t="str">
        <f ca="1"/>
        <v>Motorcycle</v>
      </c>
      <c r="AV600">
        <f ca="1"/>
        <v>46646</v>
      </c>
      <c r="AW600">
        <f ca="1"/>
        <v>-5729.82</v>
      </c>
      <c r="AX600" t="str">
        <f ca="1"/>
        <v>Acct  7 - Visa Go</v>
      </c>
      <c r="AY600" t="str">
        <f ca="1"/>
        <v>Motorcycle</v>
      </c>
      <c r="AZ600">
        <f ca="1"/>
        <v>46646</v>
      </c>
      <c r="BA600">
        <f ca="1"/>
        <v>-4271.75</v>
      </c>
      <c r="BB600" t="str">
        <f ca="1"/>
        <v>Acct  8 - CareCredit</v>
      </c>
      <c r="BC600" t="str">
        <f ca="1"/>
        <v>Motorcycle</v>
      </c>
      <c r="BD600">
        <f ca="1"/>
        <v>46646</v>
      </c>
      <c r="BE600">
        <f ca="1"/>
        <v>0</v>
      </c>
      <c r="BF600" t="str">
        <f ca="1"/>
        <v>Acct  9 - Costco</v>
      </c>
      <c r="BG600" t="str">
        <f ca="1"/>
        <v>Motorcycle</v>
      </c>
      <c r="BH600">
        <f ca="1"/>
        <v>46646</v>
      </c>
      <c r="BI600">
        <f ca="1"/>
        <v>2660</v>
      </c>
      <c r="BJ600" t="str">
        <f ca="1"/>
        <v xml:space="preserve">Acct 10 - </v>
      </c>
      <c r="BK600" t="str">
        <f ca="1"/>
        <v>Motorcycle</v>
      </c>
      <c r="BL600">
        <f ca="1"/>
        <v>46646</v>
      </c>
      <c r="BM600">
        <f ca="1"/>
        <v>16328.340000000002</v>
      </c>
      <c r="BN600" t="str">
        <f ca="1"/>
        <v xml:space="preserve"> Checking</v>
      </c>
      <c r="BO600" t="str">
        <f ca="1"/>
        <v>Motorcycle</v>
      </c>
      <c r="BP600">
        <f ca="1"/>
        <v>46646</v>
      </c>
      <c r="BQ600">
        <f ca="1"/>
        <v>-10418.61</v>
      </c>
      <c r="BR600" t="str">
        <f ca="1"/>
        <v xml:space="preserve"> Credit</v>
      </c>
      <c r="BS600" t="str">
        <f ca="1"/>
        <v>Motorcycle</v>
      </c>
      <c r="BT600">
        <f ca="1"/>
        <v>46646</v>
      </c>
      <c r="BU600">
        <f ca="1"/>
        <v>39888.86</v>
      </c>
      <c r="BV600" t="str">
        <f ca="1"/>
        <v xml:space="preserve"> Savings</v>
      </c>
      <c r="BW600" t="str">
        <f ca="1"/>
        <v>Motorcycle</v>
      </c>
      <c r="BX600">
        <f ca="1"/>
        <v>46646</v>
      </c>
      <c r="BY600">
        <f ca="1"/>
        <v>48458.590000000004</v>
      </c>
      <c r="BZ600" t="str">
        <f ca="1"/>
        <v xml:space="preserve"> Net Worth</v>
      </c>
    </row>
    <row r="601" spans="1:78" x14ac:dyDescent="0.25">
      <c r="A601" t="str">
        <f ca="1"/>
        <v>Motorcycle</v>
      </c>
      <c r="B601" s="8">
        <f ca="1"/>
        <v>46646</v>
      </c>
      <c r="C601" s="107">
        <f ca="1"/>
        <v>1483.9000000000051</v>
      </c>
      <c r="D601" t="str">
        <f ca="1"/>
        <v>Acct  1 - US Bank</v>
      </c>
      <c r="F601" t="str">
        <f ca="1"/>
        <v>Netflix</v>
      </c>
      <c r="G601" s="8">
        <f ca="1"/>
        <v>46650</v>
      </c>
      <c r="H601" s="107">
        <f ca="1"/>
        <v>16303.350000000002</v>
      </c>
      <c r="I601" s="107">
        <f ca="1"/>
        <v>-10418.61</v>
      </c>
      <c r="J601" s="107">
        <f ca="1"/>
        <v>39888.86</v>
      </c>
      <c r="K601" s="107">
        <f ca="1"/>
        <v>48433.600000000006</v>
      </c>
      <c r="L601" s="107">
        <f ca="1"/>
        <v>1458.9100000000051</v>
      </c>
      <c r="M601" s="107">
        <f ca="1"/>
        <v>14844.439999999997</v>
      </c>
      <c r="N601" s="107">
        <f ca="1"/>
        <v>27712.39</v>
      </c>
      <c r="O601" s="107">
        <f ca="1"/>
        <v>114.43</v>
      </c>
      <c r="P601" s="107">
        <f ca="1"/>
        <v>12062.04</v>
      </c>
      <c r="Q601" s="107">
        <f ca="1"/>
        <v>-417.03999999999996</v>
      </c>
      <c r="R601" s="107">
        <f ca="1"/>
        <v>-5729.82</v>
      </c>
      <c r="S601" s="107">
        <f ca="1"/>
        <v>-4271.75</v>
      </c>
      <c r="T601" s="107">
        <f ca="1"/>
        <v>0</v>
      </c>
      <c r="U601" s="107">
        <f ca="1"/>
        <v>2660</v>
      </c>
      <c r="W601" t="str">
        <f ca="1"/>
        <v>Netflix</v>
      </c>
      <c r="X601">
        <f ca="1"/>
        <v>46650</v>
      </c>
      <c r="Y601">
        <f ca="1"/>
        <v>1458.9100000000051</v>
      </c>
      <c r="Z601" t="str">
        <f ca="1"/>
        <v>Acct  1 - US Bank</v>
      </c>
      <c r="AA601" t="str">
        <f ca="1"/>
        <v>Netflix</v>
      </c>
      <c r="AB601">
        <f ca="1"/>
        <v>46650</v>
      </c>
      <c r="AC601">
        <f ca="1"/>
        <v>14844.439999999997</v>
      </c>
      <c r="AD601" t="str">
        <f ca="1"/>
        <v>Acct  2 - Wells Fargo</v>
      </c>
      <c r="AE601" t="str">
        <f ca="1"/>
        <v>Netflix</v>
      </c>
      <c r="AF601">
        <f ca="1"/>
        <v>46650</v>
      </c>
      <c r="AG601">
        <f ca="1"/>
        <v>27712.39</v>
      </c>
      <c r="AH601" t="str">
        <f ca="1"/>
        <v>Acct  3 - ADP</v>
      </c>
      <c r="AI601" t="str">
        <f ca="1"/>
        <v>Netflix</v>
      </c>
      <c r="AJ601">
        <f ca="1"/>
        <v>46650</v>
      </c>
      <c r="AK601">
        <f ca="1"/>
        <v>114.43</v>
      </c>
      <c r="AL601" t="str">
        <f ca="1"/>
        <v>Acct  4 - Marcus</v>
      </c>
      <c r="AM601" t="str">
        <f ca="1"/>
        <v>Netflix</v>
      </c>
      <c r="AN601">
        <f ca="1"/>
        <v>46650</v>
      </c>
      <c r="AO601">
        <f ca="1"/>
        <v>12062.04</v>
      </c>
      <c r="AP601" t="str">
        <f ca="1"/>
        <v>Acct  5 - T.Rowe Price</v>
      </c>
      <c r="AQ601" t="str">
        <f ca="1"/>
        <v>Netflix</v>
      </c>
      <c r="AR601">
        <f ca="1"/>
        <v>46650</v>
      </c>
      <c r="AS601">
        <f ca="1"/>
        <v>-417.03999999999996</v>
      </c>
      <c r="AT601" t="str">
        <f ca="1"/>
        <v>Acct  6 - Platinum</v>
      </c>
      <c r="AU601" t="str">
        <f ca="1"/>
        <v>Netflix</v>
      </c>
      <c r="AV601">
        <f ca="1"/>
        <v>46650</v>
      </c>
      <c r="AW601">
        <f ca="1"/>
        <v>-5729.82</v>
      </c>
      <c r="AX601" t="str">
        <f ca="1"/>
        <v>Acct  7 - Visa Go</v>
      </c>
      <c r="AY601" t="str">
        <f ca="1"/>
        <v>Netflix</v>
      </c>
      <c r="AZ601">
        <f ca="1"/>
        <v>46650</v>
      </c>
      <c r="BA601">
        <f ca="1"/>
        <v>-4271.75</v>
      </c>
      <c r="BB601" t="str">
        <f ca="1"/>
        <v>Acct  8 - CareCredit</v>
      </c>
      <c r="BC601" t="str">
        <f ca="1"/>
        <v>Netflix</v>
      </c>
      <c r="BD601">
        <f ca="1"/>
        <v>46650</v>
      </c>
      <c r="BE601">
        <f ca="1"/>
        <v>0</v>
      </c>
      <c r="BF601" t="str">
        <f ca="1"/>
        <v>Acct  9 - Costco</v>
      </c>
      <c r="BG601" t="str">
        <f ca="1"/>
        <v>Netflix</v>
      </c>
      <c r="BH601">
        <f ca="1"/>
        <v>46650</v>
      </c>
      <c r="BI601">
        <f ca="1"/>
        <v>2660</v>
      </c>
      <c r="BJ601" t="str">
        <f ca="1"/>
        <v xml:space="preserve">Acct 10 - </v>
      </c>
      <c r="BK601" t="str">
        <f ca="1"/>
        <v>Netflix</v>
      </c>
      <c r="BL601">
        <f ca="1"/>
        <v>46650</v>
      </c>
      <c r="BM601">
        <f ca="1"/>
        <v>16303.350000000002</v>
      </c>
      <c r="BN601" t="str">
        <f ca="1"/>
        <v xml:space="preserve"> Checking</v>
      </c>
      <c r="BO601" t="str">
        <f ca="1"/>
        <v>Netflix</v>
      </c>
      <c r="BP601">
        <f ca="1"/>
        <v>46650</v>
      </c>
      <c r="BQ601">
        <f ca="1"/>
        <v>-10418.61</v>
      </c>
      <c r="BR601" t="str">
        <f ca="1"/>
        <v xml:space="preserve"> Credit</v>
      </c>
      <c r="BS601" t="str">
        <f ca="1"/>
        <v>Netflix</v>
      </c>
      <c r="BT601">
        <f ca="1"/>
        <v>46650</v>
      </c>
      <c r="BU601">
        <f ca="1"/>
        <v>39888.86</v>
      </c>
      <c r="BV601" t="str">
        <f ca="1"/>
        <v xml:space="preserve"> Savings</v>
      </c>
      <c r="BW601" t="str">
        <f ca="1"/>
        <v>Netflix</v>
      </c>
      <c r="BX601">
        <f ca="1"/>
        <v>46650</v>
      </c>
      <c r="BY601">
        <f ca="1"/>
        <v>48433.600000000006</v>
      </c>
      <c r="BZ601" t="str">
        <f ca="1"/>
        <v xml:space="preserve"> Net Worth</v>
      </c>
    </row>
    <row r="602" spans="1:78" x14ac:dyDescent="0.25">
      <c r="A602" t="str">
        <f ca="1"/>
        <v>Netflix</v>
      </c>
      <c r="B602" s="8">
        <f ca="1"/>
        <v>46650</v>
      </c>
      <c r="C602" s="107">
        <f ca="1"/>
        <v>1458.9100000000051</v>
      </c>
      <c r="D602" t="str">
        <f ca="1"/>
        <v>Acct  1 - US Bank</v>
      </c>
      <c r="F602" t="str">
        <f ca="1"/>
        <v>Renters</v>
      </c>
      <c r="G602" s="8">
        <f ca="1"/>
        <v>46651</v>
      </c>
      <c r="H602" s="107">
        <f ca="1"/>
        <v>16292.430000000002</v>
      </c>
      <c r="I602" s="107">
        <f ca="1"/>
        <v>-10418.61</v>
      </c>
      <c r="J602" s="107">
        <f ca="1"/>
        <v>39888.86</v>
      </c>
      <c r="K602" s="107">
        <f ca="1"/>
        <v>48422.68</v>
      </c>
      <c r="L602" s="107">
        <f ca="1"/>
        <v>1447.990000000005</v>
      </c>
      <c r="M602" s="107">
        <f ca="1"/>
        <v>14844.439999999997</v>
      </c>
      <c r="N602" s="107">
        <f ca="1"/>
        <v>27712.39</v>
      </c>
      <c r="O602" s="107">
        <f ca="1"/>
        <v>114.43</v>
      </c>
      <c r="P602" s="107">
        <f ca="1"/>
        <v>12062.04</v>
      </c>
      <c r="Q602" s="107">
        <f ca="1"/>
        <v>-417.03999999999996</v>
      </c>
      <c r="R602" s="107">
        <f ca="1"/>
        <v>-5729.82</v>
      </c>
      <c r="S602" s="107">
        <f ca="1"/>
        <v>-4271.75</v>
      </c>
      <c r="T602" s="107">
        <f ca="1"/>
        <v>0</v>
      </c>
      <c r="U602" s="107">
        <f ca="1"/>
        <v>2660</v>
      </c>
      <c r="W602" t="str">
        <f ca="1"/>
        <v>Renters</v>
      </c>
      <c r="X602">
        <f ca="1"/>
        <v>46651</v>
      </c>
      <c r="Y602">
        <f ca="1"/>
        <v>1447.990000000005</v>
      </c>
      <c r="Z602" t="str">
        <f ca="1"/>
        <v>Acct  1 - US Bank</v>
      </c>
      <c r="AA602" t="str">
        <f ca="1"/>
        <v>Renters</v>
      </c>
      <c r="AB602">
        <f ca="1"/>
        <v>46651</v>
      </c>
      <c r="AC602">
        <f ca="1"/>
        <v>14844.439999999997</v>
      </c>
      <c r="AD602" t="str">
        <f ca="1"/>
        <v>Acct  2 - Wells Fargo</v>
      </c>
      <c r="AE602" t="str">
        <f ca="1"/>
        <v>Renters</v>
      </c>
      <c r="AF602">
        <f ca="1"/>
        <v>46651</v>
      </c>
      <c r="AG602">
        <f ca="1"/>
        <v>27712.39</v>
      </c>
      <c r="AH602" t="str">
        <f ca="1"/>
        <v>Acct  3 - ADP</v>
      </c>
      <c r="AI602" t="str">
        <f ca="1"/>
        <v>Renters</v>
      </c>
      <c r="AJ602">
        <f ca="1"/>
        <v>46651</v>
      </c>
      <c r="AK602">
        <f ca="1"/>
        <v>114.43</v>
      </c>
      <c r="AL602" t="str">
        <f ca="1"/>
        <v>Acct  4 - Marcus</v>
      </c>
      <c r="AM602" t="str">
        <f ca="1"/>
        <v>Renters</v>
      </c>
      <c r="AN602">
        <f ca="1"/>
        <v>46651</v>
      </c>
      <c r="AO602">
        <f ca="1"/>
        <v>12062.04</v>
      </c>
      <c r="AP602" t="str">
        <f ca="1"/>
        <v>Acct  5 - T.Rowe Price</v>
      </c>
      <c r="AQ602" t="str">
        <f ca="1"/>
        <v>Renters</v>
      </c>
      <c r="AR602">
        <f ca="1"/>
        <v>46651</v>
      </c>
      <c r="AS602">
        <f ca="1"/>
        <v>-417.03999999999996</v>
      </c>
      <c r="AT602" t="str">
        <f ca="1"/>
        <v>Acct  6 - Platinum</v>
      </c>
      <c r="AU602" t="str">
        <f ca="1"/>
        <v>Renters</v>
      </c>
      <c r="AV602">
        <f ca="1"/>
        <v>46651</v>
      </c>
      <c r="AW602">
        <f ca="1"/>
        <v>-5729.82</v>
      </c>
      <c r="AX602" t="str">
        <f ca="1"/>
        <v>Acct  7 - Visa Go</v>
      </c>
      <c r="AY602" t="str">
        <f ca="1"/>
        <v>Renters</v>
      </c>
      <c r="AZ602">
        <f ca="1"/>
        <v>46651</v>
      </c>
      <c r="BA602">
        <f ca="1"/>
        <v>-4271.75</v>
      </c>
      <c r="BB602" t="str">
        <f ca="1"/>
        <v>Acct  8 - CareCredit</v>
      </c>
      <c r="BC602" t="str">
        <f ca="1"/>
        <v>Renters</v>
      </c>
      <c r="BD602">
        <f ca="1"/>
        <v>46651</v>
      </c>
      <c r="BE602">
        <f ca="1"/>
        <v>0</v>
      </c>
      <c r="BF602" t="str">
        <f ca="1"/>
        <v>Acct  9 - Costco</v>
      </c>
      <c r="BG602" t="str">
        <f ca="1"/>
        <v>Renters</v>
      </c>
      <c r="BH602">
        <f ca="1"/>
        <v>46651</v>
      </c>
      <c r="BI602">
        <f ca="1"/>
        <v>2660</v>
      </c>
      <c r="BJ602" t="str">
        <f ca="1"/>
        <v xml:space="preserve">Acct 10 - </v>
      </c>
      <c r="BK602" t="str">
        <f ca="1"/>
        <v>Renters</v>
      </c>
      <c r="BL602">
        <f ca="1"/>
        <v>46651</v>
      </c>
      <c r="BM602">
        <f ca="1"/>
        <v>16292.430000000002</v>
      </c>
      <c r="BN602" t="str">
        <f ca="1"/>
        <v xml:space="preserve"> Checking</v>
      </c>
      <c r="BO602" t="str">
        <f ca="1"/>
        <v>Renters</v>
      </c>
      <c r="BP602">
        <f ca="1"/>
        <v>46651</v>
      </c>
      <c r="BQ602">
        <f ca="1"/>
        <v>-10418.61</v>
      </c>
      <c r="BR602" t="str">
        <f ca="1"/>
        <v xml:space="preserve"> Credit</v>
      </c>
      <c r="BS602" t="str">
        <f ca="1"/>
        <v>Renters</v>
      </c>
      <c r="BT602">
        <f ca="1"/>
        <v>46651</v>
      </c>
      <c r="BU602">
        <f ca="1"/>
        <v>39888.86</v>
      </c>
      <c r="BV602" t="str">
        <f ca="1"/>
        <v xml:space="preserve"> Savings</v>
      </c>
      <c r="BW602" t="str">
        <f ca="1"/>
        <v>Renters</v>
      </c>
      <c r="BX602">
        <f ca="1"/>
        <v>46651</v>
      </c>
      <c r="BY602">
        <f ca="1"/>
        <v>48422.68</v>
      </c>
      <c r="BZ602" t="str">
        <f ca="1"/>
        <v xml:space="preserve"> Net Worth</v>
      </c>
    </row>
    <row r="603" spans="1:78" x14ac:dyDescent="0.25">
      <c r="A603" t="str">
        <f ca="1"/>
        <v>Renters</v>
      </c>
      <c r="B603" s="8">
        <f ca="1"/>
        <v>46651</v>
      </c>
      <c r="C603" s="107">
        <f ca="1"/>
        <v>1447.990000000005</v>
      </c>
      <c r="D603" t="str">
        <f ca="1"/>
        <v>Acct  1 - US Bank</v>
      </c>
      <c r="F603" t="str">
        <f ca="1"/>
        <v>Paycheck</v>
      </c>
      <c r="G603" s="8">
        <f ca="1"/>
        <v>46654</v>
      </c>
      <c r="H603" s="107">
        <f ca="1"/>
        <v>17892.43</v>
      </c>
      <c r="I603" s="107">
        <f ca="1"/>
        <v>-10418.61</v>
      </c>
      <c r="J603" s="107">
        <f ca="1"/>
        <v>39888.86</v>
      </c>
      <c r="K603" s="107">
        <f ca="1"/>
        <v>50022.68</v>
      </c>
      <c r="L603" s="107">
        <f ca="1"/>
        <v>2587.9900000000052</v>
      </c>
      <c r="M603" s="107">
        <f ca="1"/>
        <v>15304.439999999997</v>
      </c>
      <c r="N603" s="107">
        <f ca="1"/>
        <v>27712.39</v>
      </c>
      <c r="O603" s="107">
        <f ca="1"/>
        <v>114.43</v>
      </c>
      <c r="P603" s="107">
        <f ca="1"/>
        <v>12062.04</v>
      </c>
      <c r="Q603" s="107">
        <f ca="1"/>
        <v>-417.03999999999996</v>
      </c>
      <c r="R603" s="107">
        <f ca="1"/>
        <v>-5729.82</v>
      </c>
      <c r="S603" s="107">
        <f ca="1"/>
        <v>-4271.75</v>
      </c>
      <c r="T603" s="107">
        <f ca="1"/>
        <v>0</v>
      </c>
      <c r="U603" s="107">
        <f ca="1"/>
        <v>2660</v>
      </c>
      <c r="W603" t="str">
        <f ca="1"/>
        <v>Paycheck</v>
      </c>
      <c r="X603">
        <f ca="1"/>
        <v>46654</v>
      </c>
      <c r="Y603">
        <f ca="1"/>
        <v>2587.9900000000052</v>
      </c>
      <c r="Z603" t="str">
        <f ca="1"/>
        <v>Acct  1 - US Bank</v>
      </c>
      <c r="AA603" t="str">
        <f ca="1"/>
        <v>Paycheck</v>
      </c>
      <c r="AB603">
        <f ca="1"/>
        <v>46654</v>
      </c>
      <c r="AC603">
        <f ca="1"/>
        <v>15304.439999999997</v>
      </c>
      <c r="AD603" t="str">
        <f ca="1"/>
        <v>Acct  2 - Wells Fargo</v>
      </c>
      <c r="AE603" t="str">
        <f ca="1"/>
        <v>Paycheck</v>
      </c>
      <c r="AF603">
        <f ca="1"/>
        <v>46654</v>
      </c>
      <c r="AG603">
        <f ca="1"/>
        <v>27712.39</v>
      </c>
      <c r="AH603" t="str">
        <f ca="1"/>
        <v>Acct  3 - ADP</v>
      </c>
      <c r="AI603" t="str">
        <f ca="1"/>
        <v>Paycheck</v>
      </c>
      <c r="AJ603">
        <f ca="1"/>
        <v>46654</v>
      </c>
      <c r="AK603">
        <f ca="1"/>
        <v>114.43</v>
      </c>
      <c r="AL603" t="str">
        <f ca="1"/>
        <v>Acct  4 - Marcus</v>
      </c>
      <c r="AM603" t="str">
        <f ca="1"/>
        <v>Paycheck</v>
      </c>
      <c r="AN603">
        <f ca="1"/>
        <v>46654</v>
      </c>
      <c r="AO603">
        <f ca="1"/>
        <v>12062.04</v>
      </c>
      <c r="AP603" t="str">
        <f ca="1"/>
        <v>Acct  5 - T.Rowe Price</v>
      </c>
      <c r="AQ603" t="str">
        <f ca="1"/>
        <v>Paycheck</v>
      </c>
      <c r="AR603">
        <f ca="1"/>
        <v>46654</v>
      </c>
      <c r="AS603">
        <f ca="1"/>
        <v>-417.03999999999996</v>
      </c>
      <c r="AT603" t="str">
        <f ca="1"/>
        <v>Acct  6 - Platinum</v>
      </c>
      <c r="AU603" t="str">
        <f ca="1"/>
        <v>Paycheck</v>
      </c>
      <c r="AV603">
        <f ca="1"/>
        <v>46654</v>
      </c>
      <c r="AW603">
        <f ca="1"/>
        <v>-5729.82</v>
      </c>
      <c r="AX603" t="str">
        <f ca="1"/>
        <v>Acct  7 - Visa Go</v>
      </c>
      <c r="AY603" t="str">
        <f ca="1"/>
        <v>Paycheck</v>
      </c>
      <c r="AZ603">
        <f ca="1"/>
        <v>46654</v>
      </c>
      <c r="BA603">
        <f ca="1"/>
        <v>-4271.75</v>
      </c>
      <c r="BB603" t="str">
        <f ca="1"/>
        <v>Acct  8 - CareCredit</v>
      </c>
      <c r="BC603" t="str">
        <f ca="1"/>
        <v>Paycheck</v>
      </c>
      <c r="BD603">
        <f ca="1"/>
        <v>46654</v>
      </c>
      <c r="BE603">
        <f ca="1"/>
        <v>0</v>
      </c>
      <c r="BF603" t="str">
        <f ca="1"/>
        <v>Acct  9 - Costco</v>
      </c>
      <c r="BG603" t="str">
        <f ca="1"/>
        <v>Paycheck</v>
      </c>
      <c r="BH603">
        <f ca="1"/>
        <v>46654</v>
      </c>
      <c r="BI603">
        <f ca="1"/>
        <v>2660</v>
      </c>
      <c r="BJ603" t="str">
        <f ca="1"/>
        <v xml:space="preserve">Acct 10 - </v>
      </c>
      <c r="BK603" t="str">
        <f ca="1"/>
        <v>Paycheck</v>
      </c>
      <c r="BL603">
        <f ca="1"/>
        <v>46654</v>
      </c>
      <c r="BM603">
        <f ca="1"/>
        <v>17892.43</v>
      </c>
      <c r="BN603" t="str">
        <f ca="1"/>
        <v xml:space="preserve"> Checking</v>
      </c>
      <c r="BO603" t="str">
        <f ca="1"/>
        <v>Paycheck</v>
      </c>
      <c r="BP603">
        <f ca="1"/>
        <v>46654</v>
      </c>
      <c r="BQ603">
        <f ca="1"/>
        <v>-10418.61</v>
      </c>
      <c r="BR603" t="str">
        <f ca="1"/>
        <v xml:space="preserve"> Credit</v>
      </c>
      <c r="BS603" t="str">
        <f ca="1"/>
        <v>Paycheck</v>
      </c>
      <c r="BT603">
        <f ca="1"/>
        <v>46654</v>
      </c>
      <c r="BU603">
        <f ca="1"/>
        <v>39888.86</v>
      </c>
      <c r="BV603" t="str">
        <f ca="1"/>
        <v xml:space="preserve"> Savings</v>
      </c>
      <c r="BW603" t="str">
        <f ca="1"/>
        <v>Paycheck</v>
      </c>
      <c r="BX603">
        <f ca="1"/>
        <v>46654</v>
      </c>
      <c r="BY603">
        <f ca="1"/>
        <v>50022.68</v>
      </c>
      <c r="BZ603" t="str">
        <f ca="1"/>
        <v xml:space="preserve"> Net Worth</v>
      </c>
    </row>
    <row r="604" spans="1:78" x14ac:dyDescent="0.25">
      <c r="A604" t="str">
        <f ca="1"/>
        <v>Paycheck</v>
      </c>
      <c r="B604" s="8">
        <f ca="1"/>
        <v>46654</v>
      </c>
      <c r="C604" s="107">
        <f ca="1"/>
        <v>2587.9900000000052</v>
      </c>
      <c r="D604" t="str">
        <f ca="1"/>
        <v>Acct  1 - US Bank</v>
      </c>
      <c r="F604" t="str">
        <f ca="1"/>
        <v>Ameritas</v>
      </c>
      <c r="G604" s="8">
        <f ca="1"/>
        <v>46654</v>
      </c>
      <c r="H604" s="107">
        <f ca="1"/>
        <v>17892.43</v>
      </c>
      <c r="I604" s="107">
        <f ca="1"/>
        <v>-10418.61</v>
      </c>
      <c r="J604" s="107">
        <f ca="1"/>
        <v>40000.86</v>
      </c>
      <c r="K604" s="107">
        <f ca="1"/>
        <v>50134.68</v>
      </c>
      <c r="L604" s="107">
        <f ca="1"/>
        <v>2587.9900000000052</v>
      </c>
      <c r="M604" s="107">
        <f ca="1"/>
        <v>15304.439999999997</v>
      </c>
      <c r="N604" s="107">
        <f ca="1"/>
        <v>27824.39</v>
      </c>
      <c r="O604" s="107">
        <f ca="1"/>
        <v>114.43</v>
      </c>
      <c r="P604" s="107">
        <f ca="1"/>
        <v>12062.04</v>
      </c>
      <c r="Q604" s="107">
        <f ca="1"/>
        <v>-417.03999999999996</v>
      </c>
      <c r="R604" s="107">
        <f ca="1"/>
        <v>-5729.82</v>
      </c>
      <c r="S604" s="107">
        <f ca="1"/>
        <v>-4271.75</v>
      </c>
      <c r="T604" s="107">
        <f ca="1"/>
        <v>0</v>
      </c>
      <c r="U604" s="107">
        <f ca="1"/>
        <v>2660</v>
      </c>
      <c r="W604" t="str">
        <f ca="1"/>
        <v>Ameritas</v>
      </c>
      <c r="X604">
        <f ca="1"/>
        <v>46654</v>
      </c>
      <c r="Y604">
        <f ca="1"/>
        <v>2587.9900000000052</v>
      </c>
      <c r="Z604" t="str">
        <f ca="1"/>
        <v>Acct  1 - US Bank</v>
      </c>
      <c r="AA604" t="str">
        <f ca="1"/>
        <v>Ameritas</v>
      </c>
      <c r="AB604">
        <f ca="1"/>
        <v>46654</v>
      </c>
      <c r="AC604">
        <f ca="1"/>
        <v>15304.439999999997</v>
      </c>
      <c r="AD604" t="str">
        <f ca="1"/>
        <v>Acct  2 - Wells Fargo</v>
      </c>
      <c r="AE604" t="str">
        <f ca="1"/>
        <v>Ameritas</v>
      </c>
      <c r="AF604">
        <f ca="1"/>
        <v>46654</v>
      </c>
      <c r="AG604">
        <f ca="1"/>
        <v>27824.39</v>
      </c>
      <c r="AH604" t="str">
        <f ca="1"/>
        <v>Acct  3 - ADP</v>
      </c>
      <c r="AI604" t="str">
        <f ca="1"/>
        <v>Ameritas</v>
      </c>
      <c r="AJ604">
        <f ca="1"/>
        <v>46654</v>
      </c>
      <c r="AK604">
        <f ca="1"/>
        <v>114.43</v>
      </c>
      <c r="AL604" t="str">
        <f ca="1"/>
        <v>Acct  4 - Marcus</v>
      </c>
      <c r="AM604" t="str">
        <f ca="1"/>
        <v>Ameritas</v>
      </c>
      <c r="AN604">
        <f ca="1"/>
        <v>46654</v>
      </c>
      <c r="AO604">
        <f ca="1"/>
        <v>12062.04</v>
      </c>
      <c r="AP604" t="str">
        <f ca="1"/>
        <v>Acct  5 - T.Rowe Price</v>
      </c>
      <c r="AQ604" t="str">
        <f ca="1"/>
        <v>Ameritas</v>
      </c>
      <c r="AR604">
        <f ca="1"/>
        <v>46654</v>
      </c>
      <c r="AS604">
        <f ca="1"/>
        <v>-417.03999999999996</v>
      </c>
      <c r="AT604" t="str">
        <f ca="1"/>
        <v>Acct  6 - Platinum</v>
      </c>
      <c r="AU604" t="str">
        <f ca="1"/>
        <v>Ameritas</v>
      </c>
      <c r="AV604">
        <f ca="1"/>
        <v>46654</v>
      </c>
      <c r="AW604">
        <f ca="1"/>
        <v>-5729.82</v>
      </c>
      <c r="AX604" t="str">
        <f ca="1"/>
        <v>Acct  7 - Visa Go</v>
      </c>
      <c r="AY604" t="str">
        <f ca="1"/>
        <v>Ameritas</v>
      </c>
      <c r="AZ604">
        <f ca="1"/>
        <v>46654</v>
      </c>
      <c r="BA604">
        <f ca="1"/>
        <v>-4271.75</v>
      </c>
      <c r="BB604" t="str">
        <f ca="1"/>
        <v>Acct  8 - CareCredit</v>
      </c>
      <c r="BC604" t="str">
        <f ca="1"/>
        <v>Ameritas</v>
      </c>
      <c r="BD604">
        <f ca="1"/>
        <v>46654</v>
      </c>
      <c r="BE604">
        <f ca="1"/>
        <v>0</v>
      </c>
      <c r="BF604" t="str">
        <f ca="1"/>
        <v>Acct  9 - Costco</v>
      </c>
      <c r="BG604" t="str">
        <f ca="1"/>
        <v>Ameritas</v>
      </c>
      <c r="BH604">
        <f ca="1"/>
        <v>46654</v>
      </c>
      <c r="BI604">
        <f ca="1"/>
        <v>2660</v>
      </c>
      <c r="BJ604" t="str">
        <f ca="1"/>
        <v xml:space="preserve">Acct 10 - </v>
      </c>
      <c r="BK604" t="str">
        <f ca="1"/>
        <v>Ameritas</v>
      </c>
      <c r="BL604">
        <f ca="1"/>
        <v>46654</v>
      </c>
      <c r="BM604">
        <f ca="1"/>
        <v>17892.43</v>
      </c>
      <c r="BN604" t="str">
        <f ca="1"/>
        <v xml:space="preserve"> Checking</v>
      </c>
      <c r="BO604" t="str">
        <f ca="1"/>
        <v>Ameritas</v>
      </c>
      <c r="BP604">
        <f ca="1"/>
        <v>46654</v>
      </c>
      <c r="BQ604">
        <f ca="1"/>
        <v>-10418.61</v>
      </c>
      <c r="BR604" t="str">
        <f ca="1"/>
        <v xml:space="preserve"> Credit</v>
      </c>
      <c r="BS604" t="str">
        <f ca="1"/>
        <v>Ameritas</v>
      </c>
      <c r="BT604">
        <f ca="1"/>
        <v>46654</v>
      </c>
      <c r="BU604">
        <f ca="1"/>
        <v>40000.86</v>
      </c>
      <c r="BV604" t="str">
        <f ca="1"/>
        <v xml:space="preserve"> Savings</v>
      </c>
      <c r="BW604" t="str">
        <f ca="1"/>
        <v>Ameritas</v>
      </c>
      <c r="BX604">
        <f ca="1"/>
        <v>46654</v>
      </c>
      <c r="BY604">
        <f ca="1"/>
        <v>50134.68</v>
      </c>
      <c r="BZ604" t="str">
        <f ca="1"/>
        <v xml:space="preserve"> Net Worth</v>
      </c>
    </row>
    <row r="605" spans="1:78" x14ac:dyDescent="0.25">
      <c r="A605" t="str">
        <f ca="1"/>
        <v>Ameritas</v>
      </c>
      <c r="B605" s="8">
        <f ca="1"/>
        <v>46654</v>
      </c>
      <c r="C605" s="107">
        <f ca="1"/>
        <v>2587.9900000000052</v>
      </c>
      <c r="D605" t="str">
        <f ca="1"/>
        <v>Acct  1 - US Bank</v>
      </c>
      <c r="F605" t="str">
        <f ca="1"/>
        <v>Cese Transfer</v>
      </c>
      <c r="G605" s="8">
        <f ca="1"/>
        <v>46655</v>
      </c>
      <c r="H605" s="107">
        <f ca="1"/>
        <v>18034.43</v>
      </c>
      <c r="I605" s="107">
        <f ca="1"/>
        <v>-10418.61</v>
      </c>
      <c r="J605" s="107">
        <f ca="1"/>
        <v>40000.86</v>
      </c>
      <c r="K605" s="107">
        <f ca="1"/>
        <v>50276.68</v>
      </c>
      <c r="L605" s="107">
        <f ca="1"/>
        <v>2729.9900000000052</v>
      </c>
      <c r="M605" s="107">
        <f ca="1"/>
        <v>15304.439999999997</v>
      </c>
      <c r="N605" s="107">
        <f ca="1"/>
        <v>27824.39</v>
      </c>
      <c r="O605" s="107">
        <f ca="1"/>
        <v>114.43</v>
      </c>
      <c r="P605" s="107">
        <f ca="1"/>
        <v>12062.04</v>
      </c>
      <c r="Q605" s="107">
        <f ca="1"/>
        <v>-417.03999999999996</v>
      </c>
      <c r="R605" s="107">
        <f ca="1"/>
        <v>-5729.82</v>
      </c>
      <c r="S605" s="107">
        <f ca="1"/>
        <v>-4271.75</v>
      </c>
      <c r="T605" s="107">
        <f ca="1"/>
        <v>0</v>
      </c>
      <c r="U605" s="107">
        <f ca="1"/>
        <v>2660</v>
      </c>
      <c r="W605" t="str">
        <f ca="1"/>
        <v>Cese Transfer</v>
      </c>
      <c r="X605">
        <f ca="1"/>
        <v>46655</v>
      </c>
      <c r="Y605">
        <f ca="1"/>
        <v>2729.9900000000052</v>
      </c>
      <c r="Z605" t="str">
        <f ca="1"/>
        <v>Acct  1 - US Bank</v>
      </c>
      <c r="AA605" t="str">
        <f ca="1"/>
        <v>Cese Transfer</v>
      </c>
      <c r="AB605">
        <f ca="1"/>
        <v>46655</v>
      </c>
      <c r="AC605">
        <f ca="1"/>
        <v>15304.439999999997</v>
      </c>
      <c r="AD605" t="str">
        <f ca="1"/>
        <v>Acct  2 - Wells Fargo</v>
      </c>
      <c r="AE605" t="str">
        <f ca="1"/>
        <v>Cese Transfer</v>
      </c>
      <c r="AF605">
        <f ca="1"/>
        <v>46655</v>
      </c>
      <c r="AG605">
        <f ca="1"/>
        <v>27824.39</v>
      </c>
      <c r="AH605" t="str">
        <f ca="1"/>
        <v>Acct  3 - ADP</v>
      </c>
      <c r="AI605" t="str">
        <f ca="1"/>
        <v>Cese Transfer</v>
      </c>
      <c r="AJ605">
        <f ca="1"/>
        <v>46655</v>
      </c>
      <c r="AK605">
        <f ca="1"/>
        <v>114.43</v>
      </c>
      <c r="AL605" t="str">
        <f ca="1"/>
        <v>Acct  4 - Marcus</v>
      </c>
      <c r="AM605" t="str">
        <f ca="1"/>
        <v>Cese Transfer</v>
      </c>
      <c r="AN605">
        <f ca="1"/>
        <v>46655</v>
      </c>
      <c r="AO605">
        <f ca="1"/>
        <v>12062.04</v>
      </c>
      <c r="AP605" t="str">
        <f ca="1"/>
        <v>Acct  5 - T.Rowe Price</v>
      </c>
      <c r="AQ605" t="str">
        <f ca="1"/>
        <v>Cese Transfer</v>
      </c>
      <c r="AR605">
        <f ca="1"/>
        <v>46655</v>
      </c>
      <c r="AS605">
        <f ca="1"/>
        <v>-417.03999999999996</v>
      </c>
      <c r="AT605" t="str">
        <f ca="1"/>
        <v>Acct  6 - Platinum</v>
      </c>
      <c r="AU605" t="str">
        <f ca="1"/>
        <v>Cese Transfer</v>
      </c>
      <c r="AV605">
        <f ca="1"/>
        <v>46655</v>
      </c>
      <c r="AW605">
        <f ca="1"/>
        <v>-5729.82</v>
      </c>
      <c r="AX605" t="str">
        <f ca="1"/>
        <v>Acct  7 - Visa Go</v>
      </c>
      <c r="AY605" t="str">
        <f ca="1"/>
        <v>Cese Transfer</v>
      </c>
      <c r="AZ605">
        <f ca="1"/>
        <v>46655</v>
      </c>
      <c r="BA605">
        <f ca="1"/>
        <v>-4271.75</v>
      </c>
      <c r="BB605" t="str">
        <f ca="1"/>
        <v>Acct  8 - CareCredit</v>
      </c>
      <c r="BC605" t="str">
        <f ca="1"/>
        <v>Cese Transfer</v>
      </c>
      <c r="BD605">
        <f ca="1"/>
        <v>46655</v>
      </c>
      <c r="BE605">
        <f ca="1"/>
        <v>0</v>
      </c>
      <c r="BF605" t="str">
        <f ca="1"/>
        <v>Acct  9 - Costco</v>
      </c>
      <c r="BG605" t="str">
        <f ca="1"/>
        <v>Cese Transfer</v>
      </c>
      <c r="BH605">
        <f ca="1"/>
        <v>46655</v>
      </c>
      <c r="BI605">
        <f ca="1"/>
        <v>2660</v>
      </c>
      <c r="BJ605" t="str">
        <f ca="1"/>
        <v xml:space="preserve">Acct 10 - </v>
      </c>
      <c r="BK605" t="str">
        <f ca="1"/>
        <v>Cese Transfer</v>
      </c>
      <c r="BL605">
        <f ca="1"/>
        <v>46655</v>
      </c>
      <c r="BM605">
        <f ca="1"/>
        <v>18034.43</v>
      </c>
      <c r="BN605" t="str">
        <f ca="1"/>
        <v xml:space="preserve"> Checking</v>
      </c>
      <c r="BO605" t="str">
        <f ca="1"/>
        <v>Cese Transfer</v>
      </c>
      <c r="BP605">
        <f ca="1"/>
        <v>46655</v>
      </c>
      <c r="BQ605">
        <f ca="1"/>
        <v>-10418.61</v>
      </c>
      <c r="BR605" t="str">
        <f ca="1"/>
        <v xml:space="preserve"> Credit</v>
      </c>
      <c r="BS605" t="str">
        <f ca="1"/>
        <v>Cese Transfer</v>
      </c>
      <c r="BT605">
        <f ca="1"/>
        <v>46655</v>
      </c>
      <c r="BU605">
        <f ca="1"/>
        <v>40000.86</v>
      </c>
      <c r="BV605" t="str">
        <f ca="1"/>
        <v xml:space="preserve"> Savings</v>
      </c>
      <c r="BW605" t="str">
        <f ca="1"/>
        <v>Cese Transfer</v>
      </c>
      <c r="BX605">
        <f ca="1"/>
        <v>46655</v>
      </c>
      <c r="BY605">
        <f ca="1"/>
        <v>50276.68</v>
      </c>
      <c r="BZ605" t="str">
        <f ca="1"/>
        <v xml:space="preserve"> Net Worth</v>
      </c>
    </row>
    <row r="606" spans="1:78" x14ac:dyDescent="0.25">
      <c r="A606" t="str">
        <f ca="1"/>
        <v>Cese Transfer</v>
      </c>
      <c r="B606" s="8">
        <f ca="1"/>
        <v>46655</v>
      </c>
      <c r="C606" s="107">
        <f ca="1"/>
        <v>2729.9900000000052</v>
      </c>
      <c r="D606" t="str">
        <f ca="1"/>
        <v>Acct  1 - US Bank</v>
      </c>
      <c r="F606" t="str">
        <f ca="1"/>
        <v>Groceries</v>
      </c>
      <c r="G606" s="8">
        <f ca="1"/>
        <v>46655</v>
      </c>
      <c r="H606" s="107">
        <f ca="1"/>
        <v>17834.43</v>
      </c>
      <c r="I606" s="107">
        <f ca="1"/>
        <v>-10418.61</v>
      </c>
      <c r="J606" s="107">
        <f ca="1"/>
        <v>40000.86</v>
      </c>
      <c r="K606" s="107">
        <f ca="1"/>
        <v>50076.68</v>
      </c>
      <c r="L606" s="107">
        <f ca="1"/>
        <v>2729.9900000000052</v>
      </c>
      <c r="M606" s="107">
        <f ca="1"/>
        <v>15104.439999999997</v>
      </c>
      <c r="N606" s="107">
        <f ca="1"/>
        <v>27824.39</v>
      </c>
      <c r="O606" s="107">
        <f ca="1"/>
        <v>114.43</v>
      </c>
      <c r="P606" s="107">
        <f ca="1"/>
        <v>12062.04</v>
      </c>
      <c r="Q606" s="107">
        <f ca="1"/>
        <v>-417.03999999999996</v>
      </c>
      <c r="R606" s="107">
        <f ca="1"/>
        <v>-5729.82</v>
      </c>
      <c r="S606" s="107">
        <f ca="1"/>
        <v>-4271.75</v>
      </c>
      <c r="T606" s="107">
        <f ca="1"/>
        <v>0</v>
      </c>
      <c r="U606" s="107">
        <f ca="1"/>
        <v>2660</v>
      </c>
      <c r="W606" t="str">
        <f ca="1"/>
        <v>Groceries</v>
      </c>
      <c r="X606">
        <f ca="1"/>
        <v>46655</v>
      </c>
      <c r="Y606">
        <f ca="1"/>
        <v>2729.9900000000052</v>
      </c>
      <c r="Z606" t="str">
        <f ca="1"/>
        <v>Acct  1 - US Bank</v>
      </c>
      <c r="AA606" t="str">
        <f ca="1"/>
        <v>Groceries</v>
      </c>
      <c r="AB606">
        <f ca="1"/>
        <v>46655</v>
      </c>
      <c r="AC606">
        <f ca="1"/>
        <v>15104.439999999997</v>
      </c>
      <c r="AD606" t="str">
        <f ca="1"/>
        <v>Acct  2 - Wells Fargo</v>
      </c>
      <c r="AE606" t="str">
        <f ca="1"/>
        <v>Groceries</v>
      </c>
      <c r="AF606">
        <f ca="1"/>
        <v>46655</v>
      </c>
      <c r="AG606">
        <f ca="1"/>
        <v>27824.39</v>
      </c>
      <c r="AH606" t="str">
        <f ca="1"/>
        <v>Acct  3 - ADP</v>
      </c>
      <c r="AI606" t="str">
        <f ca="1"/>
        <v>Groceries</v>
      </c>
      <c r="AJ606">
        <f ca="1"/>
        <v>46655</v>
      </c>
      <c r="AK606">
        <f ca="1"/>
        <v>114.43</v>
      </c>
      <c r="AL606" t="str">
        <f ca="1"/>
        <v>Acct  4 - Marcus</v>
      </c>
      <c r="AM606" t="str">
        <f ca="1"/>
        <v>Groceries</v>
      </c>
      <c r="AN606">
        <f ca="1"/>
        <v>46655</v>
      </c>
      <c r="AO606">
        <f ca="1"/>
        <v>12062.04</v>
      </c>
      <c r="AP606" t="str">
        <f ca="1"/>
        <v>Acct  5 - T.Rowe Price</v>
      </c>
      <c r="AQ606" t="str">
        <f ca="1"/>
        <v>Groceries</v>
      </c>
      <c r="AR606">
        <f ca="1"/>
        <v>46655</v>
      </c>
      <c r="AS606">
        <f ca="1"/>
        <v>-417.03999999999996</v>
      </c>
      <c r="AT606" t="str">
        <f ca="1"/>
        <v>Acct  6 - Platinum</v>
      </c>
      <c r="AU606" t="str">
        <f ca="1"/>
        <v>Groceries</v>
      </c>
      <c r="AV606">
        <f ca="1"/>
        <v>46655</v>
      </c>
      <c r="AW606">
        <f ca="1"/>
        <v>-5729.82</v>
      </c>
      <c r="AX606" t="str">
        <f ca="1"/>
        <v>Acct  7 - Visa Go</v>
      </c>
      <c r="AY606" t="str">
        <f ca="1"/>
        <v>Groceries</v>
      </c>
      <c r="AZ606">
        <f ca="1"/>
        <v>46655</v>
      </c>
      <c r="BA606">
        <f ca="1"/>
        <v>-4271.75</v>
      </c>
      <c r="BB606" t="str">
        <f ca="1"/>
        <v>Acct  8 - CareCredit</v>
      </c>
      <c r="BC606" t="str">
        <f ca="1"/>
        <v>Groceries</v>
      </c>
      <c r="BD606">
        <f ca="1"/>
        <v>46655</v>
      </c>
      <c r="BE606">
        <f ca="1"/>
        <v>0</v>
      </c>
      <c r="BF606" t="str">
        <f ca="1"/>
        <v>Acct  9 - Costco</v>
      </c>
      <c r="BG606" t="str">
        <f ca="1"/>
        <v>Groceries</v>
      </c>
      <c r="BH606">
        <f ca="1"/>
        <v>46655</v>
      </c>
      <c r="BI606">
        <f ca="1"/>
        <v>2660</v>
      </c>
      <c r="BJ606" t="str">
        <f ca="1"/>
        <v xml:space="preserve">Acct 10 - </v>
      </c>
      <c r="BK606" t="str">
        <f ca="1"/>
        <v>Groceries</v>
      </c>
      <c r="BL606">
        <f ca="1"/>
        <v>46655</v>
      </c>
      <c r="BM606">
        <f ca="1"/>
        <v>17834.43</v>
      </c>
      <c r="BN606" t="str">
        <f ca="1"/>
        <v xml:space="preserve"> Checking</v>
      </c>
      <c r="BO606" t="str">
        <f ca="1"/>
        <v>Groceries</v>
      </c>
      <c r="BP606">
        <f ca="1"/>
        <v>46655</v>
      </c>
      <c r="BQ606">
        <f ca="1"/>
        <v>-10418.61</v>
      </c>
      <c r="BR606" t="str">
        <f ca="1"/>
        <v xml:space="preserve"> Credit</v>
      </c>
      <c r="BS606" t="str">
        <f ca="1"/>
        <v>Groceries</v>
      </c>
      <c r="BT606">
        <f ca="1"/>
        <v>46655</v>
      </c>
      <c r="BU606">
        <f ca="1"/>
        <v>40000.86</v>
      </c>
      <c r="BV606" t="str">
        <f ca="1"/>
        <v xml:space="preserve"> Savings</v>
      </c>
      <c r="BW606" t="str">
        <f ca="1"/>
        <v>Groceries</v>
      </c>
      <c r="BX606">
        <f ca="1"/>
        <v>46655</v>
      </c>
      <c r="BY606">
        <f ca="1"/>
        <v>50076.68</v>
      </c>
      <c r="BZ606" t="str">
        <f ca="1"/>
        <v xml:space="preserve"> Net Worth</v>
      </c>
    </row>
    <row r="607" spans="1:78" x14ac:dyDescent="0.25">
      <c r="A607" t="str">
        <f ca="1"/>
        <v>Groceries</v>
      </c>
      <c r="B607" s="8">
        <f ca="1"/>
        <v>46655</v>
      </c>
      <c r="C607" s="107">
        <f ca="1"/>
        <v>2729.9900000000052</v>
      </c>
      <c r="D607" t="str">
        <f ca="1"/>
        <v>Acct  1 - US Bank</v>
      </c>
      <c r="F607" t="str">
        <f ca="1"/>
        <v>Food &amp; Drinks</v>
      </c>
      <c r="G607" s="8">
        <f ca="1"/>
        <v>46655</v>
      </c>
      <c r="H607" s="107">
        <f ca="1"/>
        <v>17634.43</v>
      </c>
      <c r="I607" s="107">
        <f ca="1"/>
        <v>-10418.61</v>
      </c>
      <c r="J607" s="107">
        <f ca="1"/>
        <v>40000.86</v>
      </c>
      <c r="K607" s="107">
        <f ca="1"/>
        <v>49876.68</v>
      </c>
      <c r="L607" s="107">
        <f ca="1"/>
        <v>2729.9900000000052</v>
      </c>
      <c r="M607" s="107">
        <f ca="1"/>
        <v>14904.439999999997</v>
      </c>
      <c r="N607" s="107">
        <f ca="1"/>
        <v>27824.39</v>
      </c>
      <c r="O607" s="107">
        <f ca="1"/>
        <v>114.43</v>
      </c>
      <c r="P607" s="107">
        <f ca="1"/>
        <v>12062.04</v>
      </c>
      <c r="Q607" s="107">
        <f ca="1"/>
        <v>-417.03999999999996</v>
      </c>
      <c r="R607" s="107">
        <f ca="1"/>
        <v>-5729.82</v>
      </c>
      <c r="S607" s="107">
        <f ca="1"/>
        <v>-4271.75</v>
      </c>
      <c r="T607" s="107">
        <f ca="1"/>
        <v>0</v>
      </c>
      <c r="U607" s="107">
        <f ca="1"/>
        <v>2660</v>
      </c>
      <c r="W607" t="str">
        <f ca="1"/>
        <v>Food &amp; Drinks</v>
      </c>
      <c r="X607">
        <f ca="1"/>
        <v>46655</v>
      </c>
      <c r="Y607">
        <f ca="1"/>
        <v>2729.9900000000052</v>
      </c>
      <c r="Z607" t="str">
        <f ca="1"/>
        <v>Acct  1 - US Bank</v>
      </c>
      <c r="AA607" t="str">
        <f ca="1"/>
        <v>Food &amp; Drinks</v>
      </c>
      <c r="AB607">
        <f ca="1"/>
        <v>46655</v>
      </c>
      <c r="AC607">
        <f ca="1"/>
        <v>14904.439999999997</v>
      </c>
      <c r="AD607" t="str">
        <f ca="1"/>
        <v>Acct  2 - Wells Fargo</v>
      </c>
      <c r="AE607" t="str">
        <f ca="1"/>
        <v>Food &amp; Drinks</v>
      </c>
      <c r="AF607">
        <f ca="1"/>
        <v>46655</v>
      </c>
      <c r="AG607">
        <f ca="1"/>
        <v>27824.39</v>
      </c>
      <c r="AH607" t="str">
        <f ca="1"/>
        <v>Acct  3 - ADP</v>
      </c>
      <c r="AI607" t="str">
        <f ca="1"/>
        <v>Food &amp; Drinks</v>
      </c>
      <c r="AJ607">
        <f ca="1"/>
        <v>46655</v>
      </c>
      <c r="AK607">
        <f ca="1"/>
        <v>114.43</v>
      </c>
      <c r="AL607" t="str">
        <f ca="1"/>
        <v>Acct  4 - Marcus</v>
      </c>
      <c r="AM607" t="str">
        <f ca="1"/>
        <v>Food &amp; Drinks</v>
      </c>
      <c r="AN607">
        <f ca="1"/>
        <v>46655</v>
      </c>
      <c r="AO607">
        <f ca="1"/>
        <v>12062.04</v>
      </c>
      <c r="AP607" t="str">
        <f ca="1"/>
        <v>Acct  5 - T.Rowe Price</v>
      </c>
      <c r="AQ607" t="str">
        <f ca="1"/>
        <v>Food &amp; Drinks</v>
      </c>
      <c r="AR607">
        <f ca="1"/>
        <v>46655</v>
      </c>
      <c r="AS607">
        <f ca="1"/>
        <v>-417.03999999999996</v>
      </c>
      <c r="AT607" t="str">
        <f ca="1"/>
        <v>Acct  6 - Platinum</v>
      </c>
      <c r="AU607" t="str">
        <f ca="1"/>
        <v>Food &amp; Drinks</v>
      </c>
      <c r="AV607">
        <f ca="1"/>
        <v>46655</v>
      </c>
      <c r="AW607">
        <f ca="1"/>
        <v>-5729.82</v>
      </c>
      <c r="AX607" t="str">
        <f ca="1"/>
        <v>Acct  7 - Visa Go</v>
      </c>
      <c r="AY607" t="str">
        <f ca="1"/>
        <v>Food &amp; Drinks</v>
      </c>
      <c r="AZ607">
        <f ca="1"/>
        <v>46655</v>
      </c>
      <c r="BA607">
        <f ca="1"/>
        <v>-4271.75</v>
      </c>
      <c r="BB607" t="str">
        <f ca="1"/>
        <v>Acct  8 - CareCredit</v>
      </c>
      <c r="BC607" t="str">
        <f ca="1"/>
        <v>Food &amp; Drinks</v>
      </c>
      <c r="BD607">
        <f ca="1"/>
        <v>46655</v>
      </c>
      <c r="BE607">
        <f ca="1"/>
        <v>0</v>
      </c>
      <c r="BF607" t="str">
        <f ca="1"/>
        <v>Acct  9 - Costco</v>
      </c>
      <c r="BG607" t="str">
        <f ca="1"/>
        <v>Food &amp; Drinks</v>
      </c>
      <c r="BH607">
        <f ca="1"/>
        <v>46655</v>
      </c>
      <c r="BI607">
        <f ca="1"/>
        <v>2660</v>
      </c>
      <c r="BJ607" t="str">
        <f ca="1"/>
        <v xml:space="preserve">Acct 10 - </v>
      </c>
      <c r="BK607" t="str">
        <f ca="1"/>
        <v>Food &amp; Drinks</v>
      </c>
      <c r="BL607">
        <f ca="1"/>
        <v>46655</v>
      </c>
      <c r="BM607">
        <f ca="1"/>
        <v>17634.43</v>
      </c>
      <c r="BN607" t="str">
        <f ca="1"/>
        <v xml:space="preserve"> Checking</v>
      </c>
      <c r="BO607" t="str">
        <f ca="1"/>
        <v>Food &amp; Drinks</v>
      </c>
      <c r="BP607">
        <f ca="1"/>
        <v>46655</v>
      </c>
      <c r="BQ607">
        <f ca="1"/>
        <v>-10418.61</v>
      </c>
      <c r="BR607" t="str">
        <f ca="1"/>
        <v xml:space="preserve"> Credit</v>
      </c>
      <c r="BS607" t="str">
        <f ca="1"/>
        <v>Food &amp; Drinks</v>
      </c>
      <c r="BT607">
        <f ca="1"/>
        <v>46655</v>
      </c>
      <c r="BU607">
        <f ca="1"/>
        <v>40000.86</v>
      </c>
      <c r="BV607" t="str">
        <f ca="1"/>
        <v xml:space="preserve"> Savings</v>
      </c>
      <c r="BW607" t="str">
        <f ca="1"/>
        <v>Food &amp; Drinks</v>
      </c>
      <c r="BX607">
        <f ca="1"/>
        <v>46655</v>
      </c>
      <c r="BY607">
        <f ca="1"/>
        <v>49876.68</v>
      </c>
      <c r="BZ607" t="str">
        <f ca="1"/>
        <v xml:space="preserve"> Net Worth</v>
      </c>
    </row>
    <row r="608" spans="1:78" x14ac:dyDescent="0.25">
      <c r="A608" t="str">
        <f ca="1"/>
        <v>Food &amp; Drinks</v>
      </c>
      <c r="B608" s="8">
        <f ca="1"/>
        <v>46655</v>
      </c>
      <c r="C608" s="107">
        <f ca="1"/>
        <v>2729.9900000000052</v>
      </c>
      <c r="D608" t="str">
        <f ca="1"/>
        <v>Acct  1 - US Bank</v>
      </c>
      <c r="F608" t="str">
        <f ca="1"/>
        <v>Internet</v>
      </c>
      <c r="G608" s="8">
        <f ca="1"/>
        <v>46656</v>
      </c>
      <c r="H608" s="107">
        <f ca="1"/>
        <v>17634.43</v>
      </c>
      <c r="I608" s="107">
        <f ca="1"/>
        <v>-10418.61</v>
      </c>
      <c r="J608" s="107">
        <f ca="1"/>
        <v>40000.86</v>
      </c>
      <c r="K608" s="107">
        <f ca="1"/>
        <v>49876.68</v>
      </c>
      <c r="L608" s="107">
        <f ca="1"/>
        <v>2729.9900000000052</v>
      </c>
      <c r="M608" s="107">
        <f ca="1"/>
        <v>14904.439999999997</v>
      </c>
      <c r="N608" s="107">
        <f ca="1"/>
        <v>27824.39</v>
      </c>
      <c r="O608" s="107">
        <f ca="1"/>
        <v>114.43</v>
      </c>
      <c r="P608" s="107">
        <f ca="1"/>
        <v>12062.04</v>
      </c>
      <c r="Q608" s="107">
        <f ca="1"/>
        <v>-417.03999999999996</v>
      </c>
      <c r="R608" s="107">
        <f ca="1"/>
        <v>-5729.82</v>
      </c>
      <c r="S608" s="107">
        <f ca="1"/>
        <v>-4271.75</v>
      </c>
      <c r="T608" s="107">
        <f ca="1"/>
        <v>0</v>
      </c>
      <c r="U608" s="107">
        <f ca="1"/>
        <v>2660</v>
      </c>
      <c r="W608" t="str">
        <f ca="1"/>
        <v>Internet</v>
      </c>
      <c r="X608">
        <f ca="1"/>
        <v>46656</v>
      </c>
      <c r="Y608">
        <f ca="1"/>
        <v>2729.9900000000052</v>
      </c>
      <c r="Z608" t="str">
        <f ca="1"/>
        <v>Acct  1 - US Bank</v>
      </c>
      <c r="AA608" t="str">
        <f ca="1"/>
        <v>Internet</v>
      </c>
      <c r="AB608">
        <f ca="1"/>
        <v>46656</v>
      </c>
      <c r="AC608">
        <f ca="1"/>
        <v>14904.439999999997</v>
      </c>
      <c r="AD608" t="str">
        <f ca="1"/>
        <v>Acct  2 - Wells Fargo</v>
      </c>
      <c r="AE608" t="str">
        <f ca="1"/>
        <v>Internet</v>
      </c>
      <c r="AF608">
        <f ca="1"/>
        <v>46656</v>
      </c>
      <c r="AG608">
        <f ca="1"/>
        <v>27824.39</v>
      </c>
      <c r="AH608" t="str">
        <f ca="1"/>
        <v>Acct  3 - ADP</v>
      </c>
      <c r="AI608" t="str">
        <f ca="1"/>
        <v>Internet</v>
      </c>
      <c r="AJ608">
        <f ca="1"/>
        <v>46656</v>
      </c>
      <c r="AK608">
        <f ca="1"/>
        <v>114.43</v>
      </c>
      <c r="AL608" t="str">
        <f ca="1"/>
        <v>Acct  4 - Marcus</v>
      </c>
      <c r="AM608" t="str">
        <f ca="1"/>
        <v>Internet</v>
      </c>
      <c r="AN608">
        <f ca="1"/>
        <v>46656</v>
      </c>
      <c r="AO608">
        <f ca="1"/>
        <v>12062.04</v>
      </c>
      <c r="AP608" t="str">
        <f ca="1"/>
        <v>Acct  5 - T.Rowe Price</v>
      </c>
      <c r="AQ608" t="str">
        <f ca="1"/>
        <v>Internet</v>
      </c>
      <c r="AR608">
        <f ca="1"/>
        <v>46656</v>
      </c>
      <c r="AS608">
        <f ca="1"/>
        <v>-417.03999999999996</v>
      </c>
      <c r="AT608" t="str">
        <f ca="1"/>
        <v>Acct  6 - Platinum</v>
      </c>
      <c r="AU608" t="str">
        <f ca="1"/>
        <v>Internet</v>
      </c>
      <c r="AV608">
        <f ca="1"/>
        <v>46656</v>
      </c>
      <c r="AW608">
        <f ca="1"/>
        <v>-5729.82</v>
      </c>
      <c r="AX608" t="str">
        <f ca="1"/>
        <v>Acct  7 - Visa Go</v>
      </c>
      <c r="AY608" t="str">
        <f ca="1"/>
        <v>Internet</v>
      </c>
      <c r="AZ608">
        <f ca="1"/>
        <v>46656</v>
      </c>
      <c r="BA608">
        <f ca="1"/>
        <v>-4271.75</v>
      </c>
      <c r="BB608" t="str">
        <f ca="1"/>
        <v>Acct  8 - CareCredit</v>
      </c>
      <c r="BC608" t="str">
        <f ca="1"/>
        <v>Internet</v>
      </c>
      <c r="BD608">
        <f ca="1"/>
        <v>46656</v>
      </c>
      <c r="BE608">
        <f ca="1"/>
        <v>0</v>
      </c>
      <c r="BF608" t="str">
        <f ca="1"/>
        <v>Acct  9 - Costco</v>
      </c>
      <c r="BG608" t="str">
        <f ca="1"/>
        <v>Internet</v>
      </c>
      <c r="BH608">
        <f ca="1"/>
        <v>46656</v>
      </c>
      <c r="BI608">
        <f ca="1"/>
        <v>2660</v>
      </c>
      <c r="BJ608" t="str">
        <f ca="1"/>
        <v xml:space="preserve">Acct 10 - </v>
      </c>
      <c r="BK608" t="str">
        <f ca="1"/>
        <v>Internet</v>
      </c>
      <c r="BL608">
        <f ca="1"/>
        <v>46656</v>
      </c>
      <c r="BM608">
        <f ca="1"/>
        <v>17634.43</v>
      </c>
      <c r="BN608" t="str">
        <f ca="1"/>
        <v xml:space="preserve"> Checking</v>
      </c>
      <c r="BO608" t="str">
        <f ca="1"/>
        <v>Internet</v>
      </c>
      <c r="BP608">
        <f ca="1"/>
        <v>46656</v>
      </c>
      <c r="BQ608">
        <f ca="1"/>
        <v>-10418.61</v>
      </c>
      <c r="BR608" t="str">
        <f ca="1"/>
        <v xml:space="preserve"> Credit</v>
      </c>
      <c r="BS608" t="str">
        <f ca="1"/>
        <v>Internet</v>
      </c>
      <c r="BT608">
        <f ca="1"/>
        <v>46656</v>
      </c>
      <c r="BU608">
        <f ca="1"/>
        <v>40000.86</v>
      </c>
      <c r="BV608" t="str">
        <f ca="1"/>
        <v xml:space="preserve"> Savings</v>
      </c>
      <c r="BW608" t="str">
        <f ca="1"/>
        <v>Internet</v>
      </c>
      <c r="BX608">
        <f ca="1"/>
        <v>46656</v>
      </c>
      <c r="BY608">
        <f ca="1"/>
        <v>49876.68</v>
      </c>
      <c r="BZ608" t="str">
        <f ca="1"/>
        <v xml:space="preserve"> Net Worth</v>
      </c>
    </row>
    <row r="609" spans="1:78" x14ac:dyDescent="0.25">
      <c r="A609" t="str">
        <f ca="1"/>
        <v>Internet</v>
      </c>
      <c r="B609" s="8">
        <f ca="1"/>
        <v>46656</v>
      </c>
      <c r="C609" s="107">
        <f ca="1"/>
        <v>2729.9900000000052</v>
      </c>
      <c r="D609" t="str">
        <f ca="1"/>
        <v>Acct  1 - US Bank</v>
      </c>
      <c r="F609" t="str">
        <f ca="1"/>
        <v>Windsurf</v>
      </c>
      <c r="G609" s="8">
        <f ca="1"/>
        <v>46656</v>
      </c>
      <c r="H609" s="107">
        <f ca="1"/>
        <v>17619.43</v>
      </c>
      <c r="I609" s="107">
        <f ca="1"/>
        <v>-10418.61</v>
      </c>
      <c r="J609" s="107">
        <f ca="1"/>
        <v>40000.86</v>
      </c>
      <c r="K609" s="107">
        <f ca="1"/>
        <v>49861.68</v>
      </c>
      <c r="L609" s="107">
        <f ca="1"/>
        <v>2714.9900000000052</v>
      </c>
      <c r="M609" s="107">
        <f ca="1"/>
        <v>14904.439999999997</v>
      </c>
      <c r="N609" s="107">
        <f ca="1"/>
        <v>27824.39</v>
      </c>
      <c r="O609" s="107">
        <f ca="1"/>
        <v>114.43</v>
      </c>
      <c r="P609" s="107">
        <f ca="1"/>
        <v>12062.04</v>
      </c>
      <c r="Q609" s="107">
        <f ca="1"/>
        <v>-417.03999999999996</v>
      </c>
      <c r="R609" s="107">
        <f ca="1"/>
        <v>-5729.82</v>
      </c>
      <c r="S609" s="107">
        <f ca="1"/>
        <v>-4271.75</v>
      </c>
      <c r="T609" s="107">
        <f ca="1"/>
        <v>0</v>
      </c>
      <c r="U609" s="107">
        <f ca="1"/>
        <v>2660</v>
      </c>
      <c r="W609" t="str">
        <f ca="1"/>
        <v>Windsurf</v>
      </c>
      <c r="X609">
        <f ca="1"/>
        <v>46656</v>
      </c>
      <c r="Y609">
        <f ca="1"/>
        <v>2714.9900000000052</v>
      </c>
      <c r="Z609" t="str">
        <f ca="1"/>
        <v>Acct  1 - US Bank</v>
      </c>
      <c r="AA609" t="str">
        <f ca="1"/>
        <v>Windsurf</v>
      </c>
      <c r="AB609">
        <f ca="1"/>
        <v>46656</v>
      </c>
      <c r="AC609">
        <f ca="1"/>
        <v>14904.439999999997</v>
      </c>
      <c r="AD609" t="str">
        <f ca="1"/>
        <v>Acct  2 - Wells Fargo</v>
      </c>
      <c r="AE609" t="str">
        <f ca="1"/>
        <v>Windsurf</v>
      </c>
      <c r="AF609">
        <f ca="1"/>
        <v>46656</v>
      </c>
      <c r="AG609">
        <f ca="1"/>
        <v>27824.39</v>
      </c>
      <c r="AH609" t="str">
        <f ca="1"/>
        <v>Acct  3 - ADP</v>
      </c>
      <c r="AI609" t="str">
        <f ca="1"/>
        <v>Windsurf</v>
      </c>
      <c r="AJ609">
        <f ca="1"/>
        <v>46656</v>
      </c>
      <c r="AK609">
        <f ca="1"/>
        <v>114.43</v>
      </c>
      <c r="AL609" t="str">
        <f ca="1"/>
        <v>Acct  4 - Marcus</v>
      </c>
      <c r="AM609" t="str">
        <f ca="1"/>
        <v>Windsurf</v>
      </c>
      <c r="AN609">
        <f ca="1"/>
        <v>46656</v>
      </c>
      <c r="AO609">
        <f ca="1"/>
        <v>12062.04</v>
      </c>
      <c r="AP609" t="str">
        <f ca="1"/>
        <v>Acct  5 - T.Rowe Price</v>
      </c>
      <c r="AQ609" t="str">
        <f ca="1"/>
        <v>Windsurf</v>
      </c>
      <c r="AR609">
        <f ca="1"/>
        <v>46656</v>
      </c>
      <c r="AS609">
        <f ca="1"/>
        <v>-417.03999999999996</v>
      </c>
      <c r="AT609" t="str">
        <f ca="1"/>
        <v>Acct  6 - Platinum</v>
      </c>
      <c r="AU609" t="str">
        <f ca="1"/>
        <v>Windsurf</v>
      </c>
      <c r="AV609">
        <f ca="1"/>
        <v>46656</v>
      </c>
      <c r="AW609">
        <f ca="1"/>
        <v>-5729.82</v>
      </c>
      <c r="AX609" t="str">
        <f ca="1"/>
        <v>Acct  7 - Visa Go</v>
      </c>
      <c r="AY609" t="str">
        <f ca="1"/>
        <v>Windsurf</v>
      </c>
      <c r="AZ609">
        <f ca="1"/>
        <v>46656</v>
      </c>
      <c r="BA609">
        <f ca="1"/>
        <v>-4271.75</v>
      </c>
      <c r="BB609" t="str">
        <f ca="1"/>
        <v>Acct  8 - CareCredit</v>
      </c>
      <c r="BC609" t="str">
        <f ca="1"/>
        <v>Windsurf</v>
      </c>
      <c r="BD609">
        <f ca="1"/>
        <v>46656</v>
      </c>
      <c r="BE609">
        <f ca="1"/>
        <v>0</v>
      </c>
      <c r="BF609" t="str">
        <f ca="1"/>
        <v>Acct  9 - Costco</v>
      </c>
      <c r="BG609" t="str">
        <f ca="1"/>
        <v>Windsurf</v>
      </c>
      <c r="BH609">
        <f ca="1"/>
        <v>46656</v>
      </c>
      <c r="BI609">
        <f ca="1"/>
        <v>2660</v>
      </c>
      <c r="BJ609" t="str">
        <f ca="1"/>
        <v xml:space="preserve">Acct 10 - </v>
      </c>
      <c r="BK609" t="str">
        <f ca="1"/>
        <v>Windsurf</v>
      </c>
      <c r="BL609">
        <f ca="1"/>
        <v>46656</v>
      </c>
      <c r="BM609">
        <f ca="1"/>
        <v>17619.43</v>
      </c>
      <c r="BN609" t="str">
        <f ca="1"/>
        <v xml:space="preserve"> Checking</v>
      </c>
      <c r="BO609" t="str">
        <f ca="1"/>
        <v>Windsurf</v>
      </c>
      <c r="BP609">
        <f ca="1"/>
        <v>46656</v>
      </c>
      <c r="BQ609">
        <f ca="1"/>
        <v>-10418.61</v>
      </c>
      <c r="BR609" t="str">
        <f ca="1"/>
        <v xml:space="preserve"> Credit</v>
      </c>
      <c r="BS609" t="str">
        <f ca="1"/>
        <v>Windsurf</v>
      </c>
      <c r="BT609">
        <f ca="1"/>
        <v>46656</v>
      </c>
      <c r="BU609">
        <f ca="1"/>
        <v>40000.86</v>
      </c>
      <c r="BV609" t="str">
        <f ca="1"/>
        <v xml:space="preserve"> Savings</v>
      </c>
      <c r="BW609" t="str">
        <f ca="1"/>
        <v>Windsurf</v>
      </c>
      <c r="BX609">
        <f ca="1"/>
        <v>46656</v>
      </c>
      <c r="BY609">
        <f ca="1"/>
        <v>49861.68</v>
      </c>
      <c r="BZ609" t="str">
        <f ca="1"/>
        <v xml:space="preserve"> Net Worth</v>
      </c>
    </row>
    <row r="610" spans="1:78" x14ac:dyDescent="0.25">
      <c r="A610" t="str">
        <f ca="1"/>
        <v>Windsurf</v>
      </c>
      <c r="B610" s="8">
        <f ca="1"/>
        <v>46656</v>
      </c>
      <c r="C610" s="107">
        <f ca="1"/>
        <v>2714.9900000000052</v>
      </c>
      <c r="D610" t="str">
        <f ca="1"/>
        <v>Acct  1 - US Bank</v>
      </c>
      <c r="F610" t="str">
        <f ca="1"/>
        <v>Tidal</v>
      </c>
      <c r="G610" s="8">
        <f ca="1"/>
        <v>46657</v>
      </c>
      <c r="H610" s="107">
        <f ca="1"/>
        <v>17608.440000000002</v>
      </c>
      <c r="I610" s="107">
        <f ca="1"/>
        <v>-10418.61</v>
      </c>
      <c r="J610" s="107">
        <f ca="1"/>
        <v>40000.86</v>
      </c>
      <c r="K610" s="107">
        <f ca="1"/>
        <v>49850.69</v>
      </c>
      <c r="L610" s="107">
        <f ca="1"/>
        <v>2704.0000000000055</v>
      </c>
      <c r="M610" s="107">
        <f ca="1"/>
        <v>14904.439999999997</v>
      </c>
      <c r="N610" s="107">
        <f ca="1"/>
        <v>27824.39</v>
      </c>
      <c r="O610" s="107">
        <f ca="1"/>
        <v>114.43</v>
      </c>
      <c r="P610" s="107">
        <f ca="1"/>
        <v>12062.04</v>
      </c>
      <c r="Q610" s="107">
        <f ca="1"/>
        <v>-417.03999999999996</v>
      </c>
      <c r="R610" s="107">
        <f ca="1"/>
        <v>-5729.82</v>
      </c>
      <c r="S610" s="107">
        <f ca="1"/>
        <v>-4271.75</v>
      </c>
      <c r="T610" s="107">
        <f ca="1"/>
        <v>0</v>
      </c>
      <c r="U610" s="107">
        <f ca="1"/>
        <v>2660</v>
      </c>
      <c r="W610" t="str">
        <f ca="1"/>
        <v>Tidal</v>
      </c>
      <c r="X610">
        <f ca="1"/>
        <v>46657</v>
      </c>
      <c r="Y610">
        <f ca="1"/>
        <v>2704.0000000000055</v>
      </c>
      <c r="Z610" t="str">
        <f ca="1"/>
        <v>Acct  1 - US Bank</v>
      </c>
      <c r="AA610" t="str">
        <f ca="1"/>
        <v>Tidal</v>
      </c>
      <c r="AB610">
        <f ca="1"/>
        <v>46657</v>
      </c>
      <c r="AC610">
        <f ca="1"/>
        <v>14904.439999999997</v>
      </c>
      <c r="AD610" t="str">
        <f ca="1"/>
        <v>Acct  2 - Wells Fargo</v>
      </c>
      <c r="AE610" t="str">
        <f ca="1"/>
        <v>Tidal</v>
      </c>
      <c r="AF610">
        <f ca="1"/>
        <v>46657</v>
      </c>
      <c r="AG610">
        <f ca="1"/>
        <v>27824.39</v>
      </c>
      <c r="AH610" t="str">
        <f ca="1"/>
        <v>Acct  3 - ADP</v>
      </c>
      <c r="AI610" t="str">
        <f ca="1"/>
        <v>Tidal</v>
      </c>
      <c r="AJ610">
        <f ca="1"/>
        <v>46657</v>
      </c>
      <c r="AK610">
        <f ca="1"/>
        <v>114.43</v>
      </c>
      <c r="AL610" t="str">
        <f ca="1"/>
        <v>Acct  4 - Marcus</v>
      </c>
      <c r="AM610" t="str">
        <f ca="1"/>
        <v>Tidal</v>
      </c>
      <c r="AN610">
        <f ca="1"/>
        <v>46657</v>
      </c>
      <c r="AO610">
        <f ca="1"/>
        <v>12062.04</v>
      </c>
      <c r="AP610" t="str">
        <f ca="1"/>
        <v>Acct  5 - T.Rowe Price</v>
      </c>
      <c r="AQ610" t="str">
        <f ca="1"/>
        <v>Tidal</v>
      </c>
      <c r="AR610">
        <f ca="1"/>
        <v>46657</v>
      </c>
      <c r="AS610">
        <f ca="1"/>
        <v>-417.03999999999996</v>
      </c>
      <c r="AT610" t="str">
        <f ca="1"/>
        <v>Acct  6 - Platinum</v>
      </c>
      <c r="AU610" t="str">
        <f ca="1"/>
        <v>Tidal</v>
      </c>
      <c r="AV610">
        <f ca="1"/>
        <v>46657</v>
      </c>
      <c r="AW610">
        <f ca="1"/>
        <v>-5729.82</v>
      </c>
      <c r="AX610" t="str">
        <f ca="1"/>
        <v>Acct  7 - Visa Go</v>
      </c>
      <c r="AY610" t="str">
        <f ca="1"/>
        <v>Tidal</v>
      </c>
      <c r="AZ610">
        <f ca="1"/>
        <v>46657</v>
      </c>
      <c r="BA610">
        <f ca="1"/>
        <v>-4271.75</v>
      </c>
      <c r="BB610" t="str">
        <f ca="1"/>
        <v>Acct  8 - CareCredit</v>
      </c>
      <c r="BC610" t="str">
        <f ca="1"/>
        <v>Tidal</v>
      </c>
      <c r="BD610">
        <f ca="1"/>
        <v>46657</v>
      </c>
      <c r="BE610">
        <f ca="1"/>
        <v>0</v>
      </c>
      <c r="BF610" t="str">
        <f ca="1"/>
        <v>Acct  9 - Costco</v>
      </c>
      <c r="BG610" t="str">
        <f ca="1"/>
        <v>Tidal</v>
      </c>
      <c r="BH610">
        <f ca="1"/>
        <v>46657</v>
      </c>
      <c r="BI610">
        <f ca="1"/>
        <v>2660</v>
      </c>
      <c r="BJ610" t="str">
        <f ca="1"/>
        <v xml:space="preserve">Acct 10 - </v>
      </c>
      <c r="BK610" t="str">
        <f ca="1"/>
        <v>Tidal</v>
      </c>
      <c r="BL610">
        <f ca="1"/>
        <v>46657</v>
      </c>
      <c r="BM610">
        <f ca="1"/>
        <v>17608.440000000002</v>
      </c>
      <c r="BN610" t="str">
        <f ca="1"/>
        <v xml:space="preserve"> Checking</v>
      </c>
      <c r="BO610" t="str">
        <f ca="1"/>
        <v>Tidal</v>
      </c>
      <c r="BP610">
        <f ca="1"/>
        <v>46657</v>
      </c>
      <c r="BQ610">
        <f ca="1"/>
        <v>-10418.61</v>
      </c>
      <c r="BR610" t="str">
        <f ca="1"/>
        <v xml:space="preserve"> Credit</v>
      </c>
      <c r="BS610" t="str">
        <f ca="1"/>
        <v>Tidal</v>
      </c>
      <c r="BT610">
        <f ca="1"/>
        <v>46657</v>
      </c>
      <c r="BU610">
        <f ca="1"/>
        <v>40000.86</v>
      </c>
      <c r="BV610" t="str">
        <f ca="1"/>
        <v xml:space="preserve"> Savings</v>
      </c>
      <c r="BW610" t="str">
        <f ca="1"/>
        <v>Tidal</v>
      </c>
      <c r="BX610">
        <f ca="1"/>
        <v>46657</v>
      </c>
      <c r="BY610">
        <f ca="1"/>
        <v>49850.69</v>
      </c>
      <c r="BZ610" t="str">
        <f ca="1"/>
        <v xml:space="preserve"> Net Worth</v>
      </c>
    </row>
    <row r="611" spans="1:78" x14ac:dyDescent="0.25">
      <c r="A611" t="str">
        <f ca="1"/>
        <v>Tidal</v>
      </c>
      <c r="B611" s="8">
        <f ca="1"/>
        <v>46657</v>
      </c>
      <c r="C611" s="107">
        <f ca="1"/>
        <v>2704.0000000000055</v>
      </c>
      <c r="D611" t="str">
        <f ca="1"/>
        <v>Acct  1 - US Bank</v>
      </c>
      <c r="F611" t="str">
        <f ca="1"/>
        <v>Costco Citi</v>
      </c>
      <c r="G611" s="8">
        <f ca="1"/>
        <v>46658</v>
      </c>
      <c r="H611" s="107">
        <f ca="1"/>
        <v>17468.440000000002</v>
      </c>
      <c r="I611" s="107">
        <f ca="1"/>
        <v>-10418.61</v>
      </c>
      <c r="J611" s="107">
        <f ca="1"/>
        <v>40000.86</v>
      </c>
      <c r="K611" s="107">
        <f ca="1"/>
        <v>49850.69</v>
      </c>
      <c r="L611" s="107">
        <f ca="1"/>
        <v>2564.0000000000055</v>
      </c>
      <c r="M611" s="107">
        <f ca="1"/>
        <v>14904.439999999997</v>
      </c>
      <c r="N611" s="107">
        <f ca="1"/>
        <v>27824.39</v>
      </c>
      <c r="O611" s="107">
        <f ca="1"/>
        <v>114.43</v>
      </c>
      <c r="P611" s="107">
        <f ca="1"/>
        <v>12062.04</v>
      </c>
      <c r="Q611" s="107">
        <f ca="1"/>
        <v>-417.03999999999996</v>
      </c>
      <c r="R611" s="107">
        <f ca="1"/>
        <v>-5729.82</v>
      </c>
      <c r="S611" s="107">
        <f ca="1"/>
        <v>-4271.75</v>
      </c>
      <c r="T611" s="107">
        <f ca="1"/>
        <v>0</v>
      </c>
      <c r="U611" s="107">
        <f ca="1"/>
        <v>2800</v>
      </c>
      <c r="W611" t="str">
        <f ca="1"/>
        <v>Costco Citi</v>
      </c>
      <c r="X611">
        <f ca="1"/>
        <v>46658</v>
      </c>
      <c r="Y611">
        <f ca="1"/>
        <v>2564.0000000000055</v>
      </c>
      <c r="Z611" t="str">
        <f ca="1"/>
        <v>Acct  1 - US Bank</v>
      </c>
      <c r="AA611" t="str">
        <f ca="1"/>
        <v>Costco Citi</v>
      </c>
      <c r="AB611">
        <f ca="1"/>
        <v>46658</v>
      </c>
      <c r="AC611">
        <f ca="1"/>
        <v>14904.439999999997</v>
      </c>
      <c r="AD611" t="str">
        <f ca="1"/>
        <v>Acct  2 - Wells Fargo</v>
      </c>
      <c r="AE611" t="str">
        <f ca="1"/>
        <v>Costco Citi</v>
      </c>
      <c r="AF611">
        <f ca="1"/>
        <v>46658</v>
      </c>
      <c r="AG611">
        <f ca="1"/>
        <v>27824.39</v>
      </c>
      <c r="AH611" t="str">
        <f ca="1"/>
        <v>Acct  3 - ADP</v>
      </c>
      <c r="AI611" t="str">
        <f ca="1"/>
        <v>Costco Citi</v>
      </c>
      <c r="AJ611">
        <f ca="1"/>
        <v>46658</v>
      </c>
      <c r="AK611">
        <f ca="1"/>
        <v>114.43</v>
      </c>
      <c r="AL611" t="str">
        <f ca="1"/>
        <v>Acct  4 - Marcus</v>
      </c>
      <c r="AM611" t="str">
        <f ca="1"/>
        <v>Costco Citi</v>
      </c>
      <c r="AN611">
        <f ca="1"/>
        <v>46658</v>
      </c>
      <c r="AO611">
        <f ca="1"/>
        <v>12062.04</v>
      </c>
      <c r="AP611" t="str">
        <f ca="1"/>
        <v>Acct  5 - T.Rowe Price</v>
      </c>
      <c r="AQ611" t="str">
        <f ca="1"/>
        <v>Costco Citi</v>
      </c>
      <c r="AR611">
        <f ca="1"/>
        <v>46658</v>
      </c>
      <c r="AS611">
        <f ca="1"/>
        <v>-417.03999999999996</v>
      </c>
      <c r="AT611" t="str">
        <f ca="1"/>
        <v>Acct  6 - Platinum</v>
      </c>
      <c r="AU611" t="str">
        <f ca="1"/>
        <v>Costco Citi</v>
      </c>
      <c r="AV611">
        <f ca="1"/>
        <v>46658</v>
      </c>
      <c r="AW611">
        <f ca="1"/>
        <v>-5729.82</v>
      </c>
      <c r="AX611" t="str">
        <f ca="1"/>
        <v>Acct  7 - Visa Go</v>
      </c>
      <c r="AY611" t="str">
        <f ca="1"/>
        <v>Costco Citi</v>
      </c>
      <c r="AZ611">
        <f ca="1"/>
        <v>46658</v>
      </c>
      <c r="BA611">
        <f ca="1"/>
        <v>-4271.75</v>
      </c>
      <c r="BB611" t="str">
        <f ca="1"/>
        <v>Acct  8 - CareCredit</v>
      </c>
      <c r="BC611" t="str">
        <f ca="1"/>
        <v>Costco Citi</v>
      </c>
      <c r="BD611">
        <f ca="1"/>
        <v>46658</v>
      </c>
      <c r="BE611">
        <f ca="1"/>
        <v>0</v>
      </c>
      <c r="BF611" t="str">
        <f ca="1"/>
        <v>Acct  9 - Costco</v>
      </c>
      <c r="BG611" t="str">
        <f ca="1"/>
        <v>Costco Citi</v>
      </c>
      <c r="BH611">
        <f ca="1"/>
        <v>46658</v>
      </c>
      <c r="BI611">
        <f ca="1"/>
        <v>2800</v>
      </c>
      <c r="BJ611" t="str">
        <f ca="1"/>
        <v xml:space="preserve">Acct 10 - </v>
      </c>
      <c r="BK611" t="str">
        <f ca="1"/>
        <v>Costco Citi</v>
      </c>
      <c r="BL611">
        <f ca="1"/>
        <v>46658</v>
      </c>
      <c r="BM611">
        <f ca="1"/>
        <v>17468.440000000002</v>
      </c>
      <c r="BN611" t="str">
        <f ca="1"/>
        <v xml:space="preserve"> Checking</v>
      </c>
      <c r="BO611" t="str">
        <f ca="1"/>
        <v>Costco Citi</v>
      </c>
      <c r="BP611">
        <f ca="1"/>
        <v>46658</v>
      </c>
      <c r="BQ611">
        <f ca="1"/>
        <v>-10418.61</v>
      </c>
      <c r="BR611" t="str">
        <f ca="1"/>
        <v xml:space="preserve"> Credit</v>
      </c>
      <c r="BS611" t="str">
        <f ca="1"/>
        <v>Costco Citi</v>
      </c>
      <c r="BT611">
        <f ca="1"/>
        <v>46658</v>
      </c>
      <c r="BU611">
        <f ca="1"/>
        <v>40000.86</v>
      </c>
      <c r="BV611" t="str">
        <f ca="1"/>
        <v xml:space="preserve"> Savings</v>
      </c>
      <c r="BW611" t="str">
        <f ca="1"/>
        <v>Costco Citi</v>
      </c>
      <c r="BX611">
        <f ca="1"/>
        <v>46658</v>
      </c>
      <c r="BY611">
        <f ca="1"/>
        <v>49850.69</v>
      </c>
      <c r="BZ611" t="str">
        <f ca="1"/>
        <v xml:space="preserve"> Net Worth</v>
      </c>
    </row>
    <row r="612" spans="1:78" x14ac:dyDescent="0.25">
      <c r="A612" t="str">
        <f ca="1"/>
        <v>Costco Citi</v>
      </c>
      <c r="B612" s="8">
        <f ca="1"/>
        <v>46658</v>
      </c>
      <c r="C612" s="107">
        <f ca="1"/>
        <v>2564.0000000000055</v>
      </c>
      <c r="D612" t="str">
        <f ca="1"/>
        <v>Acct  1 - US Bank</v>
      </c>
      <c r="F612" t="str">
        <f ca="1"/>
        <v>Kulo Transfer</v>
      </c>
      <c r="G612" s="8">
        <f ca="1"/>
        <v>46658</v>
      </c>
      <c r="H612" s="107">
        <f ca="1"/>
        <v>18518.440000000002</v>
      </c>
      <c r="I612" s="107">
        <f ca="1"/>
        <v>-10418.61</v>
      </c>
      <c r="J612" s="107">
        <f ca="1"/>
        <v>40000.86</v>
      </c>
      <c r="K612" s="107">
        <f ca="1"/>
        <v>50900.69</v>
      </c>
      <c r="L612" s="107">
        <f ca="1"/>
        <v>3614.0000000000055</v>
      </c>
      <c r="M612" s="107">
        <f ca="1"/>
        <v>14904.439999999997</v>
      </c>
      <c r="N612" s="107">
        <f ca="1"/>
        <v>27824.39</v>
      </c>
      <c r="O612" s="107">
        <f ca="1"/>
        <v>114.43</v>
      </c>
      <c r="P612" s="107">
        <f ca="1"/>
        <v>12062.04</v>
      </c>
      <c r="Q612" s="107">
        <f ca="1"/>
        <v>-417.03999999999996</v>
      </c>
      <c r="R612" s="107">
        <f ca="1"/>
        <v>-5729.82</v>
      </c>
      <c r="S612" s="107">
        <f ca="1"/>
        <v>-4271.75</v>
      </c>
      <c r="T612" s="107">
        <f ca="1"/>
        <v>0</v>
      </c>
      <c r="U612" s="107">
        <f ca="1"/>
        <v>2800</v>
      </c>
      <c r="W612" t="str">
        <f ca="1"/>
        <v>Kulo Transfer</v>
      </c>
      <c r="X612">
        <f ca="1"/>
        <v>46658</v>
      </c>
      <c r="Y612">
        <f ca="1"/>
        <v>3614.0000000000055</v>
      </c>
      <c r="Z612" t="str">
        <f ca="1"/>
        <v>Acct  1 - US Bank</v>
      </c>
      <c r="AA612" t="str">
        <f ca="1"/>
        <v>Kulo Transfer</v>
      </c>
      <c r="AB612">
        <f ca="1"/>
        <v>46658</v>
      </c>
      <c r="AC612">
        <f ca="1"/>
        <v>14904.439999999997</v>
      </c>
      <c r="AD612" t="str">
        <f ca="1"/>
        <v>Acct  2 - Wells Fargo</v>
      </c>
      <c r="AE612" t="str">
        <f ca="1"/>
        <v>Kulo Transfer</v>
      </c>
      <c r="AF612">
        <f ca="1"/>
        <v>46658</v>
      </c>
      <c r="AG612">
        <f ca="1"/>
        <v>27824.39</v>
      </c>
      <c r="AH612" t="str">
        <f ca="1"/>
        <v>Acct  3 - ADP</v>
      </c>
      <c r="AI612" t="str">
        <f ca="1"/>
        <v>Kulo Transfer</v>
      </c>
      <c r="AJ612">
        <f ca="1"/>
        <v>46658</v>
      </c>
      <c r="AK612">
        <f ca="1"/>
        <v>114.43</v>
      </c>
      <c r="AL612" t="str">
        <f ca="1"/>
        <v>Acct  4 - Marcus</v>
      </c>
      <c r="AM612" t="str">
        <f ca="1"/>
        <v>Kulo Transfer</v>
      </c>
      <c r="AN612">
        <f ca="1"/>
        <v>46658</v>
      </c>
      <c r="AO612">
        <f ca="1"/>
        <v>12062.04</v>
      </c>
      <c r="AP612" t="str">
        <f ca="1"/>
        <v>Acct  5 - T.Rowe Price</v>
      </c>
      <c r="AQ612" t="str">
        <f ca="1"/>
        <v>Kulo Transfer</v>
      </c>
      <c r="AR612">
        <f ca="1"/>
        <v>46658</v>
      </c>
      <c r="AS612">
        <f ca="1"/>
        <v>-417.03999999999996</v>
      </c>
      <c r="AT612" t="str">
        <f ca="1"/>
        <v>Acct  6 - Platinum</v>
      </c>
      <c r="AU612" t="str">
        <f ca="1"/>
        <v>Kulo Transfer</v>
      </c>
      <c r="AV612">
        <f ca="1"/>
        <v>46658</v>
      </c>
      <c r="AW612">
        <f ca="1"/>
        <v>-5729.82</v>
      </c>
      <c r="AX612" t="str">
        <f ca="1"/>
        <v>Acct  7 - Visa Go</v>
      </c>
      <c r="AY612" t="str">
        <f ca="1"/>
        <v>Kulo Transfer</v>
      </c>
      <c r="AZ612">
        <f ca="1"/>
        <v>46658</v>
      </c>
      <c r="BA612">
        <f ca="1"/>
        <v>-4271.75</v>
      </c>
      <c r="BB612" t="str">
        <f ca="1"/>
        <v>Acct  8 - CareCredit</v>
      </c>
      <c r="BC612" t="str">
        <f ca="1"/>
        <v>Kulo Transfer</v>
      </c>
      <c r="BD612">
        <f ca="1"/>
        <v>46658</v>
      </c>
      <c r="BE612">
        <f ca="1"/>
        <v>0</v>
      </c>
      <c r="BF612" t="str">
        <f ca="1"/>
        <v>Acct  9 - Costco</v>
      </c>
      <c r="BG612" t="str">
        <f ca="1"/>
        <v>Kulo Transfer</v>
      </c>
      <c r="BH612">
        <f ca="1"/>
        <v>46658</v>
      </c>
      <c r="BI612">
        <f ca="1"/>
        <v>2800</v>
      </c>
      <c r="BJ612" t="str">
        <f ca="1"/>
        <v xml:space="preserve">Acct 10 - </v>
      </c>
      <c r="BK612" t="str">
        <f ca="1"/>
        <v>Kulo Transfer</v>
      </c>
      <c r="BL612">
        <f ca="1"/>
        <v>46658</v>
      </c>
      <c r="BM612">
        <f ca="1"/>
        <v>18518.440000000002</v>
      </c>
      <c r="BN612" t="str">
        <f ca="1"/>
        <v xml:space="preserve"> Checking</v>
      </c>
      <c r="BO612" t="str">
        <f ca="1"/>
        <v>Kulo Transfer</v>
      </c>
      <c r="BP612">
        <f ca="1"/>
        <v>46658</v>
      </c>
      <c r="BQ612">
        <f ca="1"/>
        <v>-10418.61</v>
      </c>
      <c r="BR612" t="str">
        <f ca="1"/>
        <v xml:space="preserve"> Credit</v>
      </c>
      <c r="BS612" t="str">
        <f ca="1"/>
        <v>Kulo Transfer</v>
      </c>
      <c r="BT612">
        <f ca="1"/>
        <v>46658</v>
      </c>
      <c r="BU612">
        <f ca="1"/>
        <v>40000.86</v>
      </c>
      <c r="BV612" t="str">
        <f ca="1"/>
        <v xml:space="preserve"> Savings</v>
      </c>
      <c r="BW612" t="str">
        <f ca="1"/>
        <v>Kulo Transfer</v>
      </c>
      <c r="BX612">
        <f ca="1"/>
        <v>46658</v>
      </c>
      <c r="BY612">
        <f ca="1"/>
        <v>50900.69</v>
      </c>
      <c r="BZ612" t="str">
        <f ca="1"/>
        <v xml:space="preserve"> Net Worth</v>
      </c>
    </row>
    <row r="613" spans="1:78" x14ac:dyDescent="0.25">
      <c r="A613" t="str">
        <f ca="1"/>
        <v>Kulo Transfer</v>
      </c>
      <c r="B613" s="8">
        <f ca="1"/>
        <v>46658</v>
      </c>
      <c r="C613" s="107">
        <f ca="1"/>
        <v>3614.0000000000055</v>
      </c>
      <c r="D613" t="str">
        <f ca="1"/>
        <v>Acct  1 - US Bank</v>
      </c>
      <c r="F613" t="str">
        <f ca="1"/>
        <v>Kulo SDGE</v>
      </c>
      <c r="G613" s="8">
        <f ca="1"/>
        <v>46658</v>
      </c>
      <c r="H613" s="107">
        <f ca="1"/>
        <v>18436.440000000002</v>
      </c>
      <c r="I613" s="107">
        <f ca="1"/>
        <v>-10418.61</v>
      </c>
      <c r="J613" s="107">
        <f ca="1"/>
        <v>40000.86</v>
      </c>
      <c r="K613" s="107">
        <f ca="1"/>
        <v>50818.69</v>
      </c>
      <c r="L613" s="107">
        <f ca="1"/>
        <v>3532.0000000000055</v>
      </c>
      <c r="M613" s="107">
        <f ca="1"/>
        <v>14904.439999999997</v>
      </c>
      <c r="N613" s="107">
        <f ca="1"/>
        <v>27824.39</v>
      </c>
      <c r="O613" s="107">
        <f ca="1"/>
        <v>114.43</v>
      </c>
      <c r="P613" s="107">
        <f ca="1"/>
        <v>12062.04</v>
      </c>
      <c r="Q613" s="107">
        <f ca="1"/>
        <v>-417.03999999999996</v>
      </c>
      <c r="R613" s="107">
        <f ca="1"/>
        <v>-5729.82</v>
      </c>
      <c r="S613" s="107">
        <f ca="1"/>
        <v>-4271.75</v>
      </c>
      <c r="T613" s="107">
        <f ca="1"/>
        <v>0</v>
      </c>
      <c r="U613" s="107">
        <f ca="1"/>
        <v>2800</v>
      </c>
      <c r="W613" t="str">
        <f ca="1"/>
        <v>Kulo SDGE</v>
      </c>
      <c r="X613">
        <f ca="1"/>
        <v>46658</v>
      </c>
      <c r="Y613">
        <f ca="1"/>
        <v>3532.0000000000055</v>
      </c>
      <c r="Z613" t="str">
        <f ca="1"/>
        <v>Acct  1 - US Bank</v>
      </c>
      <c r="AA613" t="str">
        <f ca="1"/>
        <v>Kulo SDGE</v>
      </c>
      <c r="AB613">
        <f ca="1"/>
        <v>46658</v>
      </c>
      <c r="AC613">
        <f ca="1"/>
        <v>14904.439999999997</v>
      </c>
      <c r="AD613" t="str">
        <f ca="1"/>
        <v>Acct  2 - Wells Fargo</v>
      </c>
      <c r="AE613" t="str">
        <f ca="1"/>
        <v>Kulo SDGE</v>
      </c>
      <c r="AF613">
        <f ca="1"/>
        <v>46658</v>
      </c>
      <c r="AG613">
        <f ca="1"/>
        <v>27824.39</v>
      </c>
      <c r="AH613" t="str">
        <f ca="1"/>
        <v>Acct  3 - ADP</v>
      </c>
      <c r="AI613" t="str">
        <f ca="1"/>
        <v>Kulo SDGE</v>
      </c>
      <c r="AJ613">
        <f ca="1"/>
        <v>46658</v>
      </c>
      <c r="AK613">
        <f ca="1"/>
        <v>114.43</v>
      </c>
      <c r="AL613" t="str">
        <f ca="1"/>
        <v>Acct  4 - Marcus</v>
      </c>
      <c r="AM613" t="str">
        <f ca="1"/>
        <v>Kulo SDGE</v>
      </c>
      <c r="AN613">
        <f ca="1"/>
        <v>46658</v>
      </c>
      <c r="AO613">
        <f ca="1"/>
        <v>12062.04</v>
      </c>
      <c r="AP613" t="str">
        <f ca="1"/>
        <v>Acct  5 - T.Rowe Price</v>
      </c>
      <c r="AQ613" t="str">
        <f ca="1"/>
        <v>Kulo SDGE</v>
      </c>
      <c r="AR613">
        <f ca="1"/>
        <v>46658</v>
      </c>
      <c r="AS613">
        <f ca="1"/>
        <v>-417.03999999999996</v>
      </c>
      <c r="AT613" t="str">
        <f ca="1"/>
        <v>Acct  6 - Platinum</v>
      </c>
      <c r="AU613" t="str">
        <f ca="1"/>
        <v>Kulo SDGE</v>
      </c>
      <c r="AV613">
        <f ca="1"/>
        <v>46658</v>
      </c>
      <c r="AW613">
        <f ca="1"/>
        <v>-5729.82</v>
      </c>
      <c r="AX613" t="str">
        <f ca="1"/>
        <v>Acct  7 - Visa Go</v>
      </c>
      <c r="AY613" t="str">
        <f ca="1"/>
        <v>Kulo SDGE</v>
      </c>
      <c r="AZ613">
        <f ca="1"/>
        <v>46658</v>
      </c>
      <c r="BA613">
        <f ca="1"/>
        <v>-4271.75</v>
      </c>
      <c r="BB613" t="str">
        <f ca="1"/>
        <v>Acct  8 - CareCredit</v>
      </c>
      <c r="BC613" t="str">
        <f ca="1"/>
        <v>Kulo SDGE</v>
      </c>
      <c r="BD613">
        <f ca="1"/>
        <v>46658</v>
      </c>
      <c r="BE613">
        <f ca="1"/>
        <v>0</v>
      </c>
      <c r="BF613" t="str">
        <f ca="1"/>
        <v>Acct  9 - Costco</v>
      </c>
      <c r="BG613" t="str">
        <f ca="1"/>
        <v>Kulo SDGE</v>
      </c>
      <c r="BH613">
        <f ca="1"/>
        <v>46658</v>
      </c>
      <c r="BI613">
        <f ca="1"/>
        <v>2800</v>
      </c>
      <c r="BJ613" t="str">
        <f ca="1"/>
        <v xml:space="preserve">Acct 10 - </v>
      </c>
      <c r="BK613" t="str">
        <f ca="1"/>
        <v>Kulo SDGE</v>
      </c>
      <c r="BL613">
        <f ca="1"/>
        <v>46658</v>
      </c>
      <c r="BM613">
        <f ca="1"/>
        <v>18436.440000000002</v>
      </c>
      <c r="BN613" t="str">
        <f ca="1"/>
        <v xml:space="preserve"> Checking</v>
      </c>
      <c r="BO613" t="str">
        <f ca="1"/>
        <v>Kulo SDGE</v>
      </c>
      <c r="BP613">
        <f ca="1"/>
        <v>46658</v>
      </c>
      <c r="BQ613">
        <f ca="1"/>
        <v>-10418.61</v>
      </c>
      <c r="BR613" t="str">
        <f ca="1"/>
        <v xml:space="preserve"> Credit</v>
      </c>
      <c r="BS613" t="str">
        <f ca="1"/>
        <v>Kulo SDGE</v>
      </c>
      <c r="BT613">
        <f ca="1"/>
        <v>46658</v>
      </c>
      <c r="BU613">
        <f ca="1"/>
        <v>40000.86</v>
      </c>
      <c r="BV613" t="str">
        <f ca="1"/>
        <v xml:space="preserve"> Savings</v>
      </c>
      <c r="BW613" t="str">
        <f ca="1"/>
        <v>Kulo SDGE</v>
      </c>
      <c r="BX613">
        <f ca="1"/>
        <v>46658</v>
      </c>
      <c r="BY613">
        <f ca="1"/>
        <v>50818.69</v>
      </c>
      <c r="BZ613" t="str">
        <f ca="1"/>
        <v xml:space="preserve"> Net Worth</v>
      </c>
    </row>
    <row r="614" spans="1:78" x14ac:dyDescent="0.25">
      <c r="A614" t="str">
        <f ca="1"/>
        <v>Kulo SDGE</v>
      </c>
      <c r="B614" s="8">
        <f ca="1"/>
        <v>46658</v>
      </c>
      <c r="C614" s="107">
        <f ca="1"/>
        <v>3532.0000000000055</v>
      </c>
      <c r="D614" t="str">
        <f ca="1"/>
        <v>Acct  1 - US Bank</v>
      </c>
      <c r="F614" t="str">
        <f ca="1"/>
        <v>SDGE</v>
      </c>
      <c r="G614" s="8">
        <f ca="1"/>
        <v>46658</v>
      </c>
      <c r="H614" s="107">
        <f ca="1"/>
        <v>18352.440000000002</v>
      </c>
      <c r="I614" s="107">
        <f ca="1"/>
        <v>-10418.61</v>
      </c>
      <c r="J614" s="107">
        <f ca="1"/>
        <v>40000.86</v>
      </c>
      <c r="K614" s="107">
        <f ca="1"/>
        <v>50734.69</v>
      </c>
      <c r="L614" s="107">
        <f ca="1"/>
        <v>3448.0000000000055</v>
      </c>
      <c r="M614" s="107">
        <f ca="1"/>
        <v>14904.439999999997</v>
      </c>
      <c r="N614" s="107">
        <f ca="1"/>
        <v>27824.39</v>
      </c>
      <c r="O614" s="107">
        <f ca="1"/>
        <v>114.43</v>
      </c>
      <c r="P614" s="107">
        <f ca="1"/>
        <v>12062.04</v>
      </c>
      <c r="Q614" s="107">
        <f ca="1"/>
        <v>-417.03999999999996</v>
      </c>
      <c r="R614" s="107">
        <f ca="1"/>
        <v>-5729.82</v>
      </c>
      <c r="S614" s="107">
        <f ca="1"/>
        <v>-4271.75</v>
      </c>
      <c r="T614" s="107">
        <f ca="1"/>
        <v>0</v>
      </c>
      <c r="U614" s="107">
        <f ca="1"/>
        <v>2800</v>
      </c>
      <c r="W614" t="str">
        <f ca="1"/>
        <v>SDGE</v>
      </c>
      <c r="X614">
        <f ca="1"/>
        <v>46658</v>
      </c>
      <c r="Y614">
        <f ca="1"/>
        <v>3448.0000000000055</v>
      </c>
      <c r="Z614" t="str">
        <f ca="1"/>
        <v>Acct  1 - US Bank</v>
      </c>
      <c r="AA614" t="str">
        <f ca="1"/>
        <v>SDGE</v>
      </c>
      <c r="AB614">
        <f ca="1"/>
        <v>46658</v>
      </c>
      <c r="AC614">
        <f ca="1"/>
        <v>14904.439999999997</v>
      </c>
      <c r="AD614" t="str">
        <f ca="1"/>
        <v>Acct  2 - Wells Fargo</v>
      </c>
      <c r="AE614" t="str">
        <f ca="1"/>
        <v>SDGE</v>
      </c>
      <c r="AF614">
        <f ca="1"/>
        <v>46658</v>
      </c>
      <c r="AG614">
        <f ca="1"/>
        <v>27824.39</v>
      </c>
      <c r="AH614" t="str">
        <f ca="1"/>
        <v>Acct  3 - ADP</v>
      </c>
      <c r="AI614" t="str">
        <f ca="1"/>
        <v>SDGE</v>
      </c>
      <c r="AJ614">
        <f ca="1"/>
        <v>46658</v>
      </c>
      <c r="AK614">
        <f ca="1"/>
        <v>114.43</v>
      </c>
      <c r="AL614" t="str">
        <f ca="1"/>
        <v>Acct  4 - Marcus</v>
      </c>
      <c r="AM614" t="str">
        <f ca="1"/>
        <v>SDGE</v>
      </c>
      <c r="AN614">
        <f ca="1"/>
        <v>46658</v>
      </c>
      <c r="AO614">
        <f ca="1"/>
        <v>12062.04</v>
      </c>
      <c r="AP614" t="str">
        <f ca="1"/>
        <v>Acct  5 - T.Rowe Price</v>
      </c>
      <c r="AQ614" t="str">
        <f ca="1"/>
        <v>SDGE</v>
      </c>
      <c r="AR614">
        <f ca="1"/>
        <v>46658</v>
      </c>
      <c r="AS614">
        <f ca="1"/>
        <v>-417.03999999999996</v>
      </c>
      <c r="AT614" t="str">
        <f ca="1"/>
        <v>Acct  6 - Platinum</v>
      </c>
      <c r="AU614" t="str">
        <f ca="1"/>
        <v>SDGE</v>
      </c>
      <c r="AV614">
        <f ca="1"/>
        <v>46658</v>
      </c>
      <c r="AW614">
        <f ca="1"/>
        <v>-5729.82</v>
      </c>
      <c r="AX614" t="str">
        <f ca="1"/>
        <v>Acct  7 - Visa Go</v>
      </c>
      <c r="AY614" t="str">
        <f ca="1"/>
        <v>SDGE</v>
      </c>
      <c r="AZ614">
        <f ca="1"/>
        <v>46658</v>
      </c>
      <c r="BA614">
        <f ca="1"/>
        <v>-4271.75</v>
      </c>
      <c r="BB614" t="str">
        <f ca="1"/>
        <v>Acct  8 - CareCredit</v>
      </c>
      <c r="BC614" t="str">
        <f ca="1"/>
        <v>SDGE</v>
      </c>
      <c r="BD614">
        <f ca="1"/>
        <v>46658</v>
      </c>
      <c r="BE614">
        <f ca="1"/>
        <v>0</v>
      </c>
      <c r="BF614" t="str">
        <f ca="1"/>
        <v>Acct  9 - Costco</v>
      </c>
      <c r="BG614" t="str">
        <f ca="1"/>
        <v>SDGE</v>
      </c>
      <c r="BH614">
        <f ca="1"/>
        <v>46658</v>
      </c>
      <c r="BI614">
        <f ca="1"/>
        <v>2800</v>
      </c>
      <c r="BJ614" t="str">
        <f ca="1"/>
        <v xml:space="preserve">Acct 10 - </v>
      </c>
      <c r="BK614" t="str">
        <f ca="1"/>
        <v>SDGE</v>
      </c>
      <c r="BL614">
        <f ca="1"/>
        <v>46658</v>
      </c>
      <c r="BM614">
        <f ca="1"/>
        <v>18352.440000000002</v>
      </c>
      <c r="BN614" t="str">
        <f ca="1"/>
        <v xml:space="preserve"> Checking</v>
      </c>
      <c r="BO614" t="str">
        <f ca="1"/>
        <v>SDGE</v>
      </c>
      <c r="BP614">
        <f ca="1"/>
        <v>46658</v>
      </c>
      <c r="BQ614">
        <f ca="1"/>
        <v>-10418.61</v>
      </c>
      <c r="BR614" t="str">
        <f ca="1"/>
        <v xml:space="preserve"> Credit</v>
      </c>
      <c r="BS614" t="str">
        <f ca="1"/>
        <v>SDGE</v>
      </c>
      <c r="BT614">
        <f ca="1"/>
        <v>46658</v>
      </c>
      <c r="BU614">
        <f ca="1"/>
        <v>40000.86</v>
      </c>
      <c r="BV614" t="str">
        <f ca="1"/>
        <v xml:space="preserve"> Savings</v>
      </c>
      <c r="BW614" t="str">
        <f ca="1"/>
        <v>SDGE</v>
      </c>
      <c r="BX614">
        <f ca="1"/>
        <v>46658</v>
      </c>
      <c r="BY614">
        <f ca="1"/>
        <v>50734.69</v>
      </c>
      <c r="BZ614" t="str">
        <f ca="1"/>
        <v xml:space="preserve"> Net Worth</v>
      </c>
    </row>
    <row r="615" spans="1:78" x14ac:dyDescent="0.25">
      <c r="A615" t="str">
        <f ca="1"/>
        <v>SDGE</v>
      </c>
      <c r="B615" s="8">
        <f ca="1"/>
        <v>46658</v>
      </c>
      <c r="C615" s="107">
        <f ca="1"/>
        <v>3448.0000000000055</v>
      </c>
      <c r="D615" t="str">
        <f ca="1"/>
        <v>Acct  1 - US Bank</v>
      </c>
      <c r="F615" t="str">
        <f ca="1"/>
        <v>Prime Ad-Free</v>
      </c>
      <c r="G615" s="8">
        <f ca="1"/>
        <v>46658</v>
      </c>
      <c r="H615" s="107">
        <f ca="1"/>
        <v>18349.450000000004</v>
      </c>
      <c r="I615" s="107">
        <f ca="1"/>
        <v>-10418.61</v>
      </c>
      <c r="J615" s="107">
        <f ca="1"/>
        <v>40000.86</v>
      </c>
      <c r="K615" s="107">
        <f ca="1"/>
        <v>50731.700000000004</v>
      </c>
      <c r="L615" s="107">
        <f ca="1"/>
        <v>3445.0100000000057</v>
      </c>
      <c r="M615" s="107">
        <f ca="1"/>
        <v>14904.439999999997</v>
      </c>
      <c r="N615" s="107">
        <f ca="1"/>
        <v>27824.39</v>
      </c>
      <c r="O615" s="107">
        <f ca="1"/>
        <v>114.43</v>
      </c>
      <c r="P615" s="107">
        <f ca="1"/>
        <v>12062.04</v>
      </c>
      <c r="Q615" s="107">
        <f ca="1"/>
        <v>-417.03999999999996</v>
      </c>
      <c r="R615" s="107">
        <f ca="1"/>
        <v>-5729.82</v>
      </c>
      <c r="S615" s="107">
        <f ca="1"/>
        <v>-4271.75</v>
      </c>
      <c r="T615" s="107">
        <f ca="1"/>
        <v>0</v>
      </c>
      <c r="U615" s="107">
        <f ca="1"/>
        <v>2800</v>
      </c>
      <c r="W615" t="str">
        <f ca="1"/>
        <v>Prime Ad-Free</v>
      </c>
      <c r="X615">
        <f ca="1"/>
        <v>46658</v>
      </c>
      <c r="Y615">
        <f ca="1"/>
        <v>3445.0100000000057</v>
      </c>
      <c r="Z615" t="str">
        <f ca="1"/>
        <v>Acct  1 - US Bank</v>
      </c>
      <c r="AA615" t="str">
        <f ca="1"/>
        <v>Prime Ad-Free</v>
      </c>
      <c r="AB615">
        <f ca="1"/>
        <v>46658</v>
      </c>
      <c r="AC615">
        <f ca="1"/>
        <v>14904.439999999997</v>
      </c>
      <c r="AD615" t="str">
        <f ca="1"/>
        <v>Acct  2 - Wells Fargo</v>
      </c>
      <c r="AE615" t="str">
        <f ca="1"/>
        <v>Prime Ad-Free</v>
      </c>
      <c r="AF615">
        <f ca="1"/>
        <v>46658</v>
      </c>
      <c r="AG615">
        <f ca="1"/>
        <v>27824.39</v>
      </c>
      <c r="AH615" t="str">
        <f ca="1"/>
        <v>Acct  3 - ADP</v>
      </c>
      <c r="AI615" t="str">
        <f ca="1"/>
        <v>Prime Ad-Free</v>
      </c>
      <c r="AJ615">
        <f ca="1"/>
        <v>46658</v>
      </c>
      <c r="AK615">
        <f ca="1"/>
        <v>114.43</v>
      </c>
      <c r="AL615" t="str">
        <f ca="1"/>
        <v>Acct  4 - Marcus</v>
      </c>
      <c r="AM615" t="str">
        <f ca="1"/>
        <v>Prime Ad-Free</v>
      </c>
      <c r="AN615">
        <f ca="1"/>
        <v>46658</v>
      </c>
      <c r="AO615">
        <f ca="1"/>
        <v>12062.04</v>
      </c>
      <c r="AP615" t="str">
        <f ca="1"/>
        <v>Acct  5 - T.Rowe Price</v>
      </c>
      <c r="AQ615" t="str">
        <f ca="1"/>
        <v>Prime Ad-Free</v>
      </c>
      <c r="AR615">
        <f ca="1"/>
        <v>46658</v>
      </c>
      <c r="AS615">
        <f ca="1"/>
        <v>-417.03999999999996</v>
      </c>
      <c r="AT615" t="str">
        <f ca="1"/>
        <v>Acct  6 - Platinum</v>
      </c>
      <c r="AU615" t="str">
        <f ca="1"/>
        <v>Prime Ad-Free</v>
      </c>
      <c r="AV615">
        <f ca="1"/>
        <v>46658</v>
      </c>
      <c r="AW615">
        <f ca="1"/>
        <v>-5729.82</v>
      </c>
      <c r="AX615" t="str">
        <f ca="1"/>
        <v>Acct  7 - Visa Go</v>
      </c>
      <c r="AY615" t="str">
        <f ca="1"/>
        <v>Prime Ad-Free</v>
      </c>
      <c r="AZ615">
        <f ca="1"/>
        <v>46658</v>
      </c>
      <c r="BA615">
        <f ca="1"/>
        <v>-4271.75</v>
      </c>
      <c r="BB615" t="str">
        <f ca="1"/>
        <v>Acct  8 - CareCredit</v>
      </c>
      <c r="BC615" t="str">
        <f ca="1"/>
        <v>Prime Ad-Free</v>
      </c>
      <c r="BD615">
        <f ca="1"/>
        <v>46658</v>
      </c>
      <c r="BE615">
        <f ca="1"/>
        <v>0</v>
      </c>
      <c r="BF615" t="str">
        <f ca="1"/>
        <v>Acct  9 - Costco</v>
      </c>
      <c r="BG615" t="str">
        <f ca="1"/>
        <v>Prime Ad-Free</v>
      </c>
      <c r="BH615">
        <f ca="1"/>
        <v>46658</v>
      </c>
      <c r="BI615">
        <f ca="1"/>
        <v>2800</v>
      </c>
      <c r="BJ615" t="str">
        <f ca="1"/>
        <v xml:space="preserve">Acct 10 - </v>
      </c>
      <c r="BK615" t="str">
        <f ca="1"/>
        <v>Prime Ad-Free</v>
      </c>
      <c r="BL615">
        <f ca="1"/>
        <v>46658</v>
      </c>
      <c r="BM615">
        <f ca="1"/>
        <v>18349.450000000004</v>
      </c>
      <c r="BN615" t="str">
        <f ca="1"/>
        <v xml:space="preserve"> Checking</v>
      </c>
      <c r="BO615" t="str">
        <f ca="1"/>
        <v>Prime Ad-Free</v>
      </c>
      <c r="BP615">
        <f ca="1"/>
        <v>46658</v>
      </c>
      <c r="BQ615">
        <f ca="1"/>
        <v>-10418.61</v>
      </c>
      <c r="BR615" t="str">
        <f ca="1"/>
        <v xml:space="preserve"> Credit</v>
      </c>
      <c r="BS615" t="str">
        <f ca="1"/>
        <v>Prime Ad-Free</v>
      </c>
      <c r="BT615">
        <f ca="1"/>
        <v>46658</v>
      </c>
      <c r="BU615">
        <f ca="1"/>
        <v>40000.86</v>
      </c>
      <c r="BV615" t="str">
        <f ca="1"/>
        <v xml:space="preserve"> Savings</v>
      </c>
      <c r="BW615" t="str">
        <f ca="1"/>
        <v>Prime Ad-Free</v>
      </c>
      <c r="BX615">
        <f ca="1"/>
        <v>46658</v>
      </c>
      <c r="BY615">
        <f ca="1"/>
        <v>50731.700000000004</v>
      </c>
      <c r="BZ615" t="str">
        <f ca="1"/>
        <v xml:space="preserve"> Net Worth</v>
      </c>
    </row>
    <row r="616" spans="1:78" x14ac:dyDescent="0.25">
      <c r="A616" t="str">
        <f ca="1"/>
        <v>Prime Ad-Free</v>
      </c>
      <c r="B616" s="8">
        <f ca="1"/>
        <v>46658</v>
      </c>
      <c r="C616" s="107">
        <f ca="1"/>
        <v>3445.0100000000057</v>
      </c>
      <c r="D616" t="str">
        <f ca="1"/>
        <v>Acct  1 - US Bank</v>
      </c>
      <c r="F616" t="str">
        <f ca="1"/>
        <v>Disability</v>
      </c>
      <c r="G616" s="8">
        <f ca="1"/>
        <v>46661</v>
      </c>
      <c r="H616" s="107">
        <f ca="1"/>
        <v>18706.11</v>
      </c>
      <c r="I616" s="107">
        <f ca="1"/>
        <v>-10418.61</v>
      </c>
      <c r="J616" s="107">
        <f ca="1"/>
        <v>40000.86</v>
      </c>
      <c r="K616" s="107">
        <f ca="1"/>
        <v>51088.36</v>
      </c>
      <c r="L616" s="107">
        <f ca="1"/>
        <v>3445.0100000000057</v>
      </c>
      <c r="M616" s="107">
        <f ca="1"/>
        <v>15261.099999999997</v>
      </c>
      <c r="N616" s="107">
        <f ca="1"/>
        <v>27824.39</v>
      </c>
      <c r="O616" s="107">
        <f ca="1"/>
        <v>114.43</v>
      </c>
      <c r="P616" s="107">
        <f ca="1"/>
        <v>12062.04</v>
      </c>
      <c r="Q616" s="107">
        <f ca="1"/>
        <v>-417.03999999999996</v>
      </c>
      <c r="R616" s="107">
        <f ca="1"/>
        <v>-5729.82</v>
      </c>
      <c r="S616" s="107">
        <f ca="1"/>
        <v>-4271.75</v>
      </c>
      <c r="T616" s="107">
        <f ca="1"/>
        <v>0</v>
      </c>
      <c r="U616" s="107">
        <f ca="1"/>
        <v>2800</v>
      </c>
      <c r="W616" t="str">
        <f ca="1"/>
        <v>Disability</v>
      </c>
      <c r="X616">
        <f ca="1"/>
        <v>46661</v>
      </c>
      <c r="Y616">
        <f ca="1"/>
        <v>3445.0100000000057</v>
      </c>
      <c r="Z616" t="str">
        <f ca="1"/>
        <v>Acct  1 - US Bank</v>
      </c>
      <c r="AA616" t="str">
        <f ca="1"/>
        <v>Disability</v>
      </c>
      <c r="AB616">
        <f ca="1"/>
        <v>46661</v>
      </c>
      <c r="AC616">
        <f ca="1"/>
        <v>15261.099999999997</v>
      </c>
      <c r="AD616" t="str">
        <f ca="1"/>
        <v>Acct  2 - Wells Fargo</v>
      </c>
      <c r="AE616" t="str">
        <f ca="1"/>
        <v>Disability</v>
      </c>
      <c r="AF616">
        <f ca="1"/>
        <v>46661</v>
      </c>
      <c r="AG616">
        <f ca="1"/>
        <v>27824.39</v>
      </c>
      <c r="AH616" t="str">
        <f ca="1"/>
        <v>Acct  3 - ADP</v>
      </c>
      <c r="AI616" t="str">
        <f ca="1"/>
        <v>Disability</v>
      </c>
      <c r="AJ616">
        <f ca="1"/>
        <v>46661</v>
      </c>
      <c r="AK616">
        <f ca="1"/>
        <v>114.43</v>
      </c>
      <c r="AL616" t="str">
        <f ca="1"/>
        <v>Acct  4 - Marcus</v>
      </c>
      <c r="AM616" t="str">
        <f ca="1"/>
        <v>Disability</v>
      </c>
      <c r="AN616">
        <f ca="1"/>
        <v>46661</v>
      </c>
      <c r="AO616">
        <f ca="1"/>
        <v>12062.04</v>
      </c>
      <c r="AP616" t="str">
        <f ca="1"/>
        <v>Acct  5 - T.Rowe Price</v>
      </c>
      <c r="AQ616" t="str">
        <f ca="1"/>
        <v>Disability</v>
      </c>
      <c r="AR616">
        <f ca="1"/>
        <v>46661</v>
      </c>
      <c r="AS616">
        <f ca="1"/>
        <v>-417.03999999999996</v>
      </c>
      <c r="AT616" t="str">
        <f ca="1"/>
        <v>Acct  6 - Platinum</v>
      </c>
      <c r="AU616" t="str">
        <f ca="1"/>
        <v>Disability</v>
      </c>
      <c r="AV616">
        <f ca="1"/>
        <v>46661</v>
      </c>
      <c r="AW616">
        <f ca="1"/>
        <v>-5729.82</v>
      </c>
      <c r="AX616" t="str">
        <f ca="1"/>
        <v>Acct  7 - Visa Go</v>
      </c>
      <c r="AY616" t="str">
        <f ca="1"/>
        <v>Disability</v>
      </c>
      <c r="AZ616">
        <f ca="1"/>
        <v>46661</v>
      </c>
      <c r="BA616">
        <f ca="1"/>
        <v>-4271.75</v>
      </c>
      <c r="BB616" t="str">
        <f ca="1"/>
        <v>Acct  8 - CareCredit</v>
      </c>
      <c r="BC616" t="str">
        <f ca="1"/>
        <v>Disability</v>
      </c>
      <c r="BD616">
        <f ca="1"/>
        <v>46661</v>
      </c>
      <c r="BE616">
        <f ca="1"/>
        <v>0</v>
      </c>
      <c r="BF616" t="str">
        <f ca="1"/>
        <v>Acct  9 - Costco</v>
      </c>
      <c r="BG616" t="str">
        <f ca="1"/>
        <v>Disability</v>
      </c>
      <c r="BH616">
        <f ca="1"/>
        <v>46661</v>
      </c>
      <c r="BI616">
        <f ca="1"/>
        <v>2800</v>
      </c>
      <c r="BJ616" t="str">
        <f ca="1"/>
        <v xml:space="preserve">Acct 10 - </v>
      </c>
      <c r="BK616" t="str">
        <f ca="1"/>
        <v>Disability</v>
      </c>
      <c r="BL616">
        <f ca="1"/>
        <v>46661</v>
      </c>
      <c r="BM616">
        <f ca="1"/>
        <v>18706.11</v>
      </c>
      <c r="BN616" t="str">
        <f ca="1"/>
        <v xml:space="preserve"> Checking</v>
      </c>
      <c r="BO616" t="str">
        <f ca="1"/>
        <v>Disability</v>
      </c>
      <c r="BP616">
        <f ca="1"/>
        <v>46661</v>
      </c>
      <c r="BQ616">
        <f ca="1"/>
        <v>-10418.61</v>
      </c>
      <c r="BR616" t="str">
        <f ca="1"/>
        <v xml:space="preserve"> Credit</v>
      </c>
      <c r="BS616" t="str">
        <f ca="1"/>
        <v>Disability</v>
      </c>
      <c r="BT616">
        <f ca="1"/>
        <v>46661</v>
      </c>
      <c r="BU616">
        <f ca="1"/>
        <v>40000.86</v>
      </c>
      <c r="BV616" t="str">
        <f ca="1"/>
        <v xml:space="preserve"> Savings</v>
      </c>
      <c r="BW616" t="str">
        <f ca="1"/>
        <v>Disability</v>
      </c>
      <c r="BX616">
        <f ca="1"/>
        <v>46661</v>
      </c>
      <c r="BY616">
        <f ca="1"/>
        <v>51088.36</v>
      </c>
      <c r="BZ616" t="str">
        <f ca="1"/>
        <v xml:space="preserve"> Net Worth</v>
      </c>
    </row>
    <row r="617" spans="1:78" x14ac:dyDescent="0.25">
      <c r="A617" t="str">
        <f ca="1"/>
        <v>Disability</v>
      </c>
      <c r="B617" s="8">
        <f ca="1"/>
        <v>46661</v>
      </c>
      <c r="C617" s="107">
        <f ca="1"/>
        <v>3445.0100000000057</v>
      </c>
      <c r="D617" t="str">
        <f ca="1"/>
        <v>Acct  1 - US Bank</v>
      </c>
      <c r="F617" t="str">
        <f ca="1"/>
        <v>Kulo Rent</v>
      </c>
      <c r="G617" s="8">
        <f ca="1"/>
        <v>46661</v>
      </c>
      <c r="H617" s="107">
        <f ca="1"/>
        <v>17747.11</v>
      </c>
      <c r="I617" s="107">
        <f ca="1"/>
        <v>-10418.61</v>
      </c>
      <c r="J617" s="107">
        <f ca="1"/>
        <v>40000.86</v>
      </c>
      <c r="K617" s="107">
        <f ca="1"/>
        <v>50129.36</v>
      </c>
      <c r="L617" s="107">
        <f ca="1"/>
        <v>2486.0100000000057</v>
      </c>
      <c r="M617" s="107">
        <f ca="1"/>
        <v>15261.099999999997</v>
      </c>
      <c r="N617" s="107">
        <f ca="1"/>
        <v>27824.39</v>
      </c>
      <c r="O617" s="107">
        <f ca="1"/>
        <v>114.43</v>
      </c>
      <c r="P617" s="107">
        <f ca="1"/>
        <v>12062.04</v>
      </c>
      <c r="Q617" s="107">
        <f ca="1"/>
        <v>-417.03999999999996</v>
      </c>
      <c r="R617" s="107">
        <f ca="1"/>
        <v>-5729.82</v>
      </c>
      <c r="S617" s="107">
        <f ca="1"/>
        <v>-4271.75</v>
      </c>
      <c r="T617" s="107">
        <f ca="1"/>
        <v>0</v>
      </c>
      <c r="U617" s="107">
        <f ca="1"/>
        <v>2800</v>
      </c>
      <c r="W617" t="str">
        <f ca="1"/>
        <v>Kulo Rent</v>
      </c>
      <c r="X617">
        <f ca="1"/>
        <v>46661</v>
      </c>
      <c r="Y617">
        <f ca="1"/>
        <v>2486.0100000000057</v>
      </c>
      <c r="Z617" t="str">
        <f ca="1"/>
        <v>Acct  1 - US Bank</v>
      </c>
      <c r="AA617" t="str">
        <f ca="1"/>
        <v>Kulo Rent</v>
      </c>
      <c r="AB617">
        <f ca="1"/>
        <v>46661</v>
      </c>
      <c r="AC617">
        <f ca="1"/>
        <v>15261.099999999997</v>
      </c>
      <c r="AD617" t="str">
        <f ca="1"/>
        <v>Acct  2 - Wells Fargo</v>
      </c>
      <c r="AE617" t="str">
        <f ca="1"/>
        <v>Kulo Rent</v>
      </c>
      <c r="AF617">
        <f ca="1"/>
        <v>46661</v>
      </c>
      <c r="AG617">
        <f ca="1"/>
        <v>27824.39</v>
      </c>
      <c r="AH617" t="str">
        <f ca="1"/>
        <v>Acct  3 - ADP</v>
      </c>
      <c r="AI617" t="str">
        <f ca="1"/>
        <v>Kulo Rent</v>
      </c>
      <c r="AJ617">
        <f ca="1"/>
        <v>46661</v>
      </c>
      <c r="AK617">
        <f ca="1"/>
        <v>114.43</v>
      </c>
      <c r="AL617" t="str">
        <f ca="1"/>
        <v>Acct  4 - Marcus</v>
      </c>
      <c r="AM617" t="str">
        <f ca="1"/>
        <v>Kulo Rent</v>
      </c>
      <c r="AN617">
        <f ca="1"/>
        <v>46661</v>
      </c>
      <c r="AO617">
        <f ca="1"/>
        <v>12062.04</v>
      </c>
      <c r="AP617" t="str">
        <f ca="1"/>
        <v>Acct  5 - T.Rowe Price</v>
      </c>
      <c r="AQ617" t="str">
        <f ca="1"/>
        <v>Kulo Rent</v>
      </c>
      <c r="AR617">
        <f ca="1"/>
        <v>46661</v>
      </c>
      <c r="AS617">
        <f ca="1"/>
        <v>-417.03999999999996</v>
      </c>
      <c r="AT617" t="str">
        <f ca="1"/>
        <v>Acct  6 - Platinum</v>
      </c>
      <c r="AU617" t="str">
        <f ca="1"/>
        <v>Kulo Rent</v>
      </c>
      <c r="AV617">
        <f ca="1"/>
        <v>46661</v>
      </c>
      <c r="AW617">
        <f ca="1"/>
        <v>-5729.82</v>
      </c>
      <c r="AX617" t="str">
        <f ca="1"/>
        <v>Acct  7 - Visa Go</v>
      </c>
      <c r="AY617" t="str">
        <f ca="1"/>
        <v>Kulo Rent</v>
      </c>
      <c r="AZ617">
        <f ca="1"/>
        <v>46661</v>
      </c>
      <c r="BA617">
        <f ca="1"/>
        <v>-4271.75</v>
      </c>
      <c r="BB617" t="str">
        <f ca="1"/>
        <v>Acct  8 - CareCredit</v>
      </c>
      <c r="BC617" t="str">
        <f ca="1"/>
        <v>Kulo Rent</v>
      </c>
      <c r="BD617">
        <f ca="1"/>
        <v>46661</v>
      </c>
      <c r="BE617">
        <f ca="1"/>
        <v>0</v>
      </c>
      <c r="BF617" t="str">
        <f ca="1"/>
        <v>Acct  9 - Costco</v>
      </c>
      <c r="BG617" t="str">
        <f ca="1"/>
        <v>Kulo Rent</v>
      </c>
      <c r="BH617">
        <f ca="1"/>
        <v>46661</v>
      </c>
      <c r="BI617">
        <f ca="1"/>
        <v>2800</v>
      </c>
      <c r="BJ617" t="str">
        <f ca="1"/>
        <v xml:space="preserve">Acct 10 - </v>
      </c>
      <c r="BK617" t="str">
        <f ca="1"/>
        <v>Kulo Rent</v>
      </c>
      <c r="BL617">
        <f ca="1"/>
        <v>46661</v>
      </c>
      <c r="BM617">
        <f ca="1"/>
        <v>17747.11</v>
      </c>
      <c r="BN617" t="str">
        <f ca="1"/>
        <v xml:space="preserve"> Checking</v>
      </c>
      <c r="BO617" t="str">
        <f ca="1"/>
        <v>Kulo Rent</v>
      </c>
      <c r="BP617">
        <f ca="1"/>
        <v>46661</v>
      </c>
      <c r="BQ617">
        <f ca="1"/>
        <v>-10418.61</v>
      </c>
      <c r="BR617" t="str">
        <f ca="1"/>
        <v xml:space="preserve"> Credit</v>
      </c>
      <c r="BS617" t="str">
        <f ca="1"/>
        <v>Kulo Rent</v>
      </c>
      <c r="BT617">
        <f ca="1"/>
        <v>46661</v>
      </c>
      <c r="BU617">
        <f ca="1"/>
        <v>40000.86</v>
      </c>
      <c r="BV617" t="str">
        <f ca="1"/>
        <v xml:space="preserve"> Savings</v>
      </c>
      <c r="BW617" t="str">
        <f ca="1"/>
        <v>Kulo Rent</v>
      </c>
      <c r="BX617">
        <f ca="1"/>
        <v>46661</v>
      </c>
      <c r="BY617">
        <f ca="1"/>
        <v>50129.36</v>
      </c>
      <c r="BZ617" t="str">
        <f ca="1"/>
        <v xml:space="preserve"> Net Worth</v>
      </c>
    </row>
    <row r="618" spans="1:78" x14ac:dyDescent="0.25">
      <c r="A618" t="str">
        <f ca="1"/>
        <v>Kulo Rent</v>
      </c>
      <c r="B618" s="8">
        <f ca="1"/>
        <v>46661</v>
      </c>
      <c r="C618" s="107">
        <f ca="1"/>
        <v>2486.0100000000057</v>
      </c>
      <c r="D618" t="str">
        <f ca="1"/>
        <v>Acct  1 - US Bank</v>
      </c>
      <c r="F618" t="str">
        <f ca="1"/>
        <v>Rent</v>
      </c>
      <c r="G618" s="8">
        <f ca="1"/>
        <v>46661</v>
      </c>
      <c r="H618" s="107">
        <f ca="1"/>
        <v>16469.140000000003</v>
      </c>
      <c r="I618" s="107">
        <f ca="1"/>
        <v>-10418.61</v>
      </c>
      <c r="J618" s="107">
        <f ca="1"/>
        <v>40000.86</v>
      </c>
      <c r="K618" s="107">
        <f ca="1"/>
        <v>48851.39</v>
      </c>
      <c r="L618" s="107">
        <f ca="1"/>
        <v>1208.0400000000056</v>
      </c>
      <c r="M618" s="107">
        <f ca="1"/>
        <v>15261.099999999997</v>
      </c>
      <c r="N618" s="107">
        <f ca="1"/>
        <v>27824.39</v>
      </c>
      <c r="O618" s="107">
        <f ca="1"/>
        <v>114.43</v>
      </c>
      <c r="P618" s="107">
        <f ca="1"/>
        <v>12062.04</v>
      </c>
      <c r="Q618" s="107">
        <f ca="1"/>
        <v>-417.03999999999996</v>
      </c>
      <c r="R618" s="107">
        <f ca="1"/>
        <v>-5729.82</v>
      </c>
      <c r="S618" s="107">
        <f ca="1"/>
        <v>-4271.75</v>
      </c>
      <c r="T618" s="107">
        <f ca="1"/>
        <v>0</v>
      </c>
      <c r="U618" s="107">
        <f ca="1"/>
        <v>2800</v>
      </c>
      <c r="W618" t="str">
        <f ca="1"/>
        <v>Rent</v>
      </c>
      <c r="X618">
        <f ca="1"/>
        <v>46661</v>
      </c>
      <c r="Y618">
        <f ca="1"/>
        <v>1208.0400000000056</v>
      </c>
      <c r="Z618" t="str">
        <f ca="1"/>
        <v>Acct  1 - US Bank</v>
      </c>
      <c r="AA618" t="str">
        <f ca="1"/>
        <v>Rent</v>
      </c>
      <c r="AB618">
        <f ca="1"/>
        <v>46661</v>
      </c>
      <c r="AC618">
        <f ca="1"/>
        <v>15261.099999999997</v>
      </c>
      <c r="AD618" t="str">
        <f ca="1"/>
        <v>Acct  2 - Wells Fargo</v>
      </c>
      <c r="AE618" t="str">
        <f ca="1"/>
        <v>Rent</v>
      </c>
      <c r="AF618">
        <f ca="1"/>
        <v>46661</v>
      </c>
      <c r="AG618">
        <f ca="1"/>
        <v>27824.39</v>
      </c>
      <c r="AH618" t="str">
        <f ca="1"/>
        <v>Acct  3 - ADP</v>
      </c>
      <c r="AI618" t="str">
        <f ca="1"/>
        <v>Rent</v>
      </c>
      <c r="AJ618">
        <f ca="1"/>
        <v>46661</v>
      </c>
      <c r="AK618">
        <f ca="1"/>
        <v>114.43</v>
      </c>
      <c r="AL618" t="str">
        <f ca="1"/>
        <v>Acct  4 - Marcus</v>
      </c>
      <c r="AM618" t="str">
        <f ca="1"/>
        <v>Rent</v>
      </c>
      <c r="AN618">
        <f ca="1"/>
        <v>46661</v>
      </c>
      <c r="AO618">
        <f ca="1"/>
        <v>12062.04</v>
      </c>
      <c r="AP618" t="str">
        <f ca="1"/>
        <v>Acct  5 - T.Rowe Price</v>
      </c>
      <c r="AQ618" t="str">
        <f ca="1"/>
        <v>Rent</v>
      </c>
      <c r="AR618">
        <f ca="1"/>
        <v>46661</v>
      </c>
      <c r="AS618">
        <f ca="1"/>
        <v>-417.03999999999996</v>
      </c>
      <c r="AT618" t="str">
        <f ca="1"/>
        <v>Acct  6 - Platinum</v>
      </c>
      <c r="AU618" t="str">
        <f ca="1"/>
        <v>Rent</v>
      </c>
      <c r="AV618">
        <f ca="1"/>
        <v>46661</v>
      </c>
      <c r="AW618">
        <f ca="1"/>
        <v>-5729.82</v>
      </c>
      <c r="AX618" t="str">
        <f ca="1"/>
        <v>Acct  7 - Visa Go</v>
      </c>
      <c r="AY618" t="str">
        <f ca="1"/>
        <v>Rent</v>
      </c>
      <c r="AZ618">
        <f ca="1"/>
        <v>46661</v>
      </c>
      <c r="BA618">
        <f ca="1"/>
        <v>-4271.75</v>
      </c>
      <c r="BB618" t="str">
        <f ca="1"/>
        <v>Acct  8 - CareCredit</v>
      </c>
      <c r="BC618" t="str">
        <f ca="1"/>
        <v>Rent</v>
      </c>
      <c r="BD618">
        <f ca="1"/>
        <v>46661</v>
      </c>
      <c r="BE618">
        <f ca="1"/>
        <v>0</v>
      </c>
      <c r="BF618" t="str">
        <f ca="1"/>
        <v>Acct  9 - Costco</v>
      </c>
      <c r="BG618" t="str">
        <f ca="1"/>
        <v>Rent</v>
      </c>
      <c r="BH618">
        <f ca="1"/>
        <v>46661</v>
      </c>
      <c r="BI618">
        <f ca="1"/>
        <v>2800</v>
      </c>
      <c r="BJ618" t="str">
        <f ca="1"/>
        <v xml:space="preserve">Acct 10 - </v>
      </c>
      <c r="BK618" t="str">
        <f ca="1"/>
        <v>Rent</v>
      </c>
      <c r="BL618">
        <f ca="1"/>
        <v>46661</v>
      </c>
      <c r="BM618">
        <f ca="1"/>
        <v>16469.140000000003</v>
      </c>
      <c r="BN618" t="str">
        <f ca="1"/>
        <v xml:space="preserve"> Checking</v>
      </c>
      <c r="BO618" t="str">
        <f ca="1"/>
        <v>Rent</v>
      </c>
      <c r="BP618">
        <f ca="1"/>
        <v>46661</v>
      </c>
      <c r="BQ618">
        <f ca="1"/>
        <v>-10418.61</v>
      </c>
      <c r="BR618" t="str">
        <f ca="1"/>
        <v xml:space="preserve"> Credit</v>
      </c>
      <c r="BS618" t="str">
        <f ca="1"/>
        <v>Rent</v>
      </c>
      <c r="BT618">
        <f ca="1"/>
        <v>46661</v>
      </c>
      <c r="BU618">
        <f ca="1"/>
        <v>40000.86</v>
      </c>
      <c r="BV618" t="str">
        <f ca="1"/>
        <v xml:space="preserve"> Savings</v>
      </c>
      <c r="BW618" t="str">
        <f ca="1"/>
        <v>Rent</v>
      </c>
      <c r="BX618">
        <f ca="1"/>
        <v>46661</v>
      </c>
      <c r="BY618">
        <f ca="1"/>
        <v>48851.39</v>
      </c>
      <c r="BZ618" t="str">
        <f ca="1"/>
        <v xml:space="preserve"> Net Worth</v>
      </c>
    </row>
    <row r="619" spans="1:78" x14ac:dyDescent="0.25">
      <c r="A619" t="str">
        <f ca="1"/>
        <v>Rent</v>
      </c>
      <c r="B619" s="8">
        <f ca="1"/>
        <v>46661</v>
      </c>
      <c r="C619" s="107">
        <f ca="1"/>
        <v>1208.0400000000056</v>
      </c>
      <c r="D619" t="str">
        <f ca="1"/>
        <v>Acct  1 - US Bank</v>
      </c>
      <c r="F619" t="str">
        <f ca="1"/>
        <v>Visa Platinum</v>
      </c>
      <c r="G619" s="8">
        <f ca="1"/>
        <v>46663</v>
      </c>
      <c r="H619" s="107">
        <f ca="1"/>
        <v>16240.140000000003</v>
      </c>
      <c r="I619" s="107">
        <f ca="1"/>
        <v>-10107.61</v>
      </c>
      <c r="J619" s="107">
        <f ca="1"/>
        <v>40000.86</v>
      </c>
      <c r="K619" s="107">
        <f ca="1"/>
        <v>48933.39</v>
      </c>
      <c r="L619" s="107">
        <f ca="1"/>
        <v>979.04000000000565</v>
      </c>
      <c r="M619" s="107">
        <f ca="1"/>
        <v>15261.099999999997</v>
      </c>
      <c r="N619" s="107">
        <f ca="1"/>
        <v>27824.39</v>
      </c>
      <c r="O619" s="107">
        <f ca="1"/>
        <v>114.43</v>
      </c>
      <c r="P619" s="107">
        <f ca="1"/>
        <v>12062.04</v>
      </c>
      <c r="Q619" s="107">
        <f ca="1"/>
        <v>-106.03999999999996</v>
      </c>
      <c r="R619" s="107">
        <f ca="1"/>
        <v>-5729.82</v>
      </c>
      <c r="S619" s="107">
        <f ca="1"/>
        <v>-4271.75</v>
      </c>
      <c r="T619" s="107">
        <f ca="1"/>
        <v>0</v>
      </c>
      <c r="U619" s="107">
        <f ca="1"/>
        <v>2800</v>
      </c>
      <c r="W619" t="str">
        <f ca="1"/>
        <v>Visa Platinum</v>
      </c>
      <c r="X619">
        <f ca="1"/>
        <v>46663</v>
      </c>
      <c r="Y619">
        <f ca="1"/>
        <v>979.04000000000565</v>
      </c>
      <c r="Z619" t="str">
        <f ca="1"/>
        <v>Acct  1 - US Bank</v>
      </c>
      <c r="AA619" t="str">
        <f ca="1"/>
        <v>Visa Platinum</v>
      </c>
      <c r="AB619">
        <f ca="1"/>
        <v>46663</v>
      </c>
      <c r="AC619">
        <f ca="1"/>
        <v>15261.099999999997</v>
      </c>
      <c r="AD619" t="str">
        <f ca="1"/>
        <v>Acct  2 - Wells Fargo</v>
      </c>
      <c r="AE619" t="str">
        <f ca="1"/>
        <v>Visa Platinum</v>
      </c>
      <c r="AF619">
        <f ca="1"/>
        <v>46663</v>
      </c>
      <c r="AG619">
        <f ca="1"/>
        <v>27824.39</v>
      </c>
      <c r="AH619" t="str">
        <f ca="1"/>
        <v>Acct  3 - ADP</v>
      </c>
      <c r="AI619" t="str">
        <f ca="1"/>
        <v>Visa Platinum</v>
      </c>
      <c r="AJ619">
        <f ca="1"/>
        <v>46663</v>
      </c>
      <c r="AK619">
        <f ca="1"/>
        <v>114.43</v>
      </c>
      <c r="AL619" t="str">
        <f ca="1"/>
        <v>Acct  4 - Marcus</v>
      </c>
      <c r="AM619" t="str">
        <f ca="1"/>
        <v>Visa Platinum</v>
      </c>
      <c r="AN619">
        <f ca="1"/>
        <v>46663</v>
      </c>
      <c r="AO619">
        <f ca="1"/>
        <v>12062.04</v>
      </c>
      <c r="AP619" t="str">
        <f ca="1"/>
        <v>Acct  5 - T.Rowe Price</v>
      </c>
      <c r="AQ619" t="str">
        <f ca="1"/>
        <v>Visa Platinum</v>
      </c>
      <c r="AR619">
        <f ca="1"/>
        <v>46663</v>
      </c>
      <c r="AS619">
        <f ca="1"/>
        <v>-106.03999999999996</v>
      </c>
      <c r="AT619" t="str">
        <f ca="1"/>
        <v>Acct  6 - Platinum</v>
      </c>
      <c r="AU619" t="str">
        <f ca="1"/>
        <v>Visa Platinum</v>
      </c>
      <c r="AV619">
        <f ca="1"/>
        <v>46663</v>
      </c>
      <c r="AW619">
        <f ca="1"/>
        <v>-5729.82</v>
      </c>
      <c r="AX619" t="str">
        <f ca="1"/>
        <v>Acct  7 - Visa Go</v>
      </c>
      <c r="AY619" t="str">
        <f ca="1"/>
        <v>Visa Platinum</v>
      </c>
      <c r="AZ619">
        <f ca="1"/>
        <v>46663</v>
      </c>
      <c r="BA619">
        <f ca="1"/>
        <v>-4271.75</v>
      </c>
      <c r="BB619" t="str">
        <f ca="1"/>
        <v>Acct  8 - CareCredit</v>
      </c>
      <c r="BC619" t="str">
        <f ca="1"/>
        <v>Visa Platinum</v>
      </c>
      <c r="BD619">
        <f ca="1"/>
        <v>46663</v>
      </c>
      <c r="BE619">
        <f ca="1"/>
        <v>0</v>
      </c>
      <c r="BF619" t="str">
        <f ca="1"/>
        <v>Acct  9 - Costco</v>
      </c>
      <c r="BG619" t="str">
        <f ca="1"/>
        <v>Visa Platinum</v>
      </c>
      <c r="BH619">
        <f ca="1"/>
        <v>46663</v>
      </c>
      <c r="BI619">
        <f ca="1"/>
        <v>2800</v>
      </c>
      <c r="BJ619" t="str">
        <f ca="1"/>
        <v xml:space="preserve">Acct 10 - </v>
      </c>
      <c r="BK619" t="str">
        <f ca="1"/>
        <v>Visa Platinum</v>
      </c>
      <c r="BL619">
        <f ca="1"/>
        <v>46663</v>
      </c>
      <c r="BM619">
        <f ca="1"/>
        <v>16240.140000000003</v>
      </c>
      <c r="BN619" t="str">
        <f ca="1"/>
        <v xml:space="preserve"> Checking</v>
      </c>
      <c r="BO619" t="str">
        <f ca="1"/>
        <v>Visa Platinum</v>
      </c>
      <c r="BP619">
        <f ca="1"/>
        <v>46663</v>
      </c>
      <c r="BQ619">
        <f ca="1"/>
        <v>-10107.61</v>
      </c>
      <c r="BR619" t="str">
        <f ca="1"/>
        <v xml:space="preserve"> Credit</v>
      </c>
      <c r="BS619" t="str">
        <f ca="1"/>
        <v>Visa Platinum</v>
      </c>
      <c r="BT619">
        <f ca="1"/>
        <v>46663</v>
      </c>
      <c r="BU619">
        <f ca="1"/>
        <v>40000.86</v>
      </c>
      <c r="BV619" t="str">
        <f ca="1"/>
        <v xml:space="preserve"> Savings</v>
      </c>
      <c r="BW619" t="str">
        <f ca="1"/>
        <v>Visa Platinum</v>
      </c>
      <c r="BX619">
        <f ca="1"/>
        <v>46663</v>
      </c>
      <c r="BY619">
        <f ca="1"/>
        <v>48933.39</v>
      </c>
      <c r="BZ619" t="str">
        <f ca="1"/>
        <v xml:space="preserve"> Net Worth</v>
      </c>
    </row>
    <row r="620" spans="1:78" x14ac:dyDescent="0.25">
      <c r="A620" t="str">
        <f ca="1"/>
        <v>Visa Platinum</v>
      </c>
      <c r="B620" s="8">
        <f ca="1"/>
        <v>46663</v>
      </c>
      <c r="C620" s="107">
        <f ca="1"/>
        <v>979.04000000000565</v>
      </c>
      <c r="D620" t="str">
        <f ca="1"/>
        <v>Acct  1 - US Bank</v>
      </c>
      <c r="F620" t="str">
        <f ca="1"/>
        <v>Kulo Internet</v>
      </c>
      <c r="G620" s="8">
        <f ca="1"/>
        <v>46665</v>
      </c>
      <c r="H620" s="107">
        <f ca="1"/>
        <v>16212.140000000003</v>
      </c>
      <c r="I620" s="107">
        <f ca="1"/>
        <v>-10107.61</v>
      </c>
      <c r="J620" s="107">
        <f ca="1"/>
        <v>40000.86</v>
      </c>
      <c r="K620" s="107">
        <f ca="1"/>
        <v>48905.39</v>
      </c>
      <c r="L620" s="107">
        <f ca="1"/>
        <v>951.04000000000565</v>
      </c>
      <c r="M620" s="107">
        <f ca="1"/>
        <v>15261.099999999997</v>
      </c>
      <c r="N620" s="107">
        <f ca="1"/>
        <v>27824.39</v>
      </c>
      <c r="O620" s="107">
        <f ca="1"/>
        <v>114.43</v>
      </c>
      <c r="P620" s="107">
        <f ca="1"/>
        <v>12062.04</v>
      </c>
      <c r="Q620" s="107">
        <f ca="1"/>
        <v>-106.03999999999996</v>
      </c>
      <c r="R620" s="107">
        <f ca="1"/>
        <v>-5729.82</v>
      </c>
      <c r="S620" s="107">
        <f ca="1"/>
        <v>-4271.75</v>
      </c>
      <c r="T620" s="107">
        <f ca="1"/>
        <v>0</v>
      </c>
      <c r="U620" s="107">
        <f ca="1"/>
        <v>2800</v>
      </c>
      <c r="W620" t="str">
        <f ca="1"/>
        <v>Kulo Internet</v>
      </c>
      <c r="X620">
        <f ca="1"/>
        <v>46665</v>
      </c>
      <c r="Y620">
        <f ca="1"/>
        <v>951.04000000000565</v>
      </c>
      <c r="Z620" t="str">
        <f ca="1"/>
        <v>Acct  1 - US Bank</v>
      </c>
      <c r="AA620" t="str">
        <f ca="1"/>
        <v>Kulo Internet</v>
      </c>
      <c r="AB620">
        <f ca="1"/>
        <v>46665</v>
      </c>
      <c r="AC620">
        <f ca="1"/>
        <v>15261.099999999997</v>
      </c>
      <c r="AD620" t="str">
        <f ca="1"/>
        <v>Acct  2 - Wells Fargo</v>
      </c>
      <c r="AE620" t="str">
        <f ca="1"/>
        <v>Kulo Internet</v>
      </c>
      <c r="AF620">
        <f ca="1"/>
        <v>46665</v>
      </c>
      <c r="AG620">
        <f ca="1"/>
        <v>27824.39</v>
      </c>
      <c r="AH620" t="str">
        <f ca="1"/>
        <v>Acct  3 - ADP</v>
      </c>
      <c r="AI620" t="str">
        <f ca="1"/>
        <v>Kulo Internet</v>
      </c>
      <c r="AJ620">
        <f ca="1"/>
        <v>46665</v>
      </c>
      <c r="AK620">
        <f ca="1"/>
        <v>114.43</v>
      </c>
      <c r="AL620" t="str">
        <f ca="1"/>
        <v>Acct  4 - Marcus</v>
      </c>
      <c r="AM620" t="str">
        <f ca="1"/>
        <v>Kulo Internet</v>
      </c>
      <c r="AN620">
        <f ca="1"/>
        <v>46665</v>
      </c>
      <c r="AO620">
        <f ca="1"/>
        <v>12062.04</v>
      </c>
      <c r="AP620" t="str">
        <f ca="1"/>
        <v>Acct  5 - T.Rowe Price</v>
      </c>
      <c r="AQ620" t="str">
        <f ca="1"/>
        <v>Kulo Internet</v>
      </c>
      <c r="AR620">
        <f ca="1"/>
        <v>46665</v>
      </c>
      <c r="AS620">
        <f ca="1"/>
        <v>-106.03999999999996</v>
      </c>
      <c r="AT620" t="str">
        <f ca="1"/>
        <v>Acct  6 - Platinum</v>
      </c>
      <c r="AU620" t="str">
        <f ca="1"/>
        <v>Kulo Internet</v>
      </c>
      <c r="AV620">
        <f ca="1"/>
        <v>46665</v>
      </c>
      <c r="AW620">
        <f ca="1"/>
        <v>-5729.82</v>
      </c>
      <c r="AX620" t="str">
        <f ca="1"/>
        <v>Acct  7 - Visa Go</v>
      </c>
      <c r="AY620" t="str">
        <f ca="1"/>
        <v>Kulo Internet</v>
      </c>
      <c r="AZ620">
        <f ca="1"/>
        <v>46665</v>
      </c>
      <c r="BA620">
        <f ca="1"/>
        <v>-4271.75</v>
      </c>
      <c r="BB620" t="str">
        <f ca="1"/>
        <v>Acct  8 - CareCredit</v>
      </c>
      <c r="BC620" t="str">
        <f ca="1"/>
        <v>Kulo Internet</v>
      </c>
      <c r="BD620">
        <f ca="1"/>
        <v>46665</v>
      </c>
      <c r="BE620">
        <f ca="1"/>
        <v>0</v>
      </c>
      <c r="BF620" t="str">
        <f ca="1"/>
        <v>Acct  9 - Costco</v>
      </c>
      <c r="BG620" t="str">
        <f ca="1"/>
        <v>Kulo Internet</v>
      </c>
      <c r="BH620">
        <f ca="1"/>
        <v>46665</v>
      </c>
      <c r="BI620">
        <f ca="1"/>
        <v>2800</v>
      </c>
      <c r="BJ620" t="str">
        <f ca="1"/>
        <v xml:space="preserve">Acct 10 - </v>
      </c>
      <c r="BK620" t="str">
        <f ca="1"/>
        <v>Kulo Internet</v>
      </c>
      <c r="BL620">
        <f ca="1"/>
        <v>46665</v>
      </c>
      <c r="BM620">
        <f ca="1"/>
        <v>16212.140000000003</v>
      </c>
      <c r="BN620" t="str">
        <f ca="1"/>
        <v xml:space="preserve"> Checking</v>
      </c>
      <c r="BO620" t="str">
        <f ca="1"/>
        <v>Kulo Internet</v>
      </c>
      <c r="BP620">
        <f ca="1"/>
        <v>46665</v>
      </c>
      <c r="BQ620">
        <f ca="1"/>
        <v>-10107.61</v>
      </c>
      <c r="BR620" t="str">
        <f ca="1"/>
        <v xml:space="preserve"> Credit</v>
      </c>
      <c r="BS620" t="str">
        <f ca="1"/>
        <v>Kulo Internet</v>
      </c>
      <c r="BT620">
        <f ca="1"/>
        <v>46665</v>
      </c>
      <c r="BU620">
        <f ca="1"/>
        <v>40000.86</v>
      </c>
      <c r="BV620" t="str">
        <f ca="1"/>
        <v xml:space="preserve"> Savings</v>
      </c>
      <c r="BW620" t="str">
        <f ca="1"/>
        <v>Kulo Internet</v>
      </c>
      <c r="BX620">
        <f ca="1"/>
        <v>46665</v>
      </c>
      <c r="BY620">
        <f ca="1"/>
        <v>48905.39</v>
      </c>
      <c r="BZ620" t="str">
        <f ca="1"/>
        <v xml:space="preserve"> Net Worth</v>
      </c>
    </row>
    <row r="621" spans="1:78" x14ac:dyDescent="0.25">
      <c r="A621" t="str">
        <f ca="1"/>
        <v>Kulo Internet</v>
      </c>
      <c r="B621" s="8">
        <f ca="1"/>
        <v>46665</v>
      </c>
      <c r="C621" s="107">
        <f ca="1"/>
        <v>951.04000000000565</v>
      </c>
      <c r="D621" t="str">
        <f ca="1"/>
        <v>Acct  1 - US Bank</v>
      </c>
      <c r="F621" t="str">
        <f ca="1"/>
        <v>Cese Phone</v>
      </c>
      <c r="G621" s="8">
        <f ca="1"/>
        <v>46665</v>
      </c>
      <c r="H621" s="107">
        <f ca="1"/>
        <v>16070.140000000003</v>
      </c>
      <c r="I621" s="107">
        <f ca="1"/>
        <v>-10107.61</v>
      </c>
      <c r="J621" s="107">
        <f ca="1"/>
        <v>40000.86</v>
      </c>
      <c r="K621" s="107">
        <f ca="1"/>
        <v>48763.39</v>
      </c>
      <c r="L621" s="107">
        <f ca="1"/>
        <v>809.04000000000565</v>
      </c>
      <c r="M621" s="107">
        <f ca="1"/>
        <v>15261.099999999997</v>
      </c>
      <c r="N621" s="107">
        <f ca="1"/>
        <v>27824.39</v>
      </c>
      <c r="O621" s="107">
        <f ca="1"/>
        <v>114.43</v>
      </c>
      <c r="P621" s="107">
        <f ca="1"/>
        <v>12062.04</v>
      </c>
      <c r="Q621" s="107">
        <f ca="1"/>
        <v>-106.03999999999996</v>
      </c>
      <c r="R621" s="107">
        <f ca="1"/>
        <v>-5729.82</v>
      </c>
      <c r="S621" s="107">
        <f ca="1"/>
        <v>-4271.75</v>
      </c>
      <c r="T621" s="107">
        <f ca="1"/>
        <v>0</v>
      </c>
      <c r="U621" s="107">
        <f ca="1"/>
        <v>2800</v>
      </c>
      <c r="W621" t="str">
        <f ca="1"/>
        <v>Cese Phone</v>
      </c>
      <c r="X621">
        <f ca="1"/>
        <v>46665</v>
      </c>
      <c r="Y621">
        <f ca="1"/>
        <v>809.04000000000565</v>
      </c>
      <c r="Z621" t="str">
        <f ca="1"/>
        <v>Acct  1 - US Bank</v>
      </c>
      <c r="AA621" t="str">
        <f ca="1"/>
        <v>Cese Phone</v>
      </c>
      <c r="AB621">
        <f ca="1"/>
        <v>46665</v>
      </c>
      <c r="AC621">
        <f ca="1"/>
        <v>15261.099999999997</v>
      </c>
      <c r="AD621" t="str">
        <f ca="1"/>
        <v>Acct  2 - Wells Fargo</v>
      </c>
      <c r="AE621" t="str">
        <f ca="1"/>
        <v>Cese Phone</v>
      </c>
      <c r="AF621">
        <f ca="1"/>
        <v>46665</v>
      </c>
      <c r="AG621">
        <f ca="1"/>
        <v>27824.39</v>
      </c>
      <c r="AH621" t="str">
        <f ca="1"/>
        <v>Acct  3 - ADP</v>
      </c>
      <c r="AI621" t="str">
        <f ca="1"/>
        <v>Cese Phone</v>
      </c>
      <c r="AJ621">
        <f ca="1"/>
        <v>46665</v>
      </c>
      <c r="AK621">
        <f ca="1"/>
        <v>114.43</v>
      </c>
      <c r="AL621" t="str">
        <f ca="1"/>
        <v>Acct  4 - Marcus</v>
      </c>
      <c r="AM621" t="str">
        <f ca="1"/>
        <v>Cese Phone</v>
      </c>
      <c r="AN621">
        <f ca="1"/>
        <v>46665</v>
      </c>
      <c r="AO621">
        <f ca="1"/>
        <v>12062.04</v>
      </c>
      <c r="AP621" t="str">
        <f ca="1"/>
        <v>Acct  5 - T.Rowe Price</v>
      </c>
      <c r="AQ621" t="str">
        <f ca="1"/>
        <v>Cese Phone</v>
      </c>
      <c r="AR621">
        <f ca="1"/>
        <v>46665</v>
      </c>
      <c r="AS621">
        <f ca="1"/>
        <v>-106.03999999999996</v>
      </c>
      <c r="AT621" t="str">
        <f ca="1"/>
        <v>Acct  6 - Platinum</v>
      </c>
      <c r="AU621" t="str">
        <f ca="1"/>
        <v>Cese Phone</v>
      </c>
      <c r="AV621">
        <f ca="1"/>
        <v>46665</v>
      </c>
      <c r="AW621">
        <f ca="1"/>
        <v>-5729.82</v>
      </c>
      <c r="AX621" t="str">
        <f ca="1"/>
        <v>Acct  7 - Visa Go</v>
      </c>
      <c r="AY621" t="str">
        <f ca="1"/>
        <v>Cese Phone</v>
      </c>
      <c r="AZ621">
        <f ca="1"/>
        <v>46665</v>
      </c>
      <c r="BA621">
        <f ca="1"/>
        <v>-4271.75</v>
      </c>
      <c r="BB621" t="str">
        <f ca="1"/>
        <v>Acct  8 - CareCredit</v>
      </c>
      <c r="BC621" t="str">
        <f ca="1"/>
        <v>Cese Phone</v>
      </c>
      <c r="BD621">
        <f ca="1"/>
        <v>46665</v>
      </c>
      <c r="BE621">
        <f ca="1"/>
        <v>0</v>
      </c>
      <c r="BF621" t="str">
        <f ca="1"/>
        <v>Acct  9 - Costco</v>
      </c>
      <c r="BG621" t="str">
        <f ca="1"/>
        <v>Cese Phone</v>
      </c>
      <c r="BH621">
        <f ca="1"/>
        <v>46665</v>
      </c>
      <c r="BI621">
        <f ca="1"/>
        <v>2800</v>
      </c>
      <c r="BJ621" t="str">
        <f ca="1"/>
        <v xml:space="preserve">Acct 10 - </v>
      </c>
      <c r="BK621" t="str">
        <f ca="1"/>
        <v>Cese Phone</v>
      </c>
      <c r="BL621">
        <f ca="1"/>
        <v>46665</v>
      </c>
      <c r="BM621">
        <f ca="1"/>
        <v>16070.140000000003</v>
      </c>
      <c r="BN621" t="str">
        <f ca="1"/>
        <v xml:space="preserve"> Checking</v>
      </c>
      <c r="BO621" t="str">
        <f ca="1"/>
        <v>Cese Phone</v>
      </c>
      <c r="BP621">
        <f ca="1"/>
        <v>46665</v>
      </c>
      <c r="BQ621">
        <f ca="1"/>
        <v>-10107.61</v>
      </c>
      <c r="BR621" t="str">
        <f ca="1"/>
        <v xml:space="preserve"> Credit</v>
      </c>
      <c r="BS621" t="str">
        <f ca="1"/>
        <v>Cese Phone</v>
      </c>
      <c r="BT621">
        <f ca="1"/>
        <v>46665</v>
      </c>
      <c r="BU621">
        <f ca="1"/>
        <v>40000.86</v>
      </c>
      <c r="BV621" t="str">
        <f ca="1"/>
        <v xml:space="preserve"> Savings</v>
      </c>
      <c r="BW621" t="str">
        <f ca="1"/>
        <v>Cese Phone</v>
      </c>
      <c r="BX621">
        <f ca="1"/>
        <v>46665</v>
      </c>
      <c r="BY621">
        <f ca="1"/>
        <v>48763.39</v>
      </c>
      <c r="BZ621" t="str">
        <f ca="1"/>
        <v xml:space="preserve"> Net Worth</v>
      </c>
    </row>
    <row r="622" spans="1:78" x14ac:dyDescent="0.25">
      <c r="A622" t="str">
        <f ca="1"/>
        <v>Cese Phone</v>
      </c>
      <c r="B622" s="8">
        <f ca="1"/>
        <v>46665</v>
      </c>
      <c r="C622" s="107">
        <f ca="1"/>
        <v>809.04000000000565</v>
      </c>
      <c r="D622" t="str">
        <f ca="1"/>
        <v>Acct  1 - US Bank</v>
      </c>
      <c r="F622" t="str">
        <f ca="1"/>
        <v>Phone</v>
      </c>
      <c r="G622" s="8">
        <f ca="1"/>
        <v>46665</v>
      </c>
      <c r="H622" s="107">
        <f ca="1"/>
        <v>15919.470000000003</v>
      </c>
      <c r="I622" s="107">
        <f ca="1"/>
        <v>-10107.61</v>
      </c>
      <c r="J622" s="107">
        <f ca="1"/>
        <v>40000.86</v>
      </c>
      <c r="K622" s="107">
        <f ca="1"/>
        <v>48612.72</v>
      </c>
      <c r="L622" s="107">
        <f ca="1"/>
        <v>658.37000000000569</v>
      </c>
      <c r="M622" s="107">
        <f ca="1"/>
        <v>15261.099999999997</v>
      </c>
      <c r="N622" s="107">
        <f ca="1"/>
        <v>27824.39</v>
      </c>
      <c r="O622" s="107">
        <f ca="1"/>
        <v>114.43</v>
      </c>
      <c r="P622" s="107">
        <f ca="1"/>
        <v>12062.04</v>
      </c>
      <c r="Q622" s="107">
        <f ca="1"/>
        <v>-106.03999999999996</v>
      </c>
      <c r="R622" s="107">
        <f ca="1"/>
        <v>-5729.82</v>
      </c>
      <c r="S622" s="107">
        <f ca="1"/>
        <v>-4271.75</v>
      </c>
      <c r="T622" s="107">
        <f ca="1"/>
        <v>0</v>
      </c>
      <c r="U622" s="107">
        <f ca="1"/>
        <v>2800</v>
      </c>
      <c r="W622" t="str">
        <f ca="1"/>
        <v>Phone</v>
      </c>
      <c r="X622">
        <f ca="1"/>
        <v>46665</v>
      </c>
      <c r="Y622">
        <f ca="1"/>
        <v>658.37000000000569</v>
      </c>
      <c r="Z622" t="str">
        <f ca="1"/>
        <v>Acct  1 - US Bank</v>
      </c>
      <c r="AA622" t="str">
        <f ca="1"/>
        <v>Phone</v>
      </c>
      <c r="AB622">
        <f ca="1"/>
        <v>46665</v>
      </c>
      <c r="AC622">
        <f ca="1"/>
        <v>15261.099999999997</v>
      </c>
      <c r="AD622" t="str">
        <f ca="1"/>
        <v>Acct  2 - Wells Fargo</v>
      </c>
      <c r="AE622" t="str">
        <f ca="1"/>
        <v>Phone</v>
      </c>
      <c r="AF622">
        <f ca="1"/>
        <v>46665</v>
      </c>
      <c r="AG622">
        <f ca="1"/>
        <v>27824.39</v>
      </c>
      <c r="AH622" t="str">
        <f ca="1"/>
        <v>Acct  3 - ADP</v>
      </c>
      <c r="AI622" t="str">
        <f ca="1"/>
        <v>Phone</v>
      </c>
      <c r="AJ622">
        <f ca="1"/>
        <v>46665</v>
      </c>
      <c r="AK622">
        <f ca="1"/>
        <v>114.43</v>
      </c>
      <c r="AL622" t="str">
        <f ca="1"/>
        <v>Acct  4 - Marcus</v>
      </c>
      <c r="AM622" t="str">
        <f ca="1"/>
        <v>Phone</v>
      </c>
      <c r="AN622">
        <f ca="1"/>
        <v>46665</v>
      </c>
      <c r="AO622">
        <f ca="1"/>
        <v>12062.04</v>
      </c>
      <c r="AP622" t="str">
        <f ca="1"/>
        <v>Acct  5 - T.Rowe Price</v>
      </c>
      <c r="AQ622" t="str">
        <f ca="1"/>
        <v>Phone</v>
      </c>
      <c r="AR622">
        <f ca="1"/>
        <v>46665</v>
      </c>
      <c r="AS622">
        <f ca="1"/>
        <v>-106.03999999999996</v>
      </c>
      <c r="AT622" t="str">
        <f ca="1"/>
        <v>Acct  6 - Platinum</v>
      </c>
      <c r="AU622" t="str">
        <f ca="1"/>
        <v>Phone</v>
      </c>
      <c r="AV622">
        <f ca="1"/>
        <v>46665</v>
      </c>
      <c r="AW622">
        <f ca="1"/>
        <v>-5729.82</v>
      </c>
      <c r="AX622" t="str">
        <f ca="1"/>
        <v>Acct  7 - Visa Go</v>
      </c>
      <c r="AY622" t="str">
        <f ca="1"/>
        <v>Phone</v>
      </c>
      <c r="AZ622">
        <f ca="1"/>
        <v>46665</v>
      </c>
      <c r="BA622">
        <f ca="1"/>
        <v>-4271.75</v>
      </c>
      <c r="BB622" t="str">
        <f ca="1"/>
        <v>Acct  8 - CareCredit</v>
      </c>
      <c r="BC622" t="str">
        <f ca="1"/>
        <v>Phone</v>
      </c>
      <c r="BD622">
        <f ca="1"/>
        <v>46665</v>
      </c>
      <c r="BE622">
        <f ca="1"/>
        <v>0</v>
      </c>
      <c r="BF622" t="str">
        <f ca="1"/>
        <v>Acct  9 - Costco</v>
      </c>
      <c r="BG622" t="str">
        <f ca="1"/>
        <v>Phone</v>
      </c>
      <c r="BH622">
        <f ca="1"/>
        <v>46665</v>
      </c>
      <c r="BI622">
        <f ca="1"/>
        <v>2800</v>
      </c>
      <c r="BJ622" t="str">
        <f ca="1"/>
        <v xml:space="preserve">Acct 10 - </v>
      </c>
      <c r="BK622" t="str">
        <f ca="1"/>
        <v>Phone</v>
      </c>
      <c r="BL622">
        <f ca="1"/>
        <v>46665</v>
      </c>
      <c r="BM622">
        <f ca="1"/>
        <v>15919.470000000003</v>
      </c>
      <c r="BN622" t="str">
        <f ca="1"/>
        <v xml:space="preserve"> Checking</v>
      </c>
      <c r="BO622" t="str">
        <f ca="1"/>
        <v>Phone</v>
      </c>
      <c r="BP622">
        <f ca="1"/>
        <v>46665</v>
      </c>
      <c r="BQ622">
        <f ca="1"/>
        <v>-10107.61</v>
      </c>
      <c r="BR622" t="str">
        <f ca="1"/>
        <v xml:space="preserve"> Credit</v>
      </c>
      <c r="BS622" t="str">
        <f ca="1"/>
        <v>Phone</v>
      </c>
      <c r="BT622">
        <f ca="1"/>
        <v>46665</v>
      </c>
      <c r="BU622">
        <f ca="1"/>
        <v>40000.86</v>
      </c>
      <c r="BV622" t="str">
        <f ca="1"/>
        <v xml:space="preserve"> Savings</v>
      </c>
      <c r="BW622" t="str">
        <f ca="1"/>
        <v>Phone</v>
      </c>
      <c r="BX622">
        <f ca="1"/>
        <v>46665</v>
      </c>
      <c r="BY622">
        <f ca="1"/>
        <v>48612.72</v>
      </c>
      <c r="BZ622" t="str">
        <f ca="1"/>
        <v xml:space="preserve"> Net Worth</v>
      </c>
    </row>
    <row r="623" spans="1:78" x14ac:dyDescent="0.25">
      <c r="A623" t="str">
        <f ca="1"/>
        <v>Phone</v>
      </c>
      <c r="B623" s="8">
        <f ca="1"/>
        <v>46665</v>
      </c>
      <c r="C623" s="107">
        <f ca="1"/>
        <v>658.37000000000569</v>
      </c>
      <c r="D623" t="str">
        <f ca="1"/>
        <v>Acct  1 - US Bank</v>
      </c>
      <c r="F623" t="str">
        <f ca="1"/>
        <v>Paycheck</v>
      </c>
      <c r="G623" s="8">
        <f ca="1"/>
        <v>46668</v>
      </c>
      <c r="H623" s="107">
        <f ca="1"/>
        <v>17519.47</v>
      </c>
      <c r="I623" s="107">
        <f ca="1"/>
        <v>-10107.61</v>
      </c>
      <c r="J623" s="107">
        <f ca="1"/>
        <v>40000.86</v>
      </c>
      <c r="K623" s="107">
        <f ca="1"/>
        <v>50212.72</v>
      </c>
      <c r="L623" s="107">
        <f ca="1"/>
        <v>1798.3700000000058</v>
      </c>
      <c r="M623" s="107">
        <f ca="1"/>
        <v>15721.099999999997</v>
      </c>
      <c r="N623" s="107">
        <f ca="1"/>
        <v>27824.39</v>
      </c>
      <c r="O623" s="107">
        <f ca="1"/>
        <v>114.43</v>
      </c>
      <c r="P623" s="107">
        <f ca="1"/>
        <v>12062.04</v>
      </c>
      <c r="Q623" s="107">
        <f ca="1"/>
        <v>-106.03999999999996</v>
      </c>
      <c r="R623" s="107">
        <f ca="1"/>
        <v>-5729.82</v>
      </c>
      <c r="S623" s="107">
        <f ca="1"/>
        <v>-4271.75</v>
      </c>
      <c r="T623" s="107">
        <f ca="1"/>
        <v>0</v>
      </c>
      <c r="U623" s="107">
        <f ca="1"/>
        <v>2800</v>
      </c>
      <c r="W623" t="str">
        <f ca="1"/>
        <v>Paycheck</v>
      </c>
      <c r="X623">
        <f ca="1"/>
        <v>46668</v>
      </c>
      <c r="Y623">
        <f ca="1"/>
        <v>1798.3700000000058</v>
      </c>
      <c r="Z623" t="str">
        <f ca="1"/>
        <v>Acct  1 - US Bank</v>
      </c>
      <c r="AA623" t="str">
        <f ca="1"/>
        <v>Paycheck</v>
      </c>
      <c r="AB623">
        <f ca="1"/>
        <v>46668</v>
      </c>
      <c r="AC623">
        <f ca="1"/>
        <v>15721.099999999997</v>
      </c>
      <c r="AD623" t="str">
        <f ca="1"/>
        <v>Acct  2 - Wells Fargo</v>
      </c>
      <c r="AE623" t="str">
        <f ca="1"/>
        <v>Paycheck</v>
      </c>
      <c r="AF623">
        <f ca="1"/>
        <v>46668</v>
      </c>
      <c r="AG623">
        <f ca="1"/>
        <v>27824.39</v>
      </c>
      <c r="AH623" t="str">
        <f ca="1"/>
        <v>Acct  3 - ADP</v>
      </c>
      <c r="AI623" t="str">
        <f ca="1"/>
        <v>Paycheck</v>
      </c>
      <c r="AJ623">
        <f ca="1"/>
        <v>46668</v>
      </c>
      <c r="AK623">
        <f ca="1"/>
        <v>114.43</v>
      </c>
      <c r="AL623" t="str">
        <f ca="1"/>
        <v>Acct  4 - Marcus</v>
      </c>
      <c r="AM623" t="str">
        <f ca="1"/>
        <v>Paycheck</v>
      </c>
      <c r="AN623">
        <f ca="1"/>
        <v>46668</v>
      </c>
      <c r="AO623">
        <f ca="1"/>
        <v>12062.04</v>
      </c>
      <c r="AP623" t="str">
        <f ca="1"/>
        <v>Acct  5 - T.Rowe Price</v>
      </c>
      <c r="AQ623" t="str">
        <f ca="1"/>
        <v>Paycheck</v>
      </c>
      <c r="AR623">
        <f ca="1"/>
        <v>46668</v>
      </c>
      <c r="AS623">
        <f ca="1"/>
        <v>-106.03999999999996</v>
      </c>
      <c r="AT623" t="str">
        <f ca="1"/>
        <v>Acct  6 - Platinum</v>
      </c>
      <c r="AU623" t="str">
        <f ca="1"/>
        <v>Paycheck</v>
      </c>
      <c r="AV623">
        <f ca="1"/>
        <v>46668</v>
      </c>
      <c r="AW623">
        <f ca="1"/>
        <v>-5729.82</v>
      </c>
      <c r="AX623" t="str">
        <f ca="1"/>
        <v>Acct  7 - Visa Go</v>
      </c>
      <c r="AY623" t="str">
        <f ca="1"/>
        <v>Paycheck</v>
      </c>
      <c r="AZ623">
        <f ca="1"/>
        <v>46668</v>
      </c>
      <c r="BA623">
        <f ca="1"/>
        <v>-4271.75</v>
      </c>
      <c r="BB623" t="str">
        <f ca="1"/>
        <v>Acct  8 - CareCredit</v>
      </c>
      <c r="BC623" t="str">
        <f ca="1"/>
        <v>Paycheck</v>
      </c>
      <c r="BD623">
        <f ca="1"/>
        <v>46668</v>
      </c>
      <c r="BE623">
        <f ca="1"/>
        <v>0</v>
      </c>
      <c r="BF623" t="str">
        <f ca="1"/>
        <v>Acct  9 - Costco</v>
      </c>
      <c r="BG623" t="str">
        <f ca="1"/>
        <v>Paycheck</v>
      </c>
      <c r="BH623">
        <f ca="1"/>
        <v>46668</v>
      </c>
      <c r="BI623">
        <f ca="1"/>
        <v>2800</v>
      </c>
      <c r="BJ623" t="str">
        <f ca="1"/>
        <v xml:space="preserve">Acct 10 - </v>
      </c>
      <c r="BK623" t="str">
        <f ca="1"/>
        <v>Paycheck</v>
      </c>
      <c r="BL623">
        <f ca="1"/>
        <v>46668</v>
      </c>
      <c r="BM623">
        <f ca="1"/>
        <v>17519.47</v>
      </c>
      <c r="BN623" t="str">
        <f ca="1"/>
        <v xml:space="preserve"> Checking</v>
      </c>
      <c r="BO623" t="str">
        <f ca="1"/>
        <v>Paycheck</v>
      </c>
      <c r="BP623">
        <f ca="1"/>
        <v>46668</v>
      </c>
      <c r="BQ623">
        <f ca="1"/>
        <v>-10107.61</v>
      </c>
      <c r="BR623" t="str">
        <f ca="1"/>
        <v xml:space="preserve"> Credit</v>
      </c>
      <c r="BS623" t="str">
        <f ca="1"/>
        <v>Paycheck</v>
      </c>
      <c r="BT623">
        <f ca="1"/>
        <v>46668</v>
      </c>
      <c r="BU623">
        <f ca="1"/>
        <v>40000.86</v>
      </c>
      <c r="BV623" t="str">
        <f ca="1"/>
        <v xml:space="preserve"> Savings</v>
      </c>
      <c r="BW623" t="str">
        <f ca="1"/>
        <v>Paycheck</v>
      </c>
      <c r="BX623">
        <f ca="1"/>
        <v>46668</v>
      </c>
      <c r="BY623">
        <f ca="1"/>
        <v>50212.72</v>
      </c>
      <c r="BZ623" t="str">
        <f ca="1"/>
        <v xml:space="preserve"> Net Worth</v>
      </c>
    </row>
    <row r="624" spans="1:78" x14ac:dyDescent="0.25">
      <c r="A624" t="str">
        <f ca="1"/>
        <v>Paycheck</v>
      </c>
      <c r="B624" s="8">
        <f ca="1"/>
        <v>46668</v>
      </c>
      <c r="C624" s="107">
        <f ca="1"/>
        <v>1798.3700000000058</v>
      </c>
      <c r="D624" t="str">
        <f ca="1"/>
        <v>Acct  1 - US Bank</v>
      </c>
      <c r="F624" t="str">
        <f ca="1"/>
        <v>Ameritas</v>
      </c>
      <c r="G624" s="8">
        <f ca="1"/>
        <v>46668</v>
      </c>
      <c r="H624" s="107">
        <f ca="1"/>
        <v>17519.47</v>
      </c>
      <c r="I624" s="107">
        <f ca="1"/>
        <v>-10107.61</v>
      </c>
      <c r="J624" s="107">
        <f ca="1"/>
        <v>40112.86</v>
      </c>
      <c r="K624" s="107">
        <f ca="1"/>
        <v>50324.72</v>
      </c>
      <c r="L624" s="107">
        <f ca="1"/>
        <v>1798.3700000000058</v>
      </c>
      <c r="M624" s="107">
        <f ca="1"/>
        <v>15721.099999999997</v>
      </c>
      <c r="N624" s="107">
        <f ca="1"/>
        <v>27936.39</v>
      </c>
      <c r="O624" s="107">
        <f ca="1"/>
        <v>114.43</v>
      </c>
      <c r="P624" s="107">
        <f ca="1"/>
        <v>12062.04</v>
      </c>
      <c r="Q624" s="107">
        <f ca="1"/>
        <v>-106.03999999999996</v>
      </c>
      <c r="R624" s="107">
        <f ca="1"/>
        <v>-5729.82</v>
      </c>
      <c r="S624" s="107">
        <f ca="1"/>
        <v>-4271.75</v>
      </c>
      <c r="T624" s="107">
        <f ca="1"/>
        <v>0</v>
      </c>
      <c r="U624" s="107">
        <f ca="1"/>
        <v>2800</v>
      </c>
      <c r="W624" t="str">
        <f ca="1"/>
        <v>Ameritas</v>
      </c>
      <c r="X624">
        <f ca="1"/>
        <v>46668</v>
      </c>
      <c r="Y624">
        <f ca="1"/>
        <v>1798.3700000000058</v>
      </c>
      <c r="Z624" t="str">
        <f ca="1"/>
        <v>Acct  1 - US Bank</v>
      </c>
      <c r="AA624" t="str">
        <f ca="1"/>
        <v>Ameritas</v>
      </c>
      <c r="AB624">
        <f ca="1"/>
        <v>46668</v>
      </c>
      <c r="AC624">
        <f ca="1"/>
        <v>15721.099999999997</v>
      </c>
      <c r="AD624" t="str">
        <f ca="1"/>
        <v>Acct  2 - Wells Fargo</v>
      </c>
      <c r="AE624" t="str">
        <f ca="1"/>
        <v>Ameritas</v>
      </c>
      <c r="AF624">
        <f ca="1"/>
        <v>46668</v>
      </c>
      <c r="AG624">
        <f ca="1"/>
        <v>27936.39</v>
      </c>
      <c r="AH624" t="str">
        <f ca="1"/>
        <v>Acct  3 - ADP</v>
      </c>
      <c r="AI624" t="str">
        <f ca="1"/>
        <v>Ameritas</v>
      </c>
      <c r="AJ624">
        <f ca="1"/>
        <v>46668</v>
      </c>
      <c r="AK624">
        <f ca="1"/>
        <v>114.43</v>
      </c>
      <c r="AL624" t="str">
        <f ca="1"/>
        <v>Acct  4 - Marcus</v>
      </c>
      <c r="AM624" t="str">
        <f ca="1"/>
        <v>Ameritas</v>
      </c>
      <c r="AN624">
        <f ca="1"/>
        <v>46668</v>
      </c>
      <c r="AO624">
        <f ca="1"/>
        <v>12062.04</v>
      </c>
      <c r="AP624" t="str">
        <f ca="1"/>
        <v>Acct  5 - T.Rowe Price</v>
      </c>
      <c r="AQ624" t="str">
        <f ca="1"/>
        <v>Ameritas</v>
      </c>
      <c r="AR624">
        <f ca="1"/>
        <v>46668</v>
      </c>
      <c r="AS624">
        <f ca="1"/>
        <v>-106.03999999999996</v>
      </c>
      <c r="AT624" t="str">
        <f ca="1"/>
        <v>Acct  6 - Platinum</v>
      </c>
      <c r="AU624" t="str">
        <f ca="1"/>
        <v>Ameritas</v>
      </c>
      <c r="AV624">
        <f ca="1"/>
        <v>46668</v>
      </c>
      <c r="AW624">
        <f ca="1"/>
        <v>-5729.82</v>
      </c>
      <c r="AX624" t="str">
        <f ca="1"/>
        <v>Acct  7 - Visa Go</v>
      </c>
      <c r="AY624" t="str">
        <f ca="1"/>
        <v>Ameritas</v>
      </c>
      <c r="AZ624">
        <f ca="1"/>
        <v>46668</v>
      </c>
      <c r="BA624">
        <f ca="1"/>
        <v>-4271.75</v>
      </c>
      <c r="BB624" t="str">
        <f ca="1"/>
        <v>Acct  8 - CareCredit</v>
      </c>
      <c r="BC624" t="str">
        <f ca="1"/>
        <v>Ameritas</v>
      </c>
      <c r="BD624">
        <f ca="1"/>
        <v>46668</v>
      </c>
      <c r="BE624">
        <f ca="1"/>
        <v>0</v>
      </c>
      <c r="BF624" t="str">
        <f ca="1"/>
        <v>Acct  9 - Costco</v>
      </c>
      <c r="BG624" t="str">
        <f ca="1"/>
        <v>Ameritas</v>
      </c>
      <c r="BH624">
        <f ca="1"/>
        <v>46668</v>
      </c>
      <c r="BI624">
        <f ca="1"/>
        <v>2800</v>
      </c>
      <c r="BJ624" t="str">
        <f ca="1"/>
        <v xml:space="preserve">Acct 10 - </v>
      </c>
      <c r="BK624" t="str">
        <f ca="1"/>
        <v>Ameritas</v>
      </c>
      <c r="BL624">
        <f ca="1"/>
        <v>46668</v>
      </c>
      <c r="BM624">
        <f ca="1"/>
        <v>17519.47</v>
      </c>
      <c r="BN624" t="str">
        <f ca="1"/>
        <v xml:space="preserve"> Checking</v>
      </c>
      <c r="BO624" t="str">
        <f ca="1"/>
        <v>Ameritas</v>
      </c>
      <c r="BP624">
        <f ca="1"/>
        <v>46668</v>
      </c>
      <c r="BQ624">
        <f ca="1"/>
        <v>-10107.61</v>
      </c>
      <c r="BR624" t="str">
        <f ca="1"/>
        <v xml:space="preserve"> Credit</v>
      </c>
      <c r="BS624" t="str">
        <f ca="1"/>
        <v>Ameritas</v>
      </c>
      <c r="BT624">
        <f ca="1"/>
        <v>46668</v>
      </c>
      <c r="BU624">
        <f ca="1"/>
        <v>40112.86</v>
      </c>
      <c r="BV624" t="str">
        <f ca="1"/>
        <v xml:space="preserve"> Savings</v>
      </c>
      <c r="BW624" t="str">
        <f ca="1"/>
        <v>Ameritas</v>
      </c>
      <c r="BX624">
        <f ca="1"/>
        <v>46668</v>
      </c>
      <c r="BY624">
        <f ca="1"/>
        <v>50324.72</v>
      </c>
      <c r="BZ624" t="str">
        <f ca="1"/>
        <v xml:space="preserve"> Net Worth</v>
      </c>
    </row>
    <row r="625" spans="1:78" x14ac:dyDescent="0.25">
      <c r="A625" t="str">
        <f ca="1"/>
        <v>Ameritas</v>
      </c>
      <c r="B625" s="8">
        <f ca="1"/>
        <v>46668</v>
      </c>
      <c r="C625" s="107">
        <f ca="1"/>
        <v>1798.3700000000058</v>
      </c>
      <c r="D625" t="str">
        <f ca="1"/>
        <v>Acct  1 - US Bank</v>
      </c>
      <c r="F625" t="str">
        <f ca="1"/>
        <v>Sony</v>
      </c>
      <c r="G625" s="8">
        <f ca="1"/>
        <v>46668</v>
      </c>
      <c r="H625" s="107">
        <f ca="1"/>
        <v>17501.480000000003</v>
      </c>
      <c r="I625" s="107">
        <f ca="1"/>
        <v>-10107.61</v>
      </c>
      <c r="J625" s="107">
        <f ca="1"/>
        <v>40112.86</v>
      </c>
      <c r="K625" s="107">
        <f ca="1"/>
        <v>50306.73</v>
      </c>
      <c r="L625" s="107">
        <f ca="1"/>
        <v>1780.3800000000058</v>
      </c>
      <c r="M625" s="107">
        <f ca="1"/>
        <v>15721.099999999997</v>
      </c>
      <c r="N625" s="107">
        <f ca="1"/>
        <v>27936.39</v>
      </c>
      <c r="O625" s="107">
        <f ca="1"/>
        <v>114.43</v>
      </c>
      <c r="P625" s="107">
        <f ca="1"/>
        <v>12062.04</v>
      </c>
      <c r="Q625" s="107">
        <f ca="1"/>
        <v>-106.03999999999996</v>
      </c>
      <c r="R625" s="107">
        <f ca="1"/>
        <v>-5729.82</v>
      </c>
      <c r="S625" s="107">
        <f ca="1"/>
        <v>-4271.75</v>
      </c>
      <c r="T625" s="107">
        <f ca="1"/>
        <v>0</v>
      </c>
      <c r="U625" s="107">
        <f ca="1"/>
        <v>2800</v>
      </c>
      <c r="W625" t="str">
        <f ca="1"/>
        <v>Sony</v>
      </c>
      <c r="X625">
        <f ca="1"/>
        <v>46668</v>
      </c>
      <c r="Y625">
        <f ca="1"/>
        <v>1780.3800000000058</v>
      </c>
      <c r="Z625" t="str">
        <f ca="1"/>
        <v>Acct  1 - US Bank</v>
      </c>
      <c r="AA625" t="str">
        <f ca="1"/>
        <v>Sony</v>
      </c>
      <c r="AB625">
        <f ca="1"/>
        <v>46668</v>
      </c>
      <c r="AC625">
        <f ca="1"/>
        <v>15721.099999999997</v>
      </c>
      <c r="AD625" t="str">
        <f ca="1"/>
        <v>Acct  2 - Wells Fargo</v>
      </c>
      <c r="AE625" t="str">
        <f ca="1"/>
        <v>Sony</v>
      </c>
      <c r="AF625">
        <f ca="1"/>
        <v>46668</v>
      </c>
      <c r="AG625">
        <f ca="1"/>
        <v>27936.39</v>
      </c>
      <c r="AH625" t="str">
        <f ca="1"/>
        <v>Acct  3 - ADP</v>
      </c>
      <c r="AI625" t="str">
        <f ca="1"/>
        <v>Sony</v>
      </c>
      <c r="AJ625">
        <f ca="1"/>
        <v>46668</v>
      </c>
      <c r="AK625">
        <f ca="1"/>
        <v>114.43</v>
      </c>
      <c r="AL625" t="str">
        <f ca="1"/>
        <v>Acct  4 - Marcus</v>
      </c>
      <c r="AM625" t="str">
        <f ca="1"/>
        <v>Sony</v>
      </c>
      <c r="AN625">
        <f ca="1"/>
        <v>46668</v>
      </c>
      <c r="AO625">
        <f ca="1"/>
        <v>12062.04</v>
      </c>
      <c r="AP625" t="str">
        <f ca="1"/>
        <v>Acct  5 - T.Rowe Price</v>
      </c>
      <c r="AQ625" t="str">
        <f ca="1"/>
        <v>Sony</v>
      </c>
      <c r="AR625">
        <f ca="1"/>
        <v>46668</v>
      </c>
      <c r="AS625">
        <f ca="1"/>
        <v>-106.03999999999996</v>
      </c>
      <c r="AT625" t="str">
        <f ca="1"/>
        <v>Acct  6 - Platinum</v>
      </c>
      <c r="AU625" t="str">
        <f ca="1"/>
        <v>Sony</v>
      </c>
      <c r="AV625">
        <f ca="1"/>
        <v>46668</v>
      </c>
      <c r="AW625">
        <f ca="1"/>
        <v>-5729.82</v>
      </c>
      <c r="AX625" t="str">
        <f ca="1"/>
        <v>Acct  7 - Visa Go</v>
      </c>
      <c r="AY625" t="str">
        <f ca="1"/>
        <v>Sony</v>
      </c>
      <c r="AZ625">
        <f ca="1"/>
        <v>46668</v>
      </c>
      <c r="BA625">
        <f ca="1"/>
        <v>-4271.75</v>
      </c>
      <c r="BB625" t="str">
        <f ca="1"/>
        <v>Acct  8 - CareCredit</v>
      </c>
      <c r="BC625" t="str">
        <f ca="1"/>
        <v>Sony</v>
      </c>
      <c r="BD625">
        <f ca="1"/>
        <v>46668</v>
      </c>
      <c r="BE625">
        <f ca="1"/>
        <v>0</v>
      </c>
      <c r="BF625" t="str">
        <f ca="1"/>
        <v>Acct  9 - Costco</v>
      </c>
      <c r="BG625" t="str">
        <f ca="1"/>
        <v>Sony</v>
      </c>
      <c r="BH625">
        <f ca="1"/>
        <v>46668</v>
      </c>
      <c r="BI625">
        <f ca="1"/>
        <v>2800</v>
      </c>
      <c r="BJ625" t="str">
        <f ca="1"/>
        <v xml:space="preserve">Acct 10 - </v>
      </c>
      <c r="BK625" t="str">
        <f ca="1"/>
        <v>Sony</v>
      </c>
      <c r="BL625">
        <f ca="1"/>
        <v>46668</v>
      </c>
      <c r="BM625">
        <f ca="1"/>
        <v>17501.480000000003</v>
      </c>
      <c r="BN625" t="str">
        <f ca="1"/>
        <v xml:space="preserve"> Checking</v>
      </c>
      <c r="BO625" t="str">
        <f ca="1"/>
        <v>Sony</v>
      </c>
      <c r="BP625">
        <f ca="1"/>
        <v>46668</v>
      </c>
      <c r="BQ625">
        <f ca="1"/>
        <v>-10107.61</v>
      </c>
      <c r="BR625" t="str">
        <f ca="1"/>
        <v xml:space="preserve"> Credit</v>
      </c>
      <c r="BS625" t="str">
        <f ca="1"/>
        <v>Sony</v>
      </c>
      <c r="BT625">
        <f ca="1"/>
        <v>46668</v>
      </c>
      <c r="BU625">
        <f ca="1"/>
        <v>40112.86</v>
      </c>
      <c r="BV625" t="str">
        <f ca="1"/>
        <v xml:space="preserve"> Savings</v>
      </c>
      <c r="BW625" t="str">
        <f ca="1"/>
        <v>Sony</v>
      </c>
      <c r="BX625">
        <f ca="1"/>
        <v>46668</v>
      </c>
      <c r="BY625">
        <f ca="1"/>
        <v>50306.73</v>
      </c>
      <c r="BZ625" t="str">
        <f ca="1"/>
        <v xml:space="preserve"> Net Worth</v>
      </c>
    </row>
    <row r="626" spans="1:78" x14ac:dyDescent="0.25">
      <c r="A626" t="str">
        <f ca="1"/>
        <v>Sony</v>
      </c>
      <c r="B626" s="8">
        <f ca="1"/>
        <v>46668</v>
      </c>
      <c r="C626" s="107">
        <f ca="1"/>
        <v>1780.3800000000058</v>
      </c>
      <c r="D626" t="str">
        <f ca="1"/>
        <v>Acct  1 - US Bank</v>
      </c>
      <c r="F626" t="str">
        <f ca="1"/>
        <v>Phone Insurance</v>
      </c>
      <c r="G626" s="8">
        <f ca="1"/>
        <v>46668</v>
      </c>
      <c r="H626" s="107">
        <f ca="1"/>
        <v>17493.480000000003</v>
      </c>
      <c r="I626" s="107">
        <f ca="1"/>
        <v>-10107.61</v>
      </c>
      <c r="J626" s="107">
        <f ca="1"/>
        <v>40112.86</v>
      </c>
      <c r="K626" s="107">
        <f ca="1"/>
        <v>50298.73</v>
      </c>
      <c r="L626" s="107">
        <f ca="1"/>
        <v>1772.3800000000058</v>
      </c>
      <c r="M626" s="107">
        <f ca="1"/>
        <v>15721.099999999997</v>
      </c>
      <c r="N626" s="107">
        <f ca="1"/>
        <v>27936.39</v>
      </c>
      <c r="O626" s="107">
        <f ca="1"/>
        <v>114.43</v>
      </c>
      <c r="P626" s="107">
        <f ca="1"/>
        <v>12062.04</v>
      </c>
      <c r="Q626" s="107">
        <f ca="1"/>
        <v>-106.03999999999996</v>
      </c>
      <c r="R626" s="107">
        <f ca="1"/>
        <v>-5729.82</v>
      </c>
      <c r="S626" s="107">
        <f ca="1"/>
        <v>-4271.75</v>
      </c>
      <c r="T626" s="107">
        <f ca="1"/>
        <v>0</v>
      </c>
      <c r="U626" s="107">
        <f ca="1"/>
        <v>2800</v>
      </c>
      <c r="W626" t="str">
        <f ca="1"/>
        <v>Phone Insurance</v>
      </c>
      <c r="X626">
        <f ca="1"/>
        <v>46668</v>
      </c>
      <c r="Y626">
        <f ca="1"/>
        <v>1772.3800000000058</v>
      </c>
      <c r="Z626" t="str">
        <f ca="1"/>
        <v>Acct  1 - US Bank</v>
      </c>
      <c r="AA626" t="str">
        <f ca="1"/>
        <v>Phone Insurance</v>
      </c>
      <c r="AB626">
        <f ca="1"/>
        <v>46668</v>
      </c>
      <c r="AC626">
        <f ca="1"/>
        <v>15721.099999999997</v>
      </c>
      <c r="AD626" t="str">
        <f ca="1"/>
        <v>Acct  2 - Wells Fargo</v>
      </c>
      <c r="AE626" t="str">
        <f ca="1"/>
        <v>Phone Insurance</v>
      </c>
      <c r="AF626">
        <f ca="1"/>
        <v>46668</v>
      </c>
      <c r="AG626">
        <f ca="1"/>
        <v>27936.39</v>
      </c>
      <c r="AH626" t="str">
        <f ca="1"/>
        <v>Acct  3 - ADP</v>
      </c>
      <c r="AI626" t="str">
        <f ca="1"/>
        <v>Phone Insurance</v>
      </c>
      <c r="AJ626">
        <f ca="1"/>
        <v>46668</v>
      </c>
      <c r="AK626">
        <f ca="1"/>
        <v>114.43</v>
      </c>
      <c r="AL626" t="str">
        <f ca="1"/>
        <v>Acct  4 - Marcus</v>
      </c>
      <c r="AM626" t="str">
        <f ca="1"/>
        <v>Phone Insurance</v>
      </c>
      <c r="AN626">
        <f ca="1"/>
        <v>46668</v>
      </c>
      <c r="AO626">
        <f ca="1"/>
        <v>12062.04</v>
      </c>
      <c r="AP626" t="str">
        <f ca="1"/>
        <v>Acct  5 - T.Rowe Price</v>
      </c>
      <c r="AQ626" t="str">
        <f ca="1"/>
        <v>Phone Insurance</v>
      </c>
      <c r="AR626">
        <f ca="1"/>
        <v>46668</v>
      </c>
      <c r="AS626">
        <f ca="1"/>
        <v>-106.03999999999996</v>
      </c>
      <c r="AT626" t="str">
        <f ca="1"/>
        <v>Acct  6 - Platinum</v>
      </c>
      <c r="AU626" t="str">
        <f ca="1"/>
        <v>Phone Insurance</v>
      </c>
      <c r="AV626">
        <f ca="1"/>
        <v>46668</v>
      </c>
      <c r="AW626">
        <f ca="1"/>
        <v>-5729.82</v>
      </c>
      <c r="AX626" t="str">
        <f ca="1"/>
        <v>Acct  7 - Visa Go</v>
      </c>
      <c r="AY626" t="str">
        <f ca="1"/>
        <v>Phone Insurance</v>
      </c>
      <c r="AZ626">
        <f ca="1"/>
        <v>46668</v>
      </c>
      <c r="BA626">
        <f ca="1"/>
        <v>-4271.75</v>
      </c>
      <c r="BB626" t="str">
        <f ca="1"/>
        <v>Acct  8 - CareCredit</v>
      </c>
      <c r="BC626" t="str">
        <f ca="1"/>
        <v>Phone Insurance</v>
      </c>
      <c r="BD626">
        <f ca="1"/>
        <v>46668</v>
      </c>
      <c r="BE626">
        <f ca="1"/>
        <v>0</v>
      </c>
      <c r="BF626" t="str">
        <f ca="1"/>
        <v>Acct  9 - Costco</v>
      </c>
      <c r="BG626" t="str">
        <f ca="1"/>
        <v>Phone Insurance</v>
      </c>
      <c r="BH626">
        <f ca="1"/>
        <v>46668</v>
      </c>
      <c r="BI626">
        <f ca="1"/>
        <v>2800</v>
      </c>
      <c r="BJ626" t="str">
        <f ca="1"/>
        <v xml:space="preserve">Acct 10 - </v>
      </c>
      <c r="BK626" t="str">
        <f ca="1"/>
        <v>Phone Insurance</v>
      </c>
      <c r="BL626">
        <f ca="1"/>
        <v>46668</v>
      </c>
      <c r="BM626">
        <f ca="1"/>
        <v>17493.480000000003</v>
      </c>
      <c r="BN626" t="str">
        <f ca="1"/>
        <v xml:space="preserve"> Checking</v>
      </c>
      <c r="BO626" t="str">
        <f ca="1"/>
        <v>Phone Insurance</v>
      </c>
      <c r="BP626">
        <f ca="1"/>
        <v>46668</v>
      </c>
      <c r="BQ626">
        <f ca="1"/>
        <v>-10107.61</v>
      </c>
      <c r="BR626" t="str">
        <f ca="1"/>
        <v xml:space="preserve"> Credit</v>
      </c>
      <c r="BS626" t="str">
        <f ca="1"/>
        <v>Phone Insurance</v>
      </c>
      <c r="BT626">
        <f ca="1"/>
        <v>46668</v>
      </c>
      <c r="BU626">
        <f ca="1"/>
        <v>40112.86</v>
      </c>
      <c r="BV626" t="str">
        <f ca="1"/>
        <v xml:space="preserve"> Savings</v>
      </c>
      <c r="BW626" t="str">
        <f ca="1"/>
        <v>Phone Insurance</v>
      </c>
      <c r="BX626">
        <f ca="1"/>
        <v>46668</v>
      </c>
      <c r="BY626">
        <f ca="1"/>
        <v>50298.73</v>
      </c>
      <c r="BZ626" t="str">
        <f ca="1"/>
        <v xml:space="preserve"> Net Worth</v>
      </c>
    </row>
    <row r="627" spans="1:78" x14ac:dyDescent="0.25">
      <c r="A627" t="str">
        <f ca="1"/>
        <v>Phone Insurance</v>
      </c>
      <c r="B627" s="8">
        <f ca="1"/>
        <v>46668</v>
      </c>
      <c r="C627" s="107">
        <f ca="1"/>
        <v>1772.3800000000058</v>
      </c>
      <c r="D627" t="str">
        <f ca="1"/>
        <v>Acct  1 - US Bank</v>
      </c>
      <c r="F627" t="str">
        <f ca="1"/>
        <v>Groceries</v>
      </c>
      <c r="G627" s="8">
        <f ca="1"/>
        <v>46669</v>
      </c>
      <c r="H627" s="107">
        <f ca="1"/>
        <v>17293.480000000003</v>
      </c>
      <c r="I627" s="107">
        <f ca="1"/>
        <v>-10107.61</v>
      </c>
      <c r="J627" s="107">
        <f ca="1"/>
        <v>40112.86</v>
      </c>
      <c r="K627" s="107">
        <f ca="1"/>
        <v>50098.73</v>
      </c>
      <c r="L627" s="107">
        <f ca="1"/>
        <v>1772.3800000000058</v>
      </c>
      <c r="M627" s="107">
        <f ca="1"/>
        <v>15521.099999999997</v>
      </c>
      <c r="N627" s="107">
        <f ca="1"/>
        <v>27936.39</v>
      </c>
      <c r="O627" s="107">
        <f ca="1"/>
        <v>114.43</v>
      </c>
      <c r="P627" s="107">
        <f ca="1"/>
        <v>12062.04</v>
      </c>
      <c r="Q627" s="107">
        <f ca="1"/>
        <v>-106.03999999999996</v>
      </c>
      <c r="R627" s="107">
        <f ca="1"/>
        <v>-5729.82</v>
      </c>
      <c r="S627" s="107">
        <f ca="1"/>
        <v>-4271.75</v>
      </c>
      <c r="T627" s="107">
        <f ca="1"/>
        <v>0</v>
      </c>
      <c r="U627" s="107">
        <f ca="1"/>
        <v>2800</v>
      </c>
      <c r="W627" t="str">
        <f ca="1"/>
        <v>Groceries</v>
      </c>
      <c r="X627">
        <f ca="1"/>
        <v>46669</v>
      </c>
      <c r="Y627">
        <f ca="1"/>
        <v>1772.3800000000058</v>
      </c>
      <c r="Z627" t="str">
        <f ca="1"/>
        <v>Acct  1 - US Bank</v>
      </c>
      <c r="AA627" t="str">
        <f ca="1"/>
        <v>Groceries</v>
      </c>
      <c r="AB627">
        <f ca="1"/>
        <v>46669</v>
      </c>
      <c r="AC627">
        <f ca="1"/>
        <v>15521.099999999997</v>
      </c>
      <c r="AD627" t="str">
        <f ca="1"/>
        <v>Acct  2 - Wells Fargo</v>
      </c>
      <c r="AE627" t="str">
        <f ca="1"/>
        <v>Groceries</v>
      </c>
      <c r="AF627">
        <f ca="1"/>
        <v>46669</v>
      </c>
      <c r="AG627">
        <f ca="1"/>
        <v>27936.39</v>
      </c>
      <c r="AH627" t="str">
        <f ca="1"/>
        <v>Acct  3 - ADP</v>
      </c>
      <c r="AI627" t="str">
        <f ca="1"/>
        <v>Groceries</v>
      </c>
      <c r="AJ627">
        <f ca="1"/>
        <v>46669</v>
      </c>
      <c r="AK627">
        <f ca="1"/>
        <v>114.43</v>
      </c>
      <c r="AL627" t="str">
        <f ca="1"/>
        <v>Acct  4 - Marcus</v>
      </c>
      <c r="AM627" t="str">
        <f ca="1"/>
        <v>Groceries</v>
      </c>
      <c r="AN627">
        <f ca="1"/>
        <v>46669</v>
      </c>
      <c r="AO627">
        <f ca="1"/>
        <v>12062.04</v>
      </c>
      <c r="AP627" t="str">
        <f ca="1"/>
        <v>Acct  5 - T.Rowe Price</v>
      </c>
      <c r="AQ627" t="str">
        <f ca="1"/>
        <v>Groceries</v>
      </c>
      <c r="AR627">
        <f ca="1"/>
        <v>46669</v>
      </c>
      <c r="AS627">
        <f ca="1"/>
        <v>-106.03999999999996</v>
      </c>
      <c r="AT627" t="str">
        <f ca="1"/>
        <v>Acct  6 - Platinum</v>
      </c>
      <c r="AU627" t="str">
        <f ca="1"/>
        <v>Groceries</v>
      </c>
      <c r="AV627">
        <f ca="1"/>
        <v>46669</v>
      </c>
      <c r="AW627">
        <f ca="1"/>
        <v>-5729.82</v>
      </c>
      <c r="AX627" t="str">
        <f ca="1"/>
        <v>Acct  7 - Visa Go</v>
      </c>
      <c r="AY627" t="str">
        <f ca="1"/>
        <v>Groceries</v>
      </c>
      <c r="AZ627">
        <f ca="1"/>
        <v>46669</v>
      </c>
      <c r="BA627">
        <f ca="1"/>
        <v>-4271.75</v>
      </c>
      <c r="BB627" t="str">
        <f ca="1"/>
        <v>Acct  8 - CareCredit</v>
      </c>
      <c r="BC627" t="str">
        <f ca="1"/>
        <v>Groceries</v>
      </c>
      <c r="BD627">
        <f ca="1"/>
        <v>46669</v>
      </c>
      <c r="BE627">
        <f ca="1"/>
        <v>0</v>
      </c>
      <c r="BF627" t="str">
        <f ca="1"/>
        <v>Acct  9 - Costco</v>
      </c>
      <c r="BG627" t="str">
        <f ca="1"/>
        <v>Groceries</v>
      </c>
      <c r="BH627">
        <f ca="1"/>
        <v>46669</v>
      </c>
      <c r="BI627">
        <f ca="1"/>
        <v>2800</v>
      </c>
      <c r="BJ627" t="str">
        <f ca="1"/>
        <v xml:space="preserve">Acct 10 - </v>
      </c>
      <c r="BK627" t="str">
        <f ca="1"/>
        <v>Groceries</v>
      </c>
      <c r="BL627">
        <f ca="1"/>
        <v>46669</v>
      </c>
      <c r="BM627">
        <f ca="1"/>
        <v>17293.480000000003</v>
      </c>
      <c r="BN627" t="str">
        <f ca="1"/>
        <v xml:space="preserve"> Checking</v>
      </c>
      <c r="BO627" t="str">
        <f ca="1"/>
        <v>Groceries</v>
      </c>
      <c r="BP627">
        <f ca="1"/>
        <v>46669</v>
      </c>
      <c r="BQ627">
        <f ca="1"/>
        <v>-10107.61</v>
      </c>
      <c r="BR627" t="str">
        <f ca="1"/>
        <v xml:space="preserve"> Credit</v>
      </c>
      <c r="BS627" t="str">
        <f ca="1"/>
        <v>Groceries</v>
      </c>
      <c r="BT627">
        <f ca="1"/>
        <v>46669</v>
      </c>
      <c r="BU627">
        <f ca="1"/>
        <v>40112.86</v>
      </c>
      <c r="BV627" t="str">
        <f ca="1"/>
        <v xml:space="preserve"> Savings</v>
      </c>
      <c r="BW627" t="str">
        <f ca="1"/>
        <v>Groceries</v>
      </c>
      <c r="BX627">
        <f ca="1"/>
        <v>46669</v>
      </c>
      <c r="BY627">
        <f ca="1"/>
        <v>50098.73</v>
      </c>
      <c r="BZ627" t="str">
        <f ca="1"/>
        <v xml:space="preserve"> Net Worth</v>
      </c>
    </row>
    <row r="628" spans="1:78" x14ac:dyDescent="0.25">
      <c r="A628" t="str">
        <f ca="1"/>
        <v>Groceries</v>
      </c>
      <c r="B628" s="8">
        <f ca="1"/>
        <v>46669</v>
      </c>
      <c r="C628" s="107">
        <f ca="1"/>
        <v>1772.3800000000058</v>
      </c>
      <c r="D628" t="str">
        <f ca="1"/>
        <v>Acct  1 - US Bank</v>
      </c>
      <c r="F628" t="str">
        <f ca="1"/>
        <v>Food &amp; Drinks</v>
      </c>
      <c r="G628" s="8">
        <f ca="1"/>
        <v>46669</v>
      </c>
      <c r="H628" s="107">
        <f ca="1"/>
        <v>17093.480000000003</v>
      </c>
      <c r="I628" s="107">
        <f ca="1"/>
        <v>-10107.61</v>
      </c>
      <c r="J628" s="107">
        <f ca="1"/>
        <v>40112.86</v>
      </c>
      <c r="K628" s="107">
        <f ca="1"/>
        <v>49898.73</v>
      </c>
      <c r="L628" s="107">
        <f ca="1"/>
        <v>1772.3800000000058</v>
      </c>
      <c r="M628" s="107">
        <f ca="1"/>
        <v>15321.099999999997</v>
      </c>
      <c r="N628" s="107">
        <f ca="1"/>
        <v>27936.39</v>
      </c>
      <c r="O628" s="107">
        <f ca="1"/>
        <v>114.43</v>
      </c>
      <c r="P628" s="107">
        <f ca="1"/>
        <v>12062.04</v>
      </c>
      <c r="Q628" s="107">
        <f ca="1"/>
        <v>-106.03999999999996</v>
      </c>
      <c r="R628" s="107">
        <f ca="1"/>
        <v>-5729.82</v>
      </c>
      <c r="S628" s="107">
        <f ca="1"/>
        <v>-4271.75</v>
      </c>
      <c r="T628" s="107">
        <f ca="1"/>
        <v>0</v>
      </c>
      <c r="U628" s="107">
        <f ca="1"/>
        <v>2800</v>
      </c>
      <c r="W628" t="str">
        <f ca="1"/>
        <v>Food &amp; Drinks</v>
      </c>
      <c r="X628">
        <f ca="1"/>
        <v>46669</v>
      </c>
      <c r="Y628">
        <f ca="1"/>
        <v>1772.3800000000058</v>
      </c>
      <c r="Z628" t="str">
        <f ca="1"/>
        <v>Acct  1 - US Bank</v>
      </c>
      <c r="AA628" t="str">
        <f ca="1"/>
        <v>Food &amp; Drinks</v>
      </c>
      <c r="AB628">
        <f ca="1"/>
        <v>46669</v>
      </c>
      <c r="AC628">
        <f ca="1"/>
        <v>15321.099999999997</v>
      </c>
      <c r="AD628" t="str">
        <f ca="1"/>
        <v>Acct  2 - Wells Fargo</v>
      </c>
      <c r="AE628" t="str">
        <f ca="1"/>
        <v>Food &amp; Drinks</v>
      </c>
      <c r="AF628">
        <f ca="1"/>
        <v>46669</v>
      </c>
      <c r="AG628">
        <f ca="1"/>
        <v>27936.39</v>
      </c>
      <c r="AH628" t="str">
        <f ca="1"/>
        <v>Acct  3 - ADP</v>
      </c>
      <c r="AI628" t="str">
        <f ca="1"/>
        <v>Food &amp; Drinks</v>
      </c>
      <c r="AJ628">
        <f ca="1"/>
        <v>46669</v>
      </c>
      <c r="AK628">
        <f ca="1"/>
        <v>114.43</v>
      </c>
      <c r="AL628" t="str">
        <f ca="1"/>
        <v>Acct  4 - Marcus</v>
      </c>
      <c r="AM628" t="str">
        <f ca="1"/>
        <v>Food &amp; Drinks</v>
      </c>
      <c r="AN628">
        <f ca="1"/>
        <v>46669</v>
      </c>
      <c r="AO628">
        <f ca="1"/>
        <v>12062.04</v>
      </c>
      <c r="AP628" t="str">
        <f ca="1"/>
        <v>Acct  5 - T.Rowe Price</v>
      </c>
      <c r="AQ628" t="str">
        <f ca="1"/>
        <v>Food &amp; Drinks</v>
      </c>
      <c r="AR628">
        <f ca="1"/>
        <v>46669</v>
      </c>
      <c r="AS628">
        <f ca="1"/>
        <v>-106.03999999999996</v>
      </c>
      <c r="AT628" t="str">
        <f ca="1"/>
        <v>Acct  6 - Platinum</v>
      </c>
      <c r="AU628" t="str">
        <f ca="1"/>
        <v>Food &amp; Drinks</v>
      </c>
      <c r="AV628">
        <f ca="1"/>
        <v>46669</v>
      </c>
      <c r="AW628">
        <f ca="1"/>
        <v>-5729.82</v>
      </c>
      <c r="AX628" t="str">
        <f ca="1"/>
        <v>Acct  7 - Visa Go</v>
      </c>
      <c r="AY628" t="str">
        <f ca="1"/>
        <v>Food &amp; Drinks</v>
      </c>
      <c r="AZ628">
        <f ca="1"/>
        <v>46669</v>
      </c>
      <c r="BA628">
        <f ca="1"/>
        <v>-4271.75</v>
      </c>
      <c r="BB628" t="str">
        <f ca="1"/>
        <v>Acct  8 - CareCredit</v>
      </c>
      <c r="BC628" t="str">
        <f ca="1"/>
        <v>Food &amp; Drinks</v>
      </c>
      <c r="BD628">
        <f ca="1"/>
        <v>46669</v>
      </c>
      <c r="BE628">
        <f ca="1"/>
        <v>0</v>
      </c>
      <c r="BF628" t="str">
        <f ca="1"/>
        <v>Acct  9 - Costco</v>
      </c>
      <c r="BG628" t="str">
        <f ca="1"/>
        <v>Food &amp; Drinks</v>
      </c>
      <c r="BH628">
        <f ca="1"/>
        <v>46669</v>
      </c>
      <c r="BI628">
        <f ca="1"/>
        <v>2800</v>
      </c>
      <c r="BJ628" t="str">
        <f ca="1"/>
        <v xml:space="preserve">Acct 10 - </v>
      </c>
      <c r="BK628" t="str">
        <f ca="1"/>
        <v>Food &amp; Drinks</v>
      </c>
      <c r="BL628">
        <f ca="1"/>
        <v>46669</v>
      </c>
      <c r="BM628">
        <f ca="1"/>
        <v>17093.480000000003</v>
      </c>
      <c r="BN628" t="str">
        <f ca="1"/>
        <v xml:space="preserve"> Checking</v>
      </c>
      <c r="BO628" t="str">
        <f ca="1"/>
        <v>Food &amp; Drinks</v>
      </c>
      <c r="BP628">
        <f ca="1"/>
        <v>46669</v>
      </c>
      <c r="BQ628">
        <f ca="1"/>
        <v>-10107.61</v>
      </c>
      <c r="BR628" t="str">
        <f ca="1"/>
        <v xml:space="preserve"> Credit</v>
      </c>
      <c r="BS628" t="str">
        <f ca="1"/>
        <v>Food &amp; Drinks</v>
      </c>
      <c r="BT628">
        <f ca="1"/>
        <v>46669</v>
      </c>
      <c r="BU628">
        <f ca="1"/>
        <v>40112.86</v>
      </c>
      <c r="BV628" t="str">
        <f ca="1"/>
        <v xml:space="preserve"> Savings</v>
      </c>
      <c r="BW628" t="str">
        <f ca="1"/>
        <v>Food &amp; Drinks</v>
      </c>
      <c r="BX628">
        <f ca="1"/>
        <v>46669</v>
      </c>
      <c r="BY628">
        <f ca="1"/>
        <v>49898.73</v>
      </c>
      <c r="BZ628" t="str">
        <f ca="1"/>
        <v xml:space="preserve"> Net Worth</v>
      </c>
    </row>
    <row r="629" spans="1:78" x14ac:dyDescent="0.25">
      <c r="A629" t="str">
        <f ca="1"/>
        <v>Food &amp; Drinks</v>
      </c>
      <c r="B629" s="8">
        <f ca="1"/>
        <v>46669</v>
      </c>
      <c r="C629" s="107">
        <f ca="1"/>
        <v>1772.3800000000058</v>
      </c>
      <c r="D629" t="str">
        <f ca="1"/>
        <v>Acct  1 - US Bank</v>
      </c>
      <c r="F629" t="str">
        <f ca="1"/>
        <v>Amazon</v>
      </c>
      <c r="G629" s="8">
        <f ca="1"/>
        <v>46669</v>
      </c>
      <c r="H629" s="107">
        <f ca="1"/>
        <v>17077.330000000002</v>
      </c>
      <c r="I629" s="107">
        <f ca="1"/>
        <v>-10107.61</v>
      </c>
      <c r="J629" s="107">
        <f ca="1"/>
        <v>40112.86</v>
      </c>
      <c r="K629" s="107">
        <f ca="1"/>
        <v>49882.58</v>
      </c>
      <c r="L629" s="107">
        <f ca="1"/>
        <v>1756.2300000000057</v>
      </c>
      <c r="M629" s="107">
        <f ca="1"/>
        <v>15321.099999999997</v>
      </c>
      <c r="N629" s="107">
        <f ca="1"/>
        <v>27936.39</v>
      </c>
      <c r="O629" s="107">
        <f ca="1"/>
        <v>114.43</v>
      </c>
      <c r="P629" s="107">
        <f ca="1"/>
        <v>12062.04</v>
      </c>
      <c r="Q629" s="107">
        <f ca="1"/>
        <v>-106.03999999999996</v>
      </c>
      <c r="R629" s="107">
        <f ca="1"/>
        <v>-5729.82</v>
      </c>
      <c r="S629" s="107">
        <f ca="1"/>
        <v>-4271.75</v>
      </c>
      <c r="T629" s="107">
        <f ca="1"/>
        <v>0</v>
      </c>
      <c r="U629" s="107">
        <f ca="1"/>
        <v>2800</v>
      </c>
      <c r="W629" t="str">
        <f ca="1"/>
        <v>Amazon</v>
      </c>
      <c r="X629">
        <f ca="1"/>
        <v>46669</v>
      </c>
      <c r="Y629">
        <f ca="1"/>
        <v>1756.2300000000057</v>
      </c>
      <c r="Z629" t="str">
        <f ca="1"/>
        <v>Acct  1 - US Bank</v>
      </c>
      <c r="AA629" t="str">
        <f ca="1"/>
        <v>Amazon</v>
      </c>
      <c r="AB629">
        <f ca="1"/>
        <v>46669</v>
      </c>
      <c r="AC629">
        <f ca="1"/>
        <v>15321.099999999997</v>
      </c>
      <c r="AD629" t="str">
        <f ca="1"/>
        <v>Acct  2 - Wells Fargo</v>
      </c>
      <c r="AE629" t="str">
        <f ca="1"/>
        <v>Amazon</v>
      </c>
      <c r="AF629">
        <f ca="1"/>
        <v>46669</v>
      </c>
      <c r="AG629">
        <f ca="1"/>
        <v>27936.39</v>
      </c>
      <c r="AH629" t="str">
        <f ca="1"/>
        <v>Acct  3 - ADP</v>
      </c>
      <c r="AI629" t="str">
        <f ca="1"/>
        <v>Amazon</v>
      </c>
      <c r="AJ629">
        <f ca="1"/>
        <v>46669</v>
      </c>
      <c r="AK629">
        <f ca="1"/>
        <v>114.43</v>
      </c>
      <c r="AL629" t="str">
        <f ca="1"/>
        <v>Acct  4 - Marcus</v>
      </c>
      <c r="AM629" t="str">
        <f ca="1"/>
        <v>Amazon</v>
      </c>
      <c r="AN629">
        <f ca="1"/>
        <v>46669</v>
      </c>
      <c r="AO629">
        <f ca="1"/>
        <v>12062.04</v>
      </c>
      <c r="AP629" t="str">
        <f ca="1"/>
        <v>Acct  5 - T.Rowe Price</v>
      </c>
      <c r="AQ629" t="str">
        <f ca="1"/>
        <v>Amazon</v>
      </c>
      <c r="AR629">
        <f ca="1"/>
        <v>46669</v>
      </c>
      <c r="AS629">
        <f ca="1"/>
        <v>-106.03999999999996</v>
      </c>
      <c r="AT629" t="str">
        <f ca="1"/>
        <v>Acct  6 - Platinum</v>
      </c>
      <c r="AU629" t="str">
        <f ca="1"/>
        <v>Amazon</v>
      </c>
      <c r="AV629">
        <f ca="1"/>
        <v>46669</v>
      </c>
      <c r="AW629">
        <f ca="1"/>
        <v>-5729.82</v>
      </c>
      <c r="AX629" t="str">
        <f ca="1"/>
        <v>Acct  7 - Visa Go</v>
      </c>
      <c r="AY629" t="str">
        <f ca="1"/>
        <v>Amazon</v>
      </c>
      <c r="AZ629">
        <f ca="1"/>
        <v>46669</v>
      </c>
      <c r="BA629">
        <f ca="1"/>
        <v>-4271.75</v>
      </c>
      <c r="BB629" t="str">
        <f ca="1"/>
        <v>Acct  8 - CareCredit</v>
      </c>
      <c r="BC629" t="str">
        <f ca="1"/>
        <v>Amazon</v>
      </c>
      <c r="BD629">
        <f ca="1"/>
        <v>46669</v>
      </c>
      <c r="BE629">
        <f ca="1"/>
        <v>0</v>
      </c>
      <c r="BF629" t="str">
        <f ca="1"/>
        <v>Acct  9 - Costco</v>
      </c>
      <c r="BG629" t="str">
        <f ca="1"/>
        <v>Amazon</v>
      </c>
      <c r="BH629">
        <f ca="1"/>
        <v>46669</v>
      </c>
      <c r="BI629">
        <f ca="1"/>
        <v>2800</v>
      </c>
      <c r="BJ629" t="str">
        <f ca="1"/>
        <v xml:space="preserve">Acct 10 - </v>
      </c>
      <c r="BK629" t="str">
        <f ca="1"/>
        <v>Amazon</v>
      </c>
      <c r="BL629">
        <f ca="1"/>
        <v>46669</v>
      </c>
      <c r="BM629">
        <f ca="1"/>
        <v>17077.330000000002</v>
      </c>
      <c r="BN629" t="str">
        <f ca="1"/>
        <v xml:space="preserve"> Checking</v>
      </c>
      <c r="BO629" t="str">
        <f ca="1"/>
        <v>Amazon</v>
      </c>
      <c r="BP629">
        <f ca="1"/>
        <v>46669</v>
      </c>
      <c r="BQ629">
        <f ca="1"/>
        <v>-10107.61</v>
      </c>
      <c r="BR629" t="str">
        <f ca="1"/>
        <v xml:space="preserve"> Credit</v>
      </c>
      <c r="BS629" t="str">
        <f ca="1"/>
        <v>Amazon</v>
      </c>
      <c r="BT629">
        <f ca="1"/>
        <v>46669</v>
      </c>
      <c r="BU629">
        <f ca="1"/>
        <v>40112.86</v>
      </c>
      <c r="BV629" t="str">
        <f ca="1"/>
        <v xml:space="preserve"> Savings</v>
      </c>
      <c r="BW629" t="str">
        <f ca="1"/>
        <v>Amazon</v>
      </c>
      <c r="BX629">
        <f ca="1"/>
        <v>46669</v>
      </c>
      <c r="BY629">
        <f ca="1"/>
        <v>49882.58</v>
      </c>
      <c r="BZ629" t="str">
        <f ca="1"/>
        <v xml:space="preserve"> Net Worth</v>
      </c>
    </row>
    <row r="630" spans="1:78" x14ac:dyDescent="0.25">
      <c r="A630" t="str">
        <f ca="1"/>
        <v>Amazon</v>
      </c>
      <c r="B630" s="8">
        <f ca="1"/>
        <v>46669</v>
      </c>
      <c r="C630" s="107">
        <f ca="1"/>
        <v>1756.2300000000057</v>
      </c>
      <c r="D630" t="str">
        <f ca="1"/>
        <v>Acct  1 - US Bank</v>
      </c>
      <c r="F630" t="str">
        <f ca="1"/>
        <v>Viso Go</v>
      </c>
      <c r="G630" s="8">
        <f ca="1"/>
        <v>46671</v>
      </c>
      <c r="H630" s="107">
        <f ca="1"/>
        <v>16802.330000000002</v>
      </c>
      <c r="I630" s="107">
        <f ca="1"/>
        <v>-9961.61</v>
      </c>
      <c r="J630" s="107">
        <f ca="1"/>
        <v>40112.86</v>
      </c>
      <c r="K630" s="107">
        <f ca="1"/>
        <v>49753.58</v>
      </c>
      <c r="L630" s="107">
        <f ca="1"/>
        <v>1481.2300000000057</v>
      </c>
      <c r="M630" s="107">
        <f ca="1"/>
        <v>15321.099999999997</v>
      </c>
      <c r="N630" s="107">
        <f ca="1"/>
        <v>27936.39</v>
      </c>
      <c r="O630" s="107">
        <f ca="1"/>
        <v>114.43</v>
      </c>
      <c r="P630" s="107">
        <f ca="1"/>
        <v>12062.04</v>
      </c>
      <c r="Q630" s="107">
        <f ca="1"/>
        <v>-106.03999999999996</v>
      </c>
      <c r="R630" s="107">
        <f ca="1"/>
        <v>-5583.82</v>
      </c>
      <c r="S630" s="107">
        <f ca="1"/>
        <v>-4271.75</v>
      </c>
      <c r="T630" s="107">
        <f ca="1"/>
        <v>0</v>
      </c>
      <c r="U630" s="107">
        <f ca="1"/>
        <v>2800</v>
      </c>
      <c r="W630" t="str">
        <f ca="1"/>
        <v>Viso Go</v>
      </c>
      <c r="X630">
        <f ca="1"/>
        <v>46671</v>
      </c>
      <c r="Y630">
        <f ca="1"/>
        <v>1481.2300000000057</v>
      </c>
      <c r="Z630" t="str">
        <f ca="1"/>
        <v>Acct  1 - US Bank</v>
      </c>
      <c r="AA630" t="str">
        <f ca="1"/>
        <v>Viso Go</v>
      </c>
      <c r="AB630">
        <f ca="1"/>
        <v>46671</v>
      </c>
      <c r="AC630">
        <f ca="1"/>
        <v>15321.099999999997</v>
      </c>
      <c r="AD630" t="str">
        <f ca="1"/>
        <v>Acct  2 - Wells Fargo</v>
      </c>
      <c r="AE630" t="str">
        <f ca="1"/>
        <v>Viso Go</v>
      </c>
      <c r="AF630">
        <f ca="1"/>
        <v>46671</v>
      </c>
      <c r="AG630">
        <f ca="1"/>
        <v>27936.39</v>
      </c>
      <c r="AH630" t="str">
        <f ca="1"/>
        <v>Acct  3 - ADP</v>
      </c>
      <c r="AI630" t="str">
        <f ca="1"/>
        <v>Viso Go</v>
      </c>
      <c r="AJ630">
        <f ca="1"/>
        <v>46671</v>
      </c>
      <c r="AK630">
        <f ca="1"/>
        <v>114.43</v>
      </c>
      <c r="AL630" t="str">
        <f ca="1"/>
        <v>Acct  4 - Marcus</v>
      </c>
      <c r="AM630" t="str">
        <f ca="1"/>
        <v>Viso Go</v>
      </c>
      <c r="AN630">
        <f ca="1"/>
        <v>46671</v>
      </c>
      <c r="AO630">
        <f ca="1"/>
        <v>12062.04</v>
      </c>
      <c r="AP630" t="str">
        <f ca="1"/>
        <v>Acct  5 - T.Rowe Price</v>
      </c>
      <c r="AQ630" t="str">
        <f ca="1"/>
        <v>Viso Go</v>
      </c>
      <c r="AR630">
        <f ca="1"/>
        <v>46671</v>
      </c>
      <c r="AS630">
        <f ca="1"/>
        <v>-106.03999999999996</v>
      </c>
      <c r="AT630" t="str">
        <f ca="1"/>
        <v>Acct  6 - Platinum</v>
      </c>
      <c r="AU630" t="str">
        <f ca="1"/>
        <v>Viso Go</v>
      </c>
      <c r="AV630">
        <f ca="1"/>
        <v>46671</v>
      </c>
      <c r="AW630">
        <f ca="1"/>
        <v>-5583.82</v>
      </c>
      <c r="AX630" t="str">
        <f ca="1"/>
        <v>Acct  7 - Visa Go</v>
      </c>
      <c r="AY630" t="str">
        <f ca="1"/>
        <v>Viso Go</v>
      </c>
      <c r="AZ630">
        <f ca="1"/>
        <v>46671</v>
      </c>
      <c r="BA630">
        <f ca="1"/>
        <v>-4271.75</v>
      </c>
      <c r="BB630" t="str">
        <f ca="1"/>
        <v>Acct  8 - CareCredit</v>
      </c>
      <c r="BC630" t="str">
        <f ca="1"/>
        <v>Viso Go</v>
      </c>
      <c r="BD630">
        <f ca="1"/>
        <v>46671</v>
      </c>
      <c r="BE630">
        <f ca="1"/>
        <v>0</v>
      </c>
      <c r="BF630" t="str">
        <f ca="1"/>
        <v>Acct  9 - Costco</v>
      </c>
      <c r="BG630" t="str">
        <f ca="1"/>
        <v>Viso Go</v>
      </c>
      <c r="BH630">
        <f ca="1"/>
        <v>46671</v>
      </c>
      <c r="BI630">
        <f ca="1"/>
        <v>2800</v>
      </c>
      <c r="BJ630" t="str">
        <f ca="1"/>
        <v xml:space="preserve">Acct 10 - </v>
      </c>
      <c r="BK630" t="str">
        <f ca="1"/>
        <v>Viso Go</v>
      </c>
      <c r="BL630">
        <f ca="1"/>
        <v>46671</v>
      </c>
      <c r="BM630">
        <f ca="1"/>
        <v>16802.330000000002</v>
      </c>
      <c r="BN630" t="str">
        <f ca="1"/>
        <v xml:space="preserve"> Checking</v>
      </c>
      <c r="BO630" t="str">
        <f ca="1"/>
        <v>Viso Go</v>
      </c>
      <c r="BP630">
        <f ca="1"/>
        <v>46671</v>
      </c>
      <c r="BQ630">
        <f ca="1"/>
        <v>-9961.61</v>
      </c>
      <c r="BR630" t="str">
        <f ca="1"/>
        <v xml:space="preserve"> Credit</v>
      </c>
      <c r="BS630" t="str">
        <f ca="1"/>
        <v>Viso Go</v>
      </c>
      <c r="BT630">
        <f ca="1"/>
        <v>46671</v>
      </c>
      <c r="BU630">
        <f ca="1"/>
        <v>40112.86</v>
      </c>
      <c r="BV630" t="str">
        <f ca="1"/>
        <v xml:space="preserve"> Savings</v>
      </c>
      <c r="BW630" t="str">
        <f ca="1"/>
        <v>Viso Go</v>
      </c>
      <c r="BX630">
        <f ca="1"/>
        <v>46671</v>
      </c>
      <c r="BY630">
        <f ca="1"/>
        <v>49753.58</v>
      </c>
      <c r="BZ630" t="str">
        <f ca="1"/>
        <v xml:space="preserve"> Net Worth</v>
      </c>
    </row>
    <row r="631" spans="1:78" x14ac:dyDescent="0.25">
      <c r="A631" t="str">
        <f ca="1"/>
        <v>Viso Go</v>
      </c>
      <c r="B631" s="8">
        <f ca="1"/>
        <v>46671</v>
      </c>
      <c r="C631" s="107">
        <f ca="1"/>
        <v>1481.2300000000057</v>
      </c>
      <c r="D631" t="str">
        <f ca="1"/>
        <v>Acct  1 - US Bank</v>
      </c>
      <c r="F631" t="str">
        <f ca="1"/>
        <v>Motorcycle</v>
      </c>
      <c r="G631" s="8">
        <f ca="1"/>
        <v>46676</v>
      </c>
      <c r="H631" s="107">
        <f ca="1"/>
        <v>16651.950000000004</v>
      </c>
      <c r="I631" s="107">
        <f ca="1"/>
        <v>-9961.61</v>
      </c>
      <c r="J631" s="107">
        <f ca="1"/>
        <v>40112.86</v>
      </c>
      <c r="K631" s="107">
        <f ca="1"/>
        <v>49603.200000000004</v>
      </c>
      <c r="L631" s="107">
        <f ca="1"/>
        <v>1330.8500000000058</v>
      </c>
      <c r="M631" s="107">
        <f ca="1"/>
        <v>15321.099999999997</v>
      </c>
      <c r="N631" s="107">
        <f ca="1"/>
        <v>27936.39</v>
      </c>
      <c r="O631" s="107">
        <f ca="1"/>
        <v>114.43</v>
      </c>
      <c r="P631" s="107">
        <f ca="1"/>
        <v>12062.04</v>
      </c>
      <c r="Q631" s="107">
        <f ca="1"/>
        <v>-106.03999999999996</v>
      </c>
      <c r="R631" s="107">
        <f ca="1"/>
        <v>-5583.82</v>
      </c>
      <c r="S631" s="107">
        <f ca="1"/>
        <v>-4271.75</v>
      </c>
      <c r="T631" s="107">
        <f ca="1"/>
        <v>0</v>
      </c>
      <c r="U631" s="107">
        <f ca="1"/>
        <v>2800</v>
      </c>
      <c r="W631" t="str">
        <f ca="1"/>
        <v>Motorcycle</v>
      </c>
      <c r="X631">
        <f ca="1"/>
        <v>46676</v>
      </c>
      <c r="Y631">
        <f ca="1"/>
        <v>1330.8500000000058</v>
      </c>
      <c r="Z631" t="str">
        <f ca="1"/>
        <v>Acct  1 - US Bank</v>
      </c>
      <c r="AA631" t="str">
        <f ca="1"/>
        <v>Motorcycle</v>
      </c>
      <c r="AB631">
        <f ca="1"/>
        <v>46676</v>
      </c>
      <c r="AC631">
        <f ca="1"/>
        <v>15321.099999999997</v>
      </c>
      <c r="AD631" t="str">
        <f ca="1"/>
        <v>Acct  2 - Wells Fargo</v>
      </c>
      <c r="AE631" t="str">
        <f ca="1"/>
        <v>Motorcycle</v>
      </c>
      <c r="AF631">
        <f ca="1"/>
        <v>46676</v>
      </c>
      <c r="AG631">
        <f ca="1"/>
        <v>27936.39</v>
      </c>
      <c r="AH631" t="str">
        <f ca="1"/>
        <v>Acct  3 - ADP</v>
      </c>
      <c r="AI631" t="str">
        <f ca="1"/>
        <v>Motorcycle</v>
      </c>
      <c r="AJ631">
        <f ca="1"/>
        <v>46676</v>
      </c>
      <c r="AK631">
        <f ca="1"/>
        <v>114.43</v>
      </c>
      <c r="AL631" t="str">
        <f ca="1"/>
        <v>Acct  4 - Marcus</v>
      </c>
      <c r="AM631" t="str">
        <f ca="1"/>
        <v>Motorcycle</v>
      </c>
      <c r="AN631">
        <f ca="1"/>
        <v>46676</v>
      </c>
      <c r="AO631">
        <f ca="1"/>
        <v>12062.04</v>
      </c>
      <c r="AP631" t="str">
        <f ca="1"/>
        <v>Acct  5 - T.Rowe Price</v>
      </c>
      <c r="AQ631" t="str">
        <f ca="1"/>
        <v>Motorcycle</v>
      </c>
      <c r="AR631">
        <f ca="1"/>
        <v>46676</v>
      </c>
      <c r="AS631">
        <f ca="1"/>
        <v>-106.03999999999996</v>
      </c>
      <c r="AT631" t="str">
        <f ca="1"/>
        <v>Acct  6 - Platinum</v>
      </c>
      <c r="AU631" t="str">
        <f ca="1"/>
        <v>Motorcycle</v>
      </c>
      <c r="AV631">
        <f ca="1"/>
        <v>46676</v>
      </c>
      <c r="AW631">
        <f ca="1"/>
        <v>-5583.82</v>
      </c>
      <c r="AX631" t="str">
        <f ca="1"/>
        <v>Acct  7 - Visa Go</v>
      </c>
      <c r="AY631" t="str">
        <f ca="1"/>
        <v>Motorcycle</v>
      </c>
      <c r="AZ631">
        <f ca="1"/>
        <v>46676</v>
      </c>
      <c r="BA631">
        <f ca="1"/>
        <v>-4271.75</v>
      </c>
      <c r="BB631" t="str">
        <f ca="1"/>
        <v>Acct  8 - CareCredit</v>
      </c>
      <c r="BC631" t="str">
        <f ca="1"/>
        <v>Motorcycle</v>
      </c>
      <c r="BD631">
        <f ca="1"/>
        <v>46676</v>
      </c>
      <c r="BE631">
        <f ca="1"/>
        <v>0</v>
      </c>
      <c r="BF631" t="str">
        <f ca="1"/>
        <v>Acct  9 - Costco</v>
      </c>
      <c r="BG631" t="str">
        <f ca="1"/>
        <v>Motorcycle</v>
      </c>
      <c r="BH631">
        <f ca="1"/>
        <v>46676</v>
      </c>
      <c r="BI631">
        <f ca="1"/>
        <v>2800</v>
      </c>
      <c r="BJ631" t="str">
        <f ca="1"/>
        <v xml:space="preserve">Acct 10 - </v>
      </c>
      <c r="BK631" t="str">
        <f ca="1"/>
        <v>Motorcycle</v>
      </c>
      <c r="BL631">
        <f ca="1"/>
        <v>46676</v>
      </c>
      <c r="BM631">
        <f ca="1"/>
        <v>16651.950000000004</v>
      </c>
      <c r="BN631" t="str">
        <f ca="1"/>
        <v xml:space="preserve"> Checking</v>
      </c>
      <c r="BO631" t="str">
        <f ca="1"/>
        <v>Motorcycle</v>
      </c>
      <c r="BP631">
        <f ca="1"/>
        <v>46676</v>
      </c>
      <c r="BQ631">
        <f ca="1"/>
        <v>-9961.61</v>
      </c>
      <c r="BR631" t="str">
        <f ca="1"/>
        <v xml:space="preserve"> Credit</v>
      </c>
      <c r="BS631" t="str">
        <f ca="1"/>
        <v>Motorcycle</v>
      </c>
      <c r="BT631">
        <f ca="1"/>
        <v>46676</v>
      </c>
      <c r="BU631">
        <f ca="1"/>
        <v>40112.86</v>
      </c>
      <c r="BV631" t="str">
        <f ca="1"/>
        <v xml:space="preserve"> Savings</v>
      </c>
      <c r="BW631" t="str">
        <f ca="1"/>
        <v>Motorcycle</v>
      </c>
      <c r="BX631">
        <f ca="1"/>
        <v>46676</v>
      </c>
      <c r="BY631">
        <f ca="1"/>
        <v>49603.200000000004</v>
      </c>
      <c r="BZ631" t="str">
        <f ca="1"/>
        <v xml:space="preserve"> Net Worth</v>
      </c>
    </row>
    <row r="632" spans="1:78" x14ac:dyDescent="0.25">
      <c r="A632" t="str">
        <f ca="1"/>
        <v>Motorcycle</v>
      </c>
      <c r="B632" s="8">
        <f ca="1"/>
        <v>46676</v>
      </c>
      <c r="C632" s="107">
        <f ca="1"/>
        <v>1330.8500000000058</v>
      </c>
      <c r="D632" t="str">
        <f ca="1"/>
        <v>Acct  1 - US Bank</v>
      </c>
      <c r="F632" t="str">
        <f ca="1"/>
        <v>Netflix</v>
      </c>
      <c r="G632" s="8">
        <f ca="1"/>
        <v>46680</v>
      </c>
      <c r="H632" s="107">
        <f ca="1"/>
        <v>16626.960000000003</v>
      </c>
      <c r="I632" s="107">
        <f ca="1"/>
        <v>-9961.61</v>
      </c>
      <c r="J632" s="107">
        <f ca="1"/>
        <v>40112.86</v>
      </c>
      <c r="K632" s="107">
        <f ca="1"/>
        <v>49578.210000000006</v>
      </c>
      <c r="L632" s="107">
        <f ca="1"/>
        <v>1305.8600000000058</v>
      </c>
      <c r="M632" s="107">
        <f ca="1"/>
        <v>15321.099999999997</v>
      </c>
      <c r="N632" s="107">
        <f ca="1"/>
        <v>27936.39</v>
      </c>
      <c r="O632" s="107">
        <f ca="1"/>
        <v>114.43</v>
      </c>
      <c r="P632" s="107">
        <f ca="1"/>
        <v>12062.04</v>
      </c>
      <c r="Q632" s="107">
        <f ca="1"/>
        <v>-106.03999999999996</v>
      </c>
      <c r="R632" s="107">
        <f ca="1"/>
        <v>-5583.82</v>
      </c>
      <c r="S632" s="107">
        <f ca="1"/>
        <v>-4271.75</v>
      </c>
      <c r="T632" s="107">
        <f ca="1"/>
        <v>0</v>
      </c>
      <c r="U632" s="107">
        <f ca="1"/>
        <v>2800</v>
      </c>
      <c r="W632" t="str">
        <f ca="1"/>
        <v>Netflix</v>
      </c>
      <c r="X632">
        <f ca="1"/>
        <v>46680</v>
      </c>
      <c r="Y632">
        <f ca="1"/>
        <v>1305.8600000000058</v>
      </c>
      <c r="Z632" t="str">
        <f ca="1"/>
        <v>Acct  1 - US Bank</v>
      </c>
      <c r="AA632" t="str">
        <f ca="1"/>
        <v>Netflix</v>
      </c>
      <c r="AB632">
        <f ca="1"/>
        <v>46680</v>
      </c>
      <c r="AC632">
        <f ca="1"/>
        <v>15321.099999999997</v>
      </c>
      <c r="AD632" t="str">
        <f ca="1"/>
        <v>Acct  2 - Wells Fargo</v>
      </c>
      <c r="AE632" t="str">
        <f ca="1"/>
        <v>Netflix</v>
      </c>
      <c r="AF632">
        <f ca="1"/>
        <v>46680</v>
      </c>
      <c r="AG632">
        <f ca="1"/>
        <v>27936.39</v>
      </c>
      <c r="AH632" t="str">
        <f ca="1"/>
        <v>Acct  3 - ADP</v>
      </c>
      <c r="AI632" t="str">
        <f ca="1"/>
        <v>Netflix</v>
      </c>
      <c r="AJ632">
        <f ca="1"/>
        <v>46680</v>
      </c>
      <c r="AK632">
        <f ca="1"/>
        <v>114.43</v>
      </c>
      <c r="AL632" t="str">
        <f ca="1"/>
        <v>Acct  4 - Marcus</v>
      </c>
      <c r="AM632" t="str">
        <f ca="1"/>
        <v>Netflix</v>
      </c>
      <c r="AN632">
        <f ca="1"/>
        <v>46680</v>
      </c>
      <c r="AO632">
        <f ca="1"/>
        <v>12062.04</v>
      </c>
      <c r="AP632" t="str">
        <f ca="1"/>
        <v>Acct  5 - T.Rowe Price</v>
      </c>
      <c r="AQ632" t="str">
        <f ca="1"/>
        <v>Netflix</v>
      </c>
      <c r="AR632">
        <f ca="1"/>
        <v>46680</v>
      </c>
      <c r="AS632">
        <f ca="1"/>
        <v>-106.03999999999996</v>
      </c>
      <c r="AT632" t="str">
        <f ca="1"/>
        <v>Acct  6 - Platinum</v>
      </c>
      <c r="AU632" t="str">
        <f ca="1"/>
        <v>Netflix</v>
      </c>
      <c r="AV632">
        <f ca="1"/>
        <v>46680</v>
      </c>
      <c r="AW632">
        <f ca="1"/>
        <v>-5583.82</v>
      </c>
      <c r="AX632" t="str">
        <f ca="1"/>
        <v>Acct  7 - Visa Go</v>
      </c>
      <c r="AY632" t="str">
        <f ca="1"/>
        <v>Netflix</v>
      </c>
      <c r="AZ632">
        <f ca="1"/>
        <v>46680</v>
      </c>
      <c r="BA632">
        <f ca="1"/>
        <v>-4271.75</v>
      </c>
      <c r="BB632" t="str">
        <f ca="1"/>
        <v>Acct  8 - CareCredit</v>
      </c>
      <c r="BC632" t="str">
        <f ca="1"/>
        <v>Netflix</v>
      </c>
      <c r="BD632">
        <f ca="1"/>
        <v>46680</v>
      </c>
      <c r="BE632">
        <f ca="1"/>
        <v>0</v>
      </c>
      <c r="BF632" t="str">
        <f ca="1"/>
        <v>Acct  9 - Costco</v>
      </c>
      <c r="BG632" t="str">
        <f ca="1"/>
        <v>Netflix</v>
      </c>
      <c r="BH632">
        <f ca="1"/>
        <v>46680</v>
      </c>
      <c r="BI632">
        <f ca="1"/>
        <v>2800</v>
      </c>
      <c r="BJ632" t="str">
        <f ca="1"/>
        <v xml:space="preserve">Acct 10 - </v>
      </c>
      <c r="BK632" t="str">
        <f ca="1"/>
        <v>Netflix</v>
      </c>
      <c r="BL632">
        <f ca="1"/>
        <v>46680</v>
      </c>
      <c r="BM632">
        <f ca="1"/>
        <v>16626.960000000003</v>
      </c>
      <c r="BN632" t="str">
        <f ca="1"/>
        <v xml:space="preserve"> Checking</v>
      </c>
      <c r="BO632" t="str">
        <f ca="1"/>
        <v>Netflix</v>
      </c>
      <c r="BP632">
        <f ca="1"/>
        <v>46680</v>
      </c>
      <c r="BQ632">
        <f ca="1"/>
        <v>-9961.61</v>
      </c>
      <c r="BR632" t="str">
        <f ca="1"/>
        <v xml:space="preserve"> Credit</v>
      </c>
      <c r="BS632" t="str">
        <f ca="1"/>
        <v>Netflix</v>
      </c>
      <c r="BT632">
        <f ca="1"/>
        <v>46680</v>
      </c>
      <c r="BU632">
        <f ca="1"/>
        <v>40112.86</v>
      </c>
      <c r="BV632" t="str">
        <f ca="1"/>
        <v xml:space="preserve"> Savings</v>
      </c>
      <c r="BW632" t="str">
        <f ca="1"/>
        <v>Netflix</v>
      </c>
      <c r="BX632">
        <f ca="1"/>
        <v>46680</v>
      </c>
      <c r="BY632">
        <f ca="1"/>
        <v>49578.210000000006</v>
      </c>
      <c r="BZ632" t="str">
        <f ca="1"/>
        <v xml:space="preserve"> Net Worth</v>
      </c>
    </row>
    <row r="633" spans="1:78" x14ac:dyDescent="0.25">
      <c r="A633" t="str">
        <f ca="1"/>
        <v>Netflix</v>
      </c>
      <c r="B633" s="8">
        <f ca="1"/>
        <v>46680</v>
      </c>
      <c r="C633" s="107">
        <f ca="1"/>
        <v>1305.8600000000058</v>
      </c>
      <c r="D633" t="str">
        <f ca="1"/>
        <v>Acct  1 - US Bank</v>
      </c>
      <c r="F633" t="str">
        <f ca="1"/>
        <v>Renters</v>
      </c>
      <c r="G633" s="8">
        <f ca="1"/>
        <v>46681</v>
      </c>
      <c r="H633" s="107">
        <f ca="1"/>
        <v>16616.04</v>
      </c>
      <c r="I633" s="107">
        <f ca="1"/>
        <v>-9961.61</v>
      </c>
      <c r="J633" s="107">
        <f ca="1"/>
        <v>40112.86</v>
      </c>
      <c r="K633" s="107">
        <f ca="1"/>
        <v>49567.29</v>
      </c>
      <c r="L633" s="107">
        <f ca="1"/>
        <v>1294.9400000000057</v>
      </c>
      <c r="M633" s="107">
        <f ca="1"/>
        <v>15321.099999999997</v>
      </c>
      <c r="N633" s="107">
        <f ca="1"/>
        <v>27936.39</v>
      </c>
      <c r="O633" s="107">
        <f ca="1"/>
        <v>114.43</v>
      </c>
      <c r="P633" s="107">
        <f ca="1"/>
        <v>12062.04</v>
      </c>
      <c r="Q633" s="107">
        <f ca="1"/>
        <v>-106.03999999999996</v>
      </c>
      <c r="R633" s="107">
        <f ca="1"/>
        <v>-5583.82</v>
      </c>
      <c r="S633" s="107">
        <f ca="1"/>
        <v>-4271.75</v>
      </c>
      <c r="T633" s="107">
        <f ca="1"/>
        <v>0</v>
      </c>
      <c r="U633" s="107">
        <f ca="1"/>
        <v>2800</v>
      </c>
      <c r="W633" t="str">
        <f ca="1"/>
        <v>Renters</v>
      </c>
      <c r="X633">
        <f ca="1"/>
        <v>46681</v>
      </c>
      <c r="Y633">
        <f ca="1"/>
        <v>1294.9400000000057</v>
      </c>
      <c r="Z633" t="str">
        <f ca="1"/>
        <v>Acct  1 - US Bank</v>
      </c>
      <c r="AA633" t="str">
        <f ca="1"/>
        <v>Renters</v>
      </c>
      <c r="AB633">
        <f ca="1"/>
        <v>46681</v>
      </c>
      <c r="AC633">
        <f ca="1"/>
        <v>15321.099999999997</v>
      </c>
      <c r="AD633" t="str">
        <f ca="1"/>
        <v>Acct  2 - Wells Fargo</v>
      </c>
      <c r="AE633" t="str">
        <f ca="1"/>
        <v>Renters</v>
      </c>
      <c r="AF633">
        <f ca="1"/>
        <v>46681</v>
      </c>
      <c r="AG633">
        <f ca="1"/>
        <v>27936.39</v>
      </c>
      <c r="AH633" t="str">
        <f ca="1"/>
        <v>Acct  3 - ADP</v>
      </c>
      <c r="AI633" t="str">
        <f ca="1"/>
        <v>Renters</v>
      </c>
      <c r="AJ633">
        <f ca="1"/>
        <v>46681</v>
      </c>
      <c r="AK633">
        <f ca="1"/>
        <v>114.43</v>
      </c>
      <c r="AL633" t="str">
        <f ca="1"/>
        <v>Acct  4 - Marcus</v>
      </c>
      <c r="AM633" t="str">
        <f ca="1"/>
        <v>Renters</v>
      </c>
      <c r="AN633">
        <f ca="1"/>
        <v>46681</v>
      </c>
      <c r="AO633">
        <f ca="1"/>
        <v>12062.04</v>
      </c>
      <c r="AP633" t="str">
        <f ca="1"/>
        <v>Acct  5 - T.Rowe Price</v>
      </c>
      <c r="AQ633" t="str">
        <f ca="1"/>
        <v>Renters</v>
      </c>
      <c r="AR633">
        <f ca="1"/>
        <v>46681</v>
      </c>
      <c r="AS633">
        <f ca="1"/>
        <v>-106.03999999999996</v>
      </c>
      <c r="AT633" t="str">
        <f ca="1"/>
        <v>Acct  6 - Platinum</v>
      </c>
      <c r="AU633" t="str">
        <f ca="1"/>
        <v>Renters</v>
      </c>
      <c r="AV633">
        <f ca="1"/>
        <v>46681</v>
      </c>
      <c r="AW633">
        <f ca="1"/>
        <v>-5583.82</v>
      </c>
      <c r="AX633" t="str">
        <f ca="1"/>
        <v>Acct  7 - Visa Go</v>
      </c>
      <c r="AY633" t="str">
        <f ca="1"/>
        <v>Renters</v>
      </c>
      <c r="AZ633">
        <f ca="1"/>
        <v>46681</v>
      </c>
      <c r="BA633">
        <f ca="1"/>
        <v>-4271.75</v>
      </c>
      <c r="BB633" t="str">
        <f ca="1"/>
        <v>Acct  8 - CareCredit</v>
      </c>
      <c r="BC633" t="str">
        <f ca="1"/>
        <v>Renters</v>
      </c>
      <c r="BD633">
        <f ca="1"/>
        <v>46681</v>
      </c>
      <c r="BE633">
        <f ca="1"/>
        <v>0</v>
      </c>
      <c r="BF633" t="str">
        <f ca="1"/>
        <v>Acct  9 - Costco</v>
      </c>
      <c r="BG633" t="str">
        <f ca="1"/>
        <v>Renters</v>
      </c>
      <c r="BH633">
        <f ca="1"/>
        <v>46681</v>
      </c>
      <c r="BI633">
        <f ca="1"/>
        <v>2800</v>
      </c>
      <c r="BJ633" t="str">
        <f ca="1"/>
        <v xml:space="preserve">Acct 10 - </v>
      </c>
      <c r="BK633" t="str">
        <f ca="1"/>
        <v>Renters</v>
      </c>
      <c r="BL633">
        <f ca="1"/>
        <v>46681</v>
      </c>
      <c r="BM633">
        <f ca="1"/>
        <v>16616.04</v>
      </c>
      <c r="BN633" t="str">
        <f ca="1"/>
        <v xml:space="preserve"> Checking</v>
      </c>
      <c r="BO633" t="str">
        <f ca="1"/>
        <v>Renters</v>
      </c>
      <c r="BP633">
        <f ca="1"/>
        <v>46681</v>
      </c>
      <c r="BQ633">
        <f ca="1"/>
        <v>-9961.61</v>
      </c>
      <c r="BR633" t="str">
        <f ca="1"/>
        <v xml:space="preserve"> Credit</v>
      </c>
      <c r="BS633" t="str">
        <f ca="1"/>
        <v>Renters</v>
      </c>
      <c r="BT633">
        <f ca="1"/>
        <v>46681</v>
      </c>
      <c r="BU633">
        <f ca="1"/>
        <v>40112.86</v>
      </c>
      <c r="BV633" t="str">
        <f ca="1"/>
        <v xml:space="preserve"> Savings</v>
      </c>
      <c r="BW633" t="str">
        <f ca="1"/>
        <v>Renters</v>
      </c>
      <c r="BX633">
        <f ca="1"/>
        <v>46681</v>
      </c>
      <c r="BY633">
        <f ca="1"/>
        <v>49567.29</v>
      </c>
      <c r="BZ633" t="str">
        <f ca="1"/>
        <v xml:space="preserve"> Net Worth</v>
      </c>
    </row>
    <row r="634" spans="1:78" x14ac:dyDescent="0.25">
      <c r="A634" t="str">
        <f ca="1"/>
        <v>Renters</v>
      </c>
      <c r="B634" s="8">
        <f ca="1"/>
        <v>46681</v>
      </c>
      <c r="C634" s="107">
        <f ca="1"/>
        <v>1294.9400000000057</v>
      </c>
      <c r="D634" t="str">
        <f ca="1"/>
        <v>Acct  1 - US Bank</v>
      </c>
      <c r="F634" t="str">
        <f ca="1"/>
        <v>Paycheck</v>
      </c>
      <c r="G634" s="8">
        <f ca="1"/>
        <v>46682</v>
      </c>
      <c r="H634" s="107">
        <f ca="1"/>
        <v>18216.04</v>
      </c>
      <c r="I634" s="107">
        <f ca="1"/>
        <v>-9961.61</v>
      </c>
      <c r="J634" s="107">
        <f ca="1"/>
        <v>40112.86</v>
      </c>
      <c r="K634" s="107">
        <f ca="1"/>
        <v>51167.29</v>
      </c>
      <c r="L634" s="107">
        <f ca="1"/>
        <v>2434.940000000006</v>
      </c>
      <c r="M634" s="107">
        <f ca="1"/>
        <v>15781.099999999997</v>
      </c>
      <c r="N634" s="107">
        <f ca="1"/>
        <v>27936.39</v>
      </c>
      <c r="O634" s="107">
        <f ca="1"/>
        <v>114.43</v>
      </c>
      <c r="P634" s="107">
        <f ca="1"/>
        <v>12062.04</v>
      </c>
      <c r="Q634" s="107">
        <f ca="1"/>
        <v>-106.03999999999996</v>
      </c>
      <c r="R634" s="107">
        <f ca="1"/>
        <v>-5583.82</v>
      </c>
      <c r="S634" s="107">
        <f ca="1"/>
        <v>-4271.75</v>
      </c>
      <c r="T634" s="107">
        <f ca="1"/>
        <v>0</v>
      </c>
      <c r="U634" s="107">
        <f ca="1"/>
        <v>2800</v>
      </c>
      <c r="W634" t="str">
        <f ca="1"/>
        <v>Paycheck</v>
      </c>
      <c r="X634">
        <f ca="1"/>
        <v>46682</v>
      </c>
      <c r="Y634">
        <f ca="1"/>
        <v>2434.940000000006</v>
      </c>
      <c r="Z634" t="str">
        <f ca="1"/>
        <v>Acct  1 - US Bank</v>
      </c>
      <c r="AA634" t="str">
        <f ca="1"/>
        <v>Paycheck</v>
      </c>
      <c r="AB634">
        <f ca="1"/>
        <v>46682</v>
      </c>
      <c r="AC634">
        <f ca="1"/>
        <v>15781.099999999997</v>
      </c>
      <c r="AD634" t="str">
        <f ca="1"/>
        <v>Acct  2 - Wells Fargo</v>
      </c>
      <c r="AE634" t="str">
        <f ca="1"/>
        <v>Paycheck</v>
      </c>
      <c r="AF634">
        <f ca="1"/>
        <v>46682</v>
      </c>
      <c r="AG634">
        <f ca="1"/>
        <v>27936.39</v>
      </c>
      <c r="AH634" t="str">
        <f ca="1"/>
        <v>Acct  3 - ADP</v>
      </c>
      <c r="AI634" t="str">
        <f ca="1"/>
        <v>Paycheck</v>
      </c>
      <c r="AJ634">
        <f ca="1"/>
        <v>46682</v>
      </c>
      <c r="AK634">
        <f ca="1"/>
        <v>114.43</v>
      </c>
      <c r="AL634" t="str">
        <f ca="1"/>
        <v>Acct  4 - Marcus</v>
      </c>
      <c r="AM634" t="str">
        <f ca="1"/>
        <v>Paycheck</v>
      </c>
      <c r="AN634">
        <f ca="1"/>
        <v>46682</v>
      </c>
      <c r="AO634">
        <f ca="1"/>
        <v>12062.04</v>
      </c>
      <c r="AP634" t="str">
        <f ca="1"/>
        <v>Acct  5 - T.Rowe Price</v>
      </c>
      <c r="AQ634" t="str">
        <f ca="1"/>
        <v>Paycheck</v>
      </c>
      <c r="AR634">
        <f ca="1"/>
        <v>46682</v>
      </c>
      <c r="AS634">
        <f ca="1"/>
        <v>-106.03999999999996</v>
      </c>
      <c r="AT634" t="str">
        <f ca="1"/>
        <v>Acct  6 - Platinum</v>
      </c>
      <c r="AU634" t="str">
        <f ca="1"/>
        <v>Paycheck</v>
      </c>
      <c r="AV634">
        <f ca="1"/>
        <v>46682</v>
      </c>
      <c r="AW634">
        <f ca="1"/>
        <v>-5583.82</v>
      </c>
      <c r="AX634" t="str">
        <f ca="1"/>
        <v>Acct  7 - Visa Go</v>
      </c>
      <c r="AY634" t="str">
        <f ca="1"/>
        <v>Paycheck</v>
      </c>
      <c r="AZ634">
        <f ca="1"/>
        <v>46682</v>
      </c>
      <c r="BA634">
        <f ca="1"/>
        <v>-4271.75</v>
      </c>
      <c r="BB634" t="str">
        <f ca="1"/>
        <v>Acct  8 - CareCredit</v>
      </c>
      <c r="BC634" t="str">
        <f ca="1"/>
        <v>Paycheck</v>
      </c>
      <c r="BD634">
        <f ca="1"/>
        <v>46682</v>
      </c>
      <c r="BE634">
        <f ca="1"/>
        <v>0</v>
      </c>
      <c r="BF634" t="str">
        <f ca="1"/>
        <v>Acct  9 - Costco</v>
      </c>
      <c r="BG634" t="str">
        <f ca="1"/>
        <v>Paycheck</v>
      </c>
      <c r="BH634">
        <f ca="1"/>
        <v>46682</v>
      </c>
      <c r="BI634">
        <f ca="1"/>
        <v>2800</v>
      </c>
      <c r="BJ634" t="str">
        <f ca="1"/>
        <v xml:space="preserve">Acct 10 - </v>
      </c>
      <c r="BK634" t="str">
        <f ca="1"/>
        <v>Paycheck</v>
      </c>
      <c r="BL634">
        <f ca="1"/>
        <v>46682</v>
      </c>
      <c r="BM634">
        <f ca="1"/>
        <v>18216.04</v>
      </c>
      <c r="BN634" t="str">
        <f ca="1"/>
        <v xml:space="preserve"> Checking</v>
      </c>
      <c r="BO634" t="str">
        <f ca="1"/>
        <v>Paycheck</v>
      </c>
      <c r="BP634">
        <f ca="1"/>
        <v>46682</v>
      </c>
      <c r="BQ634">
        <f ca="1"/>
        <v>-9961.61</v>
      </c>
      <c r="BR634" t="str">
        <f ca="1"/>
        <v xml:space="preserve"> Credit</v>
      </c>
      <c r="BS634" t="str">
        <f ca="1"/>
        <v>Paycheck</v>
      </c>
      <c r="BT634">
        <f ca="1"/>
        <v>46682</v>
      </c>
      <c r="BU634">
        <f ca="1"/>
        <v>40112.86</v>
      </c>
      <c r="BV634" t="str">
        <f ca="1"/>
        <v xml:space="preserve"> Savings</v>
      </c>
      <c r="BW634" t="str">
        <f ca="1"/>
        <v>Paycheck</v>
      </c>
      <c r="BX634">
        <f ca="1"/>
        <v>46682</v>
      </c>
      <c r="BY634">
        <f ca="1"/>
        <v>51167.29</v>
      </c>
      <c r="BZ634" t="str">
        <f ca="1"/>
        <v xml:space="preserve"> Net Worth</v>
      </c>
    </row>
    <row r="635" spans="1:78" x14ac:dyDescent="0.25">
      <c r="A635" t="str">
        <f ca="1"/>
        <v>Paycheck</v>
      </c>
      <c r="B635" s="8">
        <f ca="1"/>
        <v>46682</v>
      </c>
      <c r="C635" s="107">
        <f ca="1"/>
        <v>2434.940000000006</v>
      </c>
      <c r="D635" t="str">
        <f ca="1"/>
        <v>Acct  1 - US Bank</v>
      </c>
      <c r="F635" t="str">
        <f ca="1"/>
        <v>Ameritas</v>
      </c>
      <c r="G635" s="8">
        <f ca="1"/>
        <v>46682</v>
      </c>
      <c r="H635" s="107">
        <f ca="1"/>
        <v>18216.04</v>
      </c>
      <c r="I635" s="107">
        <f ca="1"/>
        <v>-9961.61</v>
      </c>
      <c r="J635" s="107">
        <f ca="1"/>
        <v>40224.86</v>
      </c>
      <c r="K635" s="107">
        <f ca="1"/>
        <v>51279.29</v>
      </c>
      <c r="L635" s="107">
        <f ca="1"/>
        <v>2434.940000000006</v>
      </c>
      <c r="M635" s="107">
        <f ca="1"/>
        <v>15781.099999999997</v>
      </c>
      <c r="N635" s="107">
        <f ca="1"/>
        <v>28048.39</v>
      </c>
      <c r="O635" s="107">
        <f ca="1"/>
        <v>114.43</v>
      </c>
      <c r="P635" s="107">
        <f ca="1"/>
        <v>12062.04</v>
      </c>
      <c r="Q635" s="107">
        <f ca="1"/>
        <v>-106.03999999999996</v>
      </c>
      <c r="R635" s="107">
        <f ca="1"/>
        <v>-5583.82</v>
      </c>
      <c r="S635" s="107">
        <f ca="1"/>
        <v>-4271.75</v>
      </c>
      <c r="T635" s="107">
        <f ca="1"/>
        <v>0</v>
      </c>
      <c r="U635" s="107">
        <f ca="1"/>
        <v>2800</v>
      </c>
      <c r="W635" t="str">
        <f ca="1"/>
        <v>Ameritas</v>
      </c>
      <c r="X635">
        <f ca="1"/>
        <v>46682</v>
      </c>
      <c r="Y635">
        <f ca="1"/>
        <v>2434.940000000006</v>
      </c>
      <c r="Z635" t="str">
        <f ca="1"/>
        <v>Acct  1 - US Bank</v>
      </c>
      <c r="AA635" t="str">
        <f ca="1"/>
        <v>Ameritas</v>
      </c>
      <c r="AB635">
        <f ca="1"/>
        <v>46682</v>
      </c>
      <c r="AC635">
        <f ca="1"/>
        <v>15781.099999999997</v>
      </c>
      <c r="AD635" t="str">
        <f ca="1"/>
        <v>Acct  2 - Wells Fargo</v>
      </c>
      <c r="AE635" t="str">
        <f ca="1"/>
        <v>Ameritas</v>
      </c>
      <c r="AF635">
        <f ca="1"/>
        <v>46682</v>
      </c>
      <c r="AG635">
        <f ca="1"/>
        <v>28048.39</v>
      </c>
      <c r="AH635" t="str">
        <f ca="1"/>
        <v>Acct  3 - ADP</v>
      </c>
      <c r="AI635" t="str">
        <f ca="1"/>
        <v>Ameritas</v>
      </c>
      <c r="AJ635">
        <f ca="1"/>
        <v>46682</v>
      </c>
      <c r="AK635">
        <f ca="1"/>
        <v>114.43</v>
      </c>
      <c r="AL635" t="str">
        <f ca="1"/>
        <v>Acct  4 - Marcus</v>
      </c>
      <c r="AM635" t="str">
        <f ca="1"/>
        <v>Ameritas</v>
      </c>
      <c r="AN635">
        <f ca="1"/>
        <v>46682</v>
      </c>
      <c r="AO635">
        <f ca="1"/>
        <v>12062.04</v>
      </c>
      <c r="AP635" t="str">
        <f ca="1"/>
        <v>Acct  5 - T.Rowe Price</v>
      </c>
      <c r="AQ635" t="str">
        <f ca="1"/>
        <v>Ameritas</v>
      </c>
      <c r="AR635">
        <f ca="1"/>
        <v>46682</v>
      </c>
      <c r="AS635">
        <f ca="1"/>
        <v>-106.03999999999996</v>
      </c>
      <c r="AT635" t="str">
        <f ca="1"/>
        <v>Acct  6 - Platinum</v>
      </c>
      <c r="AU635" t="str">
        <f ca="1"/>
        <v>Ameritas</v>
      </c>
      <c r="AV635">
        <f ca="1"/>
        <v>46682</v>
      </c>
      <c r="AW635">
        <f ca="1"/>
        <v>-5583.82</v>
      </c>
      <c r="AX635" t="str">
        <f ca="1"/>
        <v>Acct  7 - Visa Go</v>
      </c>
      <c r="AY635" t="str">
        <f ca="1"/>
        <v>Ameritas</v>
      </c>
      <c r="AZ635">
        <f ca="1"/>
        <v>46682</v>
      </c>
      <c r="BA635">
        <f ca="1"/>
        <v>-4271.75</v>
      </c>
      <c r="BB635" t="str">
        <f ca="1"/>
        <v>Acct  8 - CareCredit</v>
      </c>
      <c r="BC635" t="str">
        <f ca="1"/>
        <v>Ameritas</v>
      </c>
      <c r="BD635">
        <f ca="1"/>
        <v>46682</v>
      </c>
      <c r="BE635">
        <f ca="1"/>
        <v>0</v>
      </c>
      <c r="BF635" t="str">
        <f ca="1"/>
        <v>Acct  9 - Costco</v>
      </c>
      <c r="BG635" t="str">
        <f ca="1"/>
        <v>Ameritas</v>
      </c>
      <c r="BH635">
        <f ca="1"/>
        <v>46682</v>
      </c>
      <c r="BI635">
        <f ca="1"/>
        <v>2800</v>
      </c>
      <c r="BJ635" t="str">
        <f ca="1"/>
        <v xml:space="preserve">Acct 10 - </v>
      </c>
      <c r="BK635" t="str">
        <f ca="1"/>
        <v>Ameritas</v>
      </c>
      <c r="BL635">
        <f ca="1"/>
        <v>46682</v>
      </c>
      <c r="BM635">
        <f ca="1"/>
        <v>18216.04</v>
      </c>
      <c r="BN635" t="str">
        <f ca="1"/>
        <v xml:space="preserve"> Checking</v>
      </c>
      <c r="BO635" t="str">
        <f ca="1"/>
        <v>Ameritas</v>
      </c>
      <c r="BP635">
        <f ca="1"/>
        <v>46682</v>
      </c>
      <c r="BQ635">
        <f ca="1"/>
        <v>-9961.61</v>
      </c>
      <c r="BR635" t="str">
        <f ca="1"/>
        <v xml:space="preserve"> Credit</v>
      </c>
      <c r="BS635" t="str">
        <f ca="1"/>
        <v>Ameritas</v>
      </c>
      <c r="BT635">
        <f ca="1"/>
        <v>46682</v>
      </c>
      <c r="BU635">
        <f ca="1"/>
        <v>40224.86</v>
      </c>
      <c r="BV635" t="str">
        <f ca="1"/>
        <v xml:space="preserve"> Savings</v>
      </c>
      <c r="BW635" t="str">
        <f ca="1"/>
        <v>Ameritas</v>
      </c>
      <c r="BX635">
        <f ca="1"/>
        <v>46682</v>
      </c>
      <c r="BY635">
        <f ca="1"/>
        <v>51279.29</v>
      </c>
      <c r="BZ635" t="str">
        <f ca="1"/>
        <v xml:space="preserve"> Net Worth</v>
      </c>
    </row>
    <row r="636" spans="1:78" x14ac:dyDescent="0.25">
      <c r="A636" t="str">
        <f ca="1"/>
        <v>Ameritas</v>
      </c>
      <c r="B636" s="8">
        <f ca="1"/>
        <v>46682</v>
      </c>
      <c r="C636" s="107">
        <f ca="1"/>
        <v>2434.940000000006</v>
      </c>
      <c r="D636" t="str">
        <f ca="1"/>
        <v>Acct  1 - US Bank</v>
      </c>
      <c r="F636" t="str">
        <f ca="1"/>
        <v>Groceries</v>
      </c>
      <c r="G636" s="8">
        <f ca="1"/>
        <v>46683</v>
      </c>
      <c r="H636" s="107">
        <f ca="1"/>
        <v>18016.04</v>
      </c>
      <c r="I636" s="107">
        <f ca="1"/>
        <v>-9961.61</v>
      </c>
      <c r="J636" s="107">
        <f ca="1"/>
        <v>40224.86</v>
      </c>
      <c r="K636" s="107">
        <f ca="1"/>
        <v>51079.29</v>
      </c>
      <c r="L636" s="107">
        <f ca="1"/>
        <v>2434.940000000006</v>
      </c>
      <c r="M636" s="107">
        <f ca="1"/>
        <v>15581.099999999997</v>
      </c>
      <c r="N636" s="107">
        <f ca="1"/>
        <v>28048.39</v>
      </c>
      <c r="O636" s="107">
        <f ca="1"/>
        <v>114.43</v>
      </c>
      <c r="P636" s="107">
        <f ca="1"/>
        <v>12062.04</v>
      </c>
      <c r="Q636" s="107">
        <f ca="1"/>
        <v>-106.03999999999996</v>
      </c>
      <c r="R636" s="107">
        <f ca="1"/>
        <v>-5583.82</v>
      </c>
      <c r="S636" s="107">
        <f ca="1"/>
        <v>-4271.75</v>
      </c>
      <c r="T636" s="107">
        <f ca="1"/>
        <v>0</v>
      </c>
      <c r="U636" s="107">
        <f ca="1"/>
        <v>2800</v>
      </c>
      <c r="W636" t="str">
        <f ca="1"/>
        <v>Groceries</v>
      </c>
      <c r="X636">
        <f ca="1"/>
        <v>46683</v>
      </c>
      <c r="Y636">
        <f ca="1"/>
        <v>2434.940000000006</v>
      </c>
      <c r="Z636" t="str">
        <f ca="1"/>
        <v>Acct  1 - US Bank</v>
      </c>
      <c r="AA636" t="str">
        <f ca="1"/>
        <v>Groceries</v>
      </c>
      <c r="AB636">
        <f ca="1"/>
        <v>46683</v>
      </c>
      <c r="AC636">
        <f ca="1"/>
        <v>15581.099999999997</v>
      </c>
      <c r="AD636" t="str">
        <f ca="1"/>
        <v>Acct  2 - Wells Fargo</v>
      </c>
      <c r="AE636" t="str">
        <f ca="1"/>
        <v>Groceries</v>
      </c>
      <c r="AF636">
        <f ca="1"/>
        <v>46683</v>
      </c>
      <c r="AG636">
        <f ca="1"/>
        <v>28048.39</v>
      </c>
      <c r="AH636" t="str">
        <f ca="1"/>
        <v>Acct  3 - ADP</v>
      </c>
      <c r="AI636" t="str">
        <f ca="1"/>
        <v>Groceries</v>
      </c>
      <c r="AJ636">
        <f ca="1"/>
        <v>46683</v>
      </c>
      <c r="AK636">
        <f ca="1"/>
        <v>114.43</v>
      </c>
      <c r="AL636" t="str">
        <f ca="1"/>
        <v>Acct  4 - Marcus</v>
      </c>
      <c r="AM636" t="str">
        <f ca="1"/>
        <v>Groceries</v>
      </c>
      <c r="AN636">
        <f ca="1"/>
        <v>46683</v>
      </c>
      <c r="AO636">
        <f ca="1"/>
        <v>12062.04</v>
      </c>
      <c r="AP636" t="str">
        <f ca="1"/>
        <v>Acct  5 - T.Rowe Price</v>
      </c>
      <c r="AQ636" t="str">
        <f ca="1"/>
        <v>Groceries</v>
      </c>
      <c r="AR636">
        <f ca="1"/>
        <v>46683</v>
      </c>
      <c r="AS636">
        <f ca="1"/>
        <v>-106.03999999999996</v>
      </c>
      <c r="AT636" t="str">
        <f ca="1"/>
        <v>Acct  6 - Platinum</v>
      </c>
      <c r="AU636" t="str">
        <f ca="1"/>
        <v>Groceries</v>
      </c>
      <c r="AV636">
        <f ca="1"/>
        <v>46683</v>
      </c>
      <c r="AW636">
        <f ca="1"/>
        <v>-5583.82</v>
      </c>
      <c r="AX636" t="str">
        <f ca="1"/>
        <v>Acct  7 - Visa Go</v>
      </c>
      <c r="AY636" t="str">
        <f ca="1"/>
        <v>Groceries</v>
      </c>
      <c r="AZ636">
        <f ca="1"/>
        <v>46683</v>
      </c>
      <c r="BA636">
        <f ca="1"/>
        <v>-4271.75</v>
      </c>
      <c r="BB636" t="str">
        <f ca="1"/>
        <v>Acct  8 - CareCredit</v>
      </c>
      <c r="BC636" t="str">
        <f ca="1"/>
        <v>Groceries</v>
      </c>
      <c r="BD636">
        <f ca="1"/>
        <v>46683</v>
      </c>
      <c r="BE636">
        <f ca="1"/>
        <v>0</v>
      </c>
      <c r="BF636" t="str">
        <f ca="1"/>
        <v>Acct  9 - Costco</v>
      </c>
      <c r="BG636" t="str">
        <f ca="1"/>
        <v>Groceries</v>
      </c>
      <c r="BH636">
        <f ca="1"/>
        <v>46683</v>
      </c>
      <c r="BI636">
        <f ca="1"/>
        <v>2800</v>
      </c>
      <c r="BJ636" t="str">
        <f ca="1"/>
        <v xml:space="preserve">Acct 10 - </v>
      </c>
      <c r="BK636" t="str">
        <f ca="1"/>
        <v>Groceries</v>
      </c>
      <c r="BL636">
        <f ca="1"/>
        <v>46683</v>
      </c>
      <c r="BM636">
        <f ca="1"/>
        <v>18016.04</v>
      </c>
      <c r="BN636" t="str">
        <f ca="1"/>
        <v xml:space="preserve"> Checking</v>
      </c>
      <c r="BO636" t="str">
        <f ca="1"/>
        <v>Groceries</v>
      </c>
      <c r="BP636">
        <f ca="1"/>
        <v>46683</v>
      </c>
      <c r="BQ636">
        <f ca="1"/>
        <v>-9961.61</v>
      </c>
      <c r="BR636" t="str">
        <f ca="1"/>
        <v xml:space="preserve"> Credit</v>
      </c>
      <c r="BS636" t="str">
        <f ca="1"/>
        <v>Groceries</v>
      </c>
      <c r="BT636">
        <f ca="1"/>
        <v>46683</v>
      </c>
      <c r="BU636">
        <f ca="1"/>
        <v>40224.86</v>
      </c>
      <c r="BV636" t="str">
        <f ca="1"/>
        <v xml:space="preserve"> Savings</v>
      </c>
      <c r="BW636" t="str">
        <f ca="1"/>
        <v>Groceries</v>
      </c>
      <c r="BX636">
        <f ca="1"/>
        <v>46683</v>
      </c>
      <c r="BY636">
        <f ca="1"/>
        <v>51079.29</v>
      </c>
      <c r="BZ636" t="str">
        <f ca="1"/>
        <v xml:space="preserve"> Net Worth</v>
      </c>
    </row>
    <row r="637" spans="1:78" x14ac:dyDescent="0.25">
      <c r="A637" t="str">
        <f ca="1"/>
        <v>Groceries</v>
      </c>
      <c r="B637" s="8">
        <f ca="1"/>
        <v>46683</v>
      </c>
      <c r="C637" s="107">
        <f ca="1"/>
        <v>2434.940000000006</v>
      </c>
      <c r="D637" t="str">
        <f ca="1"/>
        <v>Acct  1 - US Bank</v>
      </c>
      <c r="F637" t="str">
        <f ca="1"/>
        <v>Food &amp; Drinks</v>
      </c>
      <c r="G637" s="8">
        <f ca="1"/>
        <v>46683</v>
      </c>
      <c r="H637" s="107">
        <f ca="1"/>
        <v>17816.04</v>
      </c>
      <c r="I637" s="107">
        <f ca="1"/>
        <v>-9961.61</v>
      </c>
      <c r="J637" s="107">
        <f ca="1"/>
        <v>40224.86</v>
      </c>
      <c r="K637" s="107">
        <f ca="1"/>
        <v>50879.29</v>
      </c>
      <c r="L637" s="107">
        <f ca="1"/>
        <v>2434.940000000006</v>
      </c>
      <c r="M637" s="107">
        <f ca="1"/>
        <v>15381.099999999997</v>
      </c>
      <c r="N637" s="107">
        <f ca="1"/>
        <v>28048.39</v>
      </c>
      <c r="O637" s="107">
        <f ca="1"/>
        <v>114.43</v>
      </c>
      <c r="P637" s="107">
        <f ca="1"/>
        <v>12062.04</v>
      </c>
      <c r="Q637" s="107">
        <f ca="1"/>
        <v>-106.03999999999996</v>
      </c>
      <c r="R637" s="107">
        <f ca="1"/>
        <v>-5583.82</v>
      </c>
      <c r="S637" s="107">
        <f ca="1"/>
        <v>-4271.75</v>
      </c>
      <c r="T637" s="107">
        <f ca="1"/>
        <v>0</v>
      </c>
      <c r="U637" s="107">
        <f ca="1"/>
        <v>2800</v>
      </c>
      <c r="W637" t="str">
        <f ca="1"/>
        <v>Food &amp; Drinks</v>
      </c>
      <c r="X637">
        <f ca="1"/>
        <v>46683</v>
      </c>
      <c r="Y637">
        <f ca="1"/>
        <v>2434.940000000006</v>
      </c>
      <c r="Z637" t="str">
        <f ca="1"/>
        <v>Acct  1 - US Bank</v>
      </c>
      <c r="AA637" t="str">
        <f ca="1"/>
        <v>Food &amp; Drinks</v>
      </c>
      <c r="AB637">
        <f ca="1"/>
        <v>46683</v>
      </c>
      <c r="AC637">
        <f ca="1"/>
        <v>15381.099999999997</v>
      </c>
      <c r="AD637" t="str">
        <f ca="1"/>
        <v>Acct  2 - Wells Fargo</v>
      </c>
      <c r="AE637" t="str">
        <f ca="1"/>
        <v>Food &amp; Drinks</v>
      </c>
      <c r="AF637">
        <f ca="1"/>
        <v>46683</v>
      </c>
      <c r="AG637">
        <f ca="1"/>
        <v>28048.39</v>
      </c>
      <c r="AH637" t="str">
        <f ca="1"/>
        <v>Acct  3 - ADP</v>
      </c>
      <c r="AI637" t="str">
        <f ca="1"/>
        <v>Food &amp; Drinks</v>
      </c>
      <c r="AJ637">
        <f ca="1"/>
        <v>46683</v>
      </c>
      <c r="AK637">
        <f ca="1"/>
        <v>114.43</v>
      </c>
      <c r="AL637" t="str">
        <f ca="1"/>
        <v>Acct  4 - Marcus</v>
      </c>
      <c r="AM637" t="str">
        <f ca="1"/>
        <v>Food &amp; Drinks</v>
      </c>
      <c r="AN637">
        <f ca="1"/>
        <v>46683</v>
      </c>
      <c r="AO637">
        <f ca="1"/>
        <v>12062.04</v>
      </c>
      <c r="AP637" t="str">
        <f ca="1"/>
        <v>Acct  5 - T.Rowe Price</v>
      </c>
      <c r="AQ637" t="str">
        <f ca="1"/>
        <v>Food &amp; Drinks</v>
      </c>
      <c r="AR637">
        <f ca="1"/>
        <v>46683</v>
      </c>
      <c r="AS637">
        <f ca="1"/>
        <v>-106.03999999999996</v>
      </c>
      <c r="AT637" t="str">
        <f ca="1"/>
        <v>Acct  6 - Platinum</v>
      </c>
      <c r="AU637" t="str">
        <f ca="1"/>
        <v>Food &amp; Drinks</v>
      </c>
      <c r="AV637">
        <f ca="1"/>
        <v>46683</v>
      </c>
      <c r="AW637">
        <f ca="1"/>
        <v>-5583.82</v>
      </c>
      <c r="AX637" t="str">
        <f ca="1"/>
        <v>Acct  7 - Visa Go</v>
      </c>
      <c r="AY637" t="str">
        <f ca="1"/>
        <v>Food &amp; Drinks</v>
      </c>
      <c r="AZ637">
        <f ca="1"/>
        <v>46683</v>
      </c>
      <c r="BA637">
        <f ca="1"/>
        <v>-4271.75</v>
      </c>
      <c r="BB637" t="str">
        <f ca="1"/>
        <v>Acct  8 - CareCredit</v>
      </c>
      <c r="BC637" t="str">
        <f ca="1"/>
        <v>Food &amp; Drinks</v>
      </c>
      <c r="BD637">
        <f ca="1"/>
        <v>46683</v>
      </c>
      <c r="BE637">
        <f ca="1"/>
        <v>0</v>
      </c>
      <c r="BF637" t="str">
        <f ca="1"/>
        <v>Acct  9 - Costco</v>
      </c>
      <c r="BG637" t="str">
        <f ca="1"/>
        <v>Food &amp; Drinks</v>
      </c>
      <c r="BH637">
        <f ca="1"/>
        <v>46683</v>
      </c>
      <c r="BI637">
        <f ca="1"/>
        <v>2800</v>
      </c>
      <c r="BJ637" t="str">
        <f ca="1"/>
        <v xml:space="preserve">Acct 10 - </v>
      </c>
      <c r="BK637" t="str">
        <f ca="1"/>
        <v>Food &amp; Drinks</v>
      </c>
      <c r="BL637">
        <f ca="1"/>
        <v>46683</v>
      </c>
      <c r="BM637">
        <f ca="1"/>
        <v>17816.04</v>
      </c>
      <c r="BN637" t="str">
        <f ca="1"/>
        <v xml:space="preserve"> Checking</v>
      </c>
      <c r="BO637" t="str">
        <f ca="1"/>
        <v>Food &amp; Drinks</v>
      </c>
      <c r="BP637">
        <f ca="1"/>
        <v>46683</v>
      </c>
      <c r="BQ637">
        <f ca="1"/>
        <v>-9961.61</v>
      </c>
      <c r="BR637" t="str">
        <f ca="1"/>
        <v xml:space="preserve"> Credit</v>
      </c>
      <c r="BS637" t="str">
        <f ca="1"/>
        <v>Food &amp; Drinks</v>
      </c>
      <c r="BT637">
        <f ca="1"/>
        <v>46683</v>
      </c>
      <c r="BU637">
        <f ca="1"/>
        <v>40224.86</v>
      </c>
      <c r="BV637" t="str">
        <f ca="1"/>
        <v xml:space="preserve"> Savings</v>
      </c>
      <c r="BW637" t="str">
        <f ca="1"/>
        <v>Food &amp; Drinks</v>
      </c>
      <c r="BX637">
        <f ca="1"/>
        <v>46683</v>
      </c>
      <c r="BY637">
        <f ca="1"/>
        <v>50879.29</v>
      </c>
      <c r="BZ637" t="str">
        <f ca="1"/>
        <v xml:space="preserve"> Net Worth</v>
      </c>
    </row>
    <row r="638" spans="1:78" x14ac:dyDescent="0.25">
      <c r="A638" t="str">
        <f ca="1"/>
        <v>Food &amp; Drinks</v>
      </c>
      <c r="B638" s="8">
        <f ca="1"/>
        <v>46683</v>
      </c>
      <c r="C638" s="107">
        <f ca="1"/>
        <v>2434.940000000006</v>
      </c>
      <c r="D638" t="str">
        <f ca="1"/>
        <v>Acct  1 - US Bank</v>
      </c>
      <c r="F638" t="str">
        <f ca="1"/>
        <v>Cese Transfer</v>
      </c>
      <c r="G638" s="8">
        <f ca="1"/>
        <v>46685</v>
      </c>
      <c r="H638" s="107">
        <f ca="1"/>
        <v>17958.04</v>
      </c>
      <c r="I638" s="107">
        <f ca="1"/>
        <v>-9961.61</v>
      </c>
      <c r="J638" s="107">
        <f ca="1"/>
        <v>40224.86</v>
      </c>
      <c r="K638" s="107">
        <f ca="1"/>
        <v>51021.29</v>
      </c>
      <c r="L638" s="107">
        <f ca="1"/>
        <v>2576.940000000006</v>
      </c>
      <c r="M638" s="107">
        <f ca="1"/>
        <v>15381.099999999997</v>
      </c>
      <c r="N638" s="107">
        <f ca="1"/>
        <v>28048.39</v>
      </c>
      <c r="O638" s="107">
        <f ca="1"/>
        <v>114.43</v>
      </c>
      <c r="P638" s="107">
        <f ca="1"/>
        <v>12062.04</v>
      </c>
      <c r="Q638" s="107">
        <f ca="1"/>
        <v>-106.03999999999996</v>
      </c>
      <c r="R638" s="107">
        <f ca="1"/>
        <v>-5583.82</v>
      </c>
      <c r="S638" s="107">
        <f ca="1"/>
        <v>-4271.75</v>
      </c>
      <c r="T638" s="107">
        <f ca="1"/>
        <v>0</v>
      </c>
      <c r="U638" s="107">
        <f ca="1"/>
        <v>2800</v>
      </c>
      <c r="W638" t="str">
        <f ca="1"/>
        <v>Cese Transfer</v>
      </c>
      <c r="X638">
        <f ca="1"/>
        <v>46685</v>
      </c>
      <c r="Y638">
        <f ca="1"/>
        <v>2576.940000000006</v>
      </c>
      <c r="Z638" t="str">
        <f ca="1"/>
        <v>Acct  1 - US Bank</v>
      </c>
      <c r="AA638" t="str">
        <f ca="1"/>
        <v>Cese Transfer</v>
      </c>
      <c r="AB638">
        <f ca="1"/>
        <v>46685</v>
      </c>
      <c r="AC638">
        <f ca="1"/>
        <v>15381.099999999997</v>
      </c>
      <c r="AD638" t="str">
        <f ca="1"/>
        <v>Acct  2 - Wells Fargo</v>
      </c>
      <c r="AE638" t="str">
        <f ca="1"/>
        <v>Cese Transfer</v>
      </c>
      <c r="AF638">
        <f ca="1"/>
        <v>46685</v>
      </c>
      <c r="AG638">
        <f ca="1"/>
        <v>28048.39</v>
      </c>
      <c r="AH638" t="str">
        <f ca="1"/>
        <v>Acct  3 - ADP</v>
      </c>
      <c r="AI638" t="str">
        <f ca="1"/>
        <v>Cese Transfer</v>
      </c>
      <c r="AJ638">
        <f ca="1"/>
        <v>46685</v>
      </c>
      <c r="AK638">
        <f ca="1"/>
        <v>114.43</v>
      </c>
      <c r="AL638" t="str">
        <f ca="1"/>
        <v>Acct  4 - Marcus</v>
      </c>
      <c r="AM638" t="str">
        <f ca="1"/>
        <v>Cese Transfer</v>
      </c>
      <c r="AN638">
        <f ca="1"/>
        <v>46685</v>
      </c>
      <c r="AO638">
        <f ca="1"/>
        <v>12062.04</v>
      </c>
      <c r="AP638" t="str">
        <f ca="1"/>
        <v>Acct  5 - T.Rowe Price</v>
      </c>
      <c r="AQ638" t="str">
        <f ca="1"/>
        <v>Cese Transfer</v>
      </c>
      <c r="AR638">
        <f ca="1"/>
        <v>46685</v>
      </c>
      <c r="AS638">
        <f ca="1"/>
        <v>-106.03999999999996</v>
      </c>
      <c r="AT638" t="str">
        <f ca="1"/>
        <v>Acct  6 - Platinum</v>
      </c>
      <c r="AU638" t="str">
        <f ca="1"/>
        <v>Cese Transfer</v>
      </c>
      <c r="AV638">
        <f ca="1"/>
        <v>46685</v>
      </c>
      <c r="AW638">
        <f ca="1"/>
        <v>-5583.82</v>
      </c>
      <c r="AX638" t="str">
        <f ca="1"/>
        <v>Acct  7 - Visa Go</v>
      </c>
      <c r="AY638" t="str">
        <f ca="1"/>
        <v>Cese Transfer</v>
      </c>
      <c r="AZ638">
        <f ca="1"/>
        <v>46685</v>
      </c>
      <c r="BA638">
        <f ca="1"/>
        <v>-4271.75</v>
      </c>
      <c r="BB638" t="str">
        <f ca="1"/>
        <v>Acct  8 - CareCredit</v>
      </c>
      <c r="BC638" t="str">
        <f ca="1"/>
        <v>Cese Transfer</v>
      </c>
      <c r="BD638">
        <f ca="1"/>
        <v>46685</v>
      </c>
      <c r="BE638">
        <f ca="1"/>
        <v>0</v>
      </c>
      <c r="BF638" t="str">
        <f ca="1"/>
        <v>Acct  9 - Costco</v>
      </c>
      <c r="BG638" t="str">
        <f ca="1"/>
        <v>Cese Transfer</v>
      </c>
      <c r="BH638">
        <f ca="1"/>
        <v>46685</v>
      </c>
      <c r="BI638">
        <f ca="1"/>
        <v>2800</v>
      </c>
      <c r="BJ638" t="str">
        <f ca="1"/>
        <v xml:space="preserve">Acct 10 - </v>
      </c>
      <c r="BK638" t="str">
        <f ca="1"/>
        <v>Cese Transfer</v>
      </c>
      <c r="BL638">
        <f ca="1"/>
        <v>46685</v>
      </c>
      <c r="BM638">
        <f ca="1"/>
        <v>17958.04</v>
      </c>
      <c r="BN638" t="str">
        <f ca="1"/>
        <v xml:space="preserve"> Checking</v>
      </c>
      <c r="BO638" t="str">
        <f ca="1"/>
        <v>Cese Transfer</v>
      </c>
      <c r="BP638">
        <f ca="1"/>
        <v>46685</v>
      </c>
      <c r="BQ638">
        <f ca="1"/>
        <v>-9961.61</v>
      </c>
      <c r="BR638" t="str">
        <f ca="1"/>
        <v xml:space="preserve"> Credit</v>
      </c>
      <c r="BS638" t="str">
        <f ca="1"/>
        <v>Cese Transfer</v>
      </c>
      <c r="BT638">
        <f ca="1"/>
        <v>46685</v>
      </c>
      <c r="BU638">
        <f ca="1"/>
        <v>40224.86</v>
      </c>
      <c r="BV638" t="str">
        <f ca="1"/>
        <v xml:space="preserve"> Savings</v>
      </c>
      <c r="BW638" t="str">
        <f ca="1"/>
        <v>Cese Transfer</v>
      </c>
      <c r="BX638">
        <f ca="1"/>
        <v>46685</v>
      </c>
      <c r="BY638">
        <f ca="1"/>
        <v>51021.29</v>
      </c>
      <c r="BZ638" t="str">
        <f ca="1"/>
        <v xml:space="preserve"> Net Worth</v>
      </c>
    </row>
    <row r="639" spans="1:78" x14ac:dyDescent="0.25">
      <c r="A639" t="str">
        <f ca="1"/>
        <v>Cese Transfer</v>
      </c>
      <c r="B639" s="8">
        <f ca="1"/>
        <v>46685</v>
      </c>
      <c r="C639" s="107">
        <f ca="1"/>
        <v>2576.940000000006</v>
      </c>
      <c r="D639" t="str">
        <f ca="1"/>
        <v>Acct  1 - US Bank</v>
      </c>
      <c r="F639" t="str">
        <f ca="1"/>
        <v>Internet</v>
      </c>
      <c r="G639" s="8">
        <f ca="1"/>
        <v>46686</v>
      </c>
      <c r="H639" s="107">
        <f ca="1"/>
        <v>17958.04</v>
      </c>
      <c r="I639" s="107">
        <f ca="1"/>
        <v>-9961.61</v>
      </c>
      <c r="J639" s="107">
        <f ca="1"/>
        <v>40224.86</v>
      </c>
      <c r="K639" s="107">
        <f ca="1"/>
        <v>51021.29</v>
      </c>
      <c r="L639" s="107">
        <f ca="1"/>
        <v>2576.940000000006</v>
      </c>
      <c r="M639" s="107">
        <f ca="1"/>
        <v>15381.099999999997</v>
      </c>
      <c r="N639" s="107">
        <f ca="1"/>
        <v>28048.39</v>
      </c>
      <c r="O639" s="107">
        <f ca="1"/>
        <v>114.43</v>
      </c>
      <c r="P639" s="107">
        <f ca="1"/>
        <v>12062.04</v>
      </c>
      <c r="Q639" s="107">
        <f ca="1"/>
        <v>-106.03999999999996</v>
      </c>
      <c r="R639" s="107">
        <f ca="1"/>
        <v>-5583.82</v>
      </c>
      <c r="S639" s="107">
        <f ca="1"/>
        <v>-4271.75</v>
      </c>
      <c r="T639" s="107">
        <f ca="1"/>
        <v>0</v>
      </c>
      <c r="U639" s="107">
        <f ca="1"/>
        <v>2800</v>
      </c>
      <c r="W639" t="str">
        <f ca="1"/>
        <v>Internet</v>
      </c>
      <c r="X639">
        <f ca="1"/>
        <v>46686</v>
      </c>
      <c r="Y639">
        <f ca="1"/>
        <v>2576.940000000006</v>
      </c>
      <c r="Z639" t="str">
        <f ca="1"/>
        <v>Acct  1 - US Bank</v>
      </c>
      <c r="AA639" t="str">
        <f ca="1"/>
        <v>Internet</v>
      </c>
      <c r="AB639">
        <f ca="1"/>
        <v>46686</v>
      </c>
      <c r="AC639">
        <f ca="1"/>
        <v>15381.099999999997</v>
      </c>
      <c r="AD639" t="str">
        <f ca="1"/>
        <v>Acct  2 - Wells Fargo</v>
      </c>
      <c r="AE639" t="str">
        <f ca="1"/>
        <v>Internet</v>
      </c>
      <c r="AF639">
        <f ca="1"/>
        <v>46686</v>
      </c>
      <c r="AG639">
        <f ca="1"/>
        <v>28048.39</v>
      </c>
      <c r="AH639" t="str">
        <f ca="1"/>
        <v>Acct  3 - ADP</v>
      </c>
      <c r="AI639" t="str">
        <f ca="1"/>
        <v>Internet</v>
      </c>
      <c r="AJ639">
        <f ca="1"/>
        <v>46686</v>
      </c>
      <c r="AK639">
        <f ca="1"/>
        <v>114.43</v>
      </c>
      <c r="AL639" t="str">
        <f ca="1"/>
        <v>Acct  4 - Marcus</v>
      </c>
      <c r="AM639" t="str">
        <f ca="1"/>
        <v>Internet</v>
      </c>
      <c r="AN639">
        <f ca="1"/>
        <v>46686</v>
      </c>
      <c r="AO639">
        <f ca="1"/>
        <v>12062.04</v>
      </c>
      <c r="AP639" t="str">
        <f ca="1"/>
        <v>Acct  5 - T.Rowe Price</v>
      </c>
      <c r="AQ639" t="str">
        <f ca="1"/>
        <v>Internet</v>
      </c>
      <c r="AR639">
        <f ca="1"/>
        <v>46686</v>
      </c>
      <c r="AS639">
        <f ca="1"/>
        <v>-106.03999999999996</v>
      </c>
      <c r="AT639" t="str">
        <f ca="1"/>
        <v>Acct  6 - Platinum</v>
      </c>
      <c r="AU639" t="str">
        <f ca="1"/>
        <v>Internet</v>
      </c>
      <c r="AV639">
        <f ca="1"/>
        <v>46686</v>
      </c>
      <c r="AW639">
        <f ca="1"/>
        <v>-5583.82</v>
      </c>
      <c r="AX639" t="str">
        <f ca="1"/>
        <v>Acct  7 - Visa Go</v>
      </c>
      <c r="AY639" t="str">
        <f ca="1"/>
        <v>Internet</v>
      </c>
      <c r="AZ639">
        <f ca="1"/>
        <v>46686</v>
      </c>
      <c r="BA639">
        <f ca="1"/>
        <v>-4271.75</v>
      </c>
      <c r="BB639" t="str">
        <f ca="1"/>
        <v>Acct  8 - CareCredit</v>
      </c>
      <c r="BC639" t="str">
        <f ca="1"/>
        <v>Internet</v>
      </c>
      <c r="BD639">
        <f ca="1"/>
        <v>46686</v>
      </c>
      <c r="BE639">
        <f ca="1"/>
        <v>0</v>
      </c>
      <c r="BF639" t="str">
        <f ca="1"/>
        <v>Acct  9 - Costco</v>
      </c>
      <c r="BG639" t="str">
        <f ca="1"/>
        <v>Internet</v>
      </c>
      <c r="BH639">
        <f ca="1"/>
        <v>46686</v>
      </c>
      <c r="BI639">
        <f ca="1"/>
        <v>2800</v>
      </c>
      <c r="BJ639" t="str">
        <f ca="1"/>
        <v xml:space="preserve">Acct 10 - </v>
      </c>
      <c r="BK639" t="str">
        <f ca="1"/>
        <v>Internet</v>
      </c>
      <c r="BL639">
        <f ca="1"/>
        <v>46686</v>
      </c>
      <c r="BM639">
        <f ca="1"/>
        <v>17958.04</v>
      </c>
      <c r="BN639" t="str">
        <f ca="1"/>
        <v xml:space="preserve"> Checking</v>
      </c>
      <c r="BO639" t="str">
        <f ca="1"/>
        <v>Internet</v>
      </c>
      <c r="BP639">
        <f ca="1"/>
        <v>46686</v>
      </c>
      <c r="BQ639">
        <f ca="1"/>
        <v>-9961.61</v>
      </c>
      <c r="BR639" t="str">
        <f ca="1"/>
        <v xml:space="preserve"> Credit</v>
      </c>
      <c r="BS639" t="str">
        <f ca="1"/>
        <v>Internet</v>
      </c>
      <c r="BT639">
        <f ca="1"/>
        <v>46686</v>
      </c>
      <c r="BU639">
        <f ca="1"/>
        <v>40224.86</v>
      </c>
      <c r="BV639" t="str">
        <f ca="1"/>
        <v xml:space="preserve"> Savings</v>
      </c>
      <c r="BW639" t="str">
        <f ca="1"/>
        <v>Internet</v>
      </c>
      <c r="BX639">
        <f ca="1"/>
        <v>46686</v>
      </c>
      <c r="BY639">
        <f ca="1"/>
        <v>51021.29</v>
      </c>
      <c r="BZ639" t="str">
        <f ca="1"/>
        <v xml:space="preserve"> Net Worth</v>
      </c>
    </row>
    <row r="640" spans="1:78" x14ac:dyDescent="0.25">
      <c r="A640" t="str">
        <f ca="1"/>
        <v>Internet</v>
      </c>
      <c r="B640" s="8">
        <f ca="1"/>
        <v>46686</v>
      </c>
      <c r="C640" s="107">
        <f ca="1"/>
        <v>2576.940000000006</v>
      </c>
      <c r="D640" t="str">
        <f ca="1"/>
        <v>Acct  1 - US Bank</v>
      </c>
      <c r="F640" t="str">
        <f ca="1"/>
        <v>Windsurf</v>
      </c>
      <c r="G640" s="8">
        <f ca="1"/>
        <v>46686</v>
      </c>
      <c r="H640" s="107">
        <f ca="1"/>
        <v>17943.04</v>
      </c>
      <c r="I640" s="107">
        <f ca="1"/>
        <v>-9961.61</v>
      </c>
      <c r="J640" s="107">
        <f ca="1"/>
        <v>40224.86</v>
      </c>
      <c r="K640" s="107">
        <f ca="1"/>
        <v>51006.29</v>
      </c>
      <c r="L640" s="107">
        <f ca="1"/>
        <v>2561.940000000006</v>
      </c>
      <c r="M640" s="107">
        <f ca="1"/>
        <v>15381.099999999997</v>
      </c>
      <c r="N640" s="107">
        <f ca="1"/>
        <v>28048.39</v>
      </c>
      <c r="O640" s="107">
        <f ca="1"/>
        <v>114.43</v>
      </c>
      <c r="P640" s="107">
        <f ca="1"/>
        <v>12062.04</v>
      </c>
      <c r="Q640" s="107">
        <f ca="1"/>
        <v>-106.03999999999996</v>
      </c>
      <c r="R640" s="107">
        <f ca="1"/>
        <v>-5583.82</v>
      </c>
      <c r="S640" s="107">
        <f ca="1"/>
        <v>-4271.75</v>
      </c>
      <c r="T640" s="107">
        <f ca="1"/>
        <v>0</v>
      </c>
      <c r="U640" s="107">
        <f ca="1"/>
        <v>2800</v>
      </c>
      <c r="W640" t="str">
        <f ca="1"/>
        <v>Windsurf</v>
      </c>
      <c r="X640">
        <f ca="1"/>
        <v>46686</v>
      </c>
      <c r="Y640">
        <f ca="1"/>
        <v>2561.940000000006</v>
      </c>
      <c r="Z640" t="str">
        <f ca="1"/>
        <v>Acct  1 - US Bank</v>
      </c>
      <c r="AA640" t="str">
        <f ca="1"/>
        <v>Windsurf</v>
      </c>
      <c r="AB640">
        <f ca="1"/>
        <v>46686</v>
      </c>
      <c r="AC640">
        <f ca="1"/>
        <v>15381.099999999997</v>
      </c>
      <c r="AD640" t="str">
        <f ca="1"/>
        <v>Acct  2 - Wells Fargo</v>
      </c>
      <c r="AE640" t="str">
        <f ca="1"/>
        <v>Windsurf</v>
      </c>
      <c r="AF640">
        <f ca="1"/>
        <v>46686</v>
      </c>
      <c r="AG640">
        <f ca="1"/>
        <v>28048.39</v>
      </c>
      <c r="AH640" t="str">
        <f ca="1"/>
        <v>Acct  3 - ADP</v>
      </c>
      <c r="AI640" t="str">
        <f ca="1"/>
        <v>Windsurf</v>
      </c>
      <c r="AJ640">
        <f ca="1"/>
        <v>46686</v>
      </c>
      <c r="AK640">
        <f ca="1"/>
        <v>114.43</v>
      </c>
      <c r="AL640" t="str">
        <f ca="1"/>
        <v>Acct  4 - Marcus</v>
      </c>
      <c r="AM640" t="str">
        <f ca="1"/>
        <v>Windsurf</v>
      </c>
      <c r="AN640">
        <f ca="1"/>
        <v>46686</v>
      </c>
      <c r="AO640">
        <f ca="1"/>
        <v>12062.04</v>
      </c>
      <c r="AP640" t="str">
        <f ca="1"/>
        <v>Acct  5 - T.Rowe Price</v>
      </c>
      <c r="AQ640" t="str">
        <f ca="1"/>
        <v>Windsurf</v>
      </c>
      <c r="AR640">
        <f ca="1"/>
        <v>46686</v>
      </c>
      <c r="AS640">
        <f ca="1"/>
        <v>-106.03999999999996</v>
      </c>
      <c r="AT640" t="str">
        <f ca="1"/>
        <v>Acct  6 - Platinum</v>
      </c>
      <c r="AU640" t="str">
        <f ca="1"/>
        <v>Windsurf</v>
      </c>
      <c r="AV640">
        <f ca="1"/>
        <v>46686</v>
      </c>
      <c r="AW640">
        <f ca="1"/>
        <v>-5583.82</v>
      </c>
      <c r="AX640" t="str">
        <f ca="1"/>
        <v>Acct  7 - Visa Go</v>
      </c>
      <c r="AY640" t="str">
        <f ca="1"/>
        <v>Windsurf</v>
      </c>
      <c r="AZ640">
        <f ca="1"/>
        <v>46686</v>
      </c>
      <c r="BA640">
        <f ca="1"/>
        <v>-4271.75</v>
      </c>
      <c r="BB640" t="str">
        <f ca="1"/>
        <v>Acct  8 - CareCredit</v>
      </c>
      <c r="BC640" t="str">
        <f ca="1"/>
        <v>Windsurf</v>
      </c>
      <c r="BD640">
        <f ca="1"/>
        <v>46686</v>
      </c>
      <c r="BE640">
        <f ca="1"/>
        <v>0</v>
      </c>
      <c r="BF640" t="str">
        <f ca="1"/>
        <v>Acct  9 - Costco</v>
      </c>
      <c r="BG640" t="str">
        <f ca="1"/>
        <v>Windsurf</v>
      </c>
      <c r="BH640">
        <f ca="1"/>
        <v>46686</v>
      </c>
      <c r="BI640">
        <f ca="1"/>
        <v>2800</v>
      </c>
      <c r="BJ640" t="str">
        <f ca="1"/>
        <v xml:space="preserve">Acct 10 - </v>
      </c>
      <c r="BK640" t="str">
        <f ca="1"/>
        <v>Windsurf</v>
      </c>
      <c r="BL640">
        <f ca="1"/>
        <v>46686</v>
      </c>
      <c r="BM640">
        <f ca="1"/>
        <v>17943.04</v>
      </c>
      <c r="BN640" t="str">
        <f ca="1"/>
        <v xml:space="preserve"> Checking</v>
      </c>
      <c r="BO640" t="str">
        <f ca="1"/>
        <v>Windsurf</v>
      </c>
      <c r="BP640">
        <f ca="1"/>
        <v>46686</v>
      </c>
      <c r="BQ640">
        <f ca="1"/>
        <v>-9961.61</v>
      </c>
      <c r="BR640" t="str">
        <f ca="1"/>
        <v xml:space="preserve"> Credit</v>
      </c>
      <c r="BS640" t="str">
        <f ca="1"/>
        <v>Windsurf</v>
      </c>
      <c r="BT640">
        <f ca="1"/>
        <v>46686</v>
      </c>
      <c r="BU640">
        <f ca="1"/>
        <v>40224.86</v>
      </c>
      <c r="BV640" t="str">
        <f ca="1"/>
        <v xml:space="preserve"> Savings</v>
      </c>
      <c r="BW640" t="str">
        <f ca="1"/>
        <v>Windsurf</v>
      </c>
      <c r="BX640">
        <f ca="1"/>
        <v>46686</v>
      </c>
      <c r="BY640">
        <f ca="1"/>
        <v>51006.29</v>
      </c>
      <c r="BZ640" t="str">
        <f ca="1"/>
        <v xml:space="preserve"> Net Worth</v>
      </c>
    </row>
    <row r="641" spans="1:78" x14ac:dyDescent="0.25">
      <c r="A641" t="str">
        <f ca="1"/>
        <v>Windsurf</v>
      </c>
      <c r="B641" s="8">
        <f ca="1"/>
        <v>46686</v>
      </c>
      <c r="C641" s="107">
        <f ca="1"/>
        <v>2561.940000000006</v>
      </c>
      <c r="D641" t="str">
        <f ca="1"/>
        <v>Acct  1 - US Bank</v>
      </c>
      <c r="F641" t="str">
        <f ca="1"/>
        <v>Tidal</v>
      </c>
      <c r="G641" s="8">
        <f ca="1"/>
        <v>46687</v>
      </c>
      <c r="H641" s="107">
        <f ca="1"/>
        <v>17932.050000000003</v>
      </c>
      <c r="I641" s="107">
        <f ca="1"/>
        <v>-9961.61</v>
      </c>
      <c r="J641" s="107">
        <f ca="1"/>
        <v>40224.86</v>
      </c>
      <c r="K641" s="107">
        <f ca="1"/>
        <v>50995.3</v>
      </c>
      <c r="L641" s="107">
        <f ca="1"/>
        <v>2550.9500000000062</v>
      </c>
      <c r="M641" s="107">
        <f ca="1"/>
        <v>15381.099999999997</v>
      </c>
      <c r="N641" s="107">
        <f ca="1"/>
        <v>28048.39</v>
      </c>
      <c r="O641" s="107">
        <f ca="1"/>
        <v>114.43</v>
      </c>
      <c r="P641" s="107">
        <f ca="1"/>
        <v>12062.04</v>
      </c>
      <c r="Q641" s="107">
        <f ca="1"/>
        <v>-106.03999999999996</v>
      </c>
      <c r="R641" s="107">
        <f ca="1"/>
        <v>-5583.82</v>
      </c>
      <c r="S641" s="107">
        <f ca="1"/>
        <v>-4271.75</v>
      </c>
      <c r="T641" s="107">
        <f ca="1"/>
        <v>0</v>
      </c>
      <c r="U641" s="107">
        <f ca="1"/>
        <v>2800</v>
      </c>
      <c r="W641" t="str">
        <f ca="1"/>
        <v>Tidal</v>
      </c>
      <c r="X641">
        <f ca="1"/>
        <v>46687</v>
      </c>
      <c r="Y641">
        <f ca="1"/>
        <v>2550.9500000000062</v>
      </c>
      <c r="Z641" t="str">
        <f ca="1"/>
        <v>Acct  1 - US Bank</v>
      </c>
      <c r="AA641" t="str">
        <f ca="1"/>
        <v>Tidal</v>
      </c>
      <c r="AB641">
        <f ca="1"/>
        <v>46687</v>
      </c>
      <c r="AC641">
        <f ca="1"/>
        <v>15381.099999999997</v>
      </c>
      <c r="AD641" t="str">
        <f ca="1"/>
        <v>Acct  2 - Wells Fargo</v>
      </c>
      <c r="AE641" t="str">
        <f ca="1"/>
        <v>Tidal</v>
      </c>
      <c r="AF641">
        <f ca="1"/>
        <v>46687</v>
      </c>
      <c r="AG641">
        <f ca="1"/>
        <v>28048.39</v>
      </c>
      <c r="AH641" t="str">
        <f ca="1"/>
        <v>Acct  3 - ADP</v>
      </c>
      <c r="AI641" t="str">
        <f ca="1"/>
        <v>Tidal</v>
      </c>
      <c r="AJ641">
        <f ca="1"/>
        <v>46687</v>
      </c>
      <c r="AK641">
        <f ca="1"/>
        <v>114.43</v>
      </c>
      <c r="AL641" t="str">
        <f ca="1"/>
        <v>Acct  4 - Marcus</v>
      </c>
      <c r="AM641" t="str">
        <f ca="1"/>
        <v>Tidal</v>
      </c>
      <c r="AN641">
        <f ca="1"/>
        <v>46687</v>
      </c>
      <c r="AO641">
        <f ca="1"/>
        <v>12062.04</v>
      </c>
      <c r="AP641" t="str">
        <f ca="1"/>
        <v>Acct  5 - T.Rowe Price</v>
      </c>
      <c r="AQ641" t="str">
        <f ca="1"/>
        <v>Tidal</v>
      </c>
      <c r="AR641">
        <f ca="1"/>
        <v>46687</v>
      </c>
      <c r="AS641">
        <f ca="1"/>
        <v>-106.03999999999996</v>
      </c>
      <c r="AT641" t="str">
        <f ca="1"/>
        <v>Acct  6 - Platinum</v>
      </c>
      <c r="AU641" t="str">
        <f ca="1"/>
        <v>Tidal</v>
      </c>
      <c r="AV641">
        <f ca="1"/>
        <v>46687</v>
      </c>
      <c r="AW641">
        <f ca="1"/>
        <v>-5583.82</v>
      </c>
      <c r="AX641" t="str">
        <f ca="1"/>
        <v>Acct  7 - Visa Go</v>
      </c>
      <c r="AY641" t="str">
        <f ca="1"/>
        <v>Tidal</v>
      </c>
      <c r="AZ641">
        <f ca="1"/>
        <v>46687</v>
      </c>
      <c r="BA641">
        <f ca="1"/>
        <v>-4271.75</v>
      </c>
      <c r="BB641" t="str">
        <f ca="1"/>
        <v>Acct  8 - CareCredit</v>
      </c>
      <c r="BC641" t="str">
        <f ca="1"/>
        <v>Tidal</v>
      </c>
      <c r="BD641">
        <f ca="1"/>
        <v>46687</v>
      </c>
      <c r="BE641">
        <f ca="1"/>
        <v>0</v>
      </c>
      <c r="BF641" t="str">
        <f ca="1"/>
        <v>Acct  9 - Costco</v>
      </c>
      <c r="BG641" t="str">
        <f ca="1"/>
        <v>Tidal</v>
      </c>
      <c r="BH641">
        <f ca="1"/>
        <v>46687</v>
      </c>
      <c r="BI641">
        <f ca="1"/>
        <v>2800</v>
      </c>
      <c r="BJ641" t="str">
        <f ca="1"/>
        <v xml:space="preserve">Acct 10 - </v>
      </c>
      <c r="BK641" t="str">
        <f ca="1"/>
        <v>Tidal</v>
      </c>
      <c r="BL641">
        <f ca="1"/>
        <v>46687</v>
      </c>
      <c r="BM641">
        <f ca="1"/>
        <v>17932.050000000003</v>
      </c>
      <c r="BN641" t="str">
        <f ca="1"/>
        <v xml:space="preserve"> Checking</v>
      </c>
      <c r="BO641" t="str">
        <f ca="1"/>
        <v>Tidal</v>
      </c>
      <c r="BP641">
        <f ca="1"/>
        <v>46687</v>
      </c>
      <c r="BQ641">
        <f ca="1"/>
        <v>-9961.61</v>
      </c>
      <c r="BR641" t="str">
        <f ca="1"/>
        <v xml:space="preserve"> Credit</v>
      </c>
      <c r="BS641" t="str">
        <f ca="1"/>
        <v>Tidal</v>
      </c>
      <c r="BT641">
        <f ca="1"/>
        <v>46687</v>
      </c>
      <c r="BU641">
        <f ca="1"/>
        <v>40224.86</v>
      </c>
      <c r="BV641" t="str">
        <f ca="1"/>
        <v xml:space="preserve"> Savings</v>
      </c>
      <c r="BW641" t="str">
        <f ca="1"/>
        <v>Tidal</v>
      </c>
      <c r="BX641">
        <f ca="1"/>
        <v>46687</v>
      </c>
      <c r="BY641">
        <f ca="1"/>
        <v>50995.3</v>
      </c>
      <c r="BZ641" t="str">
        <f ca="1"/>
        <v xml:space="preserve"> Net Worth</v>
      </c>
    </row>
    <row r="642" spans="1:78" x14ac:dyDescent="0.25">
      <c r="A642" t="str">
        <f ca="1"/>
        <v>Tidal</v>
      </c>
      <c r="B642" s="8">
        <f ca="1"/>
        <v>46687</v>
      </c>
      <c r="C642" s="107">
        <f ca="1"/>
        <v>2550.9500000000062</v>
      </c>
      <c r="D642" t="str">
        <f ca="1"/>
        <v>Acct  1 - US Bank</v>
      </c>
      <c r="F642" t="str">
        <f ca="1"/>
        <v>Costco Citi</v>
      </c>
      <c r="G642" s="8">
        <f ca="1"/>
        <v>46688</v>
      </c>
      <c r="H642" s="107">
        <f ca="1"/>
        <v>17792.050000000003</v>
      </c>
      <c r="I642" s="107">
        <f ca="1"/>
        <v>-9961.61</v>
      </c>
      <c r="J642" s="107">
        <f ca="1"/>
        <v>40224.86</v>
      </c>
      <c r="K642" s="107">
        <f ca="1"/>
        <v>50995.3</v>
      </c>
      <c r="L642" s="107">
        <f ca="1"/>
        <v>2410.9500000000062</v>
      </c>
      <c r="M642" s="107">
        <f ca="1"/>
        <v>15381.099999999997</v>
      </c>
      <c r="N642" s="107">
        <f ca="1"/>
        <v>28048.39</v>
      </c>
      <c r="O642" s="107">
        <f ca="1"/>
        <v>114.43</v>
      </c>
      <c r="P642" s="107">
        <f ca="1"/>
        <v>12062.04</v>
      </c>
      <c r="Q642" s="107">
        <f ca="1"/>
        <v>-106.03999999999996</v>
      </c>
      <c r="R642" s="107">
        <f ca="1"/>
        <v>-5583.82</v>
      </c>
      <c r="S642" s="107">
        <f ca="1"/>
        <v>-4271.75</v>
      </c>
      <c r="T642" s="107">
        <f ca="1"/>
        <v>0</v>
      </c>
      <c r="U642" s="107">
        <f ca="1"/>
        <v>2940</v>
      </c>
      <c r="W642" t="str">
        <f ca="1"/>
        <v>Costco Citi</v>
      </c>
      <c r="X642">
        <f ca="1"/>
        <v>46688</v>
      </c>
      <c r="Y642">
        <f ca="1"/>
        <v>2410.9500000000062</v>
      </c>
      <c r="Z642" t="str">
        <f ca="1"/>
        <v>Acct  1 - US Bank</v>
      </c>
      <c r="AA642" t="str">
        <f ca="1"/>
        <v>Costco Citi</v>
      </c>
      <c r="AB642">
        <f ca="1"/>
        <v>46688</v>
      </c>
      <c r="AC642">
        <f ca="1"/>
        <v>15381.099999999997</v>
      </c>
      <c r="AD642" t="str">
        <f ca="1"/>
        <v>Acct  2 - Wells Fargo</v>
      </c>
      <c r="AE642" t="str">
        <f ca="1"/>
        <v>Costco Citi</v>
      </c>
      <c r="AF642">
        <f ca="1"/>
        <v>46688</v>
      </c>
      <c r="AG642">
        <f ca="1"/>
        <v>28048.39</v>
      </c>
      <c r="AH642" t="str">
        <f ca="1"/>
        <v>Acct  3 - ADP</v>
      </c>
      <c r="AI642" t="str">
        <f ca="1"/>
        <v>Costco Citi</v>
      </c>
      <c r="AJ642">
        <f ca="1"/>
        <v>46688</v>
      </c>
      <c r="AK642">
        <f ca="1"/>
        <v>114.43</v>
      </c>
      <c r="AL642" t="str">
        <f ca="1"/>
        <v>Acct  4 - Marcus</v>
      </c>
      <c r="AM642" t="str">
        <f ca="1"/>
        <v>Costco Citi</v>
      </c>
      <c r="AN642">
        <f ca="1"/>
        <v>46688</v>
      </c>
      <c r="AO642">
        <f ca="1"/>
        <v>12062.04</v>
      </c>
      <c r="AP642" t="str">
        <f ca="1"/>
        <v>Acct  5 - T.Rowe Price</v>
      </c>
      <c r="AQ642" t="str">
        <f ca="1"/>
        <v>Costco Citi</v>
      </c>
      <c r="AR642">
        <f ca="1"/>
        <v>46688</v>
      </c>
      <c r="AS642">
        <f ca="1"/>
        <v>-106.03999999999996</v>
      </c>
      <c r="AT642" t="str">
        <f ca="1"/>
        <v>Acct  6 - Platinum</v>
      </c>
      <c r="AU642" t="str">
        <f ca="1"/>
        <v>Costco Citi</v>
      </c>
      <c r="AV642">
        <f ca="1"/>
        <v>46688</v>
      </c>
      <c r="AW642">
        <f ca="1"/>
        <v>-5583.82</v>
      </c>
      <c r="AX642" t="str">
        <f ca="1"/>
        <v>Acct  7 - Visa Go</v>
      </c>
      <c r="AY642" t="str">
        <f ca="1"/>
        <v>Costco Citi</v>
      </c>
      <c r="AZ642">
        <f ca="1"/>
        <v>46688</v>
      </c>
      <c r="BA642">
        <f ca="1"/>
        <v>-4271.75</v>
      </c>
      <c r="BB642" t="str">
        <f ca="1"/>
        <v>Acct  8 - CareCredit</v>
      </c>
      <c r="BC642" t="str">
        <f ca="1"/>
        <v>Costco Citi</v>
      </c>
      <c r="BD642">
        <f ca="1"/>
        <v>46688</v>
      </c>
      <c r="BE642">
        <f ca="1"/>
        <v>0</v>
      </c>
      <c r="BF642" t="str">
        <f ca="1"/>
        <v>Acct  9 - Costco</v>
      </c>
      <c r="BG642" t="str">
        <f ca="1"/>
        <v>Costco Citi</v>
      </c>
      <c r="BH642">
        <f ca="1"/>
        <v>46688</v>
      </c>
      <c r="BI642">
        <f ca="1"/>
        <v>2940</v>
      </c>
      <c r="BJ642" t="str">
        <f ca="1"/>
        <v xml:space="preserve">Acct 10 - </v>
      </c>
      <c r="BK642" t="str">
        <f ca="1"/>
        <v>Costco Citi</v>
      </c>
      <c r="BL642">
        <f ca="1"/>
        <v>46688</v>
      </c>
      <c r="BM642">
        <f ca="1"/>
        <v>17792.050000000003</v>
      </c>
      <c r="BN642" t="str">
        <f ca="1"/>
        <v xml:space="preserve"> Checking</v>
      </c>
      <c r="BO642" t="str">
        <f ca="1"/>
        <v>Costco Citi</v>
      </c>
      <c r="BP642">
        <f ca="1"/>
        <v>46688</v>
      </c>
      <c r="BQ642">
        <f ca="1"/>
        <v>-9961.61</v>
      </c>
      <c r="BR642" t="str">
        <f ca="1"/>
        <v xml:space="preserve"> Credit</v>
      </c>
      <c r="BS642" t="str">
        <f ca="1"/>
        <v>Costco Citi</v>
      </c>
      <c r="BT642">
        <f ca="1"/>
        <v>46688</v>
      </c>
      <c r="BU642">
        <f ca="1"/>
        <v>40224.86</v>
      </c>
      <c r="BV642" t="str">
        <f ca="1"/>
        <v xml:space="preserve"> Savings</v>
      </c>
      <c r="BW642" t="str">
        <f ca="1"/>
        <v>Costco Citi</v>
      </c>
      <c r="BX642">
        <f ca="1"/>
        <v>46688</v>
      </c>
      <c r="BY642">
        <f ca="1"/>
        <v>50995.3</v>
      </c>
      <c r="BZ642" t="str">
        <f ca="1"/>
        <v xml:space="preserve"> Net Worth</v>
      </c>
    </row>
    <row r="643" spans="1:78" x14ac:dyDescent="0.25">
      <c r="A643" t="str">
        <f ca="1"/>
        <v>Costco Citi</v>
      </c>
      <c r="B643" s="8">
        <f ca="1"/>
        <v>46688</v>
      </c>
      <c r="C643" s="107">
        <f ca="1"/>
        <v>2410.9500000000062</v>
      </c>
      <c r="D643" t="str">
        <f ca="1"/>
        <v>Acct  1 - US Bank</v>
      </c>
      <c r="F643" t="str">
        <f ca="1"/>
        <v>Kulo Transfer</v>
      </c>
      <c r="G643" s="8">
        <f ca="1"/>
        <v>46688</v>
      </c>
      <c r="H643" s="107">
        <f ca="1"/>
        <v>18842.050000000003</v>
      </c>
      <c r="I643" s="107">
        <f ca="1"/>
        <v>-9961.61</v>
      </c>
      <c r="J643" s="107">
        <f ca="1"/>
        <v>40224.86</v>
      </c>
      <c r="K643" s="107">
        <f ca="1"/>
        <v>52045.3</v>
      </c>
      <c r="L643" s="107">
        <f ca="1"/>
        <v>3460.9500000000062</v>
      </c>
      <c r="M643" s="107">
        <f ca="1"/>
        <v>15381.099999999997</v>
      </c>
      <c r="N643" s="107">
        <f ca="1"/>
        <v>28048.39</v>
      </c>
      <c r="O643" s="107">
        <f ca="1"/>
        <v>114.43</v>
      </c>
      <c r="P643" s="107">
        <f ca="1"/>
        <v>12062.04</v>
      </c>
      <c r="Q643" s="107">
        <f ca="1"/>
        <v>-106.03999999999996</v>
      </c>
      <c r="R643" s="107">
        <f ca="1"/>
        <v>-5583.82</v>
      </c>
      <c r="S643" s="107">
        <f ca="1"/>
        <v>-4271.75</v>
      </c>
      <c r="T643" s="107">
        <f ca="1"/>
        <v>0</v>
      </c>
      <c r="U643" s="107">
        <f ca="1"/>
        <v>2940</v>
      </c>
      <c r="W643" t="str">
        <f ca="1"/>
        <v>Kulo Transfer</v>
      </c>
      <c r="X643">
        <f ca="1"/>
        <v>46688</v>
      </c>
      <c r="Y643">
        <f ca="1"/>
        <v>3460.9500000000062</v>
      </c>
      <c r="Z643" t="str">
        <f ca="1"/>
        <v>Acct  1 - US Bank</v>
      </c>
      <c r="AA643" t="str">
        <f ca="1"/>
        <v>Kulo Transfer</v>
      </c>
      <c r="AB643">
        <f ca="1"/>
        <v>46688</v>
      </c>
      <c r="AC643">
        <f ca="1"/>
        <v>15381.099999999997</v>
      </c>
      <c r="AD643" t="str">
        <f ca="1"/>
        <v>Acct  2 - Wells Fargo</v>
      </c>
      <c r="AE643" t="str">
        <f ca="1"/>
        <v>Kulo Transfer</v>
      </c>
      <c r="AF643">
        <f ca="1"/>
        <v>46688</v>
      </c>
      <c r="AG643">
        <f ca="1"/>
        <v>28048.39</v>
      </c>
      <c r="AH643" t="str">
        <f ca="1"/>
        <v>Acct  3 - ADP</v>
      </c>
      <c r="AI643" t="str">
        <f ca="1"/>
        <v>Kulo Transfer</v>
      </c>
      <c r="AJ643">
        <f ca="1"/>
        <v>46688</v>
      </c>
      <c r="AK643">
        <f ca="1"/>
        <v>114.43</v>
      </c>
      <c r="AL643" t="str">
        <f ca="1"/>
        <v>Acct  4 - Marcus</v>
      </c>
      <c r="AM643" t="str">
        <f ca="1"/>
        <v>Kulo Transfer</v>
      </c>
      <c r="AN643">
        <f ca="1"/>
        <v>46688</v>
      </c>
      <c r="AO643">
        <f ca="1"/>
        <v>12062.04</v>
      </c>
      <c r="AP643" t="str">
        <f ca="1"/>
        <v>Acct  5 - T.Rowe Price</v>
      </c>
      <c r="AQ643" t="str">
        <f ca="1"/>
        <v>Kulo Transfer</v>
      </c>
      <c r="AR643">
        <f ca="1"/>
        <v>46688</v>
      </c>
      <c r="AS643">
        <f ca="1"/>
        <v>-106.03999999999996</v>
      </c>
      <c r="AT643" t="str">
        <f ca="1"/>
        <v>Acct  6 - Platinum</v>
      </c>
      <c r="AU643" t="str">
        <f ca="1"/>
        <v>Kulo Transfer</v>
      </c>
      <c r="AV643">
        <f ca="1"/>
        <v>46688</v>
      </c>
      <c r="AW643">
        <f ca="1"/>
        <v>-5583.82</v>
      </c>
      <c r="AX643" t="str">
        <f ca="1"/>
        <v>Acct  7 - Visa Go</v>
      </c>
      <c r="AY643" t="str">
        <f ca="1"/>
        <v>Kulo Transfer</v>
      </c>
      <c r="AZ643">
        <f ca="1"/>
        <v>46688</v>
      </c>
      <c r="BA643">
        <f ca="1"/>
        <v>-4271.75</v>
      </c>
      <c r="BB643" t="str">
        <f ca="1"/>
        <v>Acct  8 - CareCredit</v>
      </c>
      <c r="BC643" t="str">
        <f ca="1"/>
        <v>Kulo Transfer</v>
      </c>
      <c r="BD643">
        <f ca="1"/>
        <v>46688</v>
      </c>
      <c r="BE643">
        <f ca="1"/>
        <v>0</v>
      </c>
      <c r="BF643" t="str">
        <f ca="1"/>
        <v>Acct  9 - Costco</v>
      </c>
      <c r="BG643" t="str">
        <f ca="1"/>
        <v>Kulo Transfer</v>
      </c>
      <c r="BH643">
        <f ca="1"/>
        <v>46688</v>
      </c>
      <c r="BI643">
        <f ca="1"/>
        <v>2940</v>
      </c>
      <c r="BJ643" t="str">
        <f ca="1"/>
        <v xml:space="preserve">Acct 10 - </v>
      </c>
      <c r="BK643" t="str">
        <f ca="1"/>
        <v>Kulo Transfer</v>
      </c>
      <c r="BL643">
        <f ca="1"/>
        <v>46688</v>
      </c>
      <c r="BM643">
        <f ca="1"/>
        <v>18842.050000000003</v>
      </c>
      <c r="BN643" t="str">
        <f ca="1"/>
        <v xml:space="preserve"> Checking</v>
      </c>
      <c r="BO643" t="str">
        <f ca="1"/>
        <v>Kulo Transfer</v>
      </c>
      <c r="BP643">
        <f ca="1"/>
        <v>46688</v>
      </c>
      <c r="BQ643">
        <f ca="1"/>
        <v>-9961.61</v>
      </c>
      <c r="BR643" t="str">
        <f ca="1"/>
        <v xml:space="preserve"> Credit</v>
      </c>
      <c r="BS643" t="str">
        <f ca="1"/>
        <v>Kulo Transfer</v>
      </c>
      <c r="BT643">
        <f ca="1"/>
        <v>46688</v>
      </c>
      <c r="BU643">
        <f ca="1"/>
        <v>40224.86</v>
      </c>
      <c r="BV643" t="str">
        <f ca="1"/>
        <v xml:space="preserve"> Savings</v>
      </c>
      <c r="BW643" t="str">
        <f ca="1"/>
        <v>Kulo Transfer</v>
      </c>
      <c r="BX643">
        <f ca="1"/>
        <v>46688</v>
      </c>
      <c r="BY643">
        <f ca="1"/>
        <v>52045.3</v>
      </c>
      <c r="BZ643" t="str">
        <f ca="1"/>
        <v xml:space="preserve"> Net Worth</v>
      </c>
    </row>
    <row r="644" spans="1:78" x14ac:dyDescent="0.25">
      <c r="A644" t="str">
        <f ca="1"/>
        <v>Kulo Transfer</v>
      </c>
      <c r="B644" s="8">
        <f ca="1"/>
        <v>46688</v>
      </c>
      <c r="C644" s="107">
        <f ca="1"/>
        <v>3460.9500000000062</v>
      </c>
      <c r="D644" t="str">
        <f ca="1"/>
        <v>Acct  1 - US Bank</v>
      </c>
      <c r="F644" t="str">
        <f ca="1"/>
        <v>Kulo SDGE</v>
      </c>
      <c r="G644" s="8">
        <f ca="1"/>
        <v>46688</v>
      </c>
      <c r="H644" s="107">
        <f ca="1"/>
        <v>18760.050000000003</v>
      </c>
      <c r="I644" s="107">
        <f ca="1"/>
        <v>-9961.61</v>
      </c>
      <c r="J644" s="107">
        <f ca="1"/>
        <v>40224.86</v>
      </c>
      <c r="K644" s="107">
        <f ca="1"/>
        <v>51963.3</v>
      </c>
      <c r="L644" s="107">
        <f ca="1"/>
        <v>3378.9500000000062</v>
      </c>
      <c r="M644" s="107">
        <f ca="1"/>
        <v>15381.099999999997</v>
      </c>
      <c r="N644" s="107">
        <f ca="1"/>
        <v>28048.39</v>
      </c>
      <c r="O644" s="107">
        <f ca="1"/>
        <v>114.43</v>
      </c>
      <c r="P644" s="107">
        <f ca="1"/>
        <v>12062.04</v>
      </c>
      <c r="Q644" s="107">
        <f ca="1"/>
        <v>-106.03999999999996</v>
      </c>
      <c r="R644" s="107">
        <f ca="1"/>
        <v>-5583.82</v>
      </c>
      <c r="S644" s="107">
        <f ca="1"/>
        <v>-4271.75</v>
      </c>
      <c r="T644" s="107">
        <f ca="1"/>
        <v>0</v>
      </c>
      <c r="U644" s="107">
        <f ca="1"/>
        <v>2940</v>
      </c>
      <c r="W644" t="str">
        <f ca="1"/>
        <v>Kulo SDGE</v>
      </c>
      <c r="X644">
        <f ca="1"/>
        <v>46688</v>
      </c>
      <c r="Y644">
        <f ca="1"/>
        <v>3378.9500000000062</v>
      </c>
      <c r="Z644" t="str">
        <f ca="1"/>
        <v>Acct  1 - US Bank</v>
      </c>
      <c r="AA644" t="str">
        <f ca="1"/>
        <v>Kulo SDGE</v>
      </c>
      <c r="AB644">
        <f ca="1"/>
        <v>46688</v>
      </c>
      <c r="AC644">
        <f ca="1"/>
        <v>15381.099999999997</v>
      </c>
      <c r="AD644" t="str">
        <f ca="1"/>
        <v>Acct  2 - Wells Fargo</v>
      </c>
      <c r="AE644" t="str">
        <f ca="1"/>
        <v>Kulo SDGE</v>
      </c>
      <c r="AF644">
        <f ca="1"/>
        <v>46688</v>
      </c>
      <c r="AG644">
        <f ca="1"/>
        <v>28048.39</v>
      </c>
      <c r="AH644" t="str">
        <f ca="1"/>
        <v>Acct  3 - ADP</v>
      </c>
      <c r="AI644" t="str">
        <f ca="1"/>
        <v>Kulo SDGE</v>
      </c>
      <c r="AJ644">
        <f ca="1"/>
        <v>46688</v>
      </c>
      <c r="AK644">
        <f ca="1"/>
        <v>114.43</v>
      </c>
      <c r="AL644" t="str">
        <f ca="1"/>
        <v>Acct  4 - Marcus</v>
      </c>
      <c r="AM644" t="str">
        <f ca="1"/>
        <v>Kulo SDGE</v>
      </c>
      <c r="AN644">
        <f ca="1"/>
        <v>46688</v>
      </c>
      <c r="AO644">
        <f ca="1"/>
        <v>12062.04</v>
      </c>
      <c r="AP644" t="str">
        <f ca="1"/>
        <v>Acct  5 - T.Rowe Price</v>
      </c>
      <c r="AQ644" t="str">
        <f ca="1"/>
        <v>Kulo SDGE</v>
      </c>
      <c r="AR644">
        <f ca="1"/>
        <v>46688</v>
      </c>
      <c r="AS644">
        <f ca="1"/>
        <v>-106.03999999999996</v>
      </c>
      <c r="AT644" t="str">
        <f ca="1"/>
        <v>Acct  6 - Platinum</v>
      </c>
      <c r="AU644" t="str">
        <f ca="1"/>
        <v>Kulo SDGE</v>
      </c>
      <c r="AV644">
        <f ca="1"/>
        <v>46688</v>
      </c>
      <c r="AW644">
        <f ca="1"/>
        <v>-5583.82</v>
      </c>
      <c r="AX644" t="str">
        <f ca="1"/>
        <v>Acct  7 - Visa Go</v>
      </c>
      <c r="AY644" t="str">
        <f ca="1"/>
        <v>Kulo SDGE</v>
      </c>
      <c r="AZ644">
        <f ca="1"/>
        <v>46688</v>
      </c>
      <c r="BA644">
        <f ca="1"/>
        <v>-4271.75</v>
      </c>
      <c r="BB644" t="str">
        <f ca="1"/>
        <v>Acct  8 - CareCredit</v>
      </c>
      <c r="BC644" t="str">
        <f ca="1"/>
        <v>Kulo SDGE</v>
      </c>
      <c r="BD644">
        <f ca="1"/>
        <v>46688</v>
      </c>
      <c r="BE644">
        <f ca="1"/>
        <v>0</v>
      </c>
      <c r="BF644" t="str">
        <f ca="1"/>
        <v>Acct  9 - Costco</v>
      </c>
      <c r="BG644" t="str">
        <f ca="1"/>
        <v>Kulo SDGE</v>
      </c>
      <c r="BH644">
        <f ca="1"/>
        <v>46688</v>
      </c>
      <c r="BI644">
        <f ca="1"/>
        <v>2940</v>
      </c>
      <c r="BJ644" t="str">
        <f ca="1"/>
        <v xml:space="preserve">Acct 10 - </v>
      </c>
      <c r="BK644" t="str">
        <f ca="1"/>
        <v>Kulo SDGE</v>
      </c>
      <c r="BL644">
        <f ca="1"/>
        <v>46688</v>
      </c>
      <c r="BM644">
        <f ca="1"/>
        <v>18760.050000000003</v>
      </c>
      <c r="BN644" t="str">
        <f ca="1"/>
        <v xml:space="preserve"> Checking</v>
      </c>
      <c r="BO644" t="str">
        <f ca="1"/>
        <v>Kulo SDGE</v>
      </c>
      <c r="BP644">
        <f ca="1"/>
        <v>46688</v>
      </c>
      <c r="BQ644">
        <f ca="1"/>
        <v>-9961.61</v>
      </c>
      <c r="BR644" t="str">
        <f ca="1"/>
        <v xml:space="preserve"> Credit</v>
      </c>
      <c r="BS644" t="str">
        <f ca="1"/>
        <v>Kulo SDGE</v>
      </c>
      <c r="BT644">
        <f ca="1"/>
        <v>46688</v>
      </c>
      <c r="BU644">
        <f ca="1"/>
        <v>40224.86</v>
      </c>
      <c r="BV644" t="str">
        <f ca="1"/>
        <v xml:space="preserve"> Savings</v>
      </c>
      <c r="BW644" t="str">
        <f ca="1"/>
        <v>Kulo SDGE</v>
      </c>
      <c r="BX644">
        <f ca="1"/>
        <v>46688</v>
      </c>
      <c r="BY644">
        <f ca="1"/>
        <v>51963.3</v>
      </c>
      <c r="BZ644" t="str">
        <f ca="1"/>
        <v xml:space="preserve"> Net Worth</v>
      </c>
    </row>
    <row r="645" spans="1:78" x14ac:dyDescent="0.25">
      <c r="A645" t="str">
        <f ca="1"/>
        <v>Kulo SDGE</v>
      </c>
      <c r="B645" s="8">
        <f ca="1"/>
        <v>46688</v>
      </c>
      <c r="C645" s="107">
        <f ca="1"/>
        <v>3378.9500000000062</v>
      </c>
      <c r="D645" t="str">
        <f ca="1"/>
        <v>Acct  1 - US Bank</v>
      </c>
      <c r="F645" t="str">
        <f ca="1"/>
        <v>SDGE</v>
      </c>
      <c r="G645" s="8">
        <f ca="1"/>
        <v>46688</v>
      </c>
      <c r="H645" s="107">
        <f ca="1"/>
        <v>18676.050000000003</v>
      </c>
      <c r="I645" s="107">
        <f ca="1"/>
        <v>-9961.61</v>
      </c>
      <c r="J645" s="107">
        <f ca="1"/>
        <v>40224.86</v>
      </c>
      <c r="K645" s="107">
        <f ca="1"/>
        <v>51879.3</v>
      </c>
      <c r="L645" s="107">
        <f ca="1"/>
        <v>3294.9500000000062</v>
      </c>
      <c r="M645" s="107">
        <f ca="1"/>
        <v>15381.099999999997</v>
      </c>
      <c r="N645" s="107">
        <f ca="1"/>
        <v>28048.39</v>
      </c>
      <c r="O645" s="107">
        <f ca="1"/>
        <v>114.43</v>
      </c>
      <c r="P645" s="107">
        <f ca="1"/>
        <v>12062.04</v>
      </c>
      <c r="Q645" s="107">
        <f ca="1"/>
        <v>-106.03999999999996</v>
      </c>
      <c r="R645" s="107">
        <f ca="1"/>
        <v>-5583.82</v>
      </c>
      <c r="S645" s="107">
        <f ca="1"/>
        <v>-4271.75</v>
      </c>
      <c r="T645" s="107">
        <f ca="1"/>
        <v>0</v>
      </c>
      <c r="U645" s="107">
        <f ca="1"/>
        <v>2940</v>
      </c>
      <c r="W645" t="str">
        <f ca="1"/>
        <v>SDGE</v>
      </c>
      <c r="X645">
        <f ca="1"/>
        <v>46688</v>
      </c>
      <c r="Y645">
        <f ca="1"/>
        <v>3294.9500000000062</v>
      </c>
      <c r="Z645" t="str">
        <f ca="1"/>
        <v>Acct  1 - US Bank</v>
      </c>
      <c r="AA645" t="str">
        <f ca="1"/>
        <v>SDGE</v>
      </c>
      <c r="AB645">
        <f ca="1"/>
        <v>46688</v>
      </c>
      <c r="AC645">
        <f ca="1"/>
        <v>15381.099999999997</v>
      </c>
      <c r="AD645" t="str">
        <f ca="1"/>
        <v>Acct  2 - Wells Fargo</v>
      </c>
      <c r="AE645" t="str">
        <f ca="1"/>
        <v>SDGE</v>
      </c>
      <c r="AF645">
        <f ca="1"/>
        <v>46688</v>
      </c>
      <c r="AG645">
        <f ca="1"/>
        <v>28048.39</v>
      </c>
      <c r="AH645" t="str">
        <f ca="1"/>
        <v>Acct  3 - ADP</v>
      </c>
      <c r="AI645" t="str">
        <f ca="1"/>
        <v>SDGE</v>
      </c>
      <c r="AJ645">
        <f ca="1"/>
        <v>46688</v>
      </c>
      <c r="AK645">
        <f ca="1"/>
        <v>114.43</v>
      </c>
      <c r="AL645" t="str">
        <f ca="1"/>
        <v>Acct  4 - Marcus</v>
      </c>
      <c r="AM645" t="str">
        <f ca="1"/>
        <v>SDGE</v>
      </c>
      <c r="AN645">
        <f ca="1"/>
        <v>46688</v>
      </c>
      <c r="AO645">
        <f ca="1"/>
        <v>12062.04</v>
      </c>
      <c r="AP645" t="str">
        <f ca="1"/>
        <v>Acct  5 - T.Rowe Price</v>
      </c>
      <c r="AQ645" t="str">
        <f ca="1"/>
        <v>SDGE</v>
      </c>
      <c r="AR645">
        <f ca="1"/>
        <v>46688</v>
      </c>
      <c r="AS645">
        <f ca="1"/>
        <v>-106.03999999999996</v>
      </c>
      <c r="AT645" t="str">
        <f ca="1"/>
        <v>Acct  6 - Platinum</v>
      </c>
      <c r="AU645" t="str">
        <f ca="1"/>
        <v>SDGE</v>
      </c>
      <c r="AV645">
        <f ca="1"/>
        <v>46688</v>
      </c>
      <c r="AW645">
        <f ca="1"/>
        <v>-5583.82</v>
      </c>
      <c r="AX645" t="str">
        <f ca="1"/>
        <v>Acct  7 - Visa Go</v>
      </c>
      <c r="AY645" t="str">
        <f ca="1"/>
        <v>SDGE</v>
      </c>
      <c r="AZ645">
        <f ca="1"/>
        <v>46688</v>
      </c>
      <c r="BA645">
        <f ca="1"/>
        <v>-4271.75</v>
      </c>
      <c r="BB645" t="str">
        <f ca="1"/>
        <v>Acct  8 - CareCredit</v>
      </c>
      <c r="BC645" t="str">
        <f ca="1"/>
        <v>SDGE</v>
      </c>
      <c r="BD645">
        <f ca="1"/>
        <v>46688</v>
      </c>
      <c r="BE645">
        <f ca="1"/>
        <v>0</v>
      </c>
      <c r="BF645" t="str">
        <f ca="1"/>
        <v>Acct  9 - Costco</v>
      </c>
      <c r="BG645" t="str">
        <f ca="1"/>
        <v>SDGE</v>
      </c>
      <c r="BH645">
        <f ca="1"/>
        <v>46688</v>
      </c>
      <c r="BI645">
        <f ca="1"/>
        <v>2940</v>
      </c>
      <c r="BJ645" t="str">
        <f ca="1"/>
        <v xml:space="preserve">Acct 10 - </v>
      </c>
      <c r="BK645" t="str">
        <f ca="1"/>
        <v>SDGE</v>
      </c>
      <c r="BL645">
        <f ca="1"/>
        <v>46688</v>
      </c>
      <c r="BM645">
        <f ca="1"/>
        <v>18676.050000000003</v>
      </c>
      <c r="BN645" t="str">
        <f ca="1"/>
        <v xml:space="preserve"> Checking</v>
      </c>
      <c r="BO645" t="str">
        <f ca="1"/>
        <v>SDGE</v>
      </c>
      <c r="BP645">
        <f ca="1"/>
        <v>46688</v>
      </c>
      <c r="BQ645">
        <f ca="1"/>
        <v>-9961.61</v>
      </c>
      <c r="BR645" t="str">
        <f ca="1"/>
        <v xml:space="preserve"> Credit</v>
      </c>
      <c r="BS645" t="str">
        <f ca="1"/>
        <v>SDGE</v>
      </c>
      <c r="BT645">
        <f ca="1"/>
        <v>46688</v>
      </c>
      <c r="BU645">
        <f ca="1"/>
        <v>40224.86</v>
      </c>
      <c r="BV645" t="str">
        <f ca="1"/>
        <v xml:space="preserve"> Savings</v>
      </c>
      <c r="BW645" t="str">
        <f ca="1"/>
        <v>SDGE</v>
      </c>
      <c r="BX645">
        <f ca="1"/>
        <v>46688</v>
      </c>
      <c r="BY645">
        <f ca="1"/>
        <v>51879.3</v>
      </c>
      <c r="BZ645" t="str">
        <f ca="1"/>
        <v xml:space="preserve"> Net Worth</v>
      </c>
    </row>
    <row r="646" spans="1:78" x14ac:dyDescent="0.25">
      <c r="A646" t="str">
        <f ca="1"/>
        <v>SDGE</v>
      </c>
      <c r="B646" s="8">
        <f ca="1"/>
        <v>46688</v>
      </c>
      <c r="C646" s="107">
        <f ca="1"/>
        <v>3294.9500000000062</v>
      </c>
      <c r="D646" t="str">
        <f ca="1"/>
        <v>Acct  1 - US Bank</v>
      </c>
      <c r="F646" t="str">
        <f ca="1"/>
        <v>Prime Ad-Free</v>
      </c>
      <c r="G646" s="8">
        <f ca="1"/>
        <v>46688</v>
      </c>
      <c r="H646" s="107">
        <f ca="1"/>
        <v>18673.060000000005</v>
      </c>
      <c r="I646" s="107">
        <f ca="1"/>
        <v>-9961.61</v>
      </c>
      <c r="J646" s="107">
        <f ca="1"/>
        <v>40224.86</v>
      </c>
      <c r="K646" s="107">
        <f ca="1"/>
        <v>51876.310000000005</v>
      </c>
      <c r="L646" s="107">
        <f ca="1"/>
        <v>3291.9600000000064</v>
      </c>
      <c r="M646" s="107">
        <f ca="1"/>
        <v>15381.099999999997</v>
      </c>
      <c r="N646" s="107">
        <f ca="1"/>
        <v>28048.39</v>
      </c>
      <c r="O646" s="107">
        <f ca="1"/>
        <v>114.43</v>
      </c>
      <c r="P646" s="107">
        <f ca="1"/>
        <v>12062.04</v>
      </c>
      <c r="Q646" s="107">
        <f ca="1"/>
        <v>-106.03999999999996</v>
      </c>
      <c r="R646" s="107">
        <f ca="1"/>
        <v>-5583.82</v>
      </c>
      <c r="S646" s="107">
        <f ca="1"/>
        <v>-4271.75</v>
      </c>
      <c r="T646" s="107">
        <f ca="1"/>
        <v>0</v>
      </c>
      <c r="U646" s="107">
        <f ca="1"/>
        <v>2940</v>
      </c>
      <c r="W646" t="str">
        <f ca="1"/>
        <v>Prime Ad-Free</v>
      </c>
      <c r="X646">
        <f ca="1"/>
        <v>46688</v>
      </c>
      <c r="Y646">
        <f ca="1"/>
        <v>3291.9600000000064</v>
      </c>
      <c r="Z646" t="str">
        <f ca="1"/>
        <v>Acct  1 - US Bank</v>
      </c>
      <c r="AA646" t="str">
        <f ca="1"/>
        <v>Prime Ad-Free</v>
      </c>
      <c r="AB646">
        <f ca="1"/>
        <v>46688</v>
      </c>
      <c r="AC646">
        <f ca="1"/>
        <v>15381.099999999997</v>
      </c>
      <c r="AD646" t="str">
        <f ca="1"/>
        <v>Acct  2 - Wells Fargo</v>
      </c>
      <c r="AE646" t="str">
        <f ca="1"/>
        <v>Prime Ad-Free</v>
      </c>
      <c r="AF646">
        <f ca="1"/>
        <v>46688</v>
      </c>
      <c r="AG646">
        <f ca="1"/>
        <v>28048.39</v>
      </c>
      <c r="AH646" t="str">
        <f ca="1"/>
        <v>Acct  3 - ADP</v>
      </c>
      <c r="AI646" t="str">
        <f ca="1"/>
        <v>Prime Ad-Free</v>
      </c>
      <c r="AJ646">
        <f ca="1"/>
        <v>46688</v>
      </c>
      <c r="AK646">
        <f ca="1"/>
        <v>114.43</v>
      </c>
      <c r="AL646" t="str">
        <f ca="1"/>
        <v>Acct  4 - Marcus</v>
      </c>
      <c r="AM646" t="str">
        <f ca="1"/>
        <v>Prime Ad-Free</v>
      </c>
      <c r="AN646">
        <f ca="1"/>
        <v>46688</v>
      </c>
      <c r="AO646">
        <f ca="1"/>
        <v>12062.04</v>
      </c>
      <c r="AP646" t="str">
        <f ca="1"/>
        <v>Acct  5 - T.Rowe Price</v>
      </c>
      <c r="AQ646" t="str">
        <f ca="1"/>
        <v>Prime Ad-Free</v>
      </c>
      <c r="AR646">
        <f ca="1"/>
        <v>46688</v>
      </c>
      <c r="AS646">
        <f ca="1"/>
        <v>-106.03999999999996</v>
      </c>
      <c r="AT646" t="str">
        <f ca="1"/>
        <v>Acct  6 - Platinum</v>
      </c>
      <c r="AU646" t="str">
        <f ca="1"/>
        <v>Prime Ad-Free</v>
      </c>
      <c r="AV646">
        <f ca="1"/>
        <v>46688</v>
      </c>
      <c r="AW646">
        <f ca="1"/>
        <v>-5583.82</v>
      </c>
      <c r="AX646" t="str">
        <f ca="1"/>
        <v>Acct  7 - Visa Go</v>
      </c>
      <c r="AY646" t="str">
        <f ca="1"/>
        <v>Prime Ad-Free</v>
      </c>
      <c r="AZ646">
        <f ca="1"/>
        <v>46688</v>
      </c>
      <c r="BA646">
        <f ca="1"/>
        <v>-4271.75</v>
      </c>
      <c r="BB646" t="str">
        <f ca="1"/>
        <v>Acct  8 - CareCredit</v>
      </c>
      <c r="BC646" t="str">
        <f ca="1"/>
        <v>Prime Ad-Free</v>
      </c>
      <c r="BD646">
        <f ca="1"/>
        <v>46688</v>
      </c>
      <c r="BE646">
        <f ca="1"/>
        <v>0</v>
      </c>
      <c r="BF646" t="str">
        <f ca="1"/>
        <v>Acct  9 - Costco</v>
      </c>
      <c r="BG646" t="str">
        <f ca="1"/>
        <v>Prime Ad-Free</v>
      </c>
      <c r="BH646">
        <f ca="1"/>
        <v>46688</v>
      </c>
      <c r="BI646">
        <f ca="1"/>
        <v>2940</v>
      </c>
      <c r="BJ646" t="str">
        <f ca="1"/>
        <v xml:space="preserve">Acct 10 - </v>
      </c>
      <c r="BK646" t="str">
        <f ca="1"/>
        <v>Prime Ad-Free</v>
      </c>
      <c r="BL646">
        <f ca="1"/>
        <v>46688</v>
      </c>
      <c r="BM646">
        <f ca="1"/>
        <v>18673.060000000005</v>
      </c>
      <c r="BN646" t="str">
        <f ca="1"/>
        <v xml:space="preserve"> Checking</v>
      </c>
      <c r="BO646" t="str">
        <f ca="1"/>
        <v>Prime Ad-Free</v>
      </c>
      <c r="BP646">
        <f ca="1"/>
        <v>46688</v>
      </c>
      <c r="BQ646">
        <f ca="1"/>
        <v>-9961.61</v>
      </c>
      <c r="BR646" t="str">
        <f ca="1"/>
        <v xml:space="preserve"> Credit</v>
      </c>
      <c r="BS646" t="str">
        <f ca="1"/>
        <v>Prime Ad-Free</v>
      </c>
      <c r="BT646">
        <f ca="1"/>
        <v>46688</v>
      </c>
      <c r="BU646">
        <f ca="1"/>
        <v>40224.86</v>
      </c>
      <c r="BV646" t="str">
        <f ca="1"/>
        <v xml:space="preserve"> Savings</v>
      </c>
      <c r="BW646" t="str">
        <f ca="1"/>
        <v>Prime Ad-Free</v>
      </c>
      <c r="BX646">
        <f ca="1"/>
        <v>46688</v>
      </c>
      <c r="BY646">
        <f ca="1"/>
        <v>51876.310000000005</v>
      </c>
      <c r="BZ646" t="str">
        <f ca="1"/>
        <v xml:space="preserve"> Net Worth</v>
      </c>
    </row>
    <row r="647" spans="1:78" x14ac:dyDescent="0.25">
      <c r="A647" t="str">
        <f ca="1"/>
        <v>Prime Ad-Free</v>
      </c>
      <c r="B647" s="8">
        <f ca="1"/>
        <v>46688</v>
      </c>
      <c r="C647" s="107">
        <f ca="1"/>
        <v>3291.9600000000064</v>
      </c>
      <c r="D647" t="str">
        <f ca="1"/>
        <v>Acct  1 - US Bank</v>
      </c>
      <c r="F647" t="str">
        <f ca="1"/>
        <v>Disability</v>
      </c>
      <c r="G647" s="8">
        <f ca="1"/>
        <v>46692</v>
      </c>
      <c r="H647" s="107">
        <f ca="1"/>
        <v>19029.72</v>
      </c>
      <c r="I647" s="107">
        <f ca="1"/>
        <v>-9961.61</v>
      </c>
      <c r="J647" s="107">
        <f ca="1"/>
        <v>40224.86</v>
      </c>
      <c r="K647" s="107">
        <f ca="1"/>
        <v>52232.97</v>
      </c>
      <c r="L647" s="107">
        <f ca="1"/>
        <v>3291.9600000000064</v>
      </c>
      <c r="M647" s="107">
        <f ca="1"/>
        <v>15737.759999999997</v>
      </c>
      <c r="N647" s="107">
        <f ca="1"/>
        <v>28048.39</v>
      </c>
      <c r="O647" s="107">
        <f ca="1"/>
        <v>114.43</v>
      </c>
      <c r="P647" s="107">
        <f ca="1"/>
        <v>12062.04</v>
      </c>
      <c r="Q647" s="107">
        <f ca="1"/>
        <v>-106.03999999999996</v>
      </c>
      <c r="R647" s="107">
        <f ca="1"/>
        <v>-5583.82</v>
      </c>
      <c r="S647" s="107">
        <f ca="1"/>
        <v>-4271.75</v>
      </c>
      <c r="T647" s="107">
        <f ca="1"/>
        <v>0</v>
      </c>
      <c r="U647" s="107">
        <f ca="1"/>
        <v>2940</v>
      </c>
      <c r="W647" t="str">
        <f ca="1"/>
        <v>Disability</v>
      </c>
      <c r="X647">
        <f ca="1"/>
        <v>46692</v>
      </c>
      <c r="Y647">
        <f ca="1"/>
        <v>3291.9600000000064</v>
      </c>
      <c r="Z647" t="str">
        <f ca="1"/>
        <v>Acct  1 - US Bank</v>
      </c>
      <c r="AA647" t="str">
        <f ca="1"/>
        <v>Disability</v>
      </c>
      <c r="AB647">
        <f ca="1"/>
        <v>46692</v>
      </c>
      <c r="AC647">
        <f ca="1"/>
        <v>15737.759999999997</v>
      </c>
      <c r="AD647" t="str">
        <f ca="1"/>
        <v>Acct  2 - Wells Fargo</v>
      </c>
      <c r="AE647" t="str">
        <f ca="1"/>
        <v>Disability</v>
      </c>
      <c r="AF647">
        <f ca="1"/>
        <v>46692</v>
      </c>
      <c r="AG647">
        <f ca="1"/>
        <v>28048.39</v>
      </c>
      <c r="AH647" t="str">
        <f ca="1"/>
        <v>Acct  3 - ADP</v>
      </c>
      <c r="AI647" t="str">
        <f ca="1"/>
        <v>Disability</v>
      </c>
      <c r="AJ647">
        <f ca="1"/>
        <v>46692</v>
      </c>
      <c r="AK647">
        <f ca="1"/>
        <v>114.43</v>
      </c>
      <c r="AL647" t="str">
        <f ca="1"/>
        <v>Acct  4 - Marcus</v>
      </c>
      <c r="AM647" t="str">
        <f ca="1"/>
        <v>Disability</v>
      </c>
      <c r="AN647">
        <f ca="1"/>
        <v>46692</v>
      </c>
      <c r="AO647">
        <f ca="1"/>
        <v>12062.04</v>
      </c>
      <c r="AP647" t="str">
        <f ca="1"/>
        <v>Acct  5 - T.Rowe Price</v>
      </c>
      <c r="AQ647" t="str">
        <f ca="1"/>
        <v>Disability</v>
      </c>
      <c r="AR647">
        <f ca="1"/>
        <v>46692</v>
      </c>
      <c r="AS647">
        <f ca="1"/>
        <v>-106.03999999999996</v>
      </c>
      <c r="AT647" t="str">
        <f ca="1"/>
        <v>Acct  6 - Platinum</v>
      </c>
      <c r="AU647" t="str">
        <f ca="1"/>
        <v>Disability</v>
      </c>
      <c r="AV647">
        <f ca="1"/>
        <v>46692</v>
      </c>
      <c r="AW647">
        <f ca="1"/>
        <v>-5583.82</v>
      </c>
      <c r="AX647" t="str">
        <f ca="1"/>
        <v>Acct  7 - Visa Go</v>
      </c>
      <c r="AY647" t="str">
        <f ca="1"/>
        <v>Disability</v>
      </c>
      <c r="AZ647">
        <f ca="1"/>
        <v>46692</v>
      </c>
      <c r="BA647">
        <f ca="1"/>
        <v>-4271.75</v>
      </c>
      <c r="BB647" t="str">
        <f ca="1"/>
        <v>Acct  8 - CareCredit</v>
      </c>
      <c r="BC647" t="str">
        <f ca="1"/>
        <v>Disability</v>
      </c>
      <c r="BD647">
        <f ca="1"/>
        <v>46692</v>
      </c>
      <c r="BE647">
        <f ca="1"/>
        <v>0</v>
      </c>
      <c r="BF647" t="str">
        <f ca="1"/>
        <v>Acct  9 - Costco</v>
      </c>
      <c r="BG647" t="str">
        <f ca="1"/>
        <v>Disability</v>
      </c>
      <c r="BH647">
        <f ca="1"/>
        <v>46692</v>
      </c>
      <c r="BI647">
        <f ca="1"/>
        <v>2940</v>
      </c>
      <c r="BJ647" t="str">
        <f ca="1"/>
        <v xml:space="preserve">Acct 10 - </v>
      </c>
      <c r="BK647" t="str">
        <f ca="1"/>
        <v>Disability</v>
      </c>
      <c r="BL647">
        <f ca="1"/>
        <v>46692</v>
      </c>
      <c r="BM647">
        <f ca="1"/>
        <v>19029.72</v>
      </c>
      <c r="BN647" t="str">
        <f ca="1"/>
        <v xml:space="preserve"> Checking</v>
      </c>
      <c r="BO647" t="str">
        <f ca="1"/>
        <v>Disability</v>
      </c>
      <c r="BP647">
        <f ca="1"/>
        <v>46692</v>
      </c>
      <c r="BQ647">
        <f ca="1"/>
        <v>-9961.61</v>
      </c>
      <c r="BR647" t="str">
        <f ca="1"/>
        <v xml:space="preserve"> Credit</v>
      </c>
      <c r="BS647" t="str">
        <f ca="1"/>
        <v>Disability</v>
      </c>
      <c r="BT647">
        <f ca="1"/>
        <v>46692</v>
      </c>
      <c r="BU647">
        <f ca="1"/>
        <v>40224.86</v>
      </c>
      <c r="BV647" t="str">
        <f ca="1"/>
        <v xml:space="preserve"> Savings</v>
      </c>
      <c r="BW647" t="str">
        <f ca="1"/>
        <v>Disability</v>
      </c>
      <c r="BX647">
        <f ca="1"/>
        <v>46692</v>
      </c>
      <c r="BY647">
        <f ca="1"/>
        <v>52232.97</v>
      </c>
      <c r="BZ647" t="str">
        <f ca="1"/>
        <v xml:space="preserve"> Net Worth</v>
      </c>
    </row>
    <row r="648" spans="1:78" x14ac:dyDescent="0.25">
      <c r="A648" t="str">
        <f ca="1"/>
        <v>Disability</v>
      </c>
      <c r="B648" s="8">
        <f ca="1"/>
        <v>46692</v>
      </c>
      <c r="C648" s="107">
        <f ca="1"/>
        <v>3291.9600000000064</v>
      </c>
      <c r="D648" t="str">
        <f ca="1"/>
        <v>Acct  1 - US Bank</v>
      </c>
      <c r="F648" t="str">
        <f ca="1"/>
        <v>Kulo Rent</v>
      </c>
      <c r="G648" s="8">
        <f ca="1"/>
        <v>46692</v>
      </c>
      <c r="H648" s="107">
        <f ca="1"/>
        <v>18070.72</v>
      </c>
      <c r="I648" s="107">
        <f ca="1"/>
        <v>-9961.61</v>
      </c>
      <c r="J648" s="107">
        <f ca="1"/>
        <v>40224.86</v>
      </c>
      <c r="K648" s="107">
        <f ca="1"/>
        <v>51273.97</v>
      </c>
      <c r="L648" s="107">
        <f ca="1"/>
        <v>2332.9600000000064</v>
      </c>
      <c r="M648" s="107">
        <f ca="1"/>
        <v>15737.759999999997</v>
      </c>
      <c r="N648" s="107">
        <f ca="1"/>
        <v>28048.39</v>
      </c>
      <c r="O648" s="107">
        <f ca="1"/>
        <v>114.43</v>
      </c>
      <c r="P648" s="107">
        <f ca="1"/>
        <v>12062.04</v>
      </c>
      <c r="Q648" s="107">
        <f ca="1"/>
        <v>-106.03999999999996</v>
      </c>
      <c r="R648" s="107">
        <f ca="1"/>
        <v>-5583.82</v>
      </c>
      <c r="S648" s="107">
        <f ca="1"/>
        <v>-4271.75</v>
      </c>
      <c r="T648" s="107">
        <f ca="1"/>
        <v>0</v>
      </c>
      <c r="U648" s="107">
        <f ca="1"/>
        <v>2940</v>
      </c>
      <c r="W648" t="str">
        <f ca="1"/>
        <v>Kulo Rent</v>
      </c>
      <c r="X648">
        <f ca="1"/>
        <v>46692</v>
      </c>
      <c r="Y648">
        <f ca="1"/>
        <v>2332.9600000000064</v>
      </c>
      <c r="Z648" t="str">
        <f ca="1"/>
        <v>Acct  1 - US Bank</v>
      </c>
      <c r="AA648" t="str">
        <f ca="1"/>
        <v>Kulo Rent</v>
      </c>
      <c r="AB648">
        <f ca="1"/>
        <v>46692</v>
      </c>
      <c r="AC648">
        <f ca="1"/>
        <v>15737.759999999997</v>
      </c>
      <c r="AD648" t="str">
        <f ca="1"/>
        <v>Acct  2 - Wells Fargo</v>
      </c>
      <c r="AE648" t="str">
        <f ca="1"/>
        <v>Kulo Rent</v>
      </c>
      <c r="AF648">
        <f ca="1"/>
        <v>46692</v>
      </c>
      <c r="AG648">
        <f ca="1"/>
        <v>28048.39</v>
      </c>
      <c r="AH648" t="str">
        <f ca="1"/>
        <v>Acct  3 - ADP</v>
      </c>
      <c r="AI648" t="str">
        <f ca="1"/>
        <v>Kulo Rent</v>
      </c>
      <c r="AJ648">
        <f ca="1"/>
        <v>46692</v>
      </c>
      <c r="AK648">
        <f ca="1"/>
        <v>114.43</v>
      </c>
      <c r="AL648" t="str">
        <f ca="1"/>
        <v>Acct  4 - Marcus</v>
      </c>
      <c r="AM648" t="str">
        <f ca="1"/>
        <v>Kulo Rent</v>
      </c>
      <c r="AN648">
        <f ca="1"/>
        <v>46692</v>
      </c>
      <c r="AO648">
        <f ca="1"/>
        <v>12062.04</v>
      </c>
      <c r="AP648" t="str">
        <f ca="1"/>
        <v>Acct  5 - T.Rowe Price</v>
      </c>
      <c r="AQ648" t="str">
        <f ca="1"/>
        <v>Kulo Rent</v>
      </c>
      <c r="AR648">
        <f ca="1"/>
        <v>46692</v>
      </c>
      <c r="AS648">
        <f ca="1"/>
        <v>-106.03999999999996</v>
      </c>
      <c r="AT648" t="str">
        <f ca="1"/>
        <v>Acct  6 - Platinum</v>
      </c>
      <c r="AU648" t="str">
        <f ca="1"/>
        <v>Kulo Rent</v>
      </c>
      <c r="AV648">
        <f ca="1"/>
        <v>46692</v>
      </c>
      <c r="AW648">
        <f ca="1"/>
        <v>-5583.82</v>
      </c>
      <c r="AX648" t="str">
        <f ca="1"/>
        <v>Acct  7 - Visa Go</v>
      </c>
      <c r="AY648" t="str">
        <f ca="1"/>
        <v>Kulo Rent</v>
      </c>
      <c r="AZ648">
        <f ca="1"/>
        <v>46692</v>
      </c>
      <c r="BA648">
        <f ca="1"/>
        <v>-4271.75</v>
      </c>
      <c r="BB648" t="str">
        <f ca="1"/>
        <v>Acct  8 - CareCredit</v>
      </c>
      <c r="BC648" t="str">
        <f ca="1"/>
        <v>Kulo Rent</v>
      </c>
      <c r="BD648">
        <f ca="1"/>
        <v>46692</v>
      </c>
      <c r="BE648">
        <f ca="1"/>
        <v>0</v>
      </c>
      <c r="BF648" t="str">
        <f ca="1"/>
        <v>Acct  9 - Costco</v>
      </c>
      <c r="BG648" t="str">
        <f ca="1"/>
        <v>Kulo Rent</v>
      </c>
      <c r="BH648">
        <f ca="1"/>
        <v>46692</v>
      </c>
      <c r="BI648">
        <f ca="1"/>
        <v>2940</v>
      </c>
      <c r="BJ648" t="str">
        <f ca="1"/>
        <v xml:space="preserve">Acct 10 - </v>
      </c>
      <c r="BK648" t="str">
        <f ca="1"/>
        <v>Kulo Rent</v>
      </c>
      <c r="BL648">
        <f ca="1"/>
        <v>46692</v>
      </c>
      <c r="BM648">
        <f ca="1"/>
        <v>18070.72</v>
      </c>
      <c r="BN648" t="str">
        <f ca="1"/>
        <v xml:space="preserve"> Checking</v>
      </c>
      <c r="BO648" t="str">
        <f ca="1"/>
        <v>Kulo Rent</v>
      </c>
      <c r="BP648">
        <f ca="1"/>
        <v>46692</v>
      </c>
      <c r="BQ648">
        <f ca="1"/>
        <v>-9961.61</v>
      </c>
      <c r="BR648" t="str">
        <f ca="1"/>
        <v xml:space="preserve"> Credit</v>
      </c>
      <c r="BS648" t="str">
        <f ca="1"/>
        <v>Kulo Rent</v>
      </c>
      <c r="BT648">
        <f ca="1"/>
        <v>46692</v>
      </c>
      <c r="BU648">
        <f ca="1"/>
        <v>40224.86</v>
      </c>
      <c r="BV648" t="str">
        <f ca="1"/>
        <v xml:space="preserve"> Savings</v>
      </c>
      <c r="BW648" t="str">
        <f ca="1"/>
        <v>Kulo Rent</v>
      </c>
      <c r="BX648">
        <f ca="1"/>
        <v>46692</v>
      </c>
      <c r="BY648">
        <f ca="1"/>
        <v>51273.97</v>
      </c>
      <c r="BZ648" t="str">
        <f ca="1"/>
        <v xml:space="preserve"> Net Worth</v>
      </c>
    </row>
    <row r="649" spans="1:78" x14ac:dyDescent="0.25">
      <c r="A649" t="str">
        <f ca="1"/>
        <v>Kulo Rent</v>
      </c>
      <c r="B649" s="8">
        <f ca="1"/>
        <v>46692</v>
      </c>
      <c r="C649" s="107">
        <f ca="1"/>
        <v>2332.9600000000064</v>
      </c>
      <c r="D649" t="str">
        <f ca="1"/>
        <v>Acct  1 - US Bank</v>
      </c>
      <c r="F649" t="str">
        <f ca="1"/>
        <v>Rent</v>
      </c>
      <c r="G649" s="8">
        <f ca="1"/>
        <v>46692</v>
      </c>
      <c r="H649" s="107">
        <f ca="1"/>
        <v>16792.750000000004</v>
      </c>
      <c r="I649" s="107">
        <f ca="1"/>
        <v>-9961.61</v>
      </c>
      <c r="J649" s="107">
        <f ca="1"/>
        <v>40224.86</v>
      </c>
      <c r="K649" s="107">
        <f ca="1"/>
        <v>49996</v>
      </c>
      <c r="L649" s="107">
        <f ca="1"/>
        <v>1054.9900000000064</v>
      </c>
      <c r="M649" s="107">
        <f ca="1"/>
        <v>15737.759999999997</v>
      </c>
      <c r="N649" s="107">
        <f ca="1"/>
        <v>28048.39</v>
      </c>
      <c r="O649" s="107">
        <f ca="1"/>
        <v>114.43</v>
      </c>
      <c r="P649" s="107">
        <f ca="1"/>
        <v>12062.04</v>
      </c>
      <c r="Q649" s="107">
        <f ca="1"/>
        <v>-106.03999999999996</v>
      </c>
      <c r="R649" s="107">
        <f ca="1"/>
        <v>-5583.82</v>
      </c>
      <c r="S649" s="107">
        <f ca="1"/>
        <v>-4271.75</v>
      </c>
      <c r="T649" s="107">
        <f ca="1"/>
        <v>0</v>
      </c>
      <c r="U649" s="107">
        <f ca="1"/>
        <v>2940</v>
      </c>
      <c r="W649" t="str">
        <f ca="1"/>
        <v>Rent</v>
      </c>
      <c r="X649">
        <f ca="1"/>
        <v>46692</v>
      </c>
      <c r="Y649">
        <f ca="1"/>
        <v>1054.9900000000064</v>
      </c>
      <c r="Z649" t="str">
        <f ca="1"/>
        <v>Acct  1 - US Bank</v>
      </c>
      <c r="AA649" t="str">
        <f ca="1"/>
        <v>Rent</v>
      </c>
      <c r="AB649">
        <f ca="1"/>
        <v>46692</v>
      </c>
      <c r="AC649">
        <f ca="1"/>
        <v>15737.759999999997</v>
      </c>
      <c r="AD649" t="str">
        <f ca="1"/>
        <v>Acct  2 - Wells Fargo</v>
      </c>
      <c r="AE649" t="str">
        <f ca="1"/>
        <v>Rent</v>
      </c>
      <c r="AF649">
        <f ca="1"/>
        <v>46692</v>
      </c>
      <c r="AG649">
        <f ca="1"/>
        <v>28048.39</v>
      </c>
      <c r="AH649" t="str">
        <f ca="1"/>
        <v>Acct  3 - ADP</v>
      </c>
      <c r="AI649" t="str">
        <f ca="1"/>
        <v>Rent</v>
      </c>
      <c r="AJ649">
        <f ca="1"/>
        <v>46692</v>
      </c>
      <c r="AK649">
        <f ca="1"/>
        <v>114.43</v>
      </c>
      <c r="AL649" t="str">
        <f ca="1"/>
        <v>Acct  4 - Marcus</v>
      </c>
      <c r="AM649" t="str">
        <f ca="1"/>
        <v>Rent</v>
      </c>
      <c r="AN649">
        <f ca="1"/>
        <v>46692</v>
      </c>
      <c r="AO649">
        <f ca="1"/>
        <v>12062.04</v>
      </c>
      <c r="AP649" t="str">
        <f ca="1"/>
        <v>Acct  5 - T.Rowe Price</v>
      </c>
      <c r="AQ649" t="str">
        <f ca="1"/>
        <v>Rent</v>
      </c>
      <c r="AR649">
        <f ca="1"/>
        <v>46692</v>
      </c>
      <c r="AS649">
        <f ca="1"/>
        <v>-106.03999999999996</v>
      </c>
      <c r="AT649" t="str">
        <f ca="1"/>
        <v>Acct  6 - Platinum</v>
      </c>
      <c r="AU649" t="str">
        <f ca="1"/>
        <v>Rent</v>
      </c>
      <c r="AV649">
        <f ca="1"/>
        <v>46692</v>
      </c>
      <c r="AW649">
        <f ca="1"/>
        <v>-5583.82</v>
      </c>
      <c r="AX649" t="str">
        <f ca="1"/>
        <v>Acct  7 - Visa Go</v>
      </c>
      <c r="AY649" t="str">
        <f ca="1"/>
        <v>Rent</v>
      </c>
      <c r="AZ649">
        <f ca="1"/>
        <v>46692</v>
      </c>
      <c r="BA649">
        <f ca="1"/>
        <v>-4271.75</v>
      </c>
      <c r="BB649" t="str">
        <f ca="1"/>
        <v>Acct  8 - CareCredit</v>
      </c>
      <c r="BC649" t="str">
        <f ca="1"/>
        <v>Rent</v>
      </c>
      <c r="BD649">
        <f ca="1"/>
        <v>46692</v>
      </c>
      <c r="BE649">
        <f ca="1"/>
        <v>0</v>
      </c>
      <c r="BF649" t="str">
        <f ca="1"/>
        <v>Acct  9 - Costco</v>
      </c>
      <c r="BG649" t="str">
        <f ca="1"/>
        <v>Rent</v>
      </c>
      <c r="BH649">
        <f ca="1"/>
        <v>46692</v>
      </c>
      <c r="BI649">
        <f ca="1"/>
        <v>2940</v>
      </c>
      <c r="BJ649" t="str">
        <f ca="1"/>
        <v xml:space="preserve">Acct 10 - </v>
      </c>
      <c r="BK649" t="str">
        <f ca="1"/>
        <v>Rent</v>
      </c>
      <c r="BL649">
        <f ca="1"/>
        <v>46692</v>
      </c>
      <c r="BM649">
        <f ca="1"/>
        <v>16792.750000000004</v>
      </c>
      <c r="BN649" t="str">
        <f ca="1"/>
        <v xml:space="preserve"> Checking</v>
      </c>
      <c r="BO649" t="str">
        <f ca="1"/>
        <v>Rent</v>
      </c>
      <c r="BP649">
        <f ca="1"/>
        <v>46692</v>
      </c>
      <c r="BQ649">
        <f ca="1"/>
        <v>-9961.61</v>
      </c>
      <c r="BR649" t="str">
        <f ca="1"/>
        <v xml:space="preserve"> Credit</v>
      </c>
      <c r="BS649" t="str">
        <f ca="1"/>
        <v>Rent</v>
      </c>
      <c r="BT649">
        <f ca="1"/>
        <v>46692</v>
      </c>
      <c r="BU649">
        <f ca="1"/>
        <v>40224.86</v>
      </c>
      <c r="BV649" t="str">
        <f ca="1"/>
        <v xml:space="preserve"> Savings</v>
      </c>
      <c r="BW649" t="str">
        <f ca="1"/>
        <v>Rent</v>
      </c>
      <c r="BX649">
        <f ca="1"/>
        <v>46692</v>
      </c>
      <c r="BY649">
        <f ca="1"/>
        <v>49996</v>
      </c>
      <c r="BZ649" t="str">
        <f ca="1"/>
        <v xml:space="preserve"> Net Worth</v>
      </c>
    </row>
    <row r="650" spans="1:78" x14ac:dyDescent="0.25">
      <c r="A650" t="str">
        <f ca="1"/>
        <v>Rent</v>
      </c>
      <c r="B650" s="8">
        <f ca="1"/>
        <v>46692</v>
      </c>
      <c r="C650" s="107">
        <f ca="1"/>
        <v>1054.9900000000064</v>
      </c>
      <c r="D650" t="str">
        <f ca="1"/>
        <v>Acct  1 - US Bank</v>
      </c>
      <c r="F650" t="str">
        <f ca="1"/>
        <v>Visa Platinum</v>
      </c>
      <c r="G650" s="8">
        <f ca="1"/>
        <v>46694</v>
      </c>
      <c r="H650" s="107">
        <f ca="1"/>
        <v>16563.750000000004</v>
      </c>
      <c r="I650" s="107">
        <f ca="1"/>
        <v>-9650.61</v>
      </c>
      <c r="J650" s="107">
        <f ca="1"/>
        <v>40224.86</v>
      </c>
      <c r="K650" s="107">
        <f ca="1"/>
        <v>50078</v>
      </c>
      <c r="L650" s="107">
        <f ca="1"/>
        <v>825.99000000000638</v>
      </c>
      <c r="M650" s="107">
        <f ca="1"/>
        <v>15737.759999999997</v>
      </c>
      <c r="N650" s="107">
        <f ca="1"/>
        <v>28048.39</v>
      </c>
      <c r="O650" s="107">
        <f ca="1"/>
        <v>114.43</v>
      </c>
      <c r="P650" s="107">
        <f ca="1"/>
        <v>12062.04</v>
      </c>
      <c r="Q650" s="107">
        <f ca="1"/>
        <v>204.96000000000004</v>
      </c>
      <c r="R650" s="107">
        <f ca="1"/>
        <v>-5583.82</v>
      </c>
      <c r="S650" s="107">
        <f ca="1"/>
        <v>-4271.75</v>
      </c>
      <c r="T650" s="107">
        <f ca="1"/>
        <v>0</v>
      </c>
      <c r="U650" s="107">
        <f ca="1"/>
        <v>2940</v>
      </c>
      <c r="W650" t="str">
        <f ca="1"/>
        <v>Visa Platinum</v>
      </c>
      <c r="X650">
        <f ca="1"/>
        <v>46694</v>
      </c>
      <c r="Y650">
        <f ca="1"/>
        <v>825.99000000000638</v>
      </c>
      <c r="Z650" t="str">
        <f ca="1"/>
        <v>Acct  1 - US Bank</v>
      </c>
      <c r="AA650" t="str">
        <f ca="1"/>
        <v>Visa Platinum</v>
      </c>
      <c r="AB650">
        <f ca="1"/>
        <v>46694</v>
      </c>
      <c r="AC650">
        <f ca="1"/>
        <v>15737.759999999997</v>
      </c>
      <c r="AD650" t="str">
        <f ca="1"/>
        <v>Acct  2 - Wells Fargo</v>
      </c>
      <c r="AE650" t="str">
        <f ca="1"/>
        <v>Visa Platinum</v>
      </c>
      <c r="AF650">
        <f ca="1"/>
        <v>46694</v>
      </c>
      <c r="AG650">
        <f ca="1"/>
        <v>28048.39</v>
      </c>
      <c r="AH650" t="str">
        <f ca="1"/>
        <v>Acct  3 - ADP</v>
      </c>
      <c r="AI650" t="str">
        <f ca="1"/>
        <v>Visa Platinum</v>
      </c>
      <c r="AJ650">
        <f ca="1"/>
        <v>46694</v>
      </c>
      <c r="AK650">
        <f ca="1"/>
        <v>114.43</v>
      </c>
      <c r="AL650" t="str">
        <f ca="1"/>
        <v>Acct  4 - Marcus</v>
      </c>
      <c r="AM650" t="str">
        <f ca="1"/>
        <v>Visa Platinum</v>
      </c>
      <c r="AN650">
        <f ca="1"/>
        <v>46694</v>
      </c>
      <c r="AO650">
        <f ca="1"/>
        <v>12062.04</v>
      </c>
      <c r="AP650" t="str">
        <f ca="1"/>
        <v>Acct  5 - T.Rowe Price</v>
      </c>
      <c r="AQ650" t="str">
        <f ca="1"/>
        <v>Visa Platinum</v>
      </c>
      <c r="AR650">
        <f ca="1"/>
        <v>46694</v>
      </c>
      <c r="AS650">
        <f ca="1"/>
        <v>204.96000000000004</v>
      </c>
      <c r="AT650" t="str">
        <f ca="1"/>
        <v>Acct  6 - Platinum</v>
      </c>
      <c r="AU650" t="str">
        <f ca="1"/>
        <v>Visa Platinum</v>
      </c>
      <c r="AV650">
        <f ca="1"/>
        <v>46694</v>
      </c>
      <c r="AW650">
        <f ca="1"/>
        <v>-5583.82</v>
      </c>
      <c r="AX650" t="str">
        <f ca="1"/>
        <v>Acct  7 - Visa Go</v>
      </c>
      <c r="AY650" t="str">
        <f ca="1"/>
        <v>Visa Platinum</v>
      </c>
      <c r="AZ650">
        <f ca="1"/>
        <v>46694</v>
      </c>
      <c r="BA650">
        <f ca="1"/>
        <v>-4271.75</v>
      </c>
      <c r="BB650" t="str">
        <f ca="1"/>
        <v>Acct  8 - CareCredit</v>
      </c>
      <c r="BC650" t="str">
        <f ca="1"/>
        <v>Visa Platinum</v>
      </c>
      <c r="BD650">
        <f ca="1"/>
        <v>46694</v>
      </c>
      <c r="BE650">
        <f ca="1"/>
        <v>0</v>
      </c>
      <c r="BF650" t="str">
        <f ca="1"/>
        <v>Acct  9 - Costco</v>
      </c>
      <c r="BG650" t="str">
        <f ca="1"/>
        <v>Visa Platinum</v>
      </c>
      <c r="BH650">
        <f ca="1"/>
        <v>46694</v>
      </c>
      <c r="BI650">
        <f ca="1"/>
        <v>2940</v>
      </c>
      <c r="BJ650" t="str">
        <f ca="1"/>
        <v xml:space="preserve">Acct 10 - </v>
      </c>
      <c r="BK650" t="str">
        <f ca="1"/>
        <v>Visa Platinum</v>
      </c>
      <c r="BL650">
        <f ca="1"/>
        <v>46694</v>
      </c>
      <c r="BM650">
        <f ca="1"/>
        <v>16563.750000000004</v>
      </c>
      <c r="BN650" t="str">
        <f ca="1"/>
        <v xml:space="preserve"> Checking</v>
      </c>
      <c r="BO650" t="str">
        <f ca="1"/>
        <v>Visa Platinum</v>
      </c>
      <c r="BP650">
        <f ca="1"/>
        <v>46694</v>
      </c>
      <c r="BQ650">
        <f ca="1"/>
        <v>-9650.61</v>
      </c>
      <c r="BR650" t="str">
        <f ca="1"/>
        <v xml:space="preserve"> Credit</v>
      </c>
      <c r="BS650" t="str">
        <f ca="1"/>
        <v>Visa Platinum</v>
      </c>
      <c r="BT650">
        <f ca="1"/>
        <v>46694</v>
      </c>
      <c r="BU650">
        <f ca="1"/>
        <v>40224.86</v>
      </c>
      <c r="BV650" t="str">
        <f ca="1"/>
        <v xml:space="preserve"> Savings</v>
      </c>
      <c r="BW650" t="str">
        <f ca="1"/>
        <v>Visa Platinum</v>
      </c>
      <c r="BX650">
        <f ca="1"/>
        <v>46694</v>
      </c>
      <c r="BY650">
        <f ca="1"/>
        <v>50078</v>
      </c>
      <c r="BZ650" t="str">
        <f ca="1"/>
        <v xml:space="preserve"> Net Worth</v>
      </c>
    </row>
    <row r="651" spans="1:78" x14ac:dyDescent="0.25">
      <c r="A651" t="str">
        <f ca="1"/>
        <v>Visa Platinum</v>
      </c>
      <c r="B651" s="8">
        <f ca="1"/>
        <v>46694</v>
      </c>
      <c r="C651" s="107">
        <f ca="1"/>
        <v>825.99000000000638</v>
      </c>
      <c r="D651" t="str">
        <f ca="1"/>
        <v>Acct  1 - US Bank</v>
      </c>
      <c r="F651" t="str">
        <f ca="1"/>
        <v>Paycheck</v>
      </c>
      <c r="G651" s="8">
        <f ca="1"/>
        <v>46696</v>
      </c>
      <c r="H651" s="107">
        <f ca="1"/>
        <v>18163.750000000004</v>
      </c>
      <c r="I651" s="107">
        <f ca="1"/>
        <v>-9650.61</v>
      </c>
      <c r="J651" s="107">
        <f ca="1"/>
        <v>40224.86</v>
      </c>
      <c r="K651" s="107">
        <f ca="1"/>
        <v>51678</v>
      </c>
      <c r="L651" s="107">
        <f ca="1"/>
        <v>1965.9900000000064</v>
      </c>
      <c r="M651" s="107">
        <f ca="1"/>
        <v>16197.759999999997</v>
      </c>
      <c r="N651" s="107">
        <f ca="1"/>
        <v>28048.39</v>
      </c>
      <c r="O651" s="107">
        <f ca="1"/>
        <v>114.43</v>
      </c>
      <c r="P651" s="107">
        <f ca="1"/>
        <v>12062.04</v>
      </c>
      <c r="Q651" s="107">
        <f ca="1"/>
        <v>204.96000000000004</v>
      </c>
      <c r="R651" s="107">
        <f ca="1"/>
        <v>-5583.82</v>
      </c>
      <c r="S651" s="107">
        <f ca="1"/>
        <v>-4271.75</v>
      </c>
      <c r="T651" s="107">
        <f ca="1"/>
        <v>0</v>
      </c>
      <c r="U651" s="107">
        <f ca="1"/>
        <v>2940</v>
      </c>
      <c r="W651" t="str">
        <f ca="1"/>
        <v>Paycheck</v>
      </c>
      <c r="X651">
        <f ca="1"/>
        <v>46696</v>
      </c>
      <c r="Y651">
        <f ca="1"/>
        <v>1965.9900000000064</v>
      </c>
      <c r="Z651" t="str">
        <f ca="1"/>
        <v>Acct  1 - US Bank</v>
      </c>
      <c r="AA651" t="str">
        <f ca="1"/>
        <v>Paycheck</v>
      </c>
      <c r="AB651">
        <f ca="1"/>
        <v>46696</v>
      </c>
      <c r="AC651">
        <f ca="1"/>
        <v>16197.759999999997</v>
      </c>
      <c r="AD651" t="str">
        <f ca="1"/>
        <v>Acct  2 - Wells Fargo</v>
      </c>
      <c r="AE651" t="str">
        <f ca="1"/>
        <v>Paycheck</v>
      </c>
      <c r="AF651">
        <f ca="1"/>
        <v>46696</v>
      </c>
      <c r="AG651">
        <f ca="1"/>
        <v>28048.39</v>
      </c>
      <c r="AH651" t="str">
        <f ca="1"/>
        <v>Acct  3 - ADP</v>
      </c>
      <c r="AI651" t="str">
        <f ca="1"/>
        <v>Paycheck</v>
      </c>
      <c r="AJ651">
        <f ca="1"/>
        <v>46696</v>
      </c>
      <c r="AK651">
        <f ca="1"/>
        <v>114.43</v>
      </c>
      <c r="AL651" t="str">
        <f ca="1"/>
        <v>Acct  4 - Marcus</v>
      </c>
      <c r="AM651" t="str">
        <f ca="1"/>
        <v>Paycheck</v>
      </c>
      <c r="AN651">
        <f ca="1"/>
        <v>46696</v>
      </c>
      <c r="AO651">
        <f ca="1"/>
        <v>12062.04</v>
      </c>
      <c r="AP651" t="str">
        <f ca="1"/>
        <v>Acct  5 - T.Rowe Price</v>
      </c>
      <c r="AQ651" t="str">
        <f ca="1"/>
        <v>Paycheck</v>
      </c>
      <c r="AR651">
        <f ca="1"/>
        <v>46696</v>
      </c>
      <c r="AS651">
        <f ca="1"/>
        <v>204.96000000000004</v>
      </c>
      <c r="AT651" t="str">
        <f ca="1"/>
        <v>Acct  6 - Platinum</v>
      </c>
      <c r="AU651" t="str">
        <f ca="1"/>
        <v>Paycheck</v>
      </c>
      <c r="AV651">
        <f ca="1"/>
        <v>46696</v>
      </c>
      <c r="AW651">
        <f ca="1"/>
        <v>-5583.82</v>
      </c>
      <c r="AX651" t="str">
        <f ca="1"/>
        <v>Acct  7 - Visa Go</v>
      </c>
      <c r="AY651" t="str">
        <f ca="1"/>
        <v>Paycheck</v>
      </c>
      <c r="AZ651">
        <f ca="1"/>
        <v>46696</v>
      </c>
      <c r="BA651">
        <f ca="1"/>
        <v>-4271.75</v>
      </c>
      <c r="BB651" t="str">
        <f ca="1"/>
        <v>Acct  8 - CareCredit</v>
      </c>
      <c r="BC651" t="str">
        <f ca="1"/>
        <v>Paycheck</v>
      </c>
      <c r="BD651">
        <f ca="1"/>
        <v>46696</v>
      </c>
      <c r="BE651">
        <f ca="1"/>
        <v>0</v>
      </c>
      <c r="BF651" t="str">
        <f ca="1"/>
        <v>Acct  9 - Costco</v>
      </c>
      <c r="BG651" t="str">
        <f ca="1"/>
        <v>Paycheck</v>
      </c>
      <c r="BH651">
        <f ca="1"/>
        <v>46696</v>
      </c>
      <c r="BI651">
        <f ca="1"/>
        <v>2940</v>
      </c>
      <c r="BJ651" t="str">
        <f ca="1"/>
        <v xml:space="preserve">Acct 10 - </v>
      </c>
      <c r="BK651" t="str">
        <f ca="1"/>
        <v>Paycheck</v>
      </c>
      <c r="BL651">
        <f ca="1"/>
        <v>46696</v>
      </c>
      <c r="BM651">
        <f ca="1"/>
        <v>18163.750000000004</v>
      </c>
      <c r="BN651" t="str">
        <f ca="1"/>
        <v xml:space="preserve"> Checking</v>
      </c>
      <c r="BO651" t="str">
        <f ca="1"/>
        <v>Paycheck</v>
      </c>
      <c r="BP651">
        <f ca="1"/>
        <v>46696</v>
      </c>
      <c r="BQ651">
        <f ca="1"/>
        <v>-9650.61</v>
      </c>
      <c r="BR651" t="str">
        <f ca="1"/>
        <v xml:space="preserve"> Credit</v>
      </c>
      <c r="BS651" t="str">
        <f ca="1"/>
        <v>Paycheck</v>
      </c>
      <c r="BT651">
        <f ca="1"/>
        <v>46696</v>
      </c>
      <c r="BU651">
        <f ca="1"/>
        <v>40224.86</v>
      </c>
      <c r="BV651" t="str">
        <f ca="1"/>
        <v xml:space="preserve"> Savings</v>
      </c>
      <c r="BW651" t="str">
        <f ca="1"/>
        <v>Paycheck</v>
      </c>
      <c r="BX651">
        <f ca="1"/>
        <v>46696</v>
      </c>
      <c r="BY651">
        <f ca="1"/>
        <v>51678</v>
      </c>
      <c r="BZ651" t="str">
        <f ca="1"/>
        <v xml:space="preserve"> Net Worth</v>
      </c>
    </row>
    <row r="652" spans="1:78" x14ac:dyDescent="0.25">
      <c r="A652" t="str">
        <f ca="1"/>
        <v>Paycheck</v>
      </c>
      <c r="B652" s="8">
        <f ca="1"/>
        <v>46696</v>
      </c>
      <c r="C652" s="107">
        <f ca="1"/>
        <v>1965.9900000000064</v>
      </c>
      <c r="D652" t="str">
        <f ca="1"/>
        <v>Acct  1 - US Bank</v>
      </c>
      <c r="F652" t="str">
        <f ca="1"/>
        <v>Ameritas</v>
      </c>
      <c r="G652" s="8">
        <f ca="1"/>
        <v>46696</v>
      </c>
      <c r="H652" s="107">
        <f ca="1"/>
        <v>18163.750000000004</v>
      </c>
      <c r="I652" s="107">
        <f ca="1"/>
        <v>-9650.61</v>
      </c>
      <c r="J652" s="107">
        <f ca="1"/>
        <v>40336.86</v>
      </c>
      <c r="K652" s="107">
        <f ca="1"/>
        <v>51790</v>
      </c>
      <c r="L652" s="107">
        <f ca="1"/>
        <v>1965.9900000000064</v>
      </c>
      <c r="M652" s="107">
        <f ca="1"/>
        <v>16197.759999999997</v>
      </c>
      <c r="N652" s="107">
        <f ca="1"/>
        <v>28160.39</v>
      </c>
      <c r="O652" s="107">
        <f ca="1"/>
        <v>114.43</v>
      </c>
      <c r="P652" s="107">
        <f ca="1"/>
        <v>12062.04</v>
      </c>
      <c r="Q652" s="107">
        <f ca="1"/>
        <v>204.96000000000004</v>
      </c>
      <c r="R652" s="107">
        <f ca="1"/>
        <v>-5583.82</v>
      </c>
      <c r="S652" s="107">
        <f ca="1"/>
        <v>-4271.75</v>
      </c>
      <c r="T652" s="107">
        <f ca="1"/>
        <v>0</v>
      </c>
      <c r="U652" s="107">
        <f ca="1"/>
        <v>2940</v>
      </c>
      <c r="W652" t="str">
        <f ca="1"/>
        <v>Ameritas</v>
      </c>
      <c r="X652">
        <f ca="1"/>
        <v>46696</v>
      </c>
      <c r="Y652">
        <f ca="1"/>
        <v>1965.9900000000064</v>
      </c>
      <c r="Z652" t="str">
        <f ca="1"/>
        <v>Acct  1 - US Bank</v>
      </c>
      <c r="AA652" t="str">
        <f ca="1"/>
        <v>Ameritas</v>
      </c>
      <c r="AB652">
        <f ca="1"/>
        <v>46696</v>
      </c>
      <c r="AC652">
        <f ca="1"/>
        <v>16197.759999999997</v>
      </c>
      <c r="AD652" t="str">
        <f ca="1"/>
        <v>Acct  2 - Wells Fargo</v>
      </c>
      <c r="AE652" t="str">
        <f ca="1"/>
        <v>Ameritas</v>
      </c>
      <c r="AF652">
        <f ca="1"/>
        <v>46696</v>
      </c>
      <c r="AG652">
        <f ca="1"/>
        <v>28160.39</v>
      </c>
      <c r="AH652" t="str">
        <f ca="1"/>
        <v>Acct  3 - ADP</v>
      </c>
      <c r="AI652" t="str">
        <f ca="1"/>
        <v>Ameritas</v>
      </c>
      <c r="AJ652">
        <f ca="1"/>
        <v>46696</v>
      </c>
      <c r="AK652">
        <f ca="1"/>
        <v>114.43</v>
      </c>
      <c r="AL652" t="str">
        <f ca="1"/>
        <v>Acct  4 - Marcus</v>
      </c>
      <c r="AM652" t="str">
        <f ca="1"/>
        <v>Ameritas</v>
      </c>
      <c r="AN652">
        <f ca="1"/>
        <v>46696</v>
      </c>
      <c r="AO652">
        <f ca="1"/>
        <v>12062.04</v>
      </c>
      <c r="AP652" t="str">
        <f ca="1"/>
        <v>Acct  5 - T.Rowe Price</v>
      </c>
      <c r="AQ652" t="str">
        <f ca="1"/>
        <v>Ameritas</v>
      </c>
      <c r="AR652">
        <f ca="1"/>
        <v>46696</v>
      </c>
      <c r="AS652">
        <f ca="1"/>
        <v>204.96000000000004</v>
      </c>
      <c r="AT652" t="str">
        <f ca="1"/>
        <v>Acct  6 - Platinum</v>
      </c>
      <c r="AU652" t="str">
        <f ca="1"/>
        <v>Ameritas</v>
      </c>
      <c r="AV652">
        <f ca="1"/>
        <v>46696</v>
      </c>
      <c r="AW652">
        <f ca="1"/>
        <v>-5583.82</v>
      </c>
      <c r="AX652" t="str">
        <f ca="1"/>
        <v>Acct  7 - Visa Go</v>
      </c>
      <c r="AY652" t="str">
        <f ca="1"/>
        <v>Ameritas</v>
      </c>
      <c r="AZ652">
        <f ca="1"/>
        <v>46696</v>
      </c>
      <c r="BA652">
        <f ca="1"/>
        <v>-4271.75</v>
      </c>
      <c r="BB652" t="str">
        <f ca="1"/>
        <v>Acct  8 - CareCredit</v>
      </c>
      <c r="BC652" t="str">
        <f ca="1"/>
        <v>Ameritas</v>
      </c>
      <c r="BD652">
        <f ca="1"/>
        <v>46696</v>
      </c>
      <c r="BE652">
        <f ca="1"/>
        <v>0</v>
      </c>
      <c r="BF652" t="str">
        <f ca="1"/>
        <v>Acct  9 - Costco</v>
      </c>
      <c r="BG652" t="str">
        <f ca="1"/>
        <v>Ameritas</v>
      </c>
      <c r="BH652">
        <f ca="1"/>
        <v>46696</v>
      </c>
      <c r="BI652">
        <f ca="1"/>
        <v>2940</v>
      </c>
      <c r="BJ652" t="str">
        <f ca="1"/>
        <v xml:space="preserve">Acct 10 - </v>
      </c>
      <c r="BK652" t="str">
        <f ca="1"/>
        <v>Ameritas</v>
      </c>
      <c r="BL652">
        <f ca="1"/>
        <v>46696</v>
      </c>
      <c r="BM652">
        <f ca="1"/>
        <v>18163.750000000004</v>
      </c>
      <c r="BN652" t="str">
        <f ca="1"/>
        <v xml:space="preserve"> Checking</v>
      </c>
      <c r="BO652" t="str">
        <f ca="1"/>
        <v>Ameritas</v>
      </c>
      <c r="BP652">
        <f ca="1"/>
        <v>46696</v>
      </c>
      <c r="BQ652">
        <f ca="1"/>
        <v>-9650.61</v>
      </c>
      <c r="BR652" t="str">
        <f ca="1"/>
        <v xml:space="preserve"> Credit</v>
      </c>
      <c r="BS652" t="str">
        <f ca="1"/>
        <v>Ameritas</v>
      </c>
      <c r="BT652">
        <f ca="1"/>
        <v>46696</v>
      </c>
      <c r="BU652">
        <f ca="1"/>
        <v>40336.86</v>
      </c>
      <c r="BV652" t="str">
        <f ca="1"/>
        <v xml:space="preserve"> Savings</v>
      </c>
      <c r="BW652" t="str">
        <f ca="1"/>
        <v>Ameritas</v>
      </c>
      <c r="BX652">
        <f ca="1"/>
        <v>46696</v>
      </c>
      <c r="BY652">
        <f ca="1"/>
        <v>51790</v>
      </c>
      <c r="BZ652" t="str">
        <f ca="1"/>
        <v xml:space="preserve"> Net Worth</v>
      </c>
    </row>
    <row r="653" spans="1:78" x14ac:dyDescent="0.25">
      <c r="A653" t="str">
        <f ca="1"/>
        <v>Ameritas</v>
      </c>
      <c r="B653" s="8">
        <f ca="1"/>
        <v>46696</v>
      </c>
      <c r="C653" s="107">
        <f ca="1"/>
        <v>1965.9900000000064</v>
      </c>
      <c r="D653" t="str">
        <f ca="1"/>
        <v>Acct  1 - US Bank</v>
      </c>
      <c r="F653" t="str">
        <f ca="1"/>
        <v>Kulo Internet</v>
      </c>
      <c r="G653" s="8">
        <f ca="1"/>
        <v>46696</v>
      </c>
      <c r="H653" s="107">
        <f ca="1"/>
        <v>18135.750000000004</v>
      </c>
      <c r="I653" s="107">
        <f ca="1"/>
        <v>-9650.61</v>
      </c>
      <c r="J653" s="107">
        <f ca="1"/>
        <v>40336.86</v>
      </c>
      <c r="K653" s="107">
        <f ca="1"/>
        <v>51762</v>
      </c>
      <c r="L653" s="107">
        <f ca="1"/>
        <v>1937.9900000000064</v>
      </c>
      <c r="M653" s="107">
        <f ca="1"/>
        <v>16197.759999999997</v>
      </c>
      <c r="N653" s="107">
        <f ca="1"/>
        <v>28160.39</v>
      </c>
      <c r="O653" s="107">
        <f ca="1"/>
        <v>114.43</v>
      </c>
      <c r="P653" s="107">
        <f ca="1"/>
        <v>12062.04</v>
      </c>
      <c r="Q653" s="107">
        <f ca="1"/>
        <v>204.96000000000004</v>
      </c>
      <c r="R653" s="107">
        <f ca="1"/>
        <v>-5583.82</v>
      </c>
      <c r="S653" s="107">
        <f ca="1"/>
        <v>-4271.75</v>
      </c>
      <c r="T653" s="107">
        <f ca="1"/>
        <v>0</v>
      </c>
      <c r="U653" s="107">
        <f ca="1"/>
        <v>2940</v>
      </c>
      <c r="W653" t="str">
        <f ca="1"/>
        <v>Kulo Internet</v>
      </c>
      <c r="X653">
        <f ca="1"/>
        <v>46696</v>
      </c>
      <c r="Y653">
        <f ca="1"/>
        <v>1937.9900000000064</v>
      </c>
      <c r="Z653" t="str">
        <f ca="1"/>
        <v>Acct  1 - US Bank</v>
      </c>
      <c r="AA653" t="str">
        <f ca="1"/>
        <v>Kulo Internet</v>
      </c>
      <c r="AB653">
        <f ca="1"/>
        <v>46696</v>
      </c>
      <c r="AC653">
        <f ca="1"/>
        <v>16197.759999999997</v>
      </c>
      <c r="AD653" t="str">
        <f ca="1"/>
        <v>Acct  2 - Wells Fargo</v>
      </c>
      <c r="AE653" t="str">
        <f ca="1"/>
        <v>Kulo Internet</v>
      </c>
      <c r="AF653">
        <f ca="1"/>
        <v>46696</v>
      </c>
      <c r="AG653">
        <f ca="1"/>
        <v>28160.39</v>
      </c>
      <c r="AH653" t="str">
        <f ca="1"/>
        <v>Acct  3 - ADP</v>
      </c>
      <c r="AI653" t="str">
        <f ca="1"/>
        <v>Kulo Internet</v>
      </c>
      <c r="AJ653">
        <f ca="1"/>
        <v>46696</v>
      </c>
      <c r="AK653">
        <f ca="1"/>
        <v>114.43</v>
      </c>
      <c r="AL653" t="str">
        <f ca="1"/>
        <v>Acct  4 - Marcus</v>
      </c>
      <c r="AM653" t="str">
        <f ca="1"/>
        <v>Kulo Internet</v>
      </c>
      <c r="AN653">
        <f ca="1"/>
        <v>46696</v>
      </c>
      <c r="AO653">
        <f ca="1"/>
        <v>12062.04</v>
      </c>
      <c r="AP653" t="str">
        <f ca="1"/>
        <v>Acct  5 - T.Rowe Price</v>
      </c>
      <c r="AQ653" t="str">
        <f ca="1"/>
        <v>Kulo Internet</v>
      </c>
      <c r="AR653">
        <f ca="1"/>
        <v>46696</v>
      </c>
      <c r="AS653">
        <f ca="1"/>
        <v>204.96000000000004</v>
      </c>
      <c r="AT653" t="str">
        <f ca="1"/>
        <v>Acct  6 - Platinum</v>
      </c>
      <c r="AU653" t="str">
        <f ca="1"/>
        <v>Kulo Internet</v>
      </c>
      <c r="AV653">
        <f ca="1"/>
        <v>46696</v>
      </c>
      <c r="AW653">
        <f ca="1"/>
        <v>-5583.82</v>
      </c>
      <c r="AX653" t="str">
        <f ca="1"/>
        <v>Acct  7 - Visa Go</v>
      </c>
      <c r="AY653" t="str">
        <f ca="1"/>
        <v>Kulo Internet</v>
      </c>
      <c r="AZ653">
        <f ca="1"/>
        <v>46696</v>
      </c>
      <c r="BA653">
        <f ca="1"/>
        <v>-4271.75</v>
      </c>
      <c r="BB653" t="str">
        <f ca="1"/>
        <v>Acct  8 - CareCredit</v>
      </c>
      <c r="BC653" t="str">
        <f ca="1"/>
        <v>Kulo Internet</v>
      </c>
      <c r="BD653">
        <f ca="1"/>
        <v>46696</v>
      </c>
      <c r="BE653">
        <f ca="1"/>
        <v>0</v>
      </c>
      <c r="BF653" t="str">
        <f ca="1"/>
        <v>Acct  9 - Costco</v>
      </c>
      <c r="BG653" t="str">
        <f ca="1"/>
        <v>Kulo Internet</v>
      </c>
      <c r="BH653">
        <f ca="1"/>
        <v>46696</v>
      </c>
      <c r="BI653">
        <f ca="1"/>
        <v>2940</v>
      </c>
      <c r="BJ653" t="str">
        <f ca="1"/>
        <v xml:space="preserve">Acct 10 - </v>
      </c>
      <c r="BK653" t="str">
        <f ca="1"/>
        <v>Kulo Internet</v>
      </c>
      <c r="BL653">
        <f ca="1"/>
        <v>46696</v>
      </c>
      <c r="BM653">
        <f ca="1"/>
        <v>18135.750000000004</v>
      </c>
      <c r="BN653" t="str">
        <f ca="1"/>
        <v xml:space="preserve"> Checking</v>
      </c>
      <c r="BO653" t="str">
        <f ca="1"/>
        <v>Kulo Internet</v>
      </c>
      <c r="BP653">
        <f ca="1"/>
        <v>46696</v>
      </c>
      <c r="BQ653">
        <f ca="1"/>
        <v>-9650.61</v>
      </c>
      <c r="BR653" t="str">
        <f ca="1"/>
        <v xml:space="preserve"> Credit</v>
      </c>
      <c r="BS653" t="str">
        <f ca="1"/>
        <v>Kulo Internet</v>
      </c>
      <c r="BT653">
        <f ca="1"/>
        <v>46696</v>
      </c>
      <c r="BU653">
        <f ca="1"/>
        <v>40336.86</v>
      </c>
      <c r="BV653" t="str">
        <f ca="1"/>
        <v xml:space="preserve"> Savings</v>
      </c>
      <c r="BW653" t="str">
        <f ca="1"/>
        <v>Kulo Internet</v>
      </c>
      <c r="BX653">
        <f ca="1"/>
        <v>46696</v>
      </c>
      <c r="BY653">
        <f ca="1"/>
        <v>51762</v>
      </c>
      <c r="BZ653" t="str">
        <f ca="1"/>
        <v xml:space="preserve"> Net Worth</v>
      </c>
    </row>
    <row r="654" spans="1:78" x14ac:dyDescent="0.25">
      <c r="A654" t="str">
        <f ca="1"/>
        <v>Kulo Internet</v>
      </c>
      <c r="B654" s="8">
        <f ca="1"/>
        <v>46696</v>
      </c>
      <c r="C654" s="107">
        <f ca="1"/>
        <v>1937.9900000000064</v>
      </c>
      <c r="D654" t="str">
        <f ca="1"/>
        <v>Acct  1 - US Bank</v>
      </c>
      <c r="F654" t="str">
        <f ca="1"/>
        <v>Cese Phone</v>
      </c>
      <c r="G654" s="8">
        <f ca="1"/>
        <v>46696</v>
      </c>
      <c r="H654" s="107">
        <f ca="1"/>
        <v>17993.750000000004</v>
      </c>
      <c r="I654" s="107">
        <f ca="1"/>
        <v>-9650.61</v>
      </c>
      <c r="J654" s="107">
        <f ca="1"/>
        <v>40336.86</v>
      </c>
      <c r="K654" s="107">
        <f ca="1"/>
        <v>51620</v>
      </c>
      <c r="L654" s="107">
        <f ca="1"/>
        <v>1795.9900000000064</v>
      </c>
      <c r="M654" s="107">
        <f ca="1"/>
        <v>16197.759999999997</v>
      </c>
      <c r="N654" s="107">
        <f ca="1"/>
        <v>28160.39</v>
      </c>
      <c r="O654" s="107">
        <f ca="1"/>
        <v>114.43</v>
      </c>
      <c r="P654" s="107">
        <f ca="1"/>
        <v>12062.04</v>
      </c>
      <c r="Q654" s="107">
        <f ca="1"/>
        <v>204.96000000000004</v>
      </c>
      <c r="R654" s="107">
        <f ca="1"/>
        <v>-5583.82</v>
      </c>
      <c r="S654" s="107">
        <f ca="1"/>
        <v>-4271.75</v>
      </c>
      <c r="T654" s="107">
        <f ca="1"/>
        <v>0</v>
      </c>
      <c r="U654" s="107">
        <f ca="1"/>
        <v>2940</v>
      </c>
      <c r="W654" t="str">
        <f ca="1"/>
        <v>Cese Phone</v>
      </c>
      <c r="X654">
        <f ca="1"/>
        <v>46696</v>
      </c>
      <c r="Y654">
        <f ca="1"/>
        <v>1795.9900000000064</v>
      </c>
      <c r="Z654" t="str">
        <f ca="1"/>
        <v>Acct  1 - US Bank</v>
      </c>
      <c r="AA654" t="str">
        <f ca="1"/>
        <v>Cese Phone</v>
      </c>
      <c r="AB654">
        <f ca="1"/>
        <v>46696</v>
      </c>
      <c r="AC654">
        <f ca="1"/>
        <v>16197.759999999997</v>
      </c>
      <c r="AD654" t="str">
        <f ca="1"/>
        <v>Acct  2 - Wells Fargo</v>
      </c>
      <c r="AE654" t="str">
        <f ca="1"/>
        <v>Cese Phone</v>
      </c>
      <c r="AF654">
        <f ca="1"/>
        <v>46696</v>
      </c>
      <c r="AG654">
        <f ca="1"/>
        <v>28160.39</v>
      </c>
      <c r="AH654" t="str">
        <f ca="1"/>
        <v>Acct  3 - ADP</v>
      </c>
      <c r="AI654" t="str">
        <f ca="1"/>
        <v>Cese Phone</v>
      </c>
      <c r="AJ654">
        <f ca="1"/>
        <v>46696</v>
      </c>
      <c r="AK654">
        <f ca="1"/>
        <v>114.43</v>
      </c>
      <c r="AL654" t="str">
        <f ca="1"/>
        <v>Acct  4 - Marcus</v>
      </c>
      <c r="AM654" t="str">
        <f ca="1"/>
        <v>Cese Phone</v>
      </c>
      <c r="AN654">
        <f ca="1"/>
        <v>46696</v>
      </c>
      <c r="AO654">
        <f ca="1"/>
        <v>12062.04</v>
      </c>
      <c r="AP654" t="str">
        <f ca="1"/>
        <v>Acct  5 - T.Rowe Price</v>
      </c>
      <c r="AQ654" t="str">
        <f ca="1"/>
        <v>Cese Phone</v>
      </c>
      <c r="AR654">
        <f ca="1"/>
        <v>46696</v>
      </c>
      <c r="AS654">
        <f ca="1"/>
        <v>204.96000000000004</v>
      </c>
      <c r="AT654" t="str">
        <f ca="1"/>
        <v>Acct  6 - Platinum</v>
      </c>
      <c r="AU654" t="str">
        <f ca="1"/>
        <v>Cese Phone</v>
      </c>
      <c r="AV654">
        <f ca="1"/>
        <v>46696</v>
      </c>
      <c r="AW654">
        <f ca="1"/>
        <v>-5583.82</v>
      </c>
      <c r="AX654" t="str">
        <f ca="1"/>
        <v>Acct  7 - Visa Go</v>
      </c>
      <c r="AY654" t="str">
        <f ca="1"/>
        <v>Cese Phone</v>
      </c>
      <c r="AZ654">
        <f ca="1"/>
        <v>46696</v>
      </c>
      <c r="BA654">
        <f ca="1"/>
        <v>-4271.75</v>
      </c>
      <c r="BB654" t="str">
        <f ca="1"/>
        <v>Acct  8 - CareCredit</v>
      </c>
      <c r="BC654" t="str">
        <f ca="1"/>
        <v>Cese Phone</v>
      </c>
      <c r="BD654">
        <f ca="1"/>
        <v>46696</v>
      </c>
      <c r="BE654">
        <f ca="1"/>
        <v>0</v>
      </c>
      <c r="BF654" t="str">
        <f ca="1"/>
        <v>Acct  9 - Costco</v>
      </c>
      <c r="BG654" t="str">
        <f ca="1"/>
        <v>Cese Phone</v>
      </c>
      <c r="BH654">
        <f ca="1"/>
        <v>46696</v>
      </c>
      <c r="BI654">
        <f ca="1"/>
        <v>2940</v>
      </c>
      <c r="BJ654" t="str">
        <f ca="1"/>
        <v xml:space="preserve">Acct 10 - </v>
      </c>
      <c r="BK654" t="str">
        <f ca="1"/>
        <v>Cese Phone</v>
      </c>
      <c r="BL654">
        <f ca="1"/>
        <v>46696</v>
      </c>
      <c r="BM654">
        <f ca="1"/>
        <v>17993.750000000004</v>
      </c>
      <c r="BN654" t="str">
        <f ca="1"/>
        <v xml:space="preserve"> Checking</v>
      </c>
      <c r="BO654" t="str">
        <f ca="1"/>
        <v>Cese Phone</v>
      </c>
      <c r="BP654">
        <f ca="1"/>
        <v>46696</v>
      </c>
      <c r="BQ654">
        <f ca="1"/>
        <v>-9650.61</v>
      </c>
      <c r="BR654" t="str">
        <f ca="1"/>
        <v xml:space="preserve"> Credit</v>
      </c>
      <c r="BS654" t="str">
        <f ca="1"/>
        <v>Cese Phone</v>
      </c>
      <c r="BT654">
        <f ca="1"/>
        <v>46696</v>
      </c>
      <c r="BU654">
        <f ca="1"/>
        <v>40336.86</v>
      </c>
      <c r="BV654" t="str">
        <f ca="1"/>
        <v xml:space="preserve"> Savings</v>
      </c>
      <c r="BW654" t="str">
        <f ca="1"/>
        <v>Cese Phone</v>
      </c>
      <c r="BX654">
        <f ca="1"/>
        <v>46696</v>
      </c>
      <c r="BY654">
        <f ca="1"/>
        <v>51620</v>
      </c>
      <c r="BZ654" t="str">
        <f ca="1"/>
        <v xml:space="preserve"> Net Worth</v>
      </c>
    </row>
    <row r="655" spans="1:78" x14ac:dyDescent="0.25">
      <c r="A655" t="str">
        <f ca="1"/>
        <v>Cese Phone</v>
      </c>
      <c r="B655" s="8">
        <f ca="1"/>
        <v>46696</v>
      </c>
      <c r="C655" s="107">
        <f ca="1"/>
        <v>1795.9900000000064</v>
      </c>
      <c r="D655" t="str">
        <f ca="1"/>
        <v>Acct  1 - US Bank</v>
      </c>
      <c r="F655" t="str">
        <f ca="1"/>
        <v>Phone</v>
      </c>
      <c r="G655" s="8">
        <f ca="1"/>
        <v>46696</v>
      </c>
      <c r="H655" s="107">
        <f ca="1"/>
        <v>17843.080000000002</v>
      </c>
      <c r="I655" s="107">
        <f ca="1"/>
        <v>-9650.61</v>
      </c>
      <c r="J655" s="107">
        <f ca="1"/>
        <v>40336.86</v>
      </c>
      <c r="K655" s="107">
        <f ca="1"/>
        <v>51469.33</v>
      </c>
      <c r="L655" s="107">
        <f ca="1"/>
        <v>1645.3200000000063</v>
      </c>
      <c r="M655" s="107">
        <f ca="1"/>
        <v>16197.759999999997</v>
      </c>
      <c r="N655" s="107">
        <f ca="1"/>
        <v>28160.39</v>
      </c>
      <c r="O655" s="107">
        <f ca="1"/>
        <v>114.43</v>
      </c>
      <c r="P655" s="107">
        <f ca="1"/>
        <v>12062.04</v>
      </c>
      <c r="Q655" s="107">
        <f ca="1"/>
        <v>204.96000000000004</v>
      </c>
      <c r="R655" s="107">
        <f ca="1"/>
        <v>-5583.82</v>
      </c>
      <c r="S655" s="107">
        <f ca="1"/>
        <v>-4271.75</v>
      </c>
      <c r="T655" s="107">
        <f ca="1"/>
        <v>0</v>
      </c>
      <c r="U655" s="107">
        <f ca="1"/>
        <v>2940</v>
      </c>
      <c r="W655" t="str">
        <f ca="1"/>
        <v>Phone</v>
      </c>
      <c r="X655">
        <f ca="1"/>
        <v>46696</v>
      </c>
      <c r="Y655">
        <f ca="1"/>
        <v>1645.3200000000063</v>
      </c>
      <c r="Z655" t="str">
        <f ca="1"/>
        <v>Acct  1 - US Bank</v>
      </c>
      <c r="AA655" t="str">
        <f ca="1"/>
        <v>Phone</v>
      </c>
      <c r="AB655">
        <f ca="1"/>
        <v>46696</v>
      </c>
      <c r="AC655">
        <f ca="1"/>
        <v>16197.759999999997</v>
      </c>
      <c r="AD655" t="str">
        <f ca="1"/>
        <v>Acct  2 - Wells Fargo</v>
      </c>
      <c r="AE655" t="str">
        <f ca="1"/>
        <v>Phone</v>
      </c>
      <c r="AF655">
        <f ca="1"/>
        <v>46696</v>
      </c>
      <c r="AG655">
        <f ca="1"/>
        <v>28160.39</v>
      </c>
      <c r="AH655" t="str">
        <f ca="1"/>
        <v>Acct  3 - ADP</v>
      </c>
      <c r="AI655" t="str">
        <f ca="1"/>
        <v>Phone</v>
      </c>
      <c r="AJ655">
        <f ca="1"/>
        <v>46696</v>
      </c>
      <c r="AK655">
        <f ca="1"/>
        <v>114.43</v>
      </c>
      <c r="AL655" t="str">
        <f ca="1"/>
        <v>Acct  4 - Marcus</v>
      </c>
      <c r="AM655" t="str">
        <f ca="1"/>
        <v>Phone</v>
      </c>
      <c r="AN655">
        <f ca="1"/>
        <v>46696</v>
      </c>
      <c r="AO655">
        <f ca="1"/>
        <v>12062.04</v>
      </c>
      <c r="AP655" t="str">
        <f ca="1"/>
        <v>Acct  5 - T.Rowe Price</v>
      </c>
      <c r="AQ655" t="str">
        <f ca="1"/>
        <v>Phone</v>
      </c>
      <c r="AR655">
        <f ca="1"/>
        <v>46696</v>
      </c>
      <c r="AS655">
        <f ca="1"/>
        <v>204.96000000000004</v>
      </c>
      <c r="AT655" t="str">
        <f ca="1"/>
        <v>Acct  6 - Platinum</v>
      </c>
      <c r="AU655" t="str">
        <f ca="1"/>
        <v>Phone</v>
      </c>
      <c r="AV655">
        <f ca="1"/>
        <v>46696</v>
      </c>
      <c r="AW655">
        <f ca="1"/>
        <v>-5583.82</v>
      </c>
      <c r="AX655" t="str">
        <f ca="1"/>
        <v>Acct  7 - Visa Go</v>
      </c>
      <c r="AY655" t="str">
        <f ca="1"/>
        <v>Phone</v>
      </c>
      <c r="AZ655">
        <f ca="1"/>
        <v>46696</v>
      </c>
      <c r="BA655">
        <f ca="1"/>
        <v>-4271.75</v>
      </c>
      <c r="BB655" t="str">
        <f ca="1"/>
        <v>Acct  8 - CareCredit</v>
      </c>
      <c r="BC655" t="str">
        <f ca="1"/>
        <v>Phone</v>
      </c>
      <c r="BD655">
        <f ca="1"/>
        <v>46696</v>
      </c>
      <c r="BE655">
        <f ca="1"/>
        <v>0</v>
      </c>
      <c r="BF655" t="str">
        <f ca="1"/>
        <v>Acct  9 - Costco</v>
      </c>
      <c r="BG655" t="str">
        <f ca="1"/>
        <v>Phone</v>
      </c>
      <c r="BH655">
        <f ca="1"/>
        <v>46696</v>
      </c>
      <c r="BI655">
        <f ca="1"/>
        <v>2940</v>
      </c>
      <c r="BJ655" t="str">
        <f ca="1"/>
        <v xml:space="preserve">Acct 10 - </v>
      </c>
      <c r="BK655" t="str">
        <f ca="1"/>
        <v>Phone</v>
      </c>
      <c r="BL655">
        <f ca="1"/>
        <v>46696</v>
      </c>
      <c r="BM655">
        <f ca="1"/>
        <v>17843.080000000002</v>
      </c>
      <c r="BN655" t="str">
        <f ca="1"/>
        <v xml:space="preserve"> Checking</v>
      </c>
      <c r="BO655" t="str">
        <f ca="1"/>
        <v>Phone</v>
      </c>
      <c r="BP655">
        <f ca="1"/>
        <v>46696</v>
      </c>
      <c r="BQ655">
        <f ca="1"/>
        <v>-9650.61</v>
      </c>
      <c r="BR655" t="str">
        <f ca="1"/>
        <v xml:space="preserve"> Credit</v>
      </c>
      <c r="BS655" t="str">
        <f ca="1"/>
        <v>Phone</v>
      </c>
      <c r="BT655">
        <f ca="1"/>
        <v>46696</v>
      </c>
      <c r="BU655">
        <f ca="1"/>
        <v>40336.86</v>
      </c>
      <c r="BV655" t="str">
        <f ca="1"/>
        <v xml:space="preserve"> Savings</v>
      </c>
      <c r="BW655" t="str">
        <f ca="1"/>
        <v>Phone</v>
      </c>
      <c r="BX655">
        <f ca="1"/>
        <v>46696</v>
      </c>
      <c r="BY655">
        <f ca="1"/>
        <v>51469.33</v>
      </c>
      <c r="BZ655" t="str">
        <f ca="1"/>
        <v xml:space="preserve"> Net Worth</v>
      </c>
    </row>
    <row r="656" spans="1:78" x14ac:dyDescent="0.25">
      <c r="A656" t="str">
        <f ca="1"/>
        <v>Phone</v>
      </c>
      <c r="B656" s="8">
        <f ca="1"/>
        <v>46696</v>
      </c>
      <c r="C656" s="107">
        <f ca="1"/>
        <v>1645.3200000000063</v>
      </c>
      <c r="D656" t="str">
        <f ca="1"/>
        <v>Acct  1 - US Bank</v>
      </c>
      <c r="F656" t="str">
        <f ca="1"/>
        <v>Groceries</v>
      </c>
      <c r="G656" s="8">
        <f ca="1"/>
        <v>46697</v>
      </c>
      <c r="H656" s="107">
        <f ca="1"/>
        <v>17643.080000000002</v>
      </c>
      <c r="I656" s="107">
        <f ca="1"/>
        <v>-9650.61</v>
      </c>
      <c r="J656" s="107">
        <f ca="1"/>
        <v>40336.86</v>
      </c>
      <c r="K656" s="107">
        <f ca="1"/>
        <v>51269.33</v>
      </c>
      <c r="L656" s="107">
        <f ca="1"/>
        <v>1645.3200000000063</v>
      </c>
      <c r="M656" s="107">
        <f ca="1"/>
        <v>15997.759999999997</v>
      </c>
      <c r="N656" s="107">
        <f ca="1"/>
        <v>28160.39</v>
      </c>
      <c r="O656" s="107">
        <f ca="1"/>
        <v>114.43</v>
      </c>
      <c r="P656" s="107">
        <f ca="1"/>
        <v>12062.04</v>
      </c>
      <c r="Q656" s="107">
        <f ca="1"/>
        <v>204.96000000000004</v>
      </c>
      <c r="R656" s="107">
        <f ca="1"/>
        <v>-5583.82</v>
      </c>
      <c r="S656" s="107">
        <f ca="1"/>
        <v>-4271.75</v>
      </c>
      <c r="T656" s="107">
        <f ca="1"/>
        <v>0</v>
      </c>
      <c r="U656" s="107">
        <f ca="1"/>
        <v>2940</v>
      </c>
      <c r="W656" t="str">
        <f ca="1"/>
        <v>Groceries</v>
      </c>
      <c r="X656">
        <f ca="1"/>
        <v>46697</v>
      </c>
      <c r="Y656">
        <f ca="1"/>
        <v>1645.3200000000063</v>
      </c>
      <c r="Z656" t="str">
        <f ca="1"/>
        <v>Acct  1 - US Bank</v>
      </c>
      <c r="AA656" t="str">
        <f ca="1"/>
        <v>Groceries</v>
      </c>
      <c r="AB656">
        <f ca="1"/>
        <v>46697</v>
      </c>
      <c r="AC656">
        <f ca="1"/>
        <v>15997.759999999997</v>
      </c>
      <c r="AD656" t="str">
        <f ca="1"/>
        <v>Acct  2 - Wells Fargo</v>
      </c>
      <c r="AE656" t="str">
        <f ca="1"/>
        <v>Groceries</v>
      </c>
      <c r="AF656">
        <f ca="1"/>
        <v>46697</v>
      </c>
      <c r="AG656">
        <f ca="1"/>
        <v>28160.39</v>
      </c>
      <c r="AH656" t="str">
        <f ca="1"/>
        <v>Acct  3 - ADP</v>
      </c>
      <c r="AI656" t="str">
        <f ca="1"/>
        <v>Groceries</v>
      </c>
      <c r="AJ656">
        <f ca="1"/>
        <v>46697</v>
      </c>
      <c r="AK656">
        <f ca="1"/>
        <v>114.43</v>
      </c>
      <c r="AL656" t="str">
        <f ca="1"/>
        <v>Acct  4 - Marcus</v>
      </c>
      <c r="AM656" t="str">
        <f ca="1"/>
        <v>Groceries</v>
      </c>
      <c r="AN656">
        <f ca="1"/>
        <v>46697</v>
      </c>
      <c r="AO656">
        <f ca="1"/>
        <v>12062.04</v>
      </c>
      <c r="AP656" t="str">
        <f ca="1"/>
        <v>Acct  5 - T.Rowe Price</v>
      </c>
      <c r="AQ656" t="str">
        <f ca="1"/>
        <v>Groceries</v>
      </c>
      <c r="AR656">
        <f ca="1"/>
        <v>46697</v>
      </c>
      <c r="AS656">
        <f ca="1"/>
        <v>204.96000000000004</v>
      </c>
      <c r="AT656" t="str">
        <f ca="1"/>
        <v>Acct  6 - Platinum</v>
      </c>
      <c r="AU656" t="str">
        <f ca="1"/>
        <v>Groceries</v>
      </c>
      <c r="AV656">
        <f ca="1"/>
        <v>46697</v>
      </c>
      <c r="AW656">
        <f ca="1"/>
        <v>-5583.82</v>
      </c>
      <c r="AX656" t="str">
        <f ca="1"/>
        <v>Acct  7 - Visa Go</v>
      </c>
      <c r="AY656" t="str">
        <f ca="1"/>
        <v>Groceries</v>
      </c>
      <c r="AZ656">
        <f ca="1"/>
        <v>46697</v>
      </c>
      <c r="BA656">
        <f ca="1"/>
        <v>-4271.75</v>
      </c>
      <c r="BB656" t="str">
        <f ca="1"/>
        <v>Acct  8 - CareCredit</v>
      </c>
      <c r="BC656" t="str">
        <f ca="1"/>
        <v>Groceries</v>
      </c>
      <c r="BD656">
        <f ca="1"/>
        <v>46697</v>
      </c>
      <c r="BE656">
        <f ca="1"/>
        <v>0</v>
      </c>
      <c r="BF656" t="str">
        <f ca="1"/>
        <v>Acct  9 - Costco</v>
      </c>
      <c r="BG656" t="str">
        <f ca="1"/>
        <v>Groceries</v>
      </c>
      <c r="BH656">
        <f ca="1"/>
        <v>46697</v>
      </c>
      <c r="BI656">
        <f ca="1"/>
        <v>2940</v>
      </c>
      <c r="BJ656" t="str">
        <f ca="1"/>
        <v xml:space="preserve">Acct 10 - </v>
      </c>
      <c r="BK656" t="str">
        <f ca="1"/>
        <v>Groceries</v>
      </c>
      <c r="BL656">
        <f ca="1"/>
        <v>46697</v>
      </c>
      <c r="BM656">
        <f ca="1"/>
        <v>17643.080000000002</v>
      </c>
      <c r="BN656" t="str">
        <f ca="1"/>
        <v xml:space="preserve"> Checking</v>
      </c>
      <c r="BO656" t="str">
        <f ca="1"/>
        <v>Groceries</v>
      </c>
      <c r="BP656">
        <f ca="1"/>
        <v>46697</v>
      </c>
      <c r="BQ656">
        <f ca="1"/>
        <v>-9650.61</v>
      </c>
      <c r="BR656" t="str">
        <f ca="1"/>
        <v xml:space="preserve"> Credit</v>
      </c>
      <c r="BS656" t="str">
        <f ca="1"/>
        <v>Groceries</v>
      </c>
      <c r="BT656">
        <f ca="1"/>
        <v>46697</v>
      </c>
      <c r="BU656">
        <f ca="1"/>
        <v>40336.86</v>
      </c>
      <c r="BV656" t="str">
        <f ca="1"/>
        <v xml:space="preserve"> Savings</v>
      </c>
      <c r="BW656" t="str">
        <f ca="1"/>
        <v>Groceries</v>
      </c>
      <c r="BX656">
        <f ca="1"/>
        <v>46697</v>
      </c>
      <c r="BY656">
        <f ca="1"/>
        <v>51269.33</v>
      </c>
      <c r="BZ656" t="str">
        <f ca="1"/>
        <v xml:space="preserve"> Net Worth</v>
      </c>
    </row>
    <row r="657" spans="1:78" x14ac:dyDescent="0.25">
      <c r="A657" t="str">
        <f ca="1"/>
        <v>Groceries</v>
      </c>
      <c r="B657" s="8">
        <f ca="1"/>
        <v>46697</v>
      </c>
      <c r="C657" s="107">
        <f ca="1"/>
        <v>1645.3200000000063</v>
      </c>
      <c r="D657" t="str">
        <f ca="1"/>
        <v>Acct  1 - US Bank</v>
      </c>
      <c r="F657" t="str">
        <f ca="1"/>
        <v>Food &amp; Drinks</v>
      </c>
      <c r="G657" s="8">
        <f ca="1"/>
        <v>46697</v>
      </c>
      <c r="H657" s="107">
        <f ca="1"/>
        <v>17443.080000000002</v>
      </c>
      <c r="I657" s="107">
        <f ca="1"/>
        <v>-9650.61</v>
      </c>
      <c r="J657" s="107">
        <f ca="1"/>
        <v>40336.86</v>
      </c>
      <c r="K657" s="107">
        <f ca="1"/>
        <v>51069.33</v>
      </c>
      <c r="L657" s="107">
        <f ca="1"/>
        <v>1645.3200000000063</v>
      </c>
      <c r="M657" s="107">
        <f ca="1"/>
        <v>15797.759999999997</v>
      </c>
      <c r="N657" s="107">
        <f ca="1"/>
        <v>28160.39</v>
      </c>
      <c r="O657" s="107">
        <f ca="1"/>
        <v>114.43</v>
      </c>
      <c r="P657" s="107">
        <f ca="1"/>
        <v>12062.04</v>
      </c>
      <c r="Q657" s="107">
        <f ca="1"/>
        <v>204.96000000000004</v>
      </c>
      <c r="R657" s="107">
        <f ca="1"/>
        <v>-5583.82</v>
      </c>
      <c r="S657" s="107">
        <f ca="1"/>
        <v>-4271.75</v>
      </c>
      <c r="T657" s="107">
        <f ca="1"/>
        <v>0</v>
      </c>
      <c r="U657" s="107">
        <f ca="1"/>
        <v>2940</v>
      </c>
      <c r="W657" t="str">
        <f ca="1"/>
        <v>Food &amp; Drinks</v>
      </c>
      <c r="X657">
        <f ca="1"/>
        <v>46697</v>
      </c>
      <c r="Y657">
        <f ca="1"/>
        <v>1645.3200000000063</v>
      </c>
      <c r="Z657" t="str">
        <f ca="1"/>
        <v>Acct  1 - US Bank</v>
      </c>
      <c r="AA657" t="str">
        <f ca="1"/>
        <v>Food &amp; Drinks</v>
      </c>
      <c r="AB657">
        <f ca="1"/>
        <v>46697</v>
      </c>
      <c r="AC657">
        <f ca="1"/>
        <v>15797.759999999997</v>
      </c>
      <c r="AD657" t="str">
        <f ca="1"/>
        <v>Acct  2 - Wells Fargo</v>
      </c>
      <c r="AE657" t="str">
        <f ca="1"/>
        <v>Food &amp; Drinks</v>
      </c>
      <c r="AF657">
        <f ca="1"/>
        <v>46697</v>
      </c>
      <c r="AG657">
        <f ca="1"/>
        <v>28160.39</v>
      </c>
      <c r="AH657" t="str">
        <f ca="1"/>
        <v>Acct  3 - ADP</v>
      </c>
      <c r="AI657" t="str">
        <f ca="1"/>
        <v>Food &amp; Drinks</v>
      </c>
      <c r="AJ657">
        <f ca="1"/>
        <v>46697</v>
      </c>
      <c r="AK657">
        <f ca="1"/>
        <v>114.43</v>
      </c>
      <c r="AL657" t="str">
        <f ca="1"/>
        <v>Acct  4 - Marcus</v>
      </c>
      <c r="AM657" t="str">
        <f ca="1"/>
        <v>Food &amp; Drinks</v>
      </c>
      <c r="AN657">
        <f ca="1"/>
        <v>46697</v>
      </c>
      <c r="AO657">
        <f ca="1"/>
        <v>12062.04</v>
      </c>
      <c r="AP657" t="str">
        <f ca="1"/>
        <v>Acct  5 - T.Rowe Price</v>
      </c>
      <c r="AQ657" t="str">
        <f ca="1"/>
        <v>Food &amp; Drinks</v>
      </c>
      <c r="AR657">
        <f ca="1"/>
        <v>46697</v>
      </c>
      <c r="AS657">
        <f ca="1"/>
        <v>204.96000000000004</v>
      </c>
      <c r="AT657" t="str">
        <f ca="1"/>
        <v>Acct  6 - Platinum</v>
      </c>
      <c r="AU657" t="str">
        <f ca="1"/>
        <v>Food &amp; Drinks</v>
      </c>
      <c r="AV657">
        <f ca="1"/>
        <v>46697</v>
      </c>
      <c r="AW657">
        <f ca="1"/>
        <v>-5583.82</v>
      </c>
      <c r="AX657" t="str">
        <f ca="1"/>
        <v>Acct  7 - Visa Go</v>
      </c>
      <c r="AY657" t="str">
        <f ca="1"/>
        <v>Food &amp; Drinks</v>
      </c>
      <c r="AZ657">
        <f ca="1"/>
        <v>46697</v>
      </c>
      <c r="BA657">
        <f ca="1"/>
        <v>-4271.75</v>
      </c>
      <c r="BB657" t="str">
        <f ca="1"/>
        <v>Acct  8 - CareCredit</v>
      </c>
      <c r="BC657" t="str">
        <f ca="1"/>
        <v>Food &amp; Drinks</v>
      </c>
      <c r="BD657">
        <f ca="1"/>
        <v>46697</v>
      </c>
      <c r="BE657">
        <f ca="1"/>
        <v>0</v>
      </c>
      <c r="BF657" t="str">
        <f ca="1"/>
        <v>Acct  9 - Costco</v>
      </c>
      <c r="BG657" t="str">
        <f ca="1"/>
        <v>Food &amp; Drinks</v>
      </c>
      <c r="BH657">
        <f ca="1"/>
        <v>46697</v>
      </c>
      <c r="BI657">
        <f ca="1"/>
        <v>2940</v>
      </c>
      <c r="BJ657" t="str">
        <f ca="1"/>
        <v xml:space="preserve">Acct 10 - </v>
      </c>
      <c r="BK657" t="str">
        <f ca="1"/>
        <v>Food &amp; Drinks</v>
      </c>
      <c r="BL657">
        <f ca="1"/>
        <v>46697</v>
      </c>
      <c r="BM657">
        <f ca="1"/>
        <v>17443.080000000002</v>
      </c>
      <c r="BN657" t="str">
        <f ca="1"/>
        <v xml:space="preserve"> Checking</v>
      </c>
      <c r="BO657" t="str">
        <f ca="1"/>
        <v>Food &amp; Drinks</v>
      </c>
      <c r="BP657">
        <f ca="1"/>
        <v>46697</v>
      </c>
      <c r="BQ657">
        <f ca="1"/>
        <v>-9650.61</v>
      </c>
      <c r="BR657" t="str">
        <f ca="1"/>
        <v xml:space="preserve"> Credit</v>
      </c>
      <c r="BS657" t="str">
        <f ca="1"/>
        <v>Food &amp; Drinks</v>
      </c>
      <c r="BT657">
        <f ca="1"/>
        <v>46697</v>
      </c>
      <c r="BU657">
        <f ca="1"/>
        <v>40336.86</v>
      </c>
      <c r="BV657" t="str">
        <f ca="1"/>
        <v xml:space="preserve"> Savings</v>
      </c>
      <c r="BW657" t="str">
        <f ca="1"/>
        <v>Food &amp; Drinks</v>
      </c>
      <c r="BX657">
        <f ca="1"/>
        <v>46697</v>
      </c>
      <c r="BY657">
        <f ca="1"/>
        <v>51069.33</v>
      </c>
      <c r="BZ657" t="str">
        <f ca="1"/>
        <v xml:space="preserve"> Net Worth</v>
      </c>
    </row>
    <row r="658" spans="1:78" x14ac:dyDescent="0.25">
      <c r="A658" t="str">
        <f ca="1"/>
        <v>Food &amp; Drinks</v>
      </c>
      <c r="B658" s="8">
        <f ca="1"/>
        <v>46697</v>
      </c>
      <c r="C658" s="107">
        <f ca="1"/>
        <v>1645.3200000000063</v>
      </c>
      <c r="D658" t="str">
        <f ca="1"/>
        <v>Acct  1 - US Bank</v>
      </c>
      <c r="F658" t="str">
        <f ca="1"/>
        <v>Sony</v>
      </c>
      <c r="G658" s="8">
        <f ca="1"/>
        <v>46699</v>
      </c>
      <c r="H658" s="107">
        <f ca="1"/>
        <v>17425.090000000004</v>
      </c>
      <c r="I658" s="107">
        <f ca="1"/>
        <v>-9650.61</v>
      </c>
      <c r="J658" s="107">
        <f ca="1"/>
        <v>40336.86</v>
      </c>
      <c r="K658" s="107">
        <f ca="1"/>
        <v>51051.340000000004</v>
      </c>
      <c r="L658" s="107">
        <f ca="1"/>
        <v>1627.3300000000063</v>
      </c>
      <c r="M658" s="107">
        <f ca="1"/>
        <v>15797.759999999997</v>
      </c>
      <c r="N658" s="107">
        <f ca="1"/>
        <v>28160.39</v>
      </c>
      <c r="O658" s="107">
        <f ca="1"/>
        <v>114.43</v>
      </c>
      <c r="P658" s="107">
        <f ca="1"/>
        <v>12062.04</v>
      </c>
      <c r="Q658" s="107">
        <f ca="1"/>
        <v>204.96000000000004</v>
      </c>
      <c r="R658" s="107">
        <f ca="1"/>
        <v>-5583.82</v>
      </c>
      <c r="S658" s="107">
        <f ca="1"/>
        <v>-4271.75</v>
      </c>
      <c r="T658" s="107">
        <f ca="1"/>
        <v>0</v>
      </c>
      <c r="U658" s="107">
        <f ca="1"/>
        <v>2940</v>
      </c>
      <c r="W658" t="str">
        <f ca="1"/>
        <v>Sony</v>
      </c>
      <c r="X658">
        <f ca="1"/>
        <v>46699</v>
      </c>
      <c r="Y658">
        <f ca="1"/>
        <v>1627.3300000000063</v>
      </c>
      <c r="Z658" t="str">
        <f ca="1"/>
        <v>Acct  1 - US Bank</v>
      </c>
      <c r="AA658" t="str">
        <f ca="1"/>
        <v>Sony</v>
      </c>
      <c r="AB658">
        <f ca="1"/>
        <v>46699</v>
      </c>
      <c r="AC658">
        <f ca="1"/>
        <v>15797.759999999997</v>
      </c>
      <c r="AD658" t="str">
        <f ca="1"/>
        <v>Acct  2 - Wells Fargo</v>
      </c>
      <c r="AE658" t="str">
        <f ca="1"/>
        <v>Sony</v>
      </c>
      <c r="AF658">
        <f ca="1"/>
        <v>46699</v>
      </c>
      <c r="AG658">
        <f ca="1"/>
        <v>28160.39</v>
      </c>
      <c r="AH658" t="str">
        <f ca="1"/>
        <v>Acct  3 - ADP</v>
      </c>
      <c r="AI658" t="str">
        <f ca="1"/>
        <v>Sony</v>
      </c>
      <c r="AJ658">
        <f ca="1"/>
        <v>46699</v>
      </c>
      <c r="AK658">
        <f ca="1"/>
        <v>114.43</v>
      </c>
      <c r="AL658" t="str">
        <f ca="1"/>
        <v>Acct  4 - Marcus</v>
      </c>
      <c r="AM658" t="str">
        <f ca="1"/>
        <v>Sony</v>
      </c>
      <c r="AN658">
        <f ca="1"/>
        <v>46699</v>
      </c>
      <c r="AO658">
        <f ca="1"/>
        <v>12062.04</v>
      </c>
      <c r="AP658" t="str">
        <f ca="1"/>
        <v>Acct  5 - T.Rowe Price</v>
      </c>
      <c r="AQ658" t="str">
        <f ca="1"/>
        <v>Sony</v>
      </c>
      <c r="AR658">
        <f ca="1"/>
        <v>46699</v>
      </c>
      <c r="AS658">
        <f ca="1"/>
        <v>204.96000000000004</v>
      </c>
      <c r="AT658" t="str">
        <f ca="1"/>
        <v>Acct  6 - Platinum</v>
      </c>
      <c r="AU658" t="str">
        <f ca="1"/>
        <v>Sony</v>
      </c>
      <c r="AV658">
        <f ca="1"/>
        <v>46699</v>
      </c>
      <c r="AW658">
        <f ca="1"/>
        <v>-5583.82</v>
      </c>
      <c r="AX658" t="str">
        <f ca="1"/>
        <v>Acct  7 - Visa Go</v>
      </c>
      <c r="AY658" t="str">
        <f ca="1"/>
        <v>Sony</v>
      </c>
      <c r="AZ658">
        <f ca="1"/>
        <v>46699</v>
      </c>
      <c r="BA658">
        <f ca="1"/>
        <v>-4271.75</v>
      </c>
      <c r="BB658" t="str">
        <f ca="1"/>
        <v>Acct  8 - CareCredit</v>
      </c>
      <c r="BC658" t="str">
        <f ca="1"/>
        <v>Sony</v>
      </c>
      <c r="BD658">
        <f ca="1"/>
        <v>46699</v>
      </c>
      <c r="BE658">
        <f ca="1"/>
        <v>0</v>
      </c>
      <c r="BF658" t="str">
        <f ca="1"/>
        <v>Acct  9 - Costco</v>
      </c>
      <c r="BG658" t="str">
        <f ca="1"/>
        <v>Sony</v>
      </c>
      <c r="BH658">
        <f ca="1"/>
        <v>46699</v>
      </c>
      <c r="BI658">
        <f ca="1"/>
        <v>2940</v>
      </c>
      <c r="BJ658" t="str">
        <f ca="1"/>
        <v xml:space="preserve">Acct 10 - </v>
      </c>
      <c r="BK658" t="str">
        <f ca="1"/>
        <v>Sony</v>
      </c>
      <c r="BL658">
        <f ca="1"/>
        <v>46699</v>
      </c>
      <c r="BM658">
        <f ca="1"/>
        <v>17425.090000000004</v>
      </c>
      <c r="BN658" t="str">
        <f ca="1"/>
        <v xml:space="preserve"> Checking</v>
      </c>
      <c r="BO658" t="str">
        <f ca="1"/>
        <v>Sony</v>
      </c>
      <c r="BP658">
        <f ca="1"/>
        <v>46699</v>
      </c>
      <c r="BQ658">
        <f ca="1"/>
        <v>-9650.61</v>
      </c>
      <c r="BR658" t="str">
        <f ca="1"/>
        <v xml:space="preserve"> Credit</v>
      </c>
      <c r="BS658" t="str">
        <f ca="1"/>
        <v>Sony</v>
      </c>
      <c r="BT658">
        <f ca="1"/>
        <v>46699</v>
      </c>
      <c r="BU658">
        <f ca="1"/>
        <v>40336.86</v>
      </c>
      <c r="BV658" t="str">
        <f ca="1"/>
        <v xml:space="preserve"> Savings</v>
      </c>
      <c r="BW658" t="str">
        <f ca="1"/>
        <v>Sony</v>
      </c>
      <c r="BX658">
        <f ca="1"/>
        <v>46699</v>
      </c>
      <c r="BY658">
        <f ca="1"/>
        <v>51051.340000000004</v>
      </c>
      <c r="BZ658" t="str">
        <f ca="1"/>
        <v xml:space="preserve"> Net Worth</v>
      </c>
    </row>
    <row r="659" spans="1:78" x14ac:dyDescent="0.25">
      <c r="A659" t="str">
        <f ca="1"/>
        <v>Sony</v>
      </c>
      <c r="B659" s="8">
        <f ca="1"/>
        <v>46699</v>
      </c>
      <c r="C659" s="107">
        <f ca="1"/>
        <v>1627.3300000000063</v>
      </c>
      <c r="D659" t="str">
        <f ca="1"/>
        <v>Acct  1 - US Bank</v>
      </c>
      <c r="F659" t="str">
        <f ca="1"/>
        <v>Bike Insurance</v>
      </c>
      <c r="G659" s="8">
        <f ca="1"/>
        <v>46699</v>
      </c>
      <c r="H659" s="107">
        <f ca="1"/>
        <v>17101.040000000005</v>
      </c>
      <c r="I659" s="107">
        <f ca="1"/>
        <v>-9650.61</v>
      </c>
      <c r="J659" s="107">
        <f ca="1"/>
        <v>40336.86</v>
      </c>
      <c r="K659" s="107">
        <f ca="1"/>
        <v>50727.290000000008</v>
      </c>
      <c r="L659" s="107">
        <f ca="1"/>
        <v>1303.2800000000063</v>
      </c>
      <c r="M659" s="107">
        <f ca="1"/>
        <v>15797.759999999997</v>
      </c>
      <c r="N659" s="107">
        <f ca="1"/>
        <v>28160.39</v>
      </c>
      <c r="O659" s="107">
        <f ca="1"/>
        <v>114.43</v>
      </c>
      <c r="P659" s="107">
        <f ca="1"/>
        <v>12062.04</v>
      </c>
      <c r="Q659" s="107">
        <f ca="1"/>
        <v>204.96000000000004</v>
      </c>
      <c r="R659" s="107">
        <f ca="1"/>
        <v>-5583.82</v>
      </c>
      <c r="S659" s="107">
        <f ca="1"/>
        <v>-4271.75</v>
      </c>
      <c r="T659" s="107">
        <f ca="1"/>
        <v>0</v>
      </c>
      <c r="U659" s="107">
        <f ca="1"/>
        <v>2940</v>
      </c>
      <c r="W659" t="str">
        <f ca="1"/>
        <v>Bike Insurance</v>
      </c>
      <c r="X659">
        <f ca="1"/>
        <v>46699</v>
      </c>
      <c r="Y659">
        <f ca="1"/>
        <v>1303.2800000000063</v>
      </c>
      <c r="Z659" t="str">
        <f ca="1"/>
        <v>Acct  1 - US Bank</v>
      </c>
      <c r="AA659" t="str">
        <f ca="1"/>
        <v>Bike Insurance</v>
      </c>
      <c r="AB659">
        <f ca="1"/>
        <v>46699</v>
      </c>
      <c r="AC659">
        <f ca="1"/>
        <v>15797.759999999997</v>
      </c>
      <c r="AD659" t="str">
        <f ca="1"/>
        <v>Acct  2 - Wells Fargo</v>
      </c>
      <c r="AE659" t="str">
        <f ca="1"/>
        <v>Bike Insurance</v>
      </c>
      <c r="AF659">
        <f ca="1"/>
        <v>46699</v>
      </c>
      <c r="AG659">
        <f ca="1"/>
        <v>28160.39</v>
      </c>
      <c r="AH659" t="str">
        <f ca="1"/>
        <v>Acct  3 - ADP</v>
      </c>
      <c r="AI659" t="str">
        <f ca="1"/>
        <v>Bike Insurance</v>
      </c>
      <c r="AJ659">
        <f ca="1"/>
        <v>46699</v>
      </c>
      <c r="AK659">
        <f ca="1"/>
        <v>114.43</v>
      </c>
      <c r="AL659" t="str">
        <f ca="1"/>
        <v>Acct  4 - Marcus</v>
      </c>
      <c r="AM659" t="str">
        <f ca="1"/>
        <v>Bike Insurance</v>
      </c>
      <c r="AN659">
        <f ca="1"/>
        <v>46699</v>
      </c>
      <c r="AO659">
        <f ca="1"/>
        <v>12062.04</v>
      </c>
      <c r="AP659" t="str">
        <f ca="1"/>
        <v>Acct  5 - T.Rowe Price</v>
      </c>
      <c r="AQ659" t="str">
        <f ca="1"/>
        <v>Bike Insurance</v>
      </c>
      <c r="AR659">
        <f ca="1"/>
        <v>46699</v>
      </c>
      <c r="AS659">
        <f ca="1"/>
        <v>204.96000000000004</v>
      </c>
      <c r="AT659" t="str">
        <f ca="1"/>
        <v>Acct  6 - Platinum</v>
      </c>
      <c r="AU659" t="str">
        <f ca="1"/>
        <v>Bike Insurance</v>
      </c>
      <c r="AV659">
        <f ca="1"/>
        <v>46699</v>
      </c>
      <c r="AW659">
        <f ca="1"/>
        <v>-5583.82</v>
      </c>
      <c r="AX659" t="str">
        <f ca="1"/>
        <v>Acct  7 - Visa Go</v>
      </c>
      <c r="AY659" t="str">
        <f ca="1"/>
        <v>Bike Insurance</v>
      </c>
      <c r="AZ659">
        <f ca="1"/>
        <v>46699</v>
      </c>
      <c r="BA659">
        <f ca="1"/>
        <v>-4271.75</v>
      </c>
      <c r="BB659" t="str">
        <f ca="1"/>
        <v>Acct  8 - CareCredit</v>
      </c>
      <c r="BC659" t="str">
        <f ca="1"/>
        <v>Bike Insurance</v>
      </c>
      <c r="BD659">
        <f ca="1"/>
        <v>46699</v>
      </c>
      <c r="BE659">
        <f ca="1"/>
        <v>0</v>
      </c>
      <c r="BF659" t="str">
        <f ca="1"/>
        <v>Acct  9 - Costco</v>
      </c>
      <c r="BG659" t="str">
        <f ca="1"/>
        <v>Bike Insurance</v>
      </c>
      <c r="BH659">
        <f ca="1"/>
        <v>46699</v>
      </c>
      <c r="BI659">
        <f ca="1"/>
        <v>2940</v>
      </c>
      <c r="BJ659" t="str">
        <f ca="1"/>
        <v xml:space="preserve">Acct 10 - </v>
      </c>
      <c r="BK659" t="str">
        <f ca="1"/>
        <v>Bike Insurance</v>
      </c>
      <c r="BL659">
        <f ca="1"/>
        <v>46699</v>
      </c>
      <c r="BM659">
        <f ca="1"/>
        <v>17101.040000000005</v>
      </c>
      <c r="BN659" t="str">
        <f ca="1"/>
        <v xml:space="preserve"> Checking</v>
      </c>
      <c r="BO659" t="str">
        <f ca="1"/>
        <v>Bike Insurance</v>
      </c>
      <c r="BP659">
        <f ca="1"/>
        <v>46699</v>
      </c>
      <c r="BQ659">
        <f ca="1"/>
        <v>-9650.61</v>
      </c>
      <c r="BR659" t="str">
        <f ca="1"/>
        <v xml:space="preserve"> Credit</v>
      </c>
      <c r="BS659" t="str">
        <f ca="1"/>
        <v>Bike Insurance</v>
      </c>
      <c r="BT659">
        <f ca="1"/>
        <v>46699</v>
      </c>
      <c r="BU659">
        <f ca="1"/>
        <v>40336.86</v>
      </c>
      <c r="BV659" t="str">
        <f ca="1"/>
        <v xml:space="preserve"> Savings</v>
      </c>
      <c r="BW659" t="str">
        <f ca="1"/>
        <v>Bike Insurance</v>
      </c>
      <c r="BX659">
        <f ca="1"/>
        <v>46699</v>
      </c>
      <c r="BY659">
        <f ca="1"/>
        <v>50727.290000000008</v>
      </c>
      <c r="BZ659" t="str">
        <f ca="1"/>
        <v xml:space="preserve"> Net Worth</v>
      </c>
    </row>
    <row r="660" spans="1:78" x14ac:dyDescent="0.25">
      <c r="A660" t="str">
        <f ca="1"/>
        <v>Bike Insurance</v>
      </c>
      <c r="B660" s="8">
        <f ca="1"/>
        <v>46699</v>
      </c>
      <c r="C660" s="107">
        <f ca="1"/>
        <v>1303.2800000000063</v>
      </c>
      <c r="D660" t="str">
        <f ca="1"/>
        <v>Acct  1 - US Bank</v>
      </c>
      <c r="F660" t="str">
        <f ca="1"/>
        <v>Phone Insurance</v>
      </c>
      <c r="G660" s="8">
        <f ca="1"/>
        <v>46699</v>
      </c>
      <c r="H660" s="107">
        <f ca="1"/>
        <v>17093.040000000005</v>
      </c>
      <c r="I660" s="107">
        <f ca="1"/>
        <v>-9650.61</v>
      </c>
      <c r="J660" s="107">
        <f ca="1"/>
        <v>40336.86</v>
      </c>
      <c r="K660" s="107">
        <f ca="1"/>
        <v>50719.290000000008</v>
      </c>
      <c r="L660" s="107">
        <f ca="1"/>
        <v>1295.2800000000063</v>
      </c>
      <c r="M660" s="107">
        <f ca="1"/>
        <v>15797.759999999997</v>
      </c>
      <c r="N660" s="107">
        <f ca="1"/>
        <v>28160.39</v>
      </c>
      <c r="O660" s="107">
        <f ca="1"/>
        <v>114.43</v>
      </c>
      <c r="P660" s="107">
        <f ca="1"/>
        <v>12062.04</v>
      </c>
      <c r="Q660" s="107">
        <f ca="1"/>
        <v>204.96000000000004</v>
      </c>
      <c r="R660" s="107">
        <f ca="1"/>
        <v>-5583.82</v>
      </c>
      <c r="S660" s="107">
        <f ca="1"/>
        <v>-4271.75</v>
      </c>
      <c r="T660" s="107">
        <f ca="1"/>
        <v>0</v>
      </c>
      <c r="U660" s="107">
        <f ca="1"/>
        <v>2940</v>
      </c>
      <c r="W660" t="str">
        <f ca="1"/>
        <v>Phone Insurance</v>
      </c>
      <c r="X660">
        <f ca="1"/>
        <v>46699</v>
      </c>
      <c r="Y660">
        <f ca="1"/>
        <v>1295.2800000000063</v>
      </c>
      <c r="Z660" t="str">
        <f ca="1"/>
        <v>Acct  1 - US Bank</v>
      </c>
      <c r="AA660" t="str">
        <f ca="1"/>
        <v>Phone Insurance</v>
      </c>
      <c r="AB660">
        <f ca="1"/>
        <v>46699</v>
      </c>
      <c r="AC660">
        <f ca="1"/>
        <v>15797.759999999997</v>
      </c>
      <c r="AD660" t="str">
        <f ca="1"/>
        <v>Acct  2 - Wells Fargo</v>
      </c>
      <c r="AE660" t="str">
        <f ca="1"/>
        <v>Phone Insurance</v>
      </c>
      <c r="AF660">
        <f ca="1"/>
        <v>46699</v>
      </c>
      <c r="AG660">
        <f ca="1"/>
        <v>28160.39</v>
      </c>
      <c r="AH660" t="str">
        <f ca="1"/>
        <v>Acct  3 - ADP</v>
      </c>
      <c r="AI660" t="str">
        <f ca="1"/>
        <v>Phone Insurance</v>
      </c>
      <c r="AJ660">
        <f ca="1"/>
        <v>46699</v>
      </c>
      <c r="AK660">
        <f ca="1"/>
        <v>114.43</v>
      </c>
      <c r="AL660" t="str">
        <f ca="1"/>
        <v>Acct  4 - Marcus</v>
      </c>
      <c r="AM660" t="str">
        <f ca="1"/>
        <v>Phone Insurance</v>
      </c>
      <c r="AN660">
        <f ca="1"/>
        <v>46699</v>
      </c>
      <c r="AO660">
        <f ca="1"/>
        <v>12062.04</v>
      </c>
      <c r="AP660" t="str">
        <f ca="1"/>
        <v>Acct  5 - T.Rowe Price</v>
      </c>
      <c r="AQ660" t="str">
        <f ca="1"/>
        <v>Phone Insurance</v>
      </c>
      <c r="AR660">
        <f ca="1"/>
        <v>46699</v>
      </c>
      <c r="AS660">
        <f ca="1"/>
        <v>204.96000000000004</v>
      </c>
      <c r="AT660" t="str">
        <f ca="1"/>
        <v>Acct  6 - Platinum</v>
      </c>
      <c r="AU660" t="str">
        <f ca="1"/>
        <v>Phone Insurance</v>
      </c>
      <c r="AV660">
        <f ca="1"/>
        <v>46699</v>
      </c>
      <c r="AW660">
        <f ca="1"/>
        <v>-5583.82</v>
      </c>
      <c r="AX660" t="str">
        <f ca="1"/>
        <v>Acct  7 - Visa Go</v>
      </c>
      <c r="AY660" t="str">
        <f ca="1"/>
        <v>Phone Insurance</v>
      </c>
      <c r="AZ660">
        <f ca="1"/>
        <v>46699</v>
      </c>
      <c r="BA660">
        <f ca="1"/>
        <v>-4271.75</v>
      </c>
      <c r="BB660" t="str">
        <f ca="1"/>
        <v>Acct  8 - CareCredit</v>
      </c>
      <c r="BC660" t="str">
        <f ca="1"/>
        <v>Phone Insurance</v>
      </c>
      <c r="BD660">
        <f ca="1"/>
        <v>46699</v>
      </c>
      <c r="BE660">
        <f ca="1"/>
        <v>0</v>
      </c>
      <c r="BF660" t="str">
        <f ca="1"/>
        <v>Acct  9 - Costco</v>
      </c>
      <c r="BG660" t="str">
        <f ca="1"/>
        <v>Phone Insurance</v>
      </c>
      <c r="BH660">
        <f ca="1"/>
        <v>46699</v>
      </c>
      <c r="BI660">
        <f ca="1"/>
        <v>2940</v>
      </c>
      <c r="BJ660" t="str">
        <f ca="1"/>
        <v xml:space="preserve">Acct 10 - </v>
      </c>
      <c r="BK660" t="str">
        <f ca="1"/>
        <v>Phone Insurance</v>
      </c>
      <c r="BL660">
        <f ca="1"/>
        <v>46699</v>
      </c>
      <c r="BM660">
        <f ca="1"/>
        <v>17093.040000000005</v>
      </c>
      <c r="BN660" t="str">
        <f ca="1"/>
        <v xml:space="preserve"> Checking</v>
      </c>
      <c r="BO660" t="str">
        <f ca="1"/>
        <v>Phone Insurance</v>
      </c>
      <c r="BP660">
        <f ca="1"/>
        <v>46699</v>
      </c>
      <c r="BQ660">
        <f ca="1"/>
        <v>-9650.61</v>
      </c>
      <c r="BR660" t="str">
        <f ca="1"/>
        <v xml:space="preserve"> Credit</v>
      </c>
      <c r="BS660" t="str">
        <f ca="1"/>
        <v>Phone Insurance</v>
      </c>
      <c r="BT660">
        <f ca="1"/>
        <v>46699</v>
      </c>
      <c r="BU660">
        <f ca="1"/>
        <v>40336.86</v>
      </c>
      <c r="BV660" t="str">
        <f ca="1"/>
        <v xml:space="preserve"> Savings</v>
      </c>
      <c r="BW660" t="str">
        <f ca="1"/>
        <v>Phone Insurance</v>
      </c>
      <c r="BX660">
        <f ca="1"/>
        <v>46699</v>
      </c>
      <c r="BY660">
        <f ca="1"/>
        <v>50719.290000000008</v>
      </c>
      <c r="BZ660" t="str">
        <f ca="1"/>
        <v xml:space="preserve"> Net Worth</v>
      </c>
    </row>
    <row r="661" spans="1:78" x14ac:dyDescent="0.25">
      <c r="A661" t="str">
        <f ca="1"/>
        <v>Phone Insurance</v>
      </c>
      <c r="B661" s="8">
        <f ca="1"/>
        <v>46699</v>
      </c>
      <c r="C661" s="107">
        <f ca="1"/>
        <v>1295.2800000000063</v>
      </c>
      <c r="D661" t="str">
        <f ca="1"/>
        <v>Acct  1 - US Bank</v>
      </c>
      <c r="F661" t="str">
        <f ca="1"/>
        <v>Amazon</v>
      </c>
      <c r="G661" s="8">
        <f ca="1"/>
        <v>46700</v>
      </c>
      <c r="H661" s="107">
        <f ca="1"/>
        <v>17076.890000000003</v>
      </c>
      <c r="I661" s="107">
        <f ca="1"/>
        <v>-9650.61</v>
      </c>
      <c r="J661" s="107">
        <f ca="1"/>
        <v>40336.86</v>
      </c>
      <c r="K661" s="107">
        <f ca="1"/>
        <v>50703.14</v>
      </c>
      <c r="L661" s="107">
        <f ca="1"/>
        <v>1279.1300000000062</v>
      </c>
      <c r="M661" s="107">
        <f ca="1"/>
        <v>15797.759999999997</v>
      </c>
      <c r="N661" s="107">
        <f ca="1"/>
        <v>28160.39</v>
      </c>
      <c r="O661" s="107">
        <f ca="1"/>
        <v>114.43</v>
      </c>
      <c r="P661" s="107">
        <f ca="1"/>
        <v>12062.04</v>
      </c>
      <c r="Q661" s="107">
        <f ca="1"/>
        <v>204.96000000000004</v>
      </c>
      <c r="R661" s="107">
        <f ca="1"/>
        <v>-5583.82</v>
      </c>
      <c r="S661" s="107">
        <f ca="1"/>
        <v>-4271.75</v>
      </c>
      <c r="T661" s="107">
        <f ca="1"/>
        <v>0</v>
      </c>
      <c r="U661" s="107">
        <f ca="1"/>
        <v>2940</v>
      </c>
      <c r="W661" t="str">
        <f ca="1"/>
        <v>Amazon</v>
      </c>
      <c r="X661">
        <f ca="1"/>
        <v>46700</v>
      </c>
      <c r="Y661">
        <f ca="1"/>
        <v>1279.1300000000062</v>
      </c>
      <c r="Z661" t="str">
        <f ca="1"/>
        <v>Acct  1 - US Bank</v>
      </c>
      <c r="AA661" t="str">
        <f ca="1"/>
        <v>Amazon</v>
      </c>
      <c r="AB661">
        <f ca="1"/>
        <v>46700</v>
      </c>
      <c r="AC661">
        <f ca="1"/>
        <v>15797.759999999997</v>
      </c>
      <c r="AD661" t="str">
        <f ca="1"/>
        <v>Acct  2 - Wells Fargo</v>
      </c>
      <c r="AE661" t="str">
        <f ca="1"/>
        <v>Amazon</v>
      </c>
      <c r="AF661">
        <f ca="1"/>
        <v>46700</v>
      </c>
      <c r="AG661">
        <f ca="1"/>
        <v>28160.39</v>
      </c>
      <c r="AH661" t="str">
        <f ca="1"/>
        <v>Acct  3 - ADP</v>
      </c>
      <c r="AI661" t="str">
        <f ca="1"/>
        <v>Amazon</v>
      </c>
      <c r="AJ661">
        <f ca="1"/>
        <v>46700</v>
      </c>
      <c r="AK661">
        <f ca="1"/>
        <v>114.43</v>
      </c>
      <c r="AL661" t="str">
        <f ca="1"/>
        <v>Acct  4 - Marcus</v>
      </c>
      <c r="AM661" t="str">
        <f ca="1"/>
        <v>Amazon</v>
      </c>
      <c r="AN661">
        <f ca="1"/>
        <v>46700</v>
      </c>
      <c r="AO661">
        <f ca="1"/>
        <v>12062.04</v>
      </c>
      <c r="AP661" t="str">
        <f ca="1"/>
        <v>Acct  5 - T.Rowe Price</v>
      </c>
      <c r="AQ661" t="str">
        <f ca="1"/>
        <v>Amazon</v>
      </c>
      <c r="AR661">
        <f ca="1"/>
        <v>46700</v>
      </c>
      <c r="AS661">
        <f ca="1"/>
        <v>204.96000000000004</v>
      </c>
      <c r="AT661" t="str">
        <f ca="1"/>
        <v>Acct  6 - Platinum</v>
      </c>
      <c r="AU661" t="str">
        <f ca="1"/>
        <v>Amazon</v>
      </c>
      <c r="AV661">
        <f ca="1"/>
        <v>46700</v>
      </c>
      <c r="AW661">
        <f ca="1"/>
        <v>-5583.82</v>
      </c>
      <c r="AX661" t="str">
        <f ca="1"/>
        <v>Acct  7 - Visa Go</v>
      </c>
      <c r="AY661" t="str">
        <f ca="1"/>
        <v>Amazon</v>
      </c>
      <c r="AZ661">
        <f ca="1"/>
        <v>46700</v>
      </c>
      <c r="BA661">
        <f ca="1"/>
        <v>-4271.75</v>
      </c>
      <c r="BB661" t="str">
        <f ca="1"/>
        <v>Acct  8 - CareCredit</v>
      </c>
      <c r="BC661" t="str">
        <f ca="1"/>
        <v>Amazon</v>
      </c>
      <c r="BD661">
        <f ca="1"/>
        <v>46700</v>
      </c>
      <c r="BE661">
        <f ca="1"/>
        <v>0</v>
      </c>
      <c r="BF661" t="str">
        <f ca="1"/>
        <v>Acct  9 - Costco</v>
      </c>
      <c r="BG661" t="str">
        <f ca="1"/>
        <v>Amazon</v>
      </c>
      <c r="BH661">
        <f ca="1"/>
        <v>46700</v>
      </c>
      <c r="BI661">
        <f ca="1"/>
        <v>2940</v>
      </c>
      <c r="BJ661" t="str">
        <f ca="1"/>
        <v xml:space="preserve">Acct 10 - </v>
      </c>
      <c r="BK661" t="str">
        <f ca="1"/>
        <v>Amazon</v>
      </c>
      <c r="BL661">
        <f ca="1"/>
        <v>46700</v>
      </c>
      <c r="BM661">
        <f ca="1"/>
        <v>17076.890000000003</v>
      </c>
      <c r="BN661" t="str">
        <f ca="1"/>
        <v xml:space="preserve"> Checking</v>
      </c>
      <c r="BO661" t="str">
        <f ca="1"/>
        <v>Amazon</v>
      </c>
      <c r="BP661">
        <f ca="1"/>
        <v>46700</v>
      </c>
      <c r="BQ661">
        <f ca="1"/>
        <v>-9650.61</v>
      </c>
      <c r="BR661" t="str">
        <f ca="1"/>
        <v xml:space="preserve"> Credit</v>
      </c>
      <c r="BS661" t="str">
        <f ca="1"/>
        <v>Amazon</v>
      </c>
      <c r="BT661">
        <f ca="1"/>
        <v>46700</v>
      </c>
      <c r="BU661">
        <f ca="1"/>
        <v>40336.86</v>
      </c>
      <c r="BV661" t="str">
        <f ca="1"/>
        <v xml:space="preserve"> Savings</v>
      </c>
      <c r="BW661" t="str">
        <f ca="1"/>
        <v>Amazon</v>
      </c>
      <c r="BX661">
        <f ca="1"/>
        <v>46700</v>
      </c>
      <c r="BY661">
        <f ca="1"/>
        <v>50703.14</v>
      </c>
      <c r="BZ661" t="str">
        <f ca="1"/>
        <v xml:space="preserve"> Net Worth</v>
      </c>
    </row>
    <row r="662" spans="1:78" x14ac:dyDescent="0.25">
      <c r="A662" t="str">
        <f ca="1"/>
        <v>Amazon</v>
      </c>
      <c r="B662" s="8">
        <f ca="1"/>
        <v>46700</v>
      </c>
      <c r="C662" s="107">
        <f ca="1"/>
        <v>1279.1300000000062</v>
      </c>
      <c r="D662" t="str">
        <f ca="1"/>
        <v>Acct  1 - US Bank</v>
      </c>
      <c r="F662" t="str">
        <f ca="1"/>
        <v>Viso Go</v>
      </c>
      <c r="G662" s="8">
        <f ca="1"/>
        <v>46702</v>
      </c>
      <c r="H662" s="107">
        <f ca="1"/>
        <v>16801.890000000003</v>
      </c>
      <c r="I662" s="107">
        <f ca="1"/>
        <v>-9504.61</v>
      </c>
      <c r="J662" s="107">
        <f ca="1"/>
        <v>40336.86</v>
      </c>
      <c r="K662" s="107">
        <f ca="1"/>
        <v>50574.14</v>
      </c>
      <c r="L662" s="107">
        <f ca="1"/>
        <v>1004.1300000000062</v>
      </c>
      <c r="M662" s="107">
        <f ca="1"/>
        <v>15797.759999999997</v>
      </c>
      <c r="N662" s="107">
        <f ca="1"/>
        <v>28160.39</v>
      </c>
      <c r="O662" s="107">
        <f ca="1"/>
        <v>114.43</v>
      </c>
      <c r="P662" s="107">
        <f ca="1"/>
        <v>12062.04</v>
      </c>
      <c r="Q662" s="107">
        <f ca="1"/>
        <v>204.96000000000004</v>
      </c>
      <c r="R662" s="107">
        <f ca="1"/>
        <v>-5437.82</v>
      </c>
      <c r="S662" s="107">
        <f ca="1"/>
        <v>-4271.75</v>
      </c>
      <c r="T662" s="107">
        <f ca="1"/>
        <v>0</v>
      </c>
      <c r="U662" s="107">
        <f ca="1"/>
        <v>2940</v>
      </c>
      <c r="W662" t="str">
        <f ca="1"/>
        <v>Viso Go</v>
      </c>
      <c r="X662">
        <f ca="1"/>
        <v>46702</v>
      </c>
      <c r="Y662">
        <f ca="1"/>
        <v>1004.1300000000062</v>
      </c>
      <c r="Z662" t="str">
        <f ca="1"/>
        <v>Acct  1 - US Bank</v>
      </c>
      <c r="AA662" t="str">
        <f ca="1"/>
        <v>Viso Go</v>
      </c>
      <c r="AB662">
        <f ca="1"/>
        <v>46702</v>
      </c>
      <c r="AC662">
        <f ca="1"/>
        <v>15797.759999999997</v>
      </c>
      <c r="AD662" t="str">
        <f ca="1"/>
        <v>Acct  2 - Wells Fargo</v>
      </c>
      <c r="AE662" t="str">
        <f ca="1"/>
        <v>Viso Go</v>
      </c>
      <c r="AF662">
        <f ca="1"/>
        <v>46702</v>
      </c>
      <c r="AG662">
        <f ca="1"/>
        <v>28160.39</v>
      </c>
      <c r="AH662" t="str">
        <f ca="1"/>
        <v>Acct  3 - ADP</v>
      </c>
      <c r="AI662" t="str">
        <f ca="1"/>
        <v>Viso Go</v>
      </c>
      <c r="AJ662">
        <f ca="1"/>
        <v>46702</v>
      </c>
      <c r="AK662">
        <f ca="1"/>
        <v>114.43</v>
      </c>
      <c r="AL662" t="str">
        <f ca="1"/>
        <v>Acct  4 - Marcus</v>
      </c>
      <c r="AM662" t="str">
        <f ca="1"/>
        <v>Viso Go</v>
      </c>
      <c r="AN662">
        <f ca="1"/>
        <v>46702</v>
      </c>
      <c r="AO662">
        <f ca="1"/>
        <v>12062.04</v>
      </c>
      <c r="AP662" t="str">
        <f ca="1"/>
        <v>Acct  5 - T.Rowe Price</v>
      </c>
      <c r="AQ662" t="str">
        <f ca="1"/>
        <v>Viso Go</v>
      </c>
      <c r="AR662">
        <f ca="1"/>
        <v>46702</v>
      </c>
      <c r="AS662">
        <f ca="1"/>
        <v>204.96000000000004</v>
      </c>
      <c r="AT662" t="str">
        <f ca="1"/>
        <v>Acct  6 - Platinum</v>
      </c>
      <c r="AU662" t="str">
        <f ca="1"/>
        <v>Viso Go</v>
      </c>
      <c r="AV662">
        <f ca="1"/>
        <v>46702</v>
      </c>
      <c r="AW662">
        <f ca="1"/>
        <v>-5437.82</v>
      </c>
      <c r="AX662" t="str">
        <f ca="1"/>
        <v>Acct  7 - Visa Go</v>
      </c>
      <c r="AY662" t="str">
        <f ca="1"/>
        <v>Viso Go</v>
      </c>
      <c r="AZ662">
        <f ca="1"/>
        <v>46702</v>
      </c>
      <c r="BA662">
        <f ca="1"/>
        <v>-4271.75</v>
      </c>
      <c r="BB662" t="str">
        <f ca="1"/>
        <v>Acct  8 - CareCredit</v>
      </c>
      <c r="BC662" t="str">
        <f ca="1"/>
        <v>Viso Go</v>
      </c>
      <c r="BD662">
        <f ca="1"/>
        <v>46702</v>
      </c>
      <c r="BE662">
        <f ca="1"/>
        <v>0</v>
      </c>
      <c r="BF662" t="str">
        <f ca="1"/>
        <v>Acct  9 - Costco</v>
      </c>
      <c r="BG662" t="str">
        <f ca="1"/>
        <v>Viso Go</v>
      </c>
      <c r="BH662">
        <f ca="1"/>
        <v>46702</v>
      </c>
      <c r="BI662">
        <f ca="1"/>
        <v>2940</v>
      </c>
      <c r="BJ662" t="str">
        <f ca="1"/>
        <v xml:space="preserve">Acct 10 - </v>
      </c>
      <c r="BK662" t="str">
        <f ca="1"/>
        <v>Viso Go</v>
      </c>
      <c r="BL662">
        <f ca="1"/>
        <v>46702</v>
      </c>
      <c r="BM662">
        <f ca="1"/>
        <v>16801.890000000003</v>
      </c>
      <c r="BN662" t="str">
        <f ca="1"/>
        <v xml:space="preserve"> Checking</v>
      </c>
      <c r="BO662" t="str">
        <f ca="1"/>
        <v>Viso Go</v>
      </c>
      <c r="BP662">
        <f ca="1"/>
        <v>46702</v>
      </c>
      <c r="BQ662">
        <f ca="1"/>
        <v>-9504.61</v>
      </c>
      <c r="BR662" t="str">
        <f ca="1"/>
        <v xml:space="preserve"> Credit</v>
      </c>
      <c r="BS662" t="str">
        <f ca="1"/>
        <v>Viso Go</v>
      </c>
      <c r="BT662">
        <f ca="1"/>
        <v>46702</v>
      </c>
      <c r="BU662">
        <f ca="1"/>
        <v>40336.86</v>
      </c>
      <c r="BV662" t="str">
        <f ca="1"/>
        <v xml:space="preserve"> Savings</v>
      </c>
      <c r="BW662" t="str">
        <f ca="1"/>
        <v>Viso Go</v>
      </c>
      <c r="BX662">
        <f ca="1"/>
        <v>46702</v>
      </c>
      <c r="BY662">
        <f ca="1"/>
        <v>50574.14</v>
      </c>
      <c r="BZ662" t="str">
        <f ca="1"/>
        <v xml:space="preserve"> Net Worth</v>
      </c>
    </row>
    <row r="663" spans="1:78" x14ac:dyDescent="0.25">
      <c r="A663" t="str">
        <f ca="1"/>
        <v>Viso Go</v>
      </c>
      <c r="B663" s="8">
        <f ca="1"/>
        <v>46702</v>
      </c>
      <c r="C663" s="107">
        <f ca="1"/>
        <v>1004.1300000000062</v>
      </c>
      <c r="D663" t="str">
        <f ca="1"/>
        <v>Acct  1 - US Bank</v>
      </c>
      <c r="F663" t="str">
        <f ca="1"/>
        <v>Motorcycle</v>
      </c>
      <c r="G663" s="8">
        <f ca="1"/>
        <v>46707</v>
      </c>
      <c r="H663" s="107">
        <f ca="1"/>
        <v>16651.510000000002</v>
      </c>
      <c r="I663" s="107">
        <f ca="1"/>
        <v>-9504.61</v>
      </c>
      <c r="J663" s="107">
        <f ca="1"/>
        <v>40336.86</v>
      </c>
      <c r="K663" s="107">
        <f ca="1"/>
        <v>50423.76</v>
      </c>
      <c r="L663" s="107">
        <f ca="1"/>
        <v>853.75000000000625</v>
      </c>
      <c r="M663" s="107">
        <f ca="1"/>
        <v>15797.759999999997</v>
      </c>
      <c r="N663" s="107">
        <f ca="1"/>
        <v>28160.39</v>
      </c>
      <c r="O663" s="107">
        <f ca="1"/>
        <v>114.43</v>
      </c>
      <c r="P663" s="107">
        <f ca="1"/>
        <v>12062.04</v>
      </c>
      <c r="Q663" s="107">
        <f ca="1"/>
        <v>204.96000000000004</v>
      </c>
      <c r="R663" s="107">
        <f ca="1"/>
        <v>-5437.82</v>
      </c>
      <c r="S663" s="107">
        <f ca="1"/>
        <v>-4271.75</v>
      </c>
      <c r="T663" s="107">
        <f ca="1"/>
        <v>0</v>
      </c>
      <c r="U663" s="107">
        <f ca="1"/>
        <v>2940</v>
      </c>
      <c r="W663" t="str">
        <f ca="1"/>
        <v>Motorcycle</v>
      </c>
      <c r="X663">
        <f ca="1"/>
        <v>46707</v>
      </c>
      <c r="Y663">
        <f ca="1"/>
        <v>853.75000000000625</v>
      </c>
      <c r="Z663" t="str">
        <f ca="1"/>
        <v>Acct  1 - US Bank</v>
      </c>
      <c r="AA663" t="str">
        <f ca="1"/>
        <v>Motorcycle</v>
      </c>
      <c r="AB663">
        <f ca="1"/>
        <v>46707</v>
      </c>
      <c r="AC663">
        <f ca="1"/>
        <v>15797.759999999997</v>
      </c>
      <c r="AD663" t="str">
        <f ca="1"/>
        <v>Acct  2 - Wells Fargo</v>
      </c>
      <c r="AE663" t="str">
        <f ca="1"/>
        <v>Motorcycle</v>
      </c>
      <c r="AF663">
        <f ca="1"/>
        <v>46707</v>
      </c>
      <c r="AG663">
        <f ca="1"/>
        <v>28160.39</v>
      </c>
      <c r="AH663" t="str">
        <f ca="1"/>
        <v>Acct  3 - ADP</v>
      </c>
      <c r="AI663" t="str">
        <f ca="1"/>
        <v>Motorcycle</v>
      </c>
      <c r="AJ663">
        <f ca="1"/>
        <v>46707</v>
      </c>
      <c r="AK663">
        <f ca="1"/>
        <v>114.43</v>
      </c>
      <c r="AL663" t="str">
        <f ca="1"/>
        <v>Acct  4 - Marcus</v>
      </c>
      <c r="AM663" t="str">
        <f ca="1"/>
        <v>Motorcycle</v>
      </c>
      <c r="AN663">
        <f ca="1"/>
        <v>46707</v>
      </c>
      <c r="AO663">
        <f ca="1"/>
        <v>12062.04</v>
      </c>
      <c r="AP663" t="str">
        <f ca="1"/>
        <v>Acct  5 - T.Rowe Price</v>
      </c>
      <c r="AQ663" t="str">
        <f ca="1"/>
        <v>Motorcycle</v>
      </c>
      <c r="AR663">
        <f ca="1"/>
        <v>46707</v>
      </c>
      <c r="AS663">
        <f ca="1"/>
        <v>204.96000000000004</v>
      </c>
      <c r="AT663" t="str">
        <f ca="1"/>
        <v>Acct  6 - Platinum</v>
      </c>
      <c r="AU663" t="str">
        <f ca="1"/>
        <v>Motorcycle</v>
      </c>
      <c r="AV663">
        <f ca="1"/>
        <v>46707</v>
      </c>
      <c r="AW663">
        <f ca="1"/>
        <v>-5437.82</v>
      </c>
      <c r="AX663" t="str">
        <f ca="1"/>
        <v>Acct  7 - Visa Go</v>
      </c>
      <c r="AY663" t="str">
        <f ca="1"/>
        <v>Motorcycle</v>
      </c>
      <c r="AZ663">
        <f ca="1"/>
        <v>46707</v>
      </c>
      <c r="BA663">
        <f ca="1"/>
        <v>-4271.75</v>
      </c>
      <c r="BB663" t="str">
        <f ca="1"/>
        <v>Acct  8 - CareCredit</v>
      </c>
      <c r="BC663" t="str">
        <f ca="1"/>
        <v>Motorcycle</v>
      </c>
      <c r="BD663">
        <f ca="1"/>
        <v>46707</v>
      </c>
      <c r="BE663">
        <f ca="1"/>
        <v>0</v>
      </c>
      <c r="BF663" t="str">
        <f ca="1"/>
        <v>Acct  9 - Costco</v>
      </c>
      <c r="BG663" t="str">
        <f ca="1"/>
        <v>Motorcycle</v>
      </c>
      <c r="BH663">
        <f ca="1"/>
        <v>46707</v>
      </c>
      <c r="BI663">
        <f ca="1"/>
        <v>2940</v>
      </c>
      <c r="BJ663" t="str">
        <f ca="1"/>
        <v xml:space="preserve">Acct 10 - </v>
      </c>
      <c r="BK663" t="str">
        <f ca="1"/>
        <v>Motorcycle</v>
      </c>
      <c r="BL663">
        <f ca="1"/>
        <v>46707</v>
      </c>
      <c r="BM663">
        <f ca="1"/>
        <v>16651.510000000002</v>
      </c>
      <c r="BN663" t="str">
        <f ca="1"/>
        <v xml:space="preserve"> Checking</v>
      </c>
      <c r="BO663" t="str">
        <f ca="1"/>
        <v>Motorcycle</v>
      </c>
      <c r="BP663">
        <f ca="1"/>
        <v>46707</v>
      </c>
      <c r="BQ663">
        <f ca="1"/>
        <v>-9504.61</v>
      </c>
      <c r="BR663" t="str">
        <f ca="1"/>
        <v xml:space="preserve"> Credit</v>
      </c>
      <c r="BS663" t="str">
        <f ca="1"/>
        <v>Motorcycle</v>
      </c>
      <c r="BT663">
        <f ca="1"/>
        <v>46707</v>
      </c>
      <c r="BU663">
        <f ca="1"/>
        <v>40336.86</v>
      </c>
      <c r="BV663" t="str">
        <f ca="1"/>
        <v xml:space="preserve"> Savings</v>
      </c>
      <c r="BW663" t="str">
        <f ca="1"/>
        <v>Motorcycle</v>
      </c>
      <c r="BX663">
        <f ca="1"/>
        <v>46707</v>
      </c>
      <c r="BY663">
        <f ca="1"/>
        <v>50423.76</v>
      </c>
      <c r="BZ663" t="str">
        <f ca="1"/>
        <v xml:space="preserve"> Net Worth</v>
      </c>
    </row>
    <row r="664" spans="1:78" x14ac:dyDescent="0.25">
      <c r="A664" t="str">
        <f ca="1"/>
        <v>Motorcycle</v>
      </c>
      <c r="B664" s="8">
        <f ca="1"/>
        <v>46707</v>
      </c>
      <c r="C664" s="107">
        <f ca="1"/>
        <v>853.75000000000625</v>
      </c>
      <c r="D664" t="str">
        <f ca="1"/>
        <v>Acct  1 - US Bank</v>
      </c>
      <c r="F664" t="str">
        <f ca="1"/>
        <v>Paycheck</v>
      </c>
      <c r="G664" s="8">
        <f ca="1"/>
        <v>46710</v>
      </c>
      <c r="H664" s="107">
        <f ca="1"/>
        <v>18251.510000000002</v>
      </c>
      <c r="I664" s="107">
        <f ca="1"/>
        <v>-9504.61</v>
      </c>
      <c r="J664" s="107">
        <f ca="1"/>
        <v>40336.86</v>
      </c>
      <c r="K664" s="107">
        <f ca="1"/>
        <v>52023.76</v>
      </c>
      <c r="L664" s="107">
        <f ca="1"/>
        <v>1993.7500000000064</v>
      </c>
      <c r="M664" s="107">
        <f ca="1"/>
        <v>16257.759999999997</v>
      </c>
      <c r="N664" s="107">
        <f ca="1"/>
        <v>28160.39</v>
      </c>
      <c r="O664" s="107">
        <f ca="1"/>
        <v>114.43</v>
      </c>
      <c r="P664" s="107">
        <f ca="1"/>
        <v>12062.04</v>
      </c>
      <c r="Q664" s="107">
        <f ca="1"/>
        <v>204.96000000000004</v>
      </c>
      <c r="R664" s="107">
        <f ca="1"/>
        <v>-5437.82</v>
      </c>
      <c r="S664" s="107">
        <f ca="1"/>
        <v>-4271.75</v>
      </c>
      <c r="T664" s="107">
        <f ca="1"/>
        <v>0</v>
      </c>
      <c r="U664" s="107">
        <f ca="1"/>
        <v>2940</v>
      </c>
      <c r="W664" t="str">
        <f ca="1"/>
        <v>Paycheck</v>
      </c>
      <c r="X664">
        <f ca="1"/>
        <v>46710</v>
      </c>
      <c r="Y664">
        <f ca="1"/>
        <v>1993.7500000000064</v>
      </c>
      <c r="Z664" t="str">
        <f ca="1"/>
        <v>Acct  1 - US Bank</v>
      </c>
      <c r="AA664" t="str">
        <f ca="1"/>
        <v>Paycheck</v>
      </c>
      <c r="AB664">
        <f ca="1"/>
        <v>46710</v>
      </c>
      <c r="AC664">
        <f ca="1"/>
        <v>16257.759999999997</v>
      </c>
      <c r="AD664" t="str">
        <f ca="1"/>
        <v>Acct  2 - Wells Fargo</v>
      </c>
      <c r="AE664" t="str">
        <f ca="1"/>
        <v>Paycheck</v>
      </c>
      <c r="AF664">
        <f ca="1"/>
        <v>46710</v>
      </c>
      <c r="AG664">
        <f ca="1"/>
        <v>28160.39</v>
      </c>
      <c r="AH664" t="str">
        <f ca="1"/>
        <v>Acct  3 - ADP</v>
      </c>
      <c r="AI664" t="str">
        <f ca="1"/>
        <v>Paycheck</v>
      </c>
      <c r="AJ664">
        <f ca="1"/>
        <v>46710</v>
      </c>
      <c r="AK664">
        <f ca="1"/>
        <v>114.43</v>
      </c>
      <c r="AL664" t="str">
        <f ca="1"/>
        <v>Acct  4 - Marcus</v>
      </c>
      <c r="AM664" t="str">
        <f ca="1"/>
        <v>Paycheck</v>
      </c>
      <c r="AN664">
        <f ca="1"/>
        <v>46710</v>
      </c>
      <c r="AO664">
        <f ca="1"/>
        <v>12062.04</v>
      </c>
      <c r="AP664" t="str">
        <f ca="1"/>
        <v>Acct  5 - T.Rowe Price</v>
      </c>
      <c r="AQ664" t="str">
        <f ca="1"/>
        <v>Paycheck</v>
      </c>
      <c r="AR664">
        <f ca="1"/>
        <v>46710</v>
      </c>
      <c r="AS664">
        <f ca="1"/>
        <v>204.96000000000004</v>
      </c>
      <c r="AT664" t="str">
        <f ca="1"/>
        <v>Acct  6 - Platinum</v>
      </c>
      <c r="AU664" t="str">
        <f ca="1"/>
        <v>Paycheck</v>
      </c>
      <c r="AV664">
        <f ca="1"/>
        <v>46710</v>
      </c>
      <c r="AW664">
        <f ca="1"/>
        <v>-5437.82</v>
      </c>
      <c r="AX664" t="str">
        <f ca="1"/>
        <v>Acct  7 - Visa Go</v>
      </c>
      <c r="AY664" t="str">
        <f ca="1"/>
        <v>Paycheck</v>
      </c>
      <c r="AZ664">
        <f ca="1"/>
        <v>46710</v>
      </c>
      <c r="BA664">
        <f ca="1"/>
        <v>-4271.75</v>
      </c>
      <c r="BB664" t="str">
        <f ca="1"/>
        <v>Acct  8 - CareCredit</v>
      </c>
      <c r="BC664" t="str">
        <f ca="1"/>
        <v>Paycheck</v>
      </c>
      <c r="BD664">
        <f ca="1"/>
        <v>46710</v>
      </c>
      <c r="BE664">
        <f ca="1"/>
        <v>0</v>
      </c>
      <c r="BF664" t="str">
        <f ca="1"/>
        <v>Acct  9 - Costco</v>
      </c>
      <c r="BG664" t="str">
        <f ca="1"/>
        <v>Paycheck</v>
      </c>
      <c r="BH664">
        <f ca="1"/>
        <v>46710</v>
      </c>
      <c r="BI664">
        <f ca="1"/>
        <v>2940</v>
      </c>
      <c r="BJ664" t="str">
        <f ca="1"/>
        <v xml:space="preserve">Acct 10 - </v>
      </c>
      <c r="BK664" t="str">
        <f ca="1"/>
        <v>Paycheck</v>
      </c>
      <c r="BL664">
        <f ca="1"/>
        <v>46710</v>
      </c>
      <c r="BM664">
        <f ca="1"/>
        <v>18251.510000000002</v>
      </c>
      <c r="BN664" t="str">
        <f ca="1"/>
        <v xml:space="preserve"> Checking</v>
      </c>
      <c r="BO664" t="str">
        <f ca="1"/>
        <v>Paycheck</v>
      </c>
      <c r="BP664">
        <f ca="1"/>
        <v>46710</v>
      </c>
      <c r="BQ664">
        <f ca="1"/>
        <v>-9504.61</v>
      </c>
      <c r="BR664" t="str">
        <f ca="1"/>
        <v xml:space="preserve"> Credit</v>
      </c>
      <c r="BS664" t="str">
        <f ca="1"/>
        <v>Paycheck</v>
      </c>
      <c r="BT664">
        <f ca="1"/>
        <v>46710</v>
      </c>
      <c r="BU664">
        <f ca="1"/>
        <v>40336.86</v>
      </c>
      <c r="BV664" t="str">
        <f ca="1"/>
        <v xml:space="preserve"> Savings</v>
      </c>
      <c r="BW664" t="str">
        <f ca="1"/>
        <v>Paycheck</v>
      </c>
      <c r="BX664">
        <f ca="1"/>
        <v>46710</v>
      </c>
      <c r="BY664">
        <f ca="1"/>
        <v>52023.76</v>
      </c>
      <c r="BZ664" t="str">
        <f ca="1"/>
        <v xml:space="preserve"> Net Worth</v>
      </c>
    </row>
    <row r="665" spans="1:78" x14ac:dyDescent="0.25">
      <c r="A665" t="str">
        <f ca="1"/>
        <v>Paycheck</v>
      </c>
      <c r="B665" s="8">
        <f ca="1"/>
        <v>46710</v>
      </c>
      <c r="C665" s="107">
        <f ca="1"/>
        <v>1993.7500000000064</v>
      </c>
      <c r="D665" t="str">
        <f ca="1"/>
        <v>Acct  1 - US Bank</v>
      </c>
      <c r="F665" t="str">
        <f ca="1"/>
        <v>Ameritas</v>
      </c>
      <c r="G665" s="8">
        <f ca="1"/>
        <v>46710</v>
      </c>
      <c r="H665" s="107">
        <f ca="1"/>
        <v>18251.510000000002</v>
      </c>
      <c r="I665" s="107">
        <f ca="1"/>
        <v>-9504.61</v>
      </c>
      <c r="J665" s="107">
        <f ca="1"/>
        <v>40448.86</v>
      </c>
      <c r="K665" s="107">
        <f ca="1"/>
        <v>52135.76</v>
      </c>
      <c r="L665" s="107">
        <f ca="1"/>
        <v>1993.7500000000064</v>
      </c>
      <c r="M665" s="107">
        <f ca="1"/>
        <v>16257.759999999997</v>
      </c>
      <c r="N665" s="107">
        <f ca="1"/>
        <v>28272.39</v>
      </c>
      <c r="O665" s="107">
        <f ca="1"/>
        <v>114.43</v>
      </c>
      <c r="P665" s="107">
        <f ca="1"/>
        <v>12062.04</v>
      </c>
      <c r="Q665" s="107">
        <f ca="1"/>
        <v>204.96000000000004</v>
      </c>
      <c r="R665" s="107">
        <f ca="1"/>
        <v>-5437.82</v>
      </c>
      <c r="S665" s="107">
        <f ca="1"/>
        <v>-4271.75</v>
      </c>
      <c r="T665" s="107">
        <f ca="1"/>
        <v>0</v>
      </c>
      <c r="U665" s="107">
        <f ca="1"/>
        <v>2940</v>
      </c>
      <c r="W665" t="str">
        <f ca="1"/>
        <v>Ameritas</v>
      </c>
      <c r="X665">
        <f ca="1"/>
        <v>46710</v>
      </c>
      <c r="Y665">
        <f ca="1"/>
        <v>1993.7500000000064</v>
      </c>
      <c r="Z665" t="str">
        <f ca="1"/>
        <v>Acct  1 - US Bank</v>
      </c>
      <c r="AA665" t="str">
        <f ca="1"/>
        <v>Ameritas</v>
      </c>
      <c r="AB665">
        <f ca="1"/>
        <v>46710</v>
      </c>
      <c r="AC665">
        <f ca="1"/>
        <v>16257.759999999997</v>
      </c>
      <c r="AD665" t="str">
        <f ca="1"/>
        <v>Acct  2 - Wells Fargo</v>
      </c>
      <c r="AE665" t="str">
        <f ca="1"/>
        <v>Ameritas</v>
      </c>
      <c r="AF665">
        <f ca="1"/>
        <v>46710</v>
      </c>
      <c r="AG665">
        <f ca="1"/>
        <v>28272.39</v>
      </c>
      <c r="AH665" t="str">
        <f ca="1"/>
        <v>Acct  3 - ADP</v>
      </c>
      <c r="AI665" t="str">
        <f ca="1"/>
        <v>Ameritas</v>
      </c>
      <c r="AJ665">
        <f ca="1"/>
        <v>46710</v>
      </c>
      <c r="AK665">
        <f ca="1"/>
        <v>114.43</v>
      </c>
      <c r="AL665" t="str">
        <f ca="1"/>
        <v>Acct  4 - Marcus</v>
      </c>
      <c r="AM665" t="str">
        <f ca="1"/>
        <v>Ameritas</v>
      </c>
      <c r="AN665">
        <f ca="1"/>
        <v>46710</v>
      </c>
      <c r="AO665">
        <f ca="1"/>
        <v>12062.04</v>
      </c>
      <c r="AP665" t="str">
        <f ca="1"/>
        <v>Acct  5 - T.Rowe Price</v>
      </c>
      <c r="AQ665" t="str">
        <f ca="1"/>
        <v>Ameritas</v>
      </c>
      <c r="AR665">
        <f ca="1"/>
        <v>46710</v>
      </c>
      <c r="AS665">
        <f ca="1"/>
        <v>204.96000000000004</v>
      </c>
      <c r="AT665" t="str">
        <f ca="1"/>
        <v>Acct  6 - Platinum</v>
      </c>
      <c r="AU665" t="str">
        <f ca="1"/>
        <v>Ameritas</v>
      </c>
      <c r="AV665">
        <f ca="1"/>
        <v>46710</v>
      </c>
      <c r="AW665">
        <f ca="1"/>
        <v>-5437.82</v>
      </c>
      <c r="AX665" t="str">
        <f ca="1"/>
        <v>Acct  7 - Visa Go</v>
      </c>
      <c r="AY665" t="str">
        <f ca="1"/>
        <v>Ameritas</v>
      </c>
      <c r="AZ665">
        <f ca="1"/>
        <v>46710</v>
      </c>
      <c r="BA665">
        <f ca="1"/>
        <v>-4271.75</v>
      </c>
      <c r="BB665" t="str">
        <f ca="1"/>
        <v>Acct  8 - CareCredit</v>
      </c>
      <c r="BC665" t="str">
        <f ca="1"/>
        <v>Ameritas</v>
      </c>
      <c r="BD665">
        <f ca="1"/>
        <v>46710</v>
      </c>
      <c r="BE665">
        <f ca="1"/>
        <v>0</v>
      </c>
      <c r="BF665" t="str">
        <f ca="1"/>
        <v>Acct  9 - Costco</v>
      </c>
      <c r="BG665" t="str">
        <f ca="1"/>
        <v>Ameritas</v>
      </c>
      <c r="BH665">
        <f ca="1"/>
        <v>46710</v>
      </c>
      <c r="BI665">
        <f ca="1"/>
        <v>2940</v>
      </c>
      <c r="BJ665" t="str">
        <f ca="1"/>
        <v xml:space="preserve">Acct 10 - </v>
      </c>
      <c r="BK665" t="str">
        <f ca="1"/>
        <v>Ameritas</v>
      </c>
      <c r="BL665">
        <f ca="1"/>
        <v>46710</v>
      </c>
      <c r="BM665">
        <f ca="1"/>
        <v>18251.510000000002</v>
      </c>
      <c r="BN665" t="str">
        <f ca="1"/>
        <v xml:space="preserve"> Checking</v>
      </c>
      <c r="BO665" t="str">
        <f ca="1"/>
        <v>Ameritas</v>
      </c>
      <c r="BP665">
        <f ca="1"/>
        <v>46710</v>
      </c>
      <c r="BQ665">
        <f ca="1"/>
        <v>-9504.61</v>
      </c>
      <c r="BR665" t="str">
        <f ca="1"/>
        <v xml:space="preserve"> Credit</v>
      </c>
      <c r="BS665" t="str">
        <f ca="1"/>
        <v>Ameritas</v>
      </c>
      <c r="BT665">
        <f ca="1"/>
        <v>46710</v>
      </c>
      <c r="BU665">
        <f ca="1"/>
        <v>40448.86</v>
      </c>
      <c r="BV665" t="str">
        <f ca="1"/>
        <v xml:space="preserve"> Savings</v>
      </c>
      <c r="BW665" t="str">
        <f ca="1"/>
        <v>Ameritas</v>
      </c>
      <c r="BX665">
        <f ca="1"/>
        <v>46710</v>
      </c>
      <c r="BY665">
        <f ca="1"/>
        <v>52135.76</v>
      </c>
      <c r="BZ665" t="str">
        <f ca="1"/>
        <v xml:space="preserve"> Net Worth</v>
      </c>
    </row>
    <row r="666" spans="1:78" x14ac:dyDescent="0.25">
      <c r="A666" t="str">
        <f ca="1"/>
        <v>Ameritas</v>
      </c>
      <c r="B666" s="8">
        <f ca="1"/>
        <v>46710</v>
      </c>
      <c r="C666" s="107">
        <f ca="1"/>
        <v>1993.7500000000064</v>
      </c>
      <c r="D666" t="str">
        <f ca="1"/>
        <v>Acct  1 - US Bank</v>
      </c>
      <c r="F666" t="str">
        <f ca="1"/>
        <v>Groceries</v>
      </c>
      <c r="G666" s="8">
        <f ca="1"/>
        <v>46711</v>
      </c>
      <c r="H666" s="107">
        <f ca="1"/>
        <v>18051.510000000002</v>
      </c>
      <c r="I666" s="107">
        <f ca="1"/>
        <v>-9504.61</v>
      </c>
      <c r="J666" s="107">
        <f ca="1"/>
        <v>40448.86</v>
      </c>
      <c r="K666" s="107">
        <f ca="1"/>
        <v>51935.76</v>
      </c>
      <c r="L666" s="107">
        <f ca="1"/>
        <v>1993.7500000000064</v>
      </c>
      <c r="M666" s="107">
        <f ca="1"/>
        <v>16057.759999999997</v>
      </c>
      <c r="N666" s="107">
        <f ca="1"/>
        <v>28272.39</v>
      </c>
      <c r="O666" s="107">
        <f ca="1"/>
        <v>114.43</v>
      </c>
      <c r="P666" s="107">
        <f ca="1"/>
        <v>12062.04</v>
      </c>
      <c r="Q666" s="107">
        <f ca="1"/>
        <v>204.96000000000004</v>
      </c>
      <c r="R666" s="107">
        <f ca="1"/>
        <v>-5437.82</v>
      </c>
      <c r="S666" s="107">
        <f ca="1"/>
        <v>-4271.75</v>
      </c>
      <c r="T666" s="107">
        <f ca="1"/>
        <v>0</v>
      </c>
      <c r="U666" s="107">
        <f ca="1"/>
        <v>2940</v>
      </c>
      <c r="W666" t="str">
        <f ca="1"/>
        <v>Groceries</v>
      </c>
      <c r="X666">
        <f ca="1"/>
        <v>46711</v>
      </c>
      <c r="Y666">
        <f ca="1"/>
        <v>1993.7500000000064</v>
      </c>
      <c r="Z666" t="str">
        <f ca="1"/>
        <v>Acct  1 - US Bank</v>
      </c>
      <c r="AA666" t="str">
        <f ca="1"/>
        <v>Groceries</v>
      </c>
      <c r="AB666">
        <f ca="1"/>
        <v>46711</v>
      </c>
      <c r="AC666">
        <f ca="1"/>
        <v>16057.759999999997</v>
      </c>
      <c r="AD666" t="str">
        <f ca="1"/>
        <v>Acct  2 - Wells Fargo</v>
      </c>
      <c r="AE666" t="str">
        <f ca="1"/>
        <v>Groceries</v>
      </c>
      <c r="AF666">
        <f ca="1"/>
        <v>46711</v>
      </c>
      <c r="AG666">
        <f ca="1"/>
        <v>28272.39</v>
      </c>
      <c r="AH666" t="str">
        <f ca="1"/>
        <v>Acct  3 - ADP</v>
      </c>
      <c r="AI666" t="str">
        <f ca="1"/>
        <v>Groceries</v>
      </c>
      <c r="AJ666">
        <f ca="1"/>
        <v>46711</v>
      </c>
      <c r="AK666">
        <f ca="1"/>
        <v>114.43</v>
      </c>
      <c r="AL666" t="str">
        <f ca="1"/>
        <v>Acct  4 - Marcus</v>
      </c>
      <c r="AM666" t="str">
        <f ca="1"/>
        <v>Groceries</v>
      </c>
      <c r="AN666">
        <f ca="1"/>
        <v>46711</v>
      </c>
      <c r="AO666">
        <f ca="1"/>
        <v>12062.04</v>
      </c>
      <c r="AP666" t="str">
        <f ca="1"/>
        <v>Acct  5 - T.Rowe Price</v>
      </c>
      <c r="AQ666" t="str">
        <f ca="1"/>
        <v>Groceries</v>
      </c>
      <c r="AR666">
        <f ca="1"/>
        <v>46711</v>
      </c>
      <c r="AS666">
        <f ca="1"/>
        <v>204.96000000000004</v>
      </c>
      <c r="AT666" t="str">
        <f ca="1"/>
        <v>Acct  6 - Platinum</v>
      </c>
      <c r="AU666" t="str">
        <f ca="1"/>
        <v>Groceries</v>
      </c>
      <c r="AV666">
        <f ca="1"/>
        <v>46711</v>
      </c>
      <c r="AW666">
        <f ca="1"/>
        <v>-5437.82</v>
      </c>
      <c r="AX666" t="str">
        <f ca="1"/>
        <v>Acct  7 - Visa Go</v>
      </c>
      <c r="AY666" t="str">
        <f ca="1"/>
        <v>Groceries</v>
      </c>
      <c r="AZ666">
        <f ca="1"/>
        <v>46711</v>
      </c>
      <c r="BA666">
        <f ca="1"/>
        <v>-4271.75</v>
      </c>
      <c r="BB666" t="str">
        <f ca="1"/>
        <v>Acct  8 - CareCredit</v>
      </c>
      <c r="BC666" t="str">
        <f ca="1"/>
        <v>Groceries</v>
      </c>
      <c r="BD666">
        <f ca="1"/>
        <v>46711</v>
      </c>
      <c r="BE666">
        <f ca="1"/>
        <v>0</v>
      </c>
      <c r="BF666" t="str">
        <f ca="1"/>
        <v>Acct  9 - Costco</v>
      </c>
      <c r="BG666" t="str">
        <f ca="1"/>
        <v>Groceries</v>
      </c>
      <c r="BH666">
        <f ca="1"/>
        <v>46711</v>
      </c>
      <c r="BI666">
        <f ca="1"/>
        <v>2940</v>
      </c>
      <c r="BJ666" t="str">
        <f ca="1"/>
        <v xml:space="preserve">Acct 10 - </v>
      </c>
      <c r="BK666" t="str">
        <f ca="1"/>
        <v>Groceries</v>
      </c>
      <c r="BL666">
        <f ca="1"/>
        <v>46711</v>
      </c>
      <c r="BM666">
        <f ca="1"/>
        <v>18051.510000000002</v>
      </c>
      <c r="BN666" t="str">
        <f ca="1"/>
        <v xml:space="preserve"> Checking</v>
      </c>
      <c r="BO666" t="str">
        <f ca="1"/>
        <v>Groceries</v>
      </c>
      <c r="BP666">
        <f ca="1"/>
        <v>46711</v>
      </c>
      <c r="BQ666">
        <f ca="1"/>
        <v>-9504.61</v>
      </c>
      <c r="BR666" t="str">
        <f ca="1"/>
        <v xml:space="preserve"> Credit</v>
      </c>
      <c r="BS666" t="str">
        <f ca="1"/>
        <v>Groceries</v>
      </c>
      <c r="BT666">
        <f ca="1"/>
        <v>46711</v>
      </c>
      <c r="BU666">
        <f ca="1"/>
        <v>40448.86</v>
      </c>
      <c r="BV666" t="str">
        <f ca="1"/>
        <v xml:space="preserve"> Savings</v>
      </c>
      <c r="BW666" t="str">
        <f ca="1"/>
        <v>Groceries</v>
      </c>
      <c r="BX666">
        <f ca="1"/>
        <v>46711</v>
      </c>
      <c r="BY666">
        <f ca="1"/>
        <v>51935.76</v>
      </c>
      <c r="BZ666" t="str">
        <f ca="1"/>
        <v xml:space="preserve"> Net Worth</v>
      </c>
    </row>
    <row r="667" spans="1:78" x14ac:dyDescent="0.25">
      <c r="A667" t="str">
        <f ca="1"/>
        <v>Groceries</v>
      </c>
      <c r="B667" s="8">
        <f ca="1"/>
        <v>46711</v>
      </c>
      <c r="C667" s="107">
        <f ca="1"/>
        <v>1993.7500000000064</v>
      </c>
      <c r="D667" t="str">
        <f ca="1"/>
        <v>Acct  1 - US Bank</v>
      </c>
      <c r="F667" t="str">
        <f ca="1"/>
        <v>Food &amp; Drinks</v>
      </c>
      <c r="G667" s="8">
        <f ca="1"/>
        <v>46711</v>
      </c>
      <c r="H667" s="107">
        <f ca="1"/>
        <v>17851.510000000002</v>
      </c>
      <c r="I667" s="107">
        <f ca="1"/>
        <v>-9504.61</v>
      </c>
      <c r="J667" s="107">
        <f ca="1"/>
        <v>40448.86</v>
      </c>
      <c r="K667" s="107">
        <f ca="1"/>
        <v>51735.76</v>
      </c>
      <c r="L667" s="107">
        <f ca="1"/>
        <v>1993.7500000000064</v>
      </c>
      <c r="M667" s="107">
        <f ca="1"/>
        <v>15857.759999999997</v>
      </c>
      <c r="N667" s="107">
        <f ca="1"/>
        <v>28272.39</v>
      </c>
      <c r="O667" s="107">
        <f ca="1"/>
        <v>114.43</v>
      </c>
      <c r="P667" s="107">
        <f ca="1"/>
        <v>12062.04</v>
      </c>
      <c r="Q667" s="107">
        <f ca="1"/>
        <v>204.96000000000004</v>
      </c>
      <c r="R667" s="107">
        <f ca="1"/>
        <v>-5437.82</v>
      </c>
      <c r="S667" s="107">
        <f ca="1"/>
        <v>-4271.75</v>
      </c>
      <c r="T667" s="107">
        <f ca="1"/>
        <v>0</v>
      </c>
      <c r="U667" s="107">
        <f ca="1"/>
        <v>2940</v>
      </c>
      <c r="W667" t="str">
        <f ca="1"/>
        <v>Food &amp; Drinks</v>
      </c>
      <c r="X667">
        <f ca="1"/>
        <v>46711</v>
      </c>
      <c r="Y667">
        <f ca="1"/>
        <v>1993.7500000000064</v>
      </c>
      <c r="Z667" t="str">
        <f ca="1"/>
        <v>Acct  1 - US Bank</v>
      </c>
      <c r="AA667" t="str">
        <f ca="1"/>
        <v>Food &amp; Drinks</v>
      </c>
      <c r="AB667">
        <f ca="1"/>
        <v>46711</v>
      </c>
      <c r="AC667">
        <f ca="1"/>
        <v>15857.759999999997</v>
      </c>
      <c r="AD667" t="str">
        <f ca="1"/>
        <v>Acct  2 - Wells Fargo</v>
      </c>
      <c r="AE667" t="str">
        <f ca="1"/>
        <v>Food &amp; Drinks</v>
      </c>
      <c r="AF667">
        <f ca="1"/>
        <v>46711</v>
      </c>
      <c r="AG667">
        <f ca="1"/>
        <v>28272.39</v>
      </c>
      <c r="AH667" t="str">
        <f ca="1"/>
        <v>Acct  3 - ADP</v>
      </c>
      <c r="AI667" t="str">
        <f ca="1"/>
        <v>Food &amp; Drinks</v>
      </c>
      <c r="AJ667">
        <f ca="1"/>
        <v>46711</v>
      </c>
      <c r="AK667">
        <f ca="1"/>
        <v>114.43</v>
      </c>
      <c r="AL667" t="str">
        <f ca="1"/>
        <v>Acct  4 - Marcus</v>
      </c>
      <c r="AM667" t="str">
        <f ca="1"/>
        <v>Food &amp; Drinks</v>
      </c>
      <c r="AN667">
        <f ca="1"/>
        <v>46711</v>
      </c>
      <c r="AO667">
        <f ca="1"/>
        <v>12062.04</v>
      </c>
      <c r="AP667" t="str">
        <f ca="1"/>
        <v>Acct  5 - T.Rowe Price</v>
      </c>
      <c r="AQ667" t="str">
        <f ca="1"/>
        <v>Food &amp; Drinks</v>
      </c>
      <c r="AR667">
        <f ca="1"/>
        <v>46711</v>
      </c>
      <c r="AS667">
        <f ca="1"/>
        <v>204.96000000000004</v>
      </c>
      <c r="AT667" t="str">
        <f ca="1"/>
        <v>Acct  6 - Platinum</v>
      </c>
      <c r="AU667" t="str">
        <f ca="1"/>
        <v>Food &amp; Drinks</v>
      </c>
      <c r="AV667">
        <f ca="1"/>
        <v>46711</v>
      </c>
      <c r="AW667">
        <f ca="1"/>
        <v>-5437.82</v>
      </c>
      <c r="AX667" t="str">
        <f ca="1"/>
        <v>Acct  7 - Visa Go</v>
      </c>
      <c r="AY667" t="str">
        <f ca="1"/>
        <v>Food &amp; Drinks</v>
      </c>
      <c r="AZ667">
        <f ca="1"/>
        <v>46711</v>
      </c>
      <c r="BA667">
        <f ca="1"/>
        <v>-4271.75</v>
      </c>
      <c r="BB667" t="str">
        <f ca="1"/>
        <v>Acct  8 - CareCredit</v>
      </c>
      <c r="BC667" t="str">
        <f ca="1"/>
        <v>Food &amp; Drinks</v>
      </c>
      <c r="BD667">
        <f ca="1"/>
        <v>46711</v>
      </c>
      <c r="BE667">
        <f ca="1"/>
        <v>0</v>
      </c>
      <c r="BF667" t="str">
        <f ca="1"/>
        <v>Acct  9 - Costco</v>
      </c>
      <c r="BG667" t="str">
        <f ca="1"/>
        <v>Food &amp; Drinks</v>
      </c>
      <c r="BH667">
        <f ca="1"/>
        <v>46711</v>
      </c>
      <c r="BI667">
        <f ca="1"/>
        <v>2940</v>
      </c>
      <c r="BJ667" t="str">
        <f ca="1"/>
        <v xml:space="preserve">Acct 10 - </v>
      </c>
      <c r="BK667" t="str">
        <f ca="1"/>
        <v>Food &amp; Drinks</v>
      </c>
      <c r="BL667">
        <f ca="1"/>
        <v>46711</v>
      </c>
      <c r="BM667">
        <f ca="1"/>
        <v>17851.510000000002</v>
      </c>
      <c r="BN667" t="str">
        <f ca="1"/>
        <v xml:space="preserve"> Checking</v>
      </c>
      <c r="BO667" t="str">
        <f ca="1"/>
        <v>Food &amp; Drinks</v>
      </c>
      <c r="BP667">
        <f ca="1"/>
        <v>46711</v>
      </c>
      <c r="BQ667">
        <f ca="1"/>
        <v>-9504.61</v>
      </c>
      <c r="BR667" t="str">
        <f ca="1"/>
        <v xml:space="preserve"> Credit</v>
      </c>
      <c r="BS667" t="str">
        <f ca="1"/>
        <v>Food &amp; Drinks</v>
      </c>
      <c r="BT667">
        <f ca="1"/>
        <v>46711</v>
      </c>
      <c r="BU667">
        <f ca="1"/>
        <v>40448.86</v>
      </c>
      <c r="BV667" t="str">
        <f ca="1"/>
        <v xml:space="preserve"> Savings</v>
      </c>
      <c r="BW667" t="str">
        <f ca="1"/>
        <v>Food &amp; Drinks</v>
      </c>
      <c r="BX667">
        <f ca="1"/>
        <v>46711</v>
      </c>
      <c r="BY667">
        <f ca="1"/>
        <v>51735.76</v>
      </c>
      <c r="BZ667" t="str">
        <f ca="1"/>
        <v xml:space="preserve"> Net Worth</v>
      </c>
    </row>
    <row r="668" spans="1:78" x14ac:dyDescent="0.25">
      <c r="A668" t="str">
        <f ca="1"/>
        <v>Food &amp; Drinks</v>
      </c>
      <c r="B668" s="8">
        <f ca="1"/>
        <v>46711</v>
      </c>
      <c r="C668" s="107">
        <f ca="1"/>
        <v>1993.7500000000064</v>
      </c>
      <c r="D668" t="str">
        <f ca="1"/>
        <v>Acct  1 - US Bank</v>
      </c>
      <c r="F668" t="str">
        <f ca="1"/>
        <v>Netflix</v>
      </c>
      <c r="G668" s="8">
        <f ca="1"/>
        <v>46711</v>
      </c>
      <c r="H668" s="107">
        <f ca="1"/>
        <v>17826.520000000004</v>
      </c>
      <c r="I668" s="107">
        <f ca="1"/>
        <v>-9504.61</v>
      </c>
      <c r="J668" s="107">
        <f ca="1"/>
        <v>40448.86</v>
      </c>
      <c r="K668" s="107">
        <f ca="1"/>
        <v>51710.770000000004</v>
      </c>
      <c r="L668" s="107">
        <f ca="1"/>
        <v>1968.7600000000064</v>
      </c>
      <c r="M668" s="107">
        <f ca="1"/>
        <v>15857.759999999997</v>
      </c>
      <c r="N668" s="107">
        <f ca="1"/>
        <v>28272.39</v>
      </c>
      <c r="O668" s="107">
        <f ca="1"/>
        <v>114.43</v>
      </c>
      <c r="P668" s="107">
        <f ca="1"/>
        <v>12062.04</v>
      </c>
      <c r="Q668" s="107">
        <f ca="1"/>
        <v>204.96000000000004</v>
      </c>
      <c r="R668" s="107">
        <f ca="1"/>
        <v>-5437.82</v>
      </c>
      <c r="S668" s="107">
        <f ca="1"/>
        <v>-4271.75</v>
      </c>
      <c r="T668" s="107">
        <f ca="1"/>
        <v>0</v>
      </c>
      <c r="U668" s="107">
        <f ca="1"/>
        <v>2940</v>
      </c>
      <c r="W668" t="str">
        <f ca="1"/>
        <v>Netflix</v>
      </c>
      <c r="X668">
        <f ca="1"/>
        <v>46711</v>
      </c>
      <c r="Y668">
        <f ca="1"/>
        <v>1968.7600000000064</v>
      </c>
      <c r="Z668" t="str">
        <f ca="1"/>
        <v>Acct  1 - US Bank</v>
      </c>
      <c r="AA668" t="str">
        <f ca="1"/>
        <v>Netflix</v>
      </c>
      <c r="AB668">
        <f ca="1"/>
        <v>46711</v>
      </c>
      <c r="AC668">
        <f ca="1"/>
        <v>15857.759999999997</v>
      </c>
      <c r="AD668" t="str">
        <f ca="1"/>
        <v>Acct  2 - Wells Fargo</v>
      </c>
      <c r="AE668" t="str">
        <f ca="1"/>
        <v>Netflix</v>
      </c>
      <c r="AF668">
        <f ca="1"/>
        <v>46711</v>
      </c>
      <c r="AG668">
        <f ca="1"/>
        <v>28272.39</v>
      </c>
      <c r="AH668" t="str">
        <f ca="1"/>
        <v>Acct  3 - ADP</v>
      </c>
      <c r="AI668" t="str">
        <f ca="1"/>
        <v>Netflix</v>
      </c>
      <c r="AJ668">
        <f ca="1"/>
        <v>46711</v>
      </c>
      <c r="AK668">
        <f ca="1"/>
        <v>114.43</v>
      </c>
      <c r="AL668" t="str">
        <f ca="1"/>
        <v>Acct  4 - Marcus</v>
      </c>
      <c r="AM668" t="str">
        <f ca="1"/>
        <v>Netflix</v>
      </c>
      <c r="AN668">
        <f ca="1"/>
        <v>46711</v>
      </c>
      <c r="AO668">
        <f ca="1"/>
        <v>12062.04</v>
      </c>
      <c r="AP668" t="str">
        <f ca="1"/>
        <v>Acct  5 - T.Rowe Price</v>
      </c>
      <c r="AQ668" t="str">
        <f ca="1"/>
        <v>Netflix</v>
      </c>
      <c r="AR668">
        <f ca="1"/>
        <v>46711</v>
      </c>
      <c r="AS668">
        <f ca="1"/>
        <v>204.96000000000004</v>
      </c>
      <c r="AT668" t="str">
        <f ca="1"/>
        <v>Acct  6 - Platinum</v>
      </c>
      <c r="AU668" t="str">
        <f ca="1"/>
        <v>Netflix</v>
      </c>
      <c r="AV668">
        <f ca="1"/>
        <v>46711</v>
      </c>
      <c r="AW668">
        <f ca="1"/>
        <v>-5437.82</v>
      </c>
      <c r="AX668" t="str">
        <f ca="1"/>
        <v>Acct  7 - Visa Go</v>
      </c>
      <c r="AY668" t="str">
        <f ca="1"/>
        <v>Netflix</v>
      </c>
      <c r="AZ668">
        <f ca="1"/>
        <v>46711</v>
      </c>
      <c r="BA668">
        <f ca="1"/>
        <v>-4271.75</v>
      </c>
      <c r="BB668" t="str">
        <f ca="1"/>
        <v>Acct  8 - CareCredit</v>
      </c>
      <c r="BC668" t="str">
        <f ca="1"/>
        <v>Netflix</v>
      </c>
      <c r="BD668">
        <f ca="1"/>
        <v>46711</v>
      </c>
      <c r="BE668">
        <f ca="1"/>
        <v>0</v>
      </c>
      <c r="BF668" t="str">
        <f ca="1"/>
        <v>Acct  9 - Costco</v>
      </c>
      <c r="BG668" t="str">
        <f ca="1"/>
        <v>Netflix</v>
      </c>
      <c r="BH668">
        <f ca="1"/>
        <v>46711</v>
      </c>
      <c r="BI668">
        <f ca="1"/>
        <v>2940</v>
      </c>
      <c r="BJ668" t="str">
        <f ca="1"/>
        <v xml:space="preserve">Acct 10 - </v>
      </c>
      <c r="BK668" t="str">
        <f ca="1"/>
        <v>Netflix</v>
      </c>
      <c r="BL668">
        <f ca="1"/>
        <v>46711</v>
      </c>
      <c r="BM668">
        <f ca="1"/>
        <v>17826.520000000004</v>
      </c>
      <c r="BN668" t="str">
        <f ca="1"/>
        <v xml:space="preserve"> Checking</v>
      </c>
      <c r="BO668" t="str">
        <f ca="1"/>
        <v>Netflix</v>
      </c>
      <c r="BP668">
        <f ca="1"/>
        <v>46711</v>
      </c>
      <c r="BQ668">
        <f ca="1"/>
        <v>-9504.61</v>
      </c>
      <c r="BR668" t="str">
        <f ca="1"/>
        <v xml:space="preserve"> Credit</v>
      </c>
      <c r="BS668" t="str">
        <f ca="1"/>
        <v>Netflix</v>
      </c>
      <c r="BT668">
        <f ca="1"/>
        <v>46711</v>
      </c>
      <c r="BU668">
        <f ca="1"/>
        <v>40448.86</v>
      </c>
      <c r="BV668" t="str">
        <f ca="1"/>
        <v xml:space="preserve"> Savings</v>
      </c>
      <c r="BW668" t="str">
        <f ca="1"/>
        <v>Netflix</v>
      </c>
      <c r="BX668">
        <f ca="1"/>
        <v>46711</v>
      </c>
      <c r="BY668">
        <f ca="1"/>
        <v>51710.770000000004</v>
      </c>
      <c r="BZ668" t="str">
        <f ca="1"/>
        <v xml:space="preserve"> Net Worth</v>
      </c>
    </row>
    <row r="669" spans="1:78" x14ac:dyDescent="0.25">
      <c r="A669" t="str">
        <f ca="1"/>
        <v>Netflix</v>
      </c>
      <c r="B669" s="8">
        <f ca="1"/>
        <v>46711</v>
      </c>
      <c r="C669" s="107">
        <f ca="1"/>
        <v>1968.7600000000064</v>
      </c>
      <c r="D669" t="str">
        <f ca="1"/>
        <v>Acct  1 - US Bank</v>
      </c>
      <c r="F669" t="str">
        <f ca="1"/>
        <v>Renters</v>
      </c>
      <c r="G669" s="8">
        <f ca="1"/>
        <v>46712</v>
      </c>
      <c r="H669" s="107">
        <f ca="1"/>
        <v>17815.600000000002</v>
      </c>
      <c r="I669" s="107">
        <f ca="1"/>
        <v>-9504.61</v>
      </c>
      <c r="J669" s="107">
        <f ca="1"/>
        <v>40448.86</v>
      </c>
      <c r="K669" s="107">
        <f ca="1"/>
        <v>51699.850000000006</v>
      </c>
      <c r="L669" s="107">
        <f ca="1"/>
        <v>1957.8400000000063</v>
      </c>
      <c r="M669" s="107">
        <f ca="1"/>
        <v>15857.759999999997</v>
      </c>
      <c r="N669" s="107">
        <f ca="1"/>
        <v>28272.39</v>
      </c>
      <c r="O669" s="107">
        <f ca="1"/>
        <v>114.43</v>
      </c>
      <c r="P669" s="107">
        <f ca="1"/>
        <v>12062.04</v>
      </c>
      <c r="Q669" s="107">
        <f ca="1"/>
        <v>204.96000000000004</v>
      </c>
      <c r="R669" s="107">
        <f ca="1"/>
        <v>-5437.82</v>
      </c>
      <c r="S669" s="107">
        <f ca="1"/>
        <v>-4271.75</v>
      </c>
      <c r="T669" s="107">
        <f ca="1"/>
        <v>0</v>
      </c>
      <c r="U669" s="107">
        <f ca="1"/>
        <v>2940</v>
      </c>
      <c r="W669" t="str">
        <f ca="1"/>
        <v>Renters</v>
      </c>
      <c r="X669">
        <f ca="1"/>
        <v>46712</v>
      </c>
      <c r="Y669">
        <f ca="1"/>
        <v>1957.8400000000063</v>
      </c>
      <c r="Z669" t="str">
        <f ca="1"/>
        <v>Acct  1 - US Bank</v>
      </c>
      <c r="AA669" t="str">
        <f ca="1"/>
        <v>Renters</v>
      </c>
      <c r="AB669">
        <f ca="1"/>
        <v>46712</v>
      </c>
      <c r="AC669">
        <f ca="1"/>
        <v>15857.759999999997</v>
      </c>
      <c r="AD669" t="str">
        <f ca="1"/>
        <v>Acct  2 - Wells Fargo</v>
      </c>
      <c r="AE669" t="str">
        <f ca="1"/>
        <v>Renters</v>
      </c>
      <c r="AF669">
        <f ca="1"/>
        <v>46712</v>
      </c>
      <c r="AG669">
        <f ca="1"/>
        <v>28272.39</v>
      </c>
      <c r="AH669" t="str">
        <f ca="1"/>
        <v>Acct  3 - ADP</v>
      </c>
      <c r="AI669" t="str">
        <f ca="1"/>
        <v>Renters</v>
      </c>
      <c r="AJ669">
        <f ca="1"/>
        <v>46712</v>
      </c>
      <c r="AK669">
        <f ca="1"/>
        <v>114.43</v>
      </c>
      <c r="AL669" t="str">
        <f ca="1"/>
        <v>Acct  4 - Marcus</v>
      </c>
      <c r="AM669" t="str">
        <f ca="1"/>
        <v>Renters</v>
      </c>
      <c r="AN669">
        <f ca="1"/>
        <v>46712</v>
      </c>
      <c r="AO669">
        <f ca="1"/>
        <v>12062.04</v>
      </c>
      <c r="AP669" t="str">
        <f ca="1"/>
        <v>Acct  5 - T.Rowe Price</v>
      </c>
      <c r="AQ669" t="str">
        <f ca="1"/>
        <v>Renters</v>
      </c>
      <c r="AR669">
        <f ca="1"/>
        <v>46712</v>
      </c>
      <c r="AS669">
        <f ca="1"/>
        <v>204.96000000000004</v>
      </c>
      <c r="AT669" t="str">
        <f ca="1"/>
        <v>Acct  6 - Platinum</v>
      </c>
      <c r="AU669" t="str">
        <f ca="1"/>
        <v>Renters</v>
      </c>
      <c r="AV669">
        <f ca="1"/>
        <v>46712</v>
      </c>
      <c r="AW669">
        <f ca="1"/>
        <v>-5437.82</v>
      </c>
      <c r="AX669" t="str">
        <f ca="1"/>
        <v>Acct  7 - Visa Go</v>
      </c>
      <c r="AY669" t="str">
        <f ca="1"/>
        <v>Renters</v>
      </c>
      <c r="AZ669">
        <f ca="1"/>
        <v>46712</v>
      </c>
      <c r="BA669">
        <f ca="1"/>
        <v>-4271.75</v>
      </c>
      <c r="BB669" t="str">
        <f ca="1"/>
        <v>Acct  8 - CareCredit</v>
      </c>
      <c r="BC669" t="str">
        <f ca="1"/>
        <v>Renters</v>
      </c>
      <c r="BD669">
        <f ca="1"/>
        <v>46712</v>
      </c>
      <c r="BE669">
        <f ca="1"/>
        <v>0</v>
      </c>
      <c r="BF669" t="str">
        <f ca="1"/>
        <v>Acct  9 - Costco</v>
      </c>
      <c r="BG669" t="str">
        <f ca="1"/>
        <v>Renters</v>
      </c>
      <c r="BH669">
        <f ca="1"/>
        <v>46712</v>
      </c>
      <c r="BI669">
        <f ca="1"/>
        <v>2940</v>
      </c>
      <c r="BJ669" t="str">
        <f ca="1"/>
        <v xml:space="preserve">Acct 10 - </v>
      </c>
      <c r="BK669" t="str">
        <f ca="1"/>
        <v>Renters</v>
      </c>
      <c r="BL669">
        <f ca="1"/>
        <v>46712</v>
      </c>
      <c r="BM669">
        <f ca="1"/>
        <v>17815.600000000002</v>
      </c>
      <c r="BN669" t="str">
        <f ca="1"/>
        <v xml:space="preserve"> Checking</v>
      </c>
      <c r="BO669" t="str">
        <f ca="1"/>
        <v>Renters</v>
      </c>
      <c r="BP669">
        <f ca="1"/>
        <v>46712</v>
      </c>
      <c r="BQ669">
        <f ca="1"/>
        <v>-9504.61</v>
      </c>
      <c r="BR669" t="str">
        <f ca="1"/>
        <v xml:space="preserve"> Credit</v>
      </c>
      <c r="BS669" t="str">
        <f ca="1"/>
        <v>Renters</v>
      </c>
      <c r="BT669">
        <f ca="1"/>
        <v>46712</v>
      </c>
      <c r="BU669">
        <f ca="1"/>
        <v>40448.86</v>
      </c>
      <c r="BV669" t="str">
        <f ca="1"/>
        <v xml:space="preserve"> Savings</v>
      </c>
      <c r="BW669" t="str">
        <f ca="1"/>
        <v>Renters</v>
      </c>
      <c r="BX669">
        <f ca="1"/>
        <v>46712</v>
      </c>
      <c r="BY669">
        <f ca="1"/>
        <v>51699.850000000006</v>
      </c>
      <c r="BZ669" t="str">
        <f ca="1"/>
        <v xml:space="preserve"> Net Worth</v>
      </c>
    </row>
    <row r="670" spans="1:78" x14ac:dyDescent="0.25">
      <c r="A670" t="str">
        <f ca="1"/>
        <v>Renters</v>
      </c>
      <c r="B670" s="8">
        <f ca="1"/>
        <v>46712</v>
      </c>
      <c r="C670" s="107">
        <f ca="1"/>
        <v>1957.8400000000063</v>
      </c>
      <c r="D670" t="str">
        <f ca="1"/>
        <v>Acct  1 - US Bank</v>
      </c>
      <c r="F670" t="str">
        <f ca="1"/>
        <v>Cese Transfer</v>
      </c>
      <c r="G670" s="8">
        <f ca="1"/>
        <v>46716</v>
      </c>
      <c r="H670" s="107">
        <f ca="1"/>
        <v>17957.600000000002</v>
      </c>
      <c r="I670" s="107">
        <f ca="1"/>
        <v>-9504.61</v>
      </c>
      <c r="J670" s="107">
        <f ca="1"/>
        <v>40448.86</v>
      </c>
      <c r="K670" s="107">
        <f ca="1"/>
        <v>51841.850000000006</v>
      </c>
      <c r="L670" s="107">
        <f ca="1"/>
        <v>2099.8400000000065</v>
      </c>
      <c r="M670" s="107">
        <f ca="1"/>
        <v>15857.759999999997</v>
      </c>
      <c r="N670" s="107">
        <f ca="1"/>
        <v>28272.39</v>
      </c>
      <c r="O670" s="107">
        <f ca="1"/>
        <v>114.43</v>
      </c>
      <c r="P670" s="107">
        <f ca="1"/>
        <v>12062.04</v>
      </c>
      <c r="Q670" s="107">
        <f ca="1"/>
        <v>204.96000000000004</v>
      </c>
      <c r="R670" s="107">
        <f ca="1"/>
        <v>-5437.82</v>
      </c>
      <c r="S670" s="107">
        <f ca="1"/>
        <v>-4271.75</v>
      </c>
      <c r="T670" s="107">
        <f ca="1"/>
        <v>0</v>
      </c>
      <c r="U670" s="107">
        <f ca="1"/>
        <v>2940</v>
      </c>
      <c r="W670" t="str">
        <f ca="1"/>
        <v>Cese Transfer</v>
      </c>
      <c r="X670">
        <f ca="1"/>
        <v>46716</v>
      </c>
      <c r="Y670">
        <f ca="1"/>
        <v>2099.8400000000065</v>
      </c>
      <c r="Z670" t="str">
        <f ca="1"/>
        <v>Acct  1 - US Bank</v>
      </c>
      <c r="AA670" t="str">
        <f ca="1"/>
        <v>Cese Transfer</v>
      </c>
      <c r="AB670">
        <f ca="1"/>
        <v>46716</v>
      </c>
      <c r="AC670">
        <f ca="1"/>
        <v>15857.759999999997</v>
      </c>
      <c r="AD670" t="str">
        <f ca="1"/>
        <v>Acct  2 - Wells Fargo</v>
      </c>
      <c r="AE670" t="str">
        <f ca="1"/>
        <v>Cese Transfer</v>
      </c>
      <c r="AF670">
        <f ca="1"/>
        <v>46716</v>
      </c>
      <c r="AG670">
        <f ca="1"/>
        <v>28272.39</v>
      </c>
      <c r="AH670" t="str">
        <f ca="1"/>
        <v>Acct  3 - ADP</v>
      </c>
      <c r="AI670" t="str">
        <f ca="1"/>
        <v>Cese Transfer</v>
      </c>
      <c r="AJ670">
        <f ca="1"/>
        <v>46716</v>
      </c>
      <c r="AK670">
        <f ca="1"/>
        <v>114.43</v>
      </c>
      <c r="AL670" t="str">
        <f ca="1"/>
        <v>Acct  4 - Marcus</v>
      </c>
      <c r="AM670" t="str">
        <f ca="1"/>
        <v>Cese Transfer</v>
      </c>
      <c r="AN670">
        <f ca="1"/>
        <v>46716</v>
      </c>
      <c r="AO670">
        <f ca="1"/>
        <v>12062.04</v>
      </c>
      <c r="AP670" t="str">
        <f ca="1"/>
        <v>Acct  5 - T.Rowe Price</v>
      </c>
      <c r="AQ670" t="str">
        <f ca="1"/>
        <v>Cese Transfer</v>
      </c>
      <c r="AR670">
        <f ca="1"/>
        <v>46716</v>
      </c>
      <c r="AS670">
        <f ca="1"/>
        <v>204.96000000000004</v>
      </c>
      <c r="AT670" t="str">
        <f ca="1"/>
        <v>Acct  6 - Platinum</v>
      </c>
      <c r="AU670" t="str">
        <f ca="1"/>
        <v>Cese Transfer</v>
      </c>
      <c r="AV670">
        <f ca="1"/>
        <v>46716</v>
      </c>
      <c r="AW670">
        <f ca="1"/>
        <v>-5437.82</v>
      </c>
      <c r="AX670" t="str">
        <f ca="1"/>
        <v>Acct  7 - Visa Go</v>
      </c>
      <c r="AY670" t="str">
        <f ca="1"/>
        <v>Cese Transfer</v>
      </c>
      <c r="AZ670">
        <f ca="1"/>
        <v>46716</v>
      </c>
      <c r="BA670">
        <f ca="1"/>
        <v>-4271.75</v>
      </c>
      <c r="BB670" t="str">
        <f ca="1"/>
        <v>Acct  8 - CareCredit</v>
      </c>
      <c r="BC670" t="str">
        <f ca="1"/>
        <v>Cese Transfer</v>
      </c>
      <c r="BD670">
        <f ca="1"/>
        <v>46716</v>
      </c>
      <c r="BE670">
        <f ca="1"/>
        <v>0</v>
      </c>
      <c r="BF670" t="str">
        <f ca="1"/>
        <v>Acct  9 - Costco</v>
      </c>
      <c r="BG670" t="str">
        <f ca="1"/>
        <v>Cese Transfer</v>
      </c>
      <c r="BH670">
        <f ca="1"/>
        <v>46716</v>
      </c>
      <c r="BI670">
        <f ca="1"/>
        <v>2940</v>
      </c>
      <c r="BJ670" t="str">
        <f ca="1"/>
        <v xml:space="preserve">Acct 10 - </v>
      </c>
      <c r="BK670" t="str">
        <f ca="1"/>
        <v>Cese Transfer</v>
      </c>
      <c r="BL670">
        <f ca="1"/>
        <v>46716</v>
      </c>
      <c r="BM670">
        <f ca="1"/>
        <v>17957.600000000002</v>
      </c>
      <c r="BN670" t="str">
        <f ca="1"/>
        <v xml:space="preserve"> Checking</v>
      </c>
      <c r="BO670" t="str">
        <f ca="1"/>
        <v>Cese Transfer</v>
      </c>
      <c r="BP670">
        <f ca="1"/>
        <v>46716</v>
      </c>
      <c r="BQ670">
        <f ca="1"/>
        <v>-9504.61</v>
      </c>
      <c r="BR670" t="str">
        <f ca="1"/>
        <v xml:space="preserve"> Credit</v>
      </c>
      <c r="BS670" t="str">
        <f ca="1"/>
        <v>Cese Transfer</v>
      </c>
      <c r="BT670">
        <f ca="1"/>
        <v>46716</v>
      </c>
      <c r="BU670">
        <f ca="1"/>
        <v>40448.86</v>
      </c>
      <c r="BV670" t="str">
        <f ca="1"/>
        <v xml:space="preserve"> Savings</v>
      </c>
      <c r="BW670" t="str">
        <f ca="1"/>
        <v>Cese Transfer</v>
      </c>
      <c r="BX670">
        <f ca="1"/>
        <v>46716</v>
      </c>
      <c r="BY670">
        <f ca="1"/>
        <v>51841.850000000006</v>
      </c>
      <c r="BZ670" t="str">
        <f ca="1"/>
        <v xml:space="preserve"> Net Worth</v>
      </c>
    </row>
    <row r="671" spans="1:78" x14ac:dyDescent="0.25">
      <c r="A671" t="str">
        <f ca="1"/>
        <v>Cese Transfer</v>
      </c>
      <c r="B671" s="8">
        <f ca="1"/>
        <v>46716</v>
      </c>
      <c r="C671" s="107">
        <f ca="1"/>
        <v>2099.8400000000065</v>
      </c>
      <c r="D671" t="str">
        <f ca="1"/>
        <v>Acct  1 - US Bank</v>
      </c>
      <c r="F671" t="str">
        <f ca="1"/>
        <v>Internet</v>
      </c>
      <c r="G671" s="8">
        <f ca="1"/>
        <v>46717</v>
      </c>
      <c r="H671" s="107">
        <f ca="1"/>
        <v>17957.600000000002</v>
      </c>
      <c r="I671" s="107">
        <f ca="1"/>
        <v>-9504.61</v>
      </c>
      <c r="J671" s="107">
        <f ca="1"/>
        <v>40448.86</v>
      </c>
      <c r="K671" s="107">
        <f ca="1"/>
        <v>51841.850000000006</v>
      </c>
      <c r="L671" s="107">
        <f ca="1"/>
        <v>2099.8400000000065</v>
      </c>
      <c r="M671" s="107">
        <f ca="1"/>
        <v>15857.759999999997</v>
      </c>
      <c r="N671" s="107">
        <f ca="1"/>
        <v>28272.39</v>
      </c>
      <c r="O671" s="107">
        <f ca="1"/>
        <v>114.43</v>
      </c>
      <c r="P671" s="107">
        <f ca="1"/>
        <v>12062.04</v>
      </c>
      <c r="Q671" s="107">
        <f ca="1"/>
        <v>204.96000000000004</v>
      </c>
      <c r="R671" s="107">
        <f ca="1"/>
        <v>-5437.82</v>
      </c>
      <c r="S671" s="107">
        <f ca="1"/>
        <v>-4271.75</v>
      </c>
      <c r="T671" s="107">
        <f ca="1"/>
        <v>0</v>
      </c>
      <c r="U671" s="107">
        <f ca="1"/>
        <v>2940</v>
      </c>
      <c r="W671" t="str">
        <f ca="1"/>
        <v>Internet</v>
      </c>
      <c r="X671">
        <f ca="1"/>
        <v>46717</v>
      </c>
      <c r="Y671">
        <f ca="1"/>
        <v>2099.8400000000065</v>
      </c>
      <c r="Z671" t="str">
        <f ca="1"/>
        <v>Acct  1 - US Bank</v>
      </c>
      <c r="AA671" t="str">
        <f ca="1"/>
        <v>Internet</v>
      </c>
      <c r="AB671">
        <f ca="1"/>
        <v>46717</v>
      </c>
      <c r="AC671">
        <f ca="1"/>
        <v>15857.759999999997</v>
      </c>
      <c r="AD671" t="str">
        <f ca="1"/>
        <v>Acct  2 - Wells Fargo</v>
      </c>
      <c r="AE671" t="str">
        <f ca="1"/>
        <v>Internet</v>
      </c>
      <c r="AF671">
        <f ca="1"/>
        <v>46717</v>
      </c>
      <c r="AG671">
        <f ca="1"/>
        <v>28272.39</v>
      </c>
      <c r="AH671" t="str">
        <f ca="1"/>
        <v>Acct  3 - ADP</v>
      </c>
      <c r="AI671" t="str">
        <f ca="1"/>
        <v>Internet</v>
      </c>
      <c r="AJ671">
        <f ca="1"/>
        <v>46717</v>
      </c>
      <c r="AK671">
        <f ca="1"/>
        <v>114.43</v>
      </c>
      <c r="AL671" t="str">
        <f ca="1"/>
        <v>Acct  4 - Marcus</v>
      </c>
      <c r="AM671" t="str">
        <f ca="1"/>
        <v>Internet</v>
      </c>
      <c r="AN671">
        <f ca="1"/>
        <v>46717</v>
      </c>
      <c r="AO671">
        <f ca="1"/>
        <v>12062.04</v>
      </c>
      <c r="AP671" t="str">
        <f ca="1"/>
        <v>Acct  5 - T.Rowe Price</v>
      </c>
      <c r="AQ671" t="str">
        <f ca="1"/>
        <v>Internet</v>
      </c>
      <c r="AR671">
        <f ca="1"/>
        <v>46717</v>
      </c>
      <c r="AS671">
        <f ca="1"/>
        <v>204.96000000000004</v>
      </c>
      <c r="AT671" t="str">
        <f ca="1"/>
        <v>Acct  6 - Platinum</v>
      </c>
      <c r="AU671" t="str">
        <f ca="1"/>
        <v>Internet</v>
      </c>
      <c r="AV671">
        <f ca="1"/>
        <v>46717</v>
      </c>
      <c r="AW671">
        <f ca="1"/>
        <v>-5437.82</v>
      </c>
      <c r="AX671" t="str">
        <f ca="1"/>
        <v>Acct  7 - Visa Go</v>
      </c>
      <c r="AY671" t="str">
        <f ca="1"/>
        <v>Internet</v>
      </c>
      <c r="AZ671">
        <f ca="1"/>
        <v>46717</v>
      </c>
      <c r="BA671">
        <f ca="1"/>
        <v>-4271.75</v>
      </c>
      <c r="BB671" t="str">
        <f ca="1"/>
        <v>Acct  8 - CareCredit</v>
      </c>
      <c r="BC671" t="str">
        <f ca="1"/>
        <v>Internet</v>
      </c>
      <c r="BD671">
        <f ca="1"/>
        <v>46717</v>
      </c>
      <c r="BE671">
        <f ca="1"/>
        <v>0</v>
      </c>
      <c r="BF671" t="str">
        <f ca="1"/>
        <v>Acct  9 - Costco</v>
      </c>
      <c r="BG671" t="str">
        <f ca="1"/>
        <v>Internet</v>
      </c>
      <c r="BH671">
        <f ca="1"/>
        <v>46717</v>
      </c>
      <c r="BI671">
        <f ca="1"/>
        <v>2940</v>
      </c>
      <c r="BJ671" t="str">
        <f ca="1"/>
        <v xml:space="preserve">Acct 10 - </v>
      </c>
      <c r="BK671" t="str">
        <f ca="1"/>
        <v>Internet</v>
      </c>
      <c r="BL671">
        <f ca="1"/>
        <v>46717</v>
      </c>
      <c r="BM671">
        <f ca="1"/>
        <v>17957.600000000002</v>
      </c>
      <c r="BN671" t="str">
        <f ca="1"/>
        <v xml:space="preserve"> Checking</v>
      </c>
      <c r="BO671" t="str">
        <f ca="1"/>
        <v>Internet</v>
      </c>
      <c r="BP671">
        <f ca="1"/>
        <v>46717</v>
      </c>
      <c r="BQ671">
        <f ca="1"/>
        <v>-9504.61</v>
      </c>
      <c r="BR671" t="str">
        <f ca="1"/>
        <v xml:space="preserve"> Credit</v>
      </c>
      <c r="BS671" t="str">
        <f ca="1"/>
        <v>Internet</v>
      </c>
      <c r="BT671">
        <f ca="1"/>
        <v>46717</v>
      </c>
      <c r="BU671">
        <f ca="1"/>
        <v>40448.86</v>
      </c>
      <c r="BV671" t="str">
        <f ca="1"/>
        <v xml:space="preserve"> Savings</v>
      </c>
      <c r="BW671" t="str">
        <f ca="1"/>
        <v>Internet</v>
      </c>
      <c r="BX671">
        <f ca="1"/>
        <v>46717</v>
      </c>
      <c r="BY671">
        <f ca="1"/>
        <v>51841.850000000006</v>
      </c>
      <c r="BZ671" t="str">
        <f ca="1"/>
        <v xml:space="preserve"> Net Worth</v>
      </c>
    </row>
    <row r="672" spans="1:78" x14ac:dyDescent="0.25">
      <c r="A672" t="str">
        <f ca="1"/>
        <v>Internet</v>
      </c>
      <c r="B672" s="8">
        <f ca="1"/>
        <v>46717</v>
      </c>
      <c r="C672" s="107">
        <f ca="1"/>
        <v>2099.8400000000065</v>
      </c>
      <c r="D672" t="str">
        <f ca="1"/>
        <v>Acct  1 - US Bank</v>
      </c>
      <c r="F672" t="str">
        <f ca="1"/>
        <v>Windsurf</v>
      </c>
      <c r="G672" s="8">
        <f ca="1"/>
        <v>46717</v>
      </c>
      <c r="H672" s="107">
        <f ca="1"/>
        <v>17942.600000000002</v>
      </c>
      <c r="I672" s="107">
        <f ca="1"/>
        <v>-9504.61</v>
      </c>
      <c r="J672" s="107">
        <f ca="1"/>
        <v>40448.86</v>
      </c>
      <c r="K672" s="107">
        <f ca="1"/>
        <v>51826.850000000006</v>
      </c>
      <c r="L672" s="107">
        <f ca="1"/>
        <v>2084.8400000000065</v>
      </c>
      <c r="M672" s="107">
        <f ca="1"/>
        <v>15857.759999999997</v>
      </c>
      <c r="N672" s="107">
        <f ca="1"/>
        <v>28272.39</v>
      </c>
      <c r="O672" s="107">
        <f ca="1"/>
        <v>114.43</v>
      </c>
      <c r="P672" s="107">
        <f ca="1"/>
        <v>12062.04</v>
      </c>
      <c r="Q672" s="107">
        <f ca="1"/>
        <v>204.96000000000004</v>
      </c>
      <c r="R672" s="107">
        <f ca="1"/>
        <v>-5437.82</v>
      </c>
      <c r="S672" s="107">
        <f ca="1"/>
        <v>-4271.75</v>
      </c>
      <c r="T672" s="107">
        <f ca="1"/>
        <v>0</v>
      </c>
      <c r="U672" s="107">
        <f ca="1"/>
        <v>2940</v>
      </c>
      <c r="W672" t="str">
        <f ca="1"/>
        <v>Windsurf</v>
      </c>
      <c r="X672">
        <f ca="1"/>
        <v>46717</v>
      </c>
      <c r="Y672">
        <f ca="1"/>
        <v>2084.8400000000065</v>
      </c>
      <c r="Z672" t="str">
        <f ca="1"/>
        <v>Acct  1 - US Bank</v>
      </c>
      <c r="AA672" t="str">
        <f ca="1"/>
        <v>Windsurf</v>
      </c>
      <c r="AB672">
        <f ca="1"/>
        <v>46717</v>
      </c>
      <c r="AC672">
        <f ca="1"/>
        <v>15857.759999999997</v>
      </c>
      <c r="AD672" t="str">
        <f ca="1"/>
        <v>Acct  2 - Wells Fargo</v>
      </c>
      <c r="AE672" t="str">
        <f ca="1"/>
        <v>Windsurf</v>
      </c>
      <c r="AF672">
        <f ca="1"/>
        <v>46717</v>
      </c>
      <c r="AG672">
        <f ca="1"/>
        <v>28272.39</v>
      </c>
      <c r="AH672" t="str">
        <f ca="1"/>
        <v>Acct  3 - ADP</v>
      </c>
      <c r="AI672" t="str">
        <f ca="1"/>
        <v>Windsurf</v>
      </c>
      <c r="AJ672">
        <f ca="1"/>
        <v>46717</v>
      </c>
      <c r="AK672">
        <f ca="1"/>
        <v>114.43</v>
      </c>
      <c r="AL672" t="str">
        <f ca="1"/>
        <v>Acct  4 - Marcus</v>
      </c>
      <c r="AM672" t="str">
        <f ca="1"/>
        <v>Windsurf</v>
      </c>
      <c r="AN672">
        <f ca="1"/>
        <v>46717</v>
      </c>
      <c r="AO672">
        <f ca="1"/>
        <v>12062.04</v>
      </c>
      <c r="AP672" t="str">
        <f ca="1"/>
        <v>Acct  5 - T.Rowe Price</v>
      </c>
      <c r="AQ672" t="str">
        <f ca="1"/>
        <v>Windsurf</v>
      </c>
      <c r="AR672">
        <f ca="1"/>
        <v>46717</v>
      </c>
      <c r="AS672">
        <f ca="1"/>
        <v>204.96000000000004</v>
      </c>
      <c r="AT672" t="str">
        <f ca="1"/>
        <v>Acct  6 - Platinum</v>
      </c>
      <c r="AU672" t="str">
        <f ca="1"/>
        <v>Windsurf</v>
      </c>
      <c r="AV672">
        <f ca="1"/>
        <v>46717</v>
      </c>
      <c r="AW672">
        <f ca="1"/>
        <v>-5437.82</v>
      </c>
      <c r="AX672" t="str">
        <f ca="1"/>
        <v>Acct  7 - Visa Go</v>
      </c>
      <c r="AY672" t="str">
        <f ca="1"/>
        <v>Windsurf</v>
      </c>
      <c r="AZ672">
        <f ca="1"/>
        <v>46717</v>
      </c>
      <c r="BA672">
        <f ca="1"/>
        <v>-4271.75</v>
      </c>
      <c r="BB672" t="str">
        <f ca="1"/>
        <v>Acct  8 - CareCredit</v>
      </c>
      <c r="BC672" t="str">
        <f ca="1"/>
        <v>Windsurf</v>
      </c>
      <c r="BD672">
        <f ca="1"/>
        <v>46717</v>
      </c>
      <c r="BE672">
        <f ca="1"/>
        <v>0</v>
      </c>
      <c r="BF672" t="str">
        <f ca="1"/>
        <v>Acct  9 - Costco</v>
      </c>
      <c r="BG672" t="str">
        <f ca="1"/>
        <v>Windsurf</v>
      </c>
      <c r="BH672">
        <f ca="1"/>
        <v>46717</v>
      </c>
      <c r="BI672">
        <f ca="1"/>
        <v>2940</v>
      </c>
      <c r="BJ672" t="str">
        <f ca="1"/>
        <v xml:space="preserve">Acct 10 - </v>
      </c>
      <c r="BK672" t="str">
        <f ca="1"/>
        <v>Windsurf</v>
      </c>
      <c r="BL672">
        <f ca="1"/>
        <v>46717</v>
      </c>
      <c r="BM672">
        <f ca="1"/>
        <v>17942.600000000002</v>
      </c>
      <c r="BN672" t="str">
        <f ca="1"/>
        <v xml:space="preserve"> Checking</v>
      </c>
      <c r="BO672" t="str">
        <f ca="1"/>
        <v>Windsurf</v>
      </c>
      <c r="BP672">
        <f ca="1"/>
        <v>46717</v>
      </c>
      <c r="BQ672">
        <f ca="1"/>
        <v>-9504.61</v>
      </c>
      <c r="BR672" t="str">
        <f ca="1"/>
        <v xml:space="preserve"> Credit</v>
      </c>
      <c r="BS672" t="str">
        <f ca="1"/>
        <v>Windsurf</v>
      </c>
      <c r="BT672">
        <f ca="1"/>
        <v>46717</v>
      </c>
      <c r="BU672">
        <f ca="1"/>
        <v>40448.86</v>
      </c>
      <c r="BV672" t="str">
        <f ca="1"/>
        <v xml:space="preserve"> Savings</v>
      </c>
      <c r="BW672" t="str">
        <f ca="1"/>
        <v>Windsurf</v>
      </c>
      <c r="BX672">
        <f ca="1"/>
        <v>46717</v>
      </c>
      <c r="BY672">
        <f ca="1"/>
        <v>51826.850000000006</v>
      </c>
      <c r="BZ672" t="str">
        <f ca="1"/>
        <v xml:space="preserve"> Net Worth</v>
      </c>
    </row>
    <row r="673" spans="1:78" x14ac:dyDescent="0.25">
      <c r="A673" t="str">
        <f ca="1"/>
        <v>Windsurf</v>
      </c>
      <c r="B673" s="8">
        <f ca="1"/>
        <v>46717</v>
      </c>
      <c r="C673" s="107">
        <f ca="1"/>
        <v>2084.8400000000065</v>
      </c>
      <c r="D673" t="str">
        <f ca="1"/>
        <v>Acct  1 - US Bank</v>
      </c>
      <c r="F673" t="str">
        <f ca="1"/>
        <v>Tidal</v>
      </c>
      <c r="G673" s="8">
        <f ca="1"/>
        <v>46718</v>
      </c>
      <c r="H673" s="107">
        <f ca="1"/>
        <v>17931.610000000004</v>
      </c>
      <c r="I673" s="107">
        <f ca="1"/>
        <v>-9504.61</v>
      </c>
      <c r="J673" s="107">
        <f ca="1"/>
        <v>40448.86</v>
      </c>
      <c r="K673" s="107">
        <f ca="1"/>
        <v>51815.86</v>
      </c>
      <c r="L673" s="107">
        <f ca="1"/>
        <v>2073.8500000000067</v>
      </c>
      <c r="M673" s="107">
        <f ca="1"/>
        <v>15857.759999999997</v>
      </c>
      <c r="N673" s="107">
        <f ca="1"/>
        <v>28272.39</v>
      </c>
      <c r="O673" s="107">
        <f ca="1"/>
        <v>114.43</v>
      </c>
      <c r="P673" s="107">
        <f ca="1"/>
        <v>12062.04</v>
      </c>
      <c r="Q673" s="107">
        <f ca="1"/>
        <v>204.96000000000004</v>
      </c>
      <c r="R673" s="107">
        <f ca="1"/>
        <v>-5437.82</v>
      </c>
      <c r="S673" s="107">
        <f ca="1"/>
        <v>-4271.75</v>
      </c>
      <c r="T673" s="107">
        <f ca="1"/>
        <v>0</v>
      </c>
      <c r="U673" s="107">
        <f ca="1"/>
        <v>2940</v>
      </c>
      <c r="W673" t="str">
        <f ca="1"/>
        <v>Tidal</v>
      </c>
      <c r="X673">
        <f ca="1"/>
        <v>46718</v>
      </c>
      <c r="Y673">
        <f ca="1"/>
        <v>2073.8500000000067</v>
      </c>
      <c r="Z673" t="str">
        <f ca="1"/>
        <v>Acct  1 - US Bank</v>
      </c>
      <c r="AA673" t="str">
        <f ca="1"/>
        <v>Tidal</v>
      </c>
      <c r="AB673">
        <f ca="1"/>
        <v>46718</v>
      </c>
      <c r="AC673">
        <f ca="1"/>
        <v>15857.759999999997</v>
      </c>
      <c r="AD673" t="str">
        <f ca="1"/>
        <v>Acct  2 - Wells Fargo</v>
      </c>
      <c r="AE673" t="str">
        <f ca="1"/>
        <v>Tidal</v>
      </c>
      <c r="AF673">
        <f ca="1"/>
        <v>46718</v>
      </c>
      <c r="AG673">
        <f ca="1"/>
        <v>28272.39</v>
      </c>
      <c r="AH673" t="str">
        <f ca="1"/>
        <v>Acct  3 - ADP</v>
      </c>
      <c r="AI673" t="str">
        <f ca="1"/>
        <v>Tidal</v>
      </c>
      <c r="AJ673">
        <f ca="1"/>
        <v>46718</v>
      </c>
      <c r="AK673">
        <f ca="1"/>
        <v>114.43</v>
      </c>
      <c r="AL673" t="str">
        <f ca="1"/>
        <v>Acct  4 - Marcus</v>
      </c>
      <c r="AM673" t="str">
        <f ca="1"/>
        <v>Tidal</v>
      </c>
      <c r="AN673">
        <f ca="1"/>
        <v>46718</v>
      </c>
      <c r="AO673">
        <f ca="1"/>
        <v>12062.04</v>
      </c>
      <c r="AP673" t="str">
        <f ca="1"/>
        <v>Acct  5 - T.Rowe Price</v>
      </c>
      <c r="AQ673" t="str">
        <f ca="1"/>
        <v>Tidal</v>
      </c>
      <c r="AR673">
        <f ca="1"/>
        <v>46718</v>
      </c>
      <c r="AS673">
        <f ca="1"/>
        <v>204.96000000000004</v>
      </c>
      <c r="AT673" t="str">
        <f ca="1"/>
        <v>Acct  6 - Platinum</v>
      </c>
      <c r="AU673" t="str">
        <f ca="1"/>
        <v>Tidal</v>
      </c>
      <c r="AV673">
        <f ca="1"/>
        <v>46718</v>
      </c>
      <c r="AW673">
        <f ca="1"/>
        <v>-5437.82</v>
      </c>
      <c r="AX673" t="str">
        <f ca="1"/>
        <v>Acct  7 - Visa Go</v>
      </c>
      <c r="AY673" t="str">
        <f ca="1"/>
        <v>Tidal</v>
      </c>
      <c r="AZ673">
        <f ca="1"/>
        <v>46718</v>
      </c>
      <c r="BA673">
        <f ca="1"/>
        <v>-4271.75</v>
      </c>
      <c r="BB673" t="str">
        <f ca="1"/>
        <v>Acct  8 - CareCredit</v>
      </c>
      <c r="BC673" t="str">
        <f ca="1"/>
        <v>Tidal</v>
      </c>
      <c r="BD673">
        <f ca="1"/>
        <v>46718</v>
      </c>
      <c r="BE673">
        <f ca="1"/>
        <v>0</v>
      </c>
      <c r="BF673" t="str">
        <f ca="1"/>
        <v>Acct  9 - Costco</v>
      </c>
      <c r="BG673" t="str">
        <f ca="1"/>
        <v>Tidal</v>
      </c>
      <c r="BH673">
        <f ca="1"/>
        <v>46718</v>
      </c>
      <c r="BI673">
        <f ca="1"/>
        <v>2940</v>
      </c>
      <c r="BJ673" t="str">
        <f ca="1"/>
        <v xml:space="preserve">Acct 10 - </v>
      </c>
      <c r="BK673" t="str">
        <f ca="1"/>
        <v>Tidal</v>
      </c>
      <c r="BL673">
        <f ca="1"/>
        <v>46718</v>
      </c>
      <c r="BM673">
        <f ca="1"/>
        <v>17931.610000000004</v>
      </c>
      <c r="BN673" t="str">
        <f ca="1"/>
        <v xml:space="preserve"> Checking</v>
      </c>
      <c r="BO673" t="str">
        <f ca="1"/>
        <v>Tidal</v>
      </c>
      <c r="BP673">
        <f ca="1"/>
        <v>46718</v>
      </c>
      <c r="BQ673">
        <f ca="1"/>
        <v>-9504.61</v>
      </c>
      <c r="BR673" t="str">
        <f ca="1"/>
        <v xml:space="preserve"> Credit</v>
      </c>
      <c r="BS673" t="str">
        <f ca="1"/>
        <v>Tidal</v>
      </c>
      <c r="BT673">
        <f ca="1"/>
        <v>46718</v>
      </c>
      <c r="BU673">
        <f ca="1"/>
        <v>40448.86</v>
      </c>
      <c r="BV673" t="str">
        <f ca="1"/>
        <v xml:space="preserve"> Savings</v>
      </c>
      <c r="BW673" t="str">
        <f ca="1"/>
        <v>Tidal</v>
      </c>
      <c r="BX673">
        <f ca="1"/>
        <v>46718</v>
      </c>
      <c r="BY673">
        <f ca="1"/>
        <v>51815.86</v>
      </c>
      <c r="BZ673" t="str">
        <f ca="1"/>
        <v xml:space="preserve"> Net Worth</v>
      </c>
    </row>
    <row r="674" spans="1:78" x14ac:dyDescent="0.25">
      <c r="A674" t="str">
        <f ca="1"/>
        <v>Tidal</v>
      </c>
      <c r="B674" s="8">
        <f ca="1"/>
        <v>46718</v>
      </c>
      <c r="C674" s="107">
        <f ca="1"/>
        <v>2073.8500000000067</v>
      </c>
      <c r="D674" t="str">
        <f ca="1"/>
        <v>Acct  1 - US Bank</v>
      </c>
      <c r="F674" t="str">
        <f ca="1"/>
        <v>Costco Citi</v>
      </c>
      <c r="G674" s="8">
        <f ca="1"/>
        <v>46719</v>
      </c>
      <c r="H674" s="107">
        <f ca="1"/>
        <v>17791.610000000004</v>
      </c>
      <c r="I674" s="107">
        <f ca="1"/>
        <v>-9504.61</v>
      </c>
      <c r="J674" s="107">
        <f ca="1"/>
        <v>40448.86</v>
      </c>
      <c r="K674" s="107">
        <f ca="1"/>
        <v>51815.86</v>
      </c>
      <c r="L674" s="107">
        <f ca="1"/>
        <v>1933.8500000000067</v>
      </c>
      <c r="M674" s="107">
        <f ca="1"/>
        <v>15857.759999999997</v>
      </c>
      <c r="N674" s="107">
        <f ca="1"/>
        <v>28272.39</v>
      </c>
      <c r="O674" s="107">
        <f ca="1"/>
        <v>114.43</v>
      </c>
      <c r="P674" s="107">
        <f ca="1"/>
        <v>12062.04</v>
      </c>
      <c r="Q674" s="107">
        <f ca="1"/>
        <v>204.96000000000004</v>
      </c>
      <c r="R674" s="107">
        <f ca="1"/>
        <v>-5437.82</v>
      </c>
      <c r="S674" s="107">
        <f ca="1"/>
        <v>-4271.75</v>
      </c>
      <c r="T674" s="107">
        <f ca="1"/>
        <v>0</v>
      </c>
      <c r="U674" s="107">
        <f ca="1"/>
        <v>3080</v>
      </c>
      <c r="W674" t="str">
        <f ca="1"/>
        <v>Costco Citi</v>
      </c>
      <c r="X674">
        <f ca="1"/>
        <v>46719</v>
      </c>
      <c r="Y674">
        <f ca="1"/>
        <v>1933.8500000000067</v>
      </c>
      <c r="Z674" t="str">
        <f ca="1"/>
        <v>Acct  1 - US Bank</v>
      </c>
      <c r="AA674" t="str">
        <f ca="1"/>
        <v>Costco Citi</v>
      </c>
      <c r="AB674">
        <f ca="1"/>
        <v>46719</v>
      </c>
      <c r="AC674">
        <f ca="1"/>
        <v>15857.759999999997</v>
      </c>
      <c r="AD674" t="str">
        <f ca="1"/>
        <v>Acct  2 - Wells Fargo</v>
      </c>
      <c r="AE674" t="str">
        <f ca="1"/>
        <v>Costco Citi</v>
      </c>
      <c r="AF674">
        <f ca="1"/>
        <v>46719</v>
      </c>
      <c r="AG674">
        <f ca="1"/>
        <v>28272.39</v>
      </c>
      <c r="AH674" t="str">
        <f ca="1"/>
        <v>Acct  3 - ADP</v>
      </c>
      <c r="AI674" t="str">
        <f ca="1"/>
        <v>Costco Citi</v>
      </c>
      <c r="AJ674">
        <f ca="1"/>
        <v>46719</v>
      </c>
      <c r="AK674">
        <f ca="1"/>
        <v>114.43</v>
      </c>
      <c r="AL674" t="str">
        <f ca="1"/>
        <v>Acct  4 - Marcus</v>
      </c>
      <c r="AM674" t="str">
        <f ca="1"/>
        <v>Costco Citi</v>
      </c>
      <c r="AN674">
        <f ca="1"/>
        <v>46719</v>
      </c>
      <c r="AO674">
        <f ca="1"/>
        <v>12062.04</v>
      </c>
      <c r="AP674" t="str">
        <f ca="1"/>
        <v>Acct  5 - T.Rowe Price</v>
      </c>
      <c r="AQ674" t="str">
        <f ca="1"/>
        <v>Costco Citi</v>
      </c>
      <c r="AR674">
        <f ca="1"/>
        <v>46719</v>
      </c>
      <c r="AS674">
        <f ca="1"/>
        <v>204.96000000000004</v>
      </c>
      <c r="AT674" t="str">
        <f ca="1"/>
        <v>Acct  6 - Platinum</v>
      </c>
      <c r="AU674" t="str">
        <f ca="1"/>
        <v>Costco Citi</v>
      </c>
      <c r="AV674">
        <f ca="1"/>
        <v>46719</v>
      </c>
      <c r="AW674">
        <f ca="1"/>
        <v>-5437.82</v>
      </c>
      <c r="AX674" t="str">
        <f ca="1"/>
        <v>Acct  7 - Visa Go</v>
      </c>
      <c r="AY674" t="str">
        <f ca="1"/>
        <v>Costco Citi</v>
      </c>
      <c r="AZ674">
        <f ca="1"/>
        <v>46719</v>
      </c>
      <c r="BA674">
        <f ca="1"/>
        <v>-4271.75</v>
      </c>
      <c r="BB674" t="str">
        <f ca="1"/>
        <v>Acct  8 - CareCredit</v>
      </c>
      <c r="BC674" t="str">
        <f ca="1"/>
        <v>Costco Citi</v>
      </c>
      <c r="BD674">
        <f ca="1"/>
        <v>46719</v>
      </c>
      <c r="BE674">
        <f ca="1"/>
        <v>0</v>
      </c>
      <c r="BF674" t="str">
        <f ca="1"/>
        <v>Acct  9 - Costco</v>
      </c>
      <c r="BG674" t="str">
        <f ca="1"/>
        <v>Costco Citi</v>
      </c>
      <c r="BH674">
        <f ca="1"/>
        <v>46719</v>
      </c>
      <c r="BI674">
        <f ca="1"/>
        <v>3080</v>
      </c>
      <c r="BJ674" t="str">
        <f ca="1"/>
        <v xml:space="preserve">Acct 10 - </v>
      </c>
      <c r="BK674" t="str">
        <f ca="1"/>
        <v>Costco Citi</v>
      </c>
      <c r="BL674">
        <f ca="1"/>
        <v>46719</v>
      </c>
      <c r="BM674">
        <f ca="1"/>
        <v>17791.610000000004</v>
      </c>
      <c r="BN674" t="str">
        <f ca="1"/>
        <v xml:space="preserve"> Checking</v>
      </c>
      <c r="BO674" t="str">
        <f ca="1"/>
        <v>Costco Citi</v>
      </c>
      <c r="BP674">
        <f ca="1"/>
        <v>46719</v>
      </c>
      <c r="BQ674">
        <f ca="1"/>
        <v>-9504.61</v>
      </c>
      <c r="BR674" t="str">
        <f ca="1"/>
        <v xml:space="preserve"> Credit</v>
      </c>
      <c r="BS674" t="str">
        <f ca="1"/>
        <v>Costco Citi</v>
      </c>
      <c r="BT674">
        <f ca="1"/>
        <v>46719</v>
      </c>
      <c r="BU674">
        <f ca="1"/>
        <v>40448.86</v>
      </c>
      <c r="BV674" t="str">
        <f ca="1"/>
        <v xml:space="preserve"> Savings</v>
      </c>
      <c r="BW674" t="str">
        <f ca="1"/>
        <v>Costco Citi</v>
      </c>
      <c r="BX674">
        <f ca="1"/>
        <v>46719</v>
      </c>
      <c r="BY674">
        <f ca="1"/>
        <v>51815.86</v>
      </c>
      <c r="BZ674" t="str">
        <f ca="1"/>
        <v xml:space="preserve"> Net Worth</v>
      </c>
    </row>
    <row r="675" spans="1:78" x14ac:dyDescent="0.25">
      <c r="A675" t="str">
        <f ca="1"/>
        <v>Costco Citi</v>
      </c>
      <c r="B675" s="8">
        <f ca="1"/>
        <v>46719</v>
      </c>
      <c r="C675" s="107">
        <f ca="1"/>
        <v>1933.8500000000067</v>
      </c>
      <c r="D675" t="str">
        <f ca="1"/>
        <v>Acct  1 - US Bank</v>
      </c>
      <c r="F675" t="str">
        <f ca="1"/>
        <v>Kulo Transfer</v>
      </c>
      <c r="G675" s="8">
        <f ca="1"/>
        <v>46719</v>
      </c>
      <c r="H675" s="107">
        <f ca="1"/>
        <v>18841.610000000004</v>
      </c>
      <c r="I675" s="107">
        <f ca="1"/>
        <v>-9504.61</v>
      </c>
      <c r="J675" s="107">
        <f ca="1"/>
        <v>40448.86</v>
      </c>
      <c r="K675" s="107">
        <f ca="1"/>
        <v>52865.86</v>
      </c>
      <c r="L675" s="107">
        <f ca="1"/>
        <v>2983.8500000000067</v>
      </c>
      <c r="M675" s="107">
        <f ca="1"/>
        <v>15857.759999999997</v>
      </c>
      <c r="N675" s="107">
        <f ca="1"/>
        <v>28272.39</v>
      </c>
      <c r="O675" s="107">
        <f ca="1"/>
        <v>114.43</v>
      </c>
      <c r="P675" s="107">
        <f ca="1"/>
        <v>12062.04</v>
      </c>
      <c r="Q675" s="107">
        <f ca="1"/>
        <v>204.96000000000004</v>
      </c>
      <c r="R675" s="107">
        <f ca="1"/>
        <v>-5437.82</v>
      </c>
      <c r="S675" s="107">
        <f ca="1"/>
        <v>-4271.75</v>
      </c>
      <c r="T675" s="107">
        <f ca="1"/>
        <v>0</v>
      </c>
      <c r="U675" s="107">
        <f ca="1"/>
        <v>3080</v>
      </c>
      <c r="W675" t="str">
        <f ca="1"/>
        <v>Kulo Transfer</v>
      </c>
      <c r="X675">
        <f ca="1"/>
        <v>46719</v>
      </c>
      <c r="Y675">
        <f ca="1"/>
        <v>2983.8500000000067</v>
      </c>
      <c r="Z675" t="str">
        <f ca="1"/>
        <v>Acct  1 - US Bank</v>
      </c>
      <c r="AA675" t="str">
        <f ca="1"/>
        <v>Kulo Transfer</v>
      </c>
      <c r="AB675">
        <f ca="1"/>
        <v>46719</v>
      </c>
      <c r="AC675">
        <f ca="1"/>
        <v>15857.759999999997</v>
      </c>
      <c r="AD675" t="str">
        <f ca="1"/>
        <v>Acct  2 - Wells Fargo</v>
      </c>
      <c r="AE675" t="str">
        <f ca="1"/>
        <v>Kulo Transfer</v>
      </c>
      <c r="AF675">
        <f ca="1"/>
        <v>46719</v>
      </c>
      <c r="AG675">
        <f ca="1"/>
        <v>28272.39</v>
      </c>
      <c r="AH675" t="str">
        <f ca="1"/>
        <v>Acct  3 - ADP</v>
      </c>
      <c r="AI675" t="str">
        <f ca="1"/>
        <v>Kulo Transfer</v>
      </c>
      <c r="AJ675">
        <f ca="1"/>
        <v>46719</v>
      </c>
      <c r="AK675">
        <f ca="1"/>
        <v>114.43</v>
      </c>
      <c r="AL675" t="str">
        <f ca="1"/>
        <v>Acct  4 - Marcus</v>
      </c>
      <c r="AM675" t="str">
        <f ca="1"/>
        <v>Kulo Transfer</v>
      </c>
      <c r="AN675">
        <f ca="1"/>
        <v>46719</v>
      </c>
      <c r="AO675">
        <f ca="1"/>
        <v>12062.04</v>
      </c>
      <c r="AP675" t="str">
        <f ca="1"/>
        <v>Acct  5 - T.Rowe Price</v>
      </c>
      <c r="AQ675" t="str">
        <f ca="1"/>
        <v>Kulo Transfer</v>
      </c>
      <c r="AR675">
        <f ca="1"/>
        <v>46719</v>
      </c>
      <c r="AS675">
        <f ca="1"/>
        <v>204.96000000000004</v>
      </c>
      <c r="AT675" t="str">
        <f ca="1"/>
        <v>Acct  6 - Platinum</v>
      </c>
      <c r="AU675" t="str">
        <f ca="1"/>
        <v>Kulo Transfer</v>
      </c>
      <c r="AV675">
        <f ca="1"/>
        <v>46719</v>
      </c>
      <c r="AW675">
        <f ca="1"/>
        <v>-5437.82</v>
      </c>
      <c r="AX675" t="str">
        <f ca="1"/>
        <v>Acct  7 - Visa Go</v>
      </c>
      <c r="AY675" t="str">
        <f ca="1"/>
        <v>Kulo Transfer</v>
      </c>
      <c r="AZ675">
        <f ca="1"/>
        <v>46719</v>
      </c>
      <c r="BA675">
        <f ca="1"/>
        <v>-4271.75</v>
      </c>
      <c r="BB675" t="str">
        <f ca="1"/>
        <v>Acct  8 - CareCredit</v>
      </c>
      <c r="BC675" t="str">
        <f ca="1"/>
        <v>Kulo Transfer</v>
      </c>
      <c r="BD675">
        <f ca="1"/>
        <v>46719</v>
      </c>
      <c r="BE675">
        <f ca="1"/>
        <v>0</v>
      </c>
      <c r="BF675" t="str">
        <f ca="1"/>
        <v>Acct  9 - Costco</v>
      </c>
      <c r="BG675" t="str">
        <f ca="1"/>
        <v>Kulo Transfer</v>
      </c>
      <c r="BH675">
        <f ca="1"/>
        <v>46719</v>
      </c>
      <c r="BI675">
        <f ca="1"/>
        <v>3080</v>
      </c>
      <c r="BJ675" t="str">
        <f ca="1"/>
        <v xml:space="preserve">Acct 10 - </v>
      </c>
      <c r="BK675" t="str">
        <f ca="1"/>
        <v>Kulo Transfer</v>
      </c>
      <c r="BL675">
        <f ca="1"/>
        <v>46719</v>
      </c>
      <c r="BM675">
        <f ca="1"/>
        <v>18841.610000000004</v>
      </c>
      <c r="BN675" t="str">
        <f ca="1"/>
        <v xml:space="preserve"> Checking</v>
      </c>
      <c r="BO675" t="str">
        <f ca="1"/>
        <v>Kulo Transfer</v>
      </c>
      <c r="BP675">
        <f ca="1"/>
        <v>46719</v>
      </c>
      <c r="BQ675">
        <f ca="1"/>
        <v>-9504.61</v>
      </c>
      <c r="BR675" t="str">
        <f ca="1"/>
        <v xml:space="preserve"> Credit</v>
      </c>
      <c r="BS675" t="str">
        <f ca="1"/>
        <v>Kulo Transfer</v>
      </c>
      <c r="BT675">
        <f ca="1"/>
        <v>46719</v>
      </c>
      <c r="BU675">
        <f ca="1"/>
        <v>40448.86</v>
      </c>
      <c r="BV675" t="str">
        <f ca="1"/>
        <v xml:space="preserve"> Savings</v>
      </c>
      <c r="BW675" t="str">
        <f ca="1"/>
        <v>Kulo Transfer</v>
      </c>
      <c r="BX675">
        <f ca="1"/>
        <v>46719</v>
      </c>
      <c r="BY675">
        <f ca="1"/>
        <v>52865.86</v>
      </c>
      <c r="BZ675" t="str">
        <f ca="1"/>
        <v xml:space="preserve"> Net Worth</v>
      </c>
    </row>
    <row r="676" spans="1:78" x14ac:dyDescent="0.25">
      <c r="A676" t="str">
        <f ca="1"/>
        <v>Kulo Transfer</v>
      </c>
      <c r="B676" s="8">
        <f ca="1"/>
        <v>46719</v>
      </c>
      <c r="C676" s="107">
        <f ca="1"/>
        <v>2983.8500000000067</v>
      </c>
      <c r="D676" t="str">
        <f ca="1"/>
        <v>Acct  1 - US Bank</v>
      </c>
      <c r="F676" t="str">
        <f ca="1"/>
        <v>Kulo SDGE</v>
      </c>
      <c r="G676" s="8">
        <f ca="1"/>
        <v>46719</v>
      </c>
      <c r="H676" s="107">
        <f ca="1"/>
        <v>18759.610000000004</v>
      </c>
      <c r="I676" s="107">
        <f ca="1"/>
        <v>-9504.61</v>
      </c>
      <c r="J676" s="107">
        <f ca="1"/>
        <v>40448.86</v>
      </c>
      <c r="K676" s="107">
        <f ca="1"/>
        <v>52783.86</v>
      </c>
      <c r="L676" s="107">
        <f ca="1"/>
        <v>2901.8500000000067</v>
      </c>
      <c r="M676" s="107">
        <f ca="1"/>
        <v>15857.759999999997</v>
      </c>
      <c r="N676" s="107">
        <f ca="1"/>
        <v>28272.39</v>
      </c>
      <c r="O676" s="107">
        <f ca="1"/>
        <v>114.43</v>
      </c>
      <c r="P676" s="107">
        <f ca="1"/>
        <v>12062.04</v>
      </c>
      <c r="Q676" s="107">
        <f ca="1"/>
        <v>204.96000000000004</v>
      </c>
      <c r="R676" s="107">
        <f ca="1"/>
        <v>-5437.82</v>
      </c>
      <c r="S676" s="107">
        <f ca="1"/>
        <v>-4271.75</v>
      </c>
      <c r="T676" s="107">
        <f ca="1"/>
        <v>0</v>
      </c>
      <c r="U676" s="107">
        <f ca="1"/>
        <v>3080</v>
      </c>
      <c r="W676" t="str">
        <f ca="1"/>
        <v>Kulo SDGE</v>
      </c>
      <c r="X676">
        <f ca="1"/>
        <v>46719</v>
      </c>
      <c r="Y676">
        <f ca="1"/>
        <v>2901.8500000000067</v>
      </c>
      <c r="Z676" t="str">
        <f ca="1"/>
        <v>Acct  1 - US Bank</v>
      </c>
      <c r="AA676" t="str">
        <f ca="1"/>
        <v>Kulo SDGE</v>
      </c>
      <c r="AB676">
        <f ca="1"/>
        <v>46719</v>
      </c>
      <c r="AC676">
        <f ca="1"/>
        <v>15857.759999999997</v>
      </c>
      <c r="AD676" t="str">
        <f ca="1"/>
        <v>Acct  2 - Wells Fargo</v>
      </c>
      <c r="AE676" t="str">
        <f ca="1"/>
        <v>Kulo SDGE</v>
      </c>
      <c r="AF676">
        <f ca="1"/>
        <v>46719</v>
      </c>
      <c r="AG676">
        <f ca="1"/>
        <v>28272.39</v>
      </c>
      <c r="AH676" t="str">
        <f ca="1"/>
        <v>Acct  3 - ADP</v>
      </c>
      <c r="AI676" t="str">
        <f ca="1"/>
        <v>Kulo SDGE</v>
      </c>
      <c r="AJ676">
        <f ca="1"/>
        <v>46719</v>
      </c>
      <c r="AK676">
        <f ca="1"/>
        <v>114.43</v>
      </c>
      <c r="AL676" t="str">
        <f ca="1"/>
        <v>Acct  4 - Marcus</v>
      </c>
      <c r="AM676" t="str">
        <f ca="1"/>
        <v>Kulo SDGE</v>
      </c>
      <c r="AN676">
        <f ca="1"/>
        <v>46719</v>
      </c>
      <c r="AO676">
        <f ca="1"/>
        <v>12062.04</v>
      </c>
      <c r="AP676" t="str">
        <f ca="1"/>
        <v>Acct  5 - T.Rowe Price</v>
      </c>
      <c r="AQ676" t="str">
        <f ca="1"/>
        <v>Kulo SDGE</v>
      </c>
      <c r="AR676">
        <f ca="1"/>
        <v>46719</v>
      </c>
      <c r="AS676">
        <f ca="1"/>
        <v>204.96000000000004</v>
      </c>
      <c r="AT676" t="str">
        <f ca="1"/>
        <v>Acct  6 - Platinum</v>
      </c>
      <c r="AU676" t="str">
        <f ca="1"/>
        <v>Kulo SDGE</v>
      </c>
      <c r="AV676">
        <f ca="1"/>
        <v>46719</v>
      </c>
      <c r="AW676">
        <f ca="1"/>
        <v>-5437.82</v>
      </c>
      <c r="AX676" t="str">
        <f ca="1"/>
        <v>Acct  7 - Visa Go</v>
      </c>
      <c r="AY676" t="str">
        <f ca="1"/>
        <v>Kulo SDGE</v>
      </c>
      <c r="AZ676">
        <f ca="1"/>
        <v>46719</v>
      </c>
      <c r="BA676">
        <f ca="1"/>
        <v>-4271.75</v>
      </c>
      <c r="BB676" t="str">
        <f ca="1"/>
        <v>Acct  8 - CareCredit</v>
      </c>
      <c r="BC676" t="str">
        <f ca="1"/>
        <v>Kulo SDGE</v>
      </c>
      <c r="BD676">
        <f ca="1"/>
        <v>46719</v>
      </c>
      <c r="BE676">
        <f ca="1"/>
        <v>0</v>
      </c>
      <c r="BF676" t="str">
        <f ca="1"/>
        <v>Acct  9 - Costco</v>
      </c>
      <c r="BG676" t="str">
        <f ca="1"/>
        <v>Kulo SDGE</v>
      </c>
      <c r="BH676">
        <f ca="1"/>
        <v>46719</v>
      </c>
      <c r="BI676">
        <f ca="1"/>
        <v>3080</v>
      </c>
      <c r="BJ676" t="str">
        <f ca="1"/>
        <v xml:space="preserve">Acct 10 - </v>
      </c>
      <c r="BK676" t="str">
        <f ca="1"/>
        <v>Kulo SDGE</v>
      </c>
      <c r="BL676">
        <f ca="1"/>
        <v>46719</v>
      </c>
      <c r="BM676">
        <f ca="1"/>
        <v>18759.610000000004</v>
      </c>
      <c r="BN676" t="str">
        <f ca="1"/>
        <v xml:space="preserve"> Checking</v>
      </c>
      <c r="BO676" t="str">
        <f ca="1"/>
        <v>Kulo SDGE</v>
      </c>
      <c r="BP676">
        <f ca="1"/>
        <v>46719</v>
      </c>
      <c r="BQ676">
        <f ca="1"/>
        <v>-9504.61</v>
      </c>
      <c r="BR676" t="str">
        <f ca="1"/>
        <v xml:space="preserve"> Credit</v>
      </c>
      <c r="BS676" t="str">
        <f ca="1"/>
        <v>Kulo SDGE</v>
      </c>
      <c r="BT676">
        <f ca="1"/>
        <v>46719</v>
      </c>
      <c r="BU676">
        <f ca="1"/>
        <v>40448.86</v>
      </c>
      <c r="BV676" t="str">
        <f ca="1"/>
        <v xml:space="preserve"> Savings</v>
      </c>
      <c r="BW676" t="str">
        <f ca="1"/>
        <v>Kulo SDGE</v>
      </c>
      <c r="BX676">
        <f ca="1"/>
        <v>46719</v>
      </c>
      <c r="BY676">
        <f ca="1"/>
        <v>52783.86</v>
      </c>
      <c r="BZ676" t="str">
        <f ca="1"/>
        <v xml:space="preserve"> Net Worth</v>
      </c>
    </row>
    <row r="677" spans="1:78" x14ac:dyDescent="0.25">
      <c r="A677" t="str">
        <f ca="1"/>
        <v>Kulo SDGE</v>
      </c>
      <c r="B677" s="8">
        <f ca="1"/>
        <v>46719</v>
      </c>
      <c r="C677" s="107">
        <f ca="1"/>
        <v>2901.8500000000067</v>
      </c>
      <c r="D677" t="str">
        <f ca="1"/>
        <v>Acct  1 - US Bank</v>
      </c>
      <c r="F677" t="str">
        <f ca="1"/>
        <v>SDGE</v>
      </c>
      <c r="G677" s="8">
        <f ca="1"/>
        <v>46719</v>
      </c>
      <c r="H677" s="107">
        <f ca="1"/>
        <v>18675.610000000004</v>
      </c>
      <c r="I677" s="107">
        <f ca="1"/>
        <v>-9504.61</v>
      </c>
      <c r="J677" s="107">
        <f ca="1"/>
        <v>40448.86</v>
      </c>
      <c r="K677" s="107">
        <f ca="1"/>
        <v>52699.86</v>
      </c>
      <c r="L677" s="107">
        <f ca="1"/>
        <v>2817.8500000000067</v>
      </c>
      <c r="M677" s="107">
        <f ca="1"/>
        <v>15857.759999999997</v>
      </c>
      <c r="N677" s="107">
        <f ca="1"/>
        <v>28272.39</v>
      </c>
      <c r="O677" s="107">
        <f ca="1"/>
        <v>114.43</v>
      </c>
      <c r="P677" s="107">
        <f ca="1"/>
        <v>12062.04</v>
      </c>
      <c r="Q677" s="107">
        <f ca="1"/>
        <v>204.96000000000004</v>
      </c>
      <c r="R677" s="107">
        <f ca="1"/>
        <v>-5437.82</v>
      </c>
      <c r="S677" s="107">
        <f ca="1"/>
        <v>-4271.75</v>
      </c>
      <c r="T677" s="107">
        <f ca="1"/>
        <v>0</v>
      </c>
      <c r="U677" s="107">
        <f ca="1"/>
        <v>3080</v>
      </c>
      <c r="W677" t="str">
        <f ca="1"/>
        <v>SDGE</v>
      </c>
      <c r="X677">
        <f ca="1"/>
        <v>46719</v>
      </c>
      <c r="Y677">
        <f ca="1"/>
        <v>2817.8500000000067</v>
      </c>
      <c r="Z677" t="str">
        <f ca="1"/>
        <v>Acct  1 - US Bank</v>
      </c>
      <c r="AA677" t="str">
        <f ca="1"/>
        <v>SDGE</v>
      </c>
      <c r="AB677">
        <f ca="1"/>
        <v>46719</v>
      </c>
      <c r="AC677">
        <f ca="1"/>
        <v>15857.759999999997</v>
      </c>
      <c r="AD677" t="str">
        <f ca="1"/>
        <v>Acct  2 - Wells Fargo</v>
      </c>
      <c r="AE677" t="str">
        <f ca="1"/>
        <v>SDGE</v>
      </c>
      <c r="AF677">
        <f ca="1"/>
        <v>46719</v>
      </c>
      <c r="AG677">
        <f ca="1"/>
        <v>28272.39</v>
      </c>
      <c r="AH677" t="str">
        <f ca="1"/>
        <v>Acct  3 - ADP</v>
      </c>
      <c r="AI677" t="str">
        <f ca="1"/>
        <v>SDGE</v>
      </c>
      <c r="AJ677">
        <f ca="1"/>
        <v>46719</v>
      </c>
      <c r="AK677">
        <f ca="1"/>
        <v>114.43</v>
      </c>
      <c r="AL677" t="str">
        <f ca="1"/>
        <v>Acct  4 - Marcus</v>
      </c>
      <c r="AM677" t="str">
        <f ca="1"/>
        <v>SDGE</v>
      </c>
      <c r="AN677">
        <f ca="1"/>
        <v>46719</v>
      </c>
      <c r="AO677">
        <f ca="1"/>
        <v>12062.04</v>
      </c>
      <c r="AP677" t="str">
        <f ca="1"/>
        <v>Acct  5 - T.Rowe Price</v>
      </c>
      <c r="AQ677" t="str">
        <f ca="1"/>
        <v>SDGE</v>
      </c>
      <c r="AR677">
        <f ca="1"/>
        <v>46719</v>
      </c>
      <c r="AS677">
        <f ca="1"/>
        <v>204.96000000000004</v>
      </c>
      <c r="AT677" t="str">
        <f ca="1"/>
        <v>Acct  6 - Platinum</v>
      </c>
      <c r="AU677" t="str">
        <f ca="1"/>
        <v>SDGE</v>
      </c>
      <c r="AV677">
        <f ca="1"/>
        <v>46719</v>
      </c>
      <c r="AW677">
        <f ca="1"/>
        <v>-5437.82</v>
      </c>
      <c r="AX677" t="str">
        <f ca="1"/>
        <v>Acct  7 - Visa Go</v>
      </c>
      <c r="AY677" t="str">
        <f ca="1"/>
        <v>SDGE</v>
      </c>
      <c r="AZ677">
        <f ca="1"/>
        <v>46719</v>
      </c>
      <c r="BA677">
        <f ca="1"/>
        <v>-4271.75</v>
      </c>
      <c r="BB677" t="str">
        <f ca="1"/>
        <v>Acct  8 - CareCredit</v>
      </c>
      <c r="BC677" t="str">
        <f ca="1"/>
        <v>SDGE</v>
      </c>
      <c r="BD677">
        <f ca="1"/>
        <v>46719</v>
      </c>
      <c r="BE677">
        <f ca="1"/>
        <v>0</v>
      </c>
      <c r="BF677" t="str">
        <f ca="1"/>
        <v>Acct  9 - Costco</v>
      </c>
      <c r="BG677" t="str">
        <f ca="1"/>
        <v>SDGE</v>
      </c>
      <c r="BH677">
        <f ca="1"/>
        <v>46719</v>
      </c>
      <c r="BI677">
        <f ca="1"/>
        <v>3080</v>
      </c>
      <c r="BJ677" t="str">
        <f ca="1"/>
        <v xml:space="preserve">Acct 10 - </v>
      </c>
      <c r="BK677" t="str">
        <f ca="1"/>
        <v>SDGE</v>
      </c>
      <c r="BL677">
        <f ca="1"/>
        <v>46719</v>
      </c>
      <c r="BM677">
        <f ca="1"/>
        <v>18675.610000000004</v>
      </c>
      <c r="BN677" t="str">
        <f ca="1"/>
        <v xml:space="preserve"> Checking</v>
      </c>
      <c r="BO677" t="str">
        <f ca="1"/>
        <v>SDGE</v>
      </c>
      <c r="BP677">
        <f ca="1"/>
        <v>46719</v>
      </c>
      <c r="BQ677">
        <f ca="1"/>
        <v>-9504.61</v>
      </c>
      <c r="BR677" t="str">
        <f ca="1"/>
        <v xml:space="preserve"> Credit</v>
      </c>
      <c r="BS677" t="str">
        <f ca="1"/>
        <v>SDGE</v>
      </c>
      <c r="BT677">
        <f ca="1"/>
        <v>46719</v>
      </c>
      <c r="BU677">
        <f ca="1"/>
        <v>40448.86</v>
      </c>
      <c r="BV677" t="str">
        <f ca="1"/>
        <v xml:space="preserve"> Savings</v>
      </c>
      <c r="BW677" t="str">
        <f ca="1"/>
        <v>SDGE</v>
      </c>
      <c r="BX677">
        <f ca="1"/>
        <v>46719</v>
      </c>
      <c r="BY677">
        <f ca="1"/>
        <v>52699.86</v>
      </c>
      <c r="BZ677" t="str">
        <f ca="1"/>
        <v xml:space="preserve"> Net Worth</v>
      </c>
    </row>
    <row r="678" spans="1:78" x14ac:dyDescent="0.25">
      <c r="A678" t="str">
        <f ca="1"/>
        <v>SDGE</v>
      </c>
      <c r="B678" s="8">
        <f ca="1"/>
        <v>46719</v>
      </c>
      <c r="C678" s="107">
        <f ca="1"/>
        <v>2817.8500000000067</v>
      </c>
      <c r="D678" t="str">
        <f ca="1"/>
        <v>Acct  1 - US Bank</v>
      </c>
      <c r="F678" t="str">
        <f ca="1"/>
        <v>Prime Ad-Free</v>
      </c>
      <c r="G678" s="8">
        <f ca="1"/>
        <v>46719</v>
      </c>
      <c r="H678" s="107">
        <f ca="1"/>
        <v>18672.620000000003</v>
      </c>
      <c r="I678" s="107">
        <f ca="1"/>
        <v>-9504.61</v>
      </c>
      <c r="J678" s="107">
        <f ca="1"/>
        <v>40448.86</v>
      </c>
      <c r="K678" s="107">
        <f ca="1"/>
        <v>52696.87</v>
      </c>
      <c r="L678" s="107">
        <f ca="1"/>
        <v>2814.8600000000069</v>
      </c>
      <c r="M678" s="107">
        <f ca="1"/>
        <v>15857.759999999997</v>
      </c>
      <c r="N678" s="107">
        <f ca="1"/>
        <v>28272.39</v>
      </c>
      <c r="O678" s="107">
        <f ca="1"/>
        <v>114.43</v>
      </c>
      <c r="P678" s="107">
        <f ca="1"/>
        <v>12062.04</v>
      </c>
      <c r="Q678" s="107">
        <f ca="1"/>
        <v>204.96000000000004</v>
      </c>
      <c r="R678" s="107">
        <f ca="1"/>
        <v>-5437.82</v>
      </c>
      <c r="S678" s="107">
        <f ca="1"/>
        <v>-4271.75</v>
      </c>
      <c r="T678" s="107">
        <f ca="1"/>
        <v>0</v>
      </c>
      <c r="U678" s="107">
        <f ca="1"/>
        <v>3080</v>
      </c>
      <c r="W678" t="str">
        <f ca="1"/>
        <v>Prime Ad-Free</v>
      </c>
      <c r="X678">
        <f ca="1"/>
        <v>46719</v>
      </c>
      <c r="Y678">
        <f ca="1"/>
        <v>2814.8600000000069</v>
      </c>
      <c r="Z678" t="str">
        <f ca="1"/>
        <v>Acct  1 - US Bank</v>
      </c>
      <c r="AA678" t="str">
        <f ca="1"/>
        <v>Prime Ad-Free</v>
      </c>
      <c r="AB678">
        <f ca="1"/>
        <v>46719</v>
      </c>
      <c r="AC678">
        <f ca="1"/>
        <v>15857.759999999997</v>
      </c>
      <c r="AD678" t="str">
        <f ca="1"/>
        <v>Acct  2 - Wells Fargo</v>
      </c>
      <c r="AE678" t="str">
        <f ca="1"/>
        <v>Prime Ad-Free</v>
      </c>
      <c r="AF678">
        <f ca="1"/>
        <v>46719</v>
      </c>
      <c r="AG678">
        <f ca="1"/>
        <v>28272.39</v>
      </c>
      <c r="AH678" t="str">
        <f ca="1"/>
        <v>Acct  3 - ADP</v>
      </c>
      <c r="AI678" t="str">
        <f ca="1"/>
        <v>Prime Ad-Free</v>
      </c>
      <c r="AJ678">
        <f ca="1"/>
        <v>46719</v>
      </c>
      <c r="AK678">
        <f ca="1"/>
        <v>114.43</v>
      </c>
      <c r="AL678" t="str">
        <f ca="1"/>
        <v>Acct  4 - Marcus</v>
      </c>
      <c r="AM678" t="str">
        <f ca="1"/>
        <v>Prime Ad-Free</v>
      </c>
      <c r="AN678">
        <f ca="1"/>
        <v>46719</v>
      </c>
      <c r="AO678">
        <f ca="1"/>
        <v>12062.04</v>
      </c>
      <c r="AP678" t="str">
        <f ca="1"/>
        <v>Acct  5 - T.Rowe Price</v>
      </c>
      <c r="AQ678" t="str">
        <f ca="1"/>
        <v>Prime Ad-Free</v>
      </c>
      <c r="AR678">
        <f ca="1"/>
        <v>46719</v>
      </c>
      <c r="AS678">
        <f ca="1"/>
        <v>204.96000000000004</v>
      </c>
      <c r="AT678" t="str">
        <f ca="1"/>
        <v>Acct  6 - Platinum</v>
      </c>
      <c r="AU678" t="str">
        <f ca="1"/>
        <v>Prime Ad-Free</v>
      </c>
      <c r="AV678">
        <f ca="1"/>
        <v>46719</v>
      </c>
      <c r="AW678">
        <f ca="1"/>
        <v>-5437.82</v>
      </c>
      <c r="AX678" t="str">
        <f ca="1"/>
        <v>Acct  7 - Visa Go</v>
      </c>
      <c r="AY678" t="str">
        <f ca="1"/>
        <v>Prime Ad-Free</v>
      </c>
      <c r="AZ678">
        <f ca="1"/>
        <v>46719</v>
      </c>
      <c r="BA678">
        <f ca="1"/>
        <v>-4271.75</v>
      </c>
      <c r="BB678" t="str">
        <f ca="1"/>
        <v>Acct  8 - CareCredit</v>
      </c>
      <c r="BC678" t="str">
        <f ca="1"/>
        <v>Prime Ad-Free</v>
      </c>
      <c r="BD678">
        <f ca="1"/>
        <v>46719</v>
      </c>
      <c r="BE678">
        <f ca="1"/>
        <v>0</v>
      </c>
      <c r="BF678" t="str">
        <f ca="1"/>
        <v>Acct  9 - Costco</v>
      </c>
      <c r="BG678" t="str">
        <f ca="1"/>
        <v>Prime Ad-Free</v>
      </c>
      <c r="BH678">
        <f ca="1"/>
        <v>46719</v>
      </c>
      <c r="BI678">
        <f ca="1"/>
        <v>3080</v>
      </c>
      <c r="BJ678" t="str">
        <f ca="1"/>
        <v xml:space="preserve">Acct 10 - </v>
      </c>
      <c r="BK678" t="str">
        <f ca="1"/>
        <v>Prime Ad-Free</v>
      </c>
      <c r="BL678">
        <f ca="1"/>
        <v>46719</v>
      </c>
      <c r="BM678">
        <f ca="1"/>
        <v>18672.620000000003</v>
      </c>
      <c r="BN678" t="str">
        <f ca="1"/>
        <v xml:space="preserve"> Checking</v>
      </c>
      <c r="BO678" t="str">
        <f ca="1"/>
        <v>Prime Ad-Free</v>
      </c>
      <c r="BP678">
        <f ca="1"/>
        <v>46719</v>
      </c>
      <c r="BQ678">
        <f ca="1"/>
        <v>-9504.61</v>
      </c>
      <c r="BR678" t="str">
        <f ca="1"/>
        <v xml:space="preserve"> Credit</v>
      </c>
      <c r="BS678" t="str">
        <f ca="1"/>
        <v>Prime Ad-Free</v>
      </c>
      <c r="BT678">
        <f ca="1"/>
        <v>46719</v>
      </c>
      <c r="BU678">
        <f ca="1"/>
        <v>40448.86</v>
      </c>
      <c r="BV678" t="str">
        <f ca="1"/>
        <v xml:space="preserve"> Savings</v>
      </c>
      <c r="BW678" t="str">
        <f ca="1"/>
        <v>Prime Ad-Free</v>
      </c>
      <c r="BX678">
        <f ca="1"/>
        <v>46719</v>
      </c>
      <c r="BY678">
        <f ca="1"/>
        <v>52696.87</v>
      </c>
      <c r="BZ678" t="str">
        <f ca="1"/>
        <v xml:space="preserve"> Net Worth</v>
      </c>
    </row>
    <row r="679" spans="1:78" x14ac:dyDescent="0.25">
      <c r="A679" t="str">
        <f ca="1"/>
        <v>Prime Ad-Free</v>
      </c>
      <c r="B679" s="8">
        <f ca="1"/>
        <v>46719</v>
      </c>
      <c r="C679" s="107">
        <f ca="1"/>
        <v>2814.8600000000069</v>
      </c>
      <c r="D679" t="str">
        <f ca="1"/>
        <v>Acct  1 - US Bank</v>
      </c>
      <c r="F679" t="str">
        <f ca="1"/>
        <v>Disability</v>
      </c>
      <c r="G679" s="8">
        <f ca="1"/>
        <v>46722</v>
      </c>
      <c r="H679" s="107">
        <f ca="1"/>
        <v>19029.280000000002</v>
      </c>
      <c r="I679" s="107">
        <f ca="1"/>
        <v>-9504.61</v>
      </c>
      <c r="J679" s="107">
        <f ca="1"/>
        <v>40448.86</v>
      </c>
      <c r="K679" s="107">
        <f ca="1"/>
        <v>53053.53</v>
      </c>
      <c r="L679" s="107">
        <f ca="1"/>
        <v>2814.8600000000069</v>
      </c>
      <c r="M679" s="107">
        <f ca="1"/>
        <v>16214.419999999996</v>
      </c>
      <c r="N679" s="107">
        <f ca="1"/>
        <v>28272.39</v>
      </c>
      <c r="O679" s="107">
        <f ca="1"/>
        <v>114.43</v>
      </c>
      <c r="P679" s="107">
        <f ca="1"/>
        <v>12062.04</v>
      </c>
      <c r="Q679" s="107">
        <f ca="1"/>
        <v>204.96000000000004</v>
      </c>
      <c r="R679" s="107">
        <f ca="1"/>
        <v>-5437.82</v>
      </c>
      <c r="S679" s="107">
        <f ca="1"/>
        <v>-4271.75</v>
      </c>
      <c r="T679" s="107">
        <f ca="1"/>
        <v>0</v>
      </c>
      <c r="U679" s="107">
        <f ca="1"/>
        <v>3080</v>
      </c>
      <c r="W679" t="str">
        <f ca="1"/>
        <v>Disability</v>
      </c>
      <c r="X679">
        <f ca="1"/>
        <v>46722</v>
      </c>
      <c r="Y679">
        <f ca="1"/>
        <v>2814.8600000000069</v>
      </c>
      <c r="Z679" t="str">
        <f ca="1"/>
        <v>Acct  1 - US Bank</v>
      </c>
      <c r="AA679" t="str">
        <f ca="1"/>
        <v>Disability</v>
      </c>
      <c r="AB679">
        <f ca="1"/>
        <v>46722</v>
      </c>
      <c r="AC679">
        <f ca="1"/>
        <v>16214.419999999996</v>
      </c>
      <c r="AD679" t="str">
        <f ca="1"/>
        <v>Acct  2 - Wells Fargo</v>
      </c>
      <c r="AE679" t="str">
        <f ca="1"/>
        <v>Disability</v>
      </c>
      <c r="AF679">
        <f ca="1"/>
        <v>46722</v>
      </c>
      <c r="AG679">
        <f ca="1"/>
        <v>28272.39</v>
      </c>
      <c r="AH679" t="str">
        <f ca="1"/>
        <v>Acct  3 - ADP</v>
      </c>
      <c r="AI679" t="str">
        <f ca="1"/>
        <v>Disability</v>
      </c>
      <c r="AJ679">
        <f ca="1"/>
        <v>46722</v>
      </c>
      <c r="AK679">
        <f ca="1"/>
        <v>114.43</v>
      </c>
      <c r="AL679" t="str">
        <f ca="1"/>
        <v>Acct  4 - Marcus</v>
      </c>
      <c r="AM679" t="str">
        <f ca="1"/>
        <v>Disability</v>
      </c>
      <c r="AN679">
        <f ca="1"/>
        <v>46722</v>
      </c>
      <c r="AO679">
        <f ca="1"/>
        <v>12062.04</v>
      </c>
      <c r="AP679" t="str">
        <f ca="1"/>
        <v>Acct  5 - T.Rowe Price</v>
      </c>
      <c r="AQ679" t="str">
        <f ca="1"/>
        <v>Disability</v>
      </c>
      <c r="AR679">
        <f ca="1"/>
        <v>46722</v>
      </c>
      <c r="AS679">
        <f ca="1"/>
        <v>204.96000000000004</v>
      </c>
      <c r="AT679" t="str">
        <f ca="1"/>
        <v>Acct  6 - Platinum</v>
      </c>
      <c r="AU679" t="str">
        <f ca="1"/>
        <v>Disability</v>
      </c>
      <c r="AV679">
        <f ca="1"/>
        <v>46722</v>
      </c>
      <c r="AW679">
        <f ca="1"/>
        <v>-5437.82</v>
      </c>
      <c r="AX679" t="str">
        <f ca="1"/>
        <v>Acct  7 - Visa Go</v>
      </c>
      <c r="AY679" t="str">
        <f ca="1"/>
        <v>Disability</v>
      </c>
      <c r="AZ679">
        <f ca="1"/>
        <v>46722</v>
      </c>
      <c r="BA679">
        <f ca="1"/>
        <v>-4271.75</v>
      </c>
      <c r="BB679" t="str">
        <f ca="1"/>
        <v>Acct  8 - CareCredit</v>
      </c>
      <c r="BC679" t="str">
        <f ca="1"/>
        <v>Disability</v>
      </c>
      <c r="BD679">
        <f ca="1"/>
        <v>46722</v>
      </c>
      <c r="BE679">
        <f ca="1"/>
        <v>0</v>
      </c>
      <c r="BF679" t="str">
        <f ca="1"/>
        <v>Acct  9 - Costco</v>
      </c>
      <c r="BG679" t="str">
        <f ca="1"/>
        <v>Disability</v>
      </c>
      <c r="BH679">
        <f ca="1"/>
        <v>46722</v>
      </c>
      <c r="BI679">
        <f ca="1"/>
        <v>3080</v>
      </c>
      <c r="BJ679" t="str">
        <f ca="1"/>
        <v xml:space="preserve">Acct 10 - </v>
      </c>
      <c r="BK679" t="str">
        <f ca="1"/>
        <v>Disability</v>
      </c>
      <c r="BL679">
        <f ca="1"/>
        <v>46722</v>
      </c>
      <c r="BM679">
        <f ca="1"/>
        <v>19029.280000000002</v>
      </c>
      <c r="BN679" t="str">
        <f ca="1"/>
        <v xml:space="preserve"> Checking</v>
      </c>
      <c r="BO679" t="str">
        <f ca="1"/>
        <v>Disability</v>
      </c>
      <c r="BP679">
        <f ca="1"/>
        <v>46722</v>
      </c>
      <c r="BQ679">
        <f ca="1"/>
        <v>-9504.61</v>
      </c>
      <c r="BR679" t="str">
        <f ca="1"/>
        <v xml:space="preserve"> Credit</v>
      </c>
      <c r="BS679" t="str">
        <f ca="1"/>
        <v>Disability</v>
      </c>
      <c r="BT679">
        <f ca="1"/>
        <v>46722</v>
      </c>
      <c r="BU679">
        <f ca="1"/>
        <v>40448.86</v>
      </c>
      <c r="BV679" t="str">
        <f ca="1"/>
        <v xml:space="preserve"> Savings</v>
      </c>
      <c r="BW679" t="str">
        <f ca="1"/>
        <v>Disability</v>
      </c>
      <c r="BX679">
        <f ca="1"/>
        <v>46722</v>
      </c>
      <c r="BY679">
        <f ca="1"/>
        <v>53053.53</v>
      </c>
      <c r="BZ679" t="str">
        <f ca="1"/>
        <v xml:space="preserve"> Net Worth</v>
      </c>
    </row>
    <row r="680" spans="1:78" x14ac:dyDescent="0.25">
      <c r="A680" t="str">
        <f ca="1"/>
        <v>Disability</v>
      </c>
      <c r="B680" s="8">
        <f ca="1"/>
        <v>46722</v>
      </c>
      <c r="C680" s="107">
        <f ca="1"/>
        <v>2814.8600000000069</v>
      </c>
      <c r="D680" t="str">
        <f ca="1"/>
        <v>Acct  1 - US Bank</v>
      </c>
      <c r="F680" t="str">
        <f ca="1"/>
        <v>Kulo Rent</v>
      </c>
      <c r="G680" s="8">
        <f ca="1"/>
        <v>46722</v>
      </c>
      <c r="H680" s="107">
        <f ca="1"/>
        <v>18070.280000000002</v>
      </c>
      <c r="I680" s="107">
        <f ca="1"/>
        <v>-9504.61</v>
      </c>
      <c r="J680" s="107">
        <f ca="1"/>
        <v>40448.86</v>
      </c>
      <c r="K680" s="107">
        <f ca="1"/>
        <v>52094.53</v>
      </c>
      <c r="L680" s="107">
        <f ca="1"/>
        <v>1855.8600000000069</v>
      </c>
      <c r="M680" s="107">
        <f ca="1"/>
        <v>16214.419999999996</v>
      </c>
      <c r="N680" s="107">
        <f ca="1"/>
        <v>28272.39</v>
      </c>
      <c r="O680" s="107">
        <f ca="1"/>
        <v>114.43</v>
      </c>
      <c r="P680" s="107">
        <f ca="1"/>
        <v>12062.04</v>
      </c>
      <c r="Q680" s="107">
        <f ca="1"/>
        <v>204.96000000000004</v>
      </c>
      <c r="R680" s="107">
        <f ca="1"/>
        <v>-5437.82</v>
      </c>
      <c r="S680" s="107">
        <f ca="1"/>
        <v>-4271.75</v>
      </c>
      <c r="T680" s="107">
        <f ca="1"/>
        <v>0</v>
      </c>
      <c r="U680" s="107">
        <f ca="1"/>
        <v>3080</v>
      </c>
      <c r="W680" t="str">
        <f ca="1"/>
        <v>Kulo Rent</v>
      </c>
      <c r="X680">
        <f ca="1"/>
        <v>46722</v>
      </c>
      <c r="Y680">
        <f ca="1"/>
        <v>1855.8600000000069</v>
      </c>
      <c r="Z680" t="str">
        <f ca="1"/>
        <v>Acct  1 - US Bank</v>
      </c>
      <c r="AA680" t="str">
        <f ca="1"/>
        <v>Kulo Rent</v>
      </c>
      <c r="AB680">
        <f ca="1"/>
        <v>46722</v>
      </c>
      <c r="AC680">
        <f ca="1"/>
        <v>16214.419999999996</v>
      </c>
      <c r="AD680" t="str">
        <f ca="1"/>
        <v>Acct  2 - Wells Fargo</v>
      </c>
      <c r="AE680" t="str">
        <f ca="1"/>
        <v>Kulo Rent</v>
      </c>
      <c r="AF680">
        <f ca="1"/>
        <v>46722</v>
      </c>
      <c r="AG680">
        <f ca="1"/>
        <v>28272.39</v>
      </c>
      <c r="AH680" t="str">
        <f ca="1"/>
        <v>Acct  3 - ADP</v>
      </c>
      <c r="AI680" t="str">
        <f ca="1"/>
        <v>Kulo Rent</v>
      </c>
      <c r="AJ680">
        <f ca="1"/>
        <v>46722</v>
      </c>
      <c r="AK680">
        <f ca="1"/>
        <v>114.43</v>
      </c>
      <c r="AL680" t="str">
        <f ca="1"/>
        <v>Acct  4 - Marcus</v>
      </c>
      <c r="AM680" t="str">
        <f ca="1"/>
        <v>Kulo Rent</v>
      </c>
      <c r="AN680">
        <f ca="1"/>
        <v>46722</v>
      </c>
      <c r="AO680">
        <f ca="1"/>
        <v>12062.04</v>
      </c>
      <c r="AP680" t="str">
        <f ca="1"/>
        <v>Acct  5 - T.Rowe Price</v>
      </c>
      <c r="AQ680" t="str">
        <f ca="1"/>
        <v>Kulo Rent</v>
      </c>
      <c r="AR680">
        <f ca="1"/>
        <v>46722</v>
      </c>
      <c r="AS680">
        <f ca="1"/>
        <v>204.96000000000004</v>
      </c>
      <c r="AT680" t="str">
        <f ca="1"/>
        <v>Acct  6 - Platinum</v>
      </c>
      <c r="AU680" t="str">
        <f ca="1"/>
        <v>Kulo Rent</v>
      </c>
      <c r="AV680">
        <f ca="1"/>
        <v>46722</v>
      </c>
      <c r="AW680">
        <f ca="1"/>
        <v>-5437.82</v>
      </c>
      <c r="AX680" t="str">
        <f ca="1"/>
        <v>Acct  7 - Visa Go</v>
      </c>
      <c r="AY680" t="str">
        <f ca="1"/>
        <v>Kulo Rent</v>
      </c>
      <c r="AZ680">
        <f ca="1"/>
        <v>46722</v>
      </c>
      <c r="BA680">
        <f ca="1"/>
        <v>-4271.75</v>
      </c>
      <c r="BB680" t="str">
        <f ca="1"/>
        <v>Acct  8 - CareCredit</v>
      </c>
      <c r="BC680" t="str">
        <f ca="1"/>
        <v>Kulo Rent</v>
      </c>
      <c r="BD680">
        <f ca="1"/>
        <v>46722</v>
      </c>
      <c r="BE680">
        <f ca="1"/>
        <v>0</v>
      </c>
      <c r="BF680" t="str">
        <f ca="1"/>
        <v>Acct  9 - Costco</v>
      </c>
      <c r="BG680" t="str">
        <f ca="1"/>
        <v>Kulo Rent</v>
      </c>
      <c r="BH680">
        <f ca="1"/>
        <v>46722</v>
      </c>
      <c r="BI680">
        <f ca="1"/>
        <v>3080</v>
      </c>
      <c r="BJ680" t="str">
        <f ca="1"/>
        <v xml:space="preserve">Acct 10 - </v>
      </c>
      <c r="BK680" t="str">
        <f ca="1"/>
        <v>Kulo Rent</v>
      </c>
      <c r="BL680">
        <f ca="1"/>
        <v>46722</v>
      </c>
      <c r="BM680">
        <f ca="1"/>
        <v>18070.280000000002</v>
      </c>
      <c r="BN680" t="str">
        <f ca="1"/>
        <v xml:space="preserve"> Checking</v>
      </c>
      <c r="BO680" t="str">
        <f ca="1"/>
        <v>Kulo Rent</v>
      </c>
      <c r="BP680">
        <f ca="1"/>
        <v>46722</v>
      </c>
      <c r="BQ680">
        <f ca="1"/>
        <v>-9504.61</v>
      </c>
      <c r="BR680" t="str">
        <f ca="1"/>
        <v xml:space="preserve"> Credit</v>
      </c>
      <c r="BS680" t="str">
        <f ca="1"/>
        <v>Kulo Rent</v>
      </c>
      <c r="BT680">
        <f ca="1"/>
        <v>46722</v>
      </c>
      <c r="BU680">
        <f ca="1"/>
        <v>40448.86</v>
      </c>
      <c r="BV680" t="str">
        <f ca="1"/>
        <v xml:space="preserve"> Savings</v>
      </c>
      <c r="BW680" t="str">
        <f ca="1"/>
        <v>Kulo Rent</v>
      </c>
      <c r="BX680">
        <f ca="1"/>
        <v>46722</v>
      </c>
      <c r="BY680">
        <f ca="1"/>
        <v>52094.53</v>
      </c>
      <c r="BZ680" t="str">
        <f ca="1"/>
        <v xml:space="preserve"> Net Worth</v>
      </c>
    </row>
    <row r="681" spans="1:78" x14ac:dyDescent="0.25">
      <c r="A681" t="str">
        <f ca="1"/>
        <v>Kulo Rent</v>
      </c>
      <c r="B681" s="8">
        <f ca="1"/>
        <v>46722</v>
      </c>
      <c r="C681" s="107">
        <f ca="1"/>
        <v>1855.8600000000069</v>
      </c>
      <c r="D681" t="str">
        <f ca="1"/>
        <v>Acct  1 - US Bank</v>
      </c>
      <c r="F681" t="str">
        <f ca="1"/>
        <v>Rent</v>
      </c>
      <c r="G681" s="8">
        <f ca="1"/>
        <v>46722</v>
      </c>
      <c r="H681" s="107">
        <f ca="1"/>
        <v>16792.310000000005</v>
      </c>
      <c r="I681" s="107">
        <f ca="1"/>
        <v>-9504.61</v>
      </c>
      <c r="J681" s="107">
        <f ca="1"/>
        <v>40448.86</v>
      </c>
      <c r="K681" s="107">
        <f ca="1"/>
        <v>50816.560000000005</v>
      </c>
      <c r="L681" s="107">
        <f ca="1"/>
        <v>577.89000000000692</v>
      </c>
      <c r="M681" s="107">
        <f ca="1"/>
        <v>16214.419999999996</v>
      </c>
      <c r="N681" s="107">
        <f ca="1"/>
        <v>28272.39</v>
      </c>
      <c r="O681" s="107">
        <f ca="1"/>
        <v>114.43</v>
      </c>
      <c r="P681" s="107">
        <f ca="1"/>
        <v>12062.04</v>
      </c>
      <c r="Q681" s="107">
        <f ca="1"/>
        <v>204.96000000000004</v>
      </c>
      <c r="R681" s="107">
        <f ca="1"/>
        <v>-5437.82</v>
      </c>
      <c r="S681" s="107">
        <f ca="1"/>
        <v>-4271.75</v>
      </c>
      <c r="T681" s="107">
        <f ca="1"/>
        <v>0</v>
      </c>
      <c r="U681" s="107">
        <f ca="1"/>
        <v>3080</v>
      </c>
      <c r="W681" t="str">
        <f ca="1"/>
        <v>Rent</v>
      </c>
      <c r="X681">
        <f ca="1"/>
        <v>46722</v>
      </c>
      <c r="Y681">
        <f ca="1"/>
        <v>577.89000000000692</v>
      </c>
      <c r="Z681" t="str">
        <f ca="1"/>
        <v>Acct  1 - US Bank</v>
      </c>
      <c r="AA681" t="str">
        <f ca="1"/>
        <v>Rent</v>
      </c>
      <c r="AB681">
        <f ca="1"/>
        <v>46722</v>
      </c>
      <c r="AC681">
        <f ca="1"/>
        <v>16214.419999999996</v>
      </c>
      <c r="AD681" t="str">
        <f ca="1"/>
        <v>Acct  2 - Wells Fargo</v>
      </c>
      <c r="AE681" t="str">
        <f ca="1"/>
        <v>Rent</v>
      </c>
      <c r="AF681">
        <f ca="1"/>
        <v>46722</v>
      </c>
      <c r="AG681">
        <f ca="1"/>
        <v>28272.39</v>
      </c>
      <c r="AH681" t="str">
        <f ca="1"/>
        <v>Acct  3 - ADP</v>
      </c>
      <c r="AI681" t="str">
        <f ca="1"/>
        <v>Rent</v>
      </c>
      <c r="AJ681">
        <f ca="1"/>
        <v>46722</v>
      </c>
      <c r="AK681">
        <f ca="1"/>
        <v>114.43</v>
      </c>
      <c r="AL681" t="str">
        <f ca="1"/>
        <v>Acct  4 - Marcus</v>
      </c>
      <c r="AM681" t="str">
        <f ca="1"/>
        <v>Rent</v>
      </c>
      <c r="AN681">
        <f ca="1"/>
        <v>46722</v>
      </c>
      <c r="AO681">
        <f ca="1"/>
        <v>12062.04</v>
      </c>
      <c r="AP681" t="str">
        <f ca="1"/>
        <v>Acct  5 - T.Rowe Price</v>
      </c>
      <c r="AQ681" t="str">
        <f ca="1"/>
        <v>Rent</v>
      </c>
      <c r="AR681">
        <f ca="1"/>
        <v>46722</v>
      </c>
      <c r="AS681">
        <f ca="1"/>
        <v>204.96000000000004</v>
      </c>
      <c r="AT681" t="str">
        <f ca="1"/>
        <v>Acct  6 - Platinum</v>
      </c>
      <c r="AU681" t="str">
        <f ca="1"/>
        <v>Rent</v>
      </c>
      <c r="AV681">
        <f ca="1"/>
        <v>46722</v>
      </c>
      <c r="AW681">
        <f ca="1"/>
        <v>-5437.82</v>
      </c>
      <c r="AX681" t="str">
        <f ca="1"/>
        <v>Acct  7 - Visa Go</v>
      </c>
      <c r="AY681" t="str">
        <f ca="1"/>
        <v>Rent</v>
      </c>
      <c r="AZ681">
        <f ca="1"/>
        <v>46722</v>
      </c>
      <c r="BA681">
        <f ca="1"/>
        <v>-4271.75</v>
      </c>
      <c r="BB681" t="str">
        <f ca="1"/>
        <v>Acct  8 - CareCredit</v>
      </c>
      <c r="BC681" t="str">
        <f ca="1"/>
        <v>Rent</v>
      </c>
      <c r="BD681">
        <f ca="1"/>
        <v>46722</v>
      </c>
      <c r="BE681">
        <f ca="1"/>
        <v>0</v>
      </c>
      <c r="BF681" t="str">
        <f ca="1"/>
        <v>Acct  9 - Costco</v>
      </c>
      <c r="BG681" t="str">
        <f ca="1"/>
        <v>Rent</v>
      </c>
      <c r="BH681">
        <f ca="1"/>
        <v>46722</v>
      </c>
      <c r="BI681">
        <f ca="1"/>
        <v>3080</v>
      </c>
      <c r="BJ681" t="str">
        <f ca="1"/>
        <v xml:space="preserve">Acct 10 - </v>
      </c>
      <c r="BK681" t="str">
        <f ca="1"/>
        <v>Rent</v>
      </c>
      <c r="BL681">
        <f ca="1"/>
        <v>46722</v>
      </c>
      <c r="BM681">
        <f ca="1"/>
        <v>16792.310000000005</v>
      </c>
      <c r="BN681" t="str">
        <f ca="1"/>
        <v xml:space="preserve"> Checking</v>
      </c>
      <c r="BO681" t="str">
        <f ca="1"/>
        <v>Rent</v>
      </c>
      <c r="BP681">
        <f ca="1"/>
        <v>46722</v>
      </c>
      <c r="BQ681">
        <f ca="1"/>
        <v>-9504.61</v>
      </c>
      <c r="BR681" t="str">
        <f ca="1"/>
        <v xml:space="preserve"> Credit</v>
      </c>
      <c r="BS681" t="str">
        <f ca="1"/>
        <v>Rent</v>
      </c>
      <c r="BT681">
        <f ca="1"/>
        <v>46722</v>
      </c>
      <c r="BU681">
        <f ca="1"/>
        <v>40448.86</v>
      </c>
      <c r="BV681" t="str">
        <f ca="1"/>
        <v xml:space="preserve"> Savings</v>
      </c>
      <c r="BW681" t="str">
        <f ca="1"/>
        <v>Rent</v>
      </c>
      <c r="BX681">
        <f ca="1"/>
        <v>46722</v>
      </c>
      <c r="BY681">
        <f ca="1"/>
        <v>50816.560000000005</v>
      </c>
      <c r="BZ681" t="str">
        <f ca="1"/>
        <v xml:space="preserve"> Net Worth</v>
      </c>
    </row>
    <row r="682" spans="1:78" x14ac:dyDescent="0.25">
      <c r="A682" t="str">
        <f ca="1"/>
        <v>Rent</v>
      </c>
      <c r="B682" s="8">
        <f ca="1"/>
        <v>46722</v>
      </c>
      <c r="C682" s="107">
        <f ca="1"/>
        <v>577.89000000000692</v>
      </c>
      <c r="D682" t="str">
        <f ca="1"/>
        <v>Acct  1 - US Bank</v>
      </c>
      <c r="F682" t="str">
        <f ca="1"/>
        <v>Paycheck</v>
      </c>
      <c r="G682" s="8">
        <f ca="1"/>
        <v>46724</v>
      </c>
      <c r="H682" s="107">
        <f ca="1"/>
        <v>18392.310000000005</v>
      </c>
      <c r="I682" s="107">
        <f ca="1"/>
        <v>-9504.61</v>
      </c>
      <c r="J682" s="107">
        <f ca="1"/>
        <v>40448.86</v>
      </c>
      <c r="K682" s="107">
        <f ca="1"/>
        <v>52416.560000000005</v>
      </c>
      <c r="L682" s="107">
        <f ca="1"/>
        <v>1717.8900000000069</v>
      </c>
      <c r="M682" s="107">
        <f ca="1"/>
        <v>16674.419999999998</v>
      </c>
      <c r="N682" s="107">
        <f ca="1"/>
        <v>28272.39</v>
      </c>
      <c r="O682" s="107">
        <f ca="1"/>
        <v>114.43</v>
      </c>
      <c r="P682" s="107">
        <f ca="1"/>
        <v>12062.04</v>
      </c>
      <c r="Q682" s="107">
        <f ca="1"/>
        <v>204.96000000000004</v>
      </c>
      <c r="R682" s="107">
        <f ca="1"/>
        <v>-5437.82</v>
      </c>
      <c r="S682" s="107">
        <f ca="1"/>
        <v>-4271.75</v>
      </c>
      <c r="T682" s="107">
        <f ca="1"/>
        <v>0</v>
      </c>
      <c r="U682" s="107">
        <f ca="1"/>
        <v>3080</v>
      </c>
      <c r="W682" t="str">
        <f ca="1"/>
        <v>Paycheck</v>
      </c>
      <c r="X682">
        <f ca="1"/>
        <v>46724</v>
      </c>
      <c r="Y682">
        <f ca="1"/>
        <v>1717.8900000000069</v>
      </c>
      <c r="Z682" t="str">
        <f ca="1"/>
        <v>Acct  1 - US Bank</v>
      </c>
      <c r="AA682" t="str">
        <f ca="1"/>
        <v>Paycheck</v>
      </c>
      <c r="AB682">
        <f ca="1"/>
        <v>46724</v>
      </c>
      <c r="AC682">
        <f ca="1"/>
        <v>16674.419999999998</v>
      </c>
      <c r="AD682" t="str">
        <f ca="1"/>
        <v>Acct  2 - Wells Fargo</v>
      </c>
      <c r="AE682" t="str">
        <f ca="1"/>
        <v>Paycheck</v>
      </c>
      <c r="AF682">
        <f ca="1"/>
        <v>46724</v>
      </c>
      <c r="AG682">
        <f ca="1"/>
        <v>28272.39</v>
      </c>
      <c r="AH682" t="str">
        <f ca="1"/>
        <v>Acct  3 - ADP</v>
      </c>
      <c r="AI682" t="str">
        <f ca="1"/>
        <v>Paycheck</v>
      </c>
      <c r="AJ682">
        <f ca="1"/>
        <v>46724</v>
      </c>
      <c r="AK682">
        <f ca="1"/>
        <v>114.43</v>
      </c>
      <c r="AL682" t="str">
        <f ca="1"/>
        <v>Acct  4 - Marcus</v>
      </c>
      <c r="AM682" t="str">
        <f ca="1"/>
        <v>Paycheck</v>
      </c>
      <c r="AN682">
        <f ca="1"/>
        <v>46724</v>
      </c>
      <c r="AO682">
        <f ca="1"/>
        <v>12062.04</v>
      </c>
      <c r="AP682" t="str">
        <f ca="1"/>
        <v>Acct  5 - T.Rowe Price</v>
      </c>
      <c r="AQ682" t="str">
        <f ca="1"/>
        <v>Paycheck</v>
      </c>
      <c r="AR682">
        <f ca="1"/>
        <v>46724</v>
      </c>
      <c r="AS682">
        <f ca="1"/>
        <v>204.96000000000004</v>
      </c>
      <c r="AT682" t="str">
        <f ca="1"/>
        <v>Acct  6 - Platinum</v>
      </c>
      <c r="AU682" t="str">
        <f ca="1"/>
        <v>Paycheck</v>
      </c>
      <c r="AV682">
        <f ca="1"/>
        <v>46724</v>
      </c>
      <c r="AW682">
        <f ca="1"/>
        <v>-5437.82</v>
      </c>
      <c r="AX682" t="str">
        <f ca="1"/>
        <v>Acct  7 - Visa Go</v>
      </c>
      <c r="AY682" t="str">
        <f ca="1"/>
        <v>Paycheck</v>
      </c>
      <c r="AZ682">
        <f ca="1"/>
        <v>46724</v>
      </c>
      <c r="BA682">
        <f ca="1"/>
        <v>-4271.75</v>
      </c>
      <c r="BB682" t="str">
        <f ca="1"/>
        <v>Acct  8 - CareCredit</v>
      </c>
      <c r="BC682" t="str">
        <f ca="1"/>
        <v>Paycheck</v>
      </c>
      <c r="BD682">
        <f ca="1"/>
        <v>46724</v>
      </c>
      <c r="BE682">
        <f ca="1"/>
        <v>0</v>
      </c>
      <c r="BF682" t="str">
        <f ca="1"/>
        <v>Acct  9 - Costco</v>
      </c>
      <c r="BG682" t="str">
        <f ca="1"/>
        <v>Paycheck</v>
      </c>
      <c r="BH682">
        <f ca="1"/>
        <v>46724</v>
      </c>
      <c r="BI682">
        <f ca="1"/>
        <v>3080</v>
      </c>
      <c r="BJ682" t="str">
        <f ca="1"/>
        <v xml:space="preserve">Acct 10 - </v>
      </c>
      <c r="BK682" t="str">
        <f ca="1"/>
        <v>Paycheck</v>
      </c>
      <c r="BL682">
        <f ca="1"/>
        <v>46724</v>
      </c>
      <c r="BM682">
        <f ca="1"/>
        <v>18392.310000000005</v>
      </c>
      <c r="BN682" t="str">
        <f ca="1"/>
        <v xml:space="preserve"> Checking</v>
      </c>
      <c r="BO682" t="str">
        <f ca="1"/>
        <v>Paycheck</v>
      </c>
      <c r="BP682">
        <f ca="1"/>
        <v>46724</v>
      </c>
      <c r="BQ682">
        <f ca="1"/>
        <v>-9504.61</v>
      </c>
      <c r="BR682" t="str">
        <f ca="1"/>
        <v xml:space="preserve"> Credit</v>
      </c>
      <c r="BS682" t="str">
        <f ca="1"/>
        <v>Paycheck</v>
      </c>
      <c r="BT682">
        <f ca="1"/>
        <v>46724</v>
      </c>
      <c r="BU682">
        <f ca="1"/>
        <v>40448.86</v>
      </c>
      <c r="BV682" t="str">
        <f ca="1"/>
        <v xml:space="preserve"> Savings</v>
      </c>
      <c r="BW682" t="str">
        <f ca="1"/>
        <v>Paycheck</v>
      </c>
      <c r="BX682">
        <f ca="1"/>
        <v>46724</v>
      </c>
      <c r="BY682">
        <f ca="1"/>
        <v>52416.560000000005</v>
      </c>
      <c r="BZ682" t="str">
        <f ca="1"/>
        <v xml:space="preserve"> Net Worth</v>
      </c>
    </row>
    <row r="683" spans="1:78" x14ac:dyDescent="0.25">
      <c r="A683" t="str">
        <f ca="1"/>
        <v>Paycheck</v>
      </c>
      <c r="B683" s="8">
        <f ca="1"/>
        <v>46724</v>
      </c>
      <c r="C683" s="107">
        <f ca="1"/>
        <v>1717.8900000000069</v>
      </c>
      <c r="D683" t="str">
        <f ca="1"/>
        <v>Acct  1 - US Bank</v>
      </c>
      <c r="F683" t="str">
        <f ca="1"/>
        <v>Ameritas</v>
      </c>
      <c r="G683" s="8">
        <f ca="1"/>
        <v>46724</v>
      </c>
      <c r="H683" s="107">
        <f ca="1"/>
        <v>18392.310000000005</v>
      </c>
      <c r="I683" s="107">
        <f ca="1"/>
        <v>-9504.61</v>
      </c>
      <c r="J683" s="107">
        <f ca="1"/>
        <v>40560.86</v>
      </c>
      <c r="K683" s="107">
        <f ca="1"/>
        <v>52528.560000000005</v>
      </c>
      <c r="L683" s="107">
        <f ca="1"/>
        <v>1717.8900000000069</v>
      </c>
      <c r="M683" s="107">
        <f ca="1"/>
        <v>16674.419999999998</v>
      </c>
      <c r="N683" s="107">
        <f ca="1"/>
        <v>28384.39</v>
      </c>
      <c r="O683" s="107">
        <f ca="1"/>
        <v>114.43</v>
      </c>
      <c r="P683" s="107">
        <f ca="1"/>
        <v>12062.04</v>
      </c>
      <c r="Q683" s="107">
        <f ca="1"/>
        <v>204.96000000000004</v>
      </c>
      <c r="R683" s="107">
        <f ca="1"/>
        <v>-5437.82</v>
      </c>
      <c r="S683" s="107">
        <f ca="1"/>
        <v>-4271.75</v>
      </c>
      <c r="T683" s="107">
        <f ca="1"/>
        <v>0</v>
      </c>
      <c r="U683" s="107">
        <f ca="1"/>
        <v>3080</v>
      </c>
      <c r="W683" t="str">
        <f ca="1"/>
        <v>Ameritas</v>
      </c>
      <c r="X683">
        <f ca="1"/>
        <v>46724</v>
      </c>
      <c r="Y683">
        <f ca="1"/>
        <v>1717.8900000000069</v>
      </c>
      <c r="Z683" t="str">
        <f ca="1"/>
        <v>Acct  1 - US Bank</v>
      </c>
      <c r="AA683" t="str">
        <f ca="1"/>
        <v>Ameritas</v>
      </c>
      <c r="AB683">
        <f ca="1"/>
        <v>46724</v>
      </c>
      <c r="AC683">
        <f ca="1"/>
        <v>16674.419999999998</v>
      </c>
      <c r="AD683" t="str">
        <f ca="1"/>
        <v>Acct  2 - Wells Fargo</v>
      </c>
      <c r="AE683" t="str">
        <f ca="1"/>
        <v>Ameritas</v>
      </c>
      <c r="AF683">
        <f ca="1"/>
        <v>46724</v>
      </c>
      <c r="AG683">
        <f ca="1"/>
        <v>28384.39</v>
      </c>
      <c r="AH683" t="str">
        <f ca="1"/>
        <v>Acct  3 - ADP</v>
      </c>
      <c r="AI683" t="str">
        <f ca="1"/>
        <v>Ameritas</v>
      </c>
      <c r="AJ683">
        <f ca="1"/>
        <v>46724</v>
      </c>
      <c r="AK683">
        <f ca="1"/>
        <v>114.43</v>
      </c>
      <c r="AL683" t="str">
        <f ca="1"/>
        <v>Acct  4 - Marcus</v>
      </c>
      <c r="AM683" t="str">
        <f ca="1"/>
        <v>Ameritas</v>
      </c>
      <c r="AN683">
        <f ca="1"/>
        <v>46724</v>
      </c>
      <c r="AO683">
        <f ca="1"/>
        <v>12062.04</v>
      </c>
      <c r="AP683" t="str">
        <f ca="1"/>
        <v>Acct  5 - T.Rowe Price</v>
      </c>
      <c r="AQ683" t="str">
        <f ca="1"/>
        <v>Ameritas</v>
      </c>
      <c r="AR683">
        <f ca="1"/>
        <v>46724</v>
      </c>
      <c r="AS683">
        <f ca="1"/>
        <v>204.96000000000004</v>
      </c>
      <c r="AT683" t="str">
        <f ca="1"/>
        <v>Acct  6 - Platinum</v>
      </c>
      <c r="AU683" t="str">
        <f ca="1"/>
        <v>Ameritas</v>
      </c>
      <c r="AV683">
        <f ca="1"/>
        <v>46724</v>
      </c>
      <c r="AW683">
        <f ca="1"/>
        <v>-5437.82</v>
      </c>
      <c r="AX683" t="str">
        <f ca="1"/>
        <v>Acct  7 - Visa Go</v>
      </c>
      <c r="AY683" t="str">
        <f ca="1"/>
        <v>Ameritas</v>
      </c>
      <c r="AZ683">
        <f ca="1"/>
        <v>46724</v>
      </c>
      <c r="BA683">
        <f ca="1"/>
        <v>-4271.75</v>
      </c>
      <c r="BB683" t="str">
        <f ca="1"/>
        <v>Acct  8 - CareCredit</v>
      </c>
      <c r="BC683" t="str">
        <f ca="1"/>
        <v>Ameritas</v>
      </c>
      <c r="BD683">
        <f ca="1"/>
        <v>46724</v>
      </c>
      <c r="BE683">
        <f ca="1"/>
        <v>0</v>
      </c>
      <c r="BF683" t="str">
        <f ca="1"/>
        <v>Acct  9 - Costco</v>
      </c>
      <c r="BG683" t="str">
        <f ca="1"/>
        <v>Ameritas</v>
      </c>
      <c r="BH683">
        <f ca="1"/>
        <v>46724</v>
      </c>
      <c r="BI683">
        <f ca="1"/>
        <v>3080</v>
      </c>
      <c r="BJ683" t="str">
        <f ca="1"/>
        <v xml:space="preserve">Acct 10 - </v>
      </c>
      <c r="BK683" t="str">
        <f ca="1"/>
        <v>Ameritas</v>
      </c>
      <c r="BL683">
        <f ca="1"/>
        <v>46724</v>
      </c>
      <c r="BM683">
        <f ca="1"/>
        <v>18392.310000000005</v>
      </c>
      <c r="BN683" t="str">
        <f ca="1"/>
        <v xml:space="preserve"> Checking</v>
      </c>
      <c r="BO683" t="str">
        <f ca="1"/>
        <v>Ameritas</v>
      </c>
      <c r="BP683">
        <f ca="1"/>
        <v>46724</v>
      </c>
      <c r="BQ683">
        <f ca="1"/>
        <v>-9504.61</v>
      </c>
      <c r="BR683" t="str">
        <f ca="1"/>
        <v xml:space="preserve"> Credit</v>
      </c>
      <c r="BS683" t="str">
        <f ca="1"/>
        <v>Ameritas</v>
      </c>
      <c r="BT683">
        <f ca="1"/>
        <v>46724</v>
      </c>
      <c r="BU683">
        <f ca="1"/>
        <v>40560.86</v>
      </c>
      <c r="BV683" t="str">
        <f ca="1"/>
        <v xml:space="preserve"> Savings</v>
      </c>
      <c r="BW683" t="str">
        <f ca="1"/>
        <v>Ameritas</v>
      </c>
      <c r="BX683">
        <f ca="1"/>
        <v>46724</v>
      </c>
      <c r="BY683">
        <f ca="1"/>
        <v>52528.560000000005</v>
      </c>
      <c r="BZ683" t="str">
        <f ca="1"/>
        <v xml:space="preserve"> Net Worth</v>
      </c>
    </row>
    <row r="684" spans="1:78" x14ac:dyDescent="0.25">
      <c r="A684" t="str">
        <f ca="1"/>
        <v>Ameritas</v>
      </c>
      <c r="B684" s="8">
        <f ca="1"/>
        <v>46724</v>
      </c>
      <c r="C684" s="107">
        <f ca="1"/>
        <v>1717.8900000000069</v>
      </c>
      <c r="D684" t="str">
        <f ca="1"/>
        <v>Acct  1 - US Bank</v>
      </c>
      <c r="F684" t="str">
        <f ca="1"/>
        <v>Visa Platinum</v>
      </c>
      <c r="G684" s="8">
        <f ca="1"/>
        <v>46724</v>
      </c>
      <c r="H684" s="107">
        <f ca="1"/>
        <v>18163.310000000005</v>
      </c>
      <c r="I684" s="107">
        <f ca="1"/>
        <v>-9193.61</v>
      </c>
      <c r="J684" s="107">
        <f ca="1"/>
        <v>40560.86</v>
      </c>
      <c r="K684" s="107">
        <f ca="1"/>
        <v>52610.560000000005</v>
      </c>
      <c r="L684" s="107">
        <f ca="1"/>
        <v>1488.8900000000069</v>
      </c>
      <c r="M684" s="107">
        <f ca="1"/>
        <v>16674.419999999998</v>
      </c>
      <c r="N684" s="107">
        <f ca="1"/>
        <v>28384.39</v>
      </c>
      <c r="O684" s="107">
        <f ca="1"/>
        <v>114.43</v>
      </c>
      <c r="P684" s="107">
        <f ca="1"/>
        <v>12062.04</v>
      </c>
      <c r="Q684" s="107">
        <f ca="1"/>
        <v>515.96</v>
      </c>
      <c r="R684" s="107">
        <f ca="1"/>
        <v>-5437.82</v>
      </c>
      <c r="S684" s="107">
        <f ca="1"/>
        <v>-4271.75</v>
      </c>
      <c r="T684" s="107">
        <f ca="1"/>
        <v>0</v>
      </c>
      <c r="U684" s="107">
        <f ca="1"/>
        <v>3080</v>
      </c>
      <c r="W684" t="str">
        <f ca="1"/>
        <v>Visa Platinum</v>
      </c>
      <c r="X684">
        <f ca="1"/>
        <v>46724</v>
      </c>
      <c r="Y684">
        <f ca="1"/>
        <v>1488.8900000000069</v>
      </c>
      <c r="Z684" t="str">
        <f ca="1"/>
        <v>Acct  1 - US Bank</v>
      </c>
      <c r="AA684" t="str">
        <f ca="1"/>
        <v>Visa Platinum</v>
      </c>
      <c r="AB684">
        <f ca="1"/>
        <v>46724</v>
      </c>
      <c r="AC684">
        <f ca="1"/>
        <v>16674.419999999998</v>
      </c>
      <c r="AD684" t="str">
        <f ca="1"/>
        <v>Acct  2 - Wells Fargo</v>
      </c>
      <c r="AE684" t="str">
        <f ca="1"/>
        <v>Visa Platinum</v>
      </c>
      <c r="AF684">
        <f ca="1"/>
        <v>46724</v>
      </c>
      <c r="AG684">
        <f ca="1"/>
        <v>28384.39</v>
      </c>
      <c r="AH684" t="str">
        <f ca="1"/>
        <v>Acct  3 - ADP</v>
      </c>
      <c r="AI684" t="str">
        <f ca="1"/>
        <v>Visa Platinum</v>
      </c>
      <c r="AJ684">
        <f ca="1"/>
        <v>46724</v>
      </c>
      <c r="AK684">
        <f ca="1"/>
        <v>114.43</v>
      </c>
      <c r="AL684" t="str">
        <f ca="1"/>
        <v>Acct  4 - Marcus</v>
      </c>
      <c r="AM684" t="str">
        <f ca="1"/>
        <v>Visa Platinum</v>
      </c>
      <c r="AN684">
        <f ca="1"/>
        <v>46724</v>
      </c>
      <c r="AO684">
        <f ca="1"/>
        <v>12062.04</v>
      </c>
      <c r="AP684" t="str">
        <f ca="1"/>
        <v>Acct  5 - T.Rowe Price</v>
      </c>
      <c r="AQ684" t="str">
        <f ca="1"/>
        <v>Visa Platinum</v>
      </c>
      <c r="AR684">
        <f ca="1"/>
        <v>46724</v>
      </c>
      <c r="AS684">
        <f ca="1"/>
        <v>515.96</v>
      </c>
      <c r="AT684" t="str">
        <f ca="1"/>
        <v>Acct  6 - Platinum</v>
      </c>
      <c r="AU684" t="str">
        <f ca="1"/>
        <v>Visa Platinum</v>
      </c>
      <c r="AV684">
        <f ca="1"/>
        <v>46724</v>
      </c>
      <c r="AW684">
        <f ca="1"/>
        <v>-5437.82</v>
      </c>
      <c r="AX684" t="str">
        <f ca="1"/>
        <v>Acct  7 - Visa Go</v>
      </c>
      <c r="AY684" t="str">
        <f ca="1"/>
        <v>Visa Platinum</v>
      </c>
      <c r="AZ684">
        <f ca="1"/>
        <v>46724</v>
      </c>
      <c r="BA684">
        <f ca="1"/>
        <v>-4271.75</v>
      </c>
      <c r="BB684" t="str">
        <f ca="1"/>
        <v>Acct  8 - CareCredit</v>
      </c>
      <c r="BC684" t="str">
        <f ca="1"/>
        <v>Visa Platinum</v>
      </c>
      <c r="BD684">
        <f ca="1"/>
        <v>46724</v>
      </c>
      <c r="BE684">
        <f ca="1"/>
        <v>0</v>
      </c>
      <c r="BF684" t="str">
        <f ca="1"/>
        <v>Acct  9 - Costco</v>
      </c>
      <c r="BG684" t="str">
        <f ca="1"/>
        <v>Visa Platinum</v>
      </c>
      <c r="BH684">
        <f ca="1"/>
        <v>46724</v>
      </c>
      <c r="BI684">
        <f ca="1"/>
        <v>3080</v>
      </c>
      <c r="BJ684" t="str">
        <f ca="1"/>
        <v xml:space="preserve">Acct 10 - </v>
      </c>
      <c r="BK684" t="str">
        <f ca="1"/>
        <v>Visa Platinum</v>
      </c>
      <c r="BL684">
        <f ca="1"/>
        <v>46724</v>
      </c>
      <c r="BM684">
        <f ca="1"/>
        <v>18163.310000000005</v>
      </c>
      <c r="BN684" t="str">
        <f ca="1"/>
        <v xml:space="preserve"> Checking</v>
      </c>
      <c r="BO684" t="str">
        <f ca="1"/>
        <v>Visa Platinum</v>
      </c>
      <c r="BP684">
        <f ca="1"/>
        <v>46724</v>
      </c>
      <c r="BQ684">
        <f ca="1"/>
        <v>-9193.61</v>
      </c>
      <c r="BR684" t="str">
        <f ca="1"/>
        <v xml:space="preserve"> Credit</v>
      </c>
      <c r="BS684" t="str">
        <f ca="1"/>
        <v>Visa Platinum</v>
      </c>
      <c r="BT684">
        <f ca="1"/>
        <v>46724</v>
      </c>
      <c r="BU684">
        <f ca="1"/>
        <v>40560.86</v>
      </c>
      <c r="BV684" t="str">
        <f ca="1"/>
        <v xml:space="preserve"> Savings</v>
      </c>
      <c r="BW684" t="str">
        <f ca="1"/>
        <v>Visa Platinum</v>
      </c>
      <c r="BX684">
        <f ca="1"/>
        <v>46724</v>
      </c>
      <c r="BY684">
        <f ca="1"/>
        <v>52610.560000000005</v>
      </c>
      <c r="BZ684" t="str">
        <f ca="1"/>
        <v xml:space="preserve"> Net Worth</v>
      </c>
    </row>
    <row r="685" spans="1:78" x14ac:dyDescent="0.25">
      <c r="A685" t="str">
        <f ca="1"/>
        <v>Visa Platinum</v>
      </c>
      <c r="B685" s="8">
        <f ca="1"/>
        <v>46724</v>
      </c>
      <c r="C685" s="107">
        <f ca="1"/>
        <v>1488.8900000000069</v>
      </c>
      <c r="D685" t="str">
        <f ca="1"/>
        <v>Acct  1 - US Bank</v>
      </c>
      <c r="F685" t="str">
        <f ca="1"/>
        <v>Groceries</v>
      </c>
      <c r="G685" s="8">
        <f ca="1"/>
        <v>46725</v>
      </c>
      <c r="H685" s="107">
        <f ca="1"/>
        <v>17963.310000000005</v>
      </c>
      <c r="I685" s="107">
        <f ca="1"/>
        <v>-9193.61</v>
      </c>
      <c r="J685" s="107">
        <f ca="1"/>
        <v>40560.86</v>
      </c>
      <c r="K685" s="107">
        <f ca="1"/>
        <v>52410.560000000005</v>
      </c>
      <c r="L685" s="107">
        <f ca="1"/>
        <v>1488.8900000000069</v>
      </c>
      <c r="M685" s="107">
        <f ca="1"/>
        <v>16474.419999999998</v>
      </c>
      <c r="N685" s="107">
        <f ca="1"/>
        <v>28384.39</v>
      </c>
      <c r="O685" s="107">
        <f ca="1"/>
        <v>114.43</v>
      </c>
      <c r="P685" s="107">
        <f ca="1"/>
        <v>12062.04</v>
      </c>
      <c r="Q685" s="107">
        <f ca="1"/>
        <v>515.96</v>
      </c>
      <c r="R685" s="107">
        <f ca="1"/>
        <v>-5437.82</v>
      </c>
      <c r="S685" s="107">
        <f ca="1"/>
        <v>-4271.75</v>
      </c>
      <c r="T685" s="107">
        <f ca="1"/>
        <v>0</v>
      </c>
      <c r="U685" s="107">
        <f ca="1"/>
        <v>3080</v>
      </c>
      <c r="W685" t="str">
        <f ca="1"/>
        <v>Groceries</v>
      </c>
      <c r="X685">
        <f ca="1"/>
        <v>46725</v>
      </c>
      <c r="Y685">
        <f ca="1"/>
        <v>1488.8900000000069</v>
      </c>
      <c r="Z685" t="str">
        <f ca="1"/>
        <v>Acct  1 - US Bank</v>
      </c>
      <c r="AA685" t="str">
        <f ca="1"/>
        <v>Groceries</v>
      </c>
      <c r="AB685">
        <f ca="1"/>
        <v>46725</v>
      </c>
      <c r="AC685">
        <f ca="1"/>
        <v>16474.419999999998</v>
      </c>
      <c r="AD685" t="str">
        <f ca="1"/>
        <v>Acct  2 - Wells Fargo</v>
      </c>
      <c r="AE685" t="str">
        <f ca="1"/>
        <v>Groceries</v>
      </c>
      <c r="AF685">
        <f ca="1"/>
        <v>46725</v>
      </c>
      <c r="AG685">
        <f ca="1"/>
        <v>28384.39</v>
      </c>
      <c r="AH685" t="str">
        <f ca="1"/>
        <v>Acct  3 - ADP</v>
      </c>
      <c r="AI685" t="str">
        <f ca="1"/>
        <v>Groceries</v>
      </c>
      <c r="AJ685">
        <f ca="1"/>
        <v>46725</v>
      </c>
      <c r="AK685">
        <f ca="1"/>
        <v>114.43</v>
      </c>
      <c r="AL685" t="str">
        <f ca="1"/>
        <v>Acct  4 - Marcus</v>
      </c>
      <c r="AM685" t="str">
        <f ca="1"/>
        <v>Groceries</v>
      </c>
      <c r="AN685">
        <f ca="1"/>
        <v>46725</v>
      </c>
      <c r="AO685">
        <f ca="1"/>
        <v>12062.04</v>
      </c>
      <c r="AP685" t="str">
        <f ca="1"/>
        <v>Acct  5 - T.Rowe Price</v>
      </c>
      <c r="AQ685" t="str">
        <f ca="1"/>
        <v>Groceries</v>
      </c>
      <c r="AR685">
        <f ca="1"/>
        <v>46725</v>
      </c>
      <c r="AS685">
        <f ca="1"/>
        <v>515.96</v>
      </c>
      <c r="AT685" t="str">
        <f ca="1"/>
        <v>Acct  6 - Platinum</v>
      </c>
      <c r="AU685" t="str">
        <f ca="1"/>
        <v>Groceries</v>
      </c>
      <c r="AV685">
        <f ca="1"/>
        <v>46725</v>
      </c>
      <c r="AW685">
        <f ca="1"/>
        <v>-5437.82</v>
      </c>
      <c r="AX685" t="str">
        <f ca="1"/>
        <v>Acct  7 - Visa Go</v>
      </c>
      <c r="AY685" t="str">
        <f ca="1"/>
        <v>Groceries</v>
      </c>
      <c r="AZ685">
        <f ca="1"/>
        <v>46725</v>
      </c>
      <c r="BA685">
        <f ca="1"/>
        <v>-4271.75</v>
      </c>
      <c r="BB685" t="str">
        <f ca="1"/>
        <v>Acct  8 - CareCredit</v>
      </c>
      <c r="BC685" t="str">
        <f ca="1"/>
        <v>Groceries</v>
      </c>
      <c r="BD685">
        <f ca="1"/>
        <v>46725</v>
      </c>
      <c r="BE685">
        <f ca="1"/>
        <v>0</v>
      </c>
      <c r="BF685" t="str">
        <f ca="1"/>
        <v>Acct  9 - Costco</v>
      </c>
      <c r="BG685" t="str">
        <f ca="1"/>
        <v>Groceries</v>
      </c>
      <c r="BH685">
        <f ca="1"/>
        <v>46725</v>
      </c>
      <c r="BI685">
        <f ca="1"/>
        <v>3080</v>
      </c>
      <c r="BJ685" t="str">
        <f ca="1"/>
        <v xml:space="preserve">Acct 10 - </v>
      </c>
      <c r="BK685" t="str">
        <f ca="1"/>
        <v>Groceries</v>
      </c>
      <c r="BL685">
        <f ca="1"/>
        <v>46725</v>
      </c>
      <c r="BM685">
        <f ca="1"/>
        <v>17963.310000000005</v>
      </c>
      <c r="BN685" t="str">
        <f ca="1"/>
        <v xml:space="preserve"> Checking</v>
      </c>
      <c r="BO685" t="str">
        <f ca="1"/>
        <v>Groceries</v>
      </c>
      <c r="BP685">
        <f ca="1"/>
        <v>46725</v>
      </c>
      <c r="BQ685">
        <f ca="1"/>
        <v>-9193.61</v>
      </c>
      <c r="BR685" t="str">
        <f ca="1"/>
        <v xml:space="preserve"> Credit</v>
      </c>
      <c r="BS685" t="str">
        <f ca="1"/>
        <v>Groceries</v>
      </c>
      <c r="BT685">
        <f ca="1"/>
        <v>46725</v>
      </c>
      <c r="BU685">
        <f ca="1"/>
        <v>40560.86</v>
      </c>
      <c r="BV685" t="str">
        <f ca="1"/>
        <v xml:space="preserve"> Savings</v>
      </c>
      <c r="BW685" t="str">
        <f ca="1"/>
        <v>Groceries</v>
      </c>
      <c r="BX685">
        <f ca="1"/>
        <v>46725</v>
      </c>
      <c r="BY685">
        <f ca="1"/>
        <v>52410.560000000005</v>
      </c>
      <c r="BZ685" t="str">
        <f ca="1"/>
        <v xml:space="preserve"> Net Worth</v>
      </c>
    </row>
    <row r="686" spans="1:78" x14ac:dyDescent="0.25">
      <c r="A686" t="str">
        <f ca="1"/>
        <v>Groceries</v>
      </c>
      <c r="B686" s="8">
        <f ca="1"/>
        <v>46725</v>
      </c>
      <c r="C686" s="107">
        <f ca="1"/>
        <v>1488.8900000000069</v>
      </c>
      <c r="D686" t="str">
        <f ca="1"/>
        <v>Acct  1 - US Bank</v>
      </c>
      <c r="F686" t="str">
        <f ca="1"/>
        <v>Food &amp; Drinks</v>
      </c>
      <c r="G686" s="8">
        <f ca="1"/>
        <v>46725</v>
      </c>
      <c r="H686" s="107">
        <f ca="1"/>
        <v>17763.310000000005</v>
      </c>
      <c r="I686" s="107">
        <f ca="1"/>
        <v>-9193.61</v>
      </c>
      <c r="J686" s="107">
        <f ca="1"/>
        <v>40560.86</v>
      </c>
      <c r="K686" s="107">
        <f ca="1"/>
        <v>52210.560000000005</v>
      </c>
      <c r="L686" s="107">
        <f ca="1"/>
        <v>1488.8900000000069</v>
      </c>
      <c r="M686" s="107">
        <f ca="1"/>
        <v>16274.419999999998</v>
      </c>
      <c r="N686" s="107">
        <f ca="1"/>
        <v>28384.39</v>
      </c>
      <c r="O686" s="107">
        <f ca="1"/>
        <v>114.43</v>
      </c>
      <c r="P686" s="107">
        <f ca="1"/>
        <v>12062.04</v>
      </c>
      <c r="Q686" s="107">
        <f ca="1"/>
        <v>515.96</v>
      </c>
      <c r="R686" s="107">
        <f ca="1"/>
        <v>-5437.82</v>
      </c>
      <c r="S686" s="107">
        <f ca="1"/>
        <v>-4271.75</v>
      </c>
      <c r="T686" s="107">
        <f ca="1"/>
        <v>0</v>
      </c>
      <c r="U686" s="107">
        <f ca="1"/>
        <v>3080</v>
      </c>
      <c r="W686" t="str">
        <f ca="1"/>
        <v>Food &amp; Drinks</v>
      </c>
      <c r="X686">
        <f ca="1"/>
        <v>46725</v>
      </c>
      <c r="Y686">
        <f ca="1"/>
        <v>1488.8900000000069</v>
      </c>
      <c r="Z686" t="str">
        <f ca="1"/>
        <v>Acct  1 - US Bank</v>
      </c>
      <c r="AA686" t="str">
        <f ca="1"/>
        <v>Food &amp; Drinks</v>
      </c>
      <c r="AB686">
        <f ca="1"/>
        <v>46725</v>
      </c>
      <c r="AC686">
        <f ca="1"/>
        <v>16274.419999999998</v>
      </c>
      <c r="AD686" t="str">
        <f ca="1"/>
        <v>Acct  2 - Wells Fargo</v>
      </c>
      <c r="AE686" t="str">
        <f ca="1"/>
        <v>Food &amp; Drinks</v>
      </c>
      <c r="AF686">
        <f ca="1"/>
        <v>46725</v>
      </c>
      <c r="AG686">
        <f ca="1"/>
        <v>28384.39</v>
      </c>
      <c r="AH686" t="str">
        <f ca="1"/>
        <v>Acct  3 - ADP</v>
      </c>
      <c r="AI686" t="str">
        <f ca="1"/>
        <v>Food &amp; Drinks</v>
      </c>
      <c r="AJ686">
        <f ca="1"/>
        <v>46725</v>
      </c>
      <c r="AK686">
        <f ca="1"/>
        <v>114.43</v>
      </c>
      <c r="AL686" t="str">
        <f ca="1"/>
        <v>Acct  4 - Marcus</v>
      </c>
      <c r="AM686" t="str">
        <f ca="1"/>
        <v>Food &amp; Drinks</v>
      </c>
      <c r="AN686">
        <f ca="1"/>
        <v>46725</v>
      </c>
      <c r="AO686">
        <f ca="1"/>
        <v>12062.04</v>
      </c>
      <c r="AP686" t="str">
        <f ca="1"/>
        <v>Acct  5 - T.Rowe Price</v>
      </c>
      <c r="AQ686" t="str">
        <f ca="1"/>
        <v>Food &amp; Drinks</v>
      </c>
      <c r="AR686">
        <f ca="1"/>
        <v>46725</v>
      </c>
      <c r="AS686">
        <f ca="1"/>
        <v>515.96</v>
      </c>
      <c r="AT686" t="str">
        <f ca="1"/>
        <v>Acct  6 - Platinum</v>
      </c>
      <c r="AU686" t="str">
        <f ca="1"/>
        <v>Food &amp; Drinks</v>
      </c>
      <c r="AV686">
        <f ca="1"/>
        <v>46725</v>
      </c>
      <c r="AW686">
        <f ca="1"/>
        <v>-5437.82</v>
      </c>
      <c r="AX686" t="str">
        <f ca="1"/>
        <v>Acct  7 - Visa Go</v>
      </c>
      <c r="AY686" t="str">
        <f ca="1"/>
        <v>Food &amp; Drinks</v>
      </c>
      <c r="AZ686">
        <f ca="1"/>
        <v>46725</v>
      </c>
      <c r="BA686">
        <f ca="1"/>
        <v>-4271.75</v>
      </c>
      <c r="BB686" t="str">
        <f ca="1"/>
        <v>Acct  8 - CareCredit</v>
      </c>
      <c r="BC686" t="str">
        <f ca="1"/>
        <v>Food &amp; Drinks</v>
      </c>
      <c r="BD686">
        <f ca="1"/>
        <v>46725</v>
      </c>
      <c r="BE686">
        <f ca="1"/>
        <v>0</v>
      </c>
      <c r="BF686" t="str">
        <f ca="1"/>
        <v>Acct  9 - Costco</v>
      </c>
      <c r="BG686" t="str">
        <f ca="1"/>
        <v>Food &amp; Drinks</v>
      </c>
      <c r="BH686">
        <f ca="1"/>
        <v>46725</v>
      </c>
      <c r="BI686">
        <f ca="1"/>
        <v>3080</v>
      </c>
      <c r="BJ686" t="str">
        <f ca="1"/>
        <v xml:space="preserve">Acct 10 - </v>
      </c>
      <c r="BK686" t="str">
        <f ca="1"/>
        <v>Food &amp; Drinks</v>
      </c>
      <c r="BL686">
        <f ca="1"/>
        <v>46725</v>
      </c>
      <c r="BM686">
        <f ca="1"/>
        <v>17763.310000000005</v>
      </c>
      <c r="BN686" t="str">
        <f ca="1"/>
        <v xml:space="preserve"> Checking</v>
      </c>
      <c r="BO686" t="str">
        <f ca="1"/>
        <v>Food &amp; Drinks</v>
      </c>
      <c r="BP686">
        <f ca="1"/>
        <v>46725</v>
      </c>
      <c r="BQ686">
        <f ca="1"/>
        <v>-9193.61</v>
      </c>
      <c r="BR686" t="str">
        <f ca="1"/>
        <v xml:space="preserve"> Credit</v>
      </c>
      <c r="BS686" t="str">
        <f ca="1"/>
        <v>Food &amp; Drinks</v>
      </c>
      <c r="BT686">
        <f ca="1"/>
        <v>46725</v>
      </c>
      <c r="BU686">
        <f ca="1"/>
        <v>40560.86</v>
      </c>
      <c r="BV686" t="str">
        <f ca="1"/>
        <v xml:space="preserve"> Savings</v>
      </c>
      <c r="BW686" t="str">
        <f ca="1"/>
        <v>Food &amp; Drinks</v>
      </c>
      <c r="BX686">
        <f ca="1"/>
        <v>46725</v>
      </c>
      <c r="BY686">
        <f ca="1"/>
        <v>52210.560000000005</v>
      </c>
      <c r="BZ686" t="str">
        <f ca="1"/>
        <v xml:space="preserve"> Net Worth</v>
      </c>
    </row>
    <row r="687" spans="1:78" x14ac:dyDescent="0.25">
      <c r="A687" t="str">
        <f ca="1"/>
        <v>Food &amp; Drinks</v>
      </c>
      <c r="B687" s="8">
        <f ca="1"/>
        <v>46725</v>
      </c>
      <c r="C687" s="107">
        <f ca="1"/>
        <v>1488.8900000000069</v>
      </c>
      <c r="D687" t="str">
        <f ca="1"/>
        <v>Acct  1 - US Bank</v>
      </c>
      <c r="F687" t="str">
        <f ca="1"/>
        <v>Kulo Internet</v>
      </c>
      <c r="G687" s="8">
        <f ca="1"/>
        <v>46726</v>
      </c>
      <c r="H687" s="107">
        <f ca="1"/>
        <v>17735.310000000005</v>
      </c>
      <c r="I687" s="107">
        <f ca="1"/>
        <v>-9193.61</v>
      </c>
      <c r="J687" s="107">
        <f ca="1"/>
        <v>40560.86</v>
      </c>
      <c r="K687" s="107">
        <f ca="1"/>
        <v>52182.560000000005</v>
      </c>
      <c r="L687" s="107">
        <f ca="1"/>
        <v>1460.8900000000069</v>
      </c>
      <c r="M687" s="107">
        <f ca="1"/>
        <v>16274.419999999998</v>
      </c>
      <c r="N687" s="107">
        <f ca="1"/>
        <v>28384.39</v>
      </c>
      <c r="O687" s="107">
        <f ca="1"/>
        <v>114.43</v>
      </c>
      <c r="P687" s="107">
        <f ca="1"/>
        <v>12062.04</v>
      </c>
      <c r="Q687" s="107">
        <f ca="1"/>
        <v>515.96</v>
      </c>
      <c r="R687" s="107">
        <f ca="1"/>
        <v>-5437.82</v>
      </c>
      <c r="S687" s="107">
        <f ca="1"/>
        <v>-4271.75</v>
      </c>
      <c r="T687" s="107">
        <f ca="1"/>
        <v>0</v>
      </c>
      <c r="U687" s="107">
        <f ca="1"/>
        <v>3080</v>
      </c>
      <c r="W687" t="str">
        <f ca="1"/>
        <v>Kulo Internet</v>
      </c>
      <c r="X687">
        <f ca="1"/>
        <v>46726</v>
      </c>
      <c r="Y687">
        <f ca="1"/>
        <v>1460.8900000000069</v>
      </c>
      <c r="Z687" t="str">
        <f ca="1"/>
        <v>Acct  1 - US Bank</v>
      </c>
      <c r="AA687" t="str">
        <f ca="1"/>
        <v>Kulo Internet</v>
      </c>
      <c r="AB687">
        <f ca="1"/>
        <v>46726</v>
      </c>
      <c r="AC687">
        <f ca="1"/>
        <v>16274.419999999998</v>
      </c>
      <c r="AD687" t="str">
        <f ca="1"/>
        <v>Acct  2 - Wells Fargo</v>
      </c>
      <c r="AE687" t="str">
        <f ca="1"/>
        <v>Kulo Internet</v>
      </c>
      <c r="AF687">
        <f ca="1"/>
        <v>46726</v>
      </c>
      <c r="AG687">
        <f ca="1"/>
        <v>28384.39</v>
      </c>
      <c r="AH687" t="str">
        <f ca="1"/>
        <v>Acct  3 - ADP</v>
      </c>
      <c r="AI687" t="str">
        <f ca="1"/>
        <v>Kulo Internet</v>
      </c>
      <c r="AJ687">
        <f ca="1"/>
        <v>46726</v>
      </c>
      <c r="AK687">
        <f ca="1"/>
        <v>114.43</v>
      </c>
      <c r="AL687" t="str">
        <f ca="1"/>
        <v>Acct  4 - Marcus</v>
      </c>
      <c r="AM687" t="str">
        <f ca="1"/>
        <v>Kulo Internet</v>
      </c>
      <c r="AN687">
        <f ca="1"/>
        <v>46726</v>
      </c>
      <c r="AO687">
        <f ca="1"/>
        <v>12062.04</v>
      </c>
      <c r="AP687" t="str">
        <f ca="1"/>
        <v>Acct  5 - T.Rowe Price</v>
      </c>
      <c r="AQ687" t="str">
        <f ca="1"/>
        <v>Kulo Internet</v>
      </c>
      <c r="AR687">
        <f ca="1"/>
        <v>46726</v>
      </c>
      <c r="AS687">
        <f ca="1"/>
        <v>515.96</v>
      </c>
      <c r="AT687" t="str">
        <f ca="1"/>
        <v>Acct  6 - Platinum</v>
      </c>
      <c r="AU687" t="str">
        <f ca="1"/>
        <v>Kulo Internet</v>
      </c>
      <c r="AV687">
        <f ca="1"/>
        <v>46726</v>
      </c>
      <c r="AW687">
        <f ca="1"/>
        <v>-5437.82</v>
      </c>
      <c r="AX687" t="str">
        <f ca="1"/>
        <v>Acct  7 - Visa Go</v>
      </c>
      <c r="AY687" t="str">
        <f ca="1"/>
        <v>Kulo Internet</v>
      </c>
      <c r="AZ687">
        <f ca="1"/>
        <v>46726</v>
      </c>
      <c r="BA687">
        <f ca="1"/>
        <v>-4271.75</v>
      </c>
      <c r="BB687" t="str">
        <f ca="1"/>
        <v>Acct  8 - CareCredit</v>
      </c>
      <c r="BC687" t="str">
        <f ca="1"/>
        <v>Kulo Internet</v>
      </c>
      <c r="BD687">
        <f ca="1"/>
        <v>46726</v>
      </c>
      <c r="BE687">
        <f ca="1"/>
        <v>0</v>
      </c>
      <c r="BF687" t="str">
        <f ca="1"/>
        <v>Acct  9 - Costco</v>
      </c>
      <c r="BG687" t="str">
        <f ca="1"/>
        <v>Kulo Internet</v>
      </c>
      <c r="BH687">
        <f ca="1"/>
        <v>46726</v>
      </c>
      <c r="BI687">
        <f ca="1"/>
        <v>3080</v>
      </c>
      <c r="BJ687" t="str">
        <f ca="1"/>
        <v xml:space="preserve">Acct 10 - </v>
      </c>
      <c r="BK687" t="str">
        <f ca="1"/>
        <v>Kulo Internet</v>
      </c>
      <c r="BL687">
        <f ca="1"/>
        <v>46726</v>
      </c>
      <c r="BM687">
        <f ca="1"/>
        <v>17735.310000000005</v>
      </c>
      <c r="BN687" t="str">
        <f ca="1"/>
        <v xml:space="preserve"> Checking</v>
      </c>
      <c r="BO687" t="str">
        <f ca="1"/>
        <v>Kulo Internet</v>
      </c>
      <c r="BP687">
        <f ca="1"/>
        <v>46726</v>
      </c>
      <c r="BQ687">
        <f ca="1"/>
        <v>-9193.61</v>
      </c>
      <c r="BR687" t="str">
        <f ca="1"/>
        <v xml:space="preserve"> Credit</v>
      </c>
      <c r="BS687" t="str">
        <f ca="1"/>
        <v>Kulo Internet</v>
      </c>
      <c r="BT687">
        <f ca="1"/>
        <v>46726</v>
      </c>
      <c r="BU687">
        <f ca="1"/>
        <v>40560.86</v>
      </c>
      <c r="BV687" t="str">
        <f ca="1"/>
        <v xml:space="preserve"> Savings</v>
      </c>
      <c r="BW687" t="str">
        <f ca="1"/>
        <v>Kulo Internet</v>
      </c>
      <c r="BX687">
        <f ca="1"/>
        <v>46726</v>
      </c>
      <c r="BY687">
        <f ca="1"/>
        <v>52182.560000000005</v>
      </c>
      <c r="BZ687" t="str">
        <f ca="1"/>
        <v xml:space="preserve"> Net Worth</v>
      </c>
    </row>
    <row r="688" spans="1:78" x14ac:dyDescent="0.25">
      <c r="A688" t="str">
        <f ca="1"/>
        <v>Kulo Internet</v>
      </c>
      <c r="B688" s="8">
        <f ca="1"/>
        <v>46726</v>
      </c>
      <c r="C688" s="107">
        <f ca="1"/>
        <v>1460.8900000000069</v>
      </c>
      <c r="D688" t="str">
        <f ca="1"/>
        <v>Acct  1 - US Bank</v>
      </c>
      <c r="F688" t="str">
        <f ca="1"/>
        <v>Cese Phone</v>
      </c>
      <c r="G688" s="8">
        <f ca="1"/>
        <v>46726</v>
      </c>
      <c r="H688" s="107">
        <f ca="1"/>
        <v>17593.310000000005</v>
      </c>
      <c r="I688" s="107">
        <f ca="1"/>
        <v>-9193.61</v>
      </c>
      <c r="J688" s="107">
        <f ca="1"/>
        <v>40560.86</v>
      </c>
      <c r="K688" s="107">
        <f ca="1"/>
        <v>52040.560000000005</v>
      </c>
      <c r="L688" s="107">
        <f ca="1"/>
        <v>1318.8900000000069</v>
      </c>
      <c r="M688" s="107">
        <f ca="1"/>
        <v>16274.419999999998</v>
      </c>
      <c r="N688" s="107">
        <f ca="1"/>
        <v>28384.39</v>
      </c>
      <c r="O688" s="107">
        <f ca="1"/>
        <v>114.43</v>
      </c>
      <c r="P688" s="107">
        <f ca="1"/>
        <v>12062.04</v>
      </c>
      <c r="Q688" s="107">
        <f ca="1"/>
        <v>515.96</v>
      </c>
      <c r="R688" s="107">
        <f ca="1"/>
        <v>-5437.82</v>
      </c>
      <c r="S688" s="107">
        <f ca="1"/>
        <v>-4271.75</v>
      </c>
      <c r="T688" s="107">
        <f ca="1"/>
        <v>0</v>
      </c>
      <c r="U688" s="107">
        <f ca="1"/>
        <v>3080</v>
      </c>
      <c r="W688" t="str">
        <f ca="1"/>
        <v>Cese Phone</v>
      </c>
      <c r="X688">
        <f ca="1"/>
        <v>46726</v>
      </c>
      <c r="Y688">
        <f ca="1"/>
        <v>1318.8900000000069</v>
      </c>
      <c r="Z688" t="str">
        <f ca="1"/>
        <v>Acct  1 - US Bank</v>
      </c>
      <c r="AA688" t="str">
        <f ca="1"/>
        <v>Cese Phone</v>
      </c>
      <c r="AB688">
        <f ca="1"/>
        <v>46726</v>
      </c>
      <c r="AC688">
        <f ca="1"/>
        <v>16274.419999999998</v>
      </c>
      <c r="AD688" t="str">
        <f ca="1"/>
        <v>Acct  2 - Wells Fargo</v>
      </c>
      <c r="AE688" t="str">
        <f ca="1"/>
        <v>Cese Phone</v>
      </c>
      <c r="AF688">
        <f ca="1"/>
        <v>46726</v>
      </c>
      <c r="AG688">
        <f ca="1"/>
        <v>28384.39</v>
      </c>
      <c r="AH688" t="str">
        <f ca="1"/>
        <v>Acct  3 - ADP</v>
      </c>
      <c r="AI688" t="str">
        <f ca="1"/>
        <v>Cese Phone</v>
      </c>
      <c r="AJ688">
        <f ca="1"/>
        <v>46726</v>
      </c>
      <c r="AK688">
        <f ca="1"/>
        <v>114.43</v>
      </c>
      <c r="AL688" t="str">
        <f ca="1"/>
        <v>Acct  4 - Marcus</v>
      </c>
      <c r="AM688" t="str">
        <f ca="1"/>
        <v>Cese Phone</v>
      </c>
      <c r="AN688">
        <f ca="1"/>
        <v>46726</v>
      </c>
      <c r="AO688">
        <f ca="1"/>
        <v>12062.04</v>
      </c>
      <c r="AP688" t="str">
        <f ca="1"/>
        <v>Acct  5 - T.Rowe Price</v>
      </c>
      <c r="AQ688" t="str">
        <f ca="1"/>
        <v>Cese Phone</v>
      </c>
      <c r="AR688">
        <f ca="1"/>
        <v>46726</v>
      </c>
      <c r="AS688">
        <f ca="1"/>
        <v>515.96</v>
      </c>
      <c r="AT688" t="str">
        <f ca="1"/>
        <v>Acct  6 - Platinum</v>
      </c>
      <c r="AU688" t="str">
        <f ca="1"/>
        <v>Cese Phone</v>
      </c>
      <c r="AV688">
        <f ca="1"/>
        <v>46726</v>
      </c>
      <c r="AW688">
        <f ca="1"/>
        <v>-5437.82</v>
      </c>
      <c r="AX688" t="str">
        <f ca="1"/>
        <v>Acct  7 - Visa Go</v>
      </c>
      <c r="AY688" t="str">
        <f ca="1"/>
        <v>Cese Phone</v>
      </c>
      <c r="AZ688">
        <f ca="1"/>
        <v>46726</v>
      </c>
      <c r="BA688">
        <f ca="1"/>
        <v>-4271.75</v>
      </c>
      <c r="BB688" t="str">
        <f ca="1"/>
        <v>Acct  8 - CareCredit</v>
      </c>
      <c r="BC688" t="str">
        <f ca="1"/>
        <v>Cese Phone</v>
      </c>
      <c r="BD688">
        <f ca="1"/>
        <v>46726</v>
      </c>
      <c r="BE688">
        <f ca="1"/>
        <v>0</v>
      </c>
      <c r="BF688" t="str">
        <f ca="1"/>
        <v>Acct  9 - Costco</v>
      </c>
      <c r="BG688" t="str">
        <f ca="1"/>
        <v>Cese Phone</v>
      </c>
      <c r="BH688">
        <f ca="1"/>
        <v>46726</v>
      </c>
      <c r="BI688">
        <f ca="1"/>
        <v>3080</v>
      </c>
      <c r="BJ688" t="str">
        <f ca="1"/>
        <v xml:space="preserve">Acct 10 - </v>
      </c>
      <c r="BK688" t="str">
        <f ca="1"/>
        <v>Cese Phone</v>
      </c>
      <c r="BL688">
        <f ca="1"/>
        <v>46726</v>
      </c>
      <c r="BM688">
        <f ca="1"/>
        <v>17593.310000000005</v>
      </c>
      <c r="BN688" t="str">
        <f ca="1"/>
        <v xml:space="preserve"> Checking</v>
      </c>
      <c r="BO688" t="str">
        <f ca="1"/>
        <v>Cese Phone</v>
      </c>
      <c r="BP688">
        <f ca="1"/>
        <v>46726</v>
      </c>
      <c r="BQ688">
        <f ca="1"/>
        <v>-9193.61</v>
      </c>
      <c r="BR688" t="str">
        <f ca="1"/>
        <v xml:space="preserve"> Credit</v>
      </c>
      <c r="BS688" t="str">
        <f ca="1"/>
        <v>Cese Phone</v>
      </c>
      <c r="BT688">
        <f ca="1"/>
        <v>46726</v>
      </c>
      <c r="BU688">
        <f ca="1"/>
        <v>40560.86</v>
      </c>
      <c r="BV688" t="str">
        <f ca="1"/>
        <v xml:space="preserve"> Savings</v>
      </c>
      <c r="BW688" t="str">
        <f ca="1"/>
        <v>Cese Phone</v>
      </c>
      <c r="BX688">
        <f ca="1"/>
        <v>46726</v>
      </c>
      <c r="BY688">
        <f ca="1"/>
        <v>52040.560000000005</v>
      </c>
      <c r="BZ688" t="str">
        <f ca="1"/>
        <v xml:space="preserve"> Net Worth</v>
      </c>
    </row>
    <row r="689" spans="1:78" x14ac:dyDescent="0.25">
      <c r="A689" t="str">
        <f ca="1"/>
        <v>Cese Phone</v>
      </c>
      <c r="B689" s="8">
        <f ca="1"/>
        <v>46726</v>
      </c>
      <c r="C689" s="107">
        <f ca="1"/>
        <v>1318.8900000000069</v>
      </c>
      <c r="D689" t="str">
        <f ca="1"/>
        <v>Acct  1 - US Bank</v>
      </c>
      <c r="F689" t="str">
        <f ca="1"/>
        <v>Phone</v>
      </c>
      <c r="G689" s="8">
        <f ca="1"/>
        <v>46726</v>
      </c>
      <c r="H689" s="107">
        <f ca="1"/>
        <v>17442.640000000007</v>
      </c>
      <c r="I689" s="107">
        <f ca="1"/>
        <v>-9193.61</v>
      </c>
      <c r="J689" s="107">
        <f ca="1"/>
        <v>40560.86</v>
      </c>
      <c r="K689" s="107">
        <f ca="1"/>
        <v>51889.890000000007</v>
      </c>
      <c r="L689" s="107">
        <f ca="1"/>
        <v>1168.2200000000068</v>
      </c>
      <c r="M689" s="107">
        <f ca="1"/>
        <v>16274.419999999998</v>
      </c>
      <c r="N689" s="107">
        <f ca="1"/>
        <v>28384.39</v>
      </c>
      <c r="O689" s="107">
        <f ca="1"/>
        <v>114.43</v>
      </c>
      <c r="P689" s="107">
        <f ca="1"/>
        <v>12062.04</v>
      </c>
      <c r="Q689" s="107">
        <f ca="1"/>
        <v>515.96</v>
      </c>
      <c r="R689" s="107">
        <f ca="1"/>
        <v>-5437.82</v>
      </c>
      <c r="S689" s="107">
        <f ca="1"/>
        <v>-4271.75</v>
      </c>
      <c r="T689" s="107">
        <f ca="1"/>
        <v>0</v>
      </c>
      <c r="U689" s="107">
        <f ca="1"/>
        <v>3080</v>
      </c>
      <c r="W689" t="str">
        <f ca="1"/>
        <v>Phone</v>
      </c>
      <c r="X689">
        <f ca="1"/>
        <v>46726</v>
      </c>
      <c r="Y689">
        <f ca="1"/>
        <v>1168.2200000000068</v>
      </c>
      <c r="Z689" t="str">
        <f ca="1"/>
        <v>Acct  1 - US Bank</v>
      </c>
      <c r="AA689" t="str">
        <f ca="1"/>
        <v>Phone</v>
      </c>
      <c r="AB689">
        <f ca="1"/>
        <v>46726</v>
      </c>
      <c r="AC689">
        <f ca="1"/>
        <v>16274.419999999998</v>
      </c>
      <c r="AD689" t="str">
        <f ca="1"/>
        <v>Acct  2 - Wells Fargo</v>
      </c>
      <c r="AE689" t="str">
        <f ca="1"/>
        <v>Phone</v>
      </c>
      <c r="AF689">
        <f ca="1"/>
        <v>46726</v>
      </c>
      <c r="AG689">
        <f ca="1"/>
        <v>28384.39</v>
      </c>
      <c r="AH689" t="str">
        <f ca="1"/>
        <v>Acct  3 - ADP</v>
      </c>
      <c r="AI689" t="str">
        <f ca="1"/>
        <v>Phone</v>
      </c>
      <c r="AJ689">
        <f ca="1"/>
        <v>46726</v>
      </c>
      <c r="AK689">
        <f ca="1"/>
        <v>114.43</v>
      </c>
      <c r="AL689" t="str">
        <f ca="1"/>
        <v>Acct  4 - Marcus</v>
      </c>
      <c r="AM689" t="str">
        <f ca="1"/>
        <v>Phone</v>
      </c>
      <c r="AN689">
        <f ca="1"/>
        <v>46726</v>
      </c>
      <c r="AO689">
        <f ca="1"/>
        <v>12062.04</v>
      </c>
      <c r="AP689" t="str">
        <f ca="1"/>
        <v>Acct  5 - T.Rowe Price</v>
      </c>
      <c r="AQ689" t="str">
        <f ca="1"/>
        <v>Phone</v>
      </c>
      <c r="AR689">
        <f ca="1"/>
        <v>46726</v>
      </c>
      <c r="AS689">
        <f ca="1"/>
        <v>515.96</v>
      </c>
      <c r="AT689" t="str">
        <f ca="1"/>
        <v>Acct  6 - Platinum</v>
      </c>
      <c r="AU689" t="str">
        <f ca="1"/>
        <v>Phone</v>
      </c>
      <c r="AV689">
        <f ca="1"/>
        <v>46726</v>
      </c>
      <c r="AW689">
        <f ca="1"/>
        <v>-5437.82</v>
      </c>
      <c r="AX689" t="str">
        <f ca="1"/>
        <v>Acct  7 - Visa Go</v>
      </c>
      <c r="AY689" t="str">
        <f ca="1"/>
        <v>Phone</v>
      </c>
      <c r="AZ689">
        <f ca="1"/>
        <v>46726</v>
      </c>
      <c r="BA689">
        <f ca="1"/>
        <v>-4271.75</v>
      </c>
      <c r="BB689" t="str">
        <f ca="1"/>
        <v>Acct  8 - CareCredit</v>
      </c>
      <c r="BC689" t="str">
        <f ca="1"/>
        <v>Phone</v>
      </c>
      <c r="BD689">
        <f ca="1"/>
        <v>46726</v>
      </c>
      <c r="BE689">
        <f ca="1"/>
        <v>0</v>
      </c>
      <c r="BF689" t="str">
        <f ca="1"/>
        <v>Acct  9 - Costco</v>
      </c>
      <c r="BG689" t="str">
        <f ca="1"/>
        <v>Phone</v>
      </c>
      <c r="BH689">
        <f ca="1"/>
        <v>46726</v>
      </c>
      <c r="BI689">
        <f ca="1"/>
        <v>3080</v>
      </c>
      <c r="BJ689" t="str">
        <f ca="1"/>
        <v xml:space="preserve">Acct 10 - </v>
      </c>
      <c r="BK689" t="str">
        <f ca="1"/>
        <v>Phone</v>
      </c>
      <c r="BL689">
        <f ca="1"/>
        <v>46726</v>
      </c>
      <c r="BM689">
        <f ca="1"/>
        <v>17442.640000000007</v>
      </c>
      <c r="BN689" t="str">
        <f ca="1"/>
        <v xml:space="preserve"> Checking</v>
      </c>
      <c r="BO689" t="str">
        <f ca="1"/>
        <v>Phone</v>
      </c>
      <c r="BP689">
        <f ca="1"/>
        <v>46726</v>
      </c>
      <c r="BQ689">
        <f ca="1"/>
        <v>-9193.61</v>
      </c>
      <c r="BR689" t="str">
        <f ca="1"/>
        <v xml:space="preserve"> Credit</v>
      </c>
      <c r="BS689" t="str">
        <f ca="1"/>
        <v>Phone</v>
      </c>
      <c r="BT689">
        <f ca="1"/>
        <v>46726</v>
      </c>
      <c r="BU689">
        <f ca="1"/>
        <v>40560.86</v>
      </c>
      <c r="BV689" t="str">
        <f ca="1"/>
        <v xml:space="preserve"> Savings</v>
      </c>
      <c r="BW689" t="str">
        <f ca="1"/>
        <v>Phone</v>
      </c>
      <c r="BX689">
        <f ca="1"/>
        <v>46726</v>
      </c>
      <c r="BY689">
        <f ca="1"/>
        <v>51889.890000000007</v>
      </c>
      <c r="BZ689" t="str">
        <f ca="1"/>
        <v xml:space="preserve"> Net Worth</v>
      </c>
    </row>
    <row r="690" spans="1:78" x14ac:dyDescent="0.25">
      <c r="A690" t="str">
        <f ca="1"/>
        <v>Phone</v>
      </c>
      <c r="B690" s="8">
        <f ca="1"/>
        <v>46726</v>
      </c>
      <c r="C690" s="107">
        <f ca="1"/>
        <v>1168.2200000000068</v>
      </c>
      <c r="D690" t="str">
        <f ca="1"/>
        <v>Acct  1 - US Bank</v>
      </c>
      <c r="F690" t="str">
        <f ca="1"/>
        <v>Sony</v>
      </c>
      <c r="G690" s="8">
        <f ca="1"/>
        <v>46729</v>
      </c>
      <c r="H690" s="107">
        <f ca="1"/>
        <v>17424.650000000005</v>
      </c>
      <c r="I690" s="107">
        <f ca="1"/>
        <v>-9193.61</v>
      </c>
      <c r="J690" s="107">
        <f ca="1"/>
        <v>40560.86</v>
      </c>
      <c r="K690" s="107">
        <f ca="1"/>
        <v>51871.900000000009</v>
      </c>
      <c r="L690" s="107">
        <f ca="1"/>
        <v>1150.2300000000068</v>
      </c>
      <c r="M690" s="107">
        <f ca="1"/>
        <v>16274.419999999998</v>
      </c>
      <c r="N690" s="107">
        <f ca="1"/>
        <v>28384.39</v>
      </c>
      <c r="O690" s="107">
        <f ca="1"/>
        <v>114.43</v>
      </c>
      <c r="P690" s="107">
        <f ca="1"/>
        <v>12062.04</v>
      </c>
      <c r="Q690" s="107">
        <f ca="1"/>
        <v>515.96</v>
      </c>
      <c r="R690" s="107">
        <f ca="1"/>
        <v>-5437.82</v>
      </c>
      <c r="S690" s="107">
        <f ca="1"/>
        <v>-4271.75</v>
      </c>
      <c r="T690" s="107">
        <f ca="1"/>
        <v>0</v>
      </c>
      <c r="U690" s="107">
        <f ca="1"/>
        <v>3080</v>
      </c>
      <c r="W690" t="str">
        <f ca="1"/>
        <v>Sony</v>
      </c>
      <c r="X690">
        <f ca="1"/>
        <v>46729</v>
      </c>
      <c r="Y690">
        <f ca="1"/>
        <v>1150.2300000000068</v>
      </c>
      <c r="Z690" t="str">
        <f ca="1"/>
        <v>Acct  1 - US Bank</v>
      </c>
      <c r="AA690" t="str">
        <f ca="1"/>
        <v>Sony</v>
      </c>
      <c r="AB690">
        <f ca="1"/>
        <v>46729</v>
      </c>
      <c r="AC690">
        <f ca="1"/>
        <v>16274.419999999998</v>
      </c>
      <c r="AD690" t="str">
        <f ca="1"/>
        <v>Acct  2 - Wells Fargo</v>
      </c>
      <c r="AE690" t="str">
        <f ca="1"/>
        <v>Sony</v>
      </c>
      <c r="AF690">
        <f ca="1"/>
        <v>46729</v>
      </c>
      <c r="AG690">
        <f ca="1"/>
        <v>28384.39</v>
      </c>
      <c r="AH690" t="str">
        <f ca="1"/>
        <v>Acct  3 - ADP</v>
      </c>
      <c r="AI690" t="str">
        <f ca="1"/>
        <v>Sony</v>
      </c>
      <c r="AJ690">
        <f ca="1"/>
        <v>46729</v>
      </c>
      <c r="AK690">
        <f ca="1"/>
        <v>114.43</v>
      </c>
      <c r="AL690" t="str">
        <f ca="1"/>
        <v>Acct  4 - Marcus</v>
      </c>
      <c r="AM690" t="str">
        <f ca="1"/>
        <v>Sony</v>
      </c>
      <c r="AN690">
        <f ca="1"/>
        <v>46729</v>
      </c>
      <c r="AO690">
        <f ca="1"/>
        <v>12062.04</v>
      </c>
      <c r="AP690" t="str">
        <f ca="1"/>
        <v>Acct  5 - T.Rowe Price</v>
      </c>
      <c r="AQ690" t="str">
        <f ca="1"/>
        <v>Sony</v>
      </c>
      <c r="AR690">
        <f ca="1"/>
        <v>46729</v>
      </c>
      <c r="AS690">
        <f ca="1"/>
        <v>515.96</v>
      </c>
      <c r="AT690" t="str">
        <f ca="1"/>
        <v>Acct  6 - Platinum</v>
      </c>
      <c r="AU690" t="str">
        <f ca="1"/>
        <v>Sony</v>
      </c>
      <c r="AV690">
        <f ca="1"/>
        <v>46729</v>
      </c>
      <c r="AW690">
        <f ca="1"/>
        <v>-5437.82</v>
      </c>
      <c r="AX690" t="str">
        <f ca="1"/>
        <v>Acct  7 - Visa Go</v>
      </c>
      <c r="AY690" t="str">
        <f ca="1"/>
        <v>Sony</v>
      </c>
      <c r="AZ690">
        <f ca="1"/>
        <v>46729</v>
      </c>
      <c r="BA690">
        <f ca="1"/>
        <v>-4271.75</v>
      </c>
      <c r="BB690" t="str">
        <f ca="1"/>
        <v>Acct  8 - CareCredit</v>
      </c>
      <c r="BC690" t="str">
        <f ca="1"/>
        <v>Sony</v>
      </c>
      <c r="BD690">
        <f ca="1"/>
        <v>46729</v>
      </c>
      <c r="BE690">
        <f ca="1"/>
        <v>0</v>
      </c>
      <c r="BF690" t="str">
        <f ca="1"/>
        <v>Acct  9 - Costco</v>
      </c>
      <c r="BG690" t="str">
        <f ca="1"/>
        <v>Sony</v>
      </c>
      <c r="BH690">
        <f ca="1"/>
        <v>46729</v>
      </c>
      <c r="BI690">
        <f ca="1"/>
        <v>3080</v>
      </c>
      <c r="BJ690" t="str">
        <f ca="1"/>
        <v xml:space="preserve">Acct 10 - </v>
      </c>
      <c r="BK690" t="str">
        <f ca="1"/>
        <v>Sony</v>
      </c>
      <c r="BL690">
        <f ca="1"/>
        <v>46729</v>
      </c>
      <c r="BM690">
        <f ca="1"/>
        <v>17424.650000000005</v>
      </c>
      <c r="BN690" t="str">
        <f ca="1"/>
        <v xml:space="preserve"> Checking</v>
      </c>
      <c r="BO690" t="str">
        <f ca="1"/>
        <v>Sony</v>
      </c>
      <c r="BP690">
        <f ca="1"/>
        <v>46729</v>
      </c>
      <c r="BQ690">
        <f ca="1"/>
        <v>-9193.61</v>
      </c>
      <c r="BR690" t="str">
        <f ca="1"/>
        <v xml:space="preserve"> Credit</v>
      </c>
      <c r="BS690" t="str">
        <f ca="1"/>
        <v>Sony</v>
      </c>
      <c r="BT690">
        <f ca="1"/>
        <v>46729</v>
      </c>
      <c r="BU690">
        <f ca="1"/>
        <v>40560.86</v>
      </c>
      <c r="BV690" t="str">
        <f ca="1"/>
        <v xml:space="preserve"> Savings</v>
      </c>
      <c r="BW690" t="str">
        <f ca="1"/>
        <v>Sony</v>
      </c>
      <c r="BX690">
        <f ca="1"/>
        <v>46729</v>
      </c>
      <c r="BY690">
        <f ca="1"/>
        <v>51871.900000000009</v>
      </c>
      <c r="BZ690" t="str">
        <f ca="1"/>
        <v xml:space="preserve"> Net Worth</v>
      </c>
    </row>
    <row r="691" spans="1:78" x14ac:dyDescent="0.25">
      <c r="A691" t="str">
        <f ca="1"/>
        <v>Sony</v>
      </c>
      <c r="B691" s="8">
        <f ca="1"/>
        <v>46729</v>
      </c>
      <c r="C691" s="107">
        <f ca="1"/>
        <v>1150.2300000000068</v>
      </c>
      <c r="D691" t="str">
        <f ca="1"/>
        <v>Acct  1 - US Bank</v>
      </c>
      <c r="F691" t="str">
        <f ca="1"/>
        <v>Phone Insurance</v>
      </c>
      <c r="G691" s="8">
        <f ca="1"/>
        <v>46729</v>
      </c>
      <c r="H691" s="107">
        <f ca="1"/>
        <v>17416.650000000005</v>
      </c>
      <c r="I691" s="107">
        <f ca="1"/>
        <v>-9193.61</v>
      </c>
      <c r="J691" s="107">
        <f ca="1"/>
        <v>40560.86</v>
      </c>
      <c r="K691" s="107">
        <f ca="1"/>
        <v>51863.900000000009</v>
      </c>
      <c r="L691" s="107">
        <f ca="1"/>
        <v>1142.2300000000068</v>
      </c>
      <c r="M691" s="107">
        <f ca="1"/>
        <v>16274.419999999998</v>
      </c>
      <c r="N691" s="107">
        <f ca="1"/>
        <v>28384.39</v>
      </c>
      <c r="O691" s="107">
        <f ca="1"/>
        <v>114.43</v>
      </c>
      <c r="P691" s="107">
        <f ca="1"/>
        <v>12062.04</v>
      </c>
      <c r="Q691" s="107">
        <f ca="1"/>
        <v>515.96</v>
      </c>
      <c r="R691" s="107">
        <f ca="1"/>
        <v>-5437.82</v>
      </c>
      <c r="S691" s="107">
        <f ca="1"/>
        <v>-4271.75</v>
      </c>
      <c r="T691" s="107">
        <f ca="1"/>
        <v>0</v>
      </c>
      <c r="U691" s="107">
        <f ca="1"/>
        <v>3080</v>
      </c>
      <c r="W691" t="str">
        <f ca="1"/>
        <v>Phone Insurance</v>
      </c>
      <c r="X691">
        <f ca="1"/>
        <v>46729</v>
      </c>
      <c r="Y691">
        <f ca="1"/>
        <v>1142.2300000000068</v>
      </c>
      <c r="Z691" t="str">
        <f ca="1"/>
        <v>Acct  1 - US Bank</v>
      </c>
      <c r="AA691" t="str">
        <f ca="1"/>
        <v>Phone Insurance</v>
      </c>
      <c r="AB691">
        <f ca="1"/>
        <v>46729</v>
      </c>
      <c r="AC691">
        <f ca="1"/>
        <v>16274.419999999998</v>
      </c>
      <c r="AD691" t="str">
        <f ca="1"/>
        <v>Acct  2 - Wells Fargo</v>
      </c>
      <c r="AE691" t="str">
        <f ca="1"/>
        <v>Phone Insurance</v>
      </c>
      <c r="AF691">
        <f ca="1"/>
        <v>46729</v>
      </c>
      <c r="AG691">
        <f ca="1"/>
        <v>28384.39</v>
      </c>
      <c r="AH691" t="str">
        <f ca="1"/>
        <v>Acct  3 - ADP</v>
      </c>
      <c r="AI691" t="str">
        <f ca="1"/>
        <v>Phone Insurance</v>
      </c>
      <c r="AJ691">
        <f ca="1"/>
        <v>46729</v>
      </c>
      <c r="AK691">
        <f ca="1"/>
        <v>114.43</v>
      </c>
      <c r="AL691" t="str">
        <f ca="1"/>
        <v>Acct  4 - Marcus</v>
      </c>
      <c r="AM691" t="str">
        <f ca="1"/>
        <v>Phone Insurance</v>
      </c>
      <c r="AN691">
        <f ca="1"/>
        <v>46729</v>
      </c>
      <c r="AO691">
        <f ca="1"/>
        <v>12062.04</v>
      </c>
      <c r="AP691" t="str">
        <f ca="1"/>
        <v>Acct  5 - T.Rowe Price</v>
      </c>
      <c r="AQ691" t="str">
        <f ca="1"/>
        <v>Phone Insurance</v>
      </c>
      <c r="AR691">
        <f ca="1"/>
        <v>46729</v>
      </c>
      <c r="AS691">
        <f ca="1"/>
        <v>515.96</v>
      </c>
      <c r="AT691" t="str">
        <f ca="1"/>
        <v>Acct  6 - Platinum</v>
      </c>
      <c r="AU691" t="str">
        <f ca="1"/>
        <v>Phone Insurance</v>
      </c>
      <c r="AV691">
        <f ca="1"/>
        <v>46729</v>
      </c>
      <c r="AW691">
        <f ca="1"/>
        <v>-5437.82</v>
      </c>
      <c r="AX691" t="str">
        <f ca="1"/>
        <v>Acct  7 - Visa Go</v>
      </c>
      <c r="AY691" t="str">
        <f ca="1"/>
        <v>Phone Insurance</v>
      </c>
      <c r="AZ691">
        <f ca="1"/>
        <v>46729</v>
      </c>
      <c r="BA691">
        <f ca="1"/>
        <v>-4271.75</v>
      </c>
      <c r="BB691" t="str">
        <f ca="1"/>
        <v>Acct  8 - CareCredit</v>
      </c>
      <c r="BC691" t="str">
        <f ca="1"/>
        <v>Phone Insurance</v>
      </c>
      <c r="BD691">
        <f ca="1"/>
        <v>46729</v>
      </c>
      <c r="BE691">
        <f ca="1"/>
        <v>0</v>
      </c>
      <c r="BF691" t="str">
        <f ca="1"/>
        <v>Acct  9 - Costco</v>
      </c>
      <c r="BG691" t="str">
        <f ca="1"/>
        <v>Phone Insurance</v>
      </c>
      <c r="BH691">
        <f ca="1"/>
        <v>46729</v>
      </c>
      <c r="BI691">
        <f ca="1"/>
        <v>3080</v>
      </c>
      <c r="BJ691" t="str">
        <f ca="1"/>
        <v xml:space="preserve">Acct 10 - </v>
      </c>
      <c r="BK691" t="str">
        <f ca="1"/>
        <v>Phone Insurance</v>
      </c>
      <c r="BL691">
        <f ca="1"/>
        <v>46729</v>
      </c>
      <c r="BM691">
        <f ca="1"/>
        <v>17416.650000000005</v>
      </c>
      <c r="BN691" t="str">
        <f ca="1"/>
        <v xml:space="preserve"> Checking</v>
      </c>
      <c r="BO691" t="str">
        <f ca="1"/>
        <v>Phone Insurance</v>
      </c>
      <c r="BP691">
        <f ca="1"/>
        <v>46729</v>
      </c>
      <c r="BQ691">
        <f ca="1"/>
        <v>-9193.61</v>
      </c>
      <c r="BR691" t="str">
        <f ca="1"/>
        <v xml:space="preserve"> Credit</v>
      </c>
      <c r="BS691" t="str">
        <f ca="1"/>
        <v>Phone Insurance</v>
      </c>
      <c r="BT691">
        <f ca="1"/>
        <v>46729</v>
      </c>
      <c r="BU691">
        <f ca="1"/>
        <v>40560.86</v>
      </c>
      <c r="BV691" t="str">
        <f ca="1"/>
        <v xml:space="preserve"> Savings</v>
      </c>
      <c r="BW691" t="str">
        <f ca="1"/>
        <v>Phone Insurance</v>
      </c>
      <c r="BX691">
        <f ca="1"/>
        <v>46729</v>
      </c>
      <c r="BY691">
        <f ca="1"/>
        <v>51863.900000000009</v>
      </c>
      <c r="BZ691" t="str">
        <f ca="1"/>
        <v xml:space="preserve"> Net Worth</v>
      </c>
    </row>
    <row r="692" spans="1:78" x14ac:dyDescent="0.25">
      <c r="A692" t="str">
        <f ca="1"/>
        <v>Phone Insurance</v>
      </c>
      <c r="B692" s="8">
        <f ca="1"/>
        <v>46729</v>
      </c>
      <c r="C692" s="107">
        <f ca="1"/>
        <v>1142.2300000000068</v>
      </c>
      <c r="D692" t="str">
        <f ca="1"/>
        <v>Acct  1 - US Bank</v>
      </c>
      <c r="F692" t="str">
        <f ca="1"/>
        <v>Amazon</v>
      </c>
      <c r="G692" s="8">
        <f ca="1"/>
        <v>46730</v>
      </c>
      <c r="H692" s="107">
        <f ca="1"/>
        <v>17400.500000000004</v>
      </c>
      <c r="I692" s="107">
        <f ca="1"/>
        <v>-9193.61</v>
      </c>
      <c r="J692" s="107">
        <f ca="1"/>
        <v>40560.86</v>
      </c>
      <c r="K692" s="107">
        <f ca="1"/>
        <v>51847.75</v>
      </c>
      <c r="L692" s="107">
        <f ca="1"/>
        <v>1126.0800000000067</v>
      </c>
      <c r="M692" s="107">
        <f ca="1"/>
        <v>16274.419999999998</v>
      </c>
      <c r="N692" s="107">
        <f ca="1"/>
        <v>28384.39</v>
      </c>
      <c r="O692" s="107">
        <f ca="1"/>
        <v>114.43</v>
      </c>
      <c r="P692" s="107">
        <f ca="1"/>
        <v>12062.04</v>
      </c>
      <c r="Q692" s="107">
        <f ca="1"/>
        <v>515.96</v>
      </c>
      <c r="R692" s="107">
        <f ca="1"/>
        <v>-5437.82</v>
      </c>
      <c r="S692" s="107">
        <f ca="1"/>
        <v>-4271.75</v>
      </c>
      <c r="T692" s="107">
        <f ca="1"/>
        <v>0</v>
      </c>
      <c r="U692" s="107">
        <f ca="1"/>
        <v>3080</v>
      </c>
      <c r="W692" t="str">
        <f ca="1"/>
        <v>Amazon</v>
      </c>
      <c r="X692">
        <f ca="1"/>
        <v>46730</v>
      </c>
      <c r="Y692">
        <f ca="1"/>
        <v>1126.0800000000067</v>
      </c>
      <c r="Z692" t="str">
        <f ca="1"/>
        <v>Acct  1 - US Bank</v>
      </c>
      <c r="AA692" t="str">
        <f ca="1"/>
        <v>Amazon</v>
      </c>
      <c r="AB692">
        <f ca="1"/>
        <v>46730</v>
      </c>
      <c r="AC692">
        <f ca="1"/>
        <v>16274.419999999998</v>
      </c>
      <c r="AD692" t="str">
        <f ca="1"/>
        <v>Acct  2 - Wells Fargo</v>
      </c>
      <c r="AE692" t="str">
        <f ca="1"/>
        <v>Amazon</v>
      </c>
      <c r="AF692">
        <f ca="1"/>
        <v>46730</v>
      </c>
      <c r="AG692">
        <f ca="1"/>
        <v>28384.39</v>
      </c>
      <c r="AH692" t="str">
        <f ca="1"/>
        <v>Acct  3 - ADP</v>
      </c>
      <c r="AI692" t="str">
        <f ca="1"/>
        <v>Amazon</v>
      </c>
      <c r="AJ692">
        <f ca="1"/>
        <v>46730</v>
      </c>
      <c r="AK692">
        <f ca="1"/>
        <v>114.43</v>
      </c>
      <c r="AL692" t="str">
        <f ca="1"/>
        <v>Acct  4 - Marcus</v>
      </c>
      <c r="AM692" t="str">
        <f ca="1"/>
        <v>Amazon</v>
      </c>
      <c r="AN692">
        <f ca="1"/>
        <v>46730</v>
      </c>
      <c r="AO692">
        <f ca="1"/>
        <v>12062.04</v>
      </c>
      <c r="AP692" t="str">
        <f ca="1"/>
        <v>Acct  5 - T.Rowe Price</v>
      </c>
      <c r="AQ692" t="str">
        <f ca="1"/>
        <v>Amazon</v>
      </c>
      <c r="AR692">
        <f ca="1"/>
        <v>46730</v>
      </c>
      <c r="AS692">
        <f ca="1"/>
        <v>515.96</v>
      </c>
      <c r="AT692" t="str">
        <f ca="1"/>
        <v>Acct  6 - Platinum</v>
      </c>
      <c r="AU692" t="str">
        <f ca="1"/>
        <v>Amazon</v>
      </c>
      <c r="AV692">
        <f ca="1"/>
        <v>46730</v>
      </c>
      <c r="AW692">
        <f ca="1"/>
        <v>-5437.82</v>
      </c>
      <c r="AX692" t="str">
        <f ca="1"/>
        <v>Acct  7 - Visa Go</v>
      </c>
      <c r="AY692" t="str">
        <f ca="1"/>
        <v>Amazon</v>
      </c>
      <c r="AZ692">
        <f ca="1"/>
        <v>46730</v>
      </c>
      <c r="BA692">
        <f ca="1"/>
        <v>-4271.75</v>
      </c>
      <c r="BB692" t="str">
        <f ca="1"/>
        <v>Acct  8 - CareCredit</v>
      </c>
      <c r="BC692" t="str">
        <f ca="1"/>
        <v>Amazon</v>
      </c>
      <c r="BD692">
        <f ca="1"/>
        <v>46730</v>
      </c>
      <c r="BE692">
        <f ca="1"/>
        <v>0</v>
      </c>
      <c r="BF692" t="str">
        <f ca="1"/>
        <v>Acct  9 - Costco</v>
      </c>
      <c r="BG692" t="str">
        <f ca="1"/>
        <v>Amazon</v>
      </c>
      <c r="BH692">
        <f ca="1"/>
        <v>46730</v>
      </c>
      <c r="BI692">
        <f ca="1"/>
        <v>3080</v>
      </c>
      <c r="BJ692" t="str">
        <f ca="1"/>
        <v xml:space="preserve">Acct 10 - </v>
      </c>
      <c r="BK692" t="str">
        <f ca="1"/>
        <v>Amazon</v>
      </c>
      <c r="BL692">
        <f ca="1"/>
        <v>46730</v>
      </c>
      <c r="BM692">
        <f ca="1"/>
        <v>17400.500000000004</v>
      </c>
      <c r="BN692" t="str">
        <f ca="1"/>
        <v xml:space="preserve"> Checking</v>
      </c>
      <c r="BO692" t="str">
        <f ca="1"/>
        <v>Amazon</v>
      </c>
      <c r="BP692">
        <f ca="1"/>
        <v>46730</v>
      </c>
      <c r="BQ692">
        <f ca="1"/>
        <v>-9193.61</v>
      </c>
      <c r="BR692" t="str">
        <f ca="1"/>
        <v xml:space="preserve"> Credit</v>
      </c>
      <c r="BS692" t="str">
        <f ca="1"/>
        <v>Amazon</v>
      </c>
      <c r="BT692">
        <f ca="1"/>
        <v>46730</v>
      </c>
      <c r="BU692">
        <f ca="1"/>
        <v>40560.86</v>
      </c>
      <c r="BV692" t="str">
        <f ca="1"/>
        <v xml:space="preserve"> Savings</v>
      </c>
      <c r="BW692" t="str">
        <f ca="1"/>
        <v>Amazon</v>
      </c>
      <c r="BX692">
        <f ca="1"/>
        <v>46730</v>
      </c>
      <c r="BY692">
        <f ca="1"/>
        <v>51847.75</v>
      </c>
      <c r="BZ692" t="str">
        <f ca="1"/>
        <v xml:space="preserve"> Net Worth</v>
      </c>
    </row>
    <row r="693" spans="1:78" x14ac:dyDescent="0.25">
      <c r="A693" t="str">
        <f ca="1"/>
        <v>Amazon</v>
      </c>
      <c r="B693" s="8">
        <f ca="1"/>
        <v>46730</v>
      </c>
      <c r="C693" s="107">
        <f ca="1"/>
        <v>1126.0800000000067</v>
      </c>
      <c r="D693" t="str">
        <f ca="1"/>
        <v>Acct  1 - US Bank</v>
      </c>
      <c r="F693" t="str">
        <f ca="1"/>
        <v>Viso Go</v>
      </c>
      <c r="G693" s="8">
        <f ca="1"/>
        <v>46732</v>
      </c>
      <c r="H693" s="107">
        <f ca="1"/>
        <v>17125.500000000004</v>
      </c>
      <c r="I693" s="107">
        <f ca="1"/>
        <v>-9047.61</v>
      </c>
      <c r="J693" s="107">
        <f ca="1"/>
        <v>40560.86</v>
      </c>
      <c r="K693" s="107">
        <f ca="1"/>
        <v>51718.75</v>
      </c>
      <c r="L693" s="107">
        <f ca="1"/>
        <v>851.08000000000675</v>
      </c>
      <c r="M693" s="107">
        <f ca="1"/>
        <v>16274.419999999998</v>
      </c>
      <c r="N693" s="107">
        <f ca="1"/>
        <v>28384.39</v>
      </c>
      <c r="O693" s="107">
        <f ca="1"/>
        <v>114.43</v>
      </c>
      <c r="P693" s="107">
        <f ca="1"/>
        <v>12062.04</v>
      </c>
      <c r="Q693" s="107">
        <f ca="1"/>
        <v>515.96</v>
      </c>
      <c r="R693" s="107">
        <f ca="1"/>
        <v>-5291.82</v>
      </c>
      <c r="S693" s="107">
        <f ca="1"/>
        <v>-4271.75</v>
      </c>
      <c r="T693" s="107">
        <f ca="1"/>
        <v>0</v>
      </c>
      <c r="U693" s="107">
        <f ca="1"/>
        <v>3080</v>
      </c>
      <c r="W693" t="str">
        <f ca="1"/>
        <v>Viso Go</v>
      </c>
      <c r="X693">
        <f ca="1"/>
        <v>46732</v>
      </c>
      <c r="Y693">
        <f ca="1"/>
        <v>851.08000000000675</v>
      </c>
      <c r="Z693" t="str">
        <f ca="1"/>
        <v>Acct  1 - US Bank</v>
      </c>
      <c r="AA693" t="str">
        <f ca="1"/>
        <v>Viso Go</v>
      </c>
      <c r="AB693">
        <f ca="1"/>
        <v>46732</v>
      </c>
      <c r="AC693">
        <f ca="1"/>
        <v>16274.419999999998</v>
      </c>
      <c r="AD693" t="str">
        <f ca="1"/>
        <v>Acct  2 - Wells Fargo</v>
      </c>
      <c r="AE693" t="str">
        <f ca="1"/>
        <v>Viso Go</v>
      </c>
      <c r="AF693">
        <f ca="1"/>
        <v>46732</v>
      </c>
      <c r="AG693">
        <f ca="1"/>
        <v>28384.39</v>
      </c>
      <c r="AH693" t="str">
        <f ca="1"/>
        <v>Acct  3 - ADP</v>
      </c>
      <c r="AI693" t="str">
        <f ca="1"/>
        <v>Viso Go</v>
      </c>
      <c r="AJ693">
        <f ca="1"/>
        <v>46732</v>
      </c>
      <c r="AK693">
        <f ca="1"/>
        <v>114.43</v>
      </c>
      <c r="AL693" t="str">
        <f ca="1"/>
        <v>Acct  4 - Marcus</v>
      </c>
      <c r="AM693" t="str">
        <f ca="1"/>
        <v>Viso Go</v>
      </c>
      <c r="AN693">
        <f ca="1"/>
        <v>46732</v>
      </c>
      <c r="AO693">
        <f ca="1"/>
        <v>12062.04</v>
      </c>
      <c r="AP693" t="str">
        <f ca="1"/>
        <v>Acct  5 - T.Rowe Price</v>
      </c>
      <c r="AQ693" t="str">
        <f ca="1"/>
        <v>Viso Go</v>
      </c>
      <c r="AR693">
        <f ca="1"/>
        <v>46732</v>
      </c>
      <c r="AS693">
        <f ca="1"/>
        <v>515.96</v>
      </c>
      <c r="AT693" t="str">
        <f ca="1"/>
        <v>Acct  6 - Platinum</v>
      </c>
      <c r="AU693" t="str">
        <f ca="1"/>
        <v>Viso Go</v>
      </c>
      <c r="AV693">
        <f ca="1"/>
        <v>46732</v>
      </c>
      <c r="AW693">
        <f ca="1"/>
        <v>-5291.82</v>
      </c>
      <c r="AX693" t="str">
        <f ca="1"/>
        <v>Acct  7 - Visa Go</v>
      </c>
      <c r="AY693" t="str">
        <f ca="1"/>
        <v>Viso Go</v>
      </c>
      <c r="AZ693">
        <f ca="1"/>
        <v>46732</v>
      </c>
      <c r="BA693">
        <f ca="1"/>
        <v>-4271.75</v>
      </c>
      <c r="BB693" t="str">
        <f ca="1"/>
        <v>Acct  8 - CareCredit</v>
      </c>
      <c r="BC693" t="str">
        <f ca="1"/>
        <v>Viso Go</v>
      </c>
      <c r="BD693">
        <f ca="1"/>
        <v>46732</v>
      </c>
      <c r="BE693">
        <f ca="1"/>
        <v>0</v>
      </c>
      <c r="BF693" t="str">
        <f ca="1"/>
        <v>Acct  9 - Costco</v>
      </c>
      <c r="BG693" t="str">
        <f ca="1"/>
        <v>Viso Go</v>
      </c>
      <c r="BH693">
        <f ca="1"/>
        <v>46732</v>
      </c>
      <c r="BI693">
        <f ca="1"/>
        <v>3080</v>
      </c>
      <c r="BJ693" t="str">
        <f ca="1"/>
        <v xml:space="preserve">Acct 10 - </v>
      </c>
      <c r="BK693" t="str">
        <f ca="1"/>
        <v>Viso Go</v>
      </c>
      <c r="BL693">
        <f ca="1"/>
        <v>46732</v>
      </c>
      <c r="BM693">
        <f ca="1"/>
        <v>17125.500000000004</v>
      </c>
      <c r="BN693" t="str">
        <f ca="1"/>
        <v xml:space="preserve"> Checking</v>
      </c>
      <c r="BO693" t="str">
        <f ca="1"/>
        <v>Viso Go</v>
      </c>
      <c r="BP693">
        <f ca="1"/>
        <v>46732</v>
      </c>
      <c r="BQ693">
        <f ca="1"/>
        <v>-9047.61</v>
      </c>
      <c r="BR693" t="str">
        <f ca="1"/>
        <v xml:space="preserve"> Credit</v>
      </c>
      <c r="BS693" t="str">
        <f ca="1"/>
        <v>Viso Go</v>
      </c>
      <c r="BT693">
        <f ca="1"/>
        <v>46732</v>
      </c>
      <c r="BU693">
        <f ca="1"/>
        <v>40560.86</v>
      </c>
      <c r="BV693" t="str">
        <f ca="1"/>
        <v xml:space="preserve"> Savings</v>
      </c>
      <c r="BW693" t="str">
        <f ca="1"/>
        <v>Viso Go</v>
      </c>
      <c r="BX693">
        <f ca="1"/>
        <v>46732</v>
      </c>
      <c r="BY693">
        <f ca="1"/>
        <v>51718.75</v>
      </c>
      <c r="BZ693" t="str">
        <f ca="1"/>
        <v xml:space="preserve"> Net Worth</v>
      </c>
    </row>
    <row r="694" spans="1:78" x14ac:dyDescent="0.25">
      <c r="A694" t="str">
        <f ca="1"/>
        <v>Viso Go</v>
      </c>
      <c r="B694" s="8">
        <f ca="1"/>
        <v>46732</v>
      </c>
      <c r="C694" s="107">
        <f ca="1"/>
        <v>851.08000000000675</v>
      </c>
      <c r="D694" t="str">
        <f ca="1"/>
        <v>Acct  1 - US Bank</v>
      </c>
      <c r="F694" t="str">
        <f ca="1"/>
        <v>Motorcycle</v>
      </c>
      <c r="G694" s="8">
        <f ca="1"/>
        <v>46737</v>
      </c>
      <c r="H694" s="107">
        <f ca="1"/>
        <v>16975.120000000006</v>
      </c>
      <c r="I694" s="107">
        <f ca="1"/>
        <v>-9047.61</v>
      </c>
      <c r="J694" s="107">
        <f ca="1"/>
        <v>40560.86</v>
      </c>
      <c r="K694" s="107">
        <f ca="1"/>
        <v>51568.37000000001</v>
      </c>
      <c r="L694" s="107">
        <f ca="1"/>
        <v>700.70000000000675</v>
      </c>
      <c r="M694" s="107">
        <f ca="1"/>
        <v>16274.419999999998</v>
      </c>
      <c r="N694" s="107">
        <f ca="1"/>
        <v>28384.39</v>
      </c>
      <c r="O694" s="107">
        <f ca="1"/>
        <v>114.43</v>
      </c>
      <c r="P694" s="107">
        <f ca="1"/>
        <v>12062.04</v>
      </c>
      <c r="Q694" s="107">
        <f ca="1"/>
        <v>515.96</v>
      </c>
      <c r="R694" s="107">
        <f ca="1"/>
        <v>-5291.82</v>
      </c>
      <c r="S694" s="107">
        <f ca="1"/>
        <v>-4271.75</v>
      </c>
      <c r="T694" s="107">
        <f ca="1"/>
        <v>0</v>
      </c>
      <c r="U694" s="107">
        <f ca="1"/>
        <v>3080</v>
      </c>
      <c r="W694" t="str">
        <f ca="1"/>
        <v>Motorcycle</v>
      </c>
      <c r="X694">
        <f ca="1"/>
        <v>46737</v>
      </c>
      <c r="Y694">
        <f ca="1"/>
        <v>700.70000000000675</v>
      </c>
      <c r="Z694" t="str">
        <f ca="1"/>
        <v>Acct  1 - US Bank</v>
      </c>
      <c r="AA694" t="str">
        <f ca="1"/>
        <v>Motorcycle</v>
      </c>
      <c r="AB694">
        <f ca="1"/>
        <v>46737</v>
      </c>
      <c r="AC694">
        <f ca="1"/>
        <v>16274.419999999998</v>
      </c>
      <c r="AD694" t="str">
        <f ca="1"/>
        <v>Acct  2 - Wells Fargo</v>
      </c>
      <c r="AE694" t="str">
        <f ca="1"/>
        <v>Motorcycle</v>
      </c>
      <c r="AF694">
        <f ca="1"/>
        <v>46737</v>
      </c>
      <c r="AG694">
        <f ca="1"/>
        <v>28384.39</v>
      </c>
      <c r="AH694" t="str">
        <f ca="1"/>
        <v>Acct  3 - ADP</v>
      </c>
      <c r="AI694" t="str">
        <f ca="1"/>
        <v>Motorcycle</v>
      </c>
      <c r="AJ694">
        <f ca="1"/>
        <v>46737</v>
      </c>
      <c r="AK694">
        <f ca="1"/>
        <v>114.43</v>
      </c>
      <c r="AL694" t="str">
        <f ca="1"/>
        <v>Acct  4 - Marcus</v>
      </c>
      <c r="AM694" t="str">
        <f ca="1"/>
        <v>Motorcycle</v>
      </c>
      <c r="AN694">
        <f ca="1"/>
        <v>46737</v>
      </c>
      <c r="AO694">
        <f ca="1"/>
        <v>12062.04</v>
      </c>
      <c r="AP694" t="str">
        <f ca="1"/>
        <v>Acct  5 - T.Rowe Price</v>
      </c>
      <c r="AQ694" t="str">
        <f ca="1"/>
        <v>Motorcycle</v>
      </c>
      <c r="AR694">
        <f ca="1"/>
        <v>46737</v>
      </c>
      <c r="AS694">
        <f ca="1"/>
        <v>515.96</v>
      </c>
      <c r="AT694" t="str">
        <f ca="1"/>
        <v>Acct  6 - Platinum</v>
      </c>
      <c r="AU694" t="str">
        <f ca="1"/>
        <v>Motorcycle</v>
      </c>
      <c r="AV694">
        <f ca="1"/>
        <v>46737</v>
      </c>
      <c r="AW694">
        <f ca="1"/>
        <v>-5291.82</v>
      </c>
      <c r="AX694" t="str">
        <f ca="1"/>
        <v>Acct  7 - Visa Go</v>
      </c>
      <c r="AY694" t="str">
        <f ca="1"/>
        <v>Motorcycle</v>
      </c>
      <c r="AZ694">
        <f ca="1"/>
        <v>46737</v>
      </c>
      <c r="BA694">
        <f ca="1"/>
        <v>-4271.75</v>
      </c>
      <c r="BB694" t="str">
        <f ca="1"/>
        <v>Acct  8 - CareCredit</v>
      </c>
      <c r="BC694" t="str">
        <f ca="1"/>
        <v>Motorcycle</v>
      </c>
      <c r="BD694">
        <f ca="1"/>
        <v>46737</v>
      </c>
      <c r="BE694">
        <f ca="1"/>
        <v>0</v>
      </c>
      <c r="BF694" t="str">
        <f ca="1"/>
        <v>Acct  9 - Costco</v>
      </c>
      <c r="BG694" t="str">
        <f ca="1"/>
        <v>Motorcycle</v>
      </c>
      <c r="BH694">
        <f ca="1"/>
        <v>46737</v>
      </c>
      <c r="BI694">
        <f ca="1"/>
        <v>3080</v>
      </c>
      <c r="BJ694" t="str">
        <f ca="1"/>
        <v xml:space="preserve">Acct 10 - </v>
      </c>
      <c r="BK694" t="str">
        <f ca="1"/>
        <v>Motorcycle</v>
      </c>
      <c r="BL694">
        <f ca="1"/>
        <v>46737</v>
      </c>
      <c r="BM694">
        <f ca="1"/>
        <v>16975.120000000006</v>
      </c>
      <c r="BN694" t="str">
        <f ca="1"/>
        <v xml:space="preserve"> Checking</v>
      </c>
      <c r="BO694" t="str">
        <f ca="1"/>
        <v>Motorcycle</v>
      </c>
      <c r="BP694">
        <f ca="1"/>
        <v>46737</v>
      </c>
      <c r="BQ694">
        <f ca="1"/>
        <v>-9047.61</v>
      </c>
      <c r="BR694" t="str">
        <f ca="1"/>
        <v xml:space="preserve"> Credit</v>
      </c>
      <c r="BS694" t="str">
        <f ca="1"/>
        <v>Motorcycle</v>
      </c>
      <c r="BT694">
        <f ca="1"/>
        <v>46737</v>
      </c>
      <c r="BU694">
        <f ca="1"/>
        <v>40560.86</v>
      </c>
      <c r="BV694" t="str">
        <f ca="1"/>
        <v xml:space="preserve"> Savings</v>
      </c>
      <c r="BW694" t="str">
        <f ca="1"/>
        <v>Motorcycle</v>
      </c>
      <c r="BX694">
        <f ca="1"/>
        <v>46737</v>
      </c>
      <c r="BY694">
        <f ca="1"/>
        <v>51568.37000000001</v>
      </c>
      <c r="BZ694" t="str">
        <f ca="1"/>
        <v xml:space="preserve"> Net Worth</v>
      </c>
    </row>
    <row r="695" spans="1:78" x14ac:dyDescent="0.25">
      <c r="A695" t="str">
        <f ca="1"/>
        <v>Motorcycle</v>
      </c>
      <c r="B695" s="8">
        <f ca="1"/>
        <v>46737</v>
      </c>
      <c r="C695" s="107">
        <f ca="1"/>
        <v>700.70000000000675</v>
      </c>
      <c r="D695" t="str">
        <f ca="1"/>
        <v>Acct  1 - US Bank</v>
      </c>
      <c r="F695" t="str">
        <f ca="1"/>
        <v>Paycheck</v>
      </c>
      <c r="G695" s="8">
        <f ca="1"/>
        <v>46738</v>
      </c>
      <c r="H695" s="107">
        <f ca="1"/>
        <v>18575.120000000006</v>
      </c>
      <c r="I695" s="107">
        <f ca="1"/>
        <v>-9047.61</v>
      </c>
      <c r="J695" s="107">
        <f ca="1"/>
        <v>40560.86</v>
      </c>
      <c r="K695" s="107">
        <f ca="1"/>
        <v>53168.37000000001</v>
      </c>
      <c r="L695" s="107">
        <f ca="1"/>
        <v>1840.7000000000066</v>
      </c>
      <c r="M695" s="107">
        <f ca="1"/>
        <v>16734.419999999998</v>
      </c>
      <c r="N695" s="107">
        <f ca="1"/>
        <v>28384.39</v>
      </c>
      <c r="O695" s="107">
        <f ca="1"/>
        <v>114.43</v>
      </c>
      <c r="P695" s="107">
        <f ca="1"/>
        <v>12062.04</v>
      </c>
      <c r="Q695" s="107">
        <f ca="1"/>
        <v>515.96</v>
      </c>
      <c r="R695" s="107">
        <f ca="1"/>
        <v>-5291.82</v>
      </c>
      <c r="S695" s="107">
        <f ca="1"/>
        <v>-4271.75</v>
      </c>
      <c r="T695" s="107">
        <f ca="1"/>
        <v>0</v>
      </c>
      <c r="U695" s="107">
        <f ca="1"/>
        <v>3080</v>
      </c>
      <c r="W695" t="str">
        <f ca="1"/>
        <v>Paycheck</v>
      </c>
      <c r="X695">
        <f ca="1"/>
        <v>46738</v>
      </c>
      <c r="Y695">
        <f ca="1"/>
        <v>1840.7000000000066</v>
      </c>
      <c r="Z695" t="str">
        <f ca="1"/>
        <v>Acct  1 - US Bank</v>
      </c>
      <c r="AA695" t="str">
        <f ca="1"/>
        <v>Paycheck</v>
      </c>
      <c r="AB695">
        <f ca="1"/>
        <v>46738</v>
      </c>
      <c r="AC695">
        <f ca="1"/>
        <v>16734.419999999998</v>
      </c>
      <c r="AD695" t="str">
        <f ca="1"/>
        <v>Acct  2 - Wells Fargo</v>
      </c>
      <c r="AE695" t="str">
        <f ca="1"/>
        <v>Paycheck</v>
      </c>
      <c r="AF695">
        <f ca="1"/>
        <v>46738</v>
      </c>
      <c r="AG695">
        <f ca="1"/>
        <v>28384.39</v>
      </c>
      <c r="AH695" t="str">
        <f ca="1"/>
        <v>Acct  3 - ADP</v>
      </c>
      <c r="AI695" t="str">
        <f ca="1"/>
        <v>Paycheck</v>
      </c>
      <c r="AJ695">
        <f ca="1"/>
        <v>46738</v>
      </c>
      <c r="AK695">
        <f ca="1"/>
        <v>114.43</v>
      </c>
      <c r="AL695" t="str">
        <f ca="1"/>
        <v>Acct  4 - Marcus</v>
      </c>
      <c r="AM695" t="str">
        <f ca="1"/>
        <v>Paycheck</v>
      </c>
      <c r="AN695">
        <f ca="1"/>
        <v>46738</v>
      </c>
      <c r="AO695">
        <f ca="1"/>
        <v>12062.04</v>
      </c>
      <c r="AP695" t="str">
        <f ca="1"/>
        <v>Acct  5 - T.Rowe Price</v>
      </c>
      <c r="AQ695" t="str">
        <f ca="1"/>
        <v>Paycheck</v>
      </c>
      <c r="AR695">
        <f ca="1"/>
        <v>46738</v>
      </c>
      <c r="AS695">
        <f ca="1"/>
        <v>515.96</v>
      </c>
      <c r="AT695" t="str">
        <f ca="1"/>
        <v>Acct  6 - Platinum</v>
      </c>
      <c r="AU695" t="str">
        <f ca="1"/>
        <v>Paycheck</v>
      </c>
      <c r="AV695">
        <f ca="1"/>
        <v>46738</v>
      </c>
      <c r="AW695">
        <f ca="1"/>
        <v>-5291.82</v>
      </c>
      <c r="AX695" t="str">
        <f ca="1"/>
        <v>Acct  7 - Visa Go</v>
      </c>
      <c r="AY695" t="str">
        <f ca="1"/>
        <v>Paycheck</v>
      </c>
      <c r="AZ695">
        <f ca="1"/>
        <v>46738</v>
      </c>
      <c r="BA695">
        <f ca="1"/>
        <v>-4271.75</v>
      </c>
      <c r="BB695" t="str">
        <f ca="1"/>
        <v>Acct  8 - CareCredit</v>
      </c>
      <c r="BC695" t="str">
        <f ca="1"/>
        <v>Paycheck</v>
      </c>
      <c r="BD695">
        <f ca="1"/>
        <v>46738</v>
      </c>
      <c r="BE695">
        <f ca="1"/>
        <v>0</v>
      </c>
      <c r="BF695" t="str">
        <f ca="1"/>
        <v>Acct  9 - Costco</v>
      </c>
      <c r="BG695" t="str">
        <f ca="1"/>
        <v>Paycheck</v>
      </c>
      <c r="BH695">
        <f ca="1"/>
        <v>46738</v>
      </c>
      <c r="BI695">
        <f ca="1"/>
        <v>3080</v>
      </c>
      <c r="BJ695" t="str">
        <f ca="1"/>
        <v xml:space="preserve">Acct 10 - </v>
      </c>
      <c r="BK695" t="str">
        <f ca="1"/>
        <v>Paycheck</v>
      </c>
      <c r="BL695">
        <f ca="1"/>
        <v>46738</v>
      </c>
      <c r="BM695">
        <f ca="1"/>
        <v>18575.120000000006</v>
      </c>
      <c r="BN695" t="str">
        <f ca="1"/>
        <v xml:space="preserve"> Checking</v>
      </c>
      <c r="BO695" t="str">
        <f ca="1"/>
        <v>Paycheck</v>
      </c>
      <c r="BP695">
        <f ca="1"/>
        <v>46738</v>
      </c>
      <c r="BQ695">
        <f ca="1"/>
        <v>-9047.61</v>
      </c>
      <c r="BR695" t="str">
        <f ca="1"/>
        <v xml:space="preserve"> Credit</v>
      </c>
      <c r="BS695" t="str">
        <f ca="1"/>
        <v>Paycheck</v>
      </c>
      <c r="BT695">
        <f ca="1"/>
        <v>46738</v>
      </c>
      <c r="BU695">
        <f ca="1"/>
        <v>40560.86</v>
      </c>
      <c r="BV695" t="str">
        <f ca="1"/>
        <v xml:space="preserve"> Savings</v>
      </c>
      <c r="BW695" t="str">
        <f ca="1"/>
        <v>Paycheck</v>
      </c>
      <c r="BX695">
        <f ca="1"/>
        <v>46738</v>
      </c>
      <c r="BY695">
        <f ca="1"/>
        <v>53168.37000000001</v>
      </c>
      <c r="BZ695" t="str">
        <f ca="1"/>
        <v xml:space="preserve"> Net Worth</v>
      </c>
    </row>
    <row r="696" spans="1:78" x14ac:dyDescent="0.25">
      <c r="A696" t="str">
        <f ca="1"/>
        <v>Paycheck</v>
      </c>
      <c r="B696" s="8">
        <f ca="1"/>
        <v>46738</v>
      </c>
      <c r="C696" s="107">
        <f ca="1"/>
        <v>1840.7000000000066</v>
      </c>
      <c r="D696" t="str">
        <f ca="1"/>
        <v>Acct  1 - US Bank</v>
      </c>
      <c r="F696" t="str">
        <f ca="1"/>
        <v>Ameritas</v>
      </c>
      <c r="G696" s="8">
        <f ca="1"/>
        <v>46738</v>
      </c>
      <c r="H696" s="107">
        <f ca="1"/>
        <v>18575.120000000006</v>
      </c>
      <c r="I696" s="107">
        <f ca="1"/>
        <v>-9047.61</v>
      </c>
      <c r="J696" s="107">
        <f ca="1"/>
        <v>40672.86</v>
      </c>
      <c r="K696" s="107">
        <f ca="1"/>
        <v>53280.37000000001</v>
      </c>
      <c r="L696" s="107">
        <f ca="1"/>
        <v>1840.7000000000066</v>
      </c>
      <c r="M696" s="107">
        <f ca="1"/>
        <v>16734.419999999998</v>
      </c>
      <c r="N696" s="107">
        <f ca="1"/>
        <v>28496.39</v>
      </c>
      <c r="O696" s="107">
        <f ca="1"/>
        <v>114.43</v>
      </c>
      <c r="P696" s="107">
        <f ca="1"/>
        <v>12062.04</v>
      </c>
      <c r="Q696" s="107">
        <f ca="1"/>
        <v>515.96</v>
      </c>
      <c r="R696" s="107">
        <f ca="1"/>
        <v>-5291.82</v>
      </c>
      <c r="S696" s="107">
        <f ca="1"/>
        <v>-4271.75</v>
      </c>
      <c r="T696" s="107">
        <f ca="1"/>
        <v>0</v>
      </c>
      <c r="U696" s="107">
        <f ca="1"/>
        <v>3080</v>
      </c>
      <c r="W696" t="str">
        <f ca="1"/>
        <v>Ameritas</v>
      </c>
      <c r="X696">
        <f ca="1"/>
        <v>46738</v>
      </c>
      <c r="Y696">
        <f ca="1"/>
        <v>1840.7000000000066</v>
      </c>
      <c r="Z696" t="str">
        <f ca="1"/>
        <v>Acct  1 - US Bank</v>
      </c>
      <c r="AA696" t="str">
        <f ca="1"/>
        <v>Ameritas</v>
      </c>
      <c r="AB696">
        <f ca="1"/>
        <v>46738</v>
      </c>
      <c r="AC696">
        <f ca="1"/>
        <v>16734.419999999998</v>
      </c>
      <c r="AD696" t="str">
        <f ca="1"/>
        <v>Acct  2 - Wells Fargo</v>
      </c>
      <c r="AE696" t="str">
        <f ca="1"/>
        <v>Ameritas</v>
      </c>
      <c r="AF696">
        <f ca="1"/>
        <v>46738</v>
      </c>
      <c r="AG696">
        <f ca="1"/>
        <v>28496.39</v>
      </c>
      <c r="AH696" t="str">
        <f ca="1"/>
        <v>Acct  3 - ADP</v>
      </c>
      <c r="AI696" t="str">
        <f ca="1"/>
        <v>Ameritas</v>
      </c>
      <c r="AJ696">
        <f ca="1"/>
        <v>46738</v>
      </c>
      <c r="AK696">
        <f ca="1"/>
        <v>114.43</v>
      </c>
      <c r="AL696" t="str">
        <f ca="1"/>
        <v>Acct  4 - Marcus</v>
      </c>
      <c r="AM696" t="str">
        <f ca="1"/>
        <v>Ameritas</v>
      </c>
      <c r="AN696">
        <f ca="1"/>
        <v>46738</v>
      </c>
      <c r="AO696">
        <f ca="1"/>
        <v>12062.04</v>
      </c>
      <c r="AP696" t="str">
        <f ca="1"/>
        <v>Acct  5 - T.Rowe Price</v>
      </c>
      <c r="AQ696" t="str">
        <f ca="1"/>
        <v>Ameritas</v>
      </c>
      <c r="AR696">
        <f ca="1"/>
        <v>46738</v>
      </c>
      <c r="AS696">
        <f ca="1"/>
        <v>515.96</v>
      </c>
      <c r="AT696" t="str">
        <f ca="1"/>
        <v>Acct  6 - Platinum</v>
      </c>
      <c r="AU696" t="str">
        <f ca="1"/>
        <v>Ameritas</v>
      </c>
      <c r="AV696">
        <f ca="1"/>
        <v>46738</v>
      </c>
      <c r="AW696">
        <f ca="1"/>
        <v>-5291.82</v>
      </c>
      <c r="AX696" t="str">
        <f ca="1"/>
        <v>Acct  7 - Visa Go</v>
      </c>
      <c r="AY696" t="str">
        <f ca="1"/>
        <v>Ameritas</v>
      </c>
      <c r="AZ696">
        <f ca="1"/>
        <v>46738</v>
      </c>
      <c r="BA696">
        <f ca="1"/>
        <v>-4271.75</v>
      </c>
      <c r="BB696" t="str">
        <f ca="1"/>
        <v>Acct  8 - CareCredit</v>
      </c>
      <c r="BC696" t="str">
        <f ca="1"/>
        <v>Ameritas</v>
      </c>
      <c r="BD696">
        <f ca="1"/>
        <v>46738</v>
      </c>
      <c r="BE696">
        <f ca="1"/>
        <v>0</v>
      </c>
      <c r="BF696" t="str">
        <f ca="1"/>
        <v>Acct  9 - Costco</v>
      </c>
      <c r="BG696" t="str">
        <f ca="1"/>
        <v>Ameritas</v>
      </c>
      <c r="BH696">
        <f ca="1"/>
        <v>46738</v>
      </c>
      <c r="BI696">
        <f ca="1"/>
        <v>3080</v>
      </c>
      <c r="BJ696" t="str">
        <f ca="1"/>
        <v xml:space="preserve">Acct 10 - </v>
      </c>
      <c r="BK696" t="str">
        <f ca="1"/>
        <v>Ameritas</v>
      </c>
      <c r="BL696">
        <f ca="1"/>
        <v>46738</v>
      </c>
      <c r="BM696">
        <f ca="1"/>
        <v>18575.120000000006</v>
      </c>
      <c r="BN696" t="str">
        <f ca="1"/>
        <v xml:space="preserve"> Checking</v>
      </c>
      <c r="BO696" t="str">
        <f ca="1"/>
        <v>Ameritas</v>
      </c>
      <c r="BP696">
        <f ca="1"/>
        <v>46738</v>
      </c>
      <c r="BQ696">
        <f ca="1"/>
        <v>-9047.61</v>
      </c>
      <c r="BR696" t="str">
        <f ca="1"/>
        <v xml:space="preserve"> Credit</v>
      </c>
      <c r="BS696" t="str">
        <f ca="1"/>
        <v>Ameritas</v>
      </c>
      <c r="BT696">
        <f ca="1"/>
        <v>46738</v>
      </c>
      <c r="BU696">
        <f ca="1"/>
        <v>40672.86</v>
      </c>
      <c r="BV696" t="str">
        <f ca="1"/>
        <v xml:space="preserve"> Savings</v>
      </c>
      <c r="BW696" t="str">
        <f ca="1"/>
        <v>Ameritas</v>
      </c>
      <c r="BX696">
        <f ca="1"/>
        <v>46738</v>
      </c>
      <c r="BY696">
        <f ca="1"/>
        <v>53280.37000000001</v>
      </c>
      <c r="BZ696" t="str">
        <f ca="1"/>
        <v xml:space="preserve"> Net Worth</v>
      </c>
    </row>
    <row r="697" spans="1:78" x14ac:dyDescent="0.25">
      <c r="A697" t="str">
        <f ca="1"/>
        <v>Ameritas</v>
      </c>
      <c r="B697" s="8">
        <f ca="1"/>
        <v>46738</v>
      </c>
      <c r="C697" s="107">
        <f ca="1"/>
        <v>1840.7000000000066</v>
      </c>
      <c r="D697" t="str">
        <f ca="1"/>
        <v>Acct  1 - US Bank</v>
      </c>
      <c r="F697" t="str">
        <f ca="1"/>
        <v>Groceries</v>
      </c>
      <c r="G697" s="8">
        <f ca="1"/>
        <v>46739</v>
      </c>
      <c r="H697" s="107">
        <f ca="1"/>
        <v>18375.120000000006</v>
      </c>
      <c r="I697" s="107">
        <f ca="1"/>
        <v>-9047.61</v>
      </c>
      <c r="J697" s="107">
        <f ca="1"/>
        <v>40672.86</v>
      </c>
      <c r="K697" s="107">
        <f ca="1"/>
        <v>53080.37000000001</v>
      </c>
      <c r="L697" s="107">
        <f ca="1"/>
        <v>1840.7000000000066</v>
      </c>
      <c r="M697" s="107">
        <f ca="1"/>
        <v>16534.419999999998</v>
      </c>
      <c r="N697" s="107">
        <f ca="1"/>
        <v>28496.39</v>
      </c>
      <c r="O697" s="107">
        <f ca="1"/>
        <v>114.43</v>
      </c>
      <c r="P697" s="107">
        <f ca="1"/>
        <v>12062.04</v>
      </c>
      <c r="Q697" s="107">
        <f ca="1"/>
        <v>515.96</v>
      </c>
      <c r="R697" s="107">
        <f ca="1"/>
        <v>-5291.82</v>
      </c>
      <c r="S697" s="107">
        <f ca="1"/>
        <v>-4271.75</v>
      </c>
      <c r="T697" s="107">
        <f ca="1"/>
        <v>0</v>
      </c>
      <c r="U697" s="107">
        <f ca="1"/>
        <v>3080</v>
      </c>
      <c r="W697" t="str">
        <f ca="1"/>
        <v>Groceries</v>
      </c>
      <c r="X697">
        <f ca="1"/>
        <v>46739</v>
      </c>
      <c r="Y697">
        <f ca="1"/>
        <v>1840.7000000000066</v>
      </c>
      <c r="Z697" t="str">
        <f ca="1"/>
        <v>Acct  1 - US Bank</v>
      </c>
      <c r="AA697" t="str">
        <f ca="1"/>
        <v>Groceries</v>
      </c>
      <c r="AB697">
        <f ca="1"/>
        <v>46739</v>
      </c>
      <c r="AC697">
        <f ca="1"/>
        <v>16534.419999999998</v>
      </c>
      <c r="AD697" t="str">
        <f ca="1"/>
        <v>Acct  2 - Wells Fargo</v>
      </c>
      <c r="AE697" t="str">
        <f ca="1"/>
        <v>Groceries</v>
      </c>
      <c r="AF697">
        <f ca="1"/>
        <v>46739</v>
      </c>
      <c r="AG697">
        <f ca="1"/>
        <v>28496.39</v>
      </c>
      <c r="AH697" t="str">
        <f ca="1"/>
        <v>Acct  3 - ADP</v>
      </c>
      <c r="AI697" t="str">
        <f ca="1"/>
        <v>Groceries</v>
      </c>
      <c r="AJ697">
        <f ca="1"/>
        <v>46739</v>
      </c>
      <c r="AK697">
        <f ca="1"/>
        <v>114.43</v>
      </c>
      <c r="AL697" t="str">
        <f ca="1"/>
        <v>Acct  4 - Marcus</v>
      </c>
      <c r="AM697" t="str">
        <f ca="1"/>
        <v>Groceries</v>
      </c>
      <c r="AN697">
        <f ca="1"/>
        <v>46739</v>
      </c>
      <c r="AO697">
        <f ca="1"/>
        <v>12062.04</v>
      </c>
      <c r="AP697" t="str">
        <f ca="1"/>
        <v>Acct  5 - T.Rowe Price</v>
      </c>
      <c r="AQ697" t="str">
        <f ca="1"/>
        <v>Groceries</v>
      </c>
      <c r="AR697">
        <f ca="1"/>
        <v>46739</v>
      </c>
      <c r="AS697">
        <f ca="1"/>
        <v>515.96</v>
      </c>
      <c r="AT697" t="str">
        <f ca="1"/>
        <v>Acct  6 - Platinum</v>
      </c>
      <c r="AU697" t="str">
        <f ca="1"/>
        <v>Groceries</v>
      </c>
      <c r="AV697">
        <f ca="1"/>
        <v>46739</v>
      </c>
      <c r="AW697">
        <f ca="1"/>
        <v>-5291.82</v>
      </c>
      <c r="AX697" t="str">
        <f ca="1"/>
        <v>Acct  7 - Visa Go</v>
      </c>
      <c r="AY697" t="str">
        <f ca="1"/>
        <v>Groceries</v>
      </c>
      <c r="AZ697">
        <f ca="1"/>
        <v>46739</v>
      </c>
      <c r="BA697">
        <f ca="1"/>
        <v>-4271.75</v>
      </c>
      <c r="BB697" t="str">
        <f ca="1"/>
        <v>Acct  8 - CareCredit</v>
      </c>
      <c r="BC697" t="str">
        <f ca="1"/>
        <v>Groceries</v>
      </c>
      <c r="BD697">
        <f ca="1"/>
        <v>46739</v>
      </c>
      <c r="BE697">
        <f ca="1"/>
        <v>0</v>
      </c>
      <c r="BF697" t="str">
        <f ca="1"/>
        <v>Acct  9 - Costco</v>
      </c>
      <c r="BG697" t="str">
        <f ca="1"/>
        <v>Groceries</v>
      </c>
      <c r="BH697">
        <f ca="1"/>
        <v>46739</v>
      </c>
      <c r="BI697">
        <f ca="1"/>
        <v>3080</v>
      </c>
      <c r="BJ697" t="str">
        <f ca="1"/>
        <v xml:space="preserve">Acct 10 - </v>
      </c>
      <c r="BK697" t="str">
        <f ca="1"/>
        <v>Groceries</v>
      </c>
      <c r="BL697">
        <f ca="1"/>
        <v>46739</v>
      </c>
      <c r="BM697">
        <f ca="1"/>
        <v>18375.120000000006</v>
      </c>
      <c r="BN697" t="str">
        <f ca="1"/>
        <v xml:space="preserve"> Checking</v>
      </c>
      <c r="BO697" t="str">
        <f ca="1"/>
        <v>Groceries</v>
      </c>
      <c r="BP697">
        <f ca="1"/>
        <v>46739</v>
      </c>
      <c r="BQ697">
        <f ca="1"/>
        <v>-9047.61</v>
      </c>
      <c r="BR697" t="str">
        <f ca="1"/>
        <v xml:space="preserve"> Credit</v>
      </c>
      <c r="BS697" t="str">
        <f ca="1"/>
        <v>Groceries</v>
      </c>
      <c r="BT697">
        <f ca="1"/>
        <v>46739</v>
      </c>
      <c r="BU697">
        <f ca="1"/>
        <v>40672.86</v>
      </c>
      <c r="BV697" t="str">
        <f ca="1"/>
        <v xml:space="preserve"> Savings</v>
      </c>
      <c r="BW697" t="str">
        <f ca="1"/>
        <v>Groceries</v>
      </c>
      <c r="BX697">
        <f ca="1"/>
        <v>46739</v>
      </c>
      <c r="BY697">
        <f ca="1"/>
        <v>53080.37000000001</v>
      </c>
      <c r="BZ697" t="str">
        <f ca="1"/>
        <v xml:space="preserve"> Net Worth</v>
      </c>
    </row>
    <row r="698" spans="1:78" x14ac:dyDescent="0.25">
      <c r="A698" t="str">
        <f ca="1"/>
        <v>Groceries</v>
      </c>
      <c r="B698" s="8">
        <f ca="1"/>
        <v>46739</v>
      </c>
      <c r="C698" s="107">
        <f ca="1"/>
        <v>1840.7000000000066</v>
      </c>
      <c r="D698" t="str">
        <f ca="1"/>
        <v>Acct  1 - US Bank</v>
      </c>
      <c r="F698" t="str">
        <f ca="1"/>
        <v>Food &amp; Drinks</v>
      </c>
      <c r="G698" s="8">
        <f ca="1"/>
        <v>46739</v>
      </c>
      <c r="H698" s="107">
        <f ca="1"/>
        <v>18175.120000000006</v>
      </c>
      <c r="I698" s="107">
        <f ca="1"/>
        <v>-9047.61</v>
      </c>
      <c r="J698" s="107">
        <f ca="1"/>
        <v>40672.86</v>
      </c>
      <c r="K698" s="107">
        <f ca="1"/>
        <v>52880.37000000001</v>
      </c>
      <c r="L698" s="107">
        <f ca="1"/>
        <v>1840.7000000000066</v>
      </c>
      <c r="M698" s="107">
        <f ca="1"/>
        <v>16334.419999999998</v>
      </c>
      <c r="N698" s="107">
        <f ca="1"/>
        <v>28496.39</v>
      </c>
      <c r="O698" s="107">
        <f ca="1"/>
        <v>114.43</v>
      </c>
      <c r="P698" s="107">
        <f ca="1"/>
        <v>12062.04</v>
      </c>
      <c r="Q698" s="107">
        <f ca="1"/>
        <v>515.96</v>
      </c>
      <c r="R698" s="107">
        <f ca="1"/>
        <v>-5291.82</v>
      </c>
      <c r="S698" s="107">
        <f ca="1"/>
        <v>-4271.75</v>
      </c>
      <c r="T698" s="107">
        <f ca="1"/>
        <v>0</v>
      </c>
      <c r="U698" s="107">
        <f ca="1"/>
        <v>3080</v>
      </c>
      <c r="W698" t="str">
        <f ca="1"/>
        <v>Food &amp; Drinks</v>
      </c>
      <c r="X698">
        <f ca="1"/>
        <v>46739</v>
      </c>
      <c r="Y698">
        <f ca="1"/>
        <v>1840.7000000000066</v>
      </c>
      <c r="Z698" t="str">
        <f ca="1"/>
        <v>Acct  1 - US Bank</v>
      </c>
      <c r="AA698" t="str">
        <f ca="1"/>
        <v>Food &amp; Drinks</v>
      </c>
      <c r="AB698">
        <f ca="1"/>
        <v>46739</v>
      </c>
      <c r="AC698">
        <f ca="1"/>
        <v>16334.419999999998</v>
      </c>
      <c r="AD698" t="str">
        <f ca="1"/>
        <v>Acct  2 - Wells Fargo</v>
      </c>
      <c r="AE698" t="str">
        <f ca="1"/>
        <v>Food &amp; Drinks</v>
      </c>
      <c r="AF698">
        <f ca="1"/>
        <v>46739</v>
      </c>
      <c r="AG698">
        <f ca="1"/>
        <v>28496.39</v>
      </c>
      <c r="AH698" t="str">
        <f ca="1"/>
        <v>Acct  3 - ADP</v>
      </c>
      <c r="AI698" t="str">
        <f ca="1"/>
        <v>Food &amp; Drinks</v>
      </c>
      <c r="AJ698">
        <f ca="1"/>
        <v>46739</v>
      </c>
      <c r="AK698">
        <f ca="1"/>
        <v>114.43</v>
      </c>
      <c r="AL698" t="str">
        <f ca="1"/>
        <v>Acct  4 - Marcus</v>
      </c>
      <c r="AM698" t="str">
        <f ca="1"/>
        <v>Food &amp; Drinks</v>
      </c>
      <c r="AN698">
        <f ca="1"/>
        <v>46739</v>
      </c>
      <c r="AO698">
        <f ca="1"/>
        <v>12062.04</v>
      </c>
      <c r="AP698" t="str">
        <f ca="1"/>
        <v>Acct  5 - T.Rowe Price</v>
      </c>
      <c r="AQ698" t="str">
        <f ca="1"/>
        <v>Food &amp; Drinks</v>
      </c>
      <c r="AR698">
        <f ca="1"/>
        <v>46739</v>
      </c>
      <c r="AS698">
        <f ca="1"/>
        <v>515.96</v>
      </c>
      <c r="AT698" t="str">
        <f ca="1"/>
        <v>Acct  6 - Platinum</v>
      </c>
      <c r="AU698" t="str">
        <f ca="1"/>
        <v>Food &amp; Drinks</v>
      </c>
      <c r="AV698">
        <f ca="1"/>
        <v>46739</v>
      </c>
      <c r="AW698">
        <f ca="1"/>
        <v>-5291.82</v>
      </c>
      <c r="AX698" t="str">
        <f ca="1"/>
        <v>Acct  7 - Visa Go</v>
      </c>
      <c r="AY698" t="str">
        <f ca="1"/>
        <v>Food &amp; Drinks</v>
      </c>
      <c r="AZ698">
        <f ca="1"/>
        <v>46739</v>
      </c>
      <c r="BA698">
        <f ca="1"/>
        <v>-4271.75</v>
      </c>
      <c r="BB698" t="str">
        <f ca="1"/>
        <v>Acct  8 - CareCredit</v>
      </c>
      <c r="BC698" t="str">
        <f ca="1"/>
        <v>Food &amp; Drinks</v>
      </c>
      <c r="BD698">
        <f ca="1"/>
        <v>46739</v>
      </c>
      <c r="BE698">
        <f ca="1"/>
        <v>0</v>
      </c>
      <c r="BF698" t="str">
        <f ca="1"/>
        <v>Acct  9 - Costco</v>
      </c>
      <c r="BG698" t="str">
        <f ca="1"/>
        <v>Food &amp; Drinks</v>
      </c>
      <c r="BH698">
        <f ca="1"/>
        <v>46739</v>
      </c>
      <c r="BI698">
        <f ca="1"/>
        <v>3080</v>
      </c>
      <c r="BJ698" t="str">
        <f ca="1"/>
        <v xml:space="preserve">Acct 10 - </v>
      </c>
      <c r="BK698" t="str">
        <f ca="1"/>
        <v>Food &amp; Drinks</v>
      </c>
      <c r="BL698">
        <f ca="1"/>
        <v>46739</v>
      </c>
      <c r="BM698">
        <f ca="1"/>
        <v>18175.120000000006</v>
      </c>
      <c r="BN698" t="str">
        <f ca="1"/>
        <v xml:space="preserve"> Checking</v>
      </c>
      <c r="BO698" t="str">
        <f ca="1"/>
        <v>Food &amp; Drinks</v>
      </c>
      <c r="BP698">
        <f ca="1"/>
        <v>46739</v>
      </c>
      <c r="BQ698">
        <f ca="1"/>
        <v>-9047.61</v>
      </c>
      <c r="BR698" t="str">
        <f ca="1"/>
        <v xml:space="preserve"> Credit</v>
      </c>
      <c r="BS698" t="str">
        <f ca="1"/>
        <v>Food &amp; Drinks</v>
      </c>
      <c r="BT698">
        <f ca="1"/>
        <v>46739</v>
      </c>
      <c r="BU698">
        <f ca="1"/>
        <v>40672.86</v>
      </c>
      <c r="BV698" t="str">
        <f ca="1"/>
        <v xml:space="preserve"> Savings</v>
      </c>
      <c r="BW698" t="str">
        <f ca="1"/>
        <v>Food &amp; Drinks</v>
      </c>
      <c r="BX698">
        <f ca="1"/>
        <v>46739</v>
      </c>
      <c r="BY698">
        <f ca="1"/>
        <v>52880.37000000001</v>
      </c>
      <c r="BZ698" t="str">
        <f ca="1"/>
        <v xml:space="preserve"> Net Worth</v>
      </c>
    </row>
    <row r="699" spans="1:78" x14ac:dyDescent="0.25">
      <c r="A699" t="str">
        <f ca="1"/>
        <v>Food &amp; Drinks</v>
      </c>
      <c r="B699" s="8">
        <f ca="1"/>
        <v>46739</v>
      </c>
      <c r="C699" s="107">
        <f ca="1"/>
        <v>1840.7000000000066</v>
      </c>
      <c r="D699" t="str">
        <f ca="1"/>
        <v>Acct  1 - US Bank</v>
      </c>
      <c r="F699" t="str">
        <f ca="1"/>
        <v>Netflix</v>
      </c>
      <c r="G699" s="8">
        <f ca="1"/>
        <v>46741</v>
      </c>
      <c r="H699" s="107">
        <f ca="1"/>
        <v>18150.130000000005</v>
      </c>
      <c r="I699" s="107">
        <f ca="1"/>
        <v>-9047.61</v>
      </c>
      <c r="J699" s="107">
        <f ca="1"/>
        <v>40672.86</v>
      </c>
      <c r="K699" s="107">
        <f ca="1"/>
        <v>52855.380000000005</v>
      </c>
      <c r="L699" s="107">
        <f ca="1"/>
        <v>1815.7100000000066</v>
      </c>
      <c r="M699" s="107">
        <f ca="1"/>
        <v>16334.419999999998</v>
      </c>
      <c r="N699" s="107">
        <f ca="1"/>
        <v>28496.39</v>
      </c>
      <c r="O699" s="107">
        <f ca="1"/>
        <v>114.43</v>
      </c>
      <c r="P699" s="107">
        <f ca="1"/>
        <v>12062.04</v>
      </c>
      <c r="Q699" s="107">
        <f ca="1"/>
        <v>515.96</v>
      </c>
      <c r="R699" s="107">
        <f ca="1"/>
        <v>-5291.82</v>
      </c>
      <c r="S699" s="107">
        <f ca="1"/>
        <v>-4271.75</v>
      </c>
      <c r="T699" s="107">
        <f ca="1"/>
        <v>0</v>
      </c>
      <c r="U699" s="107">
        <f ca="1"/>
        <v>3080</v>
      </c>
      <c r="W699" t="str">
        <f ca="1"/>
        <v>Netflix</v>
      </c>
      <c r="X699">
        <f ca="1"/>
        <v>46741</v>
      </c>
      <c r="Y699">
        <f ca="1"/>
        <v>1815.7100000000066</v>
      </c>
      <c r="Z699" t="str">
        <f ca="1"/>
        <v>Acct  1 - US Bank</v>
      </c>
      <c r="AA699" t="str">
        <f ca="1"/>
        <v>Netflix</v>
      </c>
      <c r="AB699">
        <f ca="1"/>
        <v>46741</v>
      </c>
      <c r="AC699">
        <f ca="1"/>
        <v>16334.419999999998</v>
      </c>
      <c r="AD699" t="str">
        <f ca="1"/>
        <v>Acct  2 - Wells Fargo</v>
      </c>
      <c r="AE699" t="str">
        <f ca="1"/>
        <v>Netflix</v>
      </c>
      <c r="AF699">
        <f ca="1"/>
        <v>46741</v>
      </c>
      <c r="AG699">
        <f ca="1"/>
        <v>28496.39</v>
      </c>
      <c r="AH699" t="str">
        <f ca="1"/>
        <v>Acct  3 - ADP</v>
      </c>
      <c r="AI699" t="str">
        <f ca="1"/>
        <v>Netflix</v>
      </c>
      <c r="AJ699">
        <f ca="1"/>
        <v>46741</v>
      </c>
      <c r="AK699">
        <f ca="1"/>
        <v>114.43</v>
      </c>
      <c r="AL699" t="str">
        <f ca="1"/>
        <v>Acct  4 - Marcus</v>
      </c>
      <c r="AM699" t="str">
        <f ca="1"/>
        <v>Netflix</v>
      </c>
      <c r="AN699">
        <f ca="1"/>
        <v>46741</v>
      </c>
      <c r="AO699">
        <f ca="1"/>
        <v>12062.04</v>
      </c>
      <c r="AP699" t="str">
        <f ca="1"/>
        <v>Acct  5 - T.Rowe Price</v>
      </c>
      <c r="AQ699" t="str">
        <f ca="1"/>
        <v>Netflix</v>
      </c>
      <c r="AR699">
        <f ca="1"/>
        <v>46741</v>
      </c>
      <c r="AS699">
        <f ca="1"/>
        <v>515.96</v>
      </c>
      <c r="AT699" t="str">
        <f ca="1"/>
        <v>Acct  6 - Platinum</v>
      </c>
      <c r="AU699" t="str">
        <f ca="1"/>
        <v>Netflix</v>
      </c>
      <c r="AV699">
        <f ca="1"/>
        <v>46741</v>
      </c>
      <c r="AW699">
        <f ca="1"/>
        <v>-5291.82</v>
      </c>
      <c r="AX699" t="str">
        <f ca="1"/>
        <v>Acct  7 - Visa Go</v>
      </c>
      <c r="AY699" t="str">
        <f ca="1"/>
        <v>Netflix</v>
      </c>
      <c r="AZ699">
        <f ca="1"/>
        <v>46741</v>
      </c>
      <c r="BA699">
        <f ca="1"/>
        <v>-4271.75</v>
      </c>
      <c r="BB699" t="str">
        <f ca="1"/>
        <v>Acct  8 - CareCredit</v>
      </c>
      <c r="BC699" t="str">
        <f ca="1"/>
        <v>Netflix</v>
      </c>
      <c r="BD699">
        <f ca="1"/>
        <v>46741</v>
      </c>
      <c r="BE699">
        <f ca="1"/>
        <v>0</v>
      </c>
      <c r="BF699" t="str">
        <f ca="1"/>
        <v>Acct  9 - Costco</v>
      </c>
      <c r="BG699" t="str">
        <f ca="1"/>
        <v>Netflix</v>
      </c>
      <c r="BH699">
        <f ca="1"/>
        <v>46741</v>
      </c>
      <c r="BI699">
        <f ca="1"/>
        <v>3080</v>
      </c>
      <c r="BJ699" t="str">
        <f ca="1"/>
        <v xml:space="preserve">Acct 10 - </v>
      </c>
      <c r="BK699" t="str">
        <f ca="1"/>
        <v>Netflix</v>
      </c>
      <c r="BL699">
        <f ca="1"/>
        <v>46741</v>
      </c>
      <c r="BM699">
        <f ca="1"/>
        <v>18150.130000000005</v>
      </c>
      <c r="BN699" t="str">
        <f ca="1"/>
        <v xml:space="preserve"> Checking</v>
      </c>
      <c r="BO699" t="str">
        <f ca="1"/>
        <v>Netflix</v>
      </c>
      <c r="BP699">
        <f ca="1"/>
        <v>46741</v>
      </c>
      <c r="BQ699">
        <f ca="1"/>
        <v>-9047.61</v>
      </c>
      <c r="BR699" t="str">
        <f ca="1"/>
        <v xml:space="preserve"> Credit</v>
      </c>
      <c r="BS699" t="str">
        <f ca="1"/>
        <v>Netflix</v>
      </c>
      <c r="BT699">
        <f ca="1"/>
        <v>46741</v>
      </c>
      <c r="BU699">
        <f ca="1"/>
        <v>40672.86</v>
      </c>
      <c r="BV699" t="str">
        <f ca="1"/>
        <v xml:space="preserve"> Savings</v>
      </c>
      <c r="BW699" t="str">
        <f ca="1"/>
        <v>Netflix</v>
      </c>
      <c r="BX699">
        <f ca="1"/>
        <v>46741</v>
      </c>
      <c r="BY699">
        <f ca="1"/>
        <v>52855.380000000005</v>
      </c>
      <c r="BZ699" t="str">
        <f ca="1"/>
        <v xml:space="preserve"> Net Worth</v>
      </c>
    </row>
    <row r="700" spans="1:78" x14ac:dyDescent="0.25">
      <c r="A700" t="str">
        <f ca="1"/>
        <v>Netflix</v>
      </c>
      <c r="B700" s="8">
        <f ca="1"/>
        <v>46741</v>
      </c>
      <c r="C700" s="107">
        <f ca="1"/>
        <v>1815.7100000000066</v>
      </c>
      <c r="D700" t="str">
        <f ca="1"/>
        <v>Acct  1 - US Bank</v>
      </c>
      <c r="F700" t="str">
        <f ca="1"/>
        <v>Renters</v>
      </c>
      <c r="G700" s="8">
        <f ca="1"/>
        <v>46742</v>
      </c>
      <c r="H700" s="107">
        <f ca="1"/>
        <v>18139.210000000006</v>
      </c>
      <c r="I700" s="107">
        <f ca="1"/>
        <v>-9047.61</v>
      </c>
      <c r="J700" s="107">
        <f ca="1"/>
        <v>40672.86</v>
      </c>
      <c r="K700" s="107">
        <f ca="1"/>
        <v>52844.460000000006</v>
      </c>
      <c r="L700" s="107">
        <f ca="1"/>
        <v>1804.7900000000066</v>
      </c>
      <c r="M700" s="107">
        <f ca="1"/>
        <v>16334.419999999998</v>
      </c>
      <c r="N700" s="107">
        <f ca="1"/>
        <v>28496.39</v>
      </c>
      <c r="O700" s="107">
        <f ca="1"/>
        <v>114.43</v>
      </c>
      <c r="P700" s="107">
        <f ca="1"/>
        <v>12062.04</v>
      </c>
      <c r="Q700" s="107">
        <f ca="1"/>
        <v>515.96</v>
      </c>
      <c r="R700" s="107">
        <f ca="1"/>
        <v>-5291.82</v>
      </c>
      <c r="S700" s="107">
        <f ca="1"/>
        <v>-4271.75</v>
      </c>
      <c r="T700" s="107">
        <f ca="1"/>
        <v>0</v>
      </c>
      <c r="U700" s="107">
        <f ca="1"/>
        <v>3080</v>
      </c>
      <c r="W700" t="str">
        <f ca="1"/>
        <v>Renters</v>
      </c>
      <c r="X700">
        <f ca="1"/>
        <v>46742</v>
      </c>
      <c r="Y700">
        <f ca="1"/>
        <v>1804.7900000000066</v>
      </c>
      <c r="Z700" t="str">
        <f ca="1"/>
        <v>Acct  1 - US Bank</v>
      </c>
      <c r="AA700" t="str">
        <f ca="1"/>
        <v>Renters</v>
      </c>
      <c r="AB700">
        <f ca="1"/>
        <v>46742</v>
      </c>
      <c r="AC700">
        <f ca="1"/>
        <v>16334.419999999998</v>
      </c>
      <c r="AD700" t="str">
        <f ca="1"/>
        <v>Acct  2 - Wells Fargo</v>
      </c>
      <c r="AE700" t="str">
        <f ca="1"/>
        <v>Renters</v>
      </c>
      <c r="AF700">
        <f ca="1"/>
        <v>46742</v>
      </c>
      <c r="AG700">
        <f ca="1"/>
        <v>28496.39</v>
      </c>
      <c r="AH700" t="str">
        <f ca="1"/>
        <v>Acct  3 - ADP</v>
      </c>
      <c r="AI700" t="str">
        <f ca="1"/>
        <v>Renters</v>
      </c>
      <c r="AJ700">
        <f ca="1"/>
        <v>46742</v>
      </c>
      <c r="AK700">
        <f ca="1"/>
        <v>114.43</v>
      </c>
      <c r="AL700" t="str">
        <f ca="1"/>
        <v>Acct  4 - Marcus</v>
      </c>
      <c r="AM700" t="str">
        <f ca="1"/>
        <v>Renters</v>
      </c>
      <c r="AN700">
        <f ca="1"/>
        <v>46742</v>
      </c>
      <c r="AO700">
        <f ca="1"/>
        <v>12062.04</v>
      </c>
      <c r="AP700" t="str">
        <f ca="1"/>
        <v>Acct  5 - T.Rowe Price</v>
      </c>
      <c r="AQ700" t="str">
        <f ca="1"/>
        <v>Renters</v>
      </c>
      <c r="AR700">
        <f ca="1"/>
        <v>46742</v>
      </c>
      <c r="AS700">
        <f ca="1"/>
        <v>515.96</v>
      </c>
      <c r="AT700" t="str">
        <f ca="1"/>
        <v>Acct  6 - Platinum</v>
      </c>
      <c r="AU700" t="str">
        <f ca="1"/>
        <v>Renters</v>
      </c>
      <c r="AV700">
        <f ca="1"/>
        <v>46742</v>
      </c>
      <c r="AW700">
        <f ca="1"/>
        <v>-5291.82</v>
      </c>
      <c r="AX700" t="str">
        <f ca="1"/>
        <v>Acct  7 - Visa Go</v>
      </c>
      <c r="AY700" t="str">
        <f ca="1"/>
        <v>Renters</v>
      </c>
      <c r="AZ700">
        <f ca="1"/>
        <v>46742</v>
      </c>
      <c r="BA700">
        <f ca="1"/>
        <v>-4271.75</v>
      </c>
      <c r="BB700" t="str">
        <f ca="1"/>
        <v>Acct  8 - CareCredit</v>
      </c>
      <c r="BC700" t="str">
        <f ca="1"/>
        <v>Renters</v>
      </c>
      <c r="BD700">
        <f ca="1"/>
        <v>46742</v>
      </c>
      <c r="BE700">
        <f ca="1"/>
        <v>0</v>
      </c>
      <c r="BF700" t="str">
        <f ca="1"/>
        <v>Acct  9 - Costco</v>
      </c>
      <c r="BG700" t="str">
        <f ca="1"/>
        <v>Renters</v>
      </c>
      <c r="BH700">
        <f ca="1"/>
        <v>46742</v>
      </c>
      <c r="BI700">
        <f ca="1"/>
        <v>3080</v>
      </c>
      <c r="BJ700" t="str">
        <f ca="1"/>
        <v xml:space="preserve">Acct 10 - </v>
      </c>
      <c r="BK700" t="str">
        <f ca="1"/>
        <v>Renters</v>
      </c>
      <c r="BL700">
        <f ca="1"/>
        <v>46742</v>
      </c>
      <c r="BM700">
        <f ca="1"/>
        <v>18139.210000000006</v>
      </c>
      <c r="BN700" t="str">
        <f ca="1"/>
        <v xml:space="preserve"> Checking</v>
      </c>
      <c r="BO700" t="str">
        <f ca="1"/>
        <v>Renters</v>
      </c>
      <c r="BP700">
        <f ca="1"/>
        <v>46742</v>
      </c>
      <c r="BQ700">
        <f ca="1"/>
        <v>-9047.61</v>
      </c>
      <c r="BR700" t="str">
        <f ca="1"/>
        <v xml:space="preserve"> Credit</v>
      </c>
      <c r="BS700" t="str">
        <f ca="1"/>
        <v>Renters</v>
      </c>
      <c r="BT700">
        <f ca="1"/>
        <v>46742</v>
      </c>
      <c r="BU700">
        <f ca="1"/>
        <v>40672.86</v>
      </c>
      <c r="BV700" t="str">
        <f ca="1"/>
        <v xml:space="preserve"> Savings</v>
      </c>
      <c r="BW700" t="str">
        <f ca="1"/>
        <v>Renters</v>
      </c>
      <c r="BX700">
        <f ca="1"/>
        <v>46742</v>
      </c>
      <c r="BY700">
        <f ca="1"/>
        <v>52844.460000000006</v>
      </c>
      <c r="BZ700" t="str">
        <f ca="1"/>
        <v xml:space="preserve"> Net Worth</v>
      </c>
    </row>
    <row r="701" spans="1:78" x14ac:dyDescent="0.25">
      <c r="A701" t="str">
        <f ca="1"/>
        <v>Renters</v>
      </c>
      <c r="B701" s="8">
        <f ca="1"/>
        <v>46742</v>
      </c>
      <c r="C701" s="107">
        <f ca="1"/>
        <v>1804.7900000000066</v>
      </c>
      <c r="D701" t="str">
        <f ca="1"/>
        <v>Acct  1 - US Bank</v>
      </c>
      <c r="F701" t="str">
        <f ca="1"/>
        <v>Sniffies</v>
      </c>
      <c r="G701" s="8">
        <f ca="1"/>
        <v>46742</v>
      </c>
      <c r="H701" s="107">
        <f ca="1"/>
        <v>18079.270000000004</v>
      </c>
      <c r="I701" s="107">
        <f ca="1"/>
        <v>-9047.61</v>
      </c>
      <c r="J701" s="107">
        <f ca="1"/>
        <v>40672.86</v>
      </c>
      <c r="K701" s="107">
        <f ca="1"/>
        <v>52784.520000000004</v>
      </c>
      <c r="L701" s="107">
        <f ca="1"/>
        <v>1744.8500000000065</v>
      </c>
      <c r="M701" s="107">
        <f ca="1"/>
        <v>16334.419999999998</v>
      </c>
      <c r="N701" s="107">
        <f ca="1"/>
        <v>28496.39</v>
      </c>
      <c r="O701" s="107">
        <f ca="1"/>
        <v>114.43</v>
      </c>
      <c r="P701" s="107">
        <f ca="1"/>
        <v>12062.04</v>
      </c>
      <c r="Q701" s="107">
        <f ca="1"/>
        <v>515.96</v>
      </c>
      <c r="R701" s="107">
        <f ca="1"/>
        <v>-5291.82</v>
      </c>
      <c r="S701" s="107">
        <f ca="1"/>
        <v>-4271.75</v>
      </c>
      <c r="T701" s="107">
        <f ca="1"/>
        <v>0</v>
      </c>
      <c r="U701" s="107">
        <f ca="1"/>
        <v>3080</v>
      </c>
      <c r="W701" t="str">
        <f ca="1"/>
        <v>Sniffies</v>
      </c>
      <c r="X701">
        <f ca="1"/>
        <v>46742</v>
      </c>
      <c r="Y701">
        <f ca="1"/>
        <v>1744.8500000000065</v>
      </c>
      <c r="Z701" t="str">
        <f ca="1"/>
        <v>Acct  1 - US Bank</v>
      </c>
      <c r="AA701" t="str">
        <f ca="1"/>
        <v>Sniffies</v>
      </c>
      <c r="AB701">
        <f ca="1"/>
        <v>46742</v>
      </c>
      <c r="AC701">
        <f ca="1"/>
        <v>16334.419999999998</v>
      </c>
      <c r="AD701" t="str">
        <f ca="1"/>
        <v>Acct  2 - Wells Fargo</v>
      </c>
      <c r="AE701" t="str">
        <f ca="1"/>
        <v>Sniffies</v>
      </c>
      <c r="AF701">
        <f ca="1"/>
        <v>46742</v>
      </c>
      <c r="AG701">
        <f ca="1"/>
        <v>28496.39</v>
      </c>
      <c r="AH701" t="str">
        <f ca="1"/>
        <v>Acct  3 - ADP</v>
      </c>
      <c r="AI701" t="str">
        <f ca="1"/>
        <v>Sniffies</v>
      </c>
      <c r="AJ701">
        <f ca="1"/>
        <v>46742</v>
      </c>
      <c r="AK701">
        <f ca="1"/>
        <v>114.43</v>
      </c>
      <c r="AL701" t="str">
        <f ca="1"/>
        <v>Acct  4 - Marcus</v>
      </c>
      <c r="AM701" t="str">
        <f ca="1"/>
        <v>Sniffies</v>
      </c>
      <c r="AN701">
        <f ca="1"/>
        <v>46742</v>
      </c>
      <c r="AO701">
        <f ca="1"/>
        <v>12062.04</v>
      </c>
      <c r="AP701" t="str">
        <f ca="1"/>
        <v>Acct  5 - T.Rowe Price</v>
      </c>
      <c r="AQ701" t="str">
        <f ca="1"/>
        <v>Sniffies</v>
      </c>
      <c r="AR701">
        <f ca="1"/>
        <v>46742</v>
      </c>
      <c r="AS701">
        <f ca="1"/>
        <v>515.96</v>
      </c>
      <c r="AT701" t="str">
        <f ca="1"/>
        <v>Acct  6 - Platinum</v>
      </c>
      <c r="AU701" t="str">
        <f ca="1"/>
        <v>Sniffies</v>
      </c>
      <c r="AV701">
        <f ca="1"/>
        <v>46742</v>
      </c>
      <c r="AW701">
        <f ca="1"/>
        <v>-5291.82</v>
      </c>
      <c r="AX701" t="str">
        <f ca="1"/>
        <v>Acct  7 - Visa Go</v>
      </c>
      <c r="AY701" t="str">
        <f ca="1"/>
        <v>Sniffies</v>
      </c>
      <c r="AZ701">
        <f ca="1"/>
        <v>46742</v>
      </c>
      <c r="BA701">
        <f ca="1"/>
        <v>-4271.75</v>
      </c>
      <c r="BB701" t="str">
        <f ca="1"/>
        <v>Acct  8 - CareCredit</v>
      </c>
      <c r="BC701" t="str">
        <f ca="1"/>
        <v>Sniffies</v>
      </c>
      <c r="BD701">
        <f ca="1"/>
        <v>46742</v>
      </c>
      <c r="BE701">
        <f ca="1"/>
        <v>0</v>
      </c>
      <c r="BF701" t="str">
        <f ca="1"/>
        <v>Acct  9 - Costco</v>
      </c>
      <c r="BG701" t="str">
        <f ca="1"/>
        <v>Sniffies</v>
      </c>
      <c r="BH701">
        <f ca="1"/>
        <v>46742</v>
      </c>
      <c r="BI701">
        <f ca="1"/>
        <v>3080</v>
      </c>
      <c r="BJ701" t="str">
        <f ca="1"/>
        <v xml:space="preserve">Acct 10 - </v>
      </c>
      <c r="BK701" t="str">
        <f ca="1"/>
        <v>Sniffies</v>
      </c>
      <c r="BL701">
        <f ca="1"/>
        <v>46742</v>
      </c>
      <c r="BM701">
        <f ca="1"/>
        <v>18079.270000000004</v>
      </c>
      <c r="BN701" t="str">
        <f ca="1"/>
        <v xml:space="preserve"> Checking</v>
      </c>
      <c r="BO701" t="str">
        <f ca="1"/>
        <v>Sniffies</v>
      </c>
      <c r="BP701">
        <f ca="1"/>
        <v>46742</v>
      </c>
      <c r="BQ701">
        <f ca="1"/>
        <v>-9047.61</v>
      </c>
      <c r="BR701" t="str">
        <f ca="1"/>
        <v xml:space="preserve"> Credit</v>
      </c>
      <c r="BS701" t="str">
        <f ca="1"/>
        <v>Sniffies</v>
      </c>
      <c r="BT701">
        <f ca="1"/>
        <v>46742</v>
      </c>
      <c r="BU701">
        <f ca="1"/>
        <v>40672.86</v>
      </c>
      <c r="BV701" t="str">
        <f ca="1"/>
        <v xml:space="preserve"> Savings</v>
      </c>
      <c r="BW701" t="str">
        <f ca="1"/>
        <v>Sniffies</v>
      </c>
      <c r="BX701">
        <f ca="1"/>
        <v>46742</v>
      </c>
      <c r="BY701">
        <f ca="1"/>
        <v>52784.520000000004</v>
      </c>
      <c r="BZ701" t="str">
        <f ca="1"/>
        <v xml:space="preserve"> Net Worth</v>
      </c>
    </row>
    <row r="702" spans="1:78" x14ac:dyDescent="0.25">
      <c r="A702" t="str">
        <f ca="1"/>
        <v>Sniffies</v>
      </c>
      <c r="B702" s="8">
        <f ca="1"/>
        <v>46742</v>
      </c>
      <c r="C702" s="107">
        <f ca="1"/>
        <v>1744.8500000000065</v>
      </c>
      <c r="D702" t="str">
        <f ca="1"/>
        <v>Acct  1 - US Bank</v>
      </c>
      <c r="F702" t="str">
        <f ca="1"/>
        <v>Cese Transfer</v>
      </c>
      <c r="G702" s="8">
        <f ca="1"/>
        <v>46746</v>
      </c>
      <c r="H702" s="107">
        <f ca="1"/>
        <v>18221.270000000004</v>
      </c>
      <c r="I702" s="107">
        <f ca="1"/>
        <v>-9047.61</v>
      </c>
      <c r="J702" s="107">
        <f ca="1"/>
        <v>40672.86</v>
      </c>
      <c r="K702" s="107">
        <f ca="1"/>
        <v>52926.520000000004</v>
      </c>
      <c r="L702" s="107">
        <f ca="1"/>
        <v>1886.8500000000065</v>
      </c>
      <c r="M702" s="107">
        <f ca="1"/>
        <v>16334.419999999998</v>
      </c>
      <c r="N702" s="107">
        <f ca="1"/>
        <v>28496.39</v>
      </c>
      <c r="O702" s="107">
        <f ca="1"/>
        <v>114.43</v>
      </c>
      <c r="P702" s="107">
        <f ca="1"/>
        <v>12062.04</v>
      </c>
      <c r="Q702" s="107">
        <f ca="1"/>
        <v>515.96</v>
      </c>
      <c r="R702" s="107">
        <f ca="1"/>
        <v>-5291.82</v>
      </c>
      <c r="S702" s="107">
        <f ca="1"/>
        <v>-4271.75</v>
      </c>
      <c r="T702" s="107">
        <f ca="1"/>
        <v>0</v>
      </c>
      <c r="U702" s="107">
        <f ca="1"/>
        <v>3080</v>
      </c>
      <c r="W702" t="str">
        <f ca="1"/>
        <v>Cese Transfer</v>
      </c>
      <c r="X702">
        <f ca="1"/>
        <v>46746</v>
      </c>
      <c r="Y702">
        <f ca="1"/>
        <v>1886.8500000000065</v>
      </c>
      <c r="Z702" t="str">
        <f ca="1"/>
        <v>Acct  1 - US Bank</v>
      </c>
      <c r="AA702" t="str">
        <f ca="1"/>
        <v>Cese Transfer</v>
      </c>
      <c r="AB702">
        <f ca="1"/>
        <v>46746</v>
      </c>
      <c r="AC702">
        <f ca="1"/>
        <v>16334.419999999998</v>
      </c>
      <c r="AD702" t="str">
        <f ca="1"/>
        <v>Acct  2 - Wells Fargo</v>
      </c>
      <c r="AE702" t="str">
        <f ca="1"/>
        <v>Cese Transfer</v>
      </c>
      <c r="AF702">
        <f ca="1"/>
        <v>46746</v>
      </c>
      <c r="AG702">
        <f ca="1"/>
        <v>28496.39</v>
      </c>
      <c r="AH702" t="str">
        <f ca="1"/>
        <v>Acct  3 - ADP</v>
      </c>
      <c r="AI702" t="str">
        <f ca="1"/>
        <v>Cese Transfer</v>
      </c>
      <c r="AJ702">
        <f ca="1"/>
        <v>46746</v>
      </c>
      <c r="AK702">
        <f ca="1"/>
        <v>114.43</v>
      </c>
      <c r="AL702" t="str">
        <f ca="1"/>
        <v>Acct  4 - Marcus</v>
      </c>
      <c r="AM702" t="str">
        <f ca="1"/>
        <v>Cese Transfer</v>
      </c>
      <c r="AN702">
        <f ca="1"/>
        <v>46746</v>
      </c>
      <c r="AO702">
        <f ca="1"/>
        <v>12062.04</v>
      </c>
      <c r="AP702" t="str">
        <f ca="1"/>
        <v>Acct  5 - T.Rowe Price</v>
      </c>
      <c r="AQ702" t="str">
        <f ca="1"/>
        <v>Cese Transfer</v>
      </c>
      <c r="AR702">
        <f ca="1"/>
        <v>46746</v>
      </c>
      <c r="AS702">
        <f ca="1"/>
        <v>515.96</v>
      </c>
      <c r="AT702" t="str">
        <f ca="1"/>
        <v>Acct  6 - Platinum</v>
      </c>
      <c r="AU702" t="str">
        <f ca="1"/>
        <v>Cese Transfer</v>
      </c>
      <c r="AV702">
        <f ca="1"/>
        <v>46746</v>
      </c>
      <c r="AW702">
        <f ca="1"/>
        <v>-5291.82</v>
      </c>
      <c r="AX702" t="str">
        <f ca="1"/>
        <v>Acct  7 - Visa Go</v>
      </c>
      <c r="AY702" t="str">
        <f ca="1"/>
        <v>Cese Transfer</v>
      </c>
      <c r="AZ702">
        <f ca="1"/>
        <v>46746</v>
      </c>
      <c r="BA702">
        <f ca="1"/>
        <v>-4271.75</v>
      </c>
      <c r="BB702" t="str">
        <f ca="1"/>
        <v>Acct  8 - CareCredit</v>
      </c>
      <c r="BC702" t="str">
        <f ca="1"/>
        <v>Cese Transfer</v>
      </c>
      <c r="BD702">
        <f ca="1"/>
        <v>46746</v>
      </c>
      <c r="BE702">
        <f ca="1"/>
        <v>0</v>
      </c>
      <c r="BF702" t="str">
        <f ca="1"/>
        <v>Acct  9 - Costco</v>
      </c>
      <c r="BG702" t="str">
        <f ca="1"/>
        <v>Cese Transfer</v>
      </c>
      <c r="BH702">
        <f ca="1"/>
        <v>46746</v>
      </c>
      <c r="BI702">
        <f ca="1"/>
        <v>3080</v>
      </c>
      <c r="BJ702" t="str">
        <f ca="1"/>
        <v xml:space="preserve">Acct 10 - </v>
      </c>
      <c r="BK702" t="str">
        <f ca="1"/>
        <v>Cese Transfer</v>
      </c>
      <c r="BL702">
        <f ca="1"/>
        <v>46746</v>
      </c>
      <c r="BM702">
        <f ca="1"/>
        <v>18221.270000000004</v>
      </c>
      <c r="BN702" t="str">
        <f ca="1"/>
        <v xml:space="preserve"> Checking</v>
      </c>
      <c r="BO702" t="str">
        <f ca="1"/>
        <v>Cese Transfer</v>
      </c>
      <c r="BP702">
        <f ca="1"/>
        <v>46746</v>
      </c>
      <c r="BQ702">
        <f ca="1"/>
        <v>-9047.61</v>
      </c>
      <c r="BR702" t="str">
        <f ca="1"/>
        <v xml:space="preserve"> Credit</v>
      </c>
      <c r="BS702" t="str">
        <f ca="1"/>
        <v>Cese Transfer</v>
      </c>
      <c r="BT702">
        <f ca="1"/>
        <v>46746</v>
      </c>
      <c r="BU702">
        <f ca="1"/>
        <v>40672.86</v>
      </c>
      <c r="BV702" t="str">
        <f ca="1"/>
        <v xml:space="preserve"> Savings</v>
      </c>
      <c r="BW702" t="str">
        <f ca="1"/>
        <v>Cese Transfer</v>
      </c>
      <c r="BX702">
        <f ca="1"/>
        <v>46746</v>
      </c>
      <c r="BY702">
        <f ca="1"/>
        <v>52926.520000000004</v>
      </c>
      <c r="BZ702" t="str">
        <f ca="1"/>
        <v xml:space="preserve"> Net Worth</v>
      </c>
    </row>
    <row r="703" spans="1:78" x14ac:dyDescent="0.25">
      <c r="A703" t="str">
        <f ca="1"/>
        <v>Cese Transfer</v>
      </c>
      <c r="B703" s="8">
        <f ca="1"/>
        <v>46746</v>
      </c>
      <c r="C703" s="107">
        <f ca="1"/>
        <v>1886.8500000000065</v>
      </c>
      <c r="D703" t="str">
        <f ca="1"/>
        <v>Acct  1 - US Bank</v>
      </c>
      <c r="F703" t="str">
        <f ca="1"/>
        <v>Internet</v>
      </c>
      <c r="G703" s="8">
        <f ca="1"/>
        <v>46747</v>
      </c>
      <c r="H703" s="107">
        <f ca="1"/>
        <v>18221.270000000004</v>
      </c>
      <c r="I703" s="107">
        <f ca="1"/>
        <v>-9047.61</v>
      </c>
      <c r="J703" s="107">
        <f ca="1"/>
        <v>40672.86</v>
      </c>
      <c r="K703" s="107">
        <f ca="1"/>
        <v>52926.520000000004</v>
      </c>
      <c r="L703" s="107">
        <f ca="1"/>
        <v>1886.8500000000065</v>
      </c>
      <c r="M703" s="107">
        <f ca="1"/>
        <v>16334.419999999998</v>
      </c>
      <c r="N703" s="107">
        <f ca="1"/>
        <v>28496.39</v>
      </c>
      <c r="O703" s="107">
        <f ca="1"/>
        <v>114.43</v>
      </c>
      <c r="P703" s="107">
        <f ca="1"/>
        <v>12062.04</v>
      </c>
      <c r="Q703" s="107">
        <f ca="1"/>
        <v>515.96</v>
      </c>
      <c r="R703" s="107">
        <f ca="1"/>
        <v>-5291.82</v>
      </c>
      <c r="S703" s="107">
        <f ca="1"/>
        <v>-4271.75</v>
      </c>
      <c r="T703" s="107">
        <f ca="1"/>
        <v>0</v>
      </c>
      <c r="U703" s="107">
        <f ca="1"/>
        <v>3080</v>
      </c>
      <c r="W703" t="str">
        <f ca="1"/>
        <v>Internet</v>
      </c>
      <c r="X703">
        <f ca="1"/>
        <v>46747</v>
      </c>
      <c r="Y703">
        <f ca="1"/>
        <v>1886.8500000000065</v>
      </c>
      <c r="Z703" t="str">
        <f ca="1"/>
        <v>Acct  1 - US Bank</v>
      </c>
      <c r="AA703" t="str">
        <f ca="1"/>
        <v>Internet</v>
      </c>
      <c r="AB703">
        <f ca="1"/>
        <v>46747</v>
      </c>
      <c r="AC703">
        <f ca="1"/>
        <v>16334.419999999998</v>
      </c>
      <c r="AD703" t="str">
        <f ca="1"/>
        <v>Acct  2 - Wells Fargo</v>
      </c>
      <c r="AE703" t="str">
        <f ca="1"/>
        <v>Internet</v>
      </c>
      <c r="AF703">
        <f ca="1"/>
        <v>46747</v>
      </c>
      <c r="AG703">
        <f ca="1"/>
        <v>28496.39</v>
      </c>
      <c r="AH703" t="str">
        <f ca="1"/>
        <v>Acct  3 - ADP</v>
      </c>
      <c r="AI703" t="str">
        <f ca="1"/>
        <v>Internet</v>
      </c>
      <c r="AJ703">
        <f ca="1"/>
        <v>46747</v>
      </c>
      <c r="AK703">
        <f ca="1"/>
        <v>114.43</v>
      </c>
      <c r="AL703" t="str">
        <f ca="1"/>
        <v>Acct  4 - Marcus</v>
      </c>
      <c r="AM703" t="str">
        <f ca="1"/>
        <v>Internet</v>
      </c>
      <c r="AN703">
        <f ca="1"/>
        <v>46747</v>
      </c>
      <c r="AO703">
        <f ca="1"/>
        <v>12062.04</v>
      </c>
      <c r="AP703" t="str">
        <f ca="1"/>
        <v>Acct  5 - T.Rowe Price</v>
      </c>
      <c r="AQ703" t="str">
        <f ca="1"/>
        <v>Internet</v>
      </c>
      <c r="AR703">
        <f ca="1"/>
        <v>46747</v>
      </c>
      <c r="AS703">
        <f ca="1"/>
        <v>515.96</v>
      </c>
      <c r="AT703" t="str">
        <f ca="1"/>
        <v>Acct  6 - Platinum</v>
      </c>
      <c r="AU703" t="str">
        <f ca="1"/>
        <v>Internet</v>
      </c>
      <c r="AV703">
        <f ca="1"/>
        <v>46747</v>
      </c>
      <c r="AW703">
        <f ca="1"/>
        <v>-5291.82</v>
      </c>
      <c r="AX703" t="str">
        <f ca="1"/>
        <v>Acct  7 - Visa Go</v>
      </c>
      <c r="AY703" t="str">
        <f ca="1"/>
        <v>Internet</v>
      </c>
      <c r="AZ703">
        <f ca="1"/>
        <v>46747</v>
      </c>
      <c r="BA703">
        <f ca="1"/>
        <v>-4271.75</v>
      </c>
      <c r="BB703" t="str">
        <f ca="1"/>
        <v>Acct  8 - CareCredit</v>
      </c>
      <c r="BC703" t="str">
        <f ca="1"/>
        <v>Internet</v>
      </c>
      <c r="BD703">
        <f ca="1"/>
        <v>46747</v>
      </c>
      <c r="BE703">
        <f ca="1"/>
        <v>0</v>
      </c>
      <c r="BF703" t="str">
        <f ca="1"/>
        <v>Acct  9 - Costco</v>
      </c>
      <c r="BG703" t="str">
        <f ca="1"/>
        <v>Internet</v>
      </c>
      <c r="BH703">
        <f ca="1"/>
        <v>46747</v>
      </c>
      <c r="BI703">
        <f ca="1"/>
        <v>3080</v>
      </c>
      <c r="BJ703" t="str">
        <f ca="1"/>
        <v xml:space="preserve">Acct 10 - </v>
      </c>
      <c r="BK703" t="str">
        <f ca="1"/>
        <v>Internet</v>
      </c>
      <c r="BL703">
        <f ca="1"/>
        <v>46747</v>
      </c>
      <c r="BM703">
        <f ca="1"/>
        <v>18221.270000000004</v>
      </c>
      <c r="BN703" t="str">
        <f ca="1"/>
        <v xml:space="preserve"> Checking</v>
      </c>
      <c r="BO703" t="str">
        <f ca="1"/>
        <v>Internet</v>
      </c>
      <c r="BP703">
        <f ca="1"/>
        <v>46747</v>
      </c>
      <c r="BQ703">
        <f ca="1"/>
        <v>-9047.61</v>
      </c>
      <c r="BR703" t="str">
        <f ca="1"/>
        <v xml:space="preserve"> Credit</v>
      </c>
      <c r="BS703" t="str">
        <f ca="1"/>
        <v>Internet</v>
      </c>
      <c r="BT703">
        <f ca="1"/>
        <v>46747</v>
      </c>
      <c r="BU703">
        <f ca="1"/>
        <v>40672.86</v>
      </c>
      <c r="BV703" t="str">
        <f ca="1"/>
        <v xml:space="preserve"> Savings</v>
      </c>
      <c r="BW703" t="str">
        <f ca="1"/>
        <v>Internet</v>
      </c>
      <c r="BX703">
        <f ca="1"/>
        <v>46747</v>
      </c>
      <c r="BY703">
        <f ca="1"/>
        <v>52926.520000000004</v>
      </c>
      <c r="BZ703" t="str">
        <f ca="1"/>
        <v xml:space="preserve"> Net Worth</v>
      </c>
    </row>
    <row r="704" spans="1:78" x14ac:dyDescent="0.25">
      <c r="A704" t="str">
        <f ca="1"/>
        <v>Internet</v>
      </c>
      <c r="B704" s="8">
        <f ca="1"/>
        <v>46747</v>
      </c>
      <c r="C704" s="107">
        <f ca="1"/>
        <v>1886.8500000000065</v>
      </c>
      <c r="D704" t="str">
        <f ca="1"/>
        <v>Acct  1 - US Bank</v>
      </c>
      <c r="F704" t="str">
        <f ca="1"/>
        <v>Windsurf</v>
      </c>
      <c r="G704" s="8">
        <f ca="1"/>
        <v>46747</v>
      </c>
      <c r="H704" s="107">
        <f ca="1"/>
        <v>18206.270000000004</v>
      </c>
      <c r="I704" s="107">
        <f ca="1"/>
        <v>-9047.61</v>
      </c>
      <c r="J704" s="107">
        <f ca="1"/>
        <v>40672.86</v>
      </c>
      <c r="K704" s="107">
        <f ca="1"/>
        <v>52911.520000000004</v>
      </c>
      <c r="L704" s="107">
        <f ca="1"/>
        <v>1871.8500000000065</v>
      </c>
      <c r="M704" s="107">
        <f ca="1"/>
        <v>16334.419999999998</v>
      </c>
      <c r="N704" s="107">
        <f ca="1"/>
        <v>28496.39</v>
      </c>
      <c r="O704" s="107">
        <f ca="1"/>
        <v>114.43</v>
      </c>
      <c r="P704" s="107">
        <f ca="1"/>
        <v>12062.04</v>
      </c>
      <c r="Q704" s="107">
        <f ca="1"/>
        <v>515.96</v>
      </c>
      <c r="R704" s="107">
        <f ca="1"/>
        <v>-5291.82</v>
      </c>
      <c r="S704" s="107">
        <f ca="1"/>
        <v>-4271.75</v>
      </c>
      <c r="T704" s="107">
        <f ca="1"/>
        <v>0</v>
      </c>
      <c r="U704" s="107">
        <f ca="1"/>
        <v>3080</v>
      </c>
      <c r="W704" t="str">
        <f ca="1"/>
        <v>Windsurf</v>
      </c>
      <c r="X704">
        <f ca="1"/>
        <v>46747</v>
      </c>
      <c r="Y704">
        <f ca="1"/>
        <v>1871.8500000000065</v>
      </c>
      <c r="Z704" t="str">
        <f ca="1"/>
        <v>Acct  1 - US Bank</v>
      </c>
      <c r="AA704" t="str">
        <f ca="1"/>
        <v>Windsurf</v>
      </c>
      <c r="AB704">
        <f ca="1"/>
        <v>46747</v>
      </c>
      <c r="AC704">
        <f ca="1"/>
        <v>16334.419999999998</v>
      </c>
      <c r="AD704" t="str">
        <f ca="1"/>
        <v>Acct  2 - Wells Fargo</v>
      </c>
      <c r="AE704" t="str">
        <f ca="1"/>
        <v>Windsurf</v>
      </c>
      <c r="AF704">
        <f ca="1"/>
        <v>46747</v>
      </c>
      <c r="AG704">
        <f ca="1"/>
        <v>28496.39</v>
      </c>
      <c r="AH704" t="str">
        <f ca="1"/>
        <v>Acct  3 - ADP</v>
      </c>
      <c r="AI704" t="str">
        <f ca="1"/>
        <v>Windsurf</v>
      </c>
      <c r="AJ704">
        <f ca="1"/>
        <v>46747</v>
      </c>
      <c r="AK704">
        <f ca="1"/>
        <v>114.43</v>
      </c>
      <c r="AL704" t="str">
        <f ca="1"/>
        <v>Acct  4 - Marcus</v>
      </c>
      <c r="AM704" t="str">
        <f ca="1"/>
        <v>Windsurf</v>
      </c>
      <c r="AN704">
        <f ca="1"/>
        <v>46747</v>
      </c>
      <c r="AO704">
        <f ca="1"/>
        <v>12062.04</v>
      </c>
      <c r="AP704" t="str">
        <f ca="1"/>
        <v>Acct  5 - T.Rowe Price</v>
      </c>
      <c r="AQ704" t="str">
        <f ca="1"/>
        <v>Windsurf</v>
      </c>
      <c r="AR704">
        <f ca="1"/>
        <v>46747</v>
      </c>
      <c r="AS704">
        <f ca="1"/>
        <v>515.96</v>
      </c>
      <c r="AT704" t="str">
        <f ca="1"/>
        <v>Acct  6 - Platinum</v>
      </c>
      <c r="AU704" t="str">
        <f ca="1"/>
        <v>Windsurf</v>
      </c>
      <c r="AV704">
        <f ca="1"/>
        <v>46747</v>
      </c>
      <c r="AW704">
        <f ca="1"/>
        <v>-5291.82</v>
      </c>
      <c r="AX704" t="str">
        <f ca="1"/>
        <v>Acct  7 - Visa Go</v>
      </c>
      <c r="AY704" t="str">
        <f ca="1"/>
        <v>Windsurf</v>
      </c>
      <c r="AZ704">
        <f ca="1"/>
        <v>46747</v>
      </c>
      <c r="BA704">
        <f ca="1"/>
        <v>-4271.75</v>
      </c>
      <c r="BB704" t="str">
        <f ca="1"/>
        <v>Acct  8 - CareCredit</v>
      </c>
      <c r="BC704" t="str">
        <f ca="1"/>
        <v>Windsurf</v>
      </c>
      <c r="BD704">
        <f ca="1"/>
        <v>46747</v>
      </c>
      <c r="BE704">
        <f ca="1"/>
        <v>0</v>
      </c>
      <c r="BF704" t="str">
        <f ca="1"/>
        <v>Acct  9 - Costco</v>
      </c>
      <c r="BG704" t="str">
        <f ca="1"/>
        <v>Windsurf</v>
      </c>
      <c r="BH704">
        <f ca="1"/>
        <v>46747</v>
      </c>
      <c r="BI704">
        <f ca="1"/>
        <v>3080</v>
      </c>
      <c r="BJ704" t="str">
        <f ca="1"/>
        <v xml:space="preserve">Acct 10 - </v>
      </c>
      <c r="BK704" t="str">
        <f ca="1"/>
        <v>Windsurf</v>
      </c>
      <c r="BL704">
        <f ca="1"/>
        <v>46747</v>
      </c>
      <c r="BM704">
        <f ca="1"/>
        <v>18206.270000000004</v>
      </c>
      <c r="BN704" t="str">
        <f ca="1"/>
        <v xml:space="preserve"> Checking</v>
      </c>
      <c r="BO704" t="str">
        <f ca="1"/>
        <v>Windsurf</v>
      </c>
      <c r="BP704">
        <f ca="1"/>
        <v>46747</v>
      </c>
      <c r="BQ704">
        <f ca="1"/>
        <v>-9047.61</v>
      </c>
      <c r="BR704" t="str">
        <f ca="1"/>
        <v xml:space="preserve"> Credit</v>
      </c>
      <c r="BS704" t="str">
        <f ca="1"/>
        <v>Windsurf</v>
      </c>
      <c r="BT704">
        <f ca="1"/>
        <v>46747</v>
      </c>
      <c r="BU704">
        <f ca="1"/>
        <v>40672.86</v>
      </c>
      <c r="BV704" t="str">
        <f ca="1"/>
        <v xml:space="preserve"> Savings</v>
      </c>
      <c r="BW704" t="str">
        <f ca="1"/>
        <v>Windsurf</v>
      </c>
      <c r="BX704">
        <f ca="1"/>
        <v>46747</v>
      </c>
      <c r="BY704">
        <f ca="1"/>
        <v>52911.520000000004</v>
      </c>
      <c r="BZ704" t="str">
        <f ca="1"/>
        <v xml:space="preserve"> Net Worth</v>
      </c>
    </row>
    <row r="705" spans="1:78" x14ac:dyDescent="0.25">
      <c r="A705" t="str">
        <f ca="1"/>
        <v>Windsurf</v>
      </c>
      <c r="B705" s="8">
        <f ca="1"/>
        <v>46747</v>
      </c>
      <c r="C705" s="107">
        <f ca="1"/>
        <v>1871.8500000000065</v>
      </c>
      <c r="D705" t="str">
        <f ca="1"/>
        <v>Acct  1 - US Bank</v>
      </c>
      <c r="F705" t="str">
        <f ca="1"/>
        <v>Tidal</v>
      </c>
      <c r="G705" s="8">
        <f ca="1"/>
        <v>46748</v>
      </c>
      <c r="H705" s="107">
        <f ca="1"/>
        <v>18195.280000000006</v>
      </c>
      <c r="I705" s="107">
        <f ca="1"/>
        <v>-9047.61</v>
      </c>
      <c r="J705" s="107">
        <f ca="1"/>
        <v>40672.86</v>
      </c>
      <c r="K705" s="107">
        <f ca="1"/>
        <v>52900.530000000006</v>
      </c>
      <c r="L705" s="107">
        <f ca="1"/>
        <v>1860.8600000000065</v>
      </c>
      <c r="M705" s="107">
        <f ca="1"/>
        <v>16334.419999999998</v>
      </c>
      <c r="N705" s="107">
        <f ca="1"/>
        <v>28496.39</v>
      </c>
      <c r="O705" s="107">
        <f ca="1"/>
        <v>114.43</v>
      </c>
      <c r="P705" s="107">
        <f ca="1"/>
        <v>12062.04</v>
      </c>
      <c r="Q705" s="107">
        <f ca="1"/>
        <v>515.96</v>
      </c>
      <c r="R705" s="107">
        <f ca="1"/>
        <v>-5291.82</v>
      </c>
      <c r="S705" s="107">
        <f ca="1"/>
        <v>-4271.75</v>
      </c>
      <c r="T705" s="107">
        <f ca="1"/>
        <v>0</v>
      </c>
      <c r="U705" s="107">
        <f ca="1"/>
        <v>3080</v>
      </c>
      <c r="W705" t="str">
        <f ca="1"/>
        <v>Tidal</v>
      </c>
      <c r="X705">
        <f ca="1"/>
        <v>46748</v>
      </c>
      <c r="Y705">
        <f ca="1"/>
        <v>1860.8600000000065</v>
      </c>
      <c r="Z705" t="str">
        <f ca="1"/>
        <v>Acct  1 - US Bank</v>
      </c>
      <c r="AA705" t="str">
        <f ca="1"/>
        <v>Tidal</v>
      </c>
      <c r="AB705">
        <f ca="1"/>
        <v>46748</v>
      </c>
      <c r="AC705">
        <f ca="1"/>
        <v>16334.419999999998</v>
      </c>
      <c r="AD705" t="str">
        <f ca="1"/>
        <v>Acct  2 - Wells Fargo</v>
      </c>
      <c r="AE705" t="str">
        <f ca="1"/>
        <v>Tidal</v>
      </c>
      <c r="AF705">
        <f ca="1"/>
        <v>46748</v>
      </c>
      <c r="AG705">
        <f ca="1"/>
        <v>28496.39</v>
      </c>
      <c r="AH705" t="str">
        <f ca="1"/>
        <v>Acct  3 - ADP</v>
      </c>
      <c r="AI705" t="str">
        <f ca="1"/>
        <v>Tidal</v>
      </c>
      <c r="AJ705">
        <f ca="1"/>
        <v>46748</v>
      </c>
      <c r="AK705">
        <f ca="1"/>
        <v>114.43</v>
      </c>
      <c r="AL705" t="str">
        <f ca="1"/>
        <v>Acct  4 - Marcus</v>
      </c>
      <c r="AM705" t="str">
        <f ca="1"/>
        <v>Tidal</v>
      </c>
      <c r="AN705">
        <f ca="1"/>
        <v>46748</v>
      </c>
      <c r="AO705">
        <f ca="1"/>
        <v>12062.04</v>
      </c>
      <c r="AP705" t="str">
        <f ca="1"/>
        <v>Acct  5 - T.Rowe Price</v>
      </c>
      <c r="AQ705" t="str">
        <f ca="1"/>
        <v>Tidal</v>
      </c>
      <c r="AR705">
        <f ca="1"/>
        <v>46748</v>
      </c>
      <c r="AS705">
        <f ca="1"/>
        <v>515.96</v>
      </c>
      <c r="AT705" t="str">
        <f ca="1"/>
        <v>Acct  6 - Platinum</v>
      </c>
      <c r="AU705" t="str">
        <f ca="1"/>
        <v>Tidal</v>
      </c>
      <c r="AV705">
        <f ca="1"/>
        <v>46748</v>
      </c>
      <c r="AW705">
        <f ca="1"/>
        <v>-5291.82</v>
      </c>
      <c r="AX705" t="str">
        <f ca="1"/>
        <v>Acct  7 - Visa Go</v>
      </c>
      <c r="AY705" t="str">
        <f ca="1"/>
        <v>Tidal</v>
      </c>
      <c r="AZ705">
        <f ca="1"/>
        <v>46748</v>
      </c>
      <c r="BA705">
        <f ca="1"/>
        <v>-4271.75</v>
      </c>
      <c r="BB705" t="str">
        <f ca="1"/>
        <v>Acct  8 - CareCredit</v>
      </c>
      <c r="BC705" t="str">
        <f ca="1"/>
        <v>Tidal</v>
      </c>
      <c r="BD705">
        <f ca="1"/>
        <v>46748</v>
      </c>
      <c r="BE705">
        <f ca="1"/>
        <v>0</v>
      </c>
      <c r="BF705" t="str">
        <f ca="1"/>
        <v>Acct  9 - Costco</v>
      </c>
      <c r="BG705" t="str">
        <f ca="1"/>
        <v>Tidal</v>
      </c>
      <c r="BH705">
        <f ca="1"/>
        <v>46748</v>
      </c>
      <c r="BI705">
        <f ca="1"/>
        <v>3080</v>
      </c>
      <c r="BJ705" t="str">
        <f ca="1"/>
        <v xml:space="preserve">Acct 10 - </v>
      </c>
      <c r="BK705" t="str">
        <f ca="1"/>
        <v>Tidal</v>
      </c>
      <c r="BL705">
        <f ca="1"/>
        <v>46748</v>
      </c>
      <c r="BM705">
        <f ca="1"/>
        <v>18195.280000000006</v>
      </c>
      <c r="BN705" t="str">
        <f ca="1"/>
        <v xml:space="preserve"> Checking</v>
      </c>
      <c r="BO705" t="str">
        <f ca="1"/>
        <v>Tidal</v>
      </c>
      <c r="BP705">
        <f ca="1"/>
        <v>46748</v>
      </c>
      <c r="BQ705">
        <f ca="1"/>
        <v>-9047.61</v>
      </c>
      <c r="BR705" t="str">
        <f ca="1"/>
        <v xml:space="preserve"> Credit</v>
      </c>
      <c r="BS705" t="str">
        <f ca="1"/>
        <v>Tidal</v>
      </c>
      <c r="BT705">
        <f ca="1"/>
        <v>46748</v>
      </c>
      <c r="BU705">
        <f ca="1"/>
        <v>40672.86</v>
      </c>
      <c r="BV705" t="str">
        <f ca="1"/>
        <v xml:space="preserve"> Savings</v>
      </c>
      <c r="BW705" t="str">
        <f ca="1"/>
        <v>Tidal</v>
      </c>
      <c r="BX705">
        <f ca="1"/>
        <v>46748</v>
      </c>
      <c r="BY705">
        <f ca="1"/>
        <v>52900.530000000006</v>
      </c>
      <c r="BZ705" t="str">
        <f ca="1"/>
        <v xml:space="preserve"> Net Worth</v>
      </c>
    </row>
    <row r="706" spans="1:78" x14ac:dyDescent="0.25">
      <c r="A706" t="str">
        <f ca="1"/>
        <v>Tidal</v>
      </c>
      <c r="B706" s="8">
        <f ca="1"/>
        <v>46748</v>
      </c>
      <c r="C706" s="107">
        <f ca="1"/>
        <v>1860.8600000000065</v>
      </c>
      <c r="D706" t="str">
        <f ca="1"/>
        <v>Acct  1 - US Bank</v>
      </c>
      <c r="F706" t="str">
        <f ca="1"/>
        <v>Costco Citi</v>
      </c>
      <c r="G706" s="8">
        <f ca="1"/>
        <v>46749</v>
      </c>
      <c r="H706" s="107">
        <f ca="1"/>
        <v>18055.280000000006</v>
      </c>
      <c r="I706" s="107">
        <f ca="1"/>
        <v>-9047.61</v>
      </c>
      <c r="J706" s="107">
        <f ca="1"/>
        <v>40672.86</v>
      </c>
      <c r="K706" s="107">
        <f ca="1"/>
        <v>52900.530000000006</v>
      </c>
      <c r="L706" s="107">
        <f ca="1"/>
        <v>1720.8600000000065</v>
      </c>
      <c r="M706" s="107">
        <f ca="1"/>
        <v>16334.419999999998</v>
      </c>
      <c r="N706" s="107">
        <f ca="1"/>
        <v>28496.39</v>
      </c>
      <c r="O706" s="107">
        <f ca="1"/>
        <v>114.43</v>
      </c>
      <c r="P706" s="107">
        <f ca="1"/>
        <v>12062.04</v>
      </c>
      <c r="Q706" s="107">
        <f ca="1"/>
        <v>515.96</v>
      </c>
      <c r="R706" s="107">
        <f ca="1"/>
        <v>-5291.82</v>
      </c>
      <c r="S706" s="107">
        <f ca="1"/>
        <v>-4271.75</v>
      </c>
      <c r="T706" s="107">
        <f ca="1"/>
        <v>0</v>
      </c>
      <c r="U706" s="107">
        <f ca="1"/>
        <v>3220</v>
      </c>
      <c r="W706" t="str">
        <f ca="1"/>
        <v>Costco Citi</v>
      </c>
      <c r="X706">
        <f ca="1"/>
        <v>46749</v>
      </c>
      <c r="Y706">
        <f ca="1"/>
        <v>1720.8600000000065</v>
      </c>
      <c r="Z706" t="str">
        <f ca="1"/>
        <v>Acct  1 - US Bank</v>
      </c>
      <c r="AA706" t="str">
        <f ca="1"/>
        <v>Costco Citi</v>
      </c>
      <c r="AB706">
        <f ca="1"/>
        <v>46749</v>
      </c>
      <c r="AC706">
        <f ca="1"/>
        <v>16334.419999999998</v>
      </c>
      <c r="AD706" t="str">
        <f ca="1"/>
        <v>Acct  2 - Wells Fargo</v>
      </c>
      <c r="AE706" t="str">
        <f ca="1"/>
        <v>Costco Citi</v>
      </c>
      <c r="AF706">
        <f ca="1"/>
        <v>46749</v>
      </c>
      <c r="AG706">
        <f ca="1"/>
        <v>28496.39</v>
      </c>
      <c r="AH706" t="str">
        <f ca="1"/>
        <v>Acct  3 - ADP</v>
      </c>
      <c r="AI706" t="str">
        <f ca="1"/>
        <v>Costco Citi</v>
      </c>
      <c r="AJ706">
        <f ca="1"/>
        <v>46749</v>
      </c>
      <c r="AK706">
        <f ca="1"/>
        <v>114.43</v>
      </c>
      <c r="AL706" t="str">
        <f ca="1"/>
        <v>Acct  4 - Marcus</v>
      </c>
      <c r="AM706" t="str">
        <f ca="1"/>
        <v>Costco Citi</v>
      </c>
      <c r="AN706">
        <f ca="1"/>
        <v>46749</v>
      </c>
      <c r="AO706">
        <f ca="1"/>
        <v>12062.04</v>
      </c>
      <c r="AP706" t="str">
        <f ca="1"/>
        <v>Acct  5 - T.Rowe Price</v>
      </c>
      <c r="AQ706" t="str">
        <f ca="1"/>
        <v>Costco Citi</v>
      </c>
      <c r="AR706">
        <f ca="1"/>
        <v>46749</v>
      </c>
      <c r="AS706">
        <f ca="1"/>
        <v>515.96</v>
      </c>
      <c r="AT706" t="str">
        <f ca="1"/>
        <v>Acct  6 - Platinum</v>
      </c>
      <c r="AU706" t="str">
        <f ca="1"/>
        <v>Costco Citi</v>
      </c>
      <c r="AV706">
        <f ca="1"/>
        <v>46749</v>
      </c>
      <c r="AW706">
        <f ca="1"/>
        <v>-5291.82</v>
      </c>
      <c r="AX706" t="str">
        <f ca="1"/>
        <v>Acct  7 - Visa Go</v>
      </c>
      <c r="AY706" t="str">
        <f ca="1"/>
        <v>Costco Citi</v>
      </c>
      <c r="AZ706">
        <f ca="1"/>
        <v>46749</v>
      </c>
      <c r="BA706">
        <f ca="1"/>
        <v>-4271.75</v>
      </c>
      <c r="BB706" t="str">
        <f ca="1"/>
        <v>Acct  8 - CareCredit</v>
      </c>
      <c r="BC706" t="str">
        <f ca="1"/>
        <v>Costco Citi</v>
      </c>
      <c r="BD706">
        <f ca="1"/>
        <v>46749</v>
      </c>
      <c r="BE706">
        <f ca="1"/>
        <v>0</v>
      </c>
      <c r="BF706" t="str">
        <f ca="1"/>
        <v>Acct  9 - Costco</v>
      </c>
      <c r="BG706" t="str">
        <f ca="1"/>
        <v>Costco Citi</v>
      </c>
      <c r="BH706">
        <f ca="1"/>
        <v>46749</v>
      </c>
      <c r="BI706">
        <f ca="1"/>
        <v>3220</v>
      </c>
      <c r="BJ706" t="str">
        <f ca="1"/>
        <v xml:space="preserve">Acct 10 - </v>
      </c>
      <c r="BK706" t="str">
        <f ca="1"/>
        <v>Costco Citi</v>
      </c>
      <c r="BL706">
        <f ca="1"/>
        <v>46749</v>
      </c>
      <c r="BM706">
        <f ca="1"/>
        <v>18055.280000000006</v>
      </c>
      <c r="BN706" t="str">
        <f ca="1"/>
        <v xml:space="preserve"> Checking</v>
      </c>
      <c r="BO706" t="str">
        <f ca="1"/>
        <v>Costco Citi</v>
      </c>
      <c r="BP706">
        <f ca="1"/>
        <v>46749</v>
      </c>
      <c r="BQ706">
        <f ca="1"/>
        <v>-9047.61</v>
      </c>
      <c r="BR706" t="str">
        <f ca="1"/>
        <v xml:space="preserve"> Credit</v>
      </c>
      <c r="BS706" t="str">
        <f ca="1"/>
        <v>Costco Citi</v>
      </c>
      <c r="BT706">
        <f ca="1"/>
        <v>46749</v>
      </c>
      <c r="BU706">
        <f ca="1"/>
        <v>40672.86</v>
      </c>
      <c r="BV706" t="str">
        <f ca="1"/>
        <v xml:space="preserve"> Savings</v>
      </c>
      <c r="BW706" t="str">
        <f ca="1"/>
        <v>Costco Citi</v>
      </c>
      <c r="BX706">
        <f ca="1"/>
        <v>46749</v>
      </c>
      <c r="BY706">
        <f ca="1"/>
        <v>52900.530000000006</v>
      </c>
      <c r="BZ706" t="str">
        <f ca="1"/>
        <v xml:space="preserve"> Net Worth</v>
      </c>
    </row>
    <row r="707" spans="1:78" x14ac:dyDescent="0.25">
      <c r="A707" t="str">
        <f ca="1"/>
        <v>Costco Citi</v>
      </c>
      <c r="B707" s="8">
        <f ca="1"/>
        <v>46749</v>
      </c>
      <c r="C707" s="107">
        <f ca="1"/>
        <v>1720.8600000000065</v>
      </c>
      <c r="D707" t="str">
        <f ca="1"/>
        <v>Acct  1 - US Bank</v>
      </c>
      <c r="F707" t="str">
        <f ca="1"/>
        <v>Kulo Transfer</v>
      </c>
      <c r="G707" s="8">
        <f ca="1"/>
        <v>46749</v>
      </c>
      <c r="H707" s="107">
        <f ca="1"/>
        <v>19105.280000000006</v>
      </c>
      <c r="I707" s="107">
        <f ca="1"/>
        <v>-9047.61</v>
      </c>
      <c r="J707" s="107">
        <f ca="1"/>
        <v>40672.86</v>
      </c>
      <c r="K707" s="107">
        <f ca="1"/>
        <v>53950.530000000006</v>
      </c>
      <c r="L707" s="107">
        <f ca="1"/>
        <v>2770.8600000000065</v>
      </c>
      <c r="M707" s="107">
        <f ca="1"/>
        <v>16334.419999999998</v>
      </c>
      <c r="N707" s="107">
        <f ca="1"/>
        <v>28496.39</v>
      </c>
      <c r="O707" s="107">
        <f ca="1"/>
        <v>114.43</v>
      </c>
      <c r="P707" s="107">
        <f ca="1"/>
        <v>12062.04</v>
      </c>
      <c r="Q707" s="107">
        <f ca="1"/>
        <v>515.96</v>
      </c>
      <c r="R707" s="107">
        <f ca="1"/>
        <v>-5291.82</v>
      </c>
      <c r="S707" s="107">
        <f ca="1"/>
        <v>-4271.75</v>
      </c>
      <c r="T707" s="107">
        <f ca="1"/>
        <v>0</v>
      </c>
      <c r="U707" s="107">
        <f ca="1"/>
        <v>3220</v>
      </c>
      <c r="W707" t="str">
        <f ca="1"/>
        <v>Kulo Transfer</v>
      </c>
      <c r="X707">
        <f ca="1"/>
        <v>46749</v>
      </c>
      <c r="Y707">
        <f ca="1"/>
        <v>2770.8600000000065</v>
      </c>
      <c r="Z707" t="str">
        <f ca="1"/>
        <v>Acct  1 - US Bank</v>
      </c>
      <c r="AA707" t="str">
        <f ca="1"/>
        <v>Kulo Transfer</v>
      </c>
      <c r="AB707">
        <f ca="1"/>
        <v>46749</v>
      </c>
      <c r="AC707">
        <f ca="1"/>
        <v>16334.419999999998</v>
      </c>
      <c r="AD707" t="str">
        <f ca="1"/>
        <v>Acct  2 - Wells Fargo</v>
      </c>
      <c r="AE707" t="str">
        <f ca="1"/>
        <v>Kulo Transfer</v>
      </c>
      <c r="AF707">
        <f ca="1"/>
        <v>46749</v>
      </c>
      <c r="AG707">
        <f ca="1"/>
        <v>28496.39</v>
      </c>
      <c r="AH707" t="str">
        <f ca="1"/>
        <v>Acct  3 - ADP</v>
      </c>
      <c r="AI707" t="str">
        <f ca="1"/>
        <v>Kulo Transfer</v>
      </c>
      <c r="AJ707">
        <f ca="1"/>
        <v>46749</v>
      </c>
      <c r="AK707">
        <f ca="1"/>
        <v>114.43</v>
      </c>
      <c r="AL707" t="str">
        <f ca="1"/>
        <v>Acct  4 - Marcus</v>
      </c>
      <c r="AM707" t="str">
        <f ca="1"/>
        <v>Kulo Transfer</v>
      </c>
      <c r="AN707">
        <f ca="1"/>
        <v>46749</v>
      </c>
      <c r="AO707">
        <f ca="1"/>
        <v>12062.04</v>
      </c>
      <c r="AP707" t="str">
        <f ca="1"/>
        <v>Acct  5 - T.Rowe Price</v>
      </c>
      <c r="AQ707" t="str">
        <f ca="1"/>
        <v>Kulo Transfer</v>
      </c>
      <c r="AR707">
        <f ca="1"/>
        <v>46749</v>
      </c>
      <c r="AS707">
        <f ca="1"/>
        <v>515.96</v>
      </c>
      <c r="AT707" t="str">
        <f ca="1"/>
        <v>Acct  6 - Platinum</v>
      </c>
      <c r="AU707" t="str">
        <f ca="1"/>
        <v>Kulo Transfer</v>
      </c>
      <c r="AV707">
        <f ca="1"/>
        <v>46749</v>
      </c>
      <c r="AW707">
        <f ca="1"/>
        <v>-5291.82</v>
      </c>
      <c r="AX707" t="str">
        <f ca="1"/>
        <v>Acct  7 - Visa Go</v>
      </c>
      <c r="AY707" t="str">
        <f ca="1"/>
        <v>Kulo Transfer</v>
      </c>
      <c r="AZ707">
        <f ca="1"/>
        <v>46749</v>
      </c>
      <c r="BA707">
        <f ca="1"/>
        <v>-4271.75</v>
      </c>
      <c r="BB707" t="str">
        <f ca="1"/>
        <v>Acct  8 - CareCredit</v>
      </c>
      <c r="BC707" t="str">
        <f ca="1"/>
        <v>Kulo Transfer</v>
      </c>
      <c r="BD707">
        <f ca="1"/>
        <v>46749</v>
      </c>
      <c r="BE707">
        <f ca="1"/>
        <v>0</v>
      </c>
      <c r="BF707" t="str">
        <f ca="1"/>
        <v>Acct  9 - Costco</v>
      </c>
      <c r="BG707" t="str">
        <f ca="1"/>
        <v>Kulo Transfer</v>
      </c>
      <c r="BH707">
        <f ca="1"/>
        <v>46749</v>
      </c>
      <c r="BI707">
        <f ca="1"/>
        <v>3220</v>
      </c>
      <c r="BJ707" t="str">
        <f ca="1"/>
        <v xml:space="preserve">Acct 10 - </v>
      </c>
      <c r="BK707" t="str">
        <f ca="1"/>
        <v>Kulo Transfer</v>
      </c>
      <c r="BL707">
        <f ca="1"/>
        <v>46749</v>
      </c>
      <c r="BM707">
        <f ca="1"/>
        <v>19105.280000000006</v>
      </c>
      <c r="BN707" t="str">
        <f ca="1"/>
        <v xml:space="preserve"> Checking</v>
      </c>
      <c r="BO707" t="str">
        <f ca="1"/>
        <v>Kulo Transfer</v>
      </c>
      <c r="BP707">
        <f ca="1"/>
        <v>46749</v>
      </c>
      <c r="BQ707">
        <f ca="1"/>
        <v>-9047.61</v>
      </c>
      <c r="BR707" t="str">
        <f ca="1"/>
        <v xml:space="preserve"> Credit</v>
      </c>
      <c r="BS707" t="str">
        <f ca="1"/>
        <v>Kulo Transfer</v>
      </c>
      <c r="BT707">
        <f ca="1"/>
        <v>46749</v>
      </c>
      <c r="BU707">
        <f ca="1"/>
        <v>40672.86</v>
      </c>
      <c r="BV707" t="str">
        <f ca="1"/>
        <v xml:space="preserve"> Savings</v>
      </c>
      <c r="BW707" t="str">
        <f ca="1"/>
        <v>Kulo Transfer</v>
      </c>
      <c r="BX707">
        <f ca="1"/>
        <v>46749</v>
      </c>
      <c r="BY707">
        <f ca="1"/>
        <v>53950.530000000006</v>
      </c>
      <c r="BZ707" t="str">
        <f ca="1"/>
        <v xml:space="preserve"> Net Worth</v>
      </c>
    </row>
    <row r="708" spans="1:78" x14ac:dyDescent="0.25">
      <c r="A708" t="str">
        <f ca="1"/>
        <v>Kulo Transfer</v>
      </c>
      <c r="B708" s="8">
        <f ca="1"/>
        <v>46749</v>
      </c>
      <c r="C708" s="107">
        <f ca="1"/>
        <v>2770.8600000000065</v>
      </c>
      <c r="D708" t="str">
        <f ca="1"/>
        <v>Acct  1 - US Bank</v>
      </c>
      <c r="F708" t="str">
        <f ca="1"/>
        <v>Kulo SDGE</v>
      </c>
      <c r="G708" s="8">
        <f ca="1"/>
        <v>46749</v>
      </c>
      <c r="H708" s="107">
        <f ca="1"/>
        <v>19023.280000000006</v>
      </c>
      <c r="I708" s="107">
        <f ca="1"/>
        <v>-9047.61</v>
      </c>
      <c r="J708" s="107">
        <f ca="1"/>
        <v>40672.86</v>
      </c>
      <c r="K708" s="107">
        <f ca="1"/>
        <v>53868.530000000006</v>
      </c>
      <c r="L708" s="107">
        <f ca="1"/>
        <v>2688.8600000000065</v>
      </c>
      <c r="M708" s="107">
        <f ca="1"/>
        <v>16334.419999999998</v>
      </c>
      <c r="N708" s="107">
        <f ca="1"/>
        <v>28496.39</v>
      </c>
      <c r="O708" s="107">
        <f ca="1"/>
        <v>114.43</v>
      </c>
      <c r="P708" s="107">
        <f ca="1"/>
        <v>12062.04</v>
      </c>
      <c r="Q708" s="107">
        <f ca="1"/>
        <v>515.96</v>
      </c>
      <c r="R708" s="107">
        <f ca="1"/>
        <v>-5291.82</v>
      </c>
      <c r="S708" s="107">
        <f ca="1"/>
        <v>-4271.75</v>
      </c>
      <c r="T708" s="107">
        <f ca="1"/>
        <v>0</v>
      </c>
      <c r="U708" s="107">
        <f ca="1"/>
        <v>3220</v>
      </c>
      <c r="W708" t="str">
        <f ca="1"/>
        <v>Kulo SDGE</v>
      </c>
      <c r="X708">
        <f ca="1"/>
        <v>46749</v>
      </c>
      <c r="Y708">
        <f ca="1"/>
        <v>2688.8600000000065</v>
      </c>
      <c r="Z708" t="str">
        <f ca="1"/>
        <v>Acct  1 - US Bank</v>
      </c>
      <c r="AA708" t="str">
        <f ca="1"/>
        <v>Kulo SDGE</v>
      </c>
      <c r="AB708">
        <f ca="1"/>
        <v>46749</v>
      </c>
      <c r="AC708">
        <f ca="1"/>
        <v>16334.419999999998</v>
      </c>
      <c r="AD708" t="str">
        <f ca="1"/>
        <v>Acct  2 - Wells Fargo</v>
      </c>
      <c r="AE708" t="str">
        <f ca="1"/>
        <v>Kulo SDGE</v>
      </c>
      <c r="AF708">
        <f ca="1"/>
        <v>46749</v>
      </c>
      <c r="AG708">
        <f ca="1"/>
        <v>28496.39</v>
      </c>
      <c r="AH708" t="str">
        <f ca="1"/>
        <v>Acct  3 - ADP</v>
      </c>
      <c r="AI708" t="str">
        <f ca="1"/>
        <v>Kulo SDGE</v>
      </c>
      <c r="AJ708">
        <f ca="1"/>
        <v>46749</v>
      </c>
      <c r="AK708">
        <f ca="1"/>
        <v>114.43</v>
      </c>
      <c r="AL708" t="str">
        <f ca="1"/>
        <v>Acct  4 - Marcus</v>
      </c>
      <c r="AM708" t="str">
        <f ca="1"/>
        <v>Kulo SDGE</v>
      </c>
      <c r="AN708">
        <f ca="1"/>
        <v>46749</v>
      </c>
      <c r="AO708">
        <f ca="1"/>
        <v>12062.04</v>
      </c>
      <c r="AP708" t="str">
        <f ca="1"/>
        <v>Acct  5 - T.Rowe Price</v>
      </c>
      <c r="AQ708" t="str">
        <f ca="1"/>
        <v>Kulo SDGE</v>
      </c>
      <c r="AR708">
        <f ca="1"/>
        <v>46749</v>
      </c>
      <c r="AS708">
        <f ca="1"/>
        <v>515.96</v>
      </c>
      <c r="AT708" t="str">
        <f ca="1"/>
        <v>Acct  6 - Platinum</v>
      </c>
      <c r="AU708" t="str">
        <f ca="1"/>
        <v>Kulo SDGE</v>
      </c>
      <c r="AV708">
        <f ca="1"/>
        <v>46749</v>
      </c>
      <c r="AW708">
        <f ca="1"/>
        <v>-5291.82</v>
      </c>
      <c r="AX708" t="str">
        <f ca="1"/>
        <v>Acct  7 - Visa Go</v>
      </c>
      <c r="AY708" t="str">
        <f ca="1"/>
        <v>Kulo SDGE</v>
      </c>
      <c r="AZ708">
        <f ca="1"/>
        <v>46749</v>
      </c>
      <c r="BA708">
        <f ca="1"/>
        <v>-4271.75</v>
      </c>
      <c r="BB708" t="str">
        <f ca="1"/>
        <v>Acct  8 - CareCredit</v>
      </c>
      <c r="BC708" t="str">
        <f ca="1"/>
        <v>Kulo SDGE</v>
      </c>
      <c r="BD708">
        <f ca="1"/>
        <v>46749</v>
      </c>
      <c r="BE708">
        <f ca="1"/>
        <v>0</v>
      </c>
      <c r="BF708" t="str">
        <f ca="1"/>
        <v>Acct  9 - Costco</v>
      </c>
      <c r="BG708" t="str">
        <f ca="1"/>
        <v>Kulo SDGE</v>
      </c>
      <c r="BH708">
        <f ca="1"/>
        <v>46749</v>
      </c>
      <c r="BI708">
        <f ca="1"/>
        <v>3220</v>
      </c>
      <c r="BJ708" t="str">
        <f ca="1"/>
        <v xml:space="preserve">Acct 10 - </v>
      </c>
      <c r="BK708" t="str">
        <f ca="1"/>
        <v>Kulo SDGE</v>
      </c>
      <c r="BL708">
        <f ca="1"/>
        <v>46749</v>
      </c>
      <c r="BM708">
        <f ca="1"/>
        <v>19023.280000000006</v>
      </c>
      <c r="BN708" t="str">
        <f ca="1"/>
        <v xml:space="preserve"> Checking</v>
      </c>
      <c r="BO708" t="str">
        <f ca="1"/>
        <v>Kulo SDGE</v>
      </c>
      <c r="BP708">
        <f ca="1"/>
        <v>46749</v>
      </c>
      <c r="BQ708">
        <f ca="1"/>
        <v>-9047.61</v>
      </c>
      <c r="BR708" t="str">
        <f ca="1"/>
        <v xml:space="preserve"> Credit</v>
      </c>
      <c r="BS708" t="str">
        <f ca="1"/>
        <v>Kulo SDGE</v>
      </c>
      <c r="BT708">
        <f ca="1"/>
        <v>46749</v>
      </c>
      <c r="BU708">
        <f ca="1"/>
        <v>40672.86</v>
      </c>
      <c r="BV708" t="str">
        <f ca="1"/>
        <v xml:space="preserve"> Savings</v>
      </c>
      <c r="BW708" t="str">
        <f ca="1"/>
        <v>Kulo SDGE</v>
      </c>
      <c r="BX708">
        <f ca="1"/>
        <v>46749</v>
      </c>
      <c r="BY708">
        <f ca="1"/>
        <v>53868.530000000006</v>
      </c>
      <c r="BZ708" t="str">
        <f ca="1"/>
        <v xml:space="preserve"> Net Worth</v>
      </c>
    </row>
    <row r="709" spans="1:78" x14ac:dyDescent="0.25">
      <c r="A709" t="str">
        <f ca="1"/>
        <v>Kulo SDGE</v>
      </c>
      <c r="B709" s="8">
        <f ca="1"/>
        <v>46749</v>
      </c>
      <c r="C709" s="107">
        <f ca="1"/>
        <v>2688.8600000000065</v>
      </c>
      <c r="D709" t="str">
        <f ca="1"/>
        <v>Acct  1 - US Bank</v>
      </c>
      <c r="F709" t="str">
        <f ca="1"/>
        <v>SDGE</v>
      </c>
      <c r="G709" s="8">
        <f ca="1"/>
        <v>46749</v>
      </c>
      <c r="H709" s="107">
        <f ca="1"/>
        <v>18939.280000000006</v>
      </c>
      <c r="I709" s="107">
        <f ca="1"/>
        <v>-9047.61</v>
      </c>
      <c r="J709" s="107">
        <f ca="1"/>
        <v>40672.86</v>
      </c>
      <c r="K709" s="107">
        <f ca="1"/>
        <v>53784.530000000006</v>
      </c>
      <c r="L709" s="107">
        <f ca="1"/>
        <v>2604.8600000000065</v>
      </c>
      <c r="M709" s="107">
        <f ca="1"/>
        <v>16334.419999999998</v>
      </c>
      <c r="N709" s="107">
        <f ca="1"/>
        <v>28496.39</v>
      </c>
      <c r="O709" s="107">
        <f ca="1"/>
        <v>114.43</v>
      </c>
      <c r="P709" s="107">
        <f ca="1"/>
        <v>12062.04</v>
      </c>
      <c r="Q709" s="107">
        <f ca="1"/>
        <v>515.96</v>
      </c>
      <c r="R709" s="107">
        <f ca="1"/>
        <v>-5291.82</v>
      </c>
      <c r="S709" s="107">
        <f ca="1"/>
        <v>-4271.75</v>
      </c>
      <c r="T709" s="107">
        <f ca="1"/>
        <v>0</v>
      </c>
      <c r="U709" s="107">
        <f ca="1"/>
        <v>3220</v>
      </c>
      <c r="W709" t="str">
        <f ca="1"/>
        <v>SDGE</v>
      </c>
      <c r="X709">
        <f ca="1"/>
        <v>46749</v>
      </c>
      <c r="Y709">
        <f ca="1"/>
        <v>2604.8600000000065</v>
      </c>
      <c r="Z709" t="str">
        <f ca="1"/>
        <v>Acct  1 - US Bank</v>
      </c>
      <c r="AA709" t="str">
        <f ca="1"/>
        <v>SDGE</v>
      </c>
      <c r="AB709">
        <f ca="1"/>
        <v>46749</v>
      </c>
      <c r="AC709">
        <f ca="1"/>
        <v>16334.419999999998</v>
      </c>
      <c r="AD709" t="str">
        <f ca="1"/>
        <v>Acct  2 - Wells Fargo</v>
      </c>
      <c r="AE709" t="str">
        <f ca="1"/>
        <v>SDGE</v>
      </c>
      <c r="AF709">
        <f ca="1"/>
        <v>46749</v>
      </c>
      <c r="AG709">
        <f ca="1"/>
        <v>28496.39</v>
      </c>
      <c r="AH709" t="str">
        <f ca="1"/>
        <v>Acct  3 - ADP</v>
      </c>
      <c r="AI709" t="str">
        <f ca="1"/>
        <v>SDGE</v>
      </c>
      <c r="AJ709">
        <f ca="1"/>
        <v>46749</v>
      </c>
      <c r="AK709">
        <f ca="1"/>
        <v>114.43</v>
      </c>
      <c r="AL709" t="str">
        <f ca="1"/>
        <v>Acct  4 - Marcus</v>
      </c>
      <c r="AM709" t="str">
        <f ca="1"/>
        <v>SDGE</v>
      </c>
      <c r="AN709">
        <f ca="1"/>
        <v>46749</v>
      </c>
      <c r="AO709">
        <f ca="1"/>
        <v>12062.04</v>
      </c>
      <c r="AP709" t="str">
        <f ca="1"/>
        <v>Acct  5 - T.Rowe Price</v>
      </c>
      <c r="AQ709" t="str">
        <f ca="1"/>
        <v>SDGE</v>
      </c>
      <c r="AR709">
        <f ca="1"/>
        <v>46749</v>
      </c>
      <c r="AS709">
        <f ca="1"/>
        <v>515.96</v>
      </c>
      <c r="AT709" t="str">
        <f ca="1"/>
        <v>Acct  6 - Platinum</v>
      </c>
      <c r="AU709" t="str">
        <f ca="1"/>
        <v>SDGE</v>
      </c>
      <c r="AV709">
        <f ca="1"/>
        <v>46749</v>
      </c>
      <c r="AW709">
        <f ca="1"/>
        <v>-5291.82</v>
      </c>
      <c r="AX709" t="str">
        <f ca="1"/>
        <v>Acct  7 - Visa Go</v>
      </c>
      <c r="AY709" t="str">
        <f ca="1"/>
        <v>SDGE</v>
      </c>
      <c r="AZ709">
        <f ca="1"/>
        <v>46749</v>
      </c>
      <c r="BA709">
        <f ca="1"/>
        <v>-4271.75</v>
      </c>
      <c r="BB709" t="str">
        <f ca="1"/>
        <v>Acct  8 - CareCredit</v>
      </c>
      <c r="BC709" t="str">
        <f ca="1"/>
        <v>SDGE</v>
      </c>
      <c r="BD709">
        <f ca="1"/>
        <v>46749</v>
      </c>
      <c r="BE709">
        <f ca="1"/>
        <v>0</v>
      </c>
      <c r="BF709" t="str">
        <f ca="1"/>
        <v>Acct  9 - Costco</v>
      </c>
      <c r="BG709" t="str">
        <f ca="1"/>
        <v>SDGE</v>
      </c>
      <c r="BH709">
        <f ca="1"/>
        <v>46749</v>
      </c>
      <c r="BI709">
        <f ca="1"/>
        <v>3220</v>
      </c>
      <c r="BJ709" t="str">
        <f ca="1"/>
        <v xml:space="preserve">Acct 10 - </v>
      </c>
      <c r="BK709" t="str">
        <f ca="1"/>
        <v>SDGE</v>
      </c>
      <c r="BL709">
        <f ca="1"/>
        <v>46749</v>
      </c>
      <c r="BM709">
        <f ca="1"/>
        <v>18939.280000000006</v>
      </c>
      <c r="BN709" t="str">
        <f ca="1"/>
        <v xml:space="preserve"> Checking</v>
      </c>
      <c r="BO709" t="str">
        <f ca="1"/>
        <v>SDGE</v>
      </c>
      <c r="BP709">
        <f ca="1"/>
        <v>46749</v>
      </c>
      <c r="BQ709">
        <f ca="1"/>
        <v>-9047.61</v>
      </c>
      <c r="BR709" t="str">
        <f ca="1"/>
        <v xml:space="preserve"> Credit</v>
      </c>
      <c r="BS709" t="str">
        <f ca="1"/>
        <v>SDGE</v>
      </c>
      <c r="BT709">
        <f ca="1"/>
        <v>46749</v>
      </c>
      <c r="BU709">
        <f ca="1"/>
        <v>40672.86</v>
      </c>
      <c r="BV709" t="str">
        <f ca="1"/>
        <v xml:space="preserve"> Savings</v>
      </c>
      <c r="BW709" t="str">
        <f ca="1"/>
        <v>SDGE</v>
      </c>
      <c r="BX709">
        <f ca="1"/>
        <v>46749</v>
      </c>
      <c r="BY709">
        <f ca="1"/>
        <v>53784.530000000006</v>
      </c>
      <c r="BZ709" t="str">
        <f ca="1"/>
        <v xml:space="preserve"> Net Worth</v>
      </c>
    </row>
    <row r="710" spans="1:78" x14ac:dyDescent="0.25">
      <c r="A710" t="str">
        <f ca="1"/>
        <v>SDGE</v>
      </c>
      <c r="B710" s="8">
        <f ca="1"/>
        <v>46749</v>
      </c>
      <c r="C710" s="107">
        <f ca="1"/>
        <v>2604.8600000000065</v>
      </c>
      <c r="D710" t="str">
        <f ca="1"/>
        <v>Acct  1 - US Bank</v>
      </c>
      <c r="F710" t="str">
        <f ca="1"/>
        <v>Prime Ad-Free</v>
      </c>
      <c r="G710" s="8">
        <f ca="1"/>
        <v>46749</v>
      </c>
      <c r="H710" s="107">
        <f ca="1"/>
        <v>18936.290000000005</v>
      </c>
      <c r="I710" s="107">
        <f ca="1"/>
        <v>-9047.61</v>
      </c>
      <c r="J710" s="107">
        <f ca="1"/>
        <v>40672.86</v>
      </c>
      <c r="K710" s="107">
        <f ca="1"/>
        <v>53781.540000000008</v>
      </c>
      <c r="L710" s="107">
        <f ca="1"/>
        <v>2601.8700000000067</v>
      </c>
      <c r="M710" s="107">
        <f ca="1"/>
        <v>16334.419999999998</v>
      </c>
      <c r="N710" s="107">
        <f ca="1"/>
        <v>28496.39</v>
      </c>
      <c r="O710" s="107">
        <f ca="1"/>
        <v>114.43</v>
      </c>
      <c r="P710" s="107">
        <f ca="1"/>
        <v>12062.04</v>
      </c>
      <c r="Q710" s="107">
        <f ca="1"/>
        <v>515.96</v>
      </c>
      <c r="R710" s="107">
        <f ca="1"/>
        <v>-5291.82</v>
      </c>
      <c r="S710" s="107">
        <f ca="1"/>
        <v>-4271.75</v>
      </c>
      <c r="T710" s="107">
        <f ca="1"/>
        <v>0</v>
      </c>
      <c r="U710" s="107">
        <f ca="1"/>
        <v>3220</v>
      </c>
      <c r="W710" t="str">
        <f ca="1"/>
        <v>Prime Ad-Free</v>
      </c>
      <c r="X710">
        <f ca="1"/>
        <v>46749</v>
      </c>
      <c r="Y710">
        <f ca="1"/>
        <v>2601.8700000000067</v>
      </c>
      <c r="Z710" t="str">
        <f ca="1"/>
        <v>Acct  1 - US Bank</v>
      </c>
      <c r="AA710" t="str">
        <f ca="1"/>
        <v>Prime Ad-Free</v>
      </c>
      <c r="AB710">
        <f ca="1"/>
        <v>46749</v>
      </c>
      <c r="AC710">
        <f ca="1"/>
        <v>16334.419999999998</v>
      </c>
      <c r="AD710" t="str">
        <f ca="1"/>
        <v>Acct  2 - Wells Fargo</v>
      </c>
      <c r="AE710" t="str">
        <f ca="1"/>
        <v>Prime Ad-Free</v>
      </c>
      <c r="AF710">
        <f ca="1"/>
        <v>46749</v>
      </c>
      <c r="AG710">
        <f ca="1"/>
        <v>28496.39</v>
      </c>
      <c r="AH710" t="str">
        <f ca="1"/>
        <v>Acct  3 - ADP</v>
      </c>
      <c r="AI710" t="str">
        <f ca="1"/>
        <v>Prime Ad-Free</v>
      </c>
      <c r="AJ710">
        <f ca="1"/>
        <v>46749</v>
      </c>
      <c r="AK710">
        <f ca="1"/>
        <v>114.43</v>
      </c>
      <c r="AL710" t="str">
        <f ca="1"/>
        <v>Acct  4 - Marcus</v>
      </c>
      <c r="AM710" t="str">
        <f ca="1"/>
        <v>Prime Ad-Free</v>
      </c>
      <c r="AN710">
        <f ca="1"/>
        <v>46749</v>
      </c>
      <c r="AO710">
        <f ca="1"/>
        <v>12062.04</v>
      </c>
      <c r="AP710" t="str">
        <f ca="1"/>
        <v>Acct  5 - T.Rowe Price</v>
      </c>
      <c r="AQ710" t="str">
        <f ca="1"/>
        <v>Prime Ad-Free</v>
      </c>
      <c r="AR710">
        <f ca="1"/>
        <v>46749</v>
      </c>
      <c r="AS710">
        <f ca="1"/>
        <v>515.96</v>
      </c>
      <c r="AT710" t="str">
        <f ca="1"/>
        <v>Acct  6 - Platinum</v>
      </c>
      <c r="AU710" t="str">
        <f ca="1"/>
        <v>Prime Ad-Free</v>
      </c>
      <c r="AV710">
        <f ca="1"/>
        <v>46749</v>
      </c>
      <c r="AW710">
        <f ca="1"/>
        <v>-5291.82</v>
      </c>
      <c r="AX710" t="str">
        <f ca="1"/>
        <v>Acct  7 - Visa Go</v>
      </c>
      <c r="AY710" t="str">
        <f ca="1"/>
        <v>Prime Ad-Free</v>
      </c>
      <c r="AZ710">
        <f ca="1"/>
        <v>46749</v>
      </c>
      <c r="BA710">
        <f ca="1"/>
        <v>-4271.75</v>
      </c>
      <c r="BB710" t="str">
        <f ca="1"/>
        <v>Acct  8 - CareCredit</v>
      </c>
      <c r="BC710" t="str">
        <f ca="1"/>
        <v>Prime Ad-Free</v>
      </c>
      <c r="BD710">
        <f ca="1"/>
        <v>46749</v>
      </c>
      <c r="BE710">
        <f ca="1"/>
        <v>0</v>
      </c>
      <c r="BF710" t="str">
        <f ca="1"/>
        <v>Acct  9 - Costco</v>
      </c>
      <c r="BG710" t="str">
        <f ca="1"/>
        <v>Prime Ad-Free</v>
      </c>
      <c r="BH710">
        <f ca="1"/>
        <v>46749</v>
      </c>
      <c r="BI710">
        <f ca="1"/>
        <v>3220</v>
      </c>
      <c r="BJ710" t="str">
        <f ca="1"/>
        <v xml:space="preserve">Acct 10 - </v>
      </c>
      <c r="BK710" t="str">
        <f ca="1"/>
        <v>Prime Ad-Free</v>
      </c>
      <c r="BL710">
        <f ca="1"/>
        <v>46749</v>
      </c>
      <c r="BM710">
        <f ca="1"/>
        <v>18936.290000000005</v>
      </c>
      <c r="BN710" t="str">
        <f ca="1"/>
        <v xml:space="preserve"> Checking</v>
      </c>
      <c r="BO710" t="str">
        <f ca="1"/>
        <v>Prime Ad-Free</v>
      </c>
      <c r="BP710">
        <f ca="1"/>
        <v>46749</v>
      </c>
      <c r="BQ710">
        <f ca="1"/>
        <v>-9047.61</v>
      </c>
      <c r="BR710" t="str">
        <f ca="1"/>
        <v xml:space="preserve"> Credit</v>
      </c>
      <c r="BS710" t="str">
        <f ca="1"/>
        <v>Prime Ad-Free</v>
      </c>
      <c r="BT710">
        <f ca="1"/>
        <v>46749</v>
      </c>
      <c r="BU710">
        <f ca="1"/>
        <v>40672.86</v>
      </c>
      <c r="BV710" t="str">
        <f ca="1"/>
        <v xml:space="preserve"> Savings</v>
      </c>
      <c r="BW710" t="str">
        <f ca="1"/>
        <v>Prime Ad-Free</v>
      </c>
      <c r="BX710">
        <f ca="1"/>
        <v>46749</v>
      </c>
      <c r="BY710">
        <f ca="1"/>
        <v>53781.540000000008</v>
      </c>
      <c r="BZ710" t="str">
        <f ca="1"/>
        <v xml:space="preserve"> Net Worth</v>
      </c>
    </row>
    <row r="711" spans="1:78" x14ac:dyDescent="0.25">
      <c r="A711" t="str">
        <f ca="1"/>
        <v>Prime Ad-Free</v>
      </c>
      <c r="B711" s="8">
        <f ca="1"/>
        <v>46749</v>
      </c>
      <c r="C711" s="107">
        <f ca="1"/>
        <v>2601.8700000000067</v>
      </c>
      <c r="D711" t="str">
        <f ca="1"/>
        <v>Acct  1 - US Bank</v>
      </c>
      <c r="F711" t="str">
        <f ca="1"/>
        <v>Paycheck</v>
      </c>
      <c r="G711" s="8">
        <f ca="1"/>
        <v>46752</v>
      </c>
      <c r="H711" s="107">
        <f ca="1"/>
        <v>20536.290000000005</v>
      </c>
      <c r="I711" s="107">
        <f ca="1"/>
        <v>-9047.61</v>
      </c>
      <c r="J711" s="107">
        <f ca="1"/>
        <v>40672.86</v>
      </c>
      <c r="K711" s="107">
        <f ca="1"/>
        <v>55381.540000000008</v>
      </c>
      <c r="L711" s="107">
        <f ca="1"/>
        <v>3741.8700000000067</v>
      </c>
      <c r="M711" s="107">
        <f ca="1"/>
        <v>16794.419999999998</v>
      </c>
      <c r="N711" s="107">
        <f ca="1"/>
        <v>28496.39</v>
      </c>
      <c r="O711" s="107">
        <f ca="1"/>
        <v>114.43</v>
      </c>
      <c r="P711" s="107">
        <f ca="1"/>
        <v>12062.04</v>
      </c>
      <c r="Q711" s="107">
        <f ca="1"/>
        <v>515.96</v>
      </c>
      <c r="R711" s="107">
        <f ca="1"/>
        <v>-5291.82</v>
      </c>
      <c r="S711" s="107">
        <f ca="1"/>
        <v>-4271.75</v>
      </c>
      <c r="T711" s="107">
        <f ca="1"/>
        <v>0</v>
      </c>
      <c r="U711" s="107">
        <f ca="1"/>
        <v>3220</v>
      </c>
      <c r="W711" t="str">
        <f ca="1"/>
        <v>Paycheck</v>
      </c>
      <c r="X711">
        <f ca="1"/>
        <v>46752</v>
      </c>
      <c r="Y711">
        <f ca="1"/>
        <v>3741.8700000000067</v>
      </c>
      <c r="Z711" t="str">
        <f ca="1"/>
        <v>Acct  1 - US Bank</v>
      </c>
      <c r="AA711" t="str">
        <f ca="1"/>
        <v>Paycheck</v>
      </c>
      <c r="AB711">
        <f ca="1"/>
        <v>46752</v>
      </c>
      <c r="AC711">
        <f ca="1"/>
        <v>16794.419999999998</v>
      </c>
      <c r="AD711" t="str">
        <f ca="1"/>
        <v>Acct  2 - Wells Fargo</v>
      </c>
      <c r="AE711" t="str">
        <f ca="1"/>
        <v>Paycheck</v>
      </c>
      <c r="AF711">
        <f ca="1"/>
        <v>46752</v>
      </c>
      <c r="AG711">
        <f ca="1"/>
        <v>28496.39</v>
      </c>
      <c r="AH711" t="str">
        <f ca="1"/>
        <v>Acct  3 - ADP</v>
      </c>
      <c r="AI711" t="str">
        <f ca="1"/>
        <v>Paycheck</v>
      </c>
      <c r="AJ711">
        <f ca="1"/>
        <v>46752</v>
      </c>
      <c r="AK711">
        <f ca="1"/>
        <v>114.43</v>
      </c>
      <c r="AL711" t="str">
        <f ca="1"/>
        <v>Acct  4 - Marcus</v>
      </c>
      <c r="AM711" t="str">
        <f ca="1"/>
        <v>Paycheck</v>
      </c>
      <c r="AN711">
        <f ca="1"/>
        <v>46752</v>
      </c>
      <c r="AO711">
        <f ca="1"/>
        <v>12062.04</v>
      </c>
      <c r="AP711" t="str">
        <f ca="1"/>
        <v>Acct  5 - T.Rowe Price</v>
      </c>
      <c r="AQ711" t="str">
        <f ca="1"/>
        <v>Paycheck</v>
      </c>
      <c r="AR711">
        <f ca="1"/>
        <v>46752</v>
      </c>
      <c r="AS711">
        <f ca="1"/>
        <v>515.96</v>
      </c>
      <c r="AT711" t="str">
        <f ca="1"/>
        <v>Acct  6 - Platinum</v>
      </c>
      <c r="AU711" t="str">
        <f ca="1"/>
        <v>Paycheck</v>
      </c>
      <c r="AV711">
        <f ca="1"/>
        <v>46752</v>
      </c>
      <c r="AW711">
        <f ca="1"/>
        <v>-5291.82</v>
      </c>
      <c r="AX711" t="str">
        <f ca="1"/>
        <v>Acct  7 - Visa Go</v>
      </c>
      <c r="AY711" t="str">
        <f ca="1"/>
        <v>Paycheck</v>
      </c>
      <c r="AZ711">
        <f ca="1"/>
        <v>46752</v>
      </c>
      <c r="BA711">
        <f ca="1"/>
        <v>-4271.75</v>
      </c>
      <c r="BB711" t="str">
        <f ca="1"/>
        <v>Acct  8 - CareCredit</v>
      </c>
      <c r="BC711" t="str">
        <f ca="1"/>
        <v>Paycheck</v>
      </c>
      <c r="BD711">
        <f ca="1"/>
        <v>46752</v>
      </c>
      <c r="BE711">
        <f ca="1"/>
        <v>0</v>
      </c>
      <c r="BF711" t="str">
        <f ca="1"/>
        <v>Acct  9 - Costco</v>
      </c>
      <c r="BG711" t="str">
        <f ca="1"/>
        <v>Paycheck</v>
      </c>
      <c r="BH711">
        <f ca="1"/>
        <v>46752</v>
      </c>
      <c r="BI711">
        <f ca="1"/>
        <v>3220</v>
      </c>
      <c r="BJ711" t="str">
        <f ca="1"/>
        <v xml:space="preserve">Acct 10 - </v>
      </c>
      <c r="BK711" t="str">
        <f ca="1"/>
        <v>Paycheck</v>
      </c>
      <c r="BL711">
        <f ca="1"/>
        <v>46752</v>
      </c>
      <c r="BM711">
        <f ca="1"/>
        <v>20536.290000000005</v>
      </c>
      <c r="BN711" t="str">
        <f ca="1"/>
        <v xml:space="preserve"> Checking</v>
      </c>
      <c r="BO711" t="str">
        <f ca="1"/>
        <v>Paycheck</v>
      </c>
      <c r="BP711">
        <f ca="1"/>
        <v>46752</v>
      </c>
      <c r="BQ711">
        <f ca="1"/>
        <v>-9047.61</v>
      </c>
      <c r="BR711" t="str">
        <f ca="1"/>
        <v xml:space="preserve"> Credit</v>
      </c>
      <c r="BS711" t="str">
        <f ca="1"/>
        <v>Paycheck</v>
      </c>
      <c r="BT711">
        <f ca="1"/>
        <v>46752</v>
      </c>
      <c r="BU711">
        <f ca="1"/>
        <v>40672.86</v>
      </c>
      <c r="BV711" t="str">
        <f ca="1"/>
        <v xml:space="preserve"> Savings</v>
      </c>
      <c r="BW711" t="str">
        <f ca="1"/>
        <v>Paycheck</v>
      </c>
      <c r="BX711">
        <f ca="1"/>
        <v>46752</v>
      </c>
      <c r="BY711">
        <f ca="1"/>
        <v>55381.540000000008</v>
      </c>
      <c r="BZ711" t="str">
        <f ca="1"/>
        <v xml:space="preserve"> Net Worth</v>
      </c>
    </row>
    <row r="712" spans="1:78" x14ac:dyDescent="0.25">
      <c r="A712" t="str">
        <f ca="1"/>
        <v>Paycheck</v>
      </c>
      <c r="B712" s="8">
        <f ca="1"/>
        <v>46752</v>
      </c>
      <c r="C712" s="107">
        <f ca="1"/>
        <v>3741.8700000000067</v>
      </c>
      <c r="D712" t="str">
        <f ca="1"/>
        <v>Acct  1 - US Bank</v>
      </c>
      <c r="F712" t="str">
        <f ca="1"/>
        <v>Ameritas</v>
      </c>
      <c r="G712" s="8">
        <f ca="1"/>
        <v>46752</v>
      </c>
      <c r="H712" s="107">
        <f ca="1"/>
        <v>20536.290000000005</v>
      </c>
      <c r="I712" s="107">
        <f ca="1"/>
        <v>-9047.61</v>
      </c>
      <c r="J712" s="107">
        <f ca="1"/>
        <v>40784.86</v>
      </c>
      <c r="K712" s="107">
        <f ca="1"/>
        <v>55493.540000000008</v>
      </c>
      <c r="L712" s="107">
        <f ca="1"/>
        <v>3741.8700000000067</v>
      </c>
      <c r="M712" s="107">
        <f ca="1"/>
        <v>16794.419999999998</v>
      </c>
      <c r="N712" s="107">
        <f ca="1"/>
        <v>28608.39</v>
      </c>
      <c r="O712" s="107">
        <f ca="1"/>
        <v>114.43</v>
      </c>
      <c r="P712" s="107">
        <f ca="1"/>
        <v>12062.04</v>
      </c>
      <c r="Q712" s="107">
        <f ca="1"/>
        <v>515.96</v>
      </c>
      <c r="R712" s="107">
        <f ca="1"/>
        <v>-5291.82</v>
      </c>
      <c r="S712" s="107">
        <f ca="1"/>
        <v>-4271.75</v>
      </c>
      <c r="T712" s="107">
        <f ca="1"/>
        <v>0</v>
      </c>
      <c r="U712" s="107">
        <f ca="1"/>
        <v>3220</v>
      </c>
      <c r="W712" t="str">
        <f ca="1"/>
        <v>Ameritas</v>
      </c>
      <c r="X712">
        <f ca="1"/>
        <v>46752</v>
      </c>
      <c r="Y712">
        <f ca="1"/>
        <v>3741.8700000000067</v>
      </c>
      <c r="Z712" t="str">
        <f ca="1"/>
        <v>Acct  1 - US Bank</v>
      </c>
      <c r="AA712" t="str">
        <f ca="1"/>
        <v>Ameritas</v>
      </c>
      <c r="AB712">
        <f ca="1"/>
        <v>46752</v>
      </c>
      <c r="AC712">
        <f ca="1"/>
        <v>16794.419999999998</v>
      </c>
      <c r="AD712" t="str">
        <f ca="1"/>
        <v>Acct  2 - Wells Fargo</v>
      </c>
      <c r="AE712" t="str">
        <f ca="1"/>
        <v>Ameritas</v>
      </c>
      <c r="AF712">
        <f ca="1"/>
        <v>46752</v>
      </c>
      <c r="AG712">
        <f ca="1"/>
        <v>28608.39</v>
      </c>
      <c r="AH712" t="str">
        <f ca="1"/>
        <v>Acct  3 - ADP</v>
      </c>
      <c r="AI712" t="str">
        <f ca="1"/>
        <v>Ameritas</v>
      </c>
      <c r="AJ712">
        <f ca="1"/>
        <v>46752</v>
      </c>
      <c r="AK712">
        <f ca="1"/>
        <v>114.43</v>
      </c>
      <c r="AL712" t="str">
        <f ca="1"/>
        <v>Acct  4 - Marcus</v>
      </c>
      <c r="AM712" t="str">
        <f ca="1"/>
        <v>Ameritas</v>
      </c>
      <c r="AN712">
        <f ca="1"/>
        <v>46752</v>
      </c>
      <c r="AO712">
        <f ca="1"/>
        <v>12062.04</v>
      </c>
      <c r="AP712" t="str">
        <f ca="1"/>
        <v>Acct  5 - T.Rowe Price</v>
      </c>
      <c r="AQ712" t="str">
        <f ca="1"/>
        <v>Ameritas</v>
      </c>
      <c r="AR712">
        <f ca="1"/>
        <v>46752</v>
      </c>
      <c r="AS712">
        <f ca="1"/>
        <v>515.96</v>
      </c>
      <c r="AT712" t="str">
        <f ca="1"/>
        <v>Acct  6 - Platinum</v>
      </c>
      <c r="AU712" t="str">
        <f ca="1"/>
        <v>Ameritas</v>
      </c>
      <c r="AV712">
        <f ca="1"/>
        <v>46752</v>
      </c>
      <c r="AW712">
        <f ca="1"/>
        <v>-5291.82</v>
      </c>
      <c r="AX712" t="str">
        <f ca="1"/>
        <v>Acct  7 - Visa Go</v>
      </c>
      <c r="AY712" t="str">
        <f ca="1"/>
        <v>Ameritas</v>
      </c>
      <c r="AZ712">
        <f ca="1"/>
        <v>46752</v>
      </c>
      <c r="BA712">
        <f ca="1"/>
        <v>-4271.75</v>
      </c>
      <c r="BB712" t="str">
        <f ca="1"/>
        <v>Acct  8 - CareCredit</v>
      </c>
      <c r="BC712" t="str">
        <f ca="1"/>
        <v>Ameritas</v>
      </c>
      <c r="BD712">
        <f ca="1"/>
        <v>46752</v>
      </c>
      <c r="BE712">
        <f ca="1"/>
        <v>0</v>
      </c>
      <c r="BF712" t="str">
        <f ca="1"/>
        <v>Acct  9 - Costco</v>
      </c>
      <c r="BG712" t="str">
        <f ca="1"/>
        <v>Ameritas</v>
      </c>
      <c r="BH712">
        <f ca="1"/>
        <v>46752</v>
      </c>
      <c r="BI712">
        <f ca="1"/>
        <v>3220</v>
      </c>
      <c r="BJ712" t="str">
        <f ca="1"/>
        <v xml:space="preserve">Acct 10 - </v>
      </c>
      <c r="BK712" t="str">
        <f ca="1"/>
        <v>Ameritas</v>
      </c>
      <c r="BL712">
        <f ca="1"/>
        <v>46752</v>
      </c>
      <c r="BM712">
        <f ca="1"/>
        <v>20536.290000000005</v>
      </c>
      <c r="BN712" t="str">
        <f ca="1"/>
        <v xml:space="preserve"> Checking</v>
      </c>
      <c r="BO712" t="str">
        <f ca="1"/>
        <v>Ameritas</v>
      </c>
      <c r="BP712">
        <f ca="1"/>
        <v>46752</v>
      </c>
      <c r="BQ712">
        <f ca="1"/>
        <v>-9047.61</v>
      </c>
      <c r="BR712" t="str">
        <f ca="1"/>
        <v xml:space="preserve"> Credit</v>
      </c>
      <c r="BS712" t="str">
        <f ca="1"/>
        <v>Ameritas</v>
      </c>
      <c r="BT712">
        <f ca="1"/>
        <v>46752</v>
      </c>
      <c r="BU712">
        <f ca="1"/>
        <v>40784.86</v>
      </c>
      <c r="BV712" t="str">
        <f ca="1"/>
        <v xml:space="preserve"> Savings</v>
      </c>
      <c r="BW712" t="str">
        <f ca="1"/>
        <v>Ameritas</v>
      </c>
      <c r="BX712">
        <f ca="1"/>
        <v>46752</v>
      </c>
      <c r="BY712">
        <f ca="1"/>
        <v>55493.540000000008</v>
      </c>
      <c r="BZ712" t="str">
        <f ca="1"/>
        <v xml:space="preserve"> Net Worth</v>
      </c>
    </row>
    <row r="713" spans="1:78" x14ac:dyDescent="0.25">
      <c r="A713" t="str">
        <f ca="1"/>
        <v>Ameritas</v>
      </c>
      <c r="B713" s="8">
        <f ca="1"/>
        <v>46752</v>
      </c>
      <c r="C713" s="107">
        <f ca="1"/>
        <v>3741.8700000000067</v>
      </c>
      <c r="D713" t="str">
        <f ca="1"/>
        <v>Acct  1 - US Bank</v>
      </c>
      <c r="F713" t="str">
        <f ca="1"/>
        <v>Disability</v>
      </c>
      <c r="G713" s="8">
        <f ca="1"/>
        <v>46753</v>
      </c>
      <c r="H713" s="107">
        <f ca="1"/>
        <v>20892.950000000004</v>
      </c>
      <c r="I713" s="107">
        <f ca="1"/>
        <v>-9047.61</v>
      </c>
      <c r="J713" s="107">
        <f ca="1"/>
        <v>40784.86</v>
      </c>
      <c r="K713" s="107">
        <f ca="1"/>
        <v>55850.200000000004</v>
      </c>
      <c r="L713" s="107">
        <f ca="1"/>
        <v>3741.8700000000067</v>
      </c>
      <c r="M713" s="107">
        <f ca="1"/>
        <v>17151.079999999998</v>
      </c>
      <c r="N713" s="107">
        <f ca="1"/>
        <v>28608.39</v>
      </c>
      <c r="O713" s="107">
        <f ca="1"/>
        <v>114.43</v>
      </c>
      <c r="P713" s="107">
        <f ca="1"/>
        <v>12062.04</v>
      </c>
      <c r="Q713" s="107">
        <f ca="1"/>
        <v>515.96</v>
      </c>
      <c r="R713" s="107">
        <f ca="1"/>
        <v>-5291.82</v>
      </c>
      <c r="S713" s="107">
        <f ca="1"/>
        <v>-4271.75</v>
      </c>
      <c r="T713" s="107">
        <f ca="1"/>
        <v>0</v>
      </c>
      <c r="U713" s="107">
        <f ca="1"/>
        <v>3220</v>
      </c>
      <c r="W713" t="str">
        <f ca="1"/>
        <v>Disability</v>
      </c>
      <c r="X713">
        <f ca="1"/>
        <v>46753</v>
      </c>
      <c r="Y713">
        <f ca="1"/>
        <v>3741.8700000000067</v>
      </c>
      <c r="Z713" t="str">
        <f ca="1"/>
        <v>Acct  1 - US Bank</v>
      </c>
      <c r="AA713" t="str">
        <f ca="1"/>
        <v>Disability</v>
      </c>
      <c r="AB713">
        <f ca="1"/>
        <v>46753</v>
      </c>
      <c r="AC713">
        <f ca="1"/>
        <v>17151.079999999998</v>
      </c>
      <c r="AD713" t="str">
        <f ca="1"/>
        <v>Acct  2 - Wells Fargo</v>
      </c>
      <c r="AE713" t="str">
        <f ca="1"/>
        <v>Disability</v>
      </c>
      <c r="AF713">
        <f ca="1"/>
        <v>46753</v>
      </c>
      <c r="AG713">
        <f ca="1"/>
        <v>28608.39</v>
      </c>
      <c r="AH713" t="str">
        <f ca="1"/>
        <v>Acct  3 - ADP</v>
      </c>
      <c r="AI713" t="str">
        <f ca="1"/>
        <v>Disability</v>
      </c>
      <c r="AJ713">
        <f ca="1"/>
        <v>46753</v>
      </c>
      <c r="AK713">
        <f ca="1"/>
        <v>114.43</v>
      </c>
      <c r="AL713" t="str">
        <f ca="1"/>
        <v>Acct  4 - Marcus</v>
      </c>
      <c r="AM713" t="str">
        <f ca="1"/>
        <v>Disability</v>
      </c>
      <c r="AN713">
        <f ca="1"/>
        <v>46753</v>
      </c>
      <c r="AO713">
        <f ca="1"/>
        <v>12062.04</v>
      </c>
      <c r="AP713" t="str">
        <f ca="1"/>
        <v>Acct  5 - T.Rowe Price</v>
      </c>
      <c r="AQ713" t="str">
        <f ca="1"/>
        <v>Disability</v>
      </c>
      <c r="AR713">
        <f ca="1"/>
        <v>46753</v>
      </c>
      <c r="AS713">
        <f ca="1"/>
        <v>515.96</v>
      </c>
      <c r="AT713" t="str">
        <f ca="1"/>
        <v>Acct  6 - Platinum</v>
      </c>
      <c r="AU713" t="str">
        <f ca="1"/>
        <v>Disability</v>
      </c>
      <c r="AV713">
        <f ca="1"/>
        <v>46753</v>
      </c>
      <c r="AW713">
        <f ca="1"/>
        <v>-5291.82</v>
      </c>
      <c r="AX713" t="str">
        <f ca="1"/>
        <v>Acct  7 - Visa Go</v>
      </c>
      <c r="AY713" t="str">
        <f ca="1"/>
        <v>Disability</v>
      </c>
      <c r="AZ713">
        <f ca="1"/>
        <v>46753</v>
      </c>
      <c r="BA713">
        <f ca="1"/>
        <v>-4271.75</v>
      </c>
      <c r="BB713" t="str">
        <f ca="1"/>
        <v>Acct  8 - CareCredit</v>
      </c>
      <c r="BC713" t="str">
        <f ca="1"/>
        <v>Disability</v>
      </c>
      <c r="BD713">
        <f ca="1"/>
        <v>46753</v>
      </c>
      <c r="BE713">
        <f ca="1"/>
        <v>0</v>
      </c>
      <c r="BF713" t="str">
        <f ca="1"/>
        <v>Acct  9 - Costco</v>
      </c>
      <c r="BG713" t="str">
        <f ca="1"/>
        <v>Disability</v>
      </c>
      <c r="BH713">
        <f ca="1"/>
        <v>46753</v>
      </c>
      <c r="BI713">
        <f ca="1"/>
        <v>3220</v>
      </c>
      <c r="BJ713" t="str">
        <f ca="1"/>
        <v xml:space="preserve">Acct 10 - </v>
      </c>
      <c r="BK713" t="str">
        <f ca="1"/>
        <v>Disability</v>
      </c>
      <c r="BL713">
        <f ca="1"/>
        <v>46753</v>
      </c>
      <c r="BM713">
        <f ca="1"/>
        <v>20892.950000000004</v>
      </c>
      <c r="BN713" t="str">
        <f ca="1"/>
        <v xml:space="preserve"> Checking</v>
      </c>
      <c r="BO713" t="str">
        <f ca="1"/>
        <v>Disability</v>
      </c>
      <c r="BP713">
        <f ca="1"/>
        <v>46753</v>
      </c>
      <c r="BQ713">
        <f ca="1"/>
        <v>-9047.61</v>
      </c>
      <c r="BR713" t="str">
        <f ca="1"/>
        <v xml:space="preserve"> Credit</v>
      </c>
      <c r="BS713" t="str">
        <f ca="1"/>
        <v>Disability</v>
      </c>
      <c r="BT713">
        <f ca="1"/>
        <v>46753</v>
      </c>
      <c r="BU713">
        <f ca="1"/>
        <v>40784.86</v>
      </c>
      <c r="BV713" t="str">
        <f ca="1"/>
        <v xml:space="preserve"> Savings</v>
      </c>
      <c r="BW713" t="str">
        <f ca="1"/>
        <v>Disability</v>
      </c>
      <c r="BX713">
        <f ca="1"/>
        <v>46753</v>
      </c>
      <c r="BY713">
        <f ca="1"/>
        <v>55850.200000000004</v>
      </c>
      <c r="BZ713" t="str">
        <f ca="1"/>
        <v xml:space="preserve"> Net Worth</v>
      </c>
    </row>
    <row r="714" spans="1:78" x14ac:dyDescent="0.25">
      <c r="A714" t="str">
        <f ca="1"/>
        <v>Disability</v>
      </c>
      <c r="B714" s="8">
        <f ca="1"/>
        <v>46753</v>
      </c>
      <c r="C714" s="107">
        <f ca="1"/>
        <v>3741.8700000000067</v>
      </c>
      <c r="D714" t="str">
        <f ca="1"/>
        <v>Acct  1 - US Bank</v>
      </c>
      <c r="F714" t="str">
        <f ca="1"/>
        <v>Kulo Rent</v>
      </c>
      <c r="G714" s="8">
        <f ca="1"/>
        <v>46753</v>
      </c>
      <c r="H714" s="107">
        <f ca="1"/>
        <v>19933.950000000004</v>
      </c>
      <c r="I714" s="107">
        <f ca="1"/>
        <v>-9047.61</v>
      </c>
      <c r="J714" s="107">
        <f ca="1"/>
        <v>40784.86</v>
      </c>
      <c r="K714" s="107">
        <f ca="1"/>
        <v>54891.200000000004</v>
      </c>
      <c r="L714" s="107">
        <f ca="1"/>
        <v>2782.8700000000067</v>
      </c>
      <c r="M714" s="107">
        <f ca="1"/>
        <v>17151.079999999998</v>
      </c>
      <c r="N714" s="107">
        <f ca="1"/>
        <v>28608.39</v>
      </c>
      <c r="O714" s="107">
        <f ca="1"/>
        <v>114.43</v>
      </c>
      <c r="P714" s="107">
        <f ca="1"/>
        <v>12062.04</v>
      </c>
      <c r="Q714" s="107">
        <f ca="1"/>
        <v>515.96</v>
      </c>
      <c r="R714" s="107">
        <f ca="1"/>
        <v>-5291.82</v>
      </c>
      <c r="S714" s="107">
        <f ca="1"/>
        <v>-4271.75</v>
      </c>
      <c r="T714" s="107">
        <f ca="1"/>
        <v>0</v>
      </c>
      <c r="U714" s="107">
        <f ca="1"/>
        <v>3220</v>
      </c>
      <c r="W714" t="str">
        <f ca="1"/>
        <v>Kulo Rent</v>
      </c>
      <c r="X714">
        <f ca="1"/>
        <v>46753</v>
      </c>
      <c r="Y714">
        <f ca="1"/>
        <v>2782.8700000000067</v>
      </c>
      <c r="Z714" t="str">
        <f ca="1"/>
        <v>Acct  1 - US Bank</v>
      </c>
      <c r="AA714" t="str">
        <f ca="1"/>
        <v>Kulo Rent</v>
      </c>
      <c r="AB714">
        <f ca="1"/>
        <v>46753</v>
      </c>
      <c r="AC714">
        <f ca="1"/>
        <v>17151.079999999998</v>
      </c>
      <c r="AD714" t="str">
        <f ca="1"/>
        <v>Acct  2 - Wells Fargo</v>
      </c>
      <c r="AE714" t="str">
        <f ca="1"/>
        <v>Kulo Rent</v>
      </c>
      <c r="AF714">
        <f ca="1"/>
        <v>46753</v>
      </c>
      <c r="AG714">
        <f ca="1"/>
        <v>28608.39</v>
      </c>
      <c r="AH714" t="str">
        <f ca="1"/>
        <v>Acct  3 - ADP</v>
      </c>
      <c r="AI714" t="str">
        <f ca="1"/>
        <v>Kulo Rent</v>
      </c>
      <c r="AJ714">
        <f ca="1"/>
        <v>46753</v>
      </c>
      <c r="AK714">
        <f ca="1"/>
        <v>114.43</v>
      </c>
      <c r="AL714" t="str">
        <f ca="1"/>
        <v>Acct  4 - Marcus</v>
      </c>
      <c r="AM714" t="str">
        <f ca="1"/>
        <v>Kulo Rent</v>
      </c>
      <c r="AN714">
        <f ca="1"/>
        <v>46753</v>
      </c>
      <c r="AO714">
        <f ca="1"/>
        <v>12062.04</v>
      </c>
      <c r="AP714" t="str">
        <f ca="1"/>
        <v>Acct  5 - T.Rowe Price</v>
      </c>
      <c r="AQ714" t="str">
        <f ca="1"/>
        <v>Kulo Rent</v>
      </c>
      <c r="AR714">
        <f ca="1"/>
        <v>46753</v>
      </c>
      <c r="AS714">
        <f ca="1"/>
        <v>515.96</v>
      </c>
      <c r="AT714" t="str">
        <f ca="1"/>
        <v>Acct  6 - Platinum</v>
      </c>
      <c r="AU714" t="str">
        <f ca="1"/>
        <v>Kulo Rent</v>
      </c>
      <c r="AV714">
        <f ca="1"/>
        <v>46753</v>
      </c>
      <c r="AW714">
        <f ca="1"/>
        <v>-5291.82</v>
      </c>
      <c r="AX714" t="str">
        <f ca="1"/>
        <v>Acct  7 - Visa Go</v>
      </c>
      <c r="AY714" t="str">
        <f ca="1"/>
        <v>Kulo Rent</v>
      </c>
      <c r="AZ714">
        <f ca="1"/>
        <v>46753</v>
      </c>
      <c r="BA714">
        <f ca="1"/>
        <v>-4271.75</v>
      </c>
      <c r="BB714" t="str">
        <f ca="1"/>
        <v>Acct  8 - CareCredit</v>
      </c>
      <c r="BC714" t="str">
        <f ca="1"/>
        <v>Kulo Rent</v>
      </c>
      <c r="BD714">
        <f ca="1"/>
        <v>46753</v>
      </c>
      <c r="BE714">
        <f ca="1"/>
        <v>0</v>
      </c>
      <c r="BF714" t="str">
        <f ca="1"/>
        <v>Acct  9 - Costco</v>
      </c>
      <c r="BG714" t="str">
        <f ca="1"/>
        <v>Kulo Rent</v>
      </c>
      <c r="BH714">
        <f ca="1"/>
        <v>46753</v>
      </c>
      <c r="BI714">
        <f ca="1"/>
        <v>3220</v>
      </c>
      <c r="BJ714" t="str">
        <f ca="1"/>
        <v xml:space="preserve">Acct 10 - </v>
      </c>
      <c r="BK714" t="str">
        <f ca="1"/>
        <v>Kulo Rent</v>
      </c>
      <c r="BL714">
        <f ca="1"/>
        <v>46753</v>
      </c>
      <c r="BM714">
        <f ca="1"/>
        <v>19933.950000000004</v>
      </c>
      <c r="BN714" t="str">
        <f ca="1"/>
        <v xml:space="preserve"> Checking</v>
      </c>
      <c r="BO714" t="str">
        <f ca="1"/>
        <v>Kulo Rent</v>
      </c>
      <c r="BP714">
        <f ca="1"/>
        <v>46753</v>
      </c>
      <c r="BQ714">
        <f ca="1"/>
        <v>-9047.61</v>
      </c>
      <c r="BR714" t="str">
        <f ca="1"/>
        <v xml:space="preserve"> Credit</v>
      </c>
      <c r="BS714" t="str">
        <f ca="1"/>
        <v>Kulo Rent</v>
      </c>
      <c r="BT714">
        <f ca="1"/>
        <v>46753</v>
      </c>
      <c r="BU714">
        <f ca="1"/>
        <v>40784.86</v>
      </c>
      <c r="BV714" t="str">
        <f ca="1"/>
        <v xml:space="preserve"> Savings</v>
      </c>
      <c r="BW714" t="str">
        <f ca="1"/>
        <v>Kulo Rent</v>
      </c>
      <c r="BX714">
        <f ca="1"/>
        <v>46753</v>
      </c>
      <c r="BY714">
        <f ca="1"/>
        <v>54891.200000000004</v>
      </c>
      <c r="BZ714" t="str">
        <f ca="1"/>
        <v xml:space="preserve"> Net Worth</v>
      </c>
    </row>
    <row r="715" spans="1:78" x14ac:dyDescent="0.25">
      <c r="A715" t="str">
        <f ca="1"/>
        <v>Kulo Rent</v>
      </c>
      <c r="B715" s="8">
        <f ca="1"/>
        <v>46753</v>
      </c>
      <c r="C715" s="107">
        <f ca="1"/>
        <v>2782.8700000000067</v>
      </c>
      <c r="D715" t="str">
        <f ca="1"/>
        <v>Acct  1 - US Bank</v>
      </c>
      <c r="F715" t="str">
        <f ca="1"/>
        <v>Rent</v>
      </c>
      <c r="G715" s="8">
        <f ca="1"/>
        <v>46753</v>
      </c>
      <c r="H715" s="107">
        <f ca="1"/>
        <v>18655.980000000003</v>
      </c>
      <c r="I715" s="107">
        <f ca="1"/>
        <v>-9047.61</v>
      </c>
      <c r="J715" s="107">
        <f ca="1"/>
        <v>40784.86</v>
      </c>
      <c r="K715" s="107">
        <f ca="1"/>
        <v>53613.23</v>
      </c>
      <c r="L715" s="107">
        <f ca="1"/>
        <v>1504.9000000000067</v>
      </c>
      <c r="M715" s="107">
        <f ca="1"/>
        <v>17151.079999999998</v>
      </c>
      <c r="N715" s="107">
        <f ca="1"/>
        <v>28608.39</v>
      </c>
      <c r="O715" s="107">
        <f ca="1"/>
        <v>114.43</v>
      </c>
      <c r="P715" s="107">
        <f ca="1"/>
        <v>12062.04</v>
      </c>
      <c r="Q715" s="107">
        <f ca="1"/>
        <v>515.96</v>
      </c>
      <c r="R715" s="107">
        <f ca="1"/>
        <v>-5291.82</v>
      </c>
      <c r="S715" s="107">
        <f ca="1"/>
        <v>-4271.75</v>
      </c>
      <c r="T715" s="107">
        <f ca="1"/>
        <v>0</v>
      </c>
      <c r="U715" s="107">
        <f ca="1"/>
        <v>3220</v>
      </c>
      <c r="W715" t="str">
        <f ca="1"/>
        <v>Rent</v>
      </c>
      <c r="X715">
        <f ca="1"/>
        <v>46753</v>
      </c>
      <c r="Y715">
        <f ca="1"/>
        <v>1504.9000000000067</v>
      </c>
      <c r="Z715" t="str">
        <f ca="1"/>
        <v>Acct  1 - US Bank</v>
      </c>
      <c r="AA715" t="str">
        <f ca="1"/>
        <v>Rent</v>
      </c>
      <c r="AB715">
        <f ca="1"/>
        <v>46753</v>
      </c>
      <c r="AC715">
        <f ca="1"/>
        <v>17151.079999999998</v>
      </c>
      <c r="AD715" t="str">
        <f ca="1"/>
        <v>Acct  2 - Wells Fargo</v>
      </c>
      <c r="AE715" t="str">
        <f ca="1"/>
        <v>Rent</v>
      </c>
      <c r="AF715">
        <f ca="1"/>
        <v>46753</v>
      </c>
      <c r="AG715">
        <f ca="1"/>
        <v>28608.39</v>
      </c>
      <c r="AH715" t="str">
        <f ca="1"/>
        <v>Acct  3 - ADP</v>
      </c>
      <c r="AI715" t="str">
        <f ca="1"/>
        <v>Rent</v>
      </c>
      <c r="AJ715">
        <f ca="1"/>
        <v>46753</v>
      </c>
      <c r="AK715">
        <f ca="1"/>
        <v>114.43</v>
      </c>
      <c r="AL715" t="str">
        <f ca="1"/>
        <v>Acct  4 - Marcus</v>
      </c>
      <c r="AM715" t="str">
        <f ca="1"/>
        <v>Rent</v>
      </c>
      <c r="AN715">
        <f ca="1"/>
        <v>46753</v>
      </c>
      <c r="AO715">
        <f ca="1"/>
        <v>12062.04</v>
      </c>
      <c r="AP715" t="str">
        <f ca="1"/>
        <v>Acct  5 - T.Rowe Price</v>
      </c>
      <c r="AQ715" t="str">
        <f ca="1"/>
        <v>Rent</v>
      </c>
      <c r="AR715">
        <f ca="1"/>
        <v>46753</v>
      </c>
      <c r="AS715">
        <f ca="1"/>
        <v>515.96</v>
      </c>
      <c r="AT715" t="str">
        <f ca="1"/>
        <v>Acct  6 - Platinum</v>
      </c>
      <c r="AU715" t="str">
        <f ca="1"/>
        <v>Rent</v>
      </c>
      <c r="AV715">
        <f ca="1"/>
        <v>46753</v>
      </c>
      <c r="AW715">
        <f ca="1"/>
        <v>-5291.82</v>
      </c>
      <c r="AX715" t="str">
        <f ca="1"/>
        <v>Acct  7 - Visa Go</v>
      </c>
      <c r="AY715" t="str">
        <f ca="1"/>
        <v>Rent</v>
      </c>
      <c r="AZ715">
        <f ca="1"/>
        <v>46753</v>
      </c>
      <c r="BA715">
        <f ca="1"/>
        <v>-4271.75</v>
      </c>
      <c r="BB715" t="str">
        <f ca="1"/>
        <v>Acct  8 - CareCredit</v>
      </c>
      <c r="BC715" t="str">
        <f ca="1"/>
        <v>Rent</v>
      </c>
      <c r="BD715">
        <f ca="1"/>
        <v>46753</v>
      </c>
      <c r="BE715">
        <f ca="1"/>
        <v>0</v>
      </c>
      <c r="BF715" t="str">
        <f ca="1"/>
        <v>Acct  9 - Costco</v>
      </c>
      <c r="BG715" t="str">
        <f ca="1"/>
        <v>Rent</v>
      </c>
      <c r="BH715">
        <f ca="1"/>
        <v>46753</v>
      </c>
      <c r="BI715">
        <f ca="1"/>
        <v>3220</v>
      </c>
      <c r="BJ715" t="str">
        <f ca="1"/>
        <v xml:space="preserve">Acct 10 - </v>
      </c>
      <c r="BK715" t="str">
        <f ca="1"/>
        <v>Rent</v>
      </c>
      <c r="BL715">
        <f ca="1"/>
        <v>46753</v>
      </c>
      <c r="BM715">
        <f ca="1"/>
        <v>18655.980000000003</v>
      </c>
      <c r="BN715" t="str">
        <f ca="1"/>
        <v xml:space="preserve"> Checking</v>
      </c>
      <c r="BO715" t="str">
        <f ca="1"/>
        <v>Rent</v>
      </c>
      <c r="BP715">
        <f ca="1"/>
        <v>46753</v>
      </c>
      <c r="BQ715">
        <f ca="1"/>
        <v>-9047.61</v>
      </c>
      <c r="BR715" t="str">
        <f ca="1"/>
        <v xml:space="preserve"> Credit</v>
      </c>
      <c r="BS715" t="str">
        <f ca="1"/>
        <v>Rent</v>
      </c>
      <c r="BT715">
        <f ca="1"/>
        <v>46753</v>
      </c>
      <c r="BU715">
        <f ca="1"/>
        <v>40784.86</v>
      </c>
      <c r="BV715" t="str">
        <f ca="1"/>
        <v xml:space="preserve"> Savings</v>
      </c>
      <c r="BW715" t="str">
        <f ca="1"/>
        <v>Rent</v>
      </c>
      <c r="BX715">
        <f ca="1"/>
        <v>46753</v>
      </c>
      <c r="BY715">
        <f ca="1"/>
        <v>53613.23</v>
      </c>
      <c r="BZ715" t="str">
        <f ca="1"/>
        <v xml:space="preserve"> Net Worth</v>
      </c>
    </row>
    <row r="716" spans="1:78" x14ac:dyDescent="0.25">
      <c r="A716" t="str">
        <f ca="1"/>
        <v>Rent</v>
      </c>
      <c r="B716" s="8">
        <f ca="1"/>
        <v>46753</v>
      </c>
      <c r="C716" s="107">
        <f ca="1"/>
        <v>1504.9000000000067</v>
      </c>
      <c r="D716" t="str">
        <f ca="1"/>
        <v>Acct  1 - US Bank</v>
      </c>
      <c r="F716" t="str">
        <f ca="1"/>
        <v>Groceries</v>
      </c>
      <c r="G716" s="8">
        <f ca="1"/>
        <v>46753</v>
      </c>
      <c r="H716" s="107">
        <f ca="1"/>
        <v>18455.980000000003</v>
      </c>
      <c r="I716" s="107">
        <f ca="1"/>
        <v>-9047.61</v>
      </c>
      <c r="J716" s="107">
        <f ca="1"/>
        <v>40784.86</v>
      </c>
      <c r="K716" s="107">
        <f ca="1"/>
        <v>53413.23</v>
      </c>
      <c r="L716" s="107">
        <f ca="1"/>
        <v>1504.9000000000067</v>
      </c>
      <c r="M716" s="107">
        <f ca="1"/>
        <v>16951.079999999998</v>
      </c>
      <c r="N716" s="107">
        <f ca="1"/>
        <v>28608.39</v>
      </c>
      <c r="O716" s="107">
        <f ca="1"/>
        <v>114.43</v>
      </c>
      <c r="P716" s="107">
        <f ca="1"/>
        <v>12062.04</v>
      </c>
      <c r="Q716" s="107">
        <f ca="1"/>
        <v>515.96</v>
      </c>
      <c r="R716" s="107">
        <f ca="1"/>
        <v>-5291.82</v>
      </c>
      <c r="S716" s="107">
        <f ca="1"/>
        <v>-4271.75</v>
      </c>
      <c r="T716" s="107">
        <f ca="1"/>
        <v>0</v>
      </c>
      <c r="U716" s="107">
        <f ca="1"/>
        <v>3220</v>
      </c>
      <c r="W716" t="str">
        <f ca="1"/>
        <v>Groceries</v>
      </c>
      <c r="X716">
        <f ca="1"/>
        <v>46753</v>
      </c>
      <c r="Y716">
        <f ca="1"/>
        <v>1504.9000000000067</v>
      </c>
      <c r="Z716" t="str">
        <f ca="1"/>
        <v>Acct  1 - US Bank</v>
      </c>
      <c r="AA716" t="str">
        <f ca="1"/>
        <v>Groceries</v>
      </c>
      <c r="AB716">
        <f ca="1"/>
        <v>46753</v>
      </c>
      <c r="AC716">
        <f ca="1"/>
        <v>16951.079999999998</v>
      </c>
      <c r="AD716" t="str">
        <f ca="1"/>
        <v>Acct  2 - Wells Fargo</v>
      </c>
      <c r="AE716" t="str">
        <f ca="1"/>
        <v>Groceries</v>
      </c>
      <c r="AF716">
        <f ca="1"/>
        <v>46753</v>
      </c>
      <c r="AG716">
        <f ca="1"/>
        <v>28608.39</v>
      </c>
      <c r="AH716" t="str">
        <f ca="1"/>
        <v>Acct  3 - ADP</v>
      </c>
      <c r="AI716" t="str">
        <f ca="1"/>
        <v>Groceries</v>
      </c>
      <c r="AJ716">
        <f ca="1"/>
        <v>46753</v>
      </c>
      <c r="AK716">
        <f ca="1"/>
        <v>114.43</v>
      </c>
      <c r="AL716" t="str">
        <f ca="1"/>
        <v>Acct  4 - Marcus</v>
      </c>
      <c r="AM716" t="str">
        <f ca="1"/>
        <v>Groceries</v>
      </c>
      <c r="AN716">
        <f ca="1"/>
        <v>46753</v>
      </c>
      <c r="AO716">
        <f ca="1"/>
        <v>12062.04</v>
      </c>
      <c r="AP716" t="str">
        <f ca="1"/>
        <v>Acct  5 - T.Rowe Price</v>
      </c>
      <c r="AQ716" t="str">
        <f ca="1"/>
        <v>Groceries</v>
      </c>
      <c r="AR716">
        <f ca="1"/>
        <v>46753</v>
      </c>
      <c r="AS716">
        <f ca="1"/>
        <v>515.96</v>
      </c>
      <c r="AT716" t="str">
        <f ca="1"/>
        <v>Acct  6 - Platinum</v>
      </c>
      <c r="AU716" t="str">
        <f ca="1"/>
        <v>Groceries</v>
      </c>
      <c r="AV716">
        <f ca="1"/>
        <v>46753</v>
      </c>
      <c r="AW716">
        <f ca="1"/>
        <v>-5291.82</v>
      </c>
      <c r="AX716" t="str">
        <f ca="1"/>
        <v>Acct  7 - Visa Go</v>
      </c>
      <c r="AY716" t="str">
        <f ca="1"/>
        <v>Groceries</v>
      </c>
      <c r="AZ716">
        <f ca="1"/>
        <v>46753</v>
      </c>
      <c r="BA716">
        <f ca="1"/>
        <v>-4271.75</v>
      </c>
      <c r="BB716" t="str">
        <f ca="1"/>
        <v>Acct  8 - CareCredit</v>
      </c>
      <c r="BC716" t="str">
        <f ca="1"/>
        <v>Groceries</v>
      </c>
      <c r="BD716">
        <f ca="1"/>
        <v>46753</v>
      </c>
      <c r="BE716">
        <f ca="1"/>
        <v>0</v>
      </c>
      <c r="BF716" t="str">
        <f ca="1"/>
        <v>Acct  9 - Costco</v>
      </c>
      <c r="BG716" t="str">
        <f ca="1"/>
        <v>Groceries</v>
      </c>
      <c r="BH716">
        <f ca="1"/>
        <v>46753</v>
      </c>
      <c r="BI716">
        <f ca="1"/>
        <v>3220</v>
      </c>
      <c r="BJ716" t="str">
        <f ca="1"/>
        <v xml:space="preserve">Acct 10 - </v>
      </c>
      <c r="BK716" t="str">
        <f ca="1"/>
        <v>Groceries</v>
      </c>
      <c r="BL716">
        <f ca="1"/>
        <v>46753</v>
      </c>
      <c r="BM716">
        <f ca="1"/>
        <v>18455.980000000003</v>
      </c>
      <c r="BN716" t="str">
        <f ca="1"/>
        <v xml:space="preserve"> Checking</v>
      </c>
      <c r="BO716" t="str">
        <f ca="1"/>
        <v>Groceries</v>
      </c>
      <c r="BP716">
        <f ca="1"/>
        <v>46753</v>
      </c>
      <c r="BQ716">
        <f ca="1"/>
        <v>-9047.61</v>
      </c>
      <c r="BR716" t="str">
        <f ca="1"/>
        <v xml:space="preserve"> Credit</v>
      </c>
      <c r="BS716" t="str">
        <f ca="1"/>
        <v>Groceries</v>
      </c>
      <c r="BT716">
        <f ca="1"/>
        <v>46753</v>
      </c>
      <c r="BU716">
        <f ca="1"/>
        <v>40784.86</v>
      </c>
      <c r="BV716" t="str">
        <f ca="1"/>
        <v xml:space="preserve"> Savings</v>
      </c>
      <c r="BW716" t="str">
        <f ca="1"/>
        <v>Groceries</v>
      </c>
      <c r="BX716">
        <f ca="1"/>
        <v>46753</v>
      </c>
      <c r="BY716">
        <f ca="1"/>
        <v>53413.23</v>
      </c>
      <c r="BZ716" t="str">
        <f ca="1"/>
        <v xml:space="preserve"> Net Worth</v>
      </c>
    </row>
    <row r="717" spans="1:78" x14ac:dyDescent="0.25">
      <c r="A717" t="str">
        <f ca="1"/>
        <v>Groceries</v>
      </c>
      <c r="B717" s="8">
        <f ca="1"/>
        <v>46753</v>
      </c>
      <c r="C717" s="107">
        <f ca="1"/>
        <v>1504.9000000000067</v>
      </c>
      <c r="D717" t="str">
        <f ca="1"/>
        <v>Acct  1 - US Bank</v>
      </c>
      <c r="F717" t="str">
        <f ca="1"/>
        <v>Food &amp; Drinks</v>
      </c>
      <c r="G717" s="8">
        <f ca="1"/>
        <v>46753</v>
      </c>
      <c r="H717" s="107">
        <f ca="1"/>
        <v>18255.980000000003</v>
      </c>
      <c r="I717" s="107">
        <f ca="1"/>
        <v>-9047.61</v>
      </c>
      <c r="J717" s="107">
        <f ca="1"/>
        <v>40784.86</v>
      </c>
      <c r="K717" s="107">
        <f ca="1"/>
        <v>53213.23</v>
      </c>
      <c r="L717" s="107">
        <f ca="1"/>
        <v>1504.9000000000067</v>
      </c>
      <c r="M717" s="107">
        <f ca="1"/>
        <v>16751.079999999998</v>
      </c>
      <c r="N717" s="107">
        <f ca="1"/>
        <v>28608.39</v>
      </c>
      <c r="O717" s="107">
        <f ca="1"/>
        <v>114.43</v>
      </c>
      <c r="P717" s="107">
        <f ca="1"/>
        <v>12062.04</v>
      </c>
      <c r="Q717" s="107">
        <f ca="1"/>
        <v>515.96</v>
      </c>
      <c r="R717" s="107">
        <f ca="1"/>
        <v>-5291.82</v>
      </c>
      <c r="S717" s="107">
        <f ca="1"/>
        <v>-4271.75</v>
      </c>
      <c r="T717" s="107">
        <f ca="1"/>
        <v>0</v>
      </c>
      <c r="U717" s="107">
        <f ca="1"/>
        <v>3220</v>
      </c>
      <c r="W717" t="str">
        <f ca="1"/>
        <v>Food &amp; Drinks</v>
      </c>
      <c r="X717">
        <f ca="1"/>
        <v>46753</v>
      </c>
      <c r="Y717">
        <f ca="1"/>
        <v>1504.9000000000067</v>
      </c>
      <c r="Z717" t="str">
        <f ca="1"/>
        <v>Acct  1 - US Bank</v>
      </c>
      <c r="AA717" t="str">
        <f ca="1"/>
        <v>Food &amp; Drinks</v>
      </c>
      <c r="AB717">
        <f ca="1"/>
        <v>46753</v>
      </c>
      <c r="AC717">
        <f ca="1"/>
        <v>16751.079999999998</v>
      </c>
      <c r="AD717" t="str">
        <f ca="1"/>
        <v>Acct  2 - Wells Fargo</v>
      </c>
      <c r="AE717" t="str">
        <f ca="1"/>
        <v>Food &amp; Drinks</v>
      </c>
      <c r="AF717">
        <f ca="1"/>
        <v>46753</v>
      </c>
      <c r="AG717">
        <f ca="1"/>
        <v>28608.39</v>
      </c>
      <c r="AH717" t="str">
        <f ca="1"/>
        <v>Acct  3 - ADP</v>
      </c>
      <c r="AI717" t="str">
        <f ca="1"/>
        <v>Food &amp; Drinks</v>
      </c>
      <c r="AJ717">
        <f ca="1"/>
        <v>46753</v>
      </c>
      <c r="AK717">
        <f ca="1"/>
        <v>114.43</v>
      </c>
      <c r="AL717" t="str">
        <f ca="1"/>
        <v>Acct  4 - Marcus</v>
      </c>
      <c r="AM717" t="str">
        <f ca="1"/>
        <v>Food &amp; Drinks</v>
      </c>
      <c r="AN717">
        <f ca="1"/>
        <v>46753</v>
      </c>
      <c r="AO717">
        <f ca="1"/>
        <v>12062.04</v>
      </c>
      <c r="AP717" t="str">
        <f ca="1"/>
        <v>Acct  5 - T.Rowe Price</v>
      </c>
      <c r="AQ717" t="str">
        <f ca="1"/>
        <v>Food &amp; Drinks</v>
      </c>
      <c r="AR717">
        <f ca="1"/>
        <v>46753</v>
      </c>
      <c r="AS717">
        <f ca="1"/>
        <v>515.96</v>
      </c>
      <c r="AT717" t="str">
        <f ca="1"/>
        <v>Acct  6 - Platinum</v>
      </c>
      <c r="AU717" t="str">
        <f ca="1"/>
        <v>Food &amp; Drinks</v>
      </c>
      <c r="AV717">
        <f ca="1"/>
        <v>46753</v>
      </c>
      <c r="AW717">
        <f ca="1"/>
        <v>-5291.82</v>
      </c>
      <c r="AX717" t="str">
        <f ca="1"/>
        <v>Acct  7 - Visa Go</v>
      </c>
      <c r="AY717" t="str">
        <f ca="1"/>
        <v>Food &amp; Drinks</v>
      </c>
      <c r="AZ717">
        <f ca="1"/>
        <v>46753</v>
      </c>
      <c r="BA717">
        <f ca="1"/>
        <v>-4271.75</v>
      </c>
      <c r="BB717" t="str">
        <f ca="1"/>
        <v>Acct  8 - CareCredit</v>
      </c>
      <c r="BC717" t="str">
        <f ca="1"/>
        <v>Food &amp; Drinks</v>
      </c>
      <c r="BD717">
        <f ca="1"/>
        <v>46753</v>
      </c>
      <c r="BE717">
        <f ca="1"/>
        <v>0</v>
      </c>
      <c r="BF717" t="str">
        <f ca="1"/>
        <v>Acct  9 - Costco</v>
      </c>
      <c r="BG717" t="str">
        <f ca="1"/>
        <v>Food &amp; Drinks</v>
      </c>
      <c r="BH717">
        <f ca="1"/>
        <v>46753</v>
      </c>
      <c r="BI717">
        <f ca="1"/>
        <v>3220</v>
      </c>
      <c r="BJ717" t="str">
        <f ca="1"/>
        <v xml:space="preserve">Acct 10 - </v>
      </c>
      <c r="BK717" t="str">
        <f ca="1"/>
        <v>Food &amp; Drinks</v>
      </c>
      <c r="BL717">
        <f ca="1"/>
        <v>46753</v>
      </c>
      <c r="BM717">
        <f ca="1"/>
        <v>18255.980000000003</v>
      </c>
      <c r="BN717" t="str">
        <f ca="1"/>
        <v xml:space="preserve"> Checking</v>
      </c>
      <c r="BO717" t="str">
        <f ca="1"/>
        <v>Food &amp; Drinks</v>
      </c>
      <c r="BP717">
        <f ca="1"/>
        <v>46753</v>
      </c>
      <c r="BQ717">
        <f ca="1"/>
        <v>-9047.61</v>
      </c>
      <c r="BR717" t="str">
        <f ca="1"/>
        <v xml:space="preserve"> Credit</v>
      </c>
      <c r="BS717" t="str">
        <f ca="1"/>
        <v>Food &amp; Drinks</v>
      </c>
      <c r="BT717">
        <f ca="1"/>
        <v>46753</v>
      </c>
      <c r="BU717">
        <f ca="1"/>
        <v>40784.86</v>
      </c>
      <c r="BV717" t="str">
        <f ca="1"/>
        <v xml:space="preserve"> Savings</v>
      </c>
      <c r="BW717" t="str">
        <f ca="1"/>
        <v>Food &amp; Drinks</v>
      </c>
      <c r="BX717">
        <f ca="1"/>
        <v>46753</v>
      </c>
      <c r="BY717">
        <f ca="1"/>
        <v>53213.23</v>
      </c>
      <c r="BZ717" t="str">
        <f ca="1"/>
        <v xml:space="preserve"> Net Worth</v>
      </c>
    </row>
    <row r="718" spans="1:78" x14ac:dyDescent="0.25">
      <c r="A718" t="str">
        <f ca="1"/>
        <v>Food &amp; Drinks</v>
      </c>
      <c r="B718" s="8">
        <f ca="1"/>
        <v>46753</v>
      </c>
      <c r="C718" s="107">
        <f ca="1"/>
        <v>1504.9000000000067</v>
      </c>
      <c r="D718" t="str">
        <f ca="1"/>
        <v>Acct  1 - US Bank</v>
      </c>
      <c r="F718" t="str">
        <f ca="1"/>
        <v>Visa Platinum</v>
      </c>
      <c r="G718" s="8">
        <f ca="1"/>
        <v>46755</v>
      </c>
      <c r="H718" s="107">
        <f ca="1"/>
        <v>18026.980000000003</v>
      </c>
      <c r="I718" s="107">
        <f ca="1"/>
        <v>-8736.61</v>
      </c>
      <c r="J718" s="107">
        <f ca="1"/>
        <v>40784.86</v>
      </c>
      <c r="K718" s="107">
        <f ca="1"/>
        <v>53295.23</v>
      </c>
      <c r="L718" s="107">
        <f ca="1"/>
        <v>1275.9000000000067</v>
      </c>
      <c r="M718" s="107">
        <f ca="1"/>
        <v>16751.079999999998</v>
      </c>
      <c r="N718" s="107">
        <f ca="1"/>
        <v>28608.39</v>
      </c>
      <c r="O718" s="107">
        <f ca="1"/>
        <v>114.43</v>
      </c>
      <c r="P718" s="107">
        <f ca="1"/>
        <v>12062.04</v>
      </c>
      <c r="Q718" s="107">
        <f ca="1"/>
        <v>826.96</v>
      </c>
      <c r="R718" s="107">
        <f ca="1"/>
        <v>-5291.82</v>
      </c>
      <c r="S718" s="107">
        <f ca="1"/>
        <v>-4271.75</v>
      </c>
      <c r="T718" s="107">
        <f ca="1"/>
        <v>0</v>
      </c>
      <c r="U718" s="107">
        <f ca="1"/>
        <v>3220</v>
      </c>
      <c r="W718" t="str">
        <f ca="1"/>
        <v>Visa Platinum</v>
      </c>
      <c r="X718">
        <f ca="1"/>
        <v>46755</v>
      </c>
      <c r="Y718">
        <f ca="1"/>
        <v>1275.9000000000067</v>
      </c>
      <c r="Z718" t="str">
        <f ca="1"/>
        <v>Acct  1 - US Bank</v>
      </c>
      <c r="AA718" t="str">
        <f ca="1"/>
        <v>Visa Platinum</v>
      </c>
      <c r="AB718">
        <f ca="1"/>
        <v>46755</v>
      </c>
      <c r="AC718">
        <f ca="1"/>
        <v>16751.079999999998</v>
      </c>
      <c r="AD718" t="str">
        <f ca="1"/>
        <v>Acct  2 - Wells Fargo</v>
      </c>
      <c r="AE718" t="str">
        <f ca="1"/>
        <v>Visa Platinum</v>
      </c>
      <c r="AF718">
        <f ca="1"/>
        <v>46755</v>
      </c>
      <c r="AG718">
        <f ca="1"/>
        <v>28608.39</v>
      </c>
      <c r="AH718" t="str">
        <f ca="1"/>
        <v>Acct  3 - ADP</v>
      </c>
      <c r="AI718" t="str">
        <f ca="1"/>
        <v>Visa Platinum</v>
      </c>
      <c r="AJ718">
        <f ca="1"/>
        <v>46755</v>
      </c>
      <c r="AK718">
        <f ca="1"/>
        <v>114.43</v>
      </c>
      <c r="AL718" t="str">
        <f ca="1"/>
        <v>Acct  4 - Marcus</v>
      </c>
      <c r="AM718" t="str">
        <f ca="1"/>
        <v>Visa Platinum</v>
      </c>
      <c r="AN718">
        <f ca="1"/>
        <v>46755</v>
      </c>
      <c r="AO718">
        <f ca="1"/>
        <v>12062.04</v>
      </c>
      <c r="AP718" t="str">
        <f ca="1"/>
        <v>Acct  5 - T.Rowe Price</v>
      </c>
      <c r="AQ718" t="str">
        <f ca="1"/>
        <v>Visa Platinum</v>
      </c>
      <c r="AR718">
        <f ca="1"/>
        <v>46755</v>
      </c>
      <c r="AS718">
        <f ca="1"/>
        <v>826.96</v>
      </c>
      <c r="AT718" t="str">
        <f ca="1"/>
        <v>Acct  6 - Platinum</v>
      </c>
      <c r="AU718" t="str">
        <f ca="1"/>
        <v>Visa Platinum</v>
      </c>
      <c r="AV718">
        <f ca="1"/>
        <v>46755</v>
      </c>
      <c r="AW718">
        <f ca="1"/>
        <v>-5291.82</v>
      </c>
      <c r="AX718" t="str">
        <f ca="1"/>
        <v>Acct  7 - Visa Go</v>
      </c>
      <c r="AY718" t="str">
        <f ca="1"/>
        <v>Visa Platinum</v>
      </c>
      <c r="AZ718">
        <f ca="1"/>
        <v>46755</v>
      </c>
      <c r="BA718">
        <f ca="1"/>
        <v>-4271.75</v>
      </c>
      <c r="BB718" t="str">
        <f ca="1"/>
        <v>Acct  8 - CareCredit</v>
      </c>
      <c r="BC718" t="str">
        <f ca="1"/>
        <v>Visa Platinum</v>
      </c>
      <c r="BD718">
        <f ca="1"/>
        <v>46755</v>
      </c>
      <c r="BE718">
        <f ca="1"/>
        <v>0</v>
      </c>
      <c r="BF718" t="str">
        <f ca="1"/>
        <v>Acct  9 - Costco</v>
      </c>
      <c r="BG718" t="str">
        <f ca="1"/>
        <v>Visa Platinum</v>
      </c>
      <c r="BH718">
        <f ca="1"/>
        <v>46755</v>
      </c>
      <c r="BI718">
        <f ca="1"/>
        <v>3220</v>
      </c>
      <c r="BJ718" t="str">
        <f ca="1"/>
        <v xml:space="preserve">Acct 10 - </v>
      </c>
      <c r="BK718" t="str">
        <f ca="1"/>
        <v>Visa Platinum</v>
      </c>
      <c r="BL718">
        <f ca="1"/>
        <v>46755</v>
      </c>
      <c r="BM718">
        <f ca="1"/>
        <v>18026.980000000003</v>
      </c>
      <c r="BN718" t="str">
        <f ca="1"/>
        <v xml:space="preserve"> Checking</v>
      </c>
      <c r="BO718" t="str">
        <f ca="1"/>
        <v>Visa Platinum</v>
      </c>
      <c r="BP718">
        <f ca="1"/>
        <v>46755</v>
      </c>
      <c r="BQ718">
        <f ca="1"/>
        <v>-8736.61</v>
      </c>
      <c r="BR718" t="str">
        <f ca="1"/>
        <v xml:space="preserve"> Credit</v>
      </c>
      <c r="BS718" t="str">
        <f ca="1"/>
        <v>Visa Platinum</v>
      </c>
      <c r="BT718">
        <f ca="1"/>
        <v>46755</v>
      </c>
      <c r="BU718">
        <f ca="1"/>
        <v>40784.86</v>
      </c>
      <c r="BV718" t="str">
        <f ca="1"/>
        <v xml:space="preserve"> Savings</v>
      </c>
      <c r="BW718" t="str">
        <f ca="1"/>
        <v>Visa Platinum</v>
      </c>
      <c r="BX718">
        <f ca="1"/>
        <v>46755</v>
      </c>
      <c r="BY718">
        <f ca="1"/>
        <v>53295.23</v>
      </c>
      <c r="BZ718" t="str">
        <f ca="1"/>
        <v xml:space="preserve"> Net Worth</v>
      </c>
    </row>
    <row r="719" spans="1:78" x14ac:dyDescent="0.25">
      <c r="A719" t="str">
        <f ca="1"/>
        <v>Visa Platinum</v>
      </c>
      <c r="B719" s="8">
        <f ca="1"/>
        <v>46755</v>
      </c>
      <c r="C719" s="107">
        <f ca="1"/>
        <v>1275.9000000000067</v>
      </c>
      <c r="D719" t="str">
        <f ca="1"/>
        <v>Acct  1 - US Bank</v>
      </c>
      <c r="F719" t="str">
        <f ca="1"/>
        <v>Kulo Internet</v>
      </c>
      <c r="G719" s="8">
        <f ca="1"/>
        <v>46757</v>
      </c>
      <c r="H719" s="107">
        <f ca="1"/>
        <v>17998.980000000003</v>
      </c>
      <c r="I719" s="107">
        <f ca="1"/>
        <v>-8736.61</v>
      </c>
      <c r="J719" s="107">
        <f ca="1"/>
        <v>40784.86</v>
      </c>
      <c r="K719" s="107">
        <f ca="1"/>
        <v>53267.23</v>
      </c>
      <c r="L719" s="107">
        <f ca="1"/>
        <v>1247.9000000000067</v>
      </c>
      <c r="M719" s="107">
        <f ca="1"/>
        <v>16751.079999999998</v>
      </c>
      <c r="N719" s="107">
        <f ca="1"/>
        <v>28608.39</v>
      </c>
      <c r="O719" s="107">
        <f ca="1"/>
        <v>114.43</v>
      </c>
      <c r="P719" s="107">
        <f ca="1"/>
        <v>12062.04</v>
      </c>
      <c r="Q719" s="107">
        <f ca="1"/>
        <v>826.96</v>
      </c>
      <c r="R719" s="107">
        <f ca="1"/>
        <v>-5291.82</v>
      </c>
      <c r="S719" s="107">
        <f ca="1"/>
        <v>-4271.75</v>
      </c>
      <c r="T719" s="107">
        <f ca="1"/>
        <v>0</v>
      </c>
      <c r="U719" s="107">
        <f ca="1"/>
        <v>3220</v>
      </c>
      <c r="W719" t="str">
        <f ca="1"/>
        <v>Kulo Internet</v>
      </c>
      <c r="X719">
        <f ca="1"/>
        <v>46757</v>
      </c>
      <c r="Y719">
        <f ca="1"/>
        <v>1247.9000000000067</v>
      </c>
      <c r="Z719" t="str">
        <f ca="1"/>
        <v>Acct  1 - US Bank</v>
      </c>
      <c r="AA719" t="str">
        <f ca="1"/>
        <v>Kulo Internet</v>
      </c>
      <c r="AB719">
        <f ca="1"/>
        <v>46757</v>
      </c>
      <c r="AC719">
        <f ca="1"/>
        <v>16751.079999999998</v>
      </c>
      <c r="AD719" t="str">
        <f ca="1"/>
        <v>Acct  2 - Wells Fargo</v>
      </c>
      <c r="AE719" t="str">
        <f ca="1"/>
        <v>Kulo Internet</v>
      </c>
      <c r="AF719">
        <f ca="1"/>
        <v>46757</v>
      </c>
      <c r="AG719">
        <f ca="1"/>
        <v>28608.39</v>
      </c>
      <c r="AH719" t="str">
        <f ca="1"/>
        <v>Acct  3 - ADP</v>
      </c>
      <c r="AI719" t="str">
        <f ca="1"/>
        <v>Kulo Internet</v>
      </c>
      <c r="AJ719">
        <f ca="1"/>
        <v>46757</v>
      </c>
      <c r="AK719">
        <f ca="1"/>
        <v>114.43</v>
      </c>
      <c r="AL719" t="str">
        <f ca="1"/>
        <v>Acct  4 - Marcus</v>
      </c>
      <c r="AM719" t="str">
        <f ca="1"/>
        <v>Kulo Internet</v>
      </c>
      <c r="AN719">
        <f ca="1"/>
        <v>46757</v>
      </c>
      <c r="AO719">
        <f ca="1"/>
        <v>12062.04</v>
      </c>
      <c r="AP719" t="str">
        <f ca="1"/>
        <v>Acct  5 - T.Rowe Price</v>
      </c>
      <c r="AQ719" t="str">
        <f ca="1"/>
        <v>Kulo Internet</v>
      </c>
      <c r="AR719">
        <f ca="1"/>
        <v>46757</v>
      </c>
      <c r="AS719">
        <f ca="1"/>
        <v>826.96</v>
      </c>
      <c r="AT719" t="str">
        <f ca="1"/>
        <v>Acct  6 - Platinum</v>
      </c>
      <c r="AU719" t="str">
        <f ca="1"/>
        <v>Kulo Internet</v>
      </c>
      <c r="AV719">
        <f ca="1"/>
        <v>46757</v>
      </c>
      <c r="AW719">
        <f ca="1"/>
        <v>-5291.82</v>
      </c>
      <c r="AX719" t="str">
        <f ca="1"/>
        <v>Acct  7 - Visa Go</v>
      </c>
      <c r="AY719" t="str">
        <f ca="1"/>
        <v>Kulo Internet</v>
      </c>
      <c r="AZ719">
        <f ca="1"/>
        <v>46757</v>
      </c>
      <c r="BA719">
        <f ca="1"/>
        <v>-4271.75</v>
      </c>
      <c r="BB719" t="str">
        <f ca="1"/>
        <v>Acct  8 - CareCredit</v>
      </c>
      <c r="BC719" t="str">
        <f ca="1"/>
        <v>Kulo Internet</v>
      </c>
      <c r="BD719">
        <f ca="1"/>
        <v>46757</v>
      </c>
      <c r="BE719">
        <f ca="1"/>
        <v>0</v>
      </c>
      <c r="BF719" t="str">
        <f ca="1"/>
        <v>Acct  9 - Costco</v>
      </c>
      <c r="BG719" t="str">
        <f ca="1"/>
        <v>Kulo Internet</v>
      </c>
      <c r="BH719">
        <f ca="1"/>
        <v>46757</v>
      </c>
      <c r="BI719">
        <f ca="1"/>
        <v>3220</v>
      </c>
      <c r="BJ719" t="str">
        <f ca="1"/>
        <v xml:space="preserve">Acct 10 - </v>
      </c>
      <c r="BK719" t="str">
        <f ca="1"/>
        <v>Kulo Internet</v>
      </c>
      <c r="BL719">
        <f ca="1"/>
        <v>46757</v>
      </c>
      <c r="BM719">
        <f ca="1"/>
        <v>17998.980000000003</v>
      </c>
      <c r="BN719" t="str">
        <f ca="1"/>
        <v xml:space="preserve"> Checking</v>
      </c>
      <c r="BO719" t="str">
        <f ca="1"/>
        <v>Kulo Internet</v>
      </c>
      <c r="BP719">
        <f ca="1"/>
        <v>46757</v>
      </c>
      <c r="BQ719">
        <f ca="1"/>
        <v>-8736.61</v>
      </c>
      <c r="BR719" t="str">
        <f ca="1"/>
        <v xml:space="preserve"> Credit</v>
      </c>
      <c r="BS719" t="str">
        <f ca="1"/>
        <v>Kulo Internet</v>
      </c>
      <c r="BT719">
        <f ca="1"/>
        <v>46757</v>
      </c>
      <c r="BU719">
        <f ca="1"/>
        <v>40784.86</v>
      </c>
      <c r="BV719" t="str">
        <f ca="1"/>
        <v xml:space="preserve"> Savings</v>
      </c>
      <c r="BW719" t="str">
        <f ca="1"/>
        <v>Kulo Internet</v>
      </c>
      <c r="BX719">
        <f ca="1"/>
        <v>46757</v>
      </c>
      <c r="BY719">
        <f ca="1"/>
        <v>53267.23</v>
      </c>
      <c r="BZ719" t="str">
        <f ca="1"/>
        <v xml:space="preserve"> Net Worth</v>
      </c>
    </row>
    <row r="720" spans="1:78" x14ac:dyDescent="0.25">
      <c r="A720" t="str">
        <f ca="1"/>
        <v>Kulo Internet</v>
      </c>
      <c r="B720" s="8">
        <f ca="1"/>
        <v>46757</v>
      </c>
      <c r="C720" s="107">
        <f ca="1"/>
        <v>1247.9000000000067</v>
      </c>
      <c r="D720" t="str">
        <f ca="1"/>
        <v>Acct  1 - US Bank</v>
      </c>
      <c r="F720" t="str">
        <f ca="1"/>
        <v>Cese Phone</v>
      </c>
      <c r="G720" s="8">
        <f ca="1"/>
        <v>46757</v>
      </c>
      <c r="H720" s="107">
        <f ca="1"/>
        <v>17856.980000000003</v>
      </c>
      <c r="I720" s="107">
        <f ca="1"/>
        <v>-8736.61</v>
      </c>
      <c r="J720" s="107">
        <f ca="1"/>
        <v>40784.86</v>
      </c>
      <c r="K720" s="107">
        <f ca="1"/>
        <v>53125.23</v>
      </c>
      <c r="L720" s="107">
        <f ca="1"/>
        <v>1105.9000000000067</v>
      </c>
      <c r="M720" s="107">
        <f ca="1"/>
        <v>16751.079999999998</v>
      </c>
      <c r="N720" s="107">
        <f ca="1"/>
        <v>28608.39</v>
      </c>
      <c r="O720" s="107">
        <f ca="1"/>
        <v>114.43</v>
      </c>
      <c r="P720" s="107">
        <f ca="1"/>
        <v>12062.04</v>
      </c>
      <c r="Q720" s="107">
        <f ca="1"/>
        <v>826.96</v>
      </c>
      <c r="R720" s="107">
        <f ca="1"/>
        <v>-5291.82</v>
      </c>
      <c r="S720" s="107">
        <f ca="1"/>
        <v>-4271.75</v>
      </c>
      <c r="T720" s="107">
        <f ca="1"/>
        <v>0</v>
      </c>
      <c r="U720" s="107">
        <f ca="1"/>
        <v>3220</v>
      </c>
      <c r="W720" t="str">
        <f ca="1"/>
        <v>Cese Phone</v>
      </c>
      <c r="X720">
        <f ca="1"/>
        <v>46757</v>
      </c>
      <c r="Y720">
        <f ca="1"/>
        <v>1105.9000000000067</v>
      </c>
      <c r="Z720" t="str">
        <f ca="1"/>
        <v>Acct  1 - US Bank</v>
      </c>
      <c r="AA720" t="str">
        <f ca="1"/>
        <v>Cese Phone</v>
      </c>
      <c r="AB720">
        <f ca="1"/>
        <v>46757</v>
      </c>
      <c r="AC720">
        <f ca="1"/>
        <v>16751.079999999998</v>
      </c>
      <c r="AD720" t="str">
        <f ca="1"/>
        <v>Acct  2 - Wells Fargo</v>
      </c>
      <c r="AE720" t="str">
        <f ca="1"/>
        <v>Cese Phone</v>
      </c>
      <c r="AF720">
        <f ca="1"/>
        <v>46757</v>
      </c>
      <c r="AG720">
        <f ca="1"/>
        <v>28608.39</v>
      </c>
      <c r="AH720" t="str">
        <f ca="1"/>
        <v>Acct  3 - ADP</v>
      </c>
      <c r="AI720" t="str">
        <f ca="1"/>
        <v>Cese Phone</v>
      </c>
      <c r="AJ720">
        <f ca="1"/>
        <v>46757</v>
      </c>
      <c r="AK720">
        <f ca="1"/>
        <v>114.43</v>
      </c>
      <c r="AL720" t="str">
        <f ca="1"/>
        <v>Acct  4 - Marcus</v>
      </c>
      <c r="AM720" t="str">
        <f ca="1"/>
        <v>Cese Phone</v>
      </c>
      <c r="AN720">
        <f ca="1"/>
        <v>46757</v>
      </c>
      <c r="AO720">
        <f ca="1"/>
        <v>12062.04</v>
      </c>
      <c r="AP720" t="str">
        <f ca="1"/>
        <v>Acct  5 - T.Rowe Price</v>
      </c>
      <c r="AQ720" t="str">
        <f ca="1"/>
        <v>Cese Phone</v>
      </c>
      <c r="AR720">
        <f ca="1"/>
        <v>46757</v>
      </c>
      <c r="AS720">
        <f ca="1"/>
        <v>826.96</v>
      </c>
      <c r="AT720" t="str">
        <f ca="1"/>
        <v>Acct  6 - Platinum</v>
      </c>
      <c r="AU720" t="str">
        <f ca="1"/>
        <v>Cese Phone</v>
      </c>
      <c r="AV720">
        <f ca="1"/>
        <v>46757</v>
      </c>
      <c r="AW720">
        <f ca="1"/>
        <v>-5291.82</v>
      </c>
      <c r="AX720" t="str">
        <f ca="1"/>
        <v>Acct  7 - Visa Go</v>
      </c>
      <c r="AY720" t="str">
        <f ca="1"/>
        <v>Cese Phone</v>
      </c>
      <c r="AZ720">
        <f ca="1"/>
        <v>46757</v>
      </c>
      <c r="BA720">
        <f ca="1"/>
        <v>-4271.75</v>
      </c>
      <c r="BB720" t="str">
        <f ca="1"/>
        <v>Acct  8 - CareCredit</v>
      </c>
      <c r="BC720" t="str">
        <f ca="1"/>
        <v>Cese Phone</v>
      </c>
      <c r="BD720">
        <f ca="1"/>
        <v>46757</v>
      </c>
      <c r="BE720">
        <f ca="1"/>
        <v>0</v>
      </c>
      <c r="BF720" t="str">
        <f ca="1"/>
        <v>Acct  9 - Costco</v>
      </c>
      <c r="BG720" t="str">
        <f ca="1"/>
        <v>Cese Phone</v>
      </c>
      <c r="BH720">
        <f ca="1"/>
        <v>46757</v>
      </c>
      <c r="BI720">
        <f ca="1"/>
        <v>3220</v>
      </c>
      <c r="BJ720" t="str">
        <f ca="1"/>
        <v xml:space="preserve">Acct 10 - </v>
      </c>
      <c r="BK720" t="str">
        <f ca="1"/>
        <v>Cese Phone</v>
      </c>
      <c r="BL720">
        <f ca="1"/>
        <v>46757</v>
      </c>
      <c r="BM720">
        <f ca="1"/>
        <v>17856.980000000003</v>
      </c>
      <c r="BN720" t="str">
        <f ca="1"/>
        <v xml:space="preserve"> Checking</v>
      </c>
      <c r="BO720" t="str">
        <f ca="1"/>
        <v>Cese Phone</v>
      </c>
      <c r="BP720">
        <f ca="1"/>
        <v>46757</v>
      </c>
      <c r="BQ720">
        <f ca="1"/>
        <v>-8736.61</v>
      </c>
      <c r="BR720" t="str">
        <f ca="1"/>
        <v xml:space="preserve"> Credit</v>
      </c>
      <c r="BS720" t="str">
        <f ca="1"/>
        <v>Cese Phone</v>
      </c>
      <c r="BT720">
        <f ca="1"/>
        <v>46757</v>
      </c>
      <c r="BU720">
        <f ca="1"/>
        <v>40784.86</v>
      </c>
      <c r="BV720" t="str">
        <f ca="1"/>
        <v xml:space="preserve"> Savings</v>
      </c>
      <c r="BW720" t="str">
        <f ca="1"/>
        <v>Cese Phone</v>
      </c>
      <c r="BX720">
        <f ca="1"/>
        <v>46757</v>
      </c>
      <c r="BY720">
        <f ca="1"/>
        <v>53125.23</v>
      </c>
      <c r="BZ720" t="str">
        <f ca="1"/>
        <v xml:space="preserve"> Net Worth</v>
      </c>
    </row>
    <row r="721" spans="1:78" x14ac:dyDescent="0.25">
      <c r="A721" t="str">
        <f ca="1"/>
        <v>Cese Phone</v>
      </c>
      <c r="B721" s="8">
        <f ca="1"/>
        <v>46757</v>
      </c>
      <c r="C721" s="107">
        <f ca="1"/>
        <v>1105.9000000000067</v>
      </c>
      <c r="D721" t="str">
        <f ca="1"/>
        <v>Acct  1 - US Bank</v>
      </c>
      <c r="F721" t="str">
        <f ca="1"/>
        <v>Phone</v>
      </c>
      <c r="G721" s="8">
        <f ca="1"/>
        <v>46757</v>
      </c>
      <c r="H721" s="107">
        <f ca="1"/>
        <v>17706.310000000005</v>
      </c>
      <c r="I721" s="107">
        <f ca="1"/>
        <v>-8736.61</v>
      </c>
      <c r="J721" s="107">
        <f ca="1"/>
        <v>40784.86</v>
      </c>
      <c r="K721" s="107">
        <f ca="1"/>
        <v>52974.560000000005</v>
      </c>
      <c r="L721" s="107">
        <f ca="1"/>
        <v>955.23000000000673</v>
      </c>
      <c r="M721" s="107">
        <f ca="1"/>
        <v>16751.079999999998</v>
      </c>
      <c r="N721" s="107">
        <f ca="1"/>
        <v>28608.39</v>
      </c>
      <c r="O721" s="107">
        <f ca="1"/>
        <v>114.43</v>
      </c>
      <c r="P721" s="107">
        <f ca="1"/>
        <v>12062.04</v>
      </c>
      <c r="Q721" s="107">
        <f ca="1"/>
        <v>826.96</v>
      </c>
      <c r="R721" s="107">
        <f ca="1"/>
        <v>-5291.82</v>
      </c>
      <c r="S721" s="107">
        <f ca="1"/>
        <v>-4271.75</v>
      </c>
      <c r="T721" s="107">
        <f ca="1"/>
        <v>0</v>
      </c>
      <c r="U721" s="107">
        <f ca="1"/>
        <v>3220</v>
      </c>
      <c r="W721" t="str">
        <f ca="1"/>
        <v>Phone</v>
      </c>
      <c r="X721">
        <f ca="1"/>
        <v>46757</v>
      </c>
      <c r="Y721">
        <f ca="1"/>
        <v>955.23000000000673</v>
      </c>
      <c r="Z721" t="str">
        <f ca="1"/>
        <v>Acct  1 - US Bank</v>
      </c>
      <c r="AA721" t="str">
        <f ca="1"/>
        <v>Phone</v>
      </c>
      <c r="AB721">
        <f ca="1"/>
        <v>46757</v>
      </c>
      <c r="AC721">
        <f ca="1"/>
        <v>16751.079999999998</v>
      </c>
      <c r="AD721" t="str">
        <f ca="1"/>
        <v>Acct  2 - Wells Fargo</v>
      </c>
      <c r="AE721" t="str">
        <f ca="1"/>
        <v>Phone</v>
      </c>
      <c r="AF721">
        <f ca="1"/>
        <v>46757</v>
      </c>
      <c r="AG721">
        <f ca="1"/>
        <v>28608.39</v>
      </c>
      <c r="AH721" t="str">
        <f ca="1"/>
        <v>Acct  3 - ADP</v>
      </c>
      <c r="AI721" t="str">
        <f ca="1"/>
        <v>Phone</v>
      </c>
      <c r="AJ721">
        <f ca="1"/>
        <v>46757</v>
      </c>
      <c r="AK721">
        <f ca="1"/>
        <v>114.43</v>
      </c>
      <c r="AL721" t="str">
        <f ca="1"/>
        <v>Acct  4 - Marcus</v>
      </c>
      <c r="AM721" t="str">
        <f ca="1"/>
        <v>Phone</v>
      </c>
      <c r="AN721">
        <f ca="1"/>
        <v>46757</v>
      </c>
      <c r="AO721">
        <f ca="1"/>
        <v>12062.04</v>
      </c>
      <c r="AP721" t="str">
        <f ca="1"/>
        <v>Acct  5 - T.Rowe Price</v>
      </c>
      <c r="AQ721" t="str">
        <f ca="1"/>
        <v>Phone</v>
      </c>
      <c r="AR721">
        <f ca="1"/>
        <v>46757</v>
      </c>
      <c r="AS721">
        <f ca="1"/>
        <v>826.96</v>
      </c>
      <c r="AT721" t="str">
        <f ca="1"/>
        <v>Acct  6 - Platinum</v>
      </c>
      <c r="AU721" t="str">
        <f ca="1"/>
        <v>Phone</v>
      </c>
      <c r="AV721">
        <f ca="1"/>
        <v>46757</v>
      </c>
      <c r="AW721">
        <f ca="1"/>
        <v>-5291.82</v>
      </c>
      <c r="AX721" t="str">
        <f ca="1"/>
        <v>Acct  7 - Visa Go</v>
      </c>
      <c r="AY721" t="str">
        <f ca="1"/>
        <v>Phone</v>
      </c>
      <c r="AZ721">
        <f ca="1"/>
        <v>46757</v>
      </c>
      <c r="BA721">
        <f ca="1"/>
        <v>-4271.75</v>
      </c>
      <c r="BB721" t="str">
        <f ca="1"/>
        <v>Acct  8 - CareCredit</v>
      </c>
      <c r="BC721" t="str">
        <f ca="1"/>
        <v>Phone</v>
      </c>
      <c r="BD721">
        <f ca="1"/>
        <v>46757</v>
      </c>
      <c r="BE721">
        <f ca="1"/>
        <v>0</v>
      </c>
      <c r="BF721" t="str">
        <f ca="1"/>
        <v>Acct  9 - Costco</v>
      </c>
      <c r="BG721" t="str">
        <f ca="1"/>
        <v>Phone</v>
      </c>
      <c r="BH721">
        <f ca="1"/>
        <v>46757</v>
      </c>
      <c r="BI721">
        <f ca="1"/>
        <v>3220</v>
      </c>
      <c r="BJ721" t="str">
        <f ca="1"/>
        <v xml:space="preserve">Acct 10 - </v>
      </c>
      <c r="BK721" t="str">
        <f ca="1"/>
        <v>Phone</v>
      </c>
      <c r="BL721">
        <f ca="1"/>
        <v>46757</v>
      </c>
      <c r="BM721">
        <f ca="1"/>
        <v>17706.310000000005</v>
      </c>
      <c r="BN721" t="str">
        <f ca="1"/>
        <v xml:space="preserve"> Checking</v>
      </c>
      <c r="BO721" t="str">
        <f ca="1"/>
        <v>Phone</v>
      </c>
      <c r="BP721">
        <f ca="1"/>
        <v>46757</v>
      </c>
      <c r="BQ721">
        <f ca="1"/>
        <v>-8736.61</v>
      </c>
      <c r="BR721" t="str">
        <f ca="1"/>
        <v xml:space="preserve"> Credit</v>
      </c>
      <c r="BS721" t="str">
        <f ca="1"/>
        <v>Phone</v>
      </c>
      <c r="BT721">
        <f ca="1"/>
        <v>46757</v>
      </c>
      <c r="BU721">
        <f ca="1"/>
        <v>40784.86</v>
      </c>
      <c r="BV721" t="str">
        <f ca="1"/>
        <v xml:space="preserve"> Savings</v>
      </c>
      <c r="BW721" t="str">
        <f ca="1"/>
        <v>Phone</v>
      </c>
      <c r="BX721">
        <f ca="1"/>
        <v>46757</v>
      </c>
      <c r="BY721">
        <f ca="1"/>
        <v>52974.560000000005</v>
      </c>
      <c r="BZ721" t="str">
        <f ca="1"/>
        <v xml:space="preserve"> Net Worth</v>
      </c>
    </row>
    <row r="722" spans="1:78" x14ac:dyDescent="0.25">
      <c r="A722" t="str">
        <f ca="1"/>
        <v>Phone</v>
      </c>
      <c r="B722" s="8">
        <f ca="1"/>
        <v>46757</v>
      </c>
      <c r="C722" s="107">
        <f ca="1"/>
        <v>955.23000000000673</v>
      </c>
      <c r="D722" t="str">
        <f ca="1"/>
        <v>Acct  1 - US Bank</v>
      </c>
      <c r="F722" t="str">
        <f ca="1"/>
        <v>Sony</v>
      </c>
      <c r="G722" s="8">
        <f ca="1"/>
        <v>46760</v>
      </c>
      <c r="H722" s="107">
        <f ca="1"/>
        <v>17688.320000000003</v>
      </c>
      <c r="I722" s="107">
        <f ca="1"/>
        <v>-8736.61</v>
      </c>
      <c r="J722" s="107">
        <f ca="1"/>
        <v>40784.86</v>
      </c>
      <c r="K722" s="107">
        <f ca="1"/>
        <v>52956.570000000007</v>
      </c>
      <c r="L722" s="107">
        <f ca="1"/>
        <v>937.24000000000672</v>
      </c>
      <c r="M722" s="107">
        <f ca="1"/>
        <v>16751.079999999998</v>
      </c>
      <c r="N722" s="107">
        <f ca="1"/>
        <v>28608.39</v>
      </c>
      <c r="O722" s="107">
        <f ca="1"/>
        <v>114.43</v>
      </c>
      <c r="P722" s="107">
        <f ca="1"/>
        <v>12062.04</v>
      </c>
      <c r="Q722" s="107">
        <f ca="1"/>
        <v>826.96</v>
      </c>
      <c r="R722" s="107">
        <f ca="1"/>
        <v>-5291.82</v>
      </c>
      <c r="S722" s="107">
        <f ca="1"/>
        <v>-4271.75</v>
      </c>
      <c r="T722" s="107">
        <f ca="1"/>
        <v>0</v>
      </c>
      <c r="U722" s="107">
        <f ca="1"/>
        <v>3220</v>
      </c>
      <c r="W722" t="str">
        <f ca="1"/>
        <v>Sony</v>
      </c>
      <c r="X722">
        <f ca="1"/>
        <v>46760</v>
      </c>
      <c r="Y722">
        <f ca="1"/>
        <v>937.24000000000672</v>
      </c>
      <c r="Z722" t="str">
        <f ca="1"/>
        <v>Acct  1 - US Bank</v>
      </c>
      <c r="AA722" t="str">
        <f ca="1"/>
        <v>Sony</v>
      </c>
      <c r="AB722">
        <f ca="1"/>
        <v>46760</v>
      </c>
      <c r="AC722">
        <f ca="1"/>
        <v>16751.079999999998</v>
      </c>
      <c r="AD722" t="str">
        <f ca="1"/>
        <v>Acct  2 - Wells Fargo</v>
      </c>
      <c r="AE722" t="str">
        <f ca="1"/>
        <v>Sony</v>
      </c>
      <c r="AF722">
        <f ca="1"/>
        <v>46760</v>
      </c>
      <c r="AG722">
        <f ca="1"/>
        <v>28608.39</v>
      </c>
      <c r="AH722" t="str">
        <f ca="1"/>
        <v>Acct  3 - ADP</v>
      </c>
      <c r="AI722" t="str">
        <f ca="1"/>
        <v>Sony</v>
      </c>
      <c r="AJ722">
        <f ca="1"/>
        <v>46760</v>
      </c>
      <c r="AK722">
        <f ca="1"/>
        <v>114.43</v>
      </c>
      <c r="AL722" t="str">
        <f ca="1"/>
        <v>Acct  4 - Marcus</v>
      </c>
      <c r="AM722" t="str">
        <f ca="1"/>
        <v>Sony</v>
      </c>
      <c r="AN722">
        <f ca="1"/>
        <v>46760</v>
      </c>
      <c r="AO722">
        <f ca="1"/>
        <v>12062.04</v>
      </c>
      <c r="AP722" t="str">
        <f ca="1"/>
        <v>Acct  5 - T.Rowe Price</v>
      </c>
      <c r="AQ722" t="str">
        <f ca="1"/>
        <v>Sony</v>
      </c>
      <c r="AR722">
        <f ca="1"/>
        <v>46760</v>
      </c>
      <c r="AS722">
        <f ca="1"/>
        <v>826.96</v>
      </c>
      <c r="AT722" t="str">
        <f ca="1"/>
        <v>Acct  6 - Platinum</v>
      </c>
      <c r="AU722" t="str">
        <f ca="1"/>
        <v>Sony</v>
      </c>
      <c r="AV722">
        <f ca="1"/>
        <v>46760</v>
      </c>
      <c r="AW722">
        <f ca="1"/>
        <v>-5291.82</v>
      </c>
      <c r="AX722" t="str">
        <f ca="1"/>
        <v>Acct  7 - Visa Go</v>
      </c>
      <c r="AY722" t="str">
        <f ca="1"/>
        <v>Sony</v>
      </c>
      <c r="AZ722">
        <f ca="1"/>
        <v>46760</v>
      </c>
      <c r="BA722">
        <f ca="1"/>
        <v>-4271.75</v>
      </c>
      <c r="BB722" t="str">
        <f ca="1"/>
        <v>Acct  8 - CareCredit</v>
      </c>
      <c r="BC722" t="str">
        <f ca="1"/>
        <v>Sony</v>
      </c>
      <c r="BD722">
        <f ca="1"/>
        <v>46760</v>
      </c>
      <c r="BE722">
        <f ca="1"/>
        <v>0</v>
      </c>
      <c r="BF722" t="str">
        <f ca="1"/>
        <v>Acct  9 - Costco</v>
      </c>
      <c r="BG722" t="str">
        <f ca="1"/>
        <v>Sony</v>
      </c>
      <c r="BH722">
        <f ca="1"/>
        <v>46760</v>
      </c>
      <c r="BI722">
        <f ca="1"/>
        <v>3220</v>
      </c>
      <c r="BJ722" t="str">
        <f ca="1"/>
        <v xml:space="preserve">Acct 10 - </v>
      </c>
      <c r="BK722" t="str">
        <f ca="1"/>
        <v>Sony</v>
      </c>
      <c r="BL722">
        <f ca="1"/>
        <v>46760</v>
      </c>
      <c r="BM722">
        <f ca="1"/>
        <v>17688.320000000003</v>
      </c>
      <c r="BN722" t="str">
        <f ca="1"/>
        <v xml:space="preserve"> Checking</v>
      </c>
      <c r="BO722" t="str">
        <f ca="1"/>
        <v>Sony</v>
      </c>
      <c r="BP722">
        <f ca="1"/>
        <v>46760</v>
      </c>
      <c r="BQ722">
        <f ca="1"/>
        <v>-8736.61</v>
      </c>
      <c r="BR722" t="str">
        <f ca="1"/>
        <v xml:space="preserve"> Credit</v>
      </c>
      <c r="BS722" t="str">
        <f ca="1"/>
        <v>Sony</v>
      </c>
      <c r="BT722">
        <f ca="1"/>
        <v>46760</v>
      </c>
      <c r="BU722">
        <f ca="1"/>
        <v>40784.86</v>
      </c>
      <c r="BV722" t="str">
        <f ca="1"/>
        <v xml:space="preserve"> Savings</v>
      </c>
      <c r="BW722" t="str">
        <f ca="1"/>
        <v>Sony</v>
      </c>
      <c r="BX722">
        <f ca="1"/>
        <v>46760</v>
      </c>
      <c r="BY722">
        <f ca="1"/>
        <v>52956.570000000007</v>
      </c>
      <c r="BZ722" t="str">
        <f ca="1"/>
        <v xml:space="preserve"> Net Worth</v>
      </c>
    </row>
    <row r="723" spans="1:78" x14ac:dyDescent="0.25">
      <c r="A723" t="str">
        <f ca="1"/>
        <v>Sony</v>
      </c>
      <c r="B723" s="8">
        <f ca="1"/>
        <v>46760</v>
      </c>
      <c r="C723" s="107">
        <f ca="1"/>
        <v>937.24000000000672</v>
      </c>
      <c r="D723" t="str">
        <f ca="1"/>
        <v>Acct  1 - US Bank</v>
      </c>
      <c r="F723" t="str">
        <f ca="1"/>
        <v>Phone Insurance</v>
      </c>
      <c r="G723" s="8">
        <f ca="1"/>
        <v>46760</v>
      </c>
      <c r="H723" s="107">
        <f ca="1"/>
        <v>17680.320000000003</v>
      </c>
      <c r="I723" s="107">
        <f ca="1"/>
        <v>-8736.61</v>
      </c>
      <c r="J723" s="107">
        <f ca="1"/>
        <v>40784.86</v>
      </c>
      <c r="K723" s="107">
        <f ca="1"/>
        <v>52948.570000000007</v>
      </c>
      <c r="L723" s="107">
        <f ca="1"/>
        <v>929.24000000000672</v>
      </c>
      <c r="M723" s="107">
        <f ca="1"/>
        <v>16751.079999999998</v>
      </c>
      <c r="N723" s="107">
        <f ca="1"/>
        <v>28608.39</v>
      </c>
      <c r="O723" s="107">
        <f ca="1"/>
        <v>114.43</v>
      </c>
      <c r="P723" s="107">
        <f ca="1"/>
        <v>12062.04</v>
      </c>
      <c r="Q723" s="107">
        <f ca="1"/>
        <v>826.96</v>
      </c>
      <c r="R723" s="107">
        <f ca="1"/>
        <v>-5291.82</v>
      </c>
      <c r="S723" s="107">
        <f ca="1"/>
        <v>-4271.75</v>
      </c>
      <c r="T723" s="107">
        <f ca="1"/>
        <v>0</v>
      </c>
      <c r="U723" s="107">
        <f ca="1"/>
        <v>3220</v>
      </c>
      <c r="W723" t="str">
        <f ca="1"/>
        <v>Phone Insurance</v>
      </c>
      <c r="X723">
        <f ca="1"/>
        <v>46760</v>
      </c>
      <c r="Y723">
        <f ca="1"/>
        <v>929.24000000000672</v>
      </c>
      <c r="Z723" t="str">
        <f ca="1"/>
        <v>Acct  1 - US Bank</v>
      </c>
      <c r="AA723" t="str">
        <f ca="1"/>
        <v>Phone Insurance</v>
      </c>
      <c r="AB723">
        <f ca="1"/>
        <v>46760</v>
      </c>
      <c r="AC723">
        <f ca="1"/>
        <v>16751.079999999998</v>
      </c>
      <c r="AD723" t="str">
        <f ca="1"/>
        <v>Acct  2 - Wells Fargo</v>
      </c>
      <c r="AE723" t="str">
        <f ca="1"/>
        <v>Phone Insurance</v>
      </c>
      <c r="AF723">
        <f ca="1"/>
        <v>46760</v>
      </c>
      <c r="AG723">
        <f ca="1"/>
        <v>28608.39</v>
      </c>
      <c r="AH723" t="str">
        <f ca="1"/>
        <v>Acct  3 - ADP</v>
      </c>
      <c r="AI723" t="str">
        <f ca="1"/>
        <v>Phone Insurance</v>
      </c>
      <c r="AJ723">
        <f ca="1"/>
        <v>46760</v>
      </c>
      <c r="AK723">
        <f ca="1"/>
        <v>114.43</v>
      </c>
      <c r="AL723" t="str">
        <f ca="1"/>
        <v>Acct  4 - Marcus</v>
      </c>
      <c r="AM723" t="str">
        <f ca="1"/>
        <v>Phone Insurance</v>
      </c>
      <c r="AN723">
        <f ca="1"/>
        <v>46760</v>
      </c>
      <c r="AO723">
        <f ca="1"/>
        <v>12062.04</v>
      </c>
      <c r="AP723" t="str">
        <f ca="1"/>
        <v>Acct  5 - T.Rowe Price</v>
      </c>
      <c r="AQ723" t="str">
        <f ca="1"/>
        <v>Phone Insurance</v>
      </c>
      <c r="AR723">
        <f ca="1"/>
        <v>46760</v>
      </c>
      <c r="AS723">
        <f ca="1"/>
        <v>826.96</v>
      </c>
      <c r="AT723" t="str">
        <f ca="1"/>
        <v>Acct  6 - Platinum</v>
      </c>
      <c r="AU723" t="str">
        <f ca="1"/>
        <v>Phone Insurance</v>
      </c>
      <c r="AV723">
        <f ca="1"/>
        <v>46760</v>
      </c>
      <c r="AW723">
        <f ca="1"/>
        <v>-5291.82</v>
      </c>
      <c r="AX723" t="str">
        <f ca="1"/>
        <v>Acct  7 - Visa Go</v>
      </c>
      <c r="AY723" t="str">
        <f ca="1"/>
        <v>Phone Insurance</v>
      </c>
      <c r="AZ723">
        <f ca="1"/>
        <v>46760</v>
      </c>
      <c r="BA723">
        <f ca="1"/>
        <v>-4271.75</v>
      </c>
      <c r="BB723" t="str">
        <f ca="1"/>
        <v>Acct  8 - CareCredit</v>
      </c>
      <c r="BC723" t="str">
        <f ca="1"/>
        <v>Phone Insurance</v>
      </c>
      <c r="BD723">
        <f ca="1"/>
        <v>46760</v>
      </c>
      <c r="BE723">
        <f ca="1"/>
        <v>0</v>
      </c>
      <c r="BF723" t="str">
        <f ca="1"/>
        <v>Acct  9 - Costco</v>
      </c>
      <c r="BG723" t="str">
        <f ca="1"/>
        <v>Phone Insurance</v>
      </c>
      <c r="BH723">
        <f ca="1"/>
        <v>46760</v>
      </c>
      <c r="BI723">
        <f ca="1"/>
        <v>3220</v>
      </c>
      <c r="BJ723" t="str">
        <f ca="1"/>
        <v xml:space="preserve">Acct 10 - </v>
      </c>
      <c r="BK723" t="str">
        <f ca="1"/>
        <v>Phone Insurance</v>
      </c>
      <c r="BL723">
        <f ca="1"/>
        <v>46760</v>
      </c>
      <c r="BM723">
        <f ca="1"/>
        <v>17680.320000000003</v>
      </c>
      <c r="BN723" t="str">
        <f ca="1"/>
        <v xml:space="preserve"> Checking</v>
      </c>
      <c r="BO723" t="str">
        <f ca="1"/>
        <v>Phone Insurance</v>
      </c>
      <c r="BP723">
        <f ca="1"/>
        <v>46760</v>
      </c>
      <c r="BQ723">
        <f ca="1"/>
        <v>-8736.61</v>
      </c>
      <c r="BR723" t="str">
        <f ca="1"/>
        <v xml:space="preserve"> Credit</v>
      </c>
      <c r="BS723" t="str">
        <f ca="1"/>
        <v>Phone Insurance</v>
      </c>
      <c r="BT723">
        <f ca="1"/>
        <v>46760</v>
      </c>
      <c r="BU723">
        <f ca="1"/>
        <v>40784.86</v>
      </c>
      <c r="BV723" t="str">
        <f ca="1"/>
        <v xml:space="preserve"> Savings</v>
      </c>
      <c r="BW723" t="str">
        <f ca="1"/>
        <v>Phone Insurance</v>
      </c>
      <c r="BX723">
        <f ca="1"/>
        <v>46760</v>
      </c>
      <c r="BY723">
        <f ca="1"/>
        <v>52948.570000000007</v>
      </c>
      <c r="BZ723" t="str">
        <f ca="1"/>
        <v xml:space="preserve"> Net Worth</v>
      </c>
    </row>
    <row r="724" spans="1:78" x14ac:dyDescent="0.25">
      <c r="A724" t="str">
        <f ca="1"/>
        <v>Phone Insurance</v>
      </c>
      <c r="B724" s="8">
        <f ca="1"/>
        <v>46760</v>
      </c>
      <c r="C724" s="107">
        <f ca="1"/>
        <v>929.24000000000672</v>
      </c>
      <c r="D724" t="str">
        <f ca="1"/>
        <v>Acct  1 - US Bank</v>
      </c>
      <c r="F724" t="str">
        <f ca="1"/>
        <v>Amazon</v>
      </c>
      <c r="G724" s="8">
        <f ca="1"/>
        <v>46761</v>
      </c>
      <c r="H724" s="107">
        <f ca="1"/>
        <v>17664.170000000006</v>
      </c>
      <c r="I724" s="107">
        <f ca="1"/>
        <v>-8736.61</v>
      </c>
      <c r="J724" s="107">
        <f ca="1"/>
        <v>40784.86</v>
      </c>
      <c r="K724" s="107">
        <f ca="1"/>
        <v>52932.420000000006</v>
      </c>
      <c r="L724" s="107">
        <f ca="1"/>
        <v>913.09000000000674</v>
      </c>
      <c r="M724" s="107">
        <f ca="1"/>
        <v>16751.079999999998</v>
      </c>
      <c r="N724" s="107">
        <f ca="1"/>
        <v>28608.39</v>
      </c>
      <c r="O724" s="107">
        <f ca="1"/>
        <v>114.43</v>
      </c>
      <c r="P724" s="107">
        <f ca="1"/>
        <v>12062.04</v>
      </c>
      <c r="Q724" s="107">
        <f ca="1"/>
        <v>826.96</v>
      </c>
      <c r="R724" s="107">
        <f ca="1"/>
        <v>-5291.82</v>
      </c>
      <c r="S724" s="107">
        <f ca="1"/>
        <v>-4271.75</v>
      </c>
      <c r="T724" s="107">
        <f ca="1"/>
        <v>0</v>
      </c>
      <c r="U724" s="107">
        <f ca="1"/>
        <v>3220</v>
      </c>
      <c r="W724" t="str">
        <f ca="1"/>
        <v>Amazon</v>
      </c>
      <c r="X724">
        <f ca="1"/>
        <v>46761</v>
      </c>
      <c r="Y724">
        <f ca="1"/>
        <v>913.09000000000674</v>
      </c>
      <c r="Z724" t="str">
        <f ca="1"/>
        <v>Acct  1 - US Bank</v>
      </c>
      <c r="AA724" t="str">
        <f ca="1"/>
        <v>Amazon</v>
      </c>
      <c r="AB724">
        <f ca="1"/>
        <v>46761</v>
      </c>
      <c r="AC724">
        <f ca="1"/>
        <v>16751.079999999998</v>
      </c>
      <c r="AD724" t="str">
        <f ca="1"/>
        <v>Acct  2 - Wells Fargo</v>
      </c>
      <c r="AE724" t="str">
        <f ca="1"/>
        <v>Amazon</v>
      </c>
      <c r="AF724">
        <f ca="1"/>
        <v>46761</v>
      </c>
      <c r="AG724">
        <f ca="1"/>
        <v>28608.39</v>
      </c>
      <c r="AH724" t="str">
        <f ca="1"/>
        <v>Acct  3 - ADP</v>
      </c>
      <c r="AI724" t="str">
        <f ca="1"/>
        <v>Amazon</v>
      </c>
      <c r="AJ724">
        <f ca="1"/>
        <v>46761</v>
      </c>
      <c r="AK724">
        <f ca="1"/>
        <v>114.43</v>
      </c>
      <c r="AL724" t="str">
        <f ca="1"/>
        <v>Acct  4 - Marcus</v>
      </c>
      <c r="AM724" t="str">
        <f ca="1"/>
        <v>Amazon</v>
      </c>
      <c r="AN724">
        <f ca="1"/>
        <v>46761</v>
      </c>
      <c r="AO724">
        <f ca="1"/>
        <v>12062.04</v>
      </c>
      <c r="AP724" t="str">
        <f ca="1"/>
        <v>Acct  5 - T.Rowe Price</v>
      </c>
      <c r="AQ724" t="str">
        <f ca="1"/>
        <v>Amazon</v>
      </c>
      <c r="AR724">
        <f ca="1"/>
        <v>46761</v>
      </c>
      <c r="AS724">
        <f ca="1"/>
        <v>826.96</v>
      </c>
      <c r="AT724" t="str">
        <f ca="1"/>
        <v>Acct  6 - Platinum</v>
      </c>
      <c r="AU724" t="str">
        <f ca="1"/>
        <v>Amazon</v>
      </c>
      <c r="AV724">
        <f ca="1"/>
        <v>46761</v>
      </c>
      <c r="AW724">
        <f ca="1"/>
        <v>-5291.82</v>
      </c>
      <c r="AX724" t="str">
        <f ca="1"/>
        <v>Acct  7 - Visa Go</v>
      </c>
      <c r="AY724" t="str">
        <f ca="1"/>
        <v>Amazon</v>
      </c>
      <c r="AZ724">
        <f ca="1"/>
        <v>46761</v>
      </c>
      <c r="BA724">
        <f ca="1"/>
        <v>-4271.75</v>
      </c>
      <c r="BB724" t="str">
        <f ca="1"/>
        <v>Acct  8 - CareCredit</v>
      </c>
      <c r="BC724" t="str">
        <f ca="1"/>
        <v>Amazon</v>
      </c>
      <c r="BD724">
        <f ca="1"/>
        <v>46761</v>
      </c>
      <c r="BE724">
        <f ca="1"/>
        <v>0</v>
      </c>
      <c r="BF724" t="str">
        <f ca="1"/>
        <v>Acct  9 - Costco</v>
      </c>
      <c r="BG724" t="str">
        <f ca="1"/>
        <v>Amazon</v>
      </c>
      <c r="BH724">
        <f ca="1"/>
        <v>46761</v>
      </c>
      <c r="BI724">
        <f ca="1"/>
        <v>3220</v>
      </c>
      <c r="BJ724" t="str">
        <f ca="1"/>
        <v xml:space="preserve">Acct 10 - </v>
      </c>
      <c r="BK724" t="str">
        <f ca="1"/>
        <v>Amazon</v>
      </c>
      <c r="BL724">
        <f ca="1"/>
        <v>46761</v>
      </c>
      <c r="BM724">
        <f ca="1"/>
        <v>17664.170000000006</v>
      </c>
      <c r="BN724" t="str">
        <f ca="1"/>
        <v xml:space="preserve"> Checking</v>
      </c>
      <c r="BO724" t="str">
        <f ca="1"/>
        <v>Amazon</v>
      </c>
      <c r="BP724">
        <f ca="1"/>
        <v>46761</v>
      </c>
      <c r="BQ724">
        <f ca="1"/>
        <v>-8736.61</v>
      </c>
      <c r="BR724" t="str">
        <f ca="1"/>
        <v xml:space="preserve"> Credit</v>
      </c>
      <c r="BS724" t="str">
        <f ca="1"/>
        <v>Amazon</v>
      </c>
      <c r="BT724">
        <f ca="1"/>
        <v>46761</v>
      </c>
      <c r="BU724">
        <f ca="1"/>
        <v>40784.86</v>
      </c>
      <c r="BV724" t="str">
        <f ca="1"/>
        <v xml:space="preserve"> Savings</v>
      </c>
      <c r="BW724" t="str">
        <f ca="1"/>
        <v>Amazon</v>
      </c>
      <c r="BX724">
        <f ca="1"/>
        <v>46761</v>
      </c>
      <c r="BY724">
        <f ca="1"/>
        <v>52932.420000000006</v>
      </c>
      <c r="BZ724" t="str">
        <f ca="1"/>
        <v xml:space="preserve"> Net Worth</v>
      </c>
    </row>
    <row r="725" spans="1:78" x14ac:dyDescent="0.25">
      <c r="A725" t="str">
        <f ca="1"/>
        <v>Amazon</v>
      </c>
      <c r="B725" s="8">
        <f ca="1"/>
        <v>46761</v>
      </c>
      <c r="C725" s="107">
        <f ca="1"/>
        <v>913.09000000000674</v>
      </c>
      <c r="D725" t="str">
        <f ca="1"/>
        <v>Acct  1 - US Bank</v>
      </c>
      <c r="F725" t="str">
        <f ca="1"/>
        <v>Viso Go</v>
      </c>
      <c r="G725" s="8">
        <f ca="1"/>
        <v>46763</v>
      </c>
      <c r="H725" s="107">
        <f ca="1"/>
        <v>17389.170000000006</v>
      </c>
      <c r="I725" s="107">
        <f ca="1"/>
        <v>-8590.61</v>
      </c>
      <c r="J725" s="107">
        <f ca="1"/>
        <v>40784.86</v>
      </c>
      <c r="K725" s="107">
        <f ca="1"/>
        <v>52803.420000000006</v>
      </c>
      <c r="L725" s="107">
        <f ca="1"/>
        <v>638.09000000000674</v>
      </c>
      <c r="M725" s="107">
        <f ca="1"/>
        <v>16751.079999999998</v>
      </c>
      <c r="N725" s="107">
        <f ca="1"/>
        <v>28608.39</v>
      </c>
      <c r="O725" s="107">
        <f ca="1"/>
        <v>114.43</v>
      </c>
      <c r="P725" s="107">
        <f ca="1"/>
        <v>12062.04</v>
      </c>
      <c r="Q725" s="107">
        <f ca="1"/>
        <v>826.96</v>
      </c>
      <c r="R725" s="107">
        <f ca="1"/>
        <v>-5145.82</v>
      </c>
      <c r="S725" s="107">
        <f ca="1"/>
        <v>-4271.75</v>
      </c>
      <c r="T725" s="107">
        <f ca="1"/>
        <v>0</v>
      </c>
      <c r="U725" s="107">
        <f ca="1"/>
        <v>3220</v>
      </c>
      <c r="W725" t="str">
        <f ca="1"/>
        <v>Viso Go</v>
      </c>
      <c r="X725">
        <f ca="1"/>
        <v>46763</v>
      </c>
      <c r="Y725">
        <f ca="1"/>
        <v>638.09000000000674</v>
      </c>
      <c r="Z725" t="str">
        <f ca="1"/>
        <v>Acct  1 - US Bank</v>
      </c>
      <c r="AA725" t="str">
        <f ca="1"/>
        <v>Viso Go</v>
      </c>
      <c r="AB725">
        <f ca="1"/>
        <v>46763</v>
      </c>
      <c r="AC725">
        <f ca="1"/>
        <v>16751.079999999998</v>
      </c>
      <c r="AD725" t="str">
        <f ca="1"/>
        <v>Acct  2 - Wells Fargo</v>
      </c>
      <c r="AE725" t="str">
        <f ca="1"/>
        <v>Viso Go</v>
      </c>
      <c r="AF725">
        <f ca="1"/>
        <v>46763</v>
      </c>
      <c r="AG725">
        <f ca="1"/>
        <v>28608.39</v>
      </c>
      <c r="AH725" t="str">
        <f ca="1"/>
        <v>Acct  3 - ADP</v>
      </c>
      <c r="AI725" t="str">
        <f ca="1"/>
        <v>Viso Go</v>
      </c>
      <c r="AJ725">
        <f ca="1"/>
        <v>46763</v>
      </c>
      <c r="AK725">
        <f ca="1"/>
        <v>114.43</v>
      </c>
      <c r="AL725" t="str">
        <f ca="1"/>
        <v>Acct  4 - Marcus</v>
      </c>
      <c r="AM725" t="str">
        <f ca="1"/>
        <v>Viso Go</v>
      </c>
      <c r="AN725">
        <f ca="1"/>
        <v>46763</v>
      </c>
      <c r="AO725">
        <f ca="1"/>
        <v>12062.04</v>
      </c>
      <c r="AP725" t="str">
        <f ca="1"/>
        <v>Acct  5 - T.Rowe Price</v>
      </c>
      <c r="AQ725" t="str">
        <f ca="1"/>
        <v>Viso Go</v>
      </c>
      <c r="AR725">
        <f ca="1"/>
        <v>46763</v>
      </c>
      <c r="AS725">
        <f ca="1"/>
        <v>826.96</v>
      </c>
      <c r="AT725" t="str">
        <f ca="1"/>
        <v>Acct  6 - Platinum</v>
      </c>
      <c r="AU725" t="str">
        <f ca="1"/>
        <v>Viso Go</v>
      </c>
      <c r="AV725">
        <f ca="1"/>
        <v>46763</v>
      </c>
      <c r="AW725">
        <f ca="1"/>
        <v>-5145.82</v>
      </c>
      <c r="AX725" t="str">
        <f ca="1"/>
        <v>Acct  7 - Visa Go</v>
      </c>
      <c r="AY725" t="str">
        <f ca="1"/>
        <v>Viso Go</v>
      </c>
      <c r="AZ725">
        <f ca="1"/>
        <v>46763</v>
      </c>
      <c r="BA725">
        <f ca="1"/>
        <v>-4271.75</v>
      </c>
      <c r="BB725" t="str">
        <f ca="1"/>
        <v>Acct  8 - CareCredit</v>
      </c>
      <c r="BC725" t="str">
        <f ca="1"/>
        <v>Viso Go</v>
      </c>
      <c r="BD725">
        <f ca="1"/>
        <v>46763</v>
      </c>
      <c r="BE725">
        <f ca="1"/>
        <v>0</v>
      </c>
      <c r="BF725" t="str">
        <f ca="1"/>
        <v>Acct  9 - Costco</v>
      </c>
      <c r="BG725" t="str">
        <f ca="1"/>
        <v>Viso Go</v>
      </c>
      <c r="BH725">
        <f ca="1"/>
        <v>46763</v>
      </c>
      <c r="BI725">
        <f ca="1"/>
        <v>3220</v>
      </c>
      <c r="BJ725" t="str">
        <f ca="1"/>
        <v xml:space="preserve">Acct 10 - </v>
      </c>
      <c r="BK725" t="str">
        <f ca="1"/>
        <v>Viso Go</v>
      </c>
      <c r="BL725">
        <f ca="1"/>
        <v>46763</v>
      </c>
      <c r="BM725">
        <f ca="1"/>
        <v>17389.170000000006</v>
      </c>
      <c r="BN725" t="str">
        <f ca="1"/>
        <v xml:space="preserve"> Checking</v>
      </c>
      <c r="BO725" t="str">
        <f ca="1"/>
        <v>Viso Go</v>
      </c>
      <c r="BP725">
        <f ca="1"/>
        <v>46763</v>
      </c>
      <c r="BQ725">
        <f ca="1"/>
        <v>-8590.61</v>
      </c>
      <c r="BR725" t="str">
        <f ca="1"/>
        <v xml:space="preserve"> Credit</v>
      </c>
      <c r="BS725" t="str">
        <f ca="1"/>
        <v>Viso Go</v>
      </c>
      <c r="BT725">
        <f ca="1"/>
        <v>46763</v>
      </c>
      <c r="BU725">
        <f ca="1"/>
        <v>40784.86</v>
      </c>
      <c r="BV725" t="str">
        <f ca="1"/>
        <v xml:space="preserve"> Savings</v>
      </c>
      <c r="BW725" t="str">
        <f ca="1"/>
        <v>Viso Go</v>
      </c>
      <c r="BX725">
        <f ca="1"/>
        <v>46763</v>
      </c>
      <c r="BY725">
        <f ca="1"/>
        <v>52803.420000000006</v>
      </c>
      <c r="BZ725" t="str">
        <f ca="1"/>
        <v xml:space="preserve"> Net Worth</v>
      </c>
    </row>
    <row r="726" spans="1:78" x14ac:dyDescent="0.25">
      <c r="A726" t="str">
        <f ca="1"/>
        <v>Viso Go</v>
      </c>
      <c r="B726" s="8">
        <f ca="1"/>
        <v>46763</v>
      </c>
      <c r="C726" s="107">
        <f ca="1"/>
        <v>638.09000000000674</v>
      </c>
      <c r="D726" t="str">
        <f ca="1"/>
        <v>Acct  1 - US Bank</v>
      </c>
      <c r="F726" t="str">
        <f ca="1"/>
        <v>Paycheck</v>
      </c>
      <c r="G726" s="8">
        <f ca="1"/>
        <v>46766</v>
      </c>
      <c r="H726" s="107">
        <f ca="1"/>
        <v>18989.170000000006</v>
      </c>
      <c r="I726" s="107">
        <f ca="1"/>
        <v>-8590.61</v>
      </c>
      <c r="J726" s="107">
        <f ca="1"/>
        <v>40784.86</v>
      </c>
      <c r="K726" s="107">
        <f ca="1"/>
        <v>54403.420000000006</v>
      </c>
      <c r="L726" s="107">
        <f ca="1"/>
        <v>1778.0900000000067</v>
      </c>
      <c r="M726" s="107">
        <f ca="1"/>
        <v>17211.079999999998</v>
      </c>
      <c r="N726" s="107">
        <f ca="1"/>
        <v>28608.39</v>
      </c>
      <c r="O726" s="107">
        <f ca="1"/>
        <v>114.43</v>
      </c>
      <c r="P726" s="107">
        <f ca="1"/>
        <v>12062.04</v>
      </c>
      <c r="Q726" s="107">
        <f ca="1"/>
        <v>826.96</v>
      </c>
      <c r="R726" s="107">
        <f ca="1"/>
        <v>-5145.82</v>
      </c>
      <c r="S726" s="107">
        <f ca="1"/>
        <v>-4271.75</v>
      </c>
      <c r="T726" s="107">
        <f ca="1"/>
        <v>0</v>
      </c>
      <c r="U726" s="107">
        <f ca="1"/>
        <v>3220</v>
      </c>
      <c r="W726" t="str">
        <f ca="1"/>
        <v>Paycheck</v>
      </c>
      <c r="X726">
        <f ca="1"/>
        <v>46766</v>
      </c>
      <c r="Y726">
        <f ca="1"/>
        <v>1778.0900000000067</v>
      </c>
      <c r="Z726" t="str">
        <f ca="1"/>
        <v>Acct  1 - US Bank</v>
      </c>
      <c r="AA726" t="str">
        <f ca="1"/>
        <v>Paycheck</v>
      </c>
      <c r="AB726">
        <f ca="1"/>
        <v>46766</v>
      </c>
      <c r="AC726">
        <f ca="1"/>
        <v>17211.079999999998</v>
      </c>
      <c r="AD726" t="str">
        <f ca="1"/>
        <v>Acct  2 - Wells Fargo</v>
      </c>
      <c r="AE726" t="str">
        <f ca="1"/>
        <v>Paycheck</v>
      </c>
      <c r="AF726">
        <f ca="1"/>
        <v>46766</v>
      </c>
      <c r="AG726">
        <f ca="1"/>
        <v>28608.39</v>
      </c>
      <c r="AH726" t="str">
        <f ca="1"/>
        <v>Acct  3 - ADP</v>
      </c>
      <c r="AI726" t="str">
        <f ca="1"/>
        <v>Paycheck</v>
      </c>
      <c r="AJ726">
        <f ca="1"/>
        <v>46766</v>
      </c>
      <c r="AK726">
        <f ca="1"/>
        <v>114.43</v>
      </c>
      <c r="AL726" t="str">
        <f ca="1"/>
        <v>Acct  4 - Marcus</v>
      </c>
      <c r="AM726" t="str">
        <f ca="1"/>
        <v>Paycheck</v>
      </c>
      <c r="AN726">
        <f ca="1"/>
        <v>46766</v>
      </c>
      <c r="AO726">
        <f ca="1"/>
        <v>12062.04</v>
      </c>
      <c r="AP726" t="str">
        <f ca="1"/>
        <v>Acct  5 - T.Rowe Price</v>
      </c>
      <c r="AQ726" t="str">
        <f ca="1"/>
        <v>Paycheck</v>
      </c>
      <c r="AR726">
        <f ca="1"/>
        <v>46766</v>
      </c>
      <c r="AS726">
        <f ca="1"/>
        <v>826.96</v>
      </c>
      <c r="AT726" t="str">
        <f ca="1"/>
        <v>Acct  6 - Platinum</v>
      </c>
      <c r="AU726" t="str">
        <f ca="1"/>
        <v>Paycheck</v>
      </c>
      <c r="AV726">
        <f ca="1"/>
        <v>46766</v>
      </c>
      <c r="AW726">
        <f ca="1"/>
        <v>-5145.82</v>
      </c>
      <c r="AX726" t="str">
        <f ca="1"/>
        <v>Acct  7 - Visa Go</v>
      </c>
      <c r="AY726" t="str">
        <f ca="1"/>
        <v>Paycheck</v>
      </c>
      <c r="AZ726">
        <f ca="1"/>
        <v>46766</v>
      </c>
      <c r="BA726">
        <f ca="1"/>
        <v>-4271.75</v>
      </c>
      <c r="BB726" t="str">
        <f ca="1"/>
        <v>Acct  8 - CareCredit</v>
      </c>
      <c r="BC726" t="str">
        <f ca="1"/>
        <v>Paycheck</v>
      </c>
      <c r="BD726">
        <f ca="1"/>
        <v>46766</v>
      </c>
      <c r="BE726">
        <f ca="1"/>
        <v>0</v>
      </c>
      <c r="BF726" t="str">
        <f ca="1"/>
        <v>Acct  9 - Costco</v>
      </c>
      <c r="BG726" t="str">
        <f ca="1"/>
        <v>Paycheck</v>
      </c>
      <c r="BH726">
        <f ca="1"/>
        <v>46766</v>
      </c>
      <c r="BI726">
        <f ca="1"/>
        <v>3220</v>
      </c>
      <c r="BJ726" t="str">
        <f ca="1"/>
        <v xml:space="preserve">Acct 10 - </v>
      </c>
      <c r="BK726" t="str">
        <f ca="1"/>
        <v>Paycheck</v>
      </c>
      <c r="BL726">
        <f ca="1"/>
        <v>46766</v>
      </c>
      <c r="BM726">
        <f ca="1"/>
        <v>18989.170000000006</v>
      </c>
      <c r="BN726" t="str">
        <f ca="1"/>
        <v xml:space="preserve"> Checking</v>
      </c>
      <c r="BO726" t="str">
        <f ca="1"/>
        <v>Paycheck</v>
      </c>
      <c r="BP726">
        <f ca="1"/>
        <v>46766</v>
      </c>
      <c r="BQ726">
        <f ca="1"/>
        <v>-8590.61</v>
      </c>
      <c r="BR726" t="str">
        <f ca="1"/>
        <v xml:space="preserve"> Credit</v>
      </c>
      <c r="BS726" t="str">
        <f ca="1"/>
        <v>Paycheck</v>
      </c>
      <c r="BT726">
        <f ca="1"/>
        <v>46766</v>
      </c>
      <c r="BU726">
        <f ca="1"/>
        <v>40784.86</v>
      </c>
      <c r="BV726" t="str">
        <f ca="1"/>
        <v xml:space="preserve"> Savings</v>
      </c>
      <c r="BW726" t="str">
        <f ca="1"/>
        <v>Paycheck</v>
      </c>
      <c r="BX726">
        <f ca="1"/>
        <v>46766</v>
      </c>
      <c r="BY726">
        <f ca="1"/>
        <v>54403.420000000006</v>
      </c>
      <c r="BZ726" t="str">
        <f ca="1"/>
        <v xml:space="preserve"> Net Worth</v>
      </c>
    </row>
    <row r="727" spans="1:78" x14ac:dyDescent="0.25">
      <c r="A727" t="str">
        <f ca="1"/>
        <v>Paycheck</v>
      </c>
      <c r="B727" s="8">
        <f ca="1"/>
        <v>46766</v>
      </c>
      <c r="C727" s="107">
        <f ca="1"/>
        <v>1778.0900000000067</v>
      </c>
      <c r="D727" t="str">
        <f ca="1"/>
        <v>Acct  1 - US Bank</v>
      </c>
      <c r="F727" t="str">
        <f ca="1"/>
        <v>Ameritas</v>
      </c>
      <c r="G727" s="8">
        <f ca="1"/>
        <v>46766</v>
      </c>
      <c r="H727" s="107">
        <f ca="1"/>
        <v>18989.170000000006</v>
      </c>
      <c r="I727" s="107">
        <f ca="1"/>
        <v>-8590.61</v>
      </c>
      <c r="J727" s="107">
        <f ca="1"/>
        <v>40896.86</v>
      </c>
      <c r="K727" s="107">
        <f ca="1"/>
        <v>54515.420000000006</v>
      </c>
      <c r="L727" s="107">
        <f ca="1"/>
        <v>1778.0900000000067</v>
      </c>
      <c r="M727" s="107">
        <f ca="1"/>
        <v>17211.079999999998</v>
      </c>
      <c r="N727" s="107">
        <f ca="1"/>
        <v>28720.39</v>
      </c>
      <c r="O727" s="107">
        <f ca="1"/>
        <v>114.43</v>
      </c>
      <c r="P727" s="107">
        <f ca="1"/>
        <v>12062.04</v>
      </c>
      <c r="Q727" s="107">
        <f ca="1"/>
        <v>826.96</v>
      </c>
      <c r="R727" s="107">
        <f ca="1"/>
        <v>-5145.82</v>
      </c>
      <c r="S727" s="107">
        <f ca="1"/>
        <v>-4271.75</v>
      </c>
      <c r="T727" s="107">
        <f ca="1"/>
        <v>0</v>
      </c>
      <c r="U727" s="107">
        <f ca="1"/>
        <v>3220</v>
      </c>
      <c r="W727" t="str">
        <f ca="1"/>
        <v>Ameritas</v>
      </c>
      <c r="X727">
        <f ca="1"/>
        <v>46766</v>
      </c>
      <c r="Y727">
        <f ca="1"/>
        <v>1778.0900000000067</v>
      </c>
      <c r="Z727" t="str">
        <f ca="1"/>
        <v>Acct  1 - US Bank</v>
      </c>
      <c r="AA727" t="str">
        <f ca="1"/>
        <v>Ameritas</v>
      </c>
      <c r="AB727">
        <f ca="1"/>
        <v>46766</v>
      </c>
      <c r="AC727">
        <f ca="1"/>
        <v>17211.079999999998</v>
      </c>
      <c r="AD727" t="str">
        <f ca="1"/>
        <v>Acct  2 - Wells Fargo</v>
      </c>
      <c r="AE727" t="str">
        <f ca="1"/>
        <v>Ameritas</v>
      </c>
      <c r="AF727">
        <f ca="1"/>
        <v>46766</v>
      </c>
      <c r="AG727">
        <f ca="1"/>
        <v>28720.39</v>
      </c>
      <c r="AH727" t="str">
        <f ca="1"/>
        <v>Acct  3 - ADP</v>
      </c>
      <c r="AI727" t="str">
        <f ca="1"/>
        <v>Ameritas</v>
      </c>
      <c r="AJ727">
        <f ca="1"/>
        <v>46766</v>
      </c>
      <c r="AK727">
        <f ca="1"/>
        <v>114.43</v>
      </c>
      <c r="AL727" t="str">
        <f ca="1"/>
        <v>Acct  4 - Marcus</v>
      </c>
      <c r="AM727" t="str">
        <f ca="1"/>
        <v>Ameritas</v>
      </c>
      <c r="AN727">
        <f ca="1"/>
        <v>46766</v>
      </c>
      <c r="AO727">
        <f ca="1"/>
        <v>12062.04</v>
      </c>
      <c r="AP727" t="str">
        <f ca="1"/>
        <v>Acct  5 - T.Rowe Price</v>
      </c>
      <c r="AQ727" t="str">
        <f ca="1"/>
        <v>Ameritas</v>
      </c>
      <c r="AR727">
        <f ca="1"/>
        <v>46766</v>
      </c>
      <c r="AS727">
        <f ca="1"/>
        <v>826.96</v>
      </c>
      <c r="AT727" t="str">
        <f ca="1"/>
        <v>Acct  6 - Platinum</v>
      </c>
      <c r="AU727" t="str">
        <f ca="1"/>
        <v>Ameritas</v>
      </c>
      <c r="AV727">
        <f ca="1"/>
        <v>46766</v>
      </c>
      <c r="AW727">
        <f ca="1"/>
        <v>-5145.82</v>
      </c>
      <c r="AX727" t="str">
        <f ca="1"/>
        <v>Acct  7 - Visa Go</v>
      </c>
      <c r="AY727" t="str">
        <f ca="1"/>
        <v>Ameritas</v>
      </c>
      <c r="AZ727">
        <f ca="1"/>
        <v>46766</v>
      </c>
      <c r="BA727">
        <f ca="1"/>
        <v>-4271.75</v>
      </c>
      <c r="BB727" t="str">
        <f ca="1"/>
        <v>Acct  8 - CareCredit</v>
      </c>
      <c r="BC727" t="str">
        <f ca="1"/>
        <v>Ameritas</v>
      </c>
      <c r="BD727">
        <f ca="1"/>
        <v>46766</v>
      </c>
      <c r="BE727">
        <f ca="1"/>
        <v>0</v>
      </c>
      <c r="BF727" t="str">
        <f ca="1"/>
        <v>Acct  9 - Costco</v>
      </c>
      <c r="BG727" t="str">
        <f ca="1"/>
        <v>Ameritas</v>
      </c>
      <c r="BH727">
        <f ca="1"/>
        <v>46766</v>
      </c>
      <c r="BI727">
        <f ca="1"/>
        <v>3220</v>
      </c>
      <c r="BJ727" t="str">
        <f ca="1"/>
        <v xml:space="preserve">Acct 10 - </v>
      </c>
      <c r="BK727" t="str">
        <f ca="1"/>
        <v>Ameritas</v>
      </c>
      <c r="BL727">
        <f ca="1"/>
        <v>46766</v>
      </c>
      <c r="BM727">
        <f ca="1"/>
        <v>18989.170000000006</v>
      </c>
      <c r="BN727" t="str">
        <f ca="1"/>
        <v xml:space="preserve"> Checking</v>
      </c>
      <c r="BO727" t="str">
        <f ca="1"/>
        <v>Ameritas</v>
      </c>
      <c r="BP727">
        <f ca="1"/>
        <v>46766</v>
      </c>
      <c r="BQ727">
        <f ca="1"/>
        <v>-8590.61</v>
      </c>
      <c r="BR727" t="str">
        <f ca="1"/>
        <v xml:space="preserve"> Credit</v>
      </c>
      <c r="BS727" t="str">
        <f ca="1"/>
        <v>Ameritas</v>
      </c>
      <c r="BT727">
        <f ca="1"/>
        <v>46766</v>
      </c>
      <c r="BU727">
        <f ca="1"/>
        <v>40896.86</v>
      </c>
      <c r="BV727" t="str">
        <f ca="1"/>
        <v xml:space="preserve"> Savings</v>
      </c>
      <c r="BW727" t="str">
        <f ca="1"/>
        <v>Ameritas</v>
      </c>
      <c r="BX727">
        <f ca="1"/>
        <v>46766</v>
      </c>
      <c r="BY727">
        <f ca="1"/>
        <v>54515.420000000006</v>
      </c>
      <c r="BZ727" t="str">
        <f ca="1"/>
        <v xml:space="preserve"> Net Worth</v>
      </c>
    </row>
    <row r="728" spans="1:78" x14ac:dyDescent="0.25">
      <c r="A728" t="str">
        <f ca="1"/>
        <v>Ameritas</v>
      </c>
      <c r="B728" s="8">
        <f ca="1"/>
        <v>46766</v>
      </c>
      <c r="C728" s="107">
        <f ca="1"/>
        <v>1778.0900000000067</v>
      </c>
      <c r="D728" t="str">
        <f ca="1"/>
        <v>Acct  1 - US Bank</v>
      </c>
      <c r="F728" t="str">
        <f ca="1"/>
        <v>Groceries</v>
      </c>
      <c r="G728" s="8">
        <f ca="1"/>
        <v>46767</v>
      </c>
      <c r="H728" s="107">
        <f ca="1"/>
        <v>18789.170000000006</v>
      </c>
      <c r="I728" s="107">
        <f ca="1"/>
        <v>-8590.61</v>
      </c>
      <c r="J728" s="107">
        <f ca="1"/>
        <v>40896.86</v>
      </c>
      <c r="K728" s="107">
        <f ca="1"/>
        <v>54315.420000000006</v>
      </c>
      <c r="L728" s="107">
        <f ca="1"/>
        <v>1778.0900000000067</v>
      </c>
      <c r="M728" s="107">
        <f ca="1"/>
        <v>17011.079999999998</v>
      </c>
      <c r="N728" s="107">
        <f ca="1"/>
        <v>28720.39</v>
      </c>
      <c r="O728" s="107">
        <f ca="1"/>
        <v>114.43</v>
      </c>
      <c r="P728" s="107">
        <f ca="1"/>
        <v>12062.04</v>
      </c>
      <c r="Q728" s="107">
        <f ca="1"/>
        <v>826.96</v>
      </c>
      <c r="R728" s="107">
        <f ca="1"/>
        <v>-5145.82</v>
      </c>
      <c r="S728" s="107">
        <f ca="1"/>
        <v>-4271.75</v>
      </c>
      <c r="T728" s="107">
        <f ca="1"/>
        <v>0</v>
      </c>
      <c r="U728" s="107">
        <f ca="1"/>
        <v>3220</v>
      </c>
      <c r="W728" t="str">
        <f ca="1"/>
        <v>Groceries</v>
      </c>
      <c r="X728">
        <f ca="1"/>
        <v>46767</v>
      </c>
      <c r="Y728">
        <f ca="1"/>
        <v>1778.0900000000067</v>
      </c>
      <c r="Z728" t="str">
        <f ca="1"/>
        <v>Acct  1 - US Bank</v>
      </c>
      <c r="AA728" t="str">
        <f ca="1"/>
        <v>Groceries</v>
      </c>
      <c r="AB728">
        <f ca="1"/>
        <v>46767</v>
      </c>
      <c r="AC728">
        <f ca="1"/>
        <v>17011.079999999998</v>
      </c>
      <c r="AD728" t="str">
        <f ca="1"/>
        <v>Acct  2 - Wells Fargo</v>
      </c>
      <c r="AE728" t="str">
        <f ca="1"/>
        <v>Groceries</v>
      </c>
      <c r="AF728">
        <f ca="1"/>
        <v>46767</v>
      </c>
      <c r="AG728">
        <f ca="1"/>
        <v>28720.39</v>
      </c>
      <c r="AH728" t="str">
        <f ca="1"/>
        <v>Acct  3 - ADP</v>
      </c>
      <c r="AI728" t="str">
        <f ca="1"/>
        <v>Groceries</v>
      </c>
      <c r="AJ728">
        <f ca="1"/>
        <v>46767</v>
      </c>
      <c r="AK728">
        <f ca="1"/>
        <v>114.43</v>
      </c>
      <c r="AL728" t="str">
        <f ca="1"/>
        <v>Acct  4 - Marcus</v>
      </c>
      <c r="AM728" t="str">
        <f ca="1"/>
        <v>Groceries</v>
      </c>
      <c r="AN728">
        <f ca="1"/>
        <v>46767</v>
      </c>
      <c r="AO728">
        <f ca="1"/>
        <v>12062.04</v>
      </c>
      <c r="AP728" t="str">
        <f ca="1"/>
        <v>Acct  5 - T.Rowe Price</v>
      </c>
      <c r="AQ728" t="str">
        <f ca="1"/>
        <v>Groceries</v>
      </c>
      <c r="AR728">
        <f ca="1"/>
        <v>46767</v>
      </c>
      <c r="AS728">
        <f ca="1"/>
        <v>826.96</v>
      </c>
      <c r="AT728" t="str">
        <f ca="1"/>
        <v>Acct  6 - Platinum</v>
      </c>
      <c r="AU728" t="str">
        <f ca="1"/>
        <v>Groceries</v>
      </c>
      <c r="AV728">
        <f ca="1"/>
        <v>46767</v>
      </c>
      <c r="AW728">
        <f ca="1"/>
        <v>-5145.82</v>
      </c>
      <c r="AX728" t="str">
        <f ca="1"/>
        <v>Acct  7 - Visa Go</v>
      </c>
      <c r="AY728" t="str">
        <f ca="1"/>
        <v>Groceries</v>
      </c>
      <c r="AZ728">
        <f ca="1"/>
        <v>46767</v>
      </c>
      <c r="BA728">
        <f ca="1"/>
        <v>-4271.75</v>
      </c>
      <c r="BB728" t="str">
        <f ca="1"/>
        <v>Acct  8 - CareCredit</v>
      </c>
      <c r="BC728" t="str">
        <f ca="1"/>
        <v>Groceries</v>
      </c>
      <c r="BD728">
        <f ca="1"/>
        <v>46767</v>
      </c>
      <c r="BE728">
        <f ca="1"/>
        <v>0</v>
      </c>
      <c r="BF728" t="str">
        <f ca="1"/>
        <v>Acct  9 - Costco</v>
      </c>
      <c r="BG728" t="str">
        <f ca="1"/>
        <v>Groceries</v>
      </c>
      <c r="BH728">
        <f ca="1"/>
        <v>46767</v>
      </c>
      <c r="BI728">
        <f ca="1"/>
        <v>3220</v>
      </c>
      <c r="BJ728" t="str">
        <f ca="1"/>
        <v xml:space="preserve">Acct 10 - </v>
      </c>
      <c r="BK728" t="str">
        <f ca="1"/>
        <v>Groceries</v>
      </c>
      <c r="BL728">
        <f ca="1"/>
        <v>46767</v>
      </c>
      <c r="BM728">
        <f ca="1"/>
        <v>18789.170000000006</v>
      </c>
      <c r="BN728" t="str">
        <f ca="1"/>
        <v xml:space="preserve"> Checking</v>
      </c>
      <c r="BO728" t="str">
        <f ca="1"/>
        <v>Groceries</v>
      </c>
      <c r="BP728">
        <f ca="1"/>
        <v>46767</v>
      </c>
      <c r="BQ728">
        <f ca="1"/>
        <v>-8590.61</v>
      </c>
      <c r="BR728" t="str">
        <f ca="1"/>
        <v xml:space="preserve"> Credit</v>
      </c>
      <c r="BS728" t="str">
        <f ca="1"/>
        <v>Groceries</v>
      </c>
      <c r="BT728">
        <f ca="1"/>
        <v>46767</v>
      </c>
      <c r="BU728">
        <f ca="1"/>
        <v>40896.86</v>
      </c>
      <c r="BV728" t="str">
        <f ca="1"/>
        <v xml:space="preserve"> Savings</v>
      </c>
      <c r="BW728" t="str">
        <f ca="1"/>
        <v>Groceries</v>
      </c>
      <c r="BX728">
        <f ca="1"/>
        <v>46767</v>
      </c>
      <c r="BY728">
        <f ca="1"/>
        <v>54315.420000000006</v>
      </c>
      <c r="BZ728" t="str">
        <f ca="1"/>
        <v xml:space="preserve"> Net Worth</v>
      </c>
    </row>
    <row r="729" spans="1:78" x14ac:dyDescent="0.25">
      <c r="A729" t="str">
        <f ca="1"/>
        <v>Groceries</v>
      </c>
      <c r="B729" s="8">
        <f ca="1"/>
        <v>46767</v>
      </c>
      <c r="C729" s="107">
        <f ca="1"/>
        <v>1778.0900000000067</v>
      </c>
      <c r="D729" t="str">
        <f ca="1"/>
        <v>Acct  1 - US Bank</v>
      </c>
      <c r="F729" t="str">
        <f ca="1"/>
        <v>Food &amp; Drinks</v>
      </c>
      <c r="G729" s="8">
        <f ca="1"/>
        <v>46767</v>
      </c>
      <c r="H729" s="107">
        <f ca="1"/>
        <v>18589.170000000006</v>
      </c>
      <c r="I729" s="107">
        <f ca="1"/>
        <v>-8590.61</v>
      </c>
      <c r="J729" s="107">
        <f ca="1"/>
        <v>40896.86</v>
      </c>
      <c r="K729" s="107">
        <f ca="1"/>
        <v>54115.420000000006</v>
      </c>
      <c r="L729" s="107">
        <f ca="1"/>
        <v>1778.0900000000067</v>
      </c>
      <c r="M729" s="107">
        <f ca="1"/>
        <v>16811.079999999998</v>
      </c>
      <c r="N729" s="107">
        <f ca="1"/>
        <v>28720.39</v>
      </c>
      <c r="O729" s="107">
        <f ca="1"/>
        <v>114.43</v>
      </c>
      <c r="P729" s="107">
        <f ca="1"/>
        <v>12062.04</v>
      </c>
      <c r="Q729" s="107">
        <f ca="1"/>
        <v>826.96</v>
      </c>
      <c r="R729" s="107">
        <f ca="1"/>
        <v>-5145.82</v>
      </c>
      <c r="S729" s="107">
        <f ca="1"/>
        <v>-4271.75</v>
      </c>
      <c r="T729" s="107">
        <f ca="1"/>
        <v>0</v>
      </c>
      <c r="U729" s="107">
        <f ca="1"/>
        <v>3220</v>
      </c>
      <c r="W729" t="str">
        <f ca="1"/>
        <v>Food &amp; Drinks</v>
      </c>
      <c r="X729">
        <f ca="1"/>
        <v>46767</v>
      </c>
      <c r="Y729">
        <f ca="1"/>
        <v>1778.0900000000067</v>
      </c>
      <c r="Z729" t="str">
        <f ca="1"/>
        <v>Acct  1 - US Bank</v>
      </c>
      <c r="AA729" t="str">
        <f ca="1"/>
        <v>Food &amp; Drinks</v>
      </c>
      <c r="AB729">
        <f ca="1"/>
        <v>46767</v>
      </c>
      <c r="AC729">
        <f ca="1"/>
        <v>16811.079999999998</v>
      </c>
      <c r="AD729" t="str">
        <f ca="1"/>
        <v>Acct  2 - Wells Fargo</v>
      </c>
      <c r="AE729" t="str">
        <f ca="1"/>
        <v>Food &amp; Drinks</v>
      </c>
      <c r="AF729">
        <f ca="1"/>
        <v>46767</v>
      </c>
      <c r="AG729">
        <f ca="1"/>
        <v>28720.39</v>
      </c>
      <c r="AH729" t="str">
        <f ca="1"/>
        <v>Acct  3 - ADP</v>
      </c>
      <c r="AI729" t="str">
        <f ca="1"/>
        <v>Food &amp; Drinks</v>
      </c>
      <c r="AJ729">
        <f ca="1"/>
        <v>46767</v>
      </c>
      <c r="AK729">
        <f ca="1"/>
        <v>114.43</v>
      </c>
      <c r="AL729" t="str">
        <f ca="1"/>
        <v>Acct  4 - Marcus</v>
      </c>
      <c r="AM729" t="str">
        <f ca="1"/>
        <v>Food &amp; Drinks</v>
      </c>
      <c r="AN729">
        <f ca="1"/>
        <v>46767</v>
      </c>
      <c r="AO729">
        <f ca="1"/>
        <v>12062.04</v>
      </c>
      <c r="AP729" t="str">
        <f ca="1"/>
        <v>Acct  5 - T.Rowe Price</v>
      </c>
      <c r="AQ729" t="str">
        <f ca="1"/>
        <v>Food &amp; Drinks</v>
      </c>
      <c r="AR729">
        <f ca="1"/>
        <v>46767</v>
      </c>
      <c r="AS729">
        <f ca="1"/>
        <v>826.96</v>
      </c>
      <c r="AT729" t="str">
        <f ca="1"/>
        <v>Acct  6 - Platinum</v>
      </c>
      <c r="AU729" t="str">
        <f ca="1"/>
        <v>Food &amp; Drinks</v>
      </c>
      <c r="AV729">
        <f ca="1"/>
        <v>46767</v>
      </c>
      <c r="AW729">
        <f ca="1"/>
        <v>-5145.82</v>
      </c>
      <c r="AX729" t="str">
        <f ca="1"/>
        <v>Acct  7 - Visa Go</v>
      </c>
      <c r="AY729" t="str">
        <f ca="1"/>
        <v>Food &amp; Drinks</v>
      </c>
      <c r="AZ729">
        <f ca="1"/>
        <v>46767</v>
      </c>
      <c r="BA729">
        <f ca="1"/>
        <v>-4271.75</v>
      </c>
      <c r="BB729" t="str">
        <f ca="1"/>
        <v>Acct  8 - CareCredit</v>
      </c>
      <c r="BC729" t="str">
        <f ca="1"/>
        <v>Food &amp; Drinks</v>
      </c>
      <c r="BD729">
        <f ca="1"/>
        <v>46767</v>
      </c>
      <c r="BE729">
        <f ca="1"/>
        <v>0</v>
      </c>
      <c r="BF729" t="str">
        <f ca="1"/>
        <v>Acct  9 - Costco</v>
      </c>
      <c r="BG729" t="str">
        <f ca="1"/>
        <v>Food &amp; Drinks</v>
      </c>
      <c r="BH729">
        <f ca="1"/>
        <v>46767</v>
      </c>
      <c r="BI729">
        <f ca="1"/>
        <v>3220</v>
      </c>
      <c r="BJ729" t="str">
        <f ca="1"/>
        <v xml:space="preserve">Acct 10 - </v>
      </c>
      <c r="BK729" t="str">
        <f ca="1"/>
        <v>Food &amp; Drinks</v>
      </c>
      <c r="BL729">
        <f ca="1"/>
        <v>46767</v>
      </c>
      <c r="BM729">
        <f ca="1"/>
        <v>18589.170000000006</v>
      </c>
      <c r="BN729" t="str">
        <f ca="1"/>
        <v xml:space="preserve"> Checking</v>
      </c>
      <c r="BO729" t="str">
        <f ca="1"/>
        <v>Food &amp; Drinks</v>
      </c>
      <c r="BP729">
        <f ca="1"/>
        <v>46767</v>
      </c>
      <c r="BQ729">
        <f ca="1"/>
        <v>-8590.61</v>
      </c>
      <c r="BR729" t="str">
        <f ca="1"/>
        <v xml:space="preserve"> Credit</v>
      </c>
      <c r="BS729" t="str">
        <f ca="1"/>
        <v>Food &amp; Drinks</v>
      </c>
      <c r="BT729">
        <f ca="1"/>
        <v>46767</v>
      </c>
      <c r="BU729">
        <f ca="1"/>
        <v>40896.86</v>
      </c>
      <c r="BV729" t="str">
        <f ca="1"/>
        <v xml:space="preserve"> Savings</v>
      </c>
      <c r="BW729" t="str">
        <f ca="1"/>
        <v>Food &amp; Drinks</v>
      </c>
      <c r="BX729">
        <f ca="1"/>
        <v>46767</v>
      </c>
      <c r="BY729">
        <f ca="1"/>
        <v>54115.420000000006</v>
      </c>
      <c r="BZ729" t="str">
        <f ca="1"/>
        <v xml:space="preserve"> Net Worth</v>
      </c>
    </row>
    <row r="730" spans="1:78" x14ac:dyDescent="0.25">
      <c r="A730" t="str">
        <f ca="1"/>
        <v>Food &amp; Drinks</v>
      </c>
      <c r="B730" s="8">
        <f ca="1"/>
        <v>46767</v>
      </c>
      <c r="C730" s="107">
        <f ca="1"/>
        <v>1778.0900000000067</v>
      </c>
      <c r="D730" t="str">
        <f ca="1"/>
        <v>Acct  1 - US Bank</v>
      </c>
      <c r="F730" t="str">
        <f ca="1"/>
        <v>Motorcycle</v>
      </c>
      <c r="G730" s="8">
        <f ca="1"/>
        <v>46768</v>
      </c>
      <c r="H730" s="107">
        <f ca="1"/>
        <v>18438.790000000005</v>
      </c>
      <c r="I730" s="107">
        <f ca="1"/>
        <v>-8590.61</v>
      </c>
      <c r="J730" s="107">
        <f ca="1"/>
        <v>40896.86</v>
      </c>
      <c r="K730" s="107">
        <f ca="1"/>
        <v>53965.040000000008</v>
      </c>
      <c r="L730" s="107">
        <f ca="1"/>
        <v>1627.7100000000069</v>
      </c>
      <c r="M730" s="107">
        <f ca="1"/>
        <v>16811.079999999998</v>
      </c>
      <c r="N730" s="107">
        <f ca="1"/>
        <v>28720.39</v>
      </c>
      <c r="O730" s="107">
        <f ca="1"/>
        <v>114.43</v>
      </c>
      <c r="P730" s="107">
        <f ca="1"/>
        <v>12062.04</v>
      </c>
      <c r="Q730" s="107">
        <f ca="1"/>
        <v>826.96</v>
      </c>
      <c r="R730" s="107">
        <f ca="1"/>
        <v>-5145.82</v>
      </c>
      <c r="S730" s="107">
        <f ca="1"/>
        <v>-4271.75</v>
      </c>
      <c r="T730" s="107">
        <f ca="1"/>
        <v>0</v>
      </c>
      <c r="U730" s="107">
        <f ca="1"/>
        <v>3220</v>
      </c>
      <c r="W730" t="str">
        <f ca="1"/>
        <v>Motorcycle</v>
      </c>
      <c r="X730">
        <f ca="1"/>
        <v>46768</v>
      </c>
      <c r="Y730">
        <f ca="1"/>
        <v>1627.7100000000069</v>
      </c>
      <c r="Z730" t="str">
        <f ca="1"/>
        <v>Acct  1 - US Bank</v>
      </c>
      <c r="AA730" t="str">
        <f ca="1"/>
        <v>Motorcycle</v>
      </c>
      <c r="AB730">
        <f ca="1"/>
        <v>46768</v>
      </c>
      <c r="AC730">
        <f ca="1"/>
        <v>16811.079999999998</v>
      </c>
      <c r="AD730" t="str">
        <f ca="1"/>
        <v>Acct  2 - Wells Fargo</v>
      </c>
      <c r="AE730" t="str">
        <f ca="1"/>
        <v>Motorcycle</v>
      </c>
      <c r="AF730">
        <f ca="1"/>
        <v>46768</v>
      </c>
      <c r="AG730">
        <f ca="1"/>
        <v>28720.39</v>
      </c>
      <c r="AH730" t="str">
        <f ca="1"/>
        <v>Acct  3 - ADP</v>
      </c>
      <c r="AI730" t="str">
        <f ca="1"/>
        <v>Motorcycle</v>
      </c>
      <c r="AJ730">
        <f ca="1"/>
        <v>46768</v>
      </c>
      <c r="AK730">
        <f ca="1"/>
        <v>114.43</v>
      </c>
      <c r="AL730" t="str">
        <f ca="1"/>
        <v>Acct  4 - Marcus</v>
      </c>
      <c r="AM730" t="str">
        <f ca="1"/>
        <v>Motorcycle</v>
      </c>
      <c r="AN730">
        <f ca="1"/>
        <v>46768</v>
      </c>
      <c r="AO730">
        <f ca="1"/>
        <v>12062.04</v>
      </c>
      <c r="AP730" t="str">
        <f ca="1"/>
        <v>Acct  5 - T.Rowe Price</v>
      </c>
      <c r="AQ730" t="str">
        <f ca="1"/>
        <v>Motorcycle</v>
      </c>
      <c r="AR730">
        <f ca="1"/>
        <v>46768</v>
      </c>
      <c r="AS730">
        <f ca="1"/>
        <v>826.96</v>
      </c>
      <c r="AT730" t="str">
        <f ca="1"/>
        <v>Acct  6 - Platinum</v>
      </c>
      <c r="AU730" t="str">
        <f ca="1"/>
        <v>Motorcycle</v>
      </c>
      <c r="AV730">
        <f ca="1"/>
        <v>46768</v>
      </c>
      <c r="AW730">
        <f ca="1"/>
        <v>-5145.82</v>
      </c>
      <c r="AX730" t="str">
        <f ca="1"/>
        <v>Acct  7 - Visa Go</v>
      </c>
      <c r="AY730" t="str">
        <f ca="1"/>
        <v>Motorcycle</v>
      </c>
      <c r="AZ730">
        <f ca="1"/>
        <v>46768</v>
      </c>
      <c r="BA730">
        <f ca="1"/>
        <v>-4271.75</v>
      </c>
      <c r="BB730" t="str">
        <f ca="1"/>
        <v>Acct  8 - CareCredit</v>
      </c>
      <c r="BC730" t="str">
        <f ca="1"/>
        <v>Motorcycle</v>
      </c>
      <c r="BD730">
        <f ca="1"/>
        <v>46768</v>
      </c>
      <c r="BE730">
        <f ca="1"/>
        <v>0</v>
      </c>
      <c r="BF730" t="str">
        <f ca="1"/>
        <v>Acct  9 - Costco</v>
      </c>
      <c r="BG730" t="str">
        <f ca="1"/>
        <v>Motorcycle</v>
      </c>
      <c r="BH730">
        <f ca="1"/>
        <v>46768</v>
      </c>
      <c r="BI730">
        <f ca="1"/>
        <v>3220</v>
      </c>
      <c r="BJ730" t="str">
        <f ca="1"/>
        <v xml:space="preserve">Acct 10 - </v>
      </c>
      <c r="BK730" t="str">
        <f ca="1"/>
        <v>Motorcycle</v>
      </c>
      <c r="BL730">
        <f ca="1"/>
        <v>46768</v>
      </c>
      <c r="BM730">
        <f ca="1"/>
        <v>18438.790000000005</v>
      </c>
      <c r="BN730" t="str">
        <f ca="1"/>
        <v xml:space="preserve"> Checking</v>
      </c>
      <c r="BO730" t="str">
        <f ca="1"/>
        <v>Motorcycle</v>
      </c>
      <c r="BP730">
        <f ca="1"/>
        <v>46768</v>
      </c>
      <c r="BQ730">
        <f ca="1"/>
        <v>-8590.61</v>
      </c>
      <c r="BR730" t="str">
        <f ca="1"/>
        <v xml:space="preserve"> Credit</v>
      </c>
      <c r="BS730" t="str">
        <f ca="1"/>
        <v>Motorcycle</v>
      </c>
      <c r="BT730">
        <f ca="1"/>
        <v>46768</v>
      </c>
      <c r="BU730">
        <f ca="1"/>
        <v>40896.86</v>
      </c>
      <c r="BV730" t="str">
        <f ca="1"/>
        <v xml:space="preserve"> Savings</v>
      </c>
      <c r="BW730" t="str">
        <f ca="1"/>
        <v>Motorcycle</v>
      </c>
      <c r="BX730">
        <f ca="1"/>
        <v>46768</v>
      </c>
      <c r="BY730">
        <f ca="1"/>
        <v>53965.040000000008</v>
      </c>
      <c r="BZ730" t="str">
        <f ca="1"/>
        <v xml:space="preserve"> Net Worth</v>
      </c>
    </row>
    <row r="731" spans="1:78" x14ac:dyDescent="0.25">
      <c r="A731" t="str">
        <f ca="1"/>
        <v>Motorcycle</v>
      </c>
      <c r="B731" s="8">
        <f ca="1"/>
        <v>46768</v>
      </c>
      <c r="C731" s="107">
        <f ca="1"/>
        <v>1627.7100000000069</v>
      </c>
      <c r="D731" t="str">
        <f ca="1"/>
        <v>Acct  1 - US Bank</v>
      </c>
      <c r="F731" t="str">
        <f ca="1"/>
        <v>Netflix</v>
      </c>
      <c r="G731" s="8">
        <f ca="1"/>
        <v>46772</v>
      </c>
      <c r="H731" s="107">
        <f ca="1"/>
        <v>18413.800000000007</v>
      </c>
      <c r="I731" s="107">
        <f ca="1"/>
        <v>-8590.61</v>
      </c>
      <c r="J731" s="107">
        <f ca="1"/>
        <v>40896.86</v>
      </c>
      <c r="K731" s="107">
        <f ca="1"/>
        <v>53940.05</v>
      </c>
      <c r="L731" s="107">
        <f ca="1"/>
        <v>1602.7200000000068</v>
      </c>
      <c r="M731" s="107">
        <f ca="1"/>
        <v>16811.079999999998</v>
      </c>
      <c r="N731" s="107">
        <f ca="1"/>
        <v>28720.39</v>
      </c>
      <c r="O731" s="107">
        <f ca="1"/>
        <v>114.43</v>
      </c>
      <c r="P731" s="107">
        <f ca="1"/>
        <v>12062.04</v>
      </c>
      <c r="Q731" s="107">
        <f ca="1"/>
        <v>826.96</v>
      </c>
      <c r="R731" s="107">
        <f ca="1"/>
        <v>-5145.82</v>
      </c>
      <c r="S731" s="107">
        <f ca="1"/>
        <v>-4271.75</v>
      </c>
      <c r="T731" s="107">
        <f ca="1"/>
        <v>0</v>
      </c>
      <c r="U731" s="107">
        <f ca="1"/>
        <v>3220</v>
      </c>
      <c r="W731" t="str">
        <f ca="1"/>
        <v>Netflix</v>
      </c>
      <c r="X731">
        <f ca="1"/>
        <v>46772</v>
      </c>
      <c r="Y731">
        <f ca="1"/>
        <v>1602.7200000000068</v>
      </c>
      <c r="Z731" t="str">
        <f ca="1"/>
        <v>Acct  1 - US Bank</v>
      </c>
      <c r="AA731" t="str">
        <f ca="1"/>
        <v>Netflix</v>
      </c>
      <c r="AB731">
        <f ca="1"/>
        <v>46772</v>
      </c>
      <c r="AC731">
        <f ca="1"/>
        <v>16811.079999999998</v>
      </c>
      <c r="AD731" t="str">
        <f ca="1"/>
        <v>Acct  2 - Wells Fargo</v>
      </c>
      <c r="AE731" t="str">
        <f ca="1"/>
        <v>Netflix</v>
      </c>
      <c r="AF731">
        <f ca="1"/>
        <v>46772</v>
      </c>
      <c r="AG731">
        <f ca="1"/>
        <v>28720.39</v>
      </c>
      <c r="AH731" t="str">
        <f ca="1"/>
        <v>Acct  3 - ADP</v>
      </c>
      <c r="AI731" t="str">
        <f ca="1"/>
        <v>Netflix</v>
      </c>
      <c r="AJ731">
        <f ca="1"/>
        <v>46772</v>
      </c>
      <c r="AK731">
        <f ca="1"/>
        <v>114.43</v>
      </c>
      <c r="AL731" t="str">
        <f ca="1"/>
        <v>Acct  4 - Marcus</v>
      </c>
      <c r="AM731" t="str">
        <f ca="1"/>
        <v>Netflix</v>
      </c>
      <c r="AN731">
        <f ca="1"/>
        <v>46772</v>
      </c>
      <c r="AO731">
        <f ca="1"/>
        <v>12062.04</v>
      </c>
      <c r="AP731" t="str">
        <f ca="1"/>
        <v>Acct  5 - T.Rowe Price</v>
      </c>
      <c r="AQ731" t="str">
        <f ca="1"/>
        <v>Netflix</v>
      </c>
      <c r="AR731">
        <f ca="1"/>
        <v>46772</v>
      </c>
      <c r="AS731">
        <f ca="1"/>
        <v>826.96</v>
      </c>
      <c r="AT731" t="str">
        <f ca="1"/>
        <v>Acct  6 - Platinum</v>
      </c>
      <c r="AU731" t="str">
        <f ca="1"/>
        <v>Netflix</v>
      </c>
      <c r="AV731">
        <f ca="1"/>
        <v>46772</v>
      </c>
      <c r="AW731">
        <f ca="1"/>
        <v>-5145.82</v>
      </c>
      <c r="AX731" t="str">
        <f ca="1"/>
        <v>Acct  7 - Visa Go</v>
      </c>
      <c r="AY731" t="str">
        <f ca="1"/>
        <v>Netflix</v>
      </c>
      <c r="AZ731">
        <f ca="1"/>
        <v>46772</v>
      </c>
      <c r="BA731">
        <f ca="1"/>
        <v>-4271.75</v>
      </c>
      <c r="BB731" t="str">
        <f ca="1"/>
        <v>Acct  8 - CareCredit</v>
      </c>
      <c r="BC731" t="str">
        <f ca="1"/>
        <v>Netflix</v>
      </c>
      <c r="BD731">
        <f ca="1"/>
        <v>46772</v>
      </c>
      <c r="BE731">
        <f ca="1"/>
        <v>0</v>
      </c>
      <c r="BF731" t="str">
        <f ca="1"/>
        <v>Acct  9 - Costco</v>
      </c>
      <c r="BG731" t="str">
        <f ca="1"/>
        <v>Netflix</v>
      </c>
      <c r="BH731">
        <f ca="1"/>
        <v>46772</v>
      </c>
      <c r="BI731">
        <f ca="1"/>
        <v>3220</v>
      </c>
      <c r="BJ731" t="str">
        <f ca="1"/>
        <v xml:space="preserve">Acct 10 - </v>
      </c>
      <c r="BK731" t="str">
        <f ca="1"/>
        <v>Netflix</v>
      </c>
      <c r="BL731">
        <f ca="1"/>
        <v>46772</v>
      </c>
      <c r="BM731">
        <f ca="1"/>
        <v>18413.800000000007</v>
      </c>
      <c r="BN731" t="str">
        <f ca="1"/>
        <v xml:space="preserve"> Checking</v>
      </c>
      <c r="BO731" t="str">
        <f ca="1"/>
        <v>Netflix</v>
      </c>
      <c r="BP731">
        <f ca="1"/>
        <v>46772</v>
      </c>
      <c r="BQ731">
        <f ca="1"/>
        <v>-8590.61</v>
      </c>
      <c r="BR731" t="str">
        <f ca="1"/>
        <v xml:space="preserve"> Credit</v>
      </c>
      <c r="BS731" t="str">
        <f ca="1"/>
        <v>Netflix</v>
      </c>
      <c r="BT731">
        <f ca="1"/>
        <v>46772</v>
      </c>
      <c r="BU731">
        <f ca="1"/>
        <v>40896.86</v>
      </c>
      <c r="BV731" t="str">
        <f ca="1"/>
        <v xml:space="preserve"> Savings</v>
      </c>
      <c r="BW731" t="str">
        <f ca="1"/>
        <v>Netflix</v>
      </c>
      <c r="BX731">
        <f ca="1"/>
        <v>46772</v>
      </c>
      <c r="BY731">
        <f ca="1"/>
        <v>53940.05</v>
      </c>
      <c r="BZ731" t="str">
        <f ca="1"/>
        <v xml:space="preserve"> Net Worth</v>
      </c>
    </row>
    <row r="732" spans="1:78" x14ac:dyDescent="0.25">
      <c r="A732" t="str">
        <f ca="1"/>
        <v>Netflix</v>
      </c>
      <c r="B732" s="8">
        <f ca="1"/>
        <v>46772</v>
      </c>
      <c r="C732" s="107">
        <f ca="1"/>
        <v>1602.7200000000068</v>
      </c>
      <c r="D732" t="str">
        <f ca="1"/>
        <v>Acct  1 - US Bank</v>
      </c>
      <c r="F732" t="str">
        <f ca="1"/>
        <v>Renters</v>
      </c>
      <c r="G732" s="8">
        <f ca="1"/>
        <v>46773</v>
      </c>
      <c r="H732" s="107">
        <f ca="1"/>
        <v>18402.880000000005</v>
      </c>
      <c r="I732" s="107">
        <f ca="1"/>
        <v>-8590.61</v>
      </c>
      <c r="J732" s="107">
        <f ca="1"/>
        <v>40896.86</v>
      </c>
      <c r="K732" s="107">
        <f ca="1"/>
        <v>53929.130000000005</v>
      </c>
      <c r="L732" s="107">
        <f ca="1"/>
        <v>1591.8000000000068</v>
      </c>
      <c r="M732" s="107">
        <f ca="1"/>
        <v>16811.079999999998</v>
      </c>
      <c r="N732" s="107">
        <f ca="1"/>
        <v>28720.39</v>
      </c>
      <c r="O732" s="107">
        <f ca="1"/>
        <v>114.43</v>
      </c>
      <c r="P732" s="107">
        <f ca="1"/>
        <v>12062.04</v>
      </c>
      <c r="Q732" s="107">
        <f ca="1"/>
        <v>826.96</v>
      </c>
      <c r="R732" s="107">
        <f ca="1"/>
        <v>-5145.82</v>
      </c>
      <c r="S732" s="107">
        <f ca="1"/>
        <v>-4271.75</v>
      </c>
      <c r="T732" s="107">
        <f ca="1"/>
        <v>0</v>
      </c>
      <c r="U732" s="107">
        <f ca="1"/>
        <v>3220</v>
      </c>
      <c r="W732" t="str">
        <f ca="1"/>
        <v>Renters</v>
      </c>
      <c r="X732">
        <f ca="1"/>
        <v>46773</v>
      </c>
      <c r="Y732">
        <f ca="1"/>
        <v>1591.8000000000068</v>
      </c>
      <c r="Z732" t="str">
        <f ca="1"/>
        <v>Acct  1 - US Bank</v>
      </c>
      <c r="AA732" t="str">
        <f ca="1"/>
        <v>Renters</v>
      </c>
      <c r="AB732">
        <f ca="1"/>
        <v>46773</v>
      </c>
      <c r="AC732">
        <f ca="1"/>
        <v>16811.079999999998</v>
      </c>
      <c r="AD732" t="str">
        <f ca="1"/>
        <v>Acct  2 - Wells Fargo</v>
      </c>
      <c r="AE732" t="str">
        <f ca="1"/>
        <v>Renters</v>
      </c>
      <c r="AF732">
        <f ca="1"/>
        <v>46773</v>
      </c>
      <c r="AG732">
        <f ca="1"/>
        <v>28720.39</v>
      </c>
      <c r="AH732" t="str">
        <f ca="1"/>
        <v>Acct  3 - ADP</v>
      </c>
      <c r="AI732" t="str">
        <f ca="1"/>
        <v>Renters</v>
      </c>
      <c r="AJ732">
        <f ca="1"/>
        <v>46773</v>
      </c>
      <c r="AK732">
        <f ca="1"/>
        <v>114.43</v>
      </c>
      <c r="AL732" t="str">
        <f ca="1"/>
        <v>Acct  4 - Marcus</v>
      </c>
      <c r="AM732" t="str">
        <f ca="1"/>
        <v>Renters</v>
      </c>
      <c r="AN732">
        <f ca="1"/>
        <v>46773</v>
      </c>
      <c r="AO732">
        <f ca="1"/>
        <v>12062.04</v>
      </c>
      <c r="AP732" t="str">
        <f ca="1"/>
        <v>Acct  5 - T.Rowe Price</v>
      </c>
      <c r="AQ732" t="str">
        <f ca="1"/>
        <v>Renters</v>
      </c>
      <c r="AR732">
        <f ca="1"/>
        <v>46773</v>
      </c>
      <c r="AS732">
        <f ca="1"/>
        <v>826.96</v>
      </c>
      <c r="AT732" t="str">
        <f ca="1"/>
        <v>Acct  6 - Platinum</v>
      </c>
      <c r="AU732" t="str">
        <f ca="1"/>
        <v>Renters</v>
      </c>
      <c r="AV732">
        <f ca="1"/>
        <v>46773</v>
      </c>
      <c r="AW732">
        <f ca="1"/>
        <v>-5145.82</v>
      </c>
      <c r="AX732" t="str">
        <f ca="1"/>
        <v>Acct  7 - Visa Go</v>
      </c>
      <c r="AY732" t="str">
        <f ca="1"/>
        <v>Renters</v>
      </c>
      <c r="AZ732">
        <f ca="1"/>
        <v>46773</v>
      </c>
      <c r="BA732">
        <f ca="1"/>
        <v>-4271.75</v>
      </c>
      <c r="BB732" t="str">
        <f ca="1"/>
        <v>Acct  8 - CareCredit</v>
      </c>
      <c r="BC732" t="str">
        <f ca="1"/>
        <v>Renters</v>
      </c>
      <c r="BD732">
        <f ca="1"/>
        <v>46773</v>
      </c>
      <c r="BE732">
        <f ca="1"/>
        <v>0</v>
      </c>
      <c r="BF732" t="str">
        <f ca="1"/>
        <v>Acct  9 - Costco</v>
      </c>
      <c r="BG732" t="str">
        <f ca="1"/>
        <v>Renters</v>
      </c>
      <c r="BH732">
        <f ca="1"/>
        <v>46773</v>
      </c>
      <c r="BI732">
        <f ca="1"/>
        <v>3220</v>
      </c>
      <c r="BJ732" t="str">
        <f ca="1"/>
        <v xml:space="preserve">Acct 10 - </v>
      </c>
      <c r="BK732" t="str">
        <f ca="1"/>
        <v>Renters</v>
      </c>
      <c r="BL732">
        <f ca="1"/>
        <v>46773</v>
      </c>
      <c r="BM732">
        <f ca="1"/>
        <v>18402.880000000005</v>
      </c>
      <c r="BN732" t="str">
        <f ca="1"/>
        <v xml:space="preserve"> Checking</v>
      </c>
      <c r="BO732" t="str">
        <f ca="1"/>
        <v>Renters</v>
      </c>
      <c r="BP732">
        <f ca="1"/>
        <v>46773</v>
      </c>
      <c r="BQ732">
        <f ca="1"/>
        <v>-8590.61</v>
      </c>
      <c r="BR732" t="str">
        <f ca="1"/>
        <v xml:space="preserve"> Credit</v>
      </c>
      <c r="BS732" t="str">
        <f ca="1"/>
        <v>Renters</v>
      </c>
      <c r="BT732">
        <f ca="1"/>
        <v>46773</v>
      </c>
      <c r="BU732">
        <f ca="1"/>
        <v>40896.86</v>
      </c>
      <c r="BV732" t="str">
        <f ca="1"/>
        <v xml:space="preserve"> Savings</v>
      </c>
      <c r="BW732" t="str">
        <f ca="1"/>
        <v>Renters</v>
      </c>
      <c r="BX732">
        <f ca="1"/>
        <v>46773</v>
      </c>
      <c r="BY732">
        <f ca="1"/>
        <v>53929.130000000005</v>
      </c>
      <c r="BZ732" t="str">
        <f ca="1"/>
        <v xml:space="preserve"> Net Worth</v>
      </c>
    </row>
    <row r="733" spans="1:78" x14ac:dyDescent="0.25">
      <c r="A733" t="str">
        <f ca="1"/>
        <v>Renters</v>
      </c>
      <c r="B733" s="8">
        <f ca="1"/>
        <v>46773</v>
      </c>
      <c r="C733" s="107">
        <f ca="1"/>
        <v>1591.8000000000068</v>
      </c>
      <c r="D733" t="str">
        <f ca="1"/>
        <v>Acct  1 - US Bank</v>
      </c>
      <c r="F733" t="str">
        <f ca="1"/>
        <v>Cese Transfer</v>
      </c>
      <c r="G733" s="8">
        <f ca="1"/>
        <v>46777</v>
      </c>
      <c r="H733" s="107">
        <f ca="1"/>
        <v>18544.880000000005</v>
      </c>
      <c r="I733" s="107">
        <f ca="1"/>
        <v>-8590.61</v>
      </c>
      <c r="J733" s="107">
        <f ca="1"/>
        <v>40896.86</v>
      </c>
      <c r="K733" s="107">
        <f ca="1"/>
        <v>54071.130000000005</v>
      </c>
      <c r="L733" s="107">
        <f ca="1"/>
        <v>1733.8000000000068</v>
      </c>
      <c r="M733" s="107">
        <f ca="1"/>
        <v>16811.079999999998</v>
      </c>
      <c r="N733" s="107">
        <f ca="1"/>
        <v>28720.39</v>
      </c>
      <c r="O733" s="107">
        <f ca="1"/>
        <v>114.43</v>
      </c>
      <c r="P733" s="107">
        <f ca="1"/>
        <v>12062.04</v>
      </c>
      <c r="Q733" s="107">
        <f ca="1"/>
        <v>826.96</v>
      </c>
      <c r="R733" s="107">
        <f ca="1"/>
        <v>-5145.82</v>
      </c>
      <c r="S733" s="107">
        <f ca="1"/>
        <v>-4271.75</v>
      </c>
      <c r="T733" s="107">
        <f ca="1"/>
        <v>0</v>
      </c>
      <c r="U733" s="107">
        <f ca="1"/>
        <v>3220</v>
      </c>
      <c r="W733" t="str">
        <f ca="1"/>
        <v>Cese Transfer</v>
      </c>
      <c r="X733">
        <f ca="1"/>
        <v>46777</v>
      </c>
      <c r="Y733">
        <f ca="1"/>
        <v>1733.8000000000068</v>
      </c>
      <c r="Z733" t="str">
        <f ca="1"/>
        <v>Acct  1 - US Bank</v>
      </c>
      <c r="AA733" t="str">
        <f ca="1"/>
        <v>Cese Transfer</v>
      </c>
      <c r="AB733">
        <f ca="1"/>
        <v>46777</v>
      </c>
      <c r="AC733">
        <f ca="1"/>
        <v>16811.079999999998</v>
      </c>
      <c r="AD733" t="str">
        <f ca="1"/>
        <v>Acct  2 - Wells Fargo</v>
      </c>
      <c r="AE733" t="str">
        <f ca="1"/>
        <v>Cese Transfer</v>
      </c>
      <c r="AF733">
        <f ca="1"/>
        <v>46777</v>
      </c>
      <c r="AG733">
        <f ca="1"/>
        <v>28720.39</v>
      </c>
      <c r="AH733" t="str">
        <f ca="1"/>
        <v>Acct  3 - ADP</v>
      </c>
      <c r="AI733" t="str">
        <f ca="1"/>
        <v>Cese Transfer</v>
      </c>
      <c r="AJ733">
        <f ca="1"/>
        <v>46777</v>
      </c>
      <c r="AK733">
        <f ca="1"/>
        <v>114.43</v>
      </c>
      <c r="AL733" t="str">
        <f ca="1"/>
        <v>Acct  4 - Marcus</v>
      </c>
      <c r="AM733" t="str">
        <f ca="1"/>
        <v>Cese Transfer</v>
      </c>
      <c r="AN733">
        <f ca="1"/>
        <v>46777</v>
      </c>
      <c r="AO733">
        <f ca="1"/>
        <v>12062.04</v>
      </c>
      <c r="AP733" t="str">
        <f ca="1"/>
        <v>Acct  5 - T.Rowe Price</v>
      </c>
      <c r="AQ733" t="str">
        <f ca="1"/>
        <v>Cese Transfer</v>
      </c>
      <c r="AR733">
        <f ca="1"/>
        <v>46777</v>
      </c>
      <c r="AS733">
        <f ca="1"/>
        <v>826.96</v>
      </c>
      <c r="AT733" t="str">
        <f ca="1"/>
        <v>Acct  6 - Platinum</v>
      </c>
      <c r="AU733" t="str">
        <f ca="1"/>
        <v>Cese Transfer</v>
      </c>
      <c r="AV733">
        <f ca="1"/>
        <v>46777</v>
      </c>
      <c r="AW733">
        <f ca="1"/>
        <v>-5145.82</v>
      </c>
      <c r="AX733" t="str">
        <f ca="1"/>
        <v>Acct  7 - Visa Go</v>
      </c>
      <c r="AY733" t="str">
        <f ca="1"/>
        <v>Cese Transfer</v>
      </c>
      <c r="AZ733">
        <f ca="1"/>
        <v>46777</v>
      </c>
      <c r="BA733">
        <f ca="1"/>
        <v>-4271.75</v>
      </c>
      <c r="BB733" t="str">
        <f ca="1"/>
        <v>Acct  8 - CareCredit</v>
      </c>
      <c r="BC733" t="str">
        <f ca="1"/>
        <v>Cese Transfer</v>
      </c>
      <c r="BD733">
        <f ca="1"/>
        <v>46777</v>
      </c>
      <c r="BE733">
        <f ca="1"/>
        <v>0</v>
      </c>
      <c r="BF733" t="str">
        <f ca="1"/>
        <v>Acct  9 - Costco</v>
      </c>
      <c r="BG733" t="str">
        <f ca="1"/>
        <v>Cese Transfer</v>
      </c>
      <c r="BH733">
        <f ca="1"/>
        <v>46777</v>
      </c>
      <c r="BI733">
        <f ca="1"/>
        <v>3220</v>
      </c>
      <c r="BJ733" t="str">
        <f ca="1"/>
        <v xml:space="preserve">Acct 10 - </v>
      </c>
      <c r="BK733" t="str">
        <f ca="1"/>
        <v>Cese Transfer</v>
      </c>
      <c r="BL733">
        <f ca="1"/>
        <v>46777</v>
      </c>
      <c r="BM733">
        <f ca="1"/>
        <v>18544.880000000005</v>
      </c>
      <c r="BN733" t="str">
        <f ca="1"/>
        <v xml:space="preserve"> Checking</v>
      </c>
      <c r="BO733" t="str">
        <f ca="1"/>
        <v>Cese Transfer</v>
      </c>
      <c r="BP733">
        <f ca="1"/>
        <v>46777</v>
      </c>
      <c r="BQ733">
        <f ca="1"/>
        <v>-8590.61</v>
      </c>
      <c r="BR733" t="str">
        <f ca="1"/>
        <v xml:space="preserve"> Credit</v>
      </c>
      <c r="BS733" t="str">
        <f ca="1"/>
        <v>Cese Transfer</v>
      </c>
      <c r="BT733">
        <f ca="1"/>
        <v>46777</v>
      </c>
      <c r="BU733">
        <f ca="1"/>
        <v>40896.86</v>
      </c>
      <c r="BV733" t="str">
        <f ca="1"/>
        <v xml:space="preserve"> Savings</v>
      </c>
      <c r="BW733" t="str">
        <f ca="1"/>
        <v>Cese Transfer</v>
      </c>
      <c r="BX733">
        <f ca="1"/>
        <v>46777</v>
      </c>
      <c r="BY733">
        <f ca="1"/>
        <v>54071.130000000005</v>
      </c>
      <c r="BZ733" t="str">
        <f ca="1"/>
        <v xml:space="preserve"> Net Worth</v>
      </c>
    </row>
    <row r="734" spans="1:78" x14ac:dyDescent="0.25">
      <c r="A734" t="str">
        <f ca="1"/>
        <v>Cese Transfer</v>
      </c>
      <c r="B734" s="8">
        <f ca="1"/>
        <v>46777</v>
      </c>
      <c r="C734" s="107">
        <f ca="1"/>
        <v>1733.8000000000068</v>
      </c>
      <c r="D734" t="str">
        <f ca="1"/>
        <v>Acct  1 - US Bank</v>
      </c>
      <c r="F734" t="str">
        <f ca="1"/>
        <v>Internet</v>
      </c>
      <c r="G734" s="8">
        <f ca="1"/>
        <v>46778</v>
      </c>
      <c r="H734" s="107">
        <f ca="1"/>
        <v>18544.880000000005</v>
      </c>
      <c r="I734" s="107">
        <f ca="1"/>
        <v>-8590.61</v>
      </c>
      <c r="J734" s="107">
        <f ca="1"/>
        <v>40896.86</v>
      </c>
      <c r="K734" s="107">
        <f ca="1"/>
        <v>54071.130000000005</v>
      </c>
      <c r="L734" s="107">
        <f ca="1"/>
        <v>1733.8000000000068</v>
      </c>
      <c r="M734" s="107">
        <f ca="1"/>
        <v>16811.079999999998</v>
      </c>
      <c r="N734" s="107">
        <f ca="1"/>
        <v>28720.39</v>
      </c>
      <c r="O734" s="107">
        <f ca="1"/>
        <v>114.43</v>
      </c>
      <c r="P734" s="107">
        <f ca="1"/>
        <v>12062.04</v>
      </c>
      <c r="Q734" s="107">
        <f ca="1"/>
        <v>826.96</v>
      </c>
      <c r="R734" s="107">
        <f ca="1"/>
        <v>-5145.82</v>
      </c>
      <c r="S734" s="107">
        <f ca="1"/>
        <v>-4271.75</v>
      </c>
      <c r="T734" s="107">
        <f ca="1"/>
        <v>0</v>
      </c>
      <c r="U734" s="107">
        <f ca="1"/>
        <v>3220</v>
      </c>
      <c r="W734" t="str">
        <f ca="1"/>
        <v>Internet</v>
      </c>
      <c r="X734">
        <f ca="1"/>
        <v>46778</v>
      </c>
      <c r="Y734">
        <f ca="1"/>
        <v>1733.8000000000068</v>
      </c>
      <c r="Z734" t="str">
        <f ca="1"/>
        <v>Acct  1 - US Bank</v>
      </c>
      <c r="AA734" t="str">
        <f ca="1"/>
        <v>Internet</v>
      </c>
      <c r="AB734">
        <f ca="1"/>
        <v>46778</v>
      </c>
      <c r="AC734">
        <f ca="1"/>
        <v>16811.079999999998</v>
      </c>
      <c r="AD734" t="str">
        <f ca="1"/>
        <v>Acct  2 - Wells Fargo</v>
      </c>
      <c r="AE734" t="str">
        <f ca="1"/>
        <v>Internet</v>
      </c>
      <c r="AF734">
        <f ca="1"/>
        <v>46778</v>
      </c>
      <c r="AG734">
        <f ca="1"/>
        <v>28720.39</v>
      </c>
      <c r="AH734" t="str">
        <f ca="1"/>
        <v>Acct  3 - ADP</v>
      </c>
      <c r="AI734" t="str">
        <f ca="1"/>
        <v>Internet</v>
      </c>
      <c r="AJ734">
        <f ca="1"/>
        <v>46778</v>
      </c>
      <c r="AK734">
        <f ca="1"/>
        <v>114.43</v>
      </c>
      <c r="AL734" t="str">
        <f ca="1"/>
        <v>Acct  4 - Marcus</v>
      </c>
      <c r="AM734" t="str">
        <f ca="1"/>
        <v>Internet</v>
      </c>
      <c r="AN734">
        <f ca="1"/>
        <v>46778</v>
      </c>
      <c r="AO734">
        <f ca="1"/>
        <v>12062.04</v>
      </c>
      <c r="AP734" t="str">
        <f ca="1"/>
        <v>Acct  5 - T.Rowe Price</v>
      </c>
      <c r="AQ734" t="str">
        <f ca="1"/>
        <v>Internet</v>
      </c>
      <c r="AR734">
        <f ca="1"/>
        <v>46778</v>
      </c>
      <c r="AS734">
        <f ca="1"/>
        <v>826.96</v>
      </c>
      <c r="AT734" t="str">
        <f ca="1"/>
        <v>Acct  6 - Platinum</v>
      </c>
      <c r="AU734" t="str">
        <f ca="1"/>
        <v>Internet</v>
      </c>
      <c r="AV734">
        <f ca="1"/>
        <v>46778</v>
      </c>
      <c r="AW734">
        <f ca="1"/>
        <v>-5145.82</v>
      </c>
      <c r="AX734" t="str">
        <f ca="1"/>
        <v>Acct  7 - Visa Go</v>
      </c>
      <c r="AY734" t="str">
        <f ca="1"/>
        <v>Internet</v>
      </c>
      <c r="AZ734">
        <f ca="1"/>
        <v>46778</v>
      </c>
      <c r="BA734">
        <f ca="1"/>
        <v>-4271.75</v>
      </c>
      <c r="BB734" t="str">
        <f ca="1"/>
        <v>Acct  8 - CareCredit</v>
      </c>
      <c r="BC734" t="str">
        <f ca="1"/>
        <v>Internet</v>
      </c>
      <c r="BD734">
        <f ca="1"/>
        <v>46778</v>
      </c>
      <c r="BE734">
        <f ca="1"/>
        <v>0</v>
      </c>
      <c r="BF734" t="str">
        <f ca="1"/>
        <v>Acct  9 - Costco</v>
      </c>
      <c r="BG734" t="str">
        <f ca="1"/>
        <v>Internet</v>
      </c>
      <c r="BH734">
        <f ca="1"/>
        <v>46778</v>
      </c>
      <c r="BI734">
        <f ca="1"/>
        <v>3220</v>
      </c>
      <c r="BJ734" t="str">
        <f ca="1"/>
        <v xml:space="preserve">Acct 10 - </v>
      </c>
      <c r="BK734" t="str">
        <f ca="1"/>
        <v>Internet</v>
      </c>
      <c r="BL734">
        <f ca="1"/>
        <v>46778</v>
      </c>
      <c r="BM734">
        <f ca="1"/>
        <v>18544.880000000005</v>
      </c>
      <c r="BN734" t="str">
        <f ca="1"/>
        <v xml:space="preserve"> Checking</v>
      </c>
      <c r="BO734" t="str">
        <f ca="1"/>
        <v>Internet</v>
      </c>
      <c r="BP734">
        <f ca="1"/>
        <v>46778</v>
      </c>
      <c r="BQ734">
        <f ca="1"/>
        <v>-8590.61</v>
      </c>
      <c r="BR734" t="str">
        <f ca="1"/>
        <v xml:space="preserve"> Credit</v>
      </c>
      <c r="BS734" t="str">
        <f ca="1"/>
        <v>Internet</v>
      </c>
      <c r="BT734">
        <f ca="1"/>
        <v>46778</v>
      </c>
      <c r="BU734">
        <f ca="1"/>
        <v>40896.86</v>
      </c>
      <c r="BV734" t="str">
        <f ca="1"/>
        <v xml:space="preserve"> Savings</v>
      </c>
      <c r="BW734" t="str">
        <f ca="1"/>
        <v>Internet</v>
      </c>
      <c r="BX734">
        <f ca="1"/>
        <v>46778</v>
      </c>
      <c r="BY734">
        <f ca="1"/>
        <v>54071.130000000005</v>
      </c>
      <c r="BZ734" t="str">
        <f ca="1"/>
        <v xml:space="preserve"> Net Worth</v>
      </c>
    </row>
    <row r="735" spans="1:78" x14ac:dyDescent="0.25">
      <c r="A735" t="str">
        <f ca="1"/>
        <v>Internet</v>
      </c>
      <c r="B735" s="8">
        <f ca="1"/>
        <v>46778</v>
      </c>
      <c r="C735" s="107">
        <f ca="1"/>
        <v>1733.8000000000068</v>
      </c>
      <c r="D735" t="str">
        <f ca="1"/>
        <v>Acct  1 - US Bank</v>
      </c>
      <c r="F735" t="str">
        <f ca="1"/>
        <v>Windsurf</v>
      </c>
      <c r="G735" s="8">
        <f ca="1"/>
        <v>46778</v>
      </c>
      <c r="H735" s="107">
        <f ca="1"/>
        <v>18529.880000000005</v>
      </c>
      <c r="I735" s="107">
        <f ca="1"/>
        <v>-8590.61</v>
      </c>
      <c r="J735" s="107">
        <f ca="1"/>
        <v>40896.86</v>
      </c>
      <c r="K735" s="107">
        <f ca="1"/>
        <v>54056.130000000005</v>
      </c>
      <c r="L735" s="107">
        <f ca="1"/>
        <v>1718.8000000000068</v>
      </c>
      <c r="M735" s="107">
        <f ca="1"/>
        <v>16811.079999999998</v>
      </c>
      <c r="N735" s="107">
        <f ca="1"/>
        <v>28720.39</v>
      </c>
      <c r="O735" s="107">
        <f ca="1"/>
        <v>114.43</v>
      </c>
      <c r="P735" s="107">
        <f ca="1"/>
        <v>12062.04</v>
      </c>
      <c r="Q735" s="107">
        <f ca="1"/>
        <v>826.96</v>
      </c>
      <c r="R735" s="107">
        <f ca="1"/>
        <v>-5145.82</v>
      </c>
      <c r="S735" s="107">
        <f ca="1"/>
        <v>-4271.75</v>
      </c>
      <c r="T735" s="107">
        <f ca="1"/>
        <v>0</v>
      </c>
      <c r="U735" s="107">
        <f ca="1"/>
        <v>3220</v>
      </c>
      <c r="W735" t="str">
        <f ca="1"/>
        <v>Windsurf</v>
      </c>
      <c r="X735">
        <f ca="1"/>
        <v>46778</v>
      </c>
      <c r="Y735">
        <f ca="1"/>
        <v>1718.8000000000068</v>
      </c>
      <c r="Z735" t="str">
        <f ca="1"/>
        <v>Acct  1 - US Bank</v>
      </c>
      <c r="AA735" t="str">
        <f ca="1"/>
        <v>Windsurf</v>
      </c>
      <c r="AB735">
        <f ca="1"/>
        <v>46778</v>
      </c>
      <c r="AC735">
        <f ca="1"/>
        <v>16811.079999999998</v>
      </c>
      <c r="AD735" t="str">
        <f ca="1"/>
        <v>Acct  2 - Wells Fargo</v>
      </c>
      <c r="AE735" t="str">
        <f ca="1"/>
        <v>Windsurf</v>
      </c>
      <c r="AF735">
        <f ca="1"/>
        <v>46778</v>
      </c>
      <c r="AG735">
        <f ca="1"/>
        <v>28720.39</v>
      </c>
      <c r="AH735" t="str">
        <f ca="1"/>
        <v>Acct  3 - ADP</v>
      </c>
      <c r="AI735" t="str">
        <f ca="1"/>
        <v>Windsurf</v>
      </c>
      <c r="AJ735">
        <f ca="1"/>
        <v>46778</v>
      </c>
      <c r="AK735">
        <f ca="1"/>
        <v>114.43</v>
      </c>
      <c r="AL735" t="str">
        <f ca="1"/>
        <v>Acct  4 - Marcus</v>
      </c>
      <c r="AM735" t="str">
        <f ca="1"/>
        <v>Windsurf</v>
      </c>
      <c r="AN735">
        <f ca="1"/>
        <v>46778</v>
      </c>
      <c r="AO735">
        <f ca="1"/>
        <v>12062.04</v>
      </c>
      <c r="AP735" t="str">
        <f ca="1"/>
        <v>Acct  5 - T.Rowe Price</v>
      </c>
      <c r="AQ735" t="str">
        <f ca="1"/>
        <v>Windsurf</v>
      </c>
      <c r="AR735">
        <f ca="1"/>
        <v>46778</v>
      </c>
      <c r="AS735">
        <f ca="1"/>
        <v>826.96</v>
      </c>
      <c r="AT735" t="str">
        <f ca="1"/>
        <v>Acct  6 - Platinum</v>
      </c>
      <c r="AU735" t="str">
        <f ca="1"/>
        <v>Windsurf</v>
      </c>
      <c r="AV735">
        <f ca="1"/>
        <v>46778</v>
      </c>
      <c r="AW735">
        <f ca="1"/>
        <v>-5145.82</v>
      </c>
      <c r="AX735" t="str">
        <f ca="1"/>
        <v>Acct  7 - Visa Go</v>
      </c>
      <c r="AY735" t="str">
        <f ca="1"/>
        <v>Windsurf</v>
      </c>
      <c r="AZ735">
        <f ca="1"/>
        <v>46778</v>
      </c>
      <c r="BA735">
        <f ca="1"/>
        <v>-4271.75</v>
      </c>
      <c r="BB735" t="str">
        <f ca="1"/>
        <v>Acct  8 - CareCredit</v>
      </c>
      <c r="BC735" t="str">
        <f ca="1"/>
        <v>Windsurf</v>
      </c>
      <c r="BD735">
        <f ca="1"/>
        <v>46778</v>
      </c>
      <c r="BE735">
        <f ca="1"/>
        <v>0</v>
      </c>
      <c r="BF735" t="str">
        <f ca="1"/>
        <v>Acct  9 - Costco</v>
      </c>
      <c r="BG735" t="str">
        <f ca="1"/>
        <v>Windsurf</v>
      </c>
      <c r="BH735">
        <f ca="1"/>
        <v>46778</v>
      </c>
      <c r="BI735">
        <f ca="1"/>
        <v>3220</v>
      </c>
      <c r="BJ735" t="str">
        <f ca="1"/>
        <v xml:space="preserve">Acct 10 - </v>
      </c>
      <c r="BK735" t="str">
        <f ca="1"/>
        <v>Windsurf</v>
      </c>
      <c r="BL735">
        <f ca="1"/>
        <v>46778</v>
      </c>
      <c r="BM735">
        <f ca="1"/>
        <v>18529.880000000005</v>
      </c>
      <c r="BN735" t="str">
        <f ca="1"/>
        <v xml:space="preserve"> Checking</v>
      </c>
      <c r="BO735" t="str">
        <f ca="1"/>
        <v>Windsurf</v>
      </c>
      <c r="BP735">
        <f ca="1"/>
        <v>46778</v>
      </c>
      <c r="BQ735">
        <f ca="1"/>
        <v>-8590.61</v>
      </c>
      <c r="BR735" t="str">
        <f ca="1"/>
        <v xml:space="preserve"> Credit</v>
      </c>
      <c r="BS735" t="str">
        <f ca="1"/>
        <v>Windsurf</v>
      </c>
      <c r="BT735">
        <f ca="1"/>
        <v>46778</v>
      </c>
      <c r="BU735">
        <f ca="1"/>
        <v>40896.86</v>
      </c>
      <c r="BV735" t="str">
        <f ca="1"/>
        <v xml:space="preserve"> Savings</v>
      </c>
      <c r="BW735" t="str">
        <f ca="1"/>
        <v>Windsurf</v>
      </c>
      <c r="BX735">
        <f ca="1"/>
        <v>46778</v>
      </c>
      <c r="BY735">
        <f ca="1"/>
        <v>54056.130000000005</v>
      </c>
      <c r="BZ735" t="str">
        <f ca="1"/>
        <v xml:space="preserve"> Net Worth</v>
      </c>
    </row>
    <row r="736" spans="1:78" x14ac:dyDescent="0.25">
      <c r="A736" t="str">
        <f ca="1"/>
        <v>Windsurf</v>
      </c>
      <c r="B736" s="8">
        <f ca="1"/>
        <v>46778</v>
      </c>
      <c r="C736" s="107">
        <f ca="1"/>
        <v>1718.8000000000068</v>
      </c>
      <c r="D736" t="str">
        <f ca="1"/>
        <v>Acct  1 - US Bank</v>
      </c>
      <c r="F736" t="str">
        <f ca="1"/>
        <v>Tidal</v>
      </c>
      <c r="G736" s="8">
        <f ca="1"/>
        <v>46779</v>
      </c>
      <c r="H736" s="107">
        <f ca="1"/>
        <v>18518.890000000007</v>
      </c>
      <c r="I736" s="107">
        <f ca="1"/>
        <v>-8590.61</v>
      </c>
      <c r="J736" s="107">
        <f ca="1"/>
        <v>40896.86</v>
      </c>
      <c r="K736" s="107">
        <f ca="1"/>
        <v>54045.140000000007</v>
      </c>
      <c r="L736" s="107">
        <f ca="1"/>
        <v>1707.8100000000068</v>
      </c>
      <c r="M736" s="107">
        <f ca="1"/>
        <v>16811.079999999998</v>
      </c>
      <c r="N736" s="107">
        <f ca="1"/>
        <v>28720.39</v>
      </c>
      <c r="O736" s="107">
        <f ca="1"/>
        <v>114.43</v>
      </c>
      <c r="P736" s="107">
        <f ca="1"/>
        <v>12062.04</v>
      </c>
      <c r="Q736" s="107">
        <f ca="1"/>
        <v>826.96</v>
      </c>
      <c r="R736" s="107">
        <f ca="1"/>
        <v>-5145.82</v>
      </c>
      <c r="S736" s="107">
        <f ca="1"/>
        <v>-4271.75</v>
      </c>
      <c r="T736" s="107">
        <f ca="1"/>
        <v>0</v>
      </c>
      <c r="U736" s="107">
        <f ca="1"/>
        <v>3220</v>
      </c>
      <c r="W736" t="str">
        <f ca="1"/>
        <v>Tidal</v>
      </c>
      <c r="X736">
        <f ca="1"/>
        <v>46779</v>
      </c>
      <c r="Y736">
        <f ca="1"/>
        <v>1707.8100000000068</v>
      </c>
      <c r="Z736" t="str">
        <f ca="1"/>
        <v>Acct  1 - US Bank</v>
      </c>
      <c r="AA736" t="str">
        <f ca="1"/>
        <v>Tidal</v>
      </c>
      <c r="AB736">
        <f ca="1"/>
        <v>46779</v>
      </c>
      <c r="AC736">
        <f ca="1"/>
        <v>16811.079999999998</v>
      </c>
      <c r="AD736" t="str">
        <f ca="1"/>
        <v>Acct  2 - Wells Fargo</v>
      </c>
      <c r="AE736" t="str">
        <f ca="1"/>
        <v>Tidal</v>
      </c>
      <c r="AF736">
        <f ca="1"/>
        <v>46779</v>
      </c>
      <c r="AG736">
        <f ca="1"/>
        <v>28720.39</v>
      </c>
      <c r="AH736" t="str">
        <f ca="1"/>
        <v>Acct  3 - ADP</v>
      </c>
      <c r="AI736" t="str">
        <f ca="1"/>
        <v>Tidal</v>
      </c>
      <c r="AJ736">
        <f ca="1"/>
        <v>46779</v>
      </c>
      <c r="AK736">
        <f ca="1"/>
        <v>114.43</v>
      </c>
      <c r="AL736" t="str">
        <f ca="1"/>
        <v>Acct  4 - Marcus</v>
      </c>
      <c r="AM736" t="str">
        <f ca="1"/>
        <v>Tidal</v>
      </c>
      <c r="AN736">
        <f ca="1"/>
        <v>46779</v>
      </c>
      <c r="AO736">
        <f ca="1"/>
        <v>12062.04</v>
      </c>
      <c r="AP736" t="str">
        <f ca="1"/>
        <v>Acct  5 - T.Rowe Price</v>
      </c>
      <c r="AQ736" t="str">
        <f ca="1"/>
        <v>Tidal</v>
      </c>
      <c r="AR736">
        <f ca="1"/>
        <v>46779</v>
      </c>
      <c r="AS736">
        <f ca="1"/>
        <v>826.96</v>
      </c>
      <c r="AT736" t="str">
        <f ca="1"/>
        <v>Acct  6 - Platinum</v>
      </c>
      <c r="AU736" t="str">
        <f ca="1"/>
        <v>Tidal</v>
      </c>
      <c r="AV736">
        <f ca="1"/>
        <v>46779</v>
      </c>
      <c r="AW736">
        <f ca="1"/>
        <v>-5145.82</v>
      </c>
      <c r="AX736" t="str">
        <f ca="1"/>
        <v>Acct  7 - Visa Go</v>
      </c>
      <c r="AY736" t="str">
        <f ca="1"/>
        <v>Tidal</v>
      </c>
      <c r="AZ736">
        <f ca="1"/>
        <v>46779</v>
      </c>
      <c r="BA736">
        <f ca="1"/>
        <v>-4271.75</v>
      </c>
      <c r="BB736" t="str">
        <f ca="1"/>
        <v>Acct  8 - CareCredit</v>
      </c>
      <c r="BC736" t="str">
        <f ca="1"/>
        <v>Tidal</v>
      </c>
      <c r="BD736">
        <f ca="1"/>
        <v>46779</v>
      </c>
      <c r="BE736">
        <f ca="1"/>
        <v>0</v>
      </c>
      <c r="BF736" t="str">
        <f ca="1"/>
        <v>Acct  9 - Costco</v>
      </c>
      <c r="BG736" t="str">
        <f ca="1"/>
        <v>Tidal</v>
      </c>
      <c r="BH736">
        <f ca="1"/>
        <v>46779</v>
      </c>
      <c r="BI736">
        <f ca="1"/>
        <v>3220</v>
      </c>
      <c r="BJ736" t="str">
        <f ca="1"/>
        <v xml:space="preserve">Acct 10 - </v>
      </c>
      <c r="BK736" t="str">
        <f ca="1"/>
        <v>Tidal</v>
      </c>
      <c r="BL736">
        <f ca="1"/>
        <v>46779</v>
      </c>
      <c r="BM736">
        <f ca="1"/>
        <v>18518.890000000007</v>
      </c>
      <c r="BN736" t="str">
        <f ca="1"/>
        <v xml:space="preserve"> Checking</v>
      </c>
      <c r="BO736" t="str">
        <f ca="1"/>
        <v>Tidal</v>
      </c>
      <c r="BP736">
        <f ca="1"/>
        <v>46779</v>
      </c>
      <c r="BQ736">
        <f ca="1"/>
        <v>-8590.61</v>
      </c>
      <c r="BR736" t="str">
        <f ca="1"/>
        <v xml:space="preserve"> Credit</v>
      </c>
      <c r="BS736" t="str">
        <f ca="1"/>
        <v>Tidal</v>
      </c>
      <c r="BT736">
        <f ca="1"/>
        <v>46779</v>
      </c>
      <c r="BU736">
        <f ca="1"/>
        <v>40896.86</v>
      </c>
      <c r="BV736" t="str">
        <f ca="1"/>
        <v xml:space="preserve"> Savings</v>
      </c>
      <c r="BW736" t="str">
        <f ca="1"/>
        <v>Tidal</v>
      </c>
      <c r="BX736">
        <f ca="1"/>
        <v>46779</v>
      </c>
      <c r="BY736">
        <f ca="1"/>
        <v>54045.140000000007</v>
      </c>
      <c r="BZ736" t="str">
        <f ca="1"/>
        <v xml:space="preserve"> Net Worth</v>
      </c>
    </row>
    <row r="737" spans="1:78" x14ac:dyDescent="0.25">
      <c r="A737" t="str">
        <f ca="1"/>
        <v>Tidal</v>
      </c>
      <c r="B737" s="8">
        <f ca="1"/>
        <v>46779</v>
      </c>
      <c r="C737" s="107">
        <f ca="1"/>
        <v>1707.8100000000068</v>
      </c>
      <c r="D737" t="str">
        <f ca="1"/>
        <v>Acct  1 - US Bank</v>
      </c>
      <c r="F737" t="str">
        <f ca="1"/>
        <v>Paycheck</v>
      </c>
      <c r="G737" s="8">
        <f ca="1"/>
        <v>46780</v>
      </c>
      <c r="H737" s="107">
        <f ca="1"/>
        <v>20118.890000000007</v>
      </c>
      <c r="I737" s="107">
        <f ca="1"/>
        <v>-8590.61</v>
      </c>
      <c r="J737" s="107">
        <f ca="1"/>
        <v>40896.86</v>
      </c>
      <c r="K737" s="107">
        <f ca="1"/>
        <v>55645.140000000007</v>
      </c>
      <c r="L737" s="107">
        <f ca="1"/>
        <v>2847.8100000000068</v>
      </c>
      <c r="M737" s="107">
        <f ca="1"/>
        <v>17271.079999999998</v>
      </c>
      <c r="N737" s="107">
        <f ca="1"/>
        <v>28720.39</v>
      </c>
      <c r="O737" s="107">
        <f ca="1"/>
        <v>114.43</v>
      </c>
      <c r="P737" s="107">
        <f ca="1"/>
        <v>12062.04</v>
      </c>
      <c r="Q737" s="107">
        <f ca="1"/>
        <v>826.96</v>
      </c>
      <c r="R737" s="107">
        <f ca="1"/>
        <v>-5145.82</v>
      </c>
      <c r="S737" s="107">
        <f ca="1"/>
        <v>-4271.75</v>
      </c>
      <c r="T737" s="107">
        <f ca="1"/>
        <v>0</v>
      </c>
      <c r="U737" s="107">
        <f ca="1"/>
        <v>3220</v>
      </c>
      <c r="W737" t="str">
        <f ca="1"/>
        <v>Paycheck</v>
      </c>
      <c r="X737">
        <f ca="1"/>
        <v>46780</v>
      </c>
      <c r="Y737">
        <f ca="1"/>
        <v>2847.8100000000068</v>
      </c>
      <c r="Z737" t="str">
        <f ca="1"/>
        <v>Acct  1 - US Bank</v>
      </c>
      <c r="AA737" t="str">
        <f ca="1"/>
        <v>Paycheck</v>
      </c>
      <c r="AB737">
        <f ca="1"/>
        <v>46780</v>
      </c>
      <c r="AC737">
        <f ca="1"/>
        <v>17271.079999999998</v>
      </c>
      <c r="AD737" t="str">
        <f ca="1"/>
        <v>Acct  2 - Wells Fargo</v>
      </c>
      <c r="AE737" t="str">
        <f ca="1"/>
        <v>Paycheck</v>
      </c>
      <c r="AF737">
        <f ca="1"/>
        <v>46780</v>
      </c>
      <c r="AG737">
        <f ca="1"/>
        <v>28720.39</v>
      </c>
      <c r="AH737" t="str">
        <f ca="1"/>
        <v>Acct  3 - ADP</v>
      </c>
      <c r="AI737" t="str">
        <f ca="1"/>
        <v>Paycheck</v>
      </c>
      <c r="AJ737">
        <f ca="1"/>
        <v>46780</v>
      </c>
      <c r="AK737">
        <f ca="1"/>
        <v>114.43</v>
      </c>
      <c r="AL737" t="str">
        <f ca="1"/>
        <v>Acct  4 - Marcus</v>
      </c>
      <c r="AM737" t="str">
        <f ca="1"/>
        <v>Paycheck</v>
      </c>
      <c r="AN737">
        <f ca="1"/>
        <v>46780</v>
      </c>
      <c r="AO737">
        <f ca="1"/>
        <v>12062.04</v>
      </c>
      <c r="AP737" t="str">
        <f ca="1"/>
        <v>Acct  5 - T.Rowe Price</v>
      </c>
      <c r="AQ737" t="str">
        <f ca="1"/>
        <v>Paycheck</v>
      </c>
      <c r="AR737">
        <f ca="1"/>
        <v>46780</v>
      </c>
      <c r="AS737">
        <f ca="1"/>
        <v>826.96</v>
      </c>
      <c r="AT737" t="str">
        <f ca="1"/>
        <v>Acct  6 - Platinum</v>
      </c>
      <c r="AU737" t="str">
        <f ca="1"/>
        <v>Paycheck</v>
      </c>
      <c r="AV737">
        <f ca="1"/>
        <v>46780</v>
      </c>
      <c r="AW737">
        <f ca="1"/>
        <v>-5145.82</v>
      </c>
      <c r="AX737" t="str">
        <f ca="1"/>
        <v>Acct  7 - Visa Go</v>
      </c>
      <c r="AY737" t="str">
        <f ca="1"/>
        <v>Paycheck</v>
      </c>
      <c r="AZ737">
        <f ca="1"/>
        <v>46780</v>
      </c>
      <c r="BA737">
        <f ca="1"/>
        <v>-4271.75</v>
      </c>
      <c r="BB737" t="str">
        <f ca="1"/>
        <v>Acct  8 - CareCredit</v>
      </c>
      <c r="BC737" t="str">
        <f ca="1"/>
        <v>Paycheck</v>
      </c>
      <c r="BD737">
        <f ca="1"/>
        <v>46780</v>
      </c>
      <c r="BE737">
        <f ca="1"/>
        <v>0</v>
      </c>
      <c r="BF737" t="str">
        <f ca="1"/>
        <v>Acct  9 - Costco</v>
      </c>
      <c r="BG737" t="str">
        <f ca="1"/>
        <v>Paycheck</v>
      </c>
      <c r="BH737">
        <f ca="1"/>
        <v>46780</v>
      </c>
      <c r="BI737">
        <f ca="1"/>
        <v>3220</v>
      </c>
      <c r="BJ737" t="str">
        <f ca="1"/>
        <v xml:space="preserve">Acct 10 - </v>
      </c>
      <c r="BK737" t="str">
        <f ca="1"/>
        <v>Paycheck</v>
      </c>
      <c r="BL737">
        <f ca="1"/>
        <v>46780</v>
      </c>
      <c r="BM737">
        <f ca="1"/>
        <v>20118.890000000007</v>
      </c>
      <c r="BN737" t="str">
        <f ca="1"/>
        <v xml:space="preserve"> Checking</v>
      </c>
      <c r="BO737" t="str">
        <f ca="1"/>
        <v>Paycheck</v>
      </c>
      <c r="BP737">
        <f ca="1"/>
        <v>46780</v>
      </c>
      <c r="BQ737">
        <f ca="1"/>
        <v>-8590.61</v>
      </c>
      <c r="BR737" t="str">
        <f ca="1"/>
        <v xml:space="preserve"> Credit</v>
      </c>
      <c r="BS737" t="str">
        <f ca="1"/>
        <v>Paycheck</v>
      </c>
      <c r="BT737">
        <f ca="1"/>
        <v>46780</v>
      </c>
      <c r="BU737">
        <f ca="1"/>
        <v>40896.86</v>
      </c>
      <c r="BV737" t="str">
        <f ca="1"/>
        <v xml:space="preserve"> Savings</v>
      </c>
      <c r="BW737" t="str">
        <f ca="1"/>
        <v>Paycheck</v>
      </c>
      <c r="BX737">
        <f ca="1"/>
        <v>46780</v>
      </c>
      <c r="BY737">
        <f ca="1"/>
        <v>55645.140000000007</v>
      </c>
      <c r="BZ737" t="str">
        <f ca="1"/>
        <v xml:space="preserve"> Net Worth</v>
      </c>
    </row>
    <row r="738" spans="1:78" x14ac:dyDescent="0.25">
      <c r="A738" t="str">
        <f ca="1"/>
        <v>Paycheck</v>
      </c>
      <c r="B738" s="8">
        <f ca="1"/>
        <v>46780</v>
      </c>
      <c r="C738" s="107">
        <f ca="1"/>
        <v>2847.8100000000068</v>
      </c>
      <c r="D738" t="str">
        <f ca="1"/>
        <v>Acct  1 - US Bank</v>
      </c>
      <c r="F738" t="str">
        <f ca="1"/>
        <v>Ameritas</v>
      </c>
      <c r="G738" s="8">
        <f ca="1"/>
        <v>46780</v>
      </c>
      <c r="H738" s="107">
        <f ca="1"/>
        <v>20118.890000000007</v>
      </c>
      <c r="I738" s="107">
        <f ca="1"/>
        <v>-8590.61</v>
      </c>
      <c r="J738" s="107">
        <f ca="1"/>
        <v>41008.86</v>
      </c>
      <c r="K738" s="107">
        <f ca="1"/>
        <v>55757.140000000007</v>
      </c>
      <c r="L738" s="107">
        <f ca="1"/>
        <v>2847.8100000000068</v>
      </c>
      <c r="M738" s="107">
        <f ca="1"/>
        <v>17271.079999999998</v>
      </c>
      <c r="N738" s="107">
        <f ca="1"/>
        <v>28832.39</v>
      </c>
      <c r="O738" s="107">
        <f ca="1"/>
        <v>114.43</v>
      </c>
      <c r="P738" s="107">
        <f ca="1"/>
        <v>12062.04</v>
      </c>
      <c r="Q738" s="107">
        <f ca="1"/>
        <v>826.96</v>
      </c>
      <c r="R738" s="107">
        <f ca="1"/>
        <v>-5145.82</v>
      </c>
      <c r="S738" s="107">
        <f ca="1"/>
        <v>-4271.75</v>
      </c>
      <c r="T738" s="107">
        <f ca="1"/>
        <v>0</v>
      </c>
      <c r="U738" s="107">
        <f ca="1"/>
        <v>3220</v>
      </c>
      <c r="W738" t="str">
        <f ca="1"/>
        <v>Ameritas</v>
      </c>
      <c r="X738">
        <f ca="1"/>
        <v>46780</v>
      </c>
      <c r="Y738">
        <f ca="1"/>
        <v>2847.8100000000068</v>
      </c>
      <c r="Z738" t="str">
        <f ca="1"/>
        <v>Acct  1 - US Bank</v>
      </c>
      <c r="AA738" t="str">
        <f ca="1"/>
        <v>Ameritas</v>
      </c>
      <c r="AB738">
        <f ca="1"/>
        <v>46780</v>
      </c>
      <c r="AC738">
        <f ca="1"/>
        <v>17271.079999999998</v>
      </c>
      <c r="AD738" t="str">
        <f ca="1"/>
        <v>Acct  2 - Wells Fargo</v>
      </c>
      <c r="AE738" t="str">
        <f ca="1"/>
        <v>Ameritas</v>
      </c>
      <c r="AF738">
        <f ca="1"/>
        <v>46780</v>
      </c>
      <c r="AG738">
        <f ca="1"/>
        <v>28832.39</v>
      </c>
      <c r="AH738" t="str">
        <f ca="1"/>
        <v>Acct  3 - ADP</v>
      </c>
      <c r="AI738" t="str">
        <f ca="1"/>
        <v>Ameritas</v>
      </c>
      <c r="AJ738">
        <f ca="1"/>
        <v>46780</v>
      </c>
      <c r="AK738">
        <f ca="1"/>
        <v>114.43</v>
      </c>
      <c r="AL738" t="str">
        <f ca="1"/>
        <v>Acct  4 - Marcus</v>
      </c>
      <c r="AM738" t="str">
        <f ca="1"/>
        <v>Ameritas</v>
      </c>
      <c r="AN738">
        <f ca="1"/>
        <v>46780</v>
      </c>
      <c r="AO738">
        <f ca="1"/>
        <v>12062.04</v>
      </c>
      <c r="AP738" t="str">
        <f ca="1"/>
        <v>Acct  5 - T.Rowe Price</v>
      </c>
      <c r="AQ738" t="str">
        <f ca="1"/>
        <v>Ameritas</v>
      </c>
      <c r="AR738">
        <f ca="1"/>
        <v>46780</v>
      </c>
      <c r="AS738">
        <f ca="1"/>
        <v>826.96</v>
      </c>
      <c r="AT738" t="str">
        <f ca="1"/>
        <v>Acct  6 - Platinum</v>
      </c>
      <c r="AU738" t="str">
        <f ca="1"/>
        <v>Ameritas</v>
      </c>
      <c r="AV738">
        <f ca="1"/>
        <v>46780</v>
      </c>
      <c r="AW738">
        <f ca="1"/>
        <v>-5145.82</v>
      </c>
      <c r="AX738" t="str">
        <f ca="1"/>
        <v>Acct  7 - Visa Go</v>
      </c>
      <c r="AY738" t="str">
        <f ca="1"/>
        <v>Ameritas</v>
      </c>
      <c r="AZ738">
        <f ca="1"/>
        <v>46780</v>
      </c>
      <c r="BA738">
        <f ca="1"/>
        <v>-4271.75</v>
      </c>
      <c r="BB738" t="str">
        <f ca="1"/>
        <v>Acct  8 - CareCredit</v>
      </c>
      <c r="BC738" t="str">
        <f ca="1"/>
        <v>Ameritas</v>
      </c>
      <c r="BD738">
        <f ca="1"/>
        <v>46780</v>
      </c>
      <c r="BE738">
        <f ca="1"/>
        <v>0</v>
      </c>
      <c r="BF738" t="str">
        <f ca="1"/>
        <v>Acct  9 - Costco</v>
      </c>
      <c r="BG738" t="str">
        <f ca="1"/>
        <v>Ameritas</v>
      </c>
      <c r="BH738">
        <f ca="1"/>
        <v>46780</v>
      </c>
      <c r="BI738">
        <f ca="1"/>
        <v>3220</v>
      </c>
      <c r="BJ738" t="str">
        <f ca="1"/>
        <v xml:space="preserve">Acct 10 - </v>
      </c>
      <c r="BK738" t="str">
        <f ca="1"/>
        <v>Ameritas</v>
      </c>
      <c r="BL738">
        <f ca="1"/>
        <v>46780</v>
      </c>
      <c r="BM738">
        <f ca="1"/>
        <v>20118.890000000007</v>
      </c>
      <c r="BN738" t="str">
        <f ca="1"/>
        <v xml:space="preserve"> Checking</v>
      </c>
      <c r="BO738" t="str">
        <f ca="1"/>
        <v>Ameritas</v>
      </c>
      <c r="BP738">
        <f ca="1"/>
        <v>46780</v>
      </c>
      <c r="BQ738">
        <f ca="1"/>
        <v>-8590.61</v>
      </c>
      <c r="BR738" t="str">
        <f ca="1"/>
        <v xml:space="preserve"> Credit</v>
      </c>
      <c r="BS738" t="str">
        <f ca="1"/>
        <v>Ameritas</v>
      </c>
      <c r="BT738">
        <f ca="1"/>
        <v>46780</v>
      </c>
      <c r="BU738">
        <f ca="1"/>
        <v>41008.86</v>
      </c>
      <c r="BV738" t="str">
        <f ca="1"/>
        <v xml:space="preserve"> Savings</v>
      </c>
      <c r="BW738" t="str">
        <f ca="1"/>
        <v>Ameritas</v>
      </c>
      <c r="BX738">
        <f ca="1"/>
        <v>46780</v>
      </c>
      <c r="BY738">
        <f ca="1"/>
        <v>55757.140000000007</v>
      </c>
      <c r="BZ738" t="str">
        <f ca="1"/>
        <v xml:space="preserve"> Net Worth</v>
      </c>
    </row>
    <row r="739" spans="1:78" x14ac:dyDescent="0.25">
      <c r="A739" t="str">
        <f ca="1"/>
        <v>Ameritas</v>
      </c>
      <c r="B739" s="8">
        <f ca="1"/>
        <v>46780</v>
      </c>
      <c r="C739" s="107">
        <f ca="1"/>
        <v>2847.8100000000068</v>
      </c>
      <c r="D739" t="str">
        <f ca="1"/>
        <v>Acct  1 - US Bank</v>
      </c>
      <c r="F739" t="str">
        <f ca="1"/>
        <v>Costco Citi</v>
      </c>
      <c r="G739" s="8">
        <f ca="1"/>
        <v>46780</v>
      </c>
      <c r="H739" s="107">
        <f ca="1"/>
        <v>19978.890000000007</v>
      </c>
      <c r="I739" s="107">
        <f ca="1"/>
        <v>-8590.61</v>
      </c>
      <c r="J739" s="107">
        <f ca="1"/>
        <v>41008.86</v>
      </c>
      <c r="K739" s="107">
        <f ca="1"/>
        <v>55757.140000000007</v>
      </c>
      <c r="L739" s="107">
        <f ca="1"/>
        <v>2707.8100000000068</v>
      </c>
      <c r="M739" s="107">
        <f ca="1"/>
        <v>17271.079999999998</v>
      </c>
      <c r="N739" s="107">
        <f ca="1"/>
        <v>28832.39</v>
      </c>
      <c r="O739" s="107">
        <f ca="1"/>
        <v>114.43</v>
      </c>
      <c r="P739" s="107">
        <f ca="1"/>
        <v>12062.04</v>
      </c>
      <c r="Q739" s="107">
        <f ca="1"/>
        <v>826.96</v>
      </c>
      <c r="R739" s="107">
        <f ca="1"/>
        <v>-5145.82</v>
      </c>
      <c r="S739" s="107">
        <f ca="1"/>
        <v>-4271.75</v>
      </c>
      <c r="T739" s="107">
        <f ca="1"/>
        <v>0</v>
      </c>
      <c r="U739" s="107">
        <f ca="1"/>
        <v>3360</v>
      </c>
      <c r="W739" t="str">
        <f ca="1"/>
        <v>Costco Citi</v>
      </c>
      <c r="X739">
        <f ca="1"/>
        <v>46780</v>
      </c>
      <c r="Y739">
        <f ca="1"/>
        <v>2707.8100000000068</v>
      </c>
      <c r="Z739" t="str">
        <f ca="1"/>
        <v>Acct  1 - US Bank</v>
      </c>
      <c r="AA739" t="str">
        <f ca="1"/>
        <v>Costco Citi</v>
      </c>
      <c r="AB739">
        <f ca="1"/>
        <v>46780</v>
      </c>
      <c r="AC739">
        <f ca="1"/>
        <v>17271.079999999998</v>
      </c>
      <c r="AD739" t="str">
        <f ca="1"/>
        <v>Acct  2 - Wells Fargo</v>
      </c>
      <c r="AE739" t="str">
        <f ca="1"/>
        <v>Costco Citi</v>
      </c>
      <c r="AF739">
        <f ca="1"/>
        <v>46780</v>
      </c>
      <c r="AG739">
        <f ca="1"/>
        <v>28832.39</v>
      </c>
      <c r="AH739" t="str">
        <f ca="1"/>
        <v>Acct  3 - ADP</v>
      </c>
      <c r="AI739" t="str">
        <f ca="1"/>
        <v>Costco Citi</v>
      </c>
      <c r="AJ739">
        <f ca="1"/>
        <v>46780</v>
      </c>
      <c r="AK739">
        <f ca="1"/>
        <v>114.43</v>
      </c>
      <c r="AL739" t="str">
        <f ca="1"/>
        <v>Acct  4 - Marcus</v>
      </c>
      <c r="AM739" t="str">
        <f ca="1"/>
        <v>Costco Citi</v>
      </c>
      <c r="AN739">
        <f ca="1"/>
        <v>46780</v>
      </c>
      <c r="AO739">
        <f ca="1"/>
        <v>12062.04</v>
      </c>
      <c r="AP739" t="str">
        <f ca="1"/>
        <v>Acct  5 - T.Rowe Price</v>
      </c>
      <c r="AQ739" t="str">
        <f ca="1"/>
        <v>Costco Citi</v>
      </c>
      <c r="AR739">
        <f ca="1"/>
        <v>46780</v>
      </c>
      <c r="AS739">
        <f ca="1"/>
        <v>826.96</v>
      </c>
      <c r="AT739" t="str">
        <f ca="1"/>
        <v>Acct  6 - Platinum</v>
      </c>
      <c r="AU739" t="str">
        <f ca="1"/>
        <v>Costco Citi</v>
      </c>
      <c r="AV739">
        <f ca="1"/>
        <v>46780</v>
      </c>
      <c r="AW739">
        <f ca="1"/>
        <v>-5145.82</v>
      </c>
      <c r="AX739" t="str">
        <f ca="1"/>
        <v>Acct  7 - Visa Go</v>
      </c>
      <c r="AY739" t="str">
        <f ca="1"/>
        <v>Costco Citi</v>
      </c>
      <c r="AZ739">
        <f ca="1"/>
        <v>46780</v>
      </c>
      <c r="BA739">
        <f ca="1"/>
        <v>-4271.75</v>
      </c>
      <c r="BB739" t="str">
        <f ca="1"/>
        <v>Acct  8 - CareCredit</v>
      </c>
      <c r="BC739" t="str">
        <f ca="1"/>
        <v>Costco Citi</v>
      </c>
      <c r="BD739">
        <f ca="1"/>
        <v>46780</v>
      </c>
      <c r="BE739">
        <f ca="1"/>
        <v>0</v>
      </c>
      <c r="BF739" t="str">
        <f ca="1"/>
        <v>Acct  9 - Costco</v>
      </c>
      <c r="BG739" t="str">
        <f ca="1"/>
        <v>Costco Citi</v>
      </c>
      <c r="BH739">
        <f ca="1"/>
        <v>46780</v>
      </c>
      <c r="BI739">
        <f ca="1"/>
        <v>3360</v>
      </c>
      <c r="BJ739" t="str">
        <f ca="1"/>
        <v xml:space="preserve">Acct 10 - </v>
      </c>
      <c r="BK739" t="str">
        <f ca="1"/>
        <v>Costco Citi</v>
      </c>
      <c r="BL739">
        <f ca="1"/>
        <v>46780</v>
      </c>
      <c r="BM739">
        <f ca="1"/>
        <v>19978.890000000007</v>
      </c>
      <c r="BN739" t="str">
        <f ca="1"/>
        <v xml:space="preserve"> Checking</v>
      </c>
      <c r="BO739" t="str">
        <f ca="1"/>
        <v>Costco Citi</v>
      </c>
      <c r="BP739">
        <f ca="1"/>
        <v>46780</v>
      </c>
      <c r="BQ739">
        <f ca="1"/>
        <v>-8590.61</v>
      </c>
      <c r="BR739" t="str">
        <f ca="1"/>
        <v xml:space="preserve"> Credit</v>
      </c>
      <c r="BS739" t="str">
        <f ca="1"/>
        <v>Costco Citi</v>
      </c>
      <c r="BT739">
        <f ca="1"/>
        <v>46780</v>
      </c>
      <c r="BU739">
        <f ca="1"/>
        <v>41008.86</v>
      </c>
      <c r="BV739" t="str">
        <f ca="1"/>
        <v xml:space="preserve"> Savings</v>
      </c>
      <c r="BW739" t="str">
        <f ca="1"/>
        <v>Costco Citi</v>
      </c>
      <c r="BX739">
        <f ca="1"/>
        <v>46780</v>
      </c>
      <c r="BY739">
        <f ca="1"/>
        <v>55757.140000000007</v>
      </c>
      <c r="BZ739" t="str">
        <f ca="1"/>
        <v xml:space="preserve"> Net Worth</v>
      </c>
    </row>
    <row r="740" spans="1:78" x14ac:dyDescent="0.25">
      <c r="A740" t="str">
        <f ca="1"/>
        <v>Costco Citi</v>
      </c>
      <c r="B740" s="8">
        <f ca="1"/>
        <v>46780</v>
      </c>
      <c r="C740" s="107">
        <f ca="1"/>
        <v>2707.8100000000068</v>
      </c>
      <c r="D740" t="str">
        <f ca="1"/>
        <v>Acct  1 - US Bank</v>
      </c>
      <c r="F740" t="str">
        <f ca="1"/>
        <v>Kulo Transfer</v>
      </c>
      <c r="G740" s="8">
        <f ca="1"/>
        <v>46780</v>
      </c>
      <c r="H740" s="107">
        <f ca="1"/>
        <v>21028.890000000007</v>
      </c>
      <c r="I740" s="107">
        <f ca="1"/>
        <v>-8590.61</v>
      </c>
      <c r="J740" s="107">
        <f ca="1"/>
        <v>41008.86</v>
      </c>
      <c r="K740" s="107">
        <f ca="1"/>
        <v>56807.140000000007</v>
      </c>
      <c r="L740" s="107">
        <f ca="1"/>
        <v>3757.8100000000068</v>
      </c>
      <c r="M740" s="107">
        <f ca="1"/>
        <v>17271.079999999998</v>
      </c>
      <c r="N740" s="107">
        <f ca="1"/>
        <v>28832.39</v>
      </c>
      <c r="O740" s="107">
        <f ca="1"/>
        <v>114.43</v>
      </c>
      <c r="P740" s="107">
        <f ca="1"/>
        <v>12062.04</v>
      </c>
      <c r="Q740" s="107">
        <f ca="1"/>
        <v>826.96</v>
      </c>
      <c r="R740" s="107">
        <f ca="1"/>
        <v>-5145.82</v>
      </c>
      <c r="S740" s="107">
        <f ca="1"/>
        <v>-4271.75</v>
      </c>
      <c r="T740" s="107">
        <f ca="1"/>
        <v>0</v>
      </c>
      <c r="U740" s="107">
        <f ca="1"/>
        <v>3360</v>
      </c>
      <c r="W740" t="str">
        <f ca="1"/>
        <v>Kulo Transfer</v>
      </c>
      <c r="X740">
        <f ca="1"/>
        <v>46780</v>
      </c>
      <c r="Y740">
        <f ca="1"/>
        <v>3757.8100000000068</v>
      </c>
      <c r="Z740" t="str">
        <f ca="1"/>
        <v>Acct  1 - US Bank</v>
      </c>
      <c r="AA740" t="str">
        <f ca="1"/>
        <v>Kulo Transfer</v>
      </c>
      <c r="AB740">
        <f ca="1"/>
        <v>46780</v>
      </c>
      <c r="AC740">
        <f ca="1"/>
        <v>17271.079999999998</v>
      </c>
      <c r="AD740" t="str">
        <f ca="1"/>
        <v>Acct  2 - Wells Fargo</v>
      </c>
      <c r="AE740" t="str">
        <f ca="1"/>
        <v>Kulo Transfer</v>
      </c>
      <c r="AF740">
        <f ca="1"/>
        <v>46780</v>
      </c>
      <c r="AG740">
        <f ca="1"/>
        <v>28832.39</v>
      </c>
      <c r="AH740" t="str">
        <f ca="1"/>
        <v>Acct  3 - ADP</v>
      </c>
      <c r="AI740" t="str">
        <f ca="1"/>
        <v>Kulo Transfer</v>
      </c>
      <c r="AJ740">
        <f ca="1"/>
        <v>46780</v>
      </c>
      <c r="AK740">
        <f ca="1"/>
        <v>114.43</v>
      </c>
      <c r="AL740" t="str">
        <f ca="1"/>
        <v>Acct  4 - Marcus</v>
      </c>
      <c r="AM740" t="str">
        <f ca="1"/>
        <v>Kulo Transfer</v>
      </c>
      <c r="AN740">
        <f ca="1"/>
        <v>46780</v>
      </c>
      <c r="AO740">
        <f ca="1"/>
        <v>12062.04</v>
      </c>
      <c r="AP740" t="str">
        <f ca="1"/>
        <v>Acct  5 - T.Rowe Price</v>
      </c>
      <c r="AQ740" t="str">
        <f ca="1"/>
        <v>Kulo Transfer</v>
      </c>
      <c r="AR740">
        <f ca="1"/>
        <v>46780</v>
      </c>
      <c r="AS740">
        <f ca="1"/>
        <v>826.96</v>
      </c>
      <c r="AT740" t="str">
        <f ca="1"/>
        <v>Acct  6 - Platinum</v>
      </c>
      <c r="AU740" t="str">
        <f ca="1"/>
        <v>Kulo Transfer</v>
      </c>
      <c r="AV740">
        <f ca="1"/>
        <v>46780</v>
      </c>
      <c r="AW740">
        <f ca="1"/>
        <v>-5145.82</v>
      </c>
      <c r="AX740" t="str">
        <f ca="1"/>
        <v>Acct  7 - Visa Go</v>
      </c>
      <c r="AY740" t="str">
        <f ca="1"/>
        <v>Kulo Transfer</v>
      </c>
      <c r="AZ740">
        <f ca="1"/>
        <v>46780</v>
      </c>
      <c r="BA740">
        <f ca="1"/>
        <v>-4271.75</v>
      </c>
      <c r="BB740" t="str">
        <f ca="1"/>
        <v>Acct  8 - CareCredit</v>
      </c>
      <c r="BC740" t="str">
        <f ca="1"/>
        <v>Kulo Transfer</v>
      </c>
      <c r="BD740">
        <f ca="1"/>
        <v>46780</v>
      </c>
      <c r="BE740">
        <f ca="1"/>
        <v>0</v>
      </c>
      <c r="BF740" t="str">
        <f ca="1"/>
        <v>Acct  9 - Costco</v>
      </c>
      <c r="BG740" t="str">
        <f ca="1"/>
        <v>Kulo Transfer</v>
      </c>
      <c r="BH740">
        <f ca="1"/>
        <v>46780</v>
      </c>
      <c r="BI740">
        <f ca="1"/>
        <v>3360</v>
      </c>
      <c r="BJ740" t="str">
        <f ca="1"/>
        <v xml:space="preserve">Acct 10 - </v>
      </c>
      <c r="BK740" t="str">
        <f ca="1"/>
        <v>Kulo Transfer</v>
      </c>
      <c r="BL740">
        <f ca="1"/>
        <v>46780</v>
      </c>
      <c r="BM740">
        <f ca="1"/>
        <v>21028.890000000007</v>
      </c>
      <c r="BN740" t="str">
        <f ca="1"/>
        <v xml:space="preserve"> Checking</v>
      </c>
      <c r="BO740" t="str">
        <f ca="1"/>
        <v>Kulo Transfer</v>
      </c>
      <c r="BP740">
        <f ca="1"/>
        <v>46780</v>
      </c>
      <c r="BQ740">
        <f ca="1"/>
        <v>-8590.61</v>
      </c>
      <c r="BR740" t="str">
        <f ca="1"/>
        <v xml:space="preserve"> Credit</v>
      </c>
      <c r="BS740" t="str">
        <f ca="1"/>
        <v>Kulo Transfer</v>
      </c>
      <c r="BT740">
        <f ca="1"/>
        <v>46780</v>
      </c>
      <c r="BU740">
        <f ca="1"/>
        <v>41008.86</v>
      </c>
      <c r="BV740" t="str">
        <f ca="1"/>
        <v xml:space="preserve"> Savings</v>
      </c>
      <c r="BW740" t="str">
        <f ca="1"/>
        <v>Kulo Transfer</v>
      </c>
      <c r="BX740">
        <f ca="1"/>
        <v>46780</v>
      </c>
      <c r="BY740">
        <f ca="1"/>
        <v>56807.140000000007</v>
      </c>
      <c r="BZ740" t="str">
        <f ca="1"/>
        <v xml:space="preserve"> Net Worth</v>
      </c>
    </row>
    <row r="741" spans="1:78" x14ac:dyDescent="0.25">
      <c r="A741" t="str">
        <f ca="1"/>
        <v>Kulo Transfer</v>
      </c>
      <c r="B741" s="8">
        <f ca="1"/>
        <v>46780</v>
      </c>
      <c r="C741" s="107">
        <f ca="1"/>
        <v>3757.8100000000068</v>
      </c>
      <c r="D741" t="str">
        <f ca="1"/>
        <v>Acct  1 - US Bank</v>
      </c>
      <c r="F741" t="str">
        <f ca="1"/>
        <v>Kulo SDGE</v>
      </c>
      <c r="G741" s="8">
        <f ca="1"/>
        <v>46780</v>
      </c>
      <c r="H741" s="107">
        <f ca="1"/>
        <v>20946.890000000007</v>
      </c>
      <c r="I741" s="107">
        <f ca="1"/>
        <v>-8590.61</v>
      </c>
      <c r="J741" s="107">
        <f ca="1"/>
        <v>41008.86</v>
      </c>
      <c r="K741" s="107">
        <f ca="1"/>
        <v>56725.140000000007</v>
      </c>
      <c r="L741" s="107">
        <f ca="1"/>
        <v>3675.8100000000068</v>
      </c>
      <c r="M741" s="107">
        <f ca="1"/>
        <v>17271.079999999998</v>
      </c>
      <c r="N741" s="107">
        <f ca="1"/>
        <v>28832.39</v>
      </c>
      <c r="O741" s="107">
        <f ca="1"/>
        <v>114.43</v>
      </c>
      <c r="P741" s="107">
        <f ca="1"/>
        <v>12062.04</v>
      </c>
      <c r="Q741" s="107">
        <f ca="1"/>
        <v>826.96</v>
      </c>
      <c r="R741" s="107">
        <f ca="1"/>
        <v>-5145.82</v>
      </c>
      <c r="S741" s="107">
        <f ca="1"/>
        <v>-4271.75</v>
      </c>
      <c r="T741" s="107">
        <f ca="1"/>
        <v>0</v>
      </c>
      <c r="U741" s="107">
        <f ca="1"/>
        <v>3360</v>
      </c>
      <c r="W741" t="str">
        <f ca="1"/>
        <v>Kulo SDGE</v>
      </c>
      <c r="X741">
        <f ca="1"/>
        <v>46780</v>
      </c>
      <c r="Y741">
        <f ca="1"/>
        <v>3675.8100000000068</v>
      </c>
      <c r="Z741" t="str">
        <f ca="1"/>
        <v>Acct  1 - US Bank</v>
      </c>
      <c r="AA741" t="str">
        <f ca="1"/>
        <v>Kulo SDGE</v>
      </c>
      <c r="AB741">
        <f ca="1"/>
        <v>46780</v>
      </c>
      <c r="AC741">
        <f ca="1"/>
        <v>17271.079999999998</v>
      </c>
      <c r="AD741" t="str">
        <f ca="1"/>
        <v>Acct  2 - Wells Fargo</v>
      </c>
      <c r="AE741" t="str">
        <f ca="1"/>
        <v>Kulo SDGE</v>
      </c>
      <c r="AF741">
        <f ca="1"/>
        <v>46780</v>
      </c>
      <c r="AG741">
        <f ca="1"/>
        <v>28832.39</v>
      </c>
      <c r="AH741" t="str">
        <f ca="1"/>
        <v>Acct  3 - ADP</v>
      </c>
      <c r="AI741" t="str">
        <f ca="1"/>
        <v>Kulo SDGE</v>
      </c>
      <c r="AJ741">
        <f ca="1"/>
        <v>46780</v>
      </c>
      <c r="AK741">
        <f ca="1"/>
        <v>114.43</v>
      </c>
      <c r="AL741" t="str">
        <f ca="1"/>
        <v>Acct  4 - Marcus</v>
      </c>
      <c r="AM741" t="str">
        <f ca="1"/>
        <v>Kulo SDGE</v>
      </c>
      <c r="AN741">
        <f ca="1"/>
        <v>46780</v>
      </c>
      <c r="AO741">
        <f ca="1"/>
        <v>12062.04</v>
      </c>
      <c r="AP741" t="str">
        <f ca="1"/>
        <v>Acct  5 - T.Rowe Price</v>
      </c>
      <c r="AQ741" t="str">
        <f ca="1"/>
        <v>Kulo SDGE</v>
      </c>
      <c r="AR741">
        <f ca="1"/>
        <v>46780</v>
      </c>
      <c r="AS741">
        <f ca="1"/>
        <v>826.96</v>
      </c>
      <c r="AT741" t="str">
        <f ca="1"/>
        <v>Acct  6 - Platinum</v>
      </c>
      <c r="AU741" t="str">
        <f ca="1"/>
        <v>Kulo SDGE</v>
      </c>
      <c r="AV741">
        <f ca="1"/>
        <v>46780</v>
      </c>
      <c r="AW741">
        <f ca="1"/>
        <v>-5145.82</v>
      </c>
      <c r="AX741" t="str">
        <f ca="1"/>
        <v>Acct  7 - Visa Go</v>
      </c>
      <c r="AY741" t="str">
        <f ca="1"/>
        <v>Kulo SDGE</v>
      </c>
      <c r="AZ741">
        <f ca="1"/>
        <v>46780</v>
      </c>
      <c r="BA741">
        <f ca="1"/>
        <v>-4271.75</v>
      </c>
      <c r="BB741" t="str">
        <f ca="1"/>
        <v>Acct  8 - CareCredit</v>
      </c>
      <c r="BC741" t="str">
        <f ca="1"/>
        <v>Kulo SDGE</v>
      </c>
      <c r="BD741">
        <f ca="1"/>
        <v>46780</v>
      </c>
      <c r="BE741">
        <f ca="1"/>
        <v>0</v>
      </c>
      <c r="BF741" t="str">
        <f ca="1"/>
        <v>Acct  9 - Costco</v>
      </c>
      <c r="BG741" t="str">
        <f ca="1"/>
        <v>Kulo SDGE</v>
      </c>
      <c r="BH741">
        <f ca="1"/>
        <v>46780</v>
      </c>
      <c r="BI741">
        <f ca="1"/>
        <v>3360</v>
      </c>
      <c r="BJ741" t="str">
        <f ca="1"/>
        <v xml:space="preserve">Acct 10 - </v>
      </c>
      <c r="BK741" t="str">
        <f ca="1"/>
        <v>Kulo SDGE</v>
      </c>
      <c r="BL741">
        <f ca="1"/>
        <v>46780</v>
      </c>
      <c r="BM741">
        <f ca="1"/>
        <v>20946.890000000007</v>
      </c>
      <c r="BN741" t="str">
        <f ca="1"/>
        <v xml:space="preserve"> Checking</v>
      </c>
      <c r="BO741" t="str">
        <f ca="1"/>
        <v>Kulo SDGE</v>
      </c>
      <c r="BP741">
        <f ca="1"/>
        <v>46780</v>
      </c>
      <c r="BQ741">
        <f ca="1"/>
        <v>-8590.61</v>
      </c>
      <c r="BR741" t="str">
        <f ca="1"/>
        <v xml:space="preserve"> Credit</v>
      </c>
      <c r="BS741" t="str">
        <f ca="1"/>
        <v>Kulo SDGE</v>
      </c>
      <c r="BT741">
        <f ca="1"/>
        <v>46780</v>
      </c>
      <c r="BU741">
        <f ca="1"/>
        <v>41008.86</v>
      </c>
      <c r="BV741" t="str">
        <f ca="1"/>
        <v xml:space="preserve"> Savings</v>
      </c>
      <c r="BW741" t="str">
        <f ca="1"/>
        <v>Kulo SDGE</v>
      </c>
      <c r="BX741">
        <f ca="1"/>
        <v>46780</v>
      </c>
      <c r="BY741">
        <f ca="1"/>
        <v>56725.140000000007</v>
      </c>
      <c r="BZ741" t="str">
        <f ca="1"/>
        <v xml:space="preserve"> Net Worth</v>
      </c>
    </row>
    <row r="742" spans="1:78" x14ac:dyDescent="0.25">
      <c r="A742" t="str">
        <f ca="1"/>
        <v>Kulo SDGE</v>
      </c>
      <c r="B742" s="8">
        <f ca="1"/>
        <v>46780</v>
      </c>
      <c r="C742" s="107">
        <f ca="1"/>
        <v>3675.8100000000068</v>
      </c>
      <c r="D742" t="str">
        <f ca="1"/>
        <v>Acct  1 - US Bank</v>
      </c>
      <c r="F742" t="str">
        <f ca="1"/>
        <v>SDGE</v>
      </c>
      <c r="G742" s="8">
        <f ca="1"/>
        <v>46780</v>
      </c>
      <c r="H742" s="107">
        <f ca="1"/>
        <v>20862.890000000007</v>
      </c>
      <c r="I742" s="107">
        <f ca="1"/>
        <v>-8590.61</v>
      </c>
      <c r="J742" s="107">
        <f ca="1"/>
        <v>41008.86</v>
      </c>
      <c r="K742" s="107">
        <f ca="1"/>
        <v>56641.140000000007</v>
      </c>
      <c r="L742" s="107">
        <f ca="1"/>
        <v>3591.8100000000068</v>
      </c>
      <c r="M742" s="107">
        <f ca="1"/>
        <v>17271.079999999998</v>
      </c>
      <c r="N742" s="107">
        <f ca="1"/>
        <v>28832.39</v>
      </c>
      <c r="O742" s="107">
        <f ca="1"/>
        <v>114.43</v>
      </c>
      <c r="P742" s="107">
        <f ca="1"/>
        <v>12062.04</v>
      </c>
      <c r="Q742" s="107">
        <f ca="1"/>
        <v>826.96</v>
      </c>
      <c r="R742" s="107">
        <f ca="1"/>
        <v>-5145.82</v>
      </c>
      <c r="S742" s="107">
        <f ca="1"/>
        <v>-4271.75</v>
      </c>
      <c r="T742" s="107">
        <f ca="1"/>
        <v>0</v>
      </c>
      <c r="U742" s="107">
        <f ca="1"/>
        <v>3360</v>
      </c>
      <c r="W742" t="str">
        <f ca="1"/>
        <v>SDGE</v>
      </c>
      <c r="X742">
        <f ca="1"/>
        <v>46780</v>
      </c>
      <c r="Y742">
        <f ca="1"/>
        <v>3591.8100000000068</v>
      </c>
      <c r="Z742" t="str">
        <f ca="1"/>
        <v>Acct  1 - US Bank</v>
      </c>
      <c r="AA742" t="str">
        <f ca="1"/>
        <v>SDGE</v>
      </c>
      <c r="AB742">
        <f ca="1"/>
        <v>46780</v>
      </c>
      <c r="AC742">
        <f ca="1"/>
        <v>17271.079999999998</v>
      </c>
      <c r="AD742" t="str">
        <f ca="1"/>
        <v>Acct  2 - Wells Fargo</v>
      </c>
      <c r="AE742" t="str">
        <f ca="1"/>
        <v>SDGE</v>
      </c>
      <c r="AF742">
        <f ca="1"/>
        <v>46780</v>
      </c>
      <c r="AG742">
        <f ca="1"/>
        <v>28832.39</v>
      </c>
      <c r="AH742" t="str">
        <f ca="1"/>
        <v>Acct  3 - ADP</v>
      </c>
      <c r="AI742" t="str">
        <f ca="1"/>
        <v>SDGE</v>
      </c>
      <c r="AJ742">
        <f ca="1"/>
        <v>46780</v>
      </c>
      <c r="AK742">
        <f ca="1"/>
        <v>114.43</v>
      </c>
      <c r="AL742" t="str">
        <f ca="1"/>
        <v>Acct  4 - Marcus</v>
      </c>
      <c r="AM742" t="str">
        <f ca="1"/>
        <v>SDGE</v>
      </c>
      <c r="AN742">
        <f ca="1"/>
        <v>46780</v>
      </c>
      <c r="AO742">
        <f ca="1"/>
        <v>12062.04</v>
      </c>
      <c r="AP742" t="str">
        <f ca="1"/>
        <v>Acct  5 - T.Rowe Price</v>
      </c>
      <c r="AQ742" t="str">
        <f ca="1"/>
        <v>SDGE</v>
      </c>
      <c r="AR742">
        <f ca="1"/>
        <v>46780</v>
      </c>
      <c r="AS742">
        <f ca="1"/>
        <v>826.96</v>
      </c>
      <c r="AT742" t="str">
        <f ca="1"/>
        <v>Acct  6 - Platinum</v>
      </c>
      <c r="AU742" t="str">
        <f ca="1"/>
        <v>SDGE</v>
      </c>
      <c r="AV742">
        <f ca="1"/>
        <v>46780</v>
      </c>
      <c r="AW742">
        <f ca="1"/>
        <v>-5145.82</v>
      </c>
      <c r="AX742" t="str">
        <f ca="1"/>
        <v>Acct  7 - Visa Go</v>
      </c>
      <c r="AY742" t="str">
        <f ca="1"/>
        <v>SDGE</v>
      </c>
      <c r="AZ742">
        <f ca="1"/>
        <v>46780</v>
      </c>
      <c r="BA742">
        <f ca="1"/>
        <v>-4271.75</v>
      </c>
      <c r="BB742" t="str">
        <f ca="1"/>
        <v>Acct  8 - CareCredit</v>
      </c>
      <c r="BC742" t="str">
        <f ca="1"/>
        <v>SDGE</v>
      </c>
      <c r="BD742">
        <f ca="1"/>
        <v>46780</v>
      </c>
      <c r="BE742">
        <f ca="1"/>
        <v>0</v>
      </c>
      <c r="BF742" t="str">
        <f ca="1"/>
        <v>Acct  9 - Costco</v>
      </c>
      <c r="BG742" t="str">
        <f ca="1"/>
        <v>SDGE</v>
      </c>
      <c r="BH742">
        <f ca="1"/>
        <v>46780</v>
      </c>
      <c r="BI742">
        <f ca="1"/>
        <v>3360</v>
      </c>
      <c r="BJ742" t="str">
        <f ca="1"/>
        <v xml:space="preserve">Acct 10 - </v>
      </c>
      <c r="BK742" t="str">
        <f ca="1"/>
        <v>SDGE</v>
      </c>
      <c r="BL742">
        <f ca="1"/>
        <v>46780</v>
      </c>
      <c r="BM742">
        <f ca="1"/>
        <v>20862.890000000007</v>
      </c>
      <c r="BN742" t="str">
        <f ca="1"/>
        <v xml:space="preserve"> Checking</v>
      </c>
      <c r="BO742" t="str">
        <f ca="1"/>
        <v>SDGE</v>
      </c>
      <c r="BP742">
        <f ca="1"/>
        <v>46780</v>
      </c>
      <c r="BQ742">
        <f ca="1"/>
        <v>-8590.61</v>
      </c>
      <c r="BR742" t="str">
        <f ca="1"/>
        <v xml:space="preserve"> Credit</v>
      </c>
      <c r="BS742" t="str">
        <f ca="1"/>
        <v>SDGE</v>
      </c>
      <c r="BT742">
        <f ca="1"/>
        <v>46780</v>
      </c>
      <c r="BU742">
        <f ca="1"/>
        <v>41008.86</v>
      </c>
      <c r="BV742" t="str">
        <f ca="1"/>
        <v xml:space="preserve"> Savings</v>
      </c>
      <c r="BW742" t="str">
        <f ca="1"/>
        <v>SDGE</v>
      </c>
      <c r="BX742">
        <f ca="1"/>
        <v>46780</v>
      </c>
      <c r="BY742">
        <f ca="1"/>
        <v>56641.140000000007</v>
      </c>
      <c r="BZ742" t="str">
        <f ca="1"/>
        <v xml:space="preserve"> Net Worth</v>
      </c>
    </row>
    <row r="743" spans="1:78" x14ac:dyDescent="0.25">
      <c r="A743" t="str">
        <f ca="1"/>
        <v>SDGE</v>
      </c>
      <c r="B743" s="8">
        <f ca="1"/>
        <v>46780</v>
      </c>
      <c r="C743" s="107">
        <f ca="1"/>
        <v>3591.8100000000068</v>
      </c>
      <c r="D743" t="str">
        <f ca="1"/>
        <v>Acct  1 - US Bank</v>
      </c>
      <c r="F743" t="str">
        <f ca="1"/>
        <v>Prime Ad-Free</v>
      </c>
      <c r="G743" s="8">
        <f ca="1"/>
        <v>46780</v>
      </c>
      <c r="H743" s="107">
        <f ca="1"/>
        <v>20859.900000000005</v>
      </c>
      <c r="I743" s="107">
        <f ca="1"/>
        <v>-8590.61</v>
      </c>
      <c r="J743" s="107">
        <f ca="1"/>
        <v>41008.86</v>
      </c>
      <c r="K743" s="107">
        <f ca="1"/>
        <v>56638.150000000009</v>
      </c>
      <c r="L743" s="107">
        <f ca="1"/>
        <v>3588.820000000007</v>
      </c>
      <c r="M743" s="107">
        <f ca="1"/>
        <v>17271.079999999998</v>
      </c>
      <c r="N743" s="107">
        <f ca="1"/>
        <v>28832.39</v>
      </c>
      <c r="O743" s="107">
        <f ca="1"/>
        <v>114.43</v>
      </c>
      <c r="P743" s="107">
        <f ca="1"/>
        <v>12062.04</v>
      </c>
      <c r="Q743" s="107">
        <f ca="1"/>
        <v>826.96</v>
      </c>
      <c r="R743" s="107">
        <f ca="1"/>
        <v>-5145.82</v>
      </c>
      <c r="S743" s="107">
        <f ca="1"/>
        <v>-4271.75</v>
      </c>
      <c r="T743" s="107">
        <f ca="1"/>
        <v>0</v>
      </c>
      <c r="U743" s="107">
        <f ca="1"/>
        <v>3360</v>
      </c>
      <c r="W743" t="str">
        <f ca="1"/>
        <v>Prime Ad-Free</v>
      </c>
      <c r="X743">
        <f ca="1"/>
        <v>46780</v>
      </c>
      <c r="Y743">
        <f ca="1"/>
        <v>3588.820000000007</v>
      </c>
      <c r="Z743" t="str">
        <f ca="1"/>
        <v>Acct  1 - US Bank</v>
      </c>
      <c r="AA743" t="str">
        <f ca="1"/>
        <v>Prime Ad-Free</v>
      </c>
      <c r="AB743">
        <f ca="1"/>
        <v>46780</v>
      </c>
      <c r="AC743">
        <f ca="1"/>
        <v>17271.079999999998</v>
      </c>
      <c r="AD743" t="str">
        <f ca="1"/>
        <v>Acct  2 - Wells Fargo</v>
      </c>
      <c r="AE743" t="str">
        <f ca="1"/>
        <v>Prime Ad-Free</v>
      </c>
      <c r="AF743">
        <f ca="1"/>
        <v>46780</v>
      </c>
      <c r="AG743">
        <f ca="1"/>
        <v>28832.39</v>
      </c>
      <c r="AH743" t="str">
        <f ca="1"/>
        <v>Acct  3 - ADP</v>
      </c>
      <c r="AI743" t="str">
        <f ca="1"/>
        <v>Prime Ad-Free</v>
      </c>
      <c r="AJ743">
        <f ca="1"/>
        <v>46780</v>
      </c>
      <c r="AK743">
        <f ca="1"/>
        <v>114.43</v>
      </c>
      <c r="AL743" t="str">
        <f ca="1"/>
        <v>Acct  4 - Marcus</v>
      </c>
      <c r="AM743" t="str">
        <f ca="1"/>
        <v>Prime Ad-Free</v>
      </c>
      <c r="AN743">
        <f ca="1"/>
        <v>46780</v>
      </c>
      <c r="AO743">
        <f ca="1"/>
        <v>12062.04</v>
      </c>
      <c r="AP743" t="str">
        <f ca="1"/>
        <v>Acct  5 - T.Rowe Price</v>
      </c>
      <c r="AQ743" t="str">
        <f ca="1"/>
        <v>Prime Ad-Free</v>
      </c>
      <c r="AR743">
        <f ca="1"/>
        <v>46780</v>
      </c>
      <c r="AS743">
        <f ca="1"/>
        <v>826.96</v>
      </c>
      <c r="AT743" t="str">
        <f ca="1"/>
        <v>Acct  6 - Platinum</v>
      </c>
      <c r="AU743" t="str">
        <f ca="1"/>
        <v>Prime Ad-Free</v>
      </c>
      <c r="AV743">
        <f ca="1"/>
        <v>46780</v>
      </c>
      <c r="AW743">
        <f ca="1"/>
        <v>-5145.82</v>
      </c>
      <c r="AX743" t="str">
        <f ca="1"/>
        <v>Acct  7 - Visa Go</v>
      </c>
      <c r="AY743" t="str">
        <f ca="1"/>
        <v>Prime Ad-Free</v>
      </c>
      <c r="AZ743">
        <f ca="1"/>
        <v>46780</v>
      </c>
      <c r="BA743">
        <f ca="1"/>
        <v>-4271.75</v>
      </c>
      <c r="BB743" t="str">
        <f ca="1"/>
        <v>Acct  8 - CareCredit</v>
      </c>
      <c r="BC743" t="str">
        <f ca="1"/>
        <v>Prime Ad-Free</v>
      </c>
      <c r="BD743">
        <f ca="1"/>
        <v>46780</v>
      </c>
      <c r="BE743">
        <f ca="1"/>
        <v>0</v>
      </c>
      <c r="BF743" t="str">
        <f ca="1"/>
        <v>Acct  9 - Costco</v>
      </c>
      <c r="BG743" t="str">
        <f ca="1"/>
        <v>Prime Ad-Free</v>
      </c>
      <c r="BH743">
        <f ca="1"/>
        <v>46780</v>
      </c>
      <c r="BI743">
        <f ca="1"/>
        <v>3360</v>
      </c>
      <c r="BJ743" t="str">
        <f ca="1"/>
        <v xml:space="preserve">Acct 10 - </v>
      </c>
      <c r="BK743" t="str">
        <f ca="1"/>
        <v>Prime Ad-Free</v>
      </c>
      <c r="BL743">
        <f ca="1"/>
        <v>46780</v>
      </c>
      <c r="BM743">
        <f ca="1"/>
        <v>20859.900000000005</v>
      </c>
      <c r="BN743" t="str">
        <f ca="1"/>
        <v xml:space="preserve"> Checking</v>
      </c>
      <c r="BO743" t="str">
        <f ca="1"/>
        <v>Prime Ad-Free</v>
      </c>
      <c r="BP743">
        <f ca="1"/>
        <v>46780</v>
      </c>
      <c r="BQ743">
        <f ca="1"/>
        <v>-8590.61</v>
      </c>
      <c r="BR743" t="str">
        <f ca="1"/>
        <v xml:space="preserve"> Credit</v>
      </c>
      <c r="BS743" t="str">
        <f ca="1"/>
        <v>Prime Ad-Free</v>
      </c>
      <c r="BT743">
        <f ca="1"/>
        <v>46780</v>
      </c>
      <c r="BU743">
        <f ca="1"/>
        <v>41008.86</v>
      </c>
      <c r="BV743" t="str">
        <f ca="1"/>
        <v xml:space="preserve"> Savings</v>
      </c>
      <c r="BW743" t="str">
        <f ca="1"/>
        <v>Prime Ad-Free</v>
      </c>
      <c r="BX743">
        <f ca="1"/>
        <v>46780</v>
      </c>
      <c r="BY743">
        <f ca="1"/>
        <v>56638.150000000009</v>
      </c>
      <c r="BZ743" t="str">
        <f ca="1"/>
        <v xml:space="preserve"> Net Worth</v>
      </c>
    </row>
    <row r="744" spans="1:78" x14ac:dyDescent="0.25">
      <c r="A744" t="str">
        <f ca="1"/>
        <v>Prime Ad-Free</v>
      </c>
      <c r="B744" s="8">
        <f ca="1"/>
        <v>46780</v>
      </c>
      <c r="C744" s="107">
        <f ca="1"/>
        <v>3588.820000000007</v>
      </c>
      <c r="D744" t="str">
        <f ca="1"/>
        <v>Acct  1 - US Bank</v>
      </c>
      <c r="F744" t="str">
        <f ca="1"/>
        <v>Groceries</v>
      </c>
      <c r="G744" s="8">
        <f ca="1"/>
        <v>46781</v>
      </c>
      <c r="H744" s="107">
        <f ca="1"/>
        <v>20659.900000000005</v>
      </c>
      <c r="I744" s="107">
        <f ca="1"/>
        <v>-8590.61</v>
      </c>
      <c r="J744" s="107">
        <f ca="1"/>
        <v>41008.86</v>
      </c>
      <c r="K744" s="107">
        <f ca="1"/>
        <v>56438.150000000009</v>
      </c>
      <c r="L744" s="107">
        <f ca="1"/>
        <v>3588.820000000007</v>
      </c>
      <c r="M744" s="107">
        <f ca="1"/>
        <v>17071.079999999998</v>
      </c>
      <c r="N744" s="107">
        <f ca="1"/>
        <v>28832.39</v>
      </c>
      <c r="O744" s="107">
        <f ca="1"/>
        <v>114.43</v>
      </c>
      <c r="P744" s="107">
        <f ca="1"/>
        <v>12062.04</v>
      </c>
      <c r="Q744" s="107">
        <f ca="1"/>
        <v>826.96</v>
      </c>
      <c r="R744" s="107">
        <f ca="1"/>
        <v>-5145.82</v>
      </c>
      <c r="S744" s="107">
        <f ca="1"/>
        <v>-4271.75</v>
      </c>
      <c r="T744" s="107">
        <f ca="1"/>
        <v>0</v>
      </c>
      <c r="U744" s="107">
        <f ca="1"/>
        <v>3360</v>
      </c>
      <c r="W744" t="str">
        <f ca="1"/>
        <v>Groceries</v>
      </c>
      <c r="X744">
        <f ca="1"/>
        <v>46781</v>
      </c>
      <c r="Y744">
        <f ca="1"/>
        <v>3588.820000000007</v>
      </c>
      <c r="Z744" t="str">
        <f ca="1"/>
        <v>Acct  1 - US Bank</v>
      </c>
      <c r="AA744" t="str">
        <f ca="1"/>
        <v>Groceries</v>
      </c>
      <c r="AB744">
        <f ca="1"/>
        <v>46781</v>
      </c>
      <c r="AC744">
        <f ca="1"/>
        <v>17071.079999999998</v>
      </c>
      <c r="AD744" t="str">
        <f ca="1"/>
        <v>Acct  2 - Wells Fargo</v>
      </c>
      <c r="AE744" t="str">
        <f ca="1"/>
        <v>Groceries</v>
      </c>
      <c r="AF744">
        <f ca="1"/>
        <v>46781</v>
      </c>
      <c r="AG744">
        <f ca="1"/>
        <v>28832.39</v>
      </c>
      <c r="AH744" t="str">
        <f ca="1"/>
        <v>Acct  3 - ADP</v>
      </c>
      <c r="AI744" t="str">
        <f ca="1"/>
        <v>Groceries</v>
      </c>
      <c r="AJ744">
        <f ca="1"/>
        <v>46781</v>
      </c>
      <c r="AK744">
        <f ca="1"/>
        <v>114.43</v>
      </c>
      <c r="AL744" t="str">
        <f ca="1"/>
        <v>Acct  4 - Marcus</v>
      </c>
      <c r="AM744" t="str">
        <f ca="1"/>
        <v>Groceries</v>
      </c>
      <c r="AN744">
        <f ca="1"/>
        <v>46781</v>
      </c>
      <c r="AO744">
        <f ca="1"/>
        <v>12062.04</v>
      </c>
      <c r="AP744" t="str">
        <f ca="1"/>
        <v>Acct  5 - T.Rowe Price</v>
      </c>
      <c r="AQ744" t="str">
        <f ca="1"/>
        <v>Groceries</v>
      </c>
      <c r="AR744">
        <f ca="1"/>
        <v>46781</v>
      </c>
      <c r="AS744">
        <f ca="1"/>
        <v>826.96</v>
      </c>
      <c r="AT744" t="str">
        <f ca="1"/>
        <v>Acct  6 - Platinum</v>
      </c>
      <c r="AU744" t="str">
        <f ca="1"/>
        <v>Groceries</v>
      </c>
      <c r="AV744">
        <f ca="1"/>
        <v>46781</v>
      </c>
      <c r="AW744">
        <f ca="1"/>
        <v>-5145.82</v>
      </c>
      <c r="AX744" t="str">
        <f ca="1"/>
        <v>Acct  7 - Visa Go</v>
      </c>
      <c r="AY744" t="str">
        <f ca="1"/>
        <v>Groceries</v>
      </c>
      <c r="AZ744">
        <f ca="1"/>
        <v>46781</v>
      </c>
      <c r="BA744">
        <f ca="1"/>
        <v>-4271.75</v>
      </c>
      <c r="BB744" t="str">
        <f ca="1"/>
        <v>Acct  8 - CareCredit</v>
      </c>
      <c r="BC744" t="str">
        <f ca="1"/>
        <v>Groceries</v>
      </c>
      <c r="BD744">
        <f ca="1"/>
        <v>46781</v>
      </c>
      <c r="BE744">
        <f ca="1"/>
        <v>0</v>
      </c>
      <c r="BF744" t="str">
        <f ca="1"/>
        <v>Acct  9 - Costco</v>
      </c>
      <c r="BG744" t="str">
        <f ca="1"/>
        <v>Groceries</v>
      </c>
      <c r="BH744">
        <f ca="1"/>
        <v>46781</v>
      </c>
      <c r="BI744">
        <f ca="1"/>
        <v>3360</v>
      </c>
      <c r="BJ744" t="str">
        <f ca="1"/>
        <v xml:space="preserve">Acct 10 - </v>
      </c>
      <c r="BK744" t="str">
        <f ca="1"/>
        <v>Groceries</v>
      </c>
      <c r="BL744">
        <f ca="1"/>
        <v>46781</v>
      </c>
      <c r="BM744">
        <f ca="1"/>
        <v>20659.900000000005</v>
      </c>
      <c r="BN744" t="str">
        <f ca="1"/>
        <v xml:space="preserve"> Checking</v>
      </c>
      <c r="BO744" t="str">
        <f ca="1"/>
        <v>Groceries</v>
      </c>
      <c r="BP744">
        <f ca="1"/>
        <v>46781</v>
      </c>
      <c r="BQ744">
        <f ca="1"/>
        <v>-8590.61</v>
      </c>
      <c r="BR744" t="str">
        <f ca="1"/>
        <v xml:space="preserve"> Credit</v>
      </c>
      <c r="BS744" t="str">
        <f ca="1"/>
        <v>Groceries</v>
      </c>
      <c r="BT744">
        <f ca="1"/>
        <v>46781</v>
      </c>
      <c r="BU744">
        <f ca="1"/>
        <v>41008.86</v>
      </c>
      <c r="BV744" t="str">
        <f ca="1"/>
        <v xml:space="preserve"> Savings</v>
      </c>
      <c r="BW744" t="str">
        <f ca="1"/>
        <v>Groceries</v>
      </c>
      <c r="BX744">
        <f ca="1"/>
        <v>46781</v>
      </c>
      <c r="BY744">
        <f ca="1"/>
        <v>56438.150000000009</v>
      </c>
      <c r="BZ744" t="str">
        <f ca="1"/>
        <v xml:space="preserve"> Net Worth</v>
      </c>
    </row>
    <row r="745" spans="1:78" x14ac:dyDescent="0.25">
      <c r="A745" t="str">
        <f ca="1"/>
        <v>Groceries</v>
      </c>
      <c r="B745" s="8">
        <f ca="1"/>
        <v>46781</v>
      </c>
      <c r="C745" s="107">
        <f ca="1"/>
        <v>3588.820000000007</v>
      </c>
      <c r="D745" t="str">
        <f ca="1"/>
        <v>Acct  1 - US Bank</v>
      </c>
      <c r="F745" t="str">
        <f ca="1"/>
        <v>Food &amp; Drinks</v>
      </c>
      <c r="G745" s="8">
        <f ca="1"/>
        <v>46781</v>
      </c>
      <c r="H745" s="107">
        <f ca="1"/>
        <v>20459.900000000005</v>
      </c>
      <c r="I745" s="107">
        <f ca="1"/>
        <v>-8590.61</v>
      </c>
      <c r="J745" s="107">
        <f ca="1"/>
        <v>41008.86</v>
      </c>
      <c r="K745" s="107">
        <f ca="1"/>
        <v>56238.150000000009</v>
      </c>
      <c r="L745" s="107">
        <f ca="1"/>
        <v>3588.820000000007</v>
      </c>
      <c r="M745" s="107">
        <f ca="1"/>
        <v>16871.079999999998</v>
      </c>
      <c r="N745" s="107">
        <f ca="1"/>
        <v>28832.39</v>
      </c>
      <c r="O745" s="107">
        <f ca="1"/>
        <v>114.43</v>
      </c>
      <c r="P745" s="107">
        <f ca="1"/>
        <v>12062.04</v>
      </c>
      <c r="Q745" s="107">
        <f ca="1"/>
        <v>826.96</v>
      </c>
      <c r="R745" s="107">
        <f ca="1"/>
        <v>-5145.82</v>
      </c>
      <c r="S745" s="107">
        <f ca="1"/>
        <v>-4271.75</v>
      </c>
      <c r="T745" s="107">
        <f ca="1"/>
        <v>0</v>
      </c>
      <c r="U745" s="107">
        <f ca="1"/>
        <v>3360</v>
      </c>
      <c r="W745" t="str">
        <f ca="1"/>
        <v>Food &amp; Drinks</v>
      </c>
      <c r="X745">
        <f ca="1"/>
        <v>46781</v>
      </c>
      <c r="Y745">
        <f ca="1"/>
        <v>3588.820000000007</v>
      </c>
      <c r="Z745" t="str">
        <f ca="1"/>
        <v>Acct  1 - US Bank</v>
      </c>
      <c r="AA745" t="str">
        <f ca="1"/>
        <v>Food &amp; Drinks</v>
      </c>
      <c r="AB745">
        <f ca="1"/>
        <v>46781</v>
      </c>
      <c r="AC745">
        <f ca="1"/>
        <v>16871.079999999998</v>
      </c>
      <c r="AD745" t="str">
        <f ca="1"/>
        <v>Acct  2 - Wells Fargo</v>
      </c>
      <c r="AE745" t="str">
        <f ca="1"/>
        <v>Food &amp; Drinks</v>
      </c>
      <c r="AF745">
        <f ca="1"/>
        <v>46781</v>
      </c>
      <c r="AG745">
        <f ca="1"/>
        <v>28832.39</v>
      </c>
      <c r="AH745" t="str">
        <f ca="1"/>
        <v>Acct  3 - ADP</v>
      </c>
      <c r="AI745" t="str">
        <f ca="1"/>
        <v>Food &amp; Drinks</v>
      </c>
      <c r="AJ745">
        <f ca="1"/>
        <v>46781</v>
      </c>
      <c r="AK745">
        <f ca="1"/>
        <v>114.43</v>
      </c>
      <c r="AL745" t="str">
        <f ca="1"/>
        <v>Acct  4 - Marcus</v>
      </c>
      <c r="AM745" t="str">
        <f ca="1"/>
        <v>Food &amp; Drinks</v>
      </c>
      <c r="AN745">
        <f ca="1"/>
        <v>46781</v>
      </c>
      <c r="AO745">
        <f ca="1"/>
        <v>12062.04</v>
      </c>
      <c r="AP745" t="str">
        <f ca="1"/>
        <v>Acct  5 - T.Rowe Price</v>
      </c>
      <c r="AQ745" t="str">
        <f ca="1"/>
        <v>Food &amp; Drinks</v>
      </c>
      <c r="AR745">
        <f ca="1"/>
        <v>46781</v>
      </c>
      <c r="AS745">
        <f ca="1"/>
        <v>826.96</v>
      </c>
      <c r="AT745" t="str">
        <f ca="1"/>
        <v>Acct  6 - Platinum</v>
      </c>
      <c r="AU745" t="str">
        <f ca="1"/>
        <v>Food &amp; Drinks</v>
      </c>
      <c r="AV745">
        <f ca="1"/>
        <v>46781</v>
      </c>
      <c r="AW745">
        <f ca="1"/>
        <v>-5145.82</v>
      </c>
      <c r="AX745" t="str">
        <f ca="1"/>
        <v>Acct  7 - Visa Go</v>
      </c>
      <c r="AY745" t="str">
        <f ca="1"/>
        <v>Food &amp; Drinks</v>
      </c>
      <c r="AZ745">
        <f ca="1"/>
        <v>46781</v>
      </c>
      <c r="BA745">
        <f ca="1"/>
        <v>-4271.75</v>
      </c>
      <c r="BB745" t="str">
        <f ca="1"/>
        <v>Acct  8 - CareCredit</v>
      </c>
      <c r="BC745" t="str">
        <f ca="1"/>
        <v>Food &amp; Drinks</v>
      </c>
      <c r="BD745">
        <f ca="1"/>
        <v>46781</v>
      </c>
      <c r="BE745">
        <f ca="1"/>
        <v>0</v>
      </c>
      <c r="BF745" t="str">
        <f ca="1"/>
        <v>Acct  9 - Costco</v>
      </c>
      <c r="BG745" t="str">
        <f ca="1"/>
        <v>Food &amp; Drinks</v>
      </c>
      <c r="BH745">
        <f ca="1"/>
        <v>46781</v>
      </c>
      <c r="BI745">
        <f ca="1"/>
        <v>3360</v>
      </c>
      <c r="BJ745" t="str">
        <f ca="1"/>
        <v xml:space="preserve">Acct 10 - </v>
      </c>
      <c r="BK745" t="str">
        <f ca="1"/>
        <v>Food &amp; Drinks</v>
      </c>
      <c r="BL745">
        <f ca="1"/>
        <v>46781</v>
      </c>
      <c r="BM745">
        <f ca="1"/>
        <v>20459.900000000005</v>
      </c>
      <c r="BN745" t="str">
        <f ca="1"/>
        <v xml:space="preserve"> Checking</v>
      </c>
      <c r="BO745" t="str">
        <f ca="1"/>
        <v>Food &amp; Drinks</v>
      </c>
      <c r="BP745">
        <f ca="1"/>
        <v>46781</v>
      </c>
      <c r="BQ745">
        <f ca="1"/>
        <v>-8590.61</v>
      </c>
      <c r="BR745" t="str">
        <f ca="1"/>
        <v xml:space="preserve"> Credit</v>
      </c>
      <c r="BS745" t="str">
        <f ca="1"/>
        <v>Food &amp; Drinks</v>
      </c>
      <c r="BT745">
        <f ca="1"/>
        <v>46781</v>
      </c>
      <c r="BU745">
        <f ca="1"/>
        <v>41008.86</v>
      </c>
      <c r="BV745" t="str">
        <f ca="1"/>
        <v xml:space="preserve"> Savings</v>
      </c>
      <c r="BW745" t="str">
        <f ca="1"/>
        <v>Food &amp; Drinks</v>
      </c>
      <c r="BX745">
        <f ca="1"/>
        <v>46781</v>
      </c>
      <c r="BY745">
        <f ca="1"/>
        <v>56238.150000000009</v>
      </c>
      <c r="BZ745" t="str">
        <f ca="1"/>
        <v xml:space="preserve"> Net Worth</v>
      </c>
    </row>
    <row r="746" spans="1:78" x14ac:dyDescent="0.25">
      <c r="A746" t="str">
        <f ca="1"/>
        <v>Food &amp; Drinks</v>
      </c>
      <c r="B746" s="8">
        <f ca="1"/>
        <v>46781</v>
      </c>
      <c r="C746" s="107">
        <f ca="1"/>
        <v>3588.820000000007</v>
      </c>
      <c r="D746" t="str">
        <f ca="1"/>
        <v>Acct  1 - US Bank</v>
      </c>
      <c r="F746" t="str">
        <f ca="1"/>
        <v>Disability</v>
      </c>
      <c r="G746" s="8">
        <f ca="1"/>
        <v>46784</v>
      </c>
      <c r="H746" s="107">
        <f ca="1"/>
        <v>20816.560000000005</v>
      </c>
      <c r="I746" s="107">
        <f ca="1"/>
        <v>-8590.61</v>
      </c>
      <c r="J746" s="107">
        <f ca="1"/>
        <v>41008.86</v>
      </c>
      <c r="K746" s="107">
        <f ca="1"/>
        <v>56594.810000000005</v>
      </c>
      <c r="L746" s="107">
        <f ca="1"/>
        <v>3588.820000000007</v>
      </c>
      <c r="M746" s="107">
        <f ca="1"/>
        <v>17227.739999999998</v>
      </c>
      <c r="N746" s="107">
        <f ca="1"/>
        <v>28832.39</v>
      </c>
      <c r="O746" s="107">
        <f ca="1"/>
        <v>114.43</v>
      </c>
      <c r="P746" s="107">
        <f ca="1"/>
        <v>12062.04</v>
      </c>
      <c r="Q746" s="107">
        <f ca="1"/>
        <v>826.96</v>
      </c>
      <c r="R746" s="107">
        <f ca="1"/>
        <v>-5145.82</v>
      </c>
      <c r="S746" s="107">
        <f ca="1"/>
        <v>-4271.75</v>
      </c>
      <c r="T746" s="107">
        <f ca="1"/>
        <v>0</v>
      </c>
      <c r="U746" s="107">
        <f ca="1"/>
        <v>3360</v>
      </c>
      <c r="W746" t="str">
        <f ca="1"/>
        <v>Disability</v>
      </c>
      <c r="X746">
        <f ca="1"/>
        <v>46784</v>
      </c>
      <c r="Y746">
        <f ca="1"/>
        <v>3588.820000000007</v>
      </c>
      <c r="Z746" t="str">
        <f ca="1"/>
        <v>Acct  1 - US Bank</v>
      </c>
      <c r="AA746" t="str">
        <f ca="1"/>
        <v>Disability</v>
      </c>
      <c r="AB746">
        <f ca="1"/>
        <v>46784</v>
      </c>
      <c r="AC746">
        <f ca="1"/>
        <v>17227.739999999998</v>
      </c>
      <c r="AD746" t="str">
        <f ca="1"/>
        <v>Acct  2 - Wells Fargo</v>
      </c>
      <c r="AE746" t="str">
        <f ca="1"/>
        <v>Disability</v>
      </c>
      <c r="AF746">
        <f ca="1"/>
        <v>46784</v>
      </c>
      <c r="AG746">
        <f ca="1"/>
        <v>28832.39</v>
      </c>
      <c r="AH746" t="str">
        <f ca="1"/>
        <v>Acct  3 - ADP</v>
      </c>
      <c r="AI746" t="str">
        <f ca="1"/>
        <v>Disability</v>
      </c>
      <c r="AJ746">
        <f ca="1"/>
        <v>46784</v>
      </c>
      <c r="AK746">
        <f ca="1"/>
        <v>114.43</v>
      </c>
      <c r="AL746" t="str">
        <f ca="1"/>
        <v>Acct  4 - Marcus</v>
      </c>
      <c r="AM746" t="str">
        <f ca="1"/>
        <v>Disability</v>
      </c>
      <c r="AN746">
        <f ca="1"/>
        <v>46784</v>
      </c>
      <c r="AO746">
        <f ca="1"/>
        <v>12062.04</v>
      </c>
      <c r="AP746" t="str">
        <f ca="1"/>
        <v>Acct  5 - T.Rowe Price</v>
      </c>
      <c r="AQ746" t="str">
        <f ca="1"/>
        <v>Disability</v>
      </c>
      <c r="AR746">
        <f ca="1"/>
        <v>46784</v>
      </c>
      <c r="AS746">
        <f ca="1"/>
        <v>826.96</v>
      </c>
      <c r="AT746" t="str">
        <f ca="1"/>
        <v>Acct  6 - Platinum</v>
      </c>
      <c r="AU746" t="str">
        <f ca="1"/>
        <v>Disability</v>
      </c>
      <c r="AV746">
        <f ca="1"/>
        <v>46784</v>
      </c>
      <c r="AW746">
        <f ca="1"/>
        <v>-5145.82</v>
      </c>
      <c r="AX746" t="str">
        <f ca="1"/>
        <v>Acct  7 - Visa Go</v>
      </c>
      <c r="AY746" t="str">
        <f ca="1"/>
        <v>Disability</v>
      </c>
      <c r="AZ746">
        <f ca="1"/>
        <v>46784</v>
      </c>
      <c r="BA746">
        <f ca="1"/>
        <v>-4271.75</v>
      </c>
      <c r="BB746" t="str">
        <f ca="1"/>
        <v>Acct  8 - CareCredit</v>
      </c>
      <c r="BC746" t="str">
        <f ca="1"/>
        <v>Disability</v>
      </c>
      <c r="BD746">
        <f ca="1"/>
        <v>46784</v>
      </c>
      <c r="BE746">
        <f ca="1"/>
        <v>0</v>
      </c>
      <c r="BF746" t="str">
        <f ca="1"/>
        <v>Acct  9 - Costco</v>
      </c>
      <c r="BG746" t="str">
        <f ca="1"/>
        <v>Disability</v>
      </c>
      <c r="BH746">
        <f ca="1"/>
        <v>46784</v>
      </c>
      <c r="BI746">
        <f ca="1"/>
        <v>3360</v>
      </c>
      <c r="BJ746" t="str">
        <f ca="1"/>
        <v xml:space="preserve">Acct 10 - </v>
      </c>
      <c r="BK746" t="str">
        <f ca="1"/>
        <v>Disability</v>
      </c>
      <c r="BL746">
        <f ca="1"/>
        <v>46784</v>
      </c>
      <c r="BM746">
        <f ca="1"/>
        <v>20816.560000000005</v>
      </c>
      <c r="BN746" t="str">
        <f ca="1"/>
        <v xml:space="preserve"> Checking</v>
      </c>
      <c r="BO746" t="str">
        <f ca="1"/>
        <v>Disability</v>
      </c>
      <c r="BP746">
        <f ca="1"/>
        <v>46784</v>
      </c>
      <c r="BQ746">
        <f ca="1"/>
        <v>-8590.61</v>
      </c>
      <c r="BR746" t="str">
        <f ca="1"/>
        <v xml:space="preserve"> Credit</v>
      </c>
      <c r="BS746" t="str">
        <f ca="1"/>
        <v>Disability</v>
      </c>
      <c r="BT746">
        <f ca="1"/>
        <v>46784</v>
      </c>
      <c r="BU746">
        <f ca="1"/>
        <v>41008.86</v>
      </c>
      <c r="BV746" t="str">
        <f ca="1"/>
        <v xml:space="preserve"> Savings</v>
      </c>
      <c r="BW746" t="str">
        <f ca="1"/>
        <v>Disability</v>
      </c>
      <c r="BX746">
        <f ca="1"/>
        <v>46784</v>
      </c>
      <c r="BY746">
        <f ca="1"/>
        <v>56594.810000000005</v>
      </c>
      <c r="BZ746" t="str">
        <f ca="1"/>
        <v xml:space="preserve"> Net Worth</v>
      </c>
    </row>
    <row r="747" spans="1:78" x14ac:dyDescent="0.25">
      <c r="A747" t="str">
        <f ca="1"/>
        <v>Disability</v>
      </c>
      <c r="B747" s="8">
        <f ca="1"/>
        <v>46784</v>
      </c>
      <c r="C747" s="107">
        <f ca="1"/>
        <v>3588.820000000007</v>
      </c>
      <c r="D747" t="str">
        <f ca="1"/>
        <v>Acct  1 - US Bank</v>
      </c>
      <c r="F747" t="str">
        <f ca="1"/>
        <v>Kulo Rent</v>
      </c>
      <c r="G747" s="8">
        <f ca="1"/>
        <v>46784</v>
      </c>
      <c r="H747" s="107">
        <f ca="1"/>
        <v>19857.560000000005</v>
      </c>
      <c r="I747" s="107">
        <f ca="1"/>
        <v>-8590.61</v>
      </c>
      <c r="J747" s="107">
        <f ca="1"/>
        <v>41008.86</v>
      </c>
      <c r="K747" s="107">
        <f ca="1"/>
        <v>55635.810000000005</v>
      </c>
      <c r="L747" s="107">
        <f ca="1"/>
        <v>2629.820000000007</v>
      </c>
      <c r="M747" s="107">
        <f ca="1"/>
        <v>17227.739999999998</v>
      </c>
      <c r="N747" s="107">
        <f ca="1"/>
        <v>28832.39</v>
      </c>
      <c r="O747" s="107">
        <f ca="1"/>
        <v>114.43</v>
      </c>
      <c r="P747" s="107">
        <f ca="1"/>
        <v>12062.04</v>
      </c>
      <c r="Q747" s="107">
        <f ca="1"/>
        <v>826.96</v>
      </c>
      <c r="R747" s="107">
        <f ca="1"/>
        <v>-5145.82</v>
      </c>
      <c r="S747" s="107">
        <f ca="1"/>
        <v>-4271.75</v>
      </c>
      <c r="T747" s="107">
        <f ca="1"/>
        <v>0</v>
      </c>
      <c r="U747" s="107">
        <f ca="1"/>
        <v>3360</v>
      </c>
      <c r="W747" t="str">
        <f ca="1"/>
        <v>Kulo Rent</v>
      </c>
      <c r="X747">
        <f ca="1"/>
        <v>46784</v>
      </c>
      <c r="Y747">
        <f ca="1"/>
        <v>2629.820000000007</v>
      </c>
      <c r="Z747" t="str">
        <f ca="1"/>
        <v>Acct  1 - US Bank</v>
      </c>
      <c r="AA747" t="str">
        <f ca="1"/>
        <v>Kulo Rent</v>
      </c>
      <c r="AB747">
        <f ca="1"/>
        <v>46784</v>
      </c>
      <c r="AC747">
        <f ca="1"/>
        <v>17227.739999999998</v>
      </c>
      <c r="AD747" t="str">
        <f ca="1"/>
        <v>Acct  2 - Wells Fargo</v>
      </c>
      <c r="AE747" t="str">
        <f ca="1"/>
        <v>Kulo Rent</v>
      </c>
      <c r="AF747">
        <f ca="1"/>
        <v>46784</v>
      </c>
      <c r="AG747">
        <f ca="1"/>
        <v>28832.39</v>
      </c>
      <c r="AH747" t="str">
        <f ca="1"/>
        <v>Acct  3 - ADP</v>
      </c>
      <c r="AI747" t="str">
        <f ca="1"/>
        <v>Kulo Rent</v>
      </c>
      <c r="AJ747">
        <f ca="1"/>
        <v>46784</v>
      </c>
      <c r="AK747">
        <f ca="1"/>
        <v>114.43</v>
      </c>
      <c r="AL747" t="str">
        <f ca="1"/>
        <v>Acct  4 - Marcus</v>
      </c>
      <c r="AM747" t="str">
        <f ca="1"/>
        <v>Kulo Rent</v>
      </c>
      <c r="AN747">
        <f ca="1"/>
        <v>46784</v>
      </c>
      <c r="AO747">
        <f ca="1"/>
        <v>12062.04</v>
      </c>
      <c r="AP747" t="str">
        <f ca="1"/>
        <v>Acct  5 - T.Rowe Price</v>
      </c>
      <c r="AQ747" t="str">
        <f ca="1"/>
        <v>Kulo Rent</v>
      </c>
      <c r="AR747">
        <f ca="1"/>
        <v>46784</v>
      </c>
      <c r="AS747">
        <f ca="1"/>
        <v>826.96</v>
      </c>
      <c r="AT747" t="str">
        <f ca="1"/>
        <v>Acct  6 - Platinum</v>
      </c>
      <c r="AU747" t="str">
        <f ca="1"/>
        <v>Kulo Rent</v>
      </c>
      <c r="AV747">
        <f ca="1"/>
        <v>46784</v>
      </c>
      <c r="AW747">
        <f ca="1"/>
        <v>-5145.82</v>
      </c>
      <c r="AX747" t="str">
        <f ca="1"/>
        <v>Acct  7 - Visa Go</v>
      </c>
      <c r="AY747" t="str">
        <f ca="1"/>
        <v>Kulo Rent</v>
      </c>
      <c r="AZ747">
        <f ca="1"/>
        <v>46784</v>
      </c>
      <c r="BA747">
        <f ca="1"/>
        <v>-4271.75</v>
      </c>
      <c r="BB747" t="str">
        <f ca="1"/>
        <v>Acct  8 - CareCredit</v>
      </c>
      <c r="BC747" t="str">
        <f ca="1"/>
        <v>Kulo Rent</v>
      </c>
      <c r="BD747">
        <f ca="1"/>
        <v>46784</v>
      </c>
      <c r="BE747">
        <f ca="1"/>
        <v>0</v>
      </c>
      <c r="BF747" t="str">
        <f ca="1"/>
        <v>Acct  9 - Costco</v>
      </c>
      <c r="BG747" t="str">
        <f ca="1"/>
        <v>Kulo Rent</v>
      </c>
      <c r="BH747">
        <f ca="1"/>
        <v>46784</v>
      </c>
      <c r="BI747">
        <f ca="1"/>
        <v>3360</v>
      </c>
      <c r="BJ747" t="str">
        <f ca="1"/>
        <v xml:space="preserve">Acct 10 - </v>
      </c>
      <c r="BK747" t="str">
        <f ca="1"/>
        <v>Kulo Rent</v>
      </c>
      <c r="BL747">
        <f ca="1"/>
        <v>46784</v>
      </c>
      <c r="BM747">
        <f ca="1"/>
        <v>19857.560000000005</v>
      </c>
      <c r="BN747" t="str">
        <f ca="1"/>
        <v xml:space="preserve"> Checking</v>
      </c>
      <c r="BO747" t="str">
        <f ca="1"/>
        <v>Kulo Rent</v>
      </c>
      <c r="BP747">
        <f ca="1"/>
        <v>46784</v>
      </c>
      <c r="BQ747">
        <f ca="1"/>
        <v>-8590.61</v>
      </c>
      <c r="BR747" t="str">
        <f ca="1"/>
        <v xml:space="preserve"> Credit</v>
      </c>
      <c r="BS747" t="str">
        <f ca="1"/>
        <v>Kulo Rent</v>
      </c>
      <c r="BT747">
        <f ca="1"/>
        <v>46784</v>
      </c>
      <c r="BU747">
        <f ca="1"/>
        <v>41008.86</v>
      </c>
      <c r="BV747" t="str">
        <f ca="1"/>
        <v xml:space="preserve"> Savings</v>
      </c>
      <c r="BW747" t="str">
        <f ca="1"/>
        <v>Kulo Rent</v>
      </c>
      <c r="BX747">
        <f ca="1"/>
        <v>46784</v>
      </c>
      <c r="BY747">
        <f ca="1"/>
        <v>55635.810000000005</v>
      </c>
      <c r="BZ747" t="str">
        <f ca="1"/>
        <v xml:space="preserve"> Net Worth</v>
      </c>
    </row>
    <row r="748" spans="1:78" x14ac:dyDescent="0.25">
      <c r="A748" t="str">
        <f ca="1"/>
        <v>Kulo Rent</v>
      </c>
      <c r="B748" s="8">
        <f ca="1"/>
        <v>46784</v>
      </c>
      <c r="C748" s="107">
        <f ca="1"/>
        <v>2629.820000000007</v>
      </c>
      <c r="D748" t="str">
        <f ca="1"/>
        <v>Acct  1 - US Bank</v>
      </c>
      <c r="F748" t="str">
        <f ca="1"/>
        <v>Rent</v>
      </c>
      <c r="G748" s="8">
        <f ca="1"/>
        <v>46784</v>
      </c>
      <c r="H748" s="107">
        <f ca="1"/>
        <v>18579.590000000004</v>
      </c>
      <c r="I748" s="107">
        <f ca="1"/>
        <v>-8590.61</v>
      </c>
      <c r="J748" s="107">
        <f ca="1"/>
        <v>41008.86</v>
      </c>
      <c r="K748" s="107">
        <f ca="1"/>
        <v>54357.840000000004</v>
      </c>
      <c r="L748" s="107">
        <f ca="1"/>
        <v>1351.850000000007</v>
      </c>
      <c r="M748" s="107">
        <f ca="1"/>
        <v>17227.739999999998</v>
      </c>
      <c r="N748" s="107">
        <f ca="1"/>
        <v>28832.39</v>
      </c>
      <c r="O748" s="107">
        <f ca="1"/>
        <v>114.43</v>
      </c>
      <c r="P748" s="107">
        <f ca="1"/>
        <v>12062.04</v>
      </c>
      <c r="Q748" s="107">
        <f ca="1"/>
        <v>826.96</v>
      </c>
      <c r="R748" s="107">
        <f ca="1"/>
        <v>-5145.82</v>
      </c>
      <c r="S748" s="107">
        <f ca="1"/>
        <v>-4271.75</v>
      </c>
      <c r="T748" s="107">
        <f ca="1"/>
        <v>0</v>
      </c>
      <c r="U748" s="107">
        <f ca="1"/>
        <v>3360</v>
      </c>
      <c r="W748" t="str">
        <f ca="1"/>
        <v>Rent</v>
      </c>
      <c r="X748">
        <f ca="1"/>
        <v>46784</v>
      </c>
      <c r="Y748">
        <f ca="1"/>
        <v>1351.850000000007</v>
      </c>
      <c r="Z748" t="str">
        <f ca="1"/>
        <v>Acct  1 - US Bank</v>
      </c>
      <c r="AA748" t="str">
        <f ca="1"/>
        <v>Rent</v>
      </c>
      <c r="AB748">
        <f ca="1"/>
        <v>46784</v>
      </c>
      <c r="AC748">
        <f ca="1"/>
        <v>17227.739999999998</v>
      </c>
      <c r="AD748" t="str">
        <f ca="1"/>
        <v>Acct  2 - Wells Fargo</v>
      </c>
      <c r="AE748" t="str">
        <f ca="1"/>
        <v>Rent</v>
      </c>
      <c r="AF748">
        <f ca="1"/>
        <v>46784</v>
      </c>
      <c r="AG748">
        <f ca="1"/>
        <v>28832.39</v>
      </c>
      <c r="AH748" t="str">
        <f ca="1"/>
        <v>Acct  3 - ADP</v>
      </c>
      <c r="AI748" t="str">
        <f ca="1"/>
        <v>Rent</v>
      </c>
      <c r="AJ748">
        <f ca="1"/>
        <v>46784</v>
      </c>
      <c r="AK748">
        <f ca="1"/>
        <v>114.43</v>
      </c>
      <c r="AL748" t="str">
        <f ca="1"/>
        <v>Acct  4 - Marcus</v>
      </c>
      <c r="AM748" t="str">
        <f ca="1"/>
        <v>Rent</v>
      </c>
      <c r="AN748">
        <f ca="1"/>
        <v>46784</v>
      </c>
      <c r="AO748">
        <f ca="1"/>
        <v>12062.04</v>
      </c>
      <c r="AP748" t="str">
        <f ca="1"/>
        <v>Acct  5 - T.Rowe Price</v>
      </c>
      <c r="AQ748" t="str">
        <f ca="1"/>
        <v>Rent</v>
      </c>
      <c r="AR748">
        <f ca="1"/>
        <v>46784</v>
      </c>
      <c r="AS748">
        <f ca="1"/>
        <v>826.96</v>
      </c>
      <c r="AT748" t="str">
        <f ca="1"/>
        <v>Acct  6 - Platinum</v>
      </c>
      <c r="AU748" t="str">
        <f ca="1"/>
        <v>Rent</v>
      </c>
      <c r="AV748">
        <f ca="1"/>
        <v>46784</v>
      </c>
      <c r="AW748">
        <f ca="1"/>
        <v>-5145.82</v>
      </c>
      <c r="AX748" t="str">
        <f ca="1"/>
        <v>Acct  7 - Visa Go</v>
      </c>
      <c r="AY748" t="str">
        <f ca="1"/>
        <v>Rent</v>
      </c>
      <c r="AZ748">
        <f ca="1"/>
        <v>46784</v>
      </c>
      <c r="BA748">
        <f ca="1"/>
        <v>-4271.75</v>
      </c>
      <c r="BB748" t="str">
        <f ca="1"/>
        <v>Acct  8 - CareCredit</v>
      </c>
      <c r="BC748" t="str">
        <f ca="1"/>
        <v>Rent</v>
      </c>
      <c r="BD748">
        <f ca="1"/>
        <v>46784</v>
      </c>
      <c r="BE748">
        <f ca="1"/>
        <v>0</v>
      </c>
      <c r="BF748" t="str">
        <f ca="1"/>
        <v>Acct  9 - Costco</v>
      </c>
      <c r="BG748" t="str">
        <f ca="1"/>
        <v>Rent</v>
      </c>
      <c r="BH748">
        <f ca="1"/>
        <v>46784</v>
      </c>
      <c r="BI748">
        <f ca="1"/>
        <v>3360</v>
      </c>
      <c r="BJ748" t="str">
        <f ca="1"/>
        <v xml:space="preserve">Acct 10 - </v>
      </c>
      <c r="BK748" t="str">
        <f ca="1"/>
        <v>Rent</v>
      </c>
      <c r="BL748">
        <f ca="1"/>
        <v>46784</v>
      </c>
      <c r="BM748">
        <f ca="1"/>
        <v>18579.590000000004</v>
      </c>
      <c r="BN748" t="str">
        <f ca="1"/>
        <v xml:space="preserve"> Checking</v>
      </c>
      <c r="BO748" t="str">
        <f ca="1"/>
        <v>Rent</v>
      </c>
      <c r="BP748">
        <f ca="1"/>
        <v>46784</v>
      </c>
      <c r="BQ748">
        <f ca="1"/>
        <v>-8590.61</v>
      </c>
      <c r="BR748" t="str">
        <f ca="1"/>
        <v xml:space="preserve"> Credit</v>
      </c>
      <c r="BS748" t="str">
        <f ca="1"/>
        <v>Rent</v>
      </c>
      <c r="BT748">
        <f ca="1"/>
        <v>46784</v>
      </c>
      <c r="BU748">
        <f ca="1"/>
        <v>41008.86</v>
      </c>
      <c r="BV748" t="str">
        <f ca="1"/>
        <v xml:space="preserve"> Savings</v>
      </c>
      <c r="BW748" t="str">
        <f ca="1"/>
        <v>Rent</v>
      </c>
      <c r="BX748">
        <f ca="1"/>
        <v>46784</v>
      </c>
      <c r="BY748">
        <f ca="1"/>
        <v>54357.840000000004</v>
      </c>
      <c r="BZ748" t="str">
        <f ca="1"/>
        <v xml:space="preserve"> Net Worth</v>
      </c>
    </row>
    <row r="749" spans="1:78" x14ac:dyDescent="0.25">
      <c r="A749" t="str">
        <f ca="1"/>
        <v>Rent</v>
      </c>
      <c r="B749" s="8">
        <f ca="1"/>
        <v>46784</v>
      </c>
      <c r="C749" s="107">
        <f ca="1"/>
        <v>1351.850000000007</v>
      </c>
      <c r="D749" t="str">
        <f ca="1"/>
        <v>Acct  1 - US Bank</v>
      </c>
      <c r="F749" t="str">
        <f ca="1"/>
        <v>Down Dog</v>
      </c>
      <c r="G749" s="8">
        <f ca="1"/>
        <v>46785</v>
      </c>
      <c r="H749" s="107">
        <f ca="1"/>
        <v>18579.590000000004</v>
      </c>
      <c r="I749" s="107">
        <f ca="1"/>
        <v>-8605.5999999999985</v>
      </c>
      <c r="J749" s="107">
        <f ca="1"/>
        <v>41008.86</v>
      </c>
      <c r="K749" s="107">
        <f ca="1"/>
        <v>54342.850000000006</v>
      </c>
      <c r="L749" s="107">
        <f ca="1"/>
        <v>1351.850000000007</v>
      </c>
      <c r="M749" s="107">
        <f ca="1"/>
        <v>17227.739999999998</v>
      </c>
      <c r="N749" s="107">
        <f ca="1"/>
        <v>28832.39</v>
      </c>
      <c r="O749" s="107">
        <f ca="1"/>
        <v>114.43</v>
      </c>
      <c r="P749" s="107">
        <f ca="1"/>
        <v>12062.04</v>
      </c>
      <c r="Q749" s="107">
        <f ca="1"/>
        <v>811.97</v>
      </c>
      <c r="R749" s="107">
        <f ca="1"/>
        <v>-5145.82</v>
      </c>
      <c r="S749" s="107">
        <f ca="1"/>
        <v>-4271.75</v>
      </c>
      <c r="T749" s="107">
        <f ca="1"/>
        <v>0</v>
      </c>
      <c r="U749" s="107">
        <f ca="1"/>
        <v>3360</v>
      </c>
      <c r="W749" t="str">
        <f ca="1"/>
        <v>Down Dog</v>
      </c>
      <c r="X749">
        <f ca="1"/>
        <v>46785</v>
      </c>
      <c r="Y749">
        <f ca="1"/>
        <v>1351.850000000007</v>
      </c>
      <c r="Z749" t="str">
        <f ca="1"/>
        <v>Acct  1 - US Bank</v>
      </c>
      <c r="AA749" t="str">
        <f ca="1"/>
        <v>Down Dog</v>
      </c>
      <c r="AB749">
        <f ca="1"/>
        <v>46785</v>
      </c>
      <c r="AC749">
        <f ca="1"/>
        <v>17227.739999999998</v>
      </c>
      <c r="AD749" t="str">
        <f ca="1"/>
        <v>Acct  2 - Wells Fargo</v>
      </c>
      <c r="AE749" t="str">
        <f ca="1"/>
        <v>Down Dog</v>
      </c>
      <c r="AF749">
        <f ca="1"/>
        <v>46785</v>
      </c>
      <c r="AG749">
        <f ca="1"/>
        <v>28832.39</v>
      </c>
      <c r="AH749" t="str">
        <f ca="1"/>
        <v>Acct  3 - ADP</v>
      </c>
      <c r="AI749" t="str">
        <f ca="1"/>
        <v>Down Dog</v>
      </c>
      <c r="AJ749">
        <f ca="1"/>
        <v>46785</v>
      </c>
      <c r="AK749">
        <f ca="1"/>
        <v>114.43</v>
      </c>
      <c r="AL749" t="str">
        <f ca="1"/>
        <v>Acct  4 - Marcus</v>
      </c>
      <c r="AM749" t="str">
        <f ca="1"/>
        <v>Down Dog</v>
      </c>
      <c r="AN749">
        <f ca="1"/>
        <v>46785</v>
      </c>
      <c r="AO749">
        <f ca="1"/>
        <v>12062.04</v>
      </c>
      <c r="AP749" t="str">
        <f ca="1"/>
        <v>Acct  5 - T.Rowe Price</v>
      </c>
      <c r="AQ749" t="str">
        <f ca="1"/>
        <v>Down Dog</v>
      </c>
      <c r="AR749">
        <f ca="1"/>
        <v>46785</v>
      </c>
      <c r="AS749">
        <f ca="1"/>
        <v>811.97</v>
      </c>
      <c r="AT749" t="str">
        <f ca="1"/>
        <v>Acct  6 - Platinum</v>
      </c>
      <c r="AU749" t="str">
        <f ca="1"/>
        <v>Down Dog</v>
      </c>
      <c r="AV749">
        <f ca="1"/>
        <v>46785</v>
      </c>
      <c r="AW749">
        <f ca="1"/>
        <v>-5145.82</v>
      </c>
      <c r="AX749" t="str">
        <f ca="1"/>
        <v>Acct  7 - Visa Go</v>
      </c>
      <c r="AY749" t="str">
        <f ca="1"/>
        <v>Down Dog</v>
      </c>
      <c r="AZ749">
        <f ca="1"/>
        <v>46785</v>
      </c>
      <c r="BA749">
        <f ca="1"/>
        <v>-4271.75</v>
      </c>
      <c r="BB749" t="str">
        <f ca="1"/>
        <v>Acct  8 - CareCredit</v>
      </c>
      <c r="BC749" t="str">
        <f ca="1"/>
        <v>Down Dog</v>
      </c>
      <c r="BD749">
        <f ca="1"/>
        <v>46785</v>
      </c>
      <c r="BE749">
        <f ca="1"/>
        <v>0</v>
      </c>
      <c r="BF749" t="str">
        <f ca="1"/>
        <v>Acct  9 - Costco</v>
      </c>
      <c r="BG749" t="str">
        <f ca="1"/>
        <v>Down Dog</v>
      </c>
      <c r="BH749">
        <f ca="1"/>
        <v>46785</v>
      </c>
      <c r="BI749">
        <f ca="1"/>
        <v>3360</v>
      </c>
      <c r="BJ749" t="str">
        <f ca="1"/>
        <v xml:space="preserve">Acct 10 - </v>
      </c>
      <c r="BK749" t="str">
        <f ca="1"/>
        <v>Down Dog</v>
      </c>
      <c r="BL749">
        <f ca="1"/>
        <v>46785</v>
      </c>
      <c r="BM749">
        <f ca="1"/>
        <v>18579.590000000004</v>
      </c>
      <c r="BN749" t="str">
        <f ca="1"/>
        <v xml:space="preserve"> Checking</v>
      </c>
      <c r="BO749" t="str">
        <f ca="1"/>
        <v>Down Dog</v>
      </c>
      <c r="BP749">
        <f ca="1"/>
        <v>46785</v>
      </c>
      <c r="BQ749">
        <f ca="1"/>
        <v>-8605.5999999999985</v>
      </c>
      <c r="BR749" t="str">
        <f ca="1"/>
        <v xml:space="preserve"> Credit</v>
      </c>
      <c r="BS749" t="str">
        <f ca="1"/>
        <v>Down Dog</v>
      </c>
      <c r="BT749">
        <f ca="1"/>
        <v>46785</v>
      </c>
      <c r="BU749">
        <f ca="1"/>
        <v>41008.86</v>
      </c>
      <c r="BV749" t="str">
        <f ca="1"/>
        <v xml:space="preserve"> Savings</v>
      </c>
      <c r="BW749" t="str">
        <f ca="1"/>
        <v>Down Dog</v>
      </c>
      <c r="BX749">
        <f ca="1"/>
        <v>46785</v>
      </c>
      <c r="BY749">
        <f ca="1"/>
        <v>54342.850000000006</v>
      </c>
      <c r="BZ749" t="str">
        <f ca="1"/>
        <v xml:space="preserve"> Net Worth</v>
      </c>
    </row>
    <row r="750" spans="1:78" x14ac:dyDescent="0.25">
      <c r="A750" t="str">
        <f ca="1"/>
        <v>Down Dog</v>
      </c>
      <c r="B750" s="8">
        <f ca="1"/>
        <v>46785</v>
      </c>
      <c r="C750" s="107">
        <f ca="1"/>
        <v>1351.850000000007</v>
      </c>
      <c r="D750" t="str">
        <f ca="1"/>
        <v>Acct  1 - US Bank</v>
      </c>
      <c r="F750" t="str">
        <f ca="1"/>
        <v>Visa Platinum</v>
      </c>
      <c r="G750" s="8">
        <f ca="1"/>
        <v>46786</v>
      </c>
      <c r="H750" s="107">
        <f ca="1"/>
        <v>18350.590000000004</v>
      </c>
      <c r="I750" s="107">
        <f ca="1"/>
        <v>-8294.5999999999985</v>
      </c>
      <c r="J750" s="107">
        <f ca="1"/>
        <v>41008.86</v>
      </c>
      <c r="K750" s="107">
        <f ca="1"/>
        <v>54424.850000000006</v>
      </c>
      <c r="L750" s="107">
        <f ca="1"/>
        <v>1122.850000000007</v>
      </c>
      <c r="M750" s="107">
        <f ca="1"/>
        <v>17227.739999999998</v>
      </c>
      <c r="N750" s="107">
        <f ca="1"/>
        <v>28832.39</v>
      </c>
      <c r="O750" s="107">
        <f ca="1"/>
        <v>114.43</v>
      </c>
      <c r="P750" s="107">
        <f ca="1"/>
        <v>12062.04</v>
      </c>
      <c r="Q750" s="107">
        <f ca="1"/>
        <v>1122.97</v>
      </c>
      <c r="R750" s="107">
        <f ca="1"/>
        <v>-5145.82</v>
      </c>
      <c r="S750" s="107">
        <f ca="1"/>
        <v>-4271.75</v>
      </c>
      <c r="T750" s="107">
        <f ca="1"/>
        <v>0</v>
      </c>
      <c r="U750" s="107">
        <f ca="1"/>
        <v>3360</v>
      </c>
      <c r="W750" t="str">
        <f ca="1"/>
        <v>Visa Platinum</v>
      </c>
      <c r="X750">
        <f ca="1"/>
        <v>46786</v>
      </c>
      <c r="Y750">
        <f ca="1"/>
        <v>1122.850000000007</v>
      </c>
      <c r="Z750" t="str">
        <f ca="1"/>
        <v>Acct  1 - US Bank</v>
      </c>
      <c r="AA750" t="str">
        <f ca="1"/>
        <v>Visa Platinum</v>
      </c>
      <c r="AB750">
        <f ca="1"/>
        <v>46786</v>
      </c>
      <c r="AC750">
        <f ca="1"/>
        <v>17227.739999999998</v>
      </c>
      <c r="AD750" t="str">
        <f ca="1"/>
        <v>Acct  2 - Wells Fargo</v>
      </c>
      <c r="AE750" t="str">
        <f ca="1"/>
        <v>Visa Platinum</v>
      </c>
      <c r="AF750">
        <f ca="1"/>
        <v>46786</v>
      </c>
      <c r="AG750">
        <f ca="1"/>
        <v>28832.39</v>
      </c>
      <c r="AH750" t="str">
        <f ca="1"/>
        <v>Acct  3 - ADP</v>
      </c>
      <c r="AI750" t="str">
        <f ca="1"/>
        <v>Visa Platinum</v>
      </c>
      <c r="AJ750">
        <f ca="1"/>
        <v>46786</v>
      </c>
      <c r="AK750">
        <f ca="1"/>
        <v>114.43</v>
      </c>
      <c r="AL750" t="str">
        <f ca="1"/>
        <v>Acct  4 - Marcus</v>
      </c>
      <c r="AM750" t="str">
        <f ca="1"/>
        <v>Visa Platinum</v>
      </c>
      <c r="AN750">
        <f ca="1"/>
        <v>46786</v>
      </c>
      <c r="AO750">
        <f ca="1"/>
        <v>12062.04</v>
      </c>
      <c r="AP750" t="str">
        <f ca="1"/>
        <v>Acct  5 - T.Rowe Price</v>
      </c>
      <c r="AQ750" t="str">
        <f ca="1"/>
        <v>Visa Platinum</v>
      </c>
      <c r="AR750">
        <f ca="1"/>
        <v>46786</v>
      </c>
      <c r="AS750">
        <f ca="1"/>
        <v>1122.97</v>
      </c>
      <c r="AT750" t="str">
        <f ca="1"/>
        <v>Acct  6 - Platinum</v>
      </c>
      <c r="AU750" t="str">
        <f ca="1"/>
        <v>Visa Platinum</v>
      </c>
      <c r="AV750">
        <f ca="1"/>
        <v>46786</v>
      </c>
      <c r="AW750">
        <f ca="1"/>
        <v>-5145.82</v>
      </c>
      <c r="AX750" t="str">
        <f ca="1"/>
        <v>Acct  7 - Visa Go</v>
      </c>
      <c r="AY750" t="str">
        <f ca="1"/>
        <v>Visa Platinum</v>
      </c>
      <c r="AZ750">
        <f ca="1"/>
        <v>46786</v>
      </c>
      <c r="BA750">
        <f ca="1"/>
        <v>-4271.75</v>
      </c>
      <c r="BB750" t="str">
        <f ca="1"/>
        <v>Acct  8 - CareCredit</v>
      </c>
      <c r="BC750" t="str">
        <f ca="1"/>
        <v>Visa Platinum</v>
      </c>
      <c r="BD750">
        <f ca="1"/>
        <v>46786</v>
      </c>
      <c r="BE750">
        <f ca="1"/>
        <v>0</v>
      </c>
      <c r="BF750" t="str">
        <f ca="1"/>
        <v>Acct  9 - Costco</v>
      </c>
      <c r="BG750" t="str">
        <f ca="1"/>
        <v>Visa Platinum</v>
      </c>
      <c r="BH750">
        <f ca="1"/>
        <v>46786</v>
      </c>
      <c r="BI750">
        <f ca="1"/>
        <v>3360</v>
      </c>
      <c r="BJ750" t="str">
        <f ca="1"/>
        <v xml:space="preserve">Acct 10 - </v>
      </c>
      <c r="BK750" t="str">
        <f ca="1"/>
        <v>Visa Platinum</v>
      </c>
      <c r="BL750">
        <f ca="1"/>
        <v>46786</v>
      </c>
      <c r="BM750">
        <f ca="1"/>
        <v>18350.590000000004</v>
      </c>
      <c r="BN750" t="str">
        <f ca="1"/>
        <v xml:space="preserve"> Checking</v>
      </c>
      <c r="BO750" t="str">
        <f ca="1"/>
        <v>Visa Platinum</v>
      </c>
      <c r="BP750">
        <f ca="1"/>
        <v>46786</v>
      </c>
      <c r="BQ750">
        <f ca="1"/>
        <v>-8294.5999999999985</v>
      </c>
      <c r="BR750" t="str">
        <f ca="1"/>
        <v xml:space="preserve"> Credit</v>
      </c>
      <c r="BS750" t="str">
        <f ca="1"/>
        <v>Visa Platinum</v>
      </c>
      <c r="BT750">
        <f ca="1"/>
        <v>46786</v>
      </c>
      <c r="BU750">
        <f ca="1"/>
        <v>41008.86</v>
      </c>
      <c r="BV750" t="str">
        <f ca="1"/>
        <v xml:space="preserve"> Savings</v>
      </c>
      <c r="BW750" t="str">
        <f ca="1"/>
        <v>Visa Platinum</v>
      </c>
      <c r="BX750">
        <f ca="1"/>
        <v>46786</v>
      </c>
      <c r="BY750">
        <f ca="1"/>
        <v>54424.850000000006</v>
      </c>
      <c r="BZ750" t="str">
        <f ca="1"/>
        <v xml:space="preserve"> Net Worth</v>
      </c>
    </row>
    <row r="751" spans="1:78" x14ac:dyDescent="0.25">
      <c r="A751" t="str">
        <f ca="1"/>
        <v>Visa Platinum</v>
      </c>
      <c r="B751" s="8">
        <f ca="1"/>
        <v>46786</v>
      </c>
      <c r="C751" s="107">
        <f ca="1"/>
        <v>1122.850000000007</v>
      </c>
      <c r="D751" t="str">
        <f ca="1"/>
        <v>Acct  1 - US Bank</v>
      </c>
      <c r="F751" t="str">
        <f ca="1"/>
        <v>Kulo Internet</v>
      </c>
      <c r="G751" s="8">
        <f ca="1"/>
        <v>46788</v>
      </c>
      <c r="H751" s="107">
        <f ca="1"/>
        <v>18322.590000000004</v>
      </c>
      <c r="I751" s="107">
        <f ca="1"/>
        <v>-8294.5999999999985</v>
      </c>
      <c r="J751" s="107">
        <f ca="1"/>
        <v>41008.86</v>
      </c>
      <c r="K751" s="107">
        <f ca="1"/>
        <v>54396.850000000006</v>
      </c>
      <c r="L751" s="107">
        <f ca="1"/>
        <v>1094.850000000007</v>
      </c>
      <c r="M751" s="107">
        <f ca="1"/>
        <v>17227.739999999998</v>
      </c>
      <c r="N751" s="107">
        <f ca="1"/>
        <v>28832.39</v>
      </c>
      <c r="O751" s="107">
        <f ca="1"/>
        <v>114.43</v>
      </c>
      <c r="P751" s="107">
        <f ca="1"/>
        <v>12062.04</v>
      </c>
      <c r="Q751" s="107">
        <f ca="1"/>
        <v>1122.97</v>
      </c>
      <c r="R751" s="107">
        <f ca="1"/>
        <v>-5145.82</v>
      </c>
      <c r="S751" s="107">
        <f ca="1"/>
        <v>-4271.75</v>
      </c>
      <c r="T751" s="107">
        <f ca="1"/>
        <v>0</v>
      </c>
      <c r="U751" s="107">
        <f ca="1"/>
        <v>3360</v>
      </c>
      <c r="W751" t="str">
        <f ca="1"/>
        <v>Kulo Internet</v>
      </c>
      <c r="X751">
        <f ca="1"/>
        <v>46788</v>
      </c>
      <c r="Y751">
        <f ca="1"/>
        <v>1094.850000000007</v>
      </c>
      <c r="Z751" t="str">
        <f ca="1"/>
        <v>Acct  1 - US Bank</v>
      </c>
      <c r="AA751" t="str">
        <f ca="1"/>
        <v>Kulo Internet</v>
      </c>
      <c r="AB751">
        <f ca="1"/>
        <v>46788</v>
      </c>
      <c r="AC751">
        <f ca="1"/>
        <v>17227.739999999998</v>
      </c>
      <c r="AD751" t="str">
        <f ca="1"/>
        <v>Acct  2 - Wells Fargo</v>
      </c>
      <c r="AE751" t="str">
        <f ca="1"/>
        <v>Kulo Internet</v>
      </c>
      <c r="AF751">
        <f ca="1"/>
        <v>46788</v>
      </c>
      <c r="AG751">
        <f ca="1"/>
        <v>28832.39</v>
      </c>
      <c r="AH751" t="str">
        <f ca="1"/>
        <v>Acct  3 - ADP</v>
      </c>
      <c r="AI751" t="str">
        <f ca="1"/>
        <v>Kulo Internet</v>
      </c>
      <c r="AJ751">
        <f ca="1"/>
        <v>46788</v>
      </c>
      <c r="AK751">
        <f ca="1"/>
        <v>114.43</v>
      </c>
      <c r="AL751" t="str">
        <f ca="1"/>
        <v>Acct  4 - Marcus</v>
      </c>
      <c r="AM751" t="str">
        <f ca="1"/>
        <v>Kulo Internet</v>
      </c>
      <c r="AN751">
        <f ca="1"/>
        <v>46788</v>
      </c>
      <c r="AO751">
        <f ca="1"/>
        <v>12062.04</v>
      </c>
      <c r="AP751" t="str">
        <f ca="1"/>
        <v>Acct  5 - T.Rowe Price</v>
      </c>
      <c r="AQ751" t="str">
        <f ca="1"/>
        <v>Kulo Internet</v>
      </c>
      <c r="AR751">
        <f ca="1"/>
        <v>46788</v>
      </c>
      <c r="AS751">
        <f ca="1"/>
        <v>1122.97</v>
      </c>
      <c r="AT751" t="str">
        <f ca="1"/>
        <v>Acct  6 - Platinum</v>
      </c>
      <c r="AU751" t="str">
        <f ca="1"/>
        <v>Kulo Internet</v>
      </c>
      <c r="AV751">
        <f ca="1"/>
        <v>46788</v>
      </c>
      <c r="AW751">
        <f ca="1"/>
        <v>-5145.82</v>
      </c>
      <c r="AX751" t="str">
        <f ca="1"/>
        <v>Acct  7 - Visa Go</v>
      </c>
      <c r="AY751" t="str">
        <f ca="1"/>
        <v>Kulo Internet</v>
      </c>
      <c r="AZ751">
        <f ca="1"/>
        <v>46788</v>
      </c>
      <c r="BA751">
        <f ca="1"/>
        <v>-4271.75</v>
      </c>
      <c r="BB751" t="str">
        <f ca="1"/>
        <v>Acct  8 - CareCredit</v>
      </c>
      <c r="BC751" t="str">
        <f ca="1"/>
        <v>Kulo Internet</v>
      </c>
      <c r="BD751">
        <f ca="1"/>
        <v>46788</v>
      </c>
      <c r="BE751">
        <f ca="1"/>
        <v>0</v>
      </c>
      <c r="BF751" t="str">
        <f ca="1"/>
        <v>Acct  9 - Costco</v>
      </c>
      <c r="BG751" t="str">
        <f ca="1"/>
        <v>Kulo Internet</v>
      </c>
      <c r="BH751">
        <f ca="1"/>
        <v>46788</v>
      </c>
      <c r="BI751">
        <f ca="1"/>
        <v>3360</v>
      </c>
      <c r="BJ751" t="str">
        <f ca="1"/>
        <v xml:space="preserve">Acct 10 - </v>
      </c>
      <c r="BK751" t="str">
        <f ca="1"/>
        <v>Kulo Internet</v>
      </c>
      <c r="BL751">
        <f ca="1"/>
        <v>46788</v>
      </c>
      <c r="BM751">
        <f ca="1"/>
        <v>18322.590000000004</v>
      </c>
      <c r="BN751" t="str">
        <f ca="1"/>
        <v xml:space="preserve"> Checking</v>
      </c>
      <c r="BO751" t="str">
        <f ca="1"/>
        <v>Kulo Internet</v>
      </c>
      <c r="BP751">
        <f ca="1"/>
        <v>46788</v>
      </c>
      <c r="BQ751">
        <f ca="1"/>
        <v>-8294.5999999999985</v>
      </c>
      <c r="BR751" t="str">
        <f ca="1"/>
        <v xml:space="preserve"> Credit</v>
      </c>
      <c r="BS751" t="str">
        <f ca="1"/>
        <v>Kulo Internet</v>
      </c>
      <c r="BT751">
        <f ca="1"/>
        <v>46788</v>
      </c>
      <c r="BU751">
        <f ca="1"/>
        <v>41008.86</v>
      </c>
      <c r="BV751" t="str">
        <f ca="1"/>
        <v xml:space="preserve"> Savings</v>
      </c>
      <c r="BW751" t="str">
        <f ca="1"/>
        <v>Kulo Internet</v>
      </c>
      <c r="BX751">
        <f ca="1"/>
        <v>46788</v>
      </c>
      <c r="BY751">
        <f ca="1"/>
        <v>54396.850000000006</v>
      </c>
      <c r="BZ751" t="str">
        <f ca="1"/>
        <v xml:space="preserve"> Net Worth</v>
      </c>
    </row>
    <row r="752" spans="1:78" x14ac:dyDescent="0.25">
      <c r="A752" t="str">
        <f ca="1"/>
        <v>Kulo Internet</v>
      </c>
      <c r="B752" s="8">
        <f ca="1"/>
        <v>46788</v>
      </c>
      <c r="C752" s="107">
        <f ca="1"/>
        <v>1094.850000000007</v>
      </c>
      <c r="D752" t="str">
        <f ca="1"/>
        <v>Acct  1 - US Bank</v>
      </c>
      <c r="F752" t="str">
        <f ca="1"/>
        <v>Cese Phone</v>
      </c>
      <c r="G752" s="8">
        <f ca="1"/>
        <v>46788</v>
      </c>
      <c r="H752" s="107">
        <f ca="1"/>
        <v>18180.590000000004</v>
      </c>
      <c r="I752" s="107">
        <f ca="1"/>
        <v>-8294.5999999999985</v>
      </c>
      <c r="J752" s="107">
        <f ca="1"/>
        <v>41008.86</v>
      </c>
      <c r="K752" s="107">
        <f ca="1"/>
        <v>54254.850000000006</v>
      </c>
      <c r="L752" s="107">
        <f ca="1"/>
        <v>952.85000000000696</v>
      </c>
      <c r="M752" s="107">
        <f ca="1"/>
        <v>17227.739999999998</v>
      </c>
      <c r="N752" s="107">
        <f ca="1"/>
        <v>28832.39</v>
      </c>
      <c r="O752" s="107">
        <f ca="1"/>
        <v>114.43</v>
      </c>
      <c r="P752" s="107">
        <f ca="1"/>
        <v>12062.04</v>
      </c>
      <c r="Q752" s="107">
        <f ca="1"/>
        <v>1122.97</v>
      </c>
      <c r="R752" s="107">
        <f ca="1"/>
        <v>-5145.82</v>
      </c>
      <c r="S752" s="107">
        <f ca="1"/>
        <v>-4271.75</v>
      </c>
      <c r="T752" s="107">
        <f ca="1"/>
        <v>0</v>
      </c>
      <c r="U752" s="107">
        <f ca="1"/>
        <v>3360</v>
      </c>
      <c r="W752" t="str">
        <f ca="1"/>
        <v>Cese Phone</v>
      </c>
      <c r="X752">
        <f ca="1"/>
        <v>46788</v>
      </c>
      <c r="Y752">
        <f ca="1"/>
        <v>952.85000000000696</v>
      </c>
      <c r="Z752" t="str">
        <f ca="1"/>
        <v>Acct  1 - US Bank</v>
      </c>
      <c r="AA752" t="str">
        <f ca="1"/>
        <v>Cese Phone</v>
      </c>
      <c r="AB752">
        <f ca="1"/>
        <v>46788</v>
      </c>
      <c r="AC752">
        <f ca="1"/>
        <v>17227.739999999998</v>
      </c>
      <c r="AD752" t="str">
        <f ca="1"/>
        <v>Acct  2 - Wells Fargo</v>
      </c>
      <c r="AE752" t="str">
        <f ca="1"/>
        <v>Cese Phone</v>
      </c>
      <c r="AF752">
        <f ca="1"/>
        <v>46788</v>
      </c>
      <c r="AG752">
        <f ca="1"/>
        <v>28832.39</v>
      </c>
      <c r="AH752" t="str">
        <f ca="1"/>
        <v>Acct  3 - ADP</v>
      </c>
      <c r="AI752" t="str">
        <f ca="1"/>
        <v>Cese Phone</v>
      </c>
      <c r="AJ752">
        <f ca="1"/>
        <v>46788</v>
      </c>
      <c r="AK752">
        <f ca="1"/>
        <v>114.43</v>
      </c>
      <c r="AL752" t="str">
        <f ca="1"/>
        <v>Acct  4 - Marcus</v>
      </c>
      <c r="AM752" t="str">
        <f ca="1"/>
        <v>Cese Phone</v>
      </c>
      <c r="AN752">
        <f ca="1"/>
        <v>46788</v>
      </c>
      <c r="AO752">
        <f ca="1"/>
        <v>12062.04</v>
      </c>
      <c r="AP752" t="str">
        <f ca="1"/>
        <v>Acct  5 - T.Rowe Price</v>
      </c>
      <c r="AQ752" t="str">
        <f ca="1"/>
        <v>Cese Phone</v>
      </c>
      <c r="AR752">
        <f ca="1"/>
        <v>46788</v>
      </c>
      <c r="AS752">
        <f ca="1"/>
        <v>1122.97</v>
      </c>
      <c r="AT752" t="str">
        <f ca="1"/>
        <v>Acct  6 - Platinum</v>
      </c>
      <c r="AU752" t="str">
        <f ca="1"/>
        <v>Cese Phone</v>
      </c>
      <c r="AV752">
        <f ca="1"/>
        <v>46788</v>
      </c>
      <c r="AW752">
        <f ca="1"/>
        <v>-5145.82</v>
      </c>
      <c r="AX752" t="str">
        <f ca="1"/>
        <v>Acct  7 - Visa Go</v>
      </c>
      <c r="AY752" t="str">
        <f ca="1"/>
        <v>Cese Phone</v>
      </c>
      <c r="AZ752">
        <f ca="1"/>
        <v>46788</v>
      </c>
      <c r="BA752">
        <f ca="1"/>
        <v>-4271.75</v>
      </c>
      <c r="BB752" t="str">
        <f ca="1"/>
        <v>Acct  8 - CareCredit</v>
      </c>
      <c r="BC752" t="str">
        <f ca="1"/>
        <v>Cese Phone</v>
      </c>
      <c r="BD752">
        <f ca="1"/>
        <v>46788</v>
      </c>
      <c r="BE752">
        <f ca="1"/>
        <v>0</v>
      </c>
      <c r="BF752" t="str">
        <f ca="1"/>
        <v>Acct  9 - Costco</v>
      </c>
      <c r="BG752" t="str">
        <f ca="1"/>
        <v>Cese Phone</v>
      </c>
      <c r="BH752">
        <f ca="1"/>
        <v>46788</v>
      </c>
      <c r="BI752">
        <f ca="1"/>
        <v>3360</v>
      </c>
      <c r="BJ752" t="str">
        <f ca="1"/>
        <v xml:space="preserve">Acct 10 - </v>
      </c>
      <c r="BK752" t="str">
        <f ca="1"/>
        <v>Cese Phone</v>
      </c>
      <c r="BL752">
        <f ca="1"/>
        <v>46788</v>
      </c>
      <c r="BM752">
        <f ca="1"/>
        <v>18180.590000000004</v>
      </c>
      <c r="BN752" t="str">
        <f ca="1"/>
        <v xml:space="preserve"> Checking</v>
      </c>
      <c r="BO752" t="str">
        <f ca="1"/>
        <v>Cese Phone</v>
      </c>
      <c r="BP752">
        <f ca="1"/>
        <v>46788</v>
      </c>
      <c r="BQ752">
        <f ca="1"/>
        <v>-8294.5999999999985</v>
      </c>
      <c r="BR752" t="str">
        <f ca="1"/>
        <v xml:space="preserve"> Credit</v>
      </c>
      <c r="BS752" t="str">
        <f ca="1"/>
        <v>Cese Phone</v>
      </c>
      <c r="BT752">
        <f ca="1"/>
        <v>46788</v>
      </c>
      <c r="BU752">
        <f ca="1"/>
        <v>41008.86</v>
      </c>
      <c r="BV752" t="str">
        <f ca="1"/>
        <v xml:space="preserve"> Savings</v>
      </c>
      <c r="BW752" t="str">
        <f ca="1"/>
        <v>Cese Phone</v>
      </c>
      <c r="BX752">
        <f ca="1"/>
        <v>46788</v>
      </c>
      <c r="BY752">
        <f ca="1"/>
        <v>54254.850000000006</v>
      </c>
      <c r="BZ752" t="str">
        <f ca="1"/>
        <v xml:space="preserve"> Net Worth</v>
      </c>
    </row>
    <row r="753" spans="1:78" x14ac:dyDescent="0.25">
      <c r="A753" t="str">
        <f ca="1"/>
        <v>Cese Phone</v>
      </c>
      <c r="B753" s="8">
        <f ca="1"/>
        <v>46788</v>
      </c>
      <c r="C753" s="107">
        <f ca="1"/>
        <v>952.85000000000696</v>
      </c>
      <c r="D753" t="str">
        <f ca="1"/>
        <v>Acct  1 - US Bank</v>
      </c>
      <c r="F753" t="str">
        <f ca="1"/>
        <v>Phone</v>
      </c>
      <c r="G753" s="8">
        <f ca="1"/>
        <v>46788</v>
      </c>
      <c r="H753" s="107">
        <f ca="1"/>
        <v>18029.920000000006</v>
      </c>
      <c r="I753" s="107">
        <f ca="1"/>
        <v>-8294.5999999999985</v>
      </c>
      <c r="J753" s="107">
        <f ca="1"/>
        <v>41008.86</v>
      </c>
      <c r="K753" s="107">
        <f ca="1"/>
        <v>54104.180000000008</v>
      </c>
      <c r="L753" s="107">
        <f ca="1"/>
        <v>802.180000000007</v>
      </c>
      <c r="M753" s="107">
        <f ca="1"/>
        <v>17227.739999999998</v>
      </c>
      <c r="N753" s="107">
        <f ca="1"/>
        <v>28832.39</v>
      </c>
      <c r="O753" s="107">
        <f ca="1"/>
        <v>114.43</v>
      </c>
      <c r="P753" s="107">
        <f ca="1"/>
        <v>12062.04</v>
      </c>
      <c r="Q753" s="107">
        <f ca="1"/>
        <v>1122.97</v>
      </c>
      <c r="R753" s="107">
        <f ca="1"/>
        <v>-5145.82</v>
      </c>
      <c r="S753" s="107">
        <f ca="1"/>
        <v>-4271.75</v>
      </c>
      <c r="T753" s="107">
        <f ca="1"/>
        <v>0</v>
      </c>
      <c r="U753" s="107">
        <f ca="1"/>
        <v>3360</v>
      </c>
      <c r="W753" t="str">
        <f ca="1"/>
        <v>Phone</v>
      </c>
      <c r="X753">
        <f ca="1"/>
        <v>46788</v>
      </c>
      <c r="Y753">
        <f ca="1"/>
        <v>802.180000000007</v>
      </c>
      <c r="Z753" t="str">
        <f ca="1"/>
        <v>Acct  1 - US Bank</v>
      </c>
      <c r="AA753" t="str">
        <f ca="1"/>
        <v>Phone</v>
      </c>
      <c r="AB753">
        <f ca="1"/>
        <v>46788</v>
      </c>
      <c r="AC753">
        <f ca="1"/>
        <v>17227.739999999998</v>
      </c>
      <c r="AD753" t="str">
        <f ca="1"/>
        <v>Acct  2 - Wells Fargo</v>
      </c>
      <c r="AE753" t="str">
        <f ca="1"/>
        <v>Phone</v>
      </c>
      <c r="AF753">
        <f ca="1"/>
        <v>46788</v>
      </c>
      <c r="AG753">
        <f ca="1"/>
        <v>28832.39</v>
      </c>
      <c r="AH753" t="str">
        <f ca="1"/>
        <v>Acct  3 - ADP</v>
      </c>
      <c r="AI753" t="str">
        <f ca="1"/>
        <v>Phone</v>
      </c>
      <c r="AJ753">
        <f ca="1"/>
        <v>46788</v>
      </c>
      <c r="AK753">
        <f ca="1"/>
        <v>114.43</v>
      </c>
      <c r="AL753" t="str">
        <f ca="1"/>
        <v>Acct  4 - Marcus</v>
      </c>
      <c r="AM753" t="str">
        <f ca="1"/>
        <v>Phone</v>
      </c>
      <c r="AN753">
        <f ca="1"/>
        <v>46788</v>
      </c>
      <c r="AO753">
        <f ca="1"/>
        <v>12062.04</v>
      </c>
      <c r="AP753" t="str">
        <f ca="1"/>
        <v>Acct  5 - T.Rowe Price</v>
      </c>
      <c r="AQ753" t="str">
        <f ca="1"/>
        <v>Phone</v>
      </c>
      <c r="AR753">
        <f ca="1"/>
        <v>46788</v>
      </c>
      <c r="AS753">
        <f ca="1"/>
        <v>1122.97</v>
      </c>
      <c r="AT753" t="str">
        <f ca="1"/>
        <v>Acct  6 - Platinum</v>
      </c>
      <c r="AU753" t="str">
        <f ca="1"/>
        <v>Phone</v>
      </c>
      <c r="AV753">
        <f ca="1"/>
        <v>46788</v>
      </c>
      <c r="AW753">
        <f ca="1"/>
        <v>-5145.82</v>
      </c>
      <c r="AX753" t="str">
        <f ca="1"/>
        <v>Acct  7 - Visa Go</v>
      </c>
      <c r="AY753" t="str">
        <f ca="1"/>
        <v>Phone</v>
      </c>
      <c r="AZ753">
        <f ca="1"/>
        <v>46788</v>
      </c>
      <c r="BA753">
        <f ca="1"/>
        <v>-4271.75</v>
      </c>
      <c r="BB753" t="str">
        <f ca="1"/>
        <v>Acct  8 - CareCredit</v>
      </c>
      <c r="BC753" t="str">
        <f ca="1"/>
        <v>Phone</v>
      </c>
      <c r="BD753">
        <f ca="1"/>
        <v>46788</v>
      </c>
      <c r="BE753">
        <f ca="1"/>
        <v>0</v>
      </c>
      <c r="BF753" t="str">
        <f ca="1"/>
        <v>Acct  9 - Costco</v>
      </c>
      <c r="BG753" t="str">
        <f ca="1"/>
        <v>Phone</v>
      </c>
      <c r="BH753">
        <f ca="1"/>
        <v>46788</v>
      </c>
      <c r="BI753">
        <f ca="1"/>
        <v>3360</v>
      </c>
      <c r="BJ753" t="str">
        <f ca="1"/>
        <v xml:space="preserve">Acct 10 - </v>
      </c>
      <c r="BK753" t="str">
        <f ca="1"/>
        <v>Phone</v>
      </c>
      <c r="BL753">
        <f ca="1"/>
        <v>46788</v>
      </c>
      <c r="BM753">
        <f ca="1"/>
        <v>18029.920000000006</v>
      </c>
      <c r="BN753" t="str">
        <f ca="1"/>
        <v xml:space="preserve"> Checking</v>
      </c>
      <c r="BO753" t="str">
        <f ca="1"/>
        <v>Phone</v>
      </c>
      <c r="BP753">
        <f ca="1"/>
        <v>46788</v>
      </c>
      <c r="BQ753">
        <f ca="1"/>
        <v>-8294.5999999999985</v>
      </c>
      <c r="BR753" t="str">
        <f ca="1"/>
        <v xml:space="preserve"> Credit</v>
      </c>
      <c r="BS753" t="str">
        <f ca="1"/>
        <v>Phone</v>
      </c>
      <c r="BT753">
        <f ca="1"/>
        <v>46788</v>
      </c>
      <c r="BU753">
        <f ca="1"/>
        <v>41008.86</v>
      </c>
      <c r="BV753" t="str">
        <f ca="1"/>
        <v xml:space="preserve"> Savings</v>
      </c>
      <c r="BW753" t="str">
        <f ca="1"/>
        <v>Phone</v>
      </c>
      <c r="BX753">
        <f ca="1"/>
        <v>46788</v>
      </c>
      <c r="BY753">
        <f ca="1"/>
        <v>54104.180000000008</v>
      </c>
      <c r="BZ753" t="str">
        <f ca="1"/>
        <v xml:space="preserve"> Net Worth</v>
      </c>
    </row>
    <row r="754" spans="1:78" x14ac:dyDescent="0.25">
      <c r="A754" t="str">
        <f ca="1"/>
        <v>Phone</v>
      </c>
      <c r="B754" s="8">
        <f ca="1"/>
        <v>46788</v>
      </c>
      <c r="C754" s="107">
        <f ca="1"/>
        <v>802.180000000007</v>
      </c>
      <c r="D754" t="str">
        <f ca="1"/>
        <v>Acct  1 - US Bank</v>
      </c>
      <c r="F754" t="str">
        <f ca="1"/>
        <v>Sony</v>
      </c>
      <c r="G754" s="8">
        <f ca="1"/>
        <v>46791</v>
      </c>
      <c r="H754" s="107">
        <f ca="1"/>
        <v>18011.930000000004</v>
      </c>
      <c r="I754" s="107">
        <f ca="1"/>
        <v>-8294.5999999999985</v>
      </c>
      <c r="J754" s="107">
        <f ca="1"/>
        <v>41008.86</v>
      </c>
      <c r="K754" s="107">
        <f ca="1"/>
        <v>54086.19000000001</v>
      </c>
      <c r="L754" s="107">
        <f ca="1"/>
        <v>784.19000000000699</v>
      </c>
      <c r="M754" s="107">
        <f ca="1"/>
        <v>17227.739999999998</v>
      </c>
      <c r="N754" s="107">
        <f ca="1"/>
        <v>28832.39</v>
      </c>
      <c r="O754" s="107">
        <f ca="1"/>
        <v>114.43</v>
      </c>
      <c r="P754" s="107">
        <f ca="1"/>
        <v>12062.04</v>
      </c>
      <c r="Q754" s="107">
        <f ca="1"/>
        <v>1122.97</v>
      </c>
      <c r="R754" s="107">
        <f ca="1"/>
        <v>-5145.82</v>
      </c>
      <c r="S754" s="107">
        <f ca="1"/>
        <v>-4271.75</v>
      </c>
      <c r="T754" s="107">
        <f ca="1"/>
        <v>0</v>
      </c>
      <c r="U754" s="107">
        <f ca="1"/>
        <v>3360</v>
      </c>
      <c r="W754" t="str">
        <f ca="1"/>
        <v>Sony</v>
      </c>
      <c r="X754">
        <f ca="1"/>
        <v>46791</v>
      </c>
      <c r="Y754">
        <f ca="1"/>
        <v>784.19000000000699</v>
      </c>
      <c r="Z754" t="str">
        <f ca="1"/>
        <v>Acct  1 - US Bank</v>
      </c>
      <c r="AA754" t="str">
        <f ca="1"/>
        <v>Sony</v>
      </c>
      <c r="AB754">
        <f ca="1"/>
        <v>46791</v>
      </c>
      <c r="AC754">
        <f ca="1"/>
        <v>17227.739999999998</v>
      </c>
      <c r="AD754" t="str">
        <f ca="1"/>
        <v>Acct  2 - Wells Fargo</v>
      </c>
      <c r="AE754" t="str">
        <f ca="1"/>
        <v>Sony</v>
      </c>
      <c r="AF754">
        <f ca="1"/>
        <v>46791</v>
      </c>
      <c r="AG754">
        <f ca="1"/>
        <v>28832.39</v>
      </c>
      <c r="AH754" t="str">
        <f ca="1"/>
        <v>Acct  3 - ADP</v>
      </c>
      <c r="AI754" t="str">
        <f ca="1"/>
        <v>Sony</v>
      </c>
      <c r="AJ754">
        <f ca="1"/>
        <v>46791</v>
      </c>
      <c r="AK754">
        <f ca="1"/>
        <v>114.43</v>
      </c>
      <c r="AL754" t="str">
        <f ca="1"/>
        <v>Acct  4 - Marcus</v>
      </c>
      <c r="AM754" t="str">
        <f ca="1"/>
        <v>Sony</v>
      </c>
      <c r="AN754">
        <f ca="1"/>
        <v>46791</v>
      </c>
      <c r="AO754">
        <f ca="1"/>
        <v>12062.04</v>
      </c>
      <c r="AP754" t="str">
        <f ca="1"/>
        <v>Acct  5 - T.Rowe Price</v>
      </c>
      <c r="AQ754" t="str">
        <f ca="1"/>
        <v>Sony</v>
      </c>
      <c r="AR754">
        <f ca="1"/>
        <v>46791</v>
      </c>
      <c r="AS754">
        <f ca="1"/>
        <v>1122.97</v>
      </c>
      <c r="AT754" t="str">
        <f ca="1"/>
        <v>Acct  6 - Platinum</v>
      </c>
      <c r="AU754" t="str">
        <f ca="1"/>
        <v>Sony</v>
      </c>
      <c r="AV754">
        <f ca="1"/>
        <v>46791</v>
      </c>
      <c r="AW754">
        <f ca="1"/>
        <v>-5145.82</v>
      </c>
      <c r="AX754" t="str">
        <f ca="1"/>
        <v>Acct  7 - Visa Go</v>
      </c>
      <c r="AY754" t="str">
        <f ca="1"/>
        <v>Sony</v>
      </c>
      <c r="AZ754">
        <f ca="1"/>
        <v>46791</v>
      </c>
      <c r="BA754">
        <f ca="1"/>
        <v>-4271.75</v>
      </c>
      <c r="BB754" t="str">
        <f ca="1"/>
        <v>Acct  8 - CareCredit</v>
      </c>
      <c r="BC754" t="str">
        <f ca="1"/>
        <v>Sony</v>
      </c>
      <c r="BD754">
        <f ca="1"/>
        <v>46791</v>
      </c>
      <c r="BE754">
        <f ca="1"/>
        <v>0</v>
      </c>
      <c r="BF754" t="str">
        <f ca="1"/>
        <v>Acct  9 - Costco</v>
      </c>
      <c r="BG754" t="str">
        <f ca="1"/>
        <v>Sony</v>
      </c>
      <c r="BH754">
        <f ca="1"/>
        <v>46791</v>
      </c>
      <c r="BI754">
        <f ca="1"/>
        <v>3360</v>
      </c>
      <c r="BJ754" t="str">
        <f ca="1"/>
        <v xml:space="preserve">Acct 10 - </v>
      </c>
      <c r="BK754" t="str">
        <f ca="1"/>
        <v>Sony</v>
      </c>
      <c r="BL754">
        <f ca="1"/>
        <v>46791</v>
      </c>
      <c r="BM754">
        <f ca="1"/>
        <v>18011.930000000004</v>
      </c>
      <c r="BN754" t="str">
        <f ca="1"/>
        <v xml:space="preserve"> Checking</v>
      </c>
      <c r="BO754" t="str">
        <f ca="1"/>
        <v>Sony</v>
      </c>
      <c r="BP754">
        <f ca="1"/>
        <v>46791</v>
      </c>
      <c r="BQ754">
        <f ca="1"/>
        <v>-8294.5999999999985</v>
      </c>
      <c r="BR754" t="str">
        <f ca="1"/>
        <v xml:space="preserve"> Credit</v>
      </c>
      <c r="BS754" t="str">
        <f ca="1"/>
        <v>Sony</v>
      </c>
      <c r="BT754">
        <f ca="1"/>
        <v>46791</v>
      </c>
      <c r="BU754">
        <f ca="1"/>
        <v>41008.86</v>
      </c>
      <c r="BV754" t="str">
        <f ca="1"/>
        <v xml:space="preserve"> Savings</v>
      </c>
      <c r="BW754" t="str">
        <f ca="1"/>
        <v>Sony</v>
      </c>
      <c r="BX754">
        <f ca="1"/>
        <v>46791</v>
      </c>
      <c r="BY754">
        <f ca="1"/>
        <v>54086.19000000001</v>
      </c>
      <c r="BZ754" t="str">
        <f ca="1"/>
        <v xml:space="preserve"> Net Worth</v>
      </c>
    </row>
    <row r="755" spans="1:78" x14ac:dyDescent="0.25">
      <c r="A755" t="str">
        <f ca="1"/>
        <v>Sony</v>
      </c>
      <c r="B755" s="8">
        <f ca="1"/>
        <v>46791</v>
      </c>
      <c r="C755" s="107">
        <f ca="1"/>
        <v>784.19000000000699</v>
      </c>
      <c r="D755" t="str">
        <f ca="1"/>
        <v>Acct  1 - US Bank</v>
      </c>
      <c r="F755" t="str">
        <f ca="1"/>
        <v>Phone Insurance</v>
      </c>
      <c r="G755" s="8">
        <f ca="1"/>
        <v>46791</v>
      </c>
      <c r="H755" s="107">
        <f ca="1"/>
        <v>18003.930000000004</v>
      </c>
      <c r="I755" s="107">
        <f ca="1"/>
        <v>-8294.5999999999985</v>
      </c>
      <c r="J755" s="107">
        <f ca="1"/>
        <v>41008.86</v>
      </c>
      <c r="K755" s="107">
        <f ca="1"/>
        <v>54078.19000000001</v>
      </c>
      <c r="L755" s="107">
        <f ca="1"/>
        <v>776.19000000000699</v>
      </c>
      <c r="M755" s="107">
        <f ca="1"/>
        <v>17227.739999999998</v>
      </c>
      <c r="N755" s="107">
        <f ca="1"/>
        <v>28832.39</v>
      </c>
      <c r="O755" s="107">
        <f ca="1"/>
        <v>114.43</v>
      </c>
      <c r="P755" s="107">
        <f ca="1"/>
        <v>12062.04</v>
      </c>
      <c r="Q755" s="107">
        <f ca="1"/>
        <v>1122.97</v>
      </c>
      <c r="R755" s="107">
        <f ca="1"/>
        <v>-5145.82</v>
      </c>
      <c r="S755" s="107">
        <f ca="1"/>
        <v>-4271.75</v>
      </c>
      <c r="T755" s="107">
        <f ca="1"/>
        <v>0</v>
      </c>
      <c r="U755" s="107">
        <f ca="1"/>
        <v>3360</v>
      </c>
      <c r="W755" t="str">
        <f ca="1"/>
        <v>Phone Insurance</v>
      </c>
      <c r="X755">
        <f ca="1"/>
        <v>46791</v>
      </c>
      <c r="Y755">
        <f ca="1"/>
        <v>776.19000000000699</v>
      </c>
      <c r="Z755" t="str">
        <f ca="1"/>
        <v>Acct  1 - US Bank</v>
      </c>
      <c r="AA755" t="str">
        <f ca="1"/>
        <v>Phone Insurance</v>
      </c>
      <c r="AB755">
        <f ca="1"/>
        <v>46791</v>
      </c>
      <c r="AC755">
        <f ca="1"/>
        <v>17227.739999999998</v>
      </c>
      <c r="AD755" t="str">
        <f ca="1"/>
        <v>Acct  2 - Wells Fargo</v>
      </c>
      <c r="AE755" t="str">
        <f ca="1"/>
        <v>Phone Insurance</v>
      </c>
      <c r="AF755">
        <f ca="1"/>
        <v>46791</v>
      </c>
      <c r="AG755">
        <f ca="1"/>
        <v>28832.39</v>
      </c>
      <c r="AH755" t="str">
        <f ca="1"/>
        <v>Acct  3 - ADP</v>
      </c>
      <c r="AI755" t="str">
        <f ca="1"/>
        <v>Phone Insurance</v>
      </c>
      <c r="AJ755">
        <f ca="1"/>
        <v>46791</v>
      </c>
      <c r="AK755">
        <f ca="1"/>
        <v>114.43</v>
      </c>
      <c r="AL755" t="str">
        <f ca="1"/>
        <v>Acct  4 - Marcus</v>
      </c>
      <c r="AM755" t="str">
        <f ca="1"/>
        <v>Phone Insurance</v>
      </c>
      <c r="AN755">
        <f ca="1"/>
        <v>46791</v>
      </c>
      <c r="AO755">
        <f ca="1"/>
        <v>12062.04</v>
      </c>
      <c r="AP755" t="str">
        <f ca="1"/>
        <v>Acct  5 - T.Rowe Price</v>
      </c>
      <c r="AQ755" t="str">
        <f ca="1"/>
        <v>Phone Insurance</v>
      </c>
      <c r="AR755">
        <f ca="1"/>
        <v>46791</v>
      </c>
      <c r="AS755">
        <f ca="1"/>
        <v>1122.97</v>
      </c>
      <c r="AT755" t="str">
        <f ca="1"/>
        <v>Acct  6 - Platinum</v>
      </c>
      <c r="AU755" t="str">
        <f ca="1"/>
        <v>Phone Insurance</v>
      </c>
      <c r="AV755">
        <f ca="1"/>
        <v>46791</v>
      </c>
      <c r="AW755">
        <f ca="1"/>
        <v>-5145.82</v>
      </c>
      <c r="AX755" t="str">
        <f ca="1"/>
        <v>Acct  7 - Visa Go</v>
      </c>
      <c r="AY755" t="str">
        <f ca="1"/>
        <v>Phone Insurance</v>
      </c>
      <c r="AZ755">
        <f ca="1"/>
        <v>46791</v>
      </c>
      <c r="BA755">
        <f ca="1"/>
        <v>-4271.75</v>
      </c>
      <c r="BB755" t="str">
        <f ca="1"/>
        <v>Acct  8 - CareCredit</v>
      </c>
      <c r="BC755" t="str">
        <f ca="1"/>
        <v>Phone Insurance</v>
      </c>
      <c r="BD755">
        <f ca="1"/>
        <v>46791</v>
      </c>
      <c r="BE755">
        <f ca="1"/>
        <v>0</v>
      </c>
      <c r="BF755" t="str">
        <f ca="1"/>
        <v>Acct  9 - Costco</v>
      </c>
      <c r="BG755" t="str">
        <f ca="1"/>
        <v>Phone Insurance</v>
      </c>
      <c r="BH755">
        <f ca="1"/>
        <v>46791</v>
      </c>
      <c r="BI755">
        <f ca="1"/>
        <v>3360</v>
      </c>
      <c r="BJ755" t="str">
        <f ca="1"/>
        <v xml:space="preserve">Acct 10 - </v>
      </c>
      <c r="BK755" t="str">
        <f ca="1"/>
        <v>Phone Insurance</v>
      </c>
      <c r="BL755">
        <f ca="1"/>
        <v>46791</v>
      </c>
      <c r="BM755">
        <f ca="1"/>
        <v>18003.930000000004</v>
      </c>
      <c r="BN755" t="str">
        <f ca="1"/>
        <v xml:space="preserve"> Checking</v>
      </c>
      <c r="BO755" t="str">
        <f ca="1"/>
        <v>Phone Insurance</v>
      </c>
      <c r="BP755">
        <f ca="1"/>
        <v>46791</v>
      </c>
      <c r="BQ755">
        <f ca="1"/>
        <v>-8294.5999999999985</v>
      </c>
      <c r="BR755" t="str">
        <f ca="1"/>
        <v xml:space="preserve"> Credit</v>
      </c>
      <c r="BS755" t="str">
        <f ca="1"/>
        <v>Phone Insurance</v>
      </c>
      <c r="BT755">
        <f ca="1"/>
        <v>46791</v>
      </c>
      <c r="BU755">
        <f ca="1"/>
        <v>41008.86</v>
      </c>
      <c r="BV755" t="str">
        <f ca="1"/>
        <v xml:space="preserve"> Savings</v>
      </c>
      <c r="BW755" t="str">
        <f ca="1"/>
        <v>Phone Insurance</v>
      </c>
      <c r="BX755">
        <f ca="1"/>
        <v>46791</v>
      </c>
      <c r="BY755">
        <f ca="1"/>
        <v>54078.19000000001</v>
      </c>
      <c r="BZ755" t="str">
        <f ca="1"/>
        <v xml:space="preserve"> Net Worth</v>
      </c>
    </row>
    <row r="756" spans="1:78" x14ac:dyDescent="0.25">
      <c r="A756" t="str">
        <f ca="1"/>
        <v>Phone Insurance</v>
      </c>
      <c r="B756" s="8">
        <f ca="1"/>
        <v>46791</v>
      </c>
      <c r="C756" s="107">
        <f ca="1"/>
        <v>776.19000000000699</v>
      </c>
      <c r="D756" t="str">
        <f ca="1"/>
        <v>Acct  1 - US Bank</v>
      </c>
      <c r="F756" t="str">
        <f ca="1"/>
        <v>Amazon</v>
      </c>
      <c r="G756" s="8">
        <f ca="1"/>
        <v>46792</v>
      </c>
      <c r="H756" s="107">
        <f ca="1"/>
        <v>17987.780000000006</v>
      </c>
      <c r="I756" s="107">
        <f ca="1"/>
        <v>-8294.5999999999985</v>
      </c>
      <c r="J756" s="107">
        <f ca="1"/>
        <v>41008.86</v>
      </c>
      <c r="K756" s="107">
        <f ca="1"/>
        <v>54062.040000000008</v>
      </c>
      <c r="L756" s="107">
        <f ca="1"/>
        <v>760.04000000000701</v>
      </c>
      <c r="M756" s="107">
        <f ca="1"/>
        <v>17227.739999999998</v>
      </c>
      <c r="N756" s="107">
        <f ca="1"/>
        <v>28832.39</v>
      </c>
      <c r="O756" s="107">
        <f ca="1"/>
        <v>114.43</v>
      </c>
      <c r="P756" s="107">
        <f ca="1"/>
        <v>12062.04</v>
      </c>
      <c r="Q756" s="107">
        <f ca="1"/>
        <v>1122.97</v>
      </c>
      <c r="R756" s="107">
        <f ca="1"/>
        <v>-5145.82</v>
      </c>
      <c r="S756" s="107">
        <f ca="1"/>
        <v>-4271.75</v>
      </c>
      <c r="T756" s="107">
        <f ca="1"/>
        <v>0</v>
      </c>
      <c r="U756" s="107">
        <f ca="1"/>
        <v>3360</v>
      </c>
      <c r="W756" t="str">
        <f ca="1"/>
        <v>Amazon</v>
      </c>
      <c r="X756">
        <f ca="1"/>
        <v>46792</v>
      </c>
      <c r="Y756">
        <f ca="1"/>
        <v>760.04000000000701</v>
      </c>
      <c r="Z756" t="str">
        <f ca="1"/>
        <v>Acct  1 - US Bank</v>
      </c>
      <c r="AA756" t="str">
        <f ca="1"/>
        <v>Amazon</v>
      </c>
      <c r="AB756">
        <f ca="1"/>
        <v>46792</v>
      </c>
      <c r="AC756">
        <f ca="1"/>
        <v>17227.739999999998</v>
      </c>
      <c r="AD756" t="str">
        <f ca="1"/>
        <v>Acct  2 - Wells Fargo</v>
      </c>
      <c r="AE756" t="str">
        <f ca="1"/>
        <v>Amazon</v>
      </c>
      <c r="AF756">
        <f ca="1"/>
        <v>46792</v>
      </c>
      <c r="AG756">
        <f ca="1"/>
        <v>28832.39</v>
      </c>
      <c r="AH756" t="str">
        <f ca="1"/>
        <v>Acct  3 - ADP</v>
      </c>
      <c r="AI756" t="str">
        <f ca="1"/>
        <v>Amazon</v>
      </c>
      <c r="AJ756">
        <f ca="1"/>
        <v>46792</v>
      </c>
      <c r="AK756">
        <f ca="1"/>
        <v>114.43</v>
      </c>
      <c r="AL756" t="str">
        <f ca="1"/>
        <v>Acct  4 - Marcus</v>
      </c>
      <c r="AM756" t="str">
        <f ca="1"/>
        <v>Amazon</v>
      </c>
      <c r="AN756">
        <f ca="1"/>
        <v>46792</v>
      </c>
      <c r="AO756">
        <f ca="1"/>
        <v>12062.04</v>
      </c>
      <c r="AP756" t="str">
        <f ca="1"/>
        <v>Acct  5 - T.Rowe Price</v>
      </c>
      <c r="AQ756" t="str">
        <f ca="1"/>
        <v>Amazon</v>
      </c>
      <c r="AR756">
        <f ca="1"/>
        <v>46792</v>
      </c>
      <c r="AS756">
        <f ca="1"/>
        <v>1122.97</v>
      </c>
      <c r="AT756" t="str">
        <f ca="1"/>
        <v>Acct  6 - Platinum</v>
      </c>
      <c r="AU756" t="str">
        <f ca="1"/>
        <v>Amazon</v>
      </c>
      <c r="AV756">
        <f ca="1"/>
        <v>46792</v>
      </c>
      <c r="AW756">
        <f ca="1"/>
        <v>-5145.82</v>
      </c>
      <c r="AX756" t="str">
        <f ca="1"/>
        <v>Acct  7 - Visa Go</v>
      </c>
      <c r="AY756" t="str">
        <f ca="1"/>
        <v>Amazon</v>
      </c>
      <c r="AZ756">
        <f ca="1"/>
        <v>46792</v>
      </c>
      <c r="BA756">
        <f ca="1"/>
        <v>-4271.75</v>
      </c>
      <c r="BB756" t="str">
        <f ca="1"/>
        <v>Acct  8 - CareCredit</v>
      </c>
      <c r="BC756" t="str">
        <f ca="1"/>
        <v>Amazon</v>
      </c>
      <c r="BD756">
        <f ca="1"/>
        <v>46792</v>
      </c>
      <c r="BE756">
        <f ca="1"/>
        <v>0</v>
      </c>
      <c r="BF756" t="str">
        <f ca="1"/>
        <v>Acct  9 - Costco</v>
      </c>
      <c r="BG756" t="str">
        <f ca="1"/>
        <v>Amazon</v>
      </c>
      <c r="BH756">
        <f ca="1"/>
        <v>46792</v>
      </c>
      <c r="BI756">
        <f ca="1"/>
        <v>3360</v>
      </c>
      <c r="BJ756" t="str">
        <f ca="1"/>
        <v xml:space="preserve">Acct 10 - </v>
      </c>
      <c r="BK756" t="str">
        <f ca="1"/>
        <v>Amazon</v>
      </c>
      <c r="BL756">
        <f ca="1"/>
        <v>46792</v>
      </c>
      <c r="BM756">
        <f ca="1"/>
        <v>17987.780000000006</v>
      </c>
      <c r="BN756" t="str">
        <f ca="1"/>
        <v xml:space="preserve"> Checking</v>
      </c>
      <c r="BO756" t="str">
        <f ca="1"/>
        <v>Amazon</v>
      </c>
      <c r="BP756">
        <f ca="1"/>
        <v>46792</v>
      </c>
      <c r="BQ756">
        <f ca="1"/>
        <v>-8294.5999999999985</v>
      </c>
      <c r="BR756" t="str">
        <f ca="1"/>
        <v xml:space="preserve"> Credit</v>
      </c>
      <c r="BS756" t="str">
        <f ca="1"/>
        <v>Amazon</v>
      </c>
      <c r="BT756">
        <f ca="1"/>
        <v>46792</v>
      </c>
      <c r="BU756">
        <f ca="1"/>
        <v>41008.86</v>
      </c>
      <c r="BV756" t="str">
        <f ca="1"/>
        <v xml:space="preserve"> Savings</v>
      </c>
      <c r="BW756" t="str">
        <f ca="1"/>
        <v>Amazon</v>
      </c>
      <c r="BX756">
        <f ca="1"/>
        <v>46792</v>
      </c>
      <c r="BY756">
        <f ca="1"/>
        <v>54062.040000000008</v>
      </c>
      <c r="BZ756" t="str">
        <f ca="1"/>
        <v xml:space="preserve"> Net Worth</v>
      </c>
    </row>
    <row r="757" spans="1:78" x14ac:dyDescent="0.25">
      <c r="A757" t="str">
        <f ca="1"/>
        <v>Amazon</v>
      </c>
      <c r="B757" s="8">
        <f ca="1"/>
        <v>46792</v>
      </c>
      <c r="C757" s="107">
        <f ca="1"/>
        <v>760.04000000000701</v>
      </c>
      <c r="D757" t="str">
        <f ca="1"/>
        <v>Acct  1 - US Bank</v>
      </c>
      <c r="F757" t="str">
        <f ca="1"/>
        <v>Paycheck</v>
      </c>
      <c r="G757" s="8">
        <f ca="1"/>
        <v>46794</v>
      </c>
      <c r="H757" s="107">
        <f ca="1"/>
        <v>19587.780000000006</v>
      </c>
      <c r="I757" s="107">
        <f ca="1"/>
        <v>-8294.5999999999985</v>
      </c>
      <c r="J757" s="107">
        <f ca="1"/>
        <v>41008.86</v>
      </c>
      <c r="K757" s="107">
        <f ca="1"/>
        <v>55662.040000000008</v>
      </c>
      <c r="L757" s="107">
        <f ca="1"/>
        <v>1900.040000000007</v>
      </c>
      <c r="M757" s="107">
        <f ca="1"/>
        <v>17687.739999999998</v>
      </c>
      <c r="N757" s="107">
        <f ca="1"/>
        <v>28832.39</v>
      </c>
      <c r="O757" s="107">
        <f ca="1"/>
        <v>114.43</v>
      </c>
      <c r="P757" s="107">
        <f ca="1"/>
        <v>12062.04</v>
      </c>
      <c r="Q757" s="107">
        <f ca="1"/>
        <v>1122.97</v>
      </c>
      <c r="R757" s="107">
        <f ca="1"/>
        <v>-5145.82</v>
      </c>
      <c r="S757" s="107">
        <f ca="1"/>
        <v>-4271.75</v>
      </c>
      <c r="T757" s="107">
        <f ca="1"/>
        <v>0</v>
      </c>
      <c r="U757" s="107">
        <f ca="1"/>
        <v>3360</v>
      </c>
      <c r="W757" t="str">
        <f ca="1"/>
        <v>Paycheck</v>
      </c>
      <c r="X757">
        <f ca="1"/>
        <v>46794</v>
      </c>
      <c r="Y757">
        <f ca="1"/>
        <v>1900.040000000007</v>
      </c>
      <c r="Z757" t="str">
        <f ca="1"/>
        <v>Acct  1 - US Bank</v>
      </c>
      <c r="AA757" t="str">
        <f ca="1"/>
        <v>Paycheck</v>
      </c>
      <c r="AB757">
        <f ca="1"/>
        <v>46794</v>
      </c>
      <c r="AC757">
        <f ca="1"/>
        <v>17687.739999999998</v>
      </c>
      <c r="AD757" t="str">
        <f ca="1"/>
        <v>Acct  2 - Wells Fargo</v>
      </c>
      <c r="AE757" t="str">
        <f ca="1"/>
        <v>Paycheck</v>
      </c>
      <c r="AF757">
        <f ca="1"/>
        <v>46794</v>
      </c>
      <c r="AG757">
        <f ca="1"/>
        <v>28832.39</v>
      </c>
      <c r="AH757" t="str">
        <f ca="1"/>
        <v>Acct  3 - ADP</v>
      </c>
      <c r="AI757" t="str">
        <f ca="1"/>
        <v>Paycheck</v>
      </c>
      <c r="AJ757">
        <f ca="1"/>
        <v>46794</v>
      </c>
      <c r="AK757">
        <f ca="1"/>
        <v>114.43</v>
      </c>
      <c r="AL757" t="str">
        <f ca="1"/>
        <v>Acct  4 - Marcus</v>
      </c>
      <c r="AM757" t="str">
        <f ca="1"/>
        <v>Paycheck</v>
      </c>
      <c r="AN757">
        <f ca="1"/>
        <v>46794</v>
      </c>
      <c r="AO757">
        <f ca="1"/>
        <v>12062.04</v>
      </c>
      <c r="AP757" t="str">
        <f ca="1"/>
        <v>Acct  5 - T.Rowe Price</v>
      </c>
      <c r="AQ757" t="str">
        <f ca="1"/>
        <v>Paycheck</v>
      </c>
      <c r="AR757">
        <f ca="1"/>
        <v>46794</v>
      </c>
      <c r="AS757">
        <f ca="1"/>
        <v>1122.97</v>
      </c>
      <c r="AT757" t="str">
        <f ca="1"/>
        <v>Acct  6 - Platinum</v>
      </c>
      <c r="AU757" t="str">
        <f ca="1"/>
        <v>Paycheck</v>
      </c>
      <c r="AV757">
        <f ca="1"/>
        <v>46794</v>
      </c>
      <c r="AW757">
        <f ca="1"/>
        <v>-5145.82</v>
      </c>
      <c r="AX757" t="str">
        <f ca="1"/>
        <v>Acct  7 - Visa Go</v>
      </c>
      <c r="AY757" t="str">
        <f ca="1"/>
        <v>Paycheck</v>
      </c>
      <c r="AZ757">
        <f ca="1"/>
        <v>46794</v>
      </c>
      <c r="BA757">
        <f ca="1"/>
        <v>-4271.75</v>
      </c>
      <c r="BB757" t="str">
        <f ca="1"/>
        <v>Acct  8 - CareCredit</v>
      </c>
      <c r="BC757" t="str">
        <f ca="1"/>
        <v>Paycheck</v>
      </c>
      <c r="BD757">
        <f ca="1"/>
        <v>46794</v>
      </c>
      <c r="BE757">
        <f ca="1"/>
        <v>0</v>
      </c>
      <c r="BF757" t="str">
        <f ca="1"/>
        <v>Acct  9 - Costco</v>
      </c>
      <c r="BG757" t="str">
        <f ca="1"/>
        <v>Paycheck</v>
      </c>
      <c r="BH757">
        <f ca="1"/>
        <v>46794</v>
      </c>
      <c r="BI757">
        <f ca="1"/>
        <v>3360</v>
      </c>
      <c r="BJ757" t="str">
        <f ca="1"/>
        <v xml:space="preserve">Acct 10 - </v>
      </c>
      <c r="BK757" t="str">
        <f ca="1"/>
        <v>Paycheck</v>
      </c>
      <c r="BL757">
        <f ca="1"/>
        <v>46794</v>
      </c>
      <c r="BM757">
        <f ca="1"/>
        <v>19587.780000000006</v>
      </c>
      <c r="BN757" t="str">
        <f ca="1"/>
        <v xml:space="preserve"> Checking</v>
      </c>
      <c r="BO757" t="str">
        <f ca="1"/>
        <v>Paycheck</v>
      </c>
      <c r="BP757">
        <f ca="1"/>
        <v>46794</v>
      </c>
      <c r="BQ757">
        <f ca="1"/>
        <v>-8294.5999999999985</v>
      </c>
      <c r="BR757" t="str">
        <f ca="1"/>
        <v xml:space="preserve"> Credit</v>
      </c>
      <c r="BS757" t="str">
        <f ca="1"/>
        <v>Paycheck</v>
      </c>
      <c r="BT757">
        <f ca="1"/>
        <v>46794</v>
      </c>
      <c r="BU757">
        <f ca="1"/>
        <v>41008.86</v>
      </c>
      <c r="BV757" t="str">
        <f ca="1"/>
        <v xml:space="preserve"> Savings</v>
      </c>
      <c r="BW757" t="str">
        <f ca="1"/>
        <v>Paycheck</v>
      </c>
      <c r="BX757">
        <f ca="1"/>
        <v>46794</v>
      </c>
      <c r="BY757">
        <f ca="1"/>
        <v>55662.040000000008</v>
      </c>
      <c r="BZ757" t="str">
        <f ca="1"/>
        <v xml:space="preserve"> Net Worth</v>
      </c>
    </row>
    <row r="758" spans="1:78" x14ac:dyDescent="0.25">
      <c r="A758" t="str">
        <f ca="1"/>
        <v>Paycheck</v>
      </c>
      <c r="B758" s="8">
        <f ca="1"/>
        <v>46794</v>
      </c>
      <c r="C758" s="107">
        <f ca="1"/>
        <v>1900.040000000007</v>
      </c>
      <c r="D758" t="str">
        <f ca="1"/>
        <v>Acct  1 - US Bank</v>
      </c>
      <c r="F758" t="str">
        <f ca="1"/>
        <v>Ameritas</v>
      </c>
      <c r="G758" s="8">
        <f ca="1"/>
        <v>46794</v>
      </c>
      <c r="H758" s="107">
        <f ca="1"/>
        <v>19587.780000000006</v>
      </c>
      <c r="I758" s="107">
        <f ca="1"/>
        <v>-8294.5999999999985</v>
      </c>
      <c r="J758" s="107">
        <f ca="1"/>
        <v>41120.86</v>
      </c>
      <c r="K758" s="107">
        <f ca="1"/>
        <v>55774.040000000008</v>
      </c>
      <c r="L758" s="107">
        <f ca="1"/>
        <v>1900.040000000007</v>
      </c>
      <c r="M758" s="107">
        <f ca="1"/>
        <v>17687.739999999998</v>
      </c>
      <c r="N758" s="107">
        <f ca="1"/>
        <v>28944.39</v>
      </c>
      <c r="O758" s="107">
        <f ca="1"/>
        <v>114.43</v>
      </c>
      <c r="P758" s="107">
        <f ca="1"/>
        <v>12062.04</v>
      </c>
      <c r="Q758" s="107">
        <f ca="1"/>
        <v>1122.97</v>
      </c>
      <c r="R758" s="107">
        <f ca="1"/>
        <v>-5145.82</v>
      </c>
      <c r="S758" s="107">
        <f ca="1"/>
        <v>-4271.75</v>
      </c>
      <c r="T758" s="107">
        <f ca="1"/>
        <v>0</v>
      </c>
      <c r="U758" s="107">
        <f ca="1"/>
        <v>3360</v>
      </c>
      <c r="W758" t="str">
        <f ca="1"/>
        <v>Ameritas</v>
      </c>
      <c r="X758">
        <f ca="1"/>
        <v>46794</v>
      </c>
      <c r="Y758">
        <f ca="1"/>
        <v>1900.040000000007</v>
      </c>
      <c r="Z758" t="str">
        <f ca="1"/>
        <v>Acct  1 - US Bank</v>
      </c>
      <c r="AA758" t="str">
        <f ca="1"/>
        <v>Ameritas</v>
      </c>
      <c r="AB758">
        <f ca="1"/>
        <v>46794</v>
      </c>
      <c r="AC758">
        <f ca="1"/>
        <v>17687.739999999998</v>
      </c>
      <c r="AD758" t="str">
        <f ca="1"/>
        <v>Acct  2 - Wells Fargo</v>
      </c>
      <c r="AE758" t="str">
        <f ca="1"/>
        <v>Ameritas</v>
      </c>
      <c r="AF758">
        <f ca="1"/>
        <v>46794</v>
      </c>
      <c r="AG758">
        <f ca="1"/>
        <v>28944.39</v>
      </c>
      <c r="AH758" t="str">
        <f ca="1"/>
        <v>Acct  3 - ADP</v>
      </c>
      <c r="AI758" t="str">
        <f ca="1"/>
        <v>Ameritas</v>
      </c>
      <c r="AJ758">
        <f ca="1"/>
        <v>46794</v>
      </c>
      <c r="AK758">
        <f ca="1"/>
        <v>114.43</v>
      </c>
      <c r="AL758" t="str">
        <f ca="1"/>
        <v>Acct  4 - Marcus</v>
      </c>
      <c r="AM758" t="str">
        <f ca="1"/>
        <v>Ameritas</v>
      </c>
      <c r="AN758">
        <f ca="1"/>
        <v>46794</v>
      </c>
      <c r="AO758">
        <f ca="1"/>
        <v>12062.04</v>
      </c>
      <c r="AP758" t="str">
        <f ca="1"/>
        <v>Acct  5 - T.Rowe Price</v>
      </c>
      <c r="AQ758" t="str">
        <f ca="1"/>
        <v>Ameritas</v>
      </c>
      <c r="AR758">
        <f ca="1"/>
        <v>46794</v>
      </c>
      <c r="AS758">
        <f ca="1"/>
        <v>1122.97</v>
      </c>
      <c r="AT758" t="str">
        <f ca="1"/>
        <v>Acct  6 - Platinum</v>
      </c>
      <c r="AU758" t="str">
        <f ca="1"/>
        <v>Ameritas</v>
      </c>
      <c r="AV758">
        <f ca="1"/>
        <v>46794</v>
      </c>
      <c r="AW758">
        <f ca="1"/>
        <v>-5145.82</v>
      </c>
      <c r="AX758" t="str">
        <f ca="1"/>
        <v>Acct  7 - Visa Go</v>
      </c>
      <c r="AY758" t="str">
        <f ca="1"/>
        <v>Ameritas</v>
      </c>
      <c r="AZ758">
        <f ca="1"/>
        <v>46794</v>
      </c>
      <c r="BA758">
        <f ca="1"/>
        <v>-4271.75</v>
      </c>
      <c r="BB758" t="str">
        <f ca="1"/>
        <v>Acct  8 - CareCredit</v>
      </c>
      <c r="BC758" t="str">
        <f ca="1"/>
        <v>Ameritas</v>
      </c>
      <c r="BD758">
        <f ca="1"/>
        <v>46794</v>
      </c>
      <c r="BE758">
        <f ca="1"/>
        <v>0</v>
      </c>
      <c r="BF758" t="str">
        <f ca="1"/>
        <v>Acct  9 - Costco</v>
      </c>
      <c r="BG758" t="str">
        <f ca="1"/>
        <v>Ameritas</v>
      </c>
      <c r="BH758">
        <f ca="1"/>
        <v>46794</v>
      </c>
      <c r="BI758">
        <f ca="1"/>
        <v>3360</v>
      </c>
      <c r="BJ758" t="str">
        <f ca="1"/>
        <v xml:space="preserve">Acct 10 - </v>
      </c>
      <c r="BK758" t="str">
        <f ca="1"/>
        <v>Ameritas</v>
      </c>
      <c r="BL758">
        <f ca="1"/>
        <v>46794</v>
      </c>
      <c r="BM758">
        <f ca="1"/>
        <v>19587.780000000006</v>
      </c>
      <c r="BN758" t="str">
        <f ca="1"/>
        <v xml:space="preserve"> Checking</v>
      </c>
      <c r="BO758" t="str">
        <f ca="1"/>
        <v>Ameritas</v>
      </c>
      <c r="BP758">
        <f ca="1"/>
        <v>46794</v>
      </c>
      <c r="BQ758">
        <f ca="1"/>
        <v>-8294.5999999999985</v>
      </c>
      <c r="BR758" t="str">
        <f ca="1"/>
        <v xml:space="preserve"> Credit</v>
      </c>
      <c r="BS758" t="str">
        <f ca="1"/>
        <v>Ameritas</v>
      </c>
      <c r="BT758">
        <f ca="1"/>
        <v>46794</v>
      </c>
      <c r="BU758">
        <f ca="1"/>
        <v>41120.86</v>
      </c>
      <c r="BV758" t="str">
        <f ca="1"/>
        <v xml:space="preserve"> Savings</v>
      </c>
      <c r="BW758" t="str">
        <f ca="1"/>
        <v>Ameritas</v>
      </c>
      <c r="BX758">
        <f ca="1"/>
        <v>46794</v>
      </c>
      <c r="BY758">
        <f ca="1"/>
        <v>55774.040000000008</v>
      </c>
      <c r="BZ758" t="str">
        <f ca="1"/>
        <v xml:space="preserve"> Net Worth</v>
      </c>
    </row>
    <row r="759" spans="1:78" x14ac:dyDescent="0.25">
      <c r="A759" t="str">
        <f ca="1"/>
        <v>Ameritas</v>
      </c>
      <c r="B759" s="8">
        <f ca="1"/>
        <v>46794</v>
      </c>
      <c r="C759" s="107">
        <f ca="1"/>
        <v>1900.040000000007</v>
      </c>
      <c r="D759" t="str">
        <f ca="1"/>
        <v>Acct  1 - US Bank</v>
      </c>
      <c r="F759" t="str">
        <f ca="1"/>
        <v>Viso Go</v>
      </c>
      <c r="G759" s="8">
        <f ca="1"/>
        <v>46794</v>
      </c>
      <c r="H759" s="107">
        <f ca="1"/>
        <v>19312.780000000006</v>
      </c>
      <c r="I759" s="107">
        <f ca="1"/>
        <v>-8148.5999999999995</v>
      </c>
      <c r="J759" s="107">
        <f ca="1"/>
        <v>41120.86</v>
      </c>
      <c r="K759" s="107">
        <f ca="1"/>
        <v>55645.040000000008</v>
      </c>
      <c r="L759" s="107">
        <f ca="1"/>
        <v>1625.040000000007</v>
      </c>
      <c r="M759" s="107">
        <f ca="1"/>
        <v>17687.739999999998</v>
      </c>
      <c r="N759" s="107">
        <f ca="1"/>
        <v>28944.39</v>
      </c>
      <c r="O759" s="107">
        <f ca="1"/>
        <v>114.43</v>
      </c>
      <c r="P759" s="107">
        <f ca="1"/>
        <v>12062.04</v>
      </c>
      <c r="Q759" s="107">
        <f ca="1"/>
        <v>1122.97</v>
      </c>
      <c r="R759" s="107">
        <f ca="1"/>
        <v>-4999.82</v>
      </c>
      <c r="S759" s="107">
        <f ca="1"/>
        <v>-4271.75</v>
      </c>
      <c r="T759" s="107">
        <f ca="1"/>
        <v>0</v>
      </c>
      <c r="U759" s="107">
        <f ca="1"/>
        <v>3360</v>
      </c>
      <c r="W759" t="str">
        <f ca="1"/>
        <v>Viso Go</v>
      </c>
      <c r="X759">
        <f ca="1"/>
        <v>46794</v>
      </c>
      <c r="Y759">
        <f ca="1"/>
        <v>1625.040000000007</v>
      </c>
      <c r="Z759" t="str">
        <f ca="1"/>
        <v>Acct  1 - US Bank</v>
      </c>
      <c r="AA759" t="str">
        <f ca="1"/>
        <v>Viso Go</v>
      </c>
      <c r="AB759">
        <f ca="1"/>
        <v>46794</v>
      </c>
      <c r="AC759">
        <f ca="1"/>
        <v>17687.739999999998</v>
      </c>
      <c r="AD759" t="str">
        <f ca="1"/>
        <v>Acct  2 - Wells Fargo</v>
      </c>
      <c r="AE759" t="str">
        <f ca="1"/>
        <v>Viso Go</v>
      </c>
      <c r="AF759">
        <f ca="1"/>
        <v>46794</v>
      </c>
      <c r="AG759">
        <f ca="1"/>
        <v>28944.39</v>
      </c>
      <c r="AH759" t="str">
        <f ca="1"/>
        <v>Acct  3 - ADP</v>
      </c>
      <c r="AI759" t="str">
        <f ca="1"/>
        <v>Viso Go</v>
      </c>
      <c r="AJ759">
        <f ca="1"/>
        <v>46794</v>
      </c>
      <c r="AK759">
        <f ca="1"/>
        <v>114.43</v>
      </c>
      <c r="AL759" t="str">
        <f ca="1"/>
        <v>Acct  4 - Marcus</v>
      </c>
      <c r="AM759" t="str">
        <f ca="1"/>
        <v>Viso Go</v>
      </c>
      <c r="AN759">
        <f ca="1"/>
        <v>46794</v>
      </c>
      <c r="AO759">
        <f ca="1"/>
        <v>12062.04</v>
      </c>
      <c r="AP759" t="str">
        <f ca="1"/>
        <v>Acct  5 - T.Rowe Price</v>
      </c>
      <c r="AQ759" t="str">
        <f ca="1"/>
        <v>Viso Go</v>
      </c>
      <c r="AR759">
        <f ca="1"/>
        <v>46794</v>
      </c>
      <c r="AS759">
        <f ca="1"/>
        <v>1122.97</v>
      </c>
      <c r="AT759" t="str">
        <f ca="1"/>
        <v>Acct  6 - Platinum</v>
      </c>
      <c r="AU759" t="str">
        <f ca="1"/>
        <v>Viso Go</v>
      </c>
      <c r="AV759">
        <f ca="1"/>
        <v>46794</v>
      </c>
      <c r="AW759">
        <f ca="1"/>
        <v>-4999.82</v>
      </c>
      <c r="AX759" t="str">
        <f ca="1"/>
        <v>Acct  7 - Visa Go</v>
      </c>
      <c r="AY759" t="str">
        <f ca="1"/>
        <v>Viso Go</v>
      </c>
      <c r="AZ759">
        <f ca="1"/>
        <v>46794</v>
      </c>
      <c r="BA759">
        <f ca="1"/>
        <v>-4271.75</v>
      </c>
      <c r="BB759" t="str">
        <f ca="1"/>
        <v>Acct  8 - CareCredit</v>
      </c>
      <c r="BC759" t="str">
        <f ca="1"/>
        <v>Viso Go</v>
      </c>
      <c r="BD759">
        <f ca="1"/>
        <v>46794</v>
      </c>
      <c r="BE759">
        <f ca="1"/>
        <v>0</v>
      </c>
      <c r="BF759" t="str">
        <f ca="1"/>
        <v>Acct  9 - Costco</v>
      </c>
      <c r="BG759" t="str">
        <f ca="1"/>
        <v>Viso Go</v>
      </c>
      <c r="BH759">
        <f ca="1"/>
        <v>46794</v>
      </c>
      <c r="BI759">
        <f ca="1"/>
        <v>3360</v>
      </c>
      <c r="BJ759" t="str">
        <f ca="1"/>
        <v xml:space="preserve">Acct 10 - </v>
      </c>
      <c r="BK759" t="str">
        <f ca="1"/>
        <v>Viso Go</v>
      </c>
      <c r="BL759">
        <f ca="1"/>
        <v>46794</v>
      </c>
      <c r="BM759">
        <f ca="1"/>
        <v>19312.780000000006</v>
      </c>
      <c r="BN759" t="str">
        <f ca="1"/>
        <v xml:space="preserve"> Checking</v>
      </c>
      <c r="BO759" t="str">
        <f ca="1"/>
        <v>Viso Go</v>
      </c>
      <c r="BP759">
        <f ca="1"/>
        <v>46794</v>
      </c>
      <c r="BQ759">
        <f ca="1"/>
        <v>-8148.5999999999995</v>
      </c>
      <c r="BR759" t="str">
        <f ca="1"/>
        <v xml:space="preserve"> Credit</v>
      </c>
      <c r="BS759" t="str">
        <f ca="1"/>
        <v>Viso Go</v>
      </c>
      <c r="BT759">
        <f ca="1"/>
        <v>46794</v>
      </c>
      <c r="BU759">
        <f ca="1"/>
        <v>41120.86</v>
      </c>
      <c r="BV759" t="str">
        <f ca="1"/>
        <v xml:space="preserve"> Savings</v>
      </c>
      <c r="BW759" t="str">
        <f ca="1"/>
        <v>Viso Go</v>
      </c>
      <c r="BX759">
        <f ca="1"/>
        <v>46794</v>
      </c>
      <c r="BY759">
        <f ca="1"/>
        <v>55645.040000000008</v>
      </c>
      <c r="BZ759" t="str">
        <f ca="1"/>
        <v xml:space="preserve"> Net Worth</v>
      </c>
    </row>
    <row r="760" spans="1:78" x14ac:dyDescent="0.25">
      <c r="A760" t="str">
        <f ca="1"/>
        <v>Viso Go</v>
      </c>
      <c r="B760" s="8">
        <f ca="1"/>
        <v>46794</v>
      </c>
      <c r="C760" s="107">
        <f ca="1"/>
        <v>1625.040000000007</v>
      </c>
      <c r="D760" t="str">
        <f ca="1"/>
        <v>Acct  1 - US Bank</v>
      </c>
      <c r="F760" t="str">
        <f ca="1"/>
        <v>Groceries</v>
      </c>
      <c r="G760" s="8">
        <f ca="1"/>
        <v>46795</v>
      </c>
      <c r="H760" s="107">
        <f ca="1"/>
        <v>19112.780000000006</v>
      </c>
      <c r="I760" s="107">
        <f ca="1"/>
        <v>-8148.5999999999995</v>
      </c>
      <c r="J760" s="107">
        <f ca="1"/>
        <v>41120.86</v>
      </c>
      <c r="K760" s="107">
        <f ca="1"/>
        <v>55445.040000000008</v>
      </c>
      <c r="L760" s="107">
        <f ca="1"/>
        <v>1625.040000000007</v>
      </c>
      <c r="M760" s="107">
        <f ca="1"/>
        <v>17487.739999999998</v>
      </c>
      <c r="N760" s="107">
        <f ca="1"/>
        <v>28944.39</v>
      </c>
      <c r="O760" s="107">
        <f ca="1"/>
        <v>114.43</v>
      </c>
      <c r="P760" s="107">
        <f ca="1"/>
        <v>12062.04</v>
      </c>
      <c r="Q760" s="107">
        <f ca="1"/>
        <v>1122.97</v>
      </c>
      <c r="R760" s="107">
        <f ca="1"/>
        <v>-4999.82</v>
      </c>
      <c r="S760" s="107">
        <f ca="1"/>
        <v>-4271.75</v>
      </c>
      <c r="T760" s="107">
        <f ca="1"/>
        <v>0</v>
      </c>
      <c r="U760" s="107">
        <f ca="1"/>
        <v>3360</v>
      </c>
      <c r="W760" t="str">
        <f ca="1"/>
        <v>Groceries</v>
      </c>
      <c r="X760">
        <f ca="1"/>
        <v>46795</v>
      </c>
      <c r="Y760">
        <f ca="1"/>
        <v>1625.040000000007</v>
      </c>
      <c r="Z760" t="str">
        <f ca="1"/>
        <v>Acct  1 - US Bank</v>
      </c>
      <c r="AA760" t="str">
        <f ca="1"/>
        <v>Groceries</v>
      </c>
      <c r="AB760">
        <f ca="1"/>
        <v>46795</v>
      </c>
      <c r="AC760">
        <f ca="1"/>
        <v>17487.739999999998</v>
      </c>
      <c r="AD760" t="str">
        <f ca="1"/>
        <v>Acct  2 - Wells Fargo</v>
      </c>
      <c r="AE760" t="str">
        <f ca="1"/>
        <v>Groceries</v>
      </c>
      <c r="AF760">
        <f ca="1"/>
        <v>46795</v>
      </c>
      <c r="AG760">
        <f ca="1"/>
        <v>28944.39</v>
      </c>
      <c r="AH760" t="str">
        <f ca="1"/>
        <v>Acct  3 - ADP</v>
      </c>
      <c r="AI760" t="str">
        <f ca="1"/>
        <v>Groceries</v>
      </c>
      <c r="AJ760">
        <f ca="1"/>
        <v>46795</v>
      </c>
      <c r="AK760">
        <f ca="1"/>
        <v>114.43</v>
      </c>
      <c r="AL760" t="str">
        <f ca="1"/>
        <v>Acct  4 - Marcus</v>
      </c>
      <c r="AM760" t="str">
        <f ca="1"/>
        <v>Groceries</v>
      </c>
      <c r="AN760">
        <f ca="1"/>
        <v>46795</v>
      </c>
      <c r="AO760">
        <f ca="1"/>
        <v>12062.04</v>
      </c>
      <c r="AP760" t="str">
        <f ca="1"/>
        <v>Acct  5 - T.Rowe Price</v>
      </c>
      <c r="AQ760" t="str">
        <f ca="1"/>
        <v>Groceries</v>
      </c>
      <c r="AR760">
        <f ca="1"/>
        <v>46795</v>
      </c>
      <c r="AS760">
        <f ca="1"/>
        <v>1122.97</v>
      </c>
      <c r="AT760" t="str">
        <f ca="1"/>
        <v>Acct  6 - Platinum</v>
      </c>
      <c r="AU760" t="str">
        <f ca="1"/>
        <v>Groceries</v>
      </c>
      <c r="AV760">
        <f ca="1"/>
        <v>46795</v>
      </c>
      <c r="AW760">
        <f ca="1"/>
        <v>-4999.82</v>
      </c>
      <c r="AX760" t="str">
        <f ca="1"/>
        <v>Acct  7 - Visa Go</v>
      </c>
      <c r="AY760" t="str">
        <f ca="1"/>
        <v>Groceries</v>
      </c>
      <c r="AZ760">
        <f ca="1"/>
        <v>46795</v>
      </c>
      <c r="BA760">
        <f ca="1"/>
        <v>-4271.75</v>
      </c>
      <c r="BB760" t="str">
        <f ca="1"/>
        <v>Acct  8 - CareCredit</v>
      </c>
      <c r="BC760" t="str">
        <f ca="1"/>
        <v>Groceries</v>
      </c>
      <c r="BD760">
        <f ca="1"/>
        <v>46795</v>
      </c>
      <c r="BE760">
        <f ca="1"/>
        <v>0</v>
      </c>
      <c r="BF760" t="str">
        <f ca="1"/>
        <v>Acct  9 - Costco</v>
      </c>
      <c r="BG760" t="str">
        <f ca="1"/>
        <v>Groceries</v>
      </c>
      <c r="BH760">
        <f ca="1"/>
        <v>46795</v>
      </c>
      <c r="BI760">
        <f ca="1"/>
        <v>3360</v>
      </c>
      <c r="BJ760" t="str">
        <f ca="1"/>
        <v xml:space="preserve">Acct 10 - </v>
      </c>
      <c r="BK760" t="str">
        <f ca="1"/>
        <v>Groceries</v>
      </c>
      <c r="BL760">
        <f ca="1"/>
        <v>46795</v>
      </c>
      <c r="BM760">
        <f ca="1"/>
        <v>19112.780000000006</v>
      </c>
      <c r="BN760" t="str">
        <f ca="1"/>
        <v xml:space="preserve"> Checking</v>
      </c>
      <c r="BO760" t="str">
        <f ca="1"/>
        <v>Groceries</v>
      </c>
      <c r="BP760">
        <f ca="1"/>
        <v>46795</v>
      </c>
      <c r="BQ760">
        <f ca="1"/>
        <v>-8148.5999999999995</v>
      </c>
      <c r="BR760" t="str">
        <f ca="1"/>
        <v xml:space="preserve"> Credit</v>
      </c>
      <c r="BS760" t="str">
        <f ca="1"/>
        <v>Groceries</v>
      </c>
      <c r="BT760">
        <f ca="1"/>
        <v>46795</v>
      </c>
      <c r="BU760">
        <f ca="1"/>
        <v>41120.86</v>
      </c>
      <c r="BV760" t="str">
        <f ca="1"/>
        <v xml:space="preserve"> Savings</v>
      </c>
      <c r="BW760" t="str">
        <f ca="1"/>
        <v>Groceries</v>
      </c>
      <c r="BX760">
        <f ca="1"/>
        <v>46795</v>
      </c>
      <c r="BY760">
        <f ca="1"/>
        <v>55445.040000000008</v>
      </c>
      <c r="BZ760" t="str">
        <f ca="1"/>
        <v xml:space="preserve"> Net Worth</v>
      </c>
    </row>
    <row r="761" spans="1:78" x14ac:dyDescent="0.25">
      <c r="A761" t="str">
        <f ca="1"/>
        <v>Groceries</v>
      </c>
      <c r="B761" s="8">
        <f ca="1"/>
        <v>46795</v>
      </c>
      <c r="C761" s="107">
        <f ca="1"/>
        <v>1625.040000000007</v>
      </c>
      <c r="D761" t="str">
        <f ca="1"/>
        <v>Acct  1 - US Bank</v>
      </c>
      <c r="F761" t="str">
        <f ca="1"/>
        <v>Food &amp; Drinks</v>
      </c>
      <c r="G761" s="8">
        <f ca="1"/>
        <v>46795</v>
      </c>
      <c r="H761" s="107">
        <f ca="1"/>
        <v>18912.780000000006</v>
      </c>
      <c r="I761" s="107">
        <f ca="1"/>
        <v>-8148.5999999999995</v>
      </c>
      <c r="J761" s="107">
        <f ca="1"/>
        <v>41120.86</v>
      </c>
      <c r="K761" s="107">
        <f ca="1"/>
        <v>55245.040000000008</v>
      </c>
      <c r="L761" s="107">
        <f ca="1"/>
        <v>1625.040000000007</v>
      </c>
      <c r="M761" s="107">
        <f ca="1"/>
        <v>17287.739999999998</v>
      </c>
      <c r="N761" s="107">
        <f ca="1"/>
        <v>28944.39</v>
      </c>
      <c r="O761" s="107">
        <f ca="1"/>
        <v>114.43</v>
      </c>
      <c r="P761" s="107">
        <f ca="1"/>
        <v>12062.04</v>
      </c>
      <c r="Q761" s="107">
        <f ca="1"/>
        <v>1122.97</v>
      </c>
      <c r="R761" s="107">
        <f ca="1"/>
        <v>-4999.82</v>
      </c>
      <c r="S761" s="107">
        <f ca="1"/>
        <v>-4271.75</v>
      </c>
      <c r="T761" s="107">
        <f ca="1"/>
        <v>0</v>
      </c>
      <c r="U761" s="107">
        <f ca="1"/>
        <v>3360</v>
      </c>
      <c r="W761" t="str">
        <f ca="1"/>
        <v>Food &amp; Drinks</v>
      </c>
      <c r="X761">
        <f ca="1"/>
        <v>46795</v>
      </c>
      <c r="Y761">
        <f ca="1"/>
        <v>1625.040000000007</v>
      </c>
      <c r="Z761" t="str">
        <f ca="1"/>
        <v>Acct  1 - US Bank</v>
      </c>
      <c r="AA761" t="str">
        <f ca="1"/>
        <v>Food &amp; Drinks</v>
      </c>
      <c r="AB761">
        <f ca="1"/>
        <v>46795</v>
      </c>
      <c r="AC761">
        <f ca="1"/>
        <v>17287.739999999998</v>
      </c>
      <c r="AD761" t="str">
        <f ca="1"/>
        <v>Acct  2 - Wells Fargo</v>
      </c>
      <c r="AE761" t="str">
        <f ca="1"/>
        <v>Food &amp; Drinks</v>
      </c>
      <c r="AF761">
        <f ca="1"/>
        <v>46795</v>
      </c>
      <c r="AG761">
        <f ca="1"/>
        <v>28944.39</v>
      </c>
      <c r="AH761" t="str">
        <f ca="1"/>
        <v>Acct  3 - ADP</v>
      </c>
      <c r="AI761" t="str">
        <f ca="1"/>
        <v>Food &amp; Drinks</v>
      </c>
      <c r="AJ761">
        <f ca="1"/>
        <v>46795</v>
      </c>
      <c r="AK761">
        <f ca="1"/>
        <v>114.43</v>
      </c>
      <c r="AL761" t="str">
        <f ca="1"/>
        <v>Acct  4 - Marcus</v>
      </c>
      <c r="AM761" t="str">
        <f ca="1"/>
        <v>Food &amp; Drinks</v>
      </c>
      <c r="AN761">
        <f ca="1"/>
        <v>46795</v>
      </c>
      <c r="AO761">
        <f ca="1"/>
        <v>12062.04</v>
      </c>
      <c r="AP761" t="str">
        <f ca="1"/>
        <v>Acct  5 - T.Rowe Price</v>
      </c>
      <c r="AQ761" t="str">
        <f ca="1"/>
        <v>Food &amp; Drinks</v>
      </c>
      <c r="AR761">
        <f ca="1"/>
        <v>46795</v>
      </c>
      <c r="AS761">
        <f ca="1"/>
        <v>1122.97</v>
      </c>
      <c r="AT761" t="str">
        <f ca="1"/>
        <v>Acct  6 - Platinum</v>
      </c>
      <c r="AU761" t="str">
        <f ca="1"/>
        <v>Food &amp; Drinks</v>
      </c>
      <c r="AV761">
        <f ca="1"/>
        <v>46795</v>
      </c>
      <c r="AW761">
        <f ca="1"/>
        <v>-4999.82</v>
      </c>
      <c r="AX761" t="str">
        <f ca="1"/>
        <v>Acct  7 - Visa Go</v>
      </c>
      <c r="AY761" t="str">
        <f ca="1"/>
        <v>Food &amp; Drinks</v>
      </c>
      <c r="AZ761">
        <f ca="1"/>
        <v>46795</v>
      </c>
      <c r="BA761">
        <f ca="1"/>
        <v>-4271.75</v>
      </c>
      <c r="BB761" t="str">
        <f ca="1"/>
        <v>Acct  8 - CareCredit</v>
      </c>
      <c r="BC761" t="str">
        <f ca="1"/>
        <v>Food &amp; Drinks</v>
      </c>
      <c r="BD761">
        <f ca="1"/>
        <v>46795</v>
      </c>
      <c r="BE761">
        <f ca="1"/>
        <v>0</v>
      </c>
      <c r="BF761" t="str">
        <f ca="1"/>
        <v>Acct  9 - Costco</v>
      </c>
      <c r="BG761" t="str">
        <f ca="1"/>
        <v>Food &amp; Drinks</v>
      </c>
      <c r="BH761">
        <f ca="1"/>
        <v>46795</v>
      </c>
      <c r="BI761">
        <f ca="1"/>
        <v>3360</v>
      </c>
      <c r="BJ761" t="str">
        <f ca="1"/>
        <v xml:space="preserve">Acct 10 - </v>
      </c>
      <c r="BK761" t="str">
        <f ca="1"/>
        <v>Food &amp; Drinks</v>
      </c>
      <c r="BL761">
        <f ca="1"/>
        <v>46795</v>
      </c>
      <c r="BM761">
        <f ca="1"/>
        <v>18912.780000000006</v>
      </c>
      <c r="BN761" t="str">
        <f ca="1"/>
        <v xml:space="preserve"> Checking</v>
      </c>
      <c r="BO761" t="str">
        <f ca="1"/>
        <v>Food &amp; Drinks</v>
      </c>
      <c r="BP761">
        <f ca="1"/>
        <v>46795</v>
      </c>
      <c r="BQ761">
        <f ca="1"/>
        <v>-8148.5999999999995</v>
      </c>
      <c r="BR761" t="str">
        <f ca="1"/>
        <v xml:space="preserve"> Credit</v>
      </c>
      <c r="BS761" t="str">
        <f ca="1"/>
        <v>Food &amp; Drinks</v>
      </c>
      <c r="BT761">
        <f ca="1"/>
        <v>46795</v>
      </c>
      <c r="BU761">
        <f ca="1"/>
        <v>41120.86</v>
      </c>
      <c r="BV761" t="str">
        <f ca="1"/>
        <v xml:space="preserve"> Savings</v>
      </c>
      <c r="BW761" t="str">
        <f ca="1"/>
        <v>Food &amp; Drinks</v>
      </c>
      <c r="BX761">
        <f ca="1"/>
        <v>46795</v>
      </c>
      <c r="BY761">
        <f ca="1"/>
        <v>55245.040000000008</v>
      </c>
      <c r="BZ761" t="str">
        <f ca="1"/>
        <v xml:space="preserve"> Net Worth</v>
      </c>
    </row>
    <row r="762" spans="1:78" x14ac:dyDescent="0.25">
      <c r="A762" t="str">
        <f ca="1"/>
        <v>Food &amp; Drinks</v>
      </c>
      <c r="B762" s="8">
        <f ca="1"/>
        <v>46795</v>
      </c>
      <c r="C762" s="107">
        <f ca="1"/>
        <v>1625.040000000007</v>
      </c>
      <c r="D762" t="str">
        <f ca="1"/>
        <v>Acct  1 - US Bank</v>
      </c>
      <c r="F762" t="str">
        <f ca="1"/>
        <v>Motorcycle</v>
      </c>
      <c r="G762" s="8">
        <f ca="1"/>
        <v>46799</v>
      </c>
      <c r="H762" s="107">
        <f ca="1"/>
        <v>18762.400000000005</v>
      </c>
      <c r="I762" s="107">
        <f ca="1"/>
        <v>-8148.5999999999995</v>
      </c>
      <c r="J762" s="107">
        <f ca="1"/>
        <v>41120.86</v>
      </c>
      <c r="K762" s="107">
        <f ca="1"/>
        <v>55094.660000000011</v>
      </c>
      <c r="L762" s="107">
        <f ca="1"/>
        <v>1474.6600000000071</v>
      </c>
      <c r="M762" s="107">
        <f ca="1"/>
        <v>17287.739999999998</v>
      </c>
      <c r="N762" s="107">
        <f ca="1"/>
        <v>28944.39</v>
      </c>
      <c r="O762" s="107">
        <f ca="1"/>
        <v>114.43</v>
      </c>
      <c r="P762" s="107">
        <f ca="1"/>
        <v>12062.04</v>
      </c>
      <c r="Q762" s="107">
        <f ca="1"/>
        <v>1122.97</v>
      </c>
      <c r="R762" s="107">
        <f ca="1"/>
        <v>-4999.82</v>
      </c>
      <c r="S762" s="107">
        <f ca="1"/>
        <v>-4271.75</v>
      </c>
      <c r="T762" s="107">
        <f ca="1"/>
        <v>0</v>
      </c>
      <c r="U762" s="107">
        <f ca="1"/>
        <v>3360</v>
      </c>
      <c r="W762" t="str">
        <f ca="1"/>
        <v>Motorcycle</v>
      </c>
      <c r="X762">
        <f ca="1"/>
        <v>46799</v>
      </c>
      <c r="Y762">
        <f ca="1"/>
        <v>1474.6600000000071</v>
      </c>
      <c r="Z762" t="str">
        <f ca="1"/>
        <v>Acct  1 - US Bank</v>
      </c>
      <c r="AA762" t="str">
        <f ca="1"/>
        <v>Motorcycle</v>
      </c>
      <c r="AB762">
        <f ca="1"/>
        <v>46799</v>
      </c>
      <c r="AC762">
        <f ca="1"/>
        <v>17287.739999999998</v>
      </c>
      <c r="AD762" t="str">
        <f ca="1"/>
        <v>Acct  2 - Wells Fargo</v>
      </c>
      <c r="AE762" t="str">
        <f ca="1"/>
        <v>Motorcycle</v>
      </c>
      <c r="AF762">
        <f ca="1"/>
        <v>46799</v>
      </c>
      <c r="AG762">
        <f ca="1"/>
        <v>28944.39</v>
      </c>
      <c r="AH762" t="str">
        <f ca="1"/>
        <v>Acct  3 - ADP</v>
      </c>
      <c r="AI762" t="str">
        <f ca="1"/>
        <v>Motorcycle</v>
      </c>
      <c r="AJ762">
        <f ca="1"/>
        <v>46799</v>
      </c>
      <c r="AK762">
        <f ca="1"/>
        <v>114.43</v>
      </c>
      <c r="AL762" t="str">
        <f ca="1"/>
        <v>Acct  4 - Marcus</v>
      </c>
      <c r="AM762" t="str">
        <f ca="1"/>
        <v>Motorcycle</v>
      </c>
      <c r="AN762">
        <f ca="1"/>
        <v>46799</v>
      </c>
      <c r="AO762">
        <f ca="1"/>
        <v>12062.04</v>
      </c>
      <c r="AP762" t="str">
        <f ca="1"/>
        <v>Acct  5 - T.Rowe Price</v>
      </c>
      <c r="AQ762" t="str">
        <f ca="1"/>
        <v>Motorcycle</v>
      </c>
      <c r="AR762">
        <f ca="1"/>
        <v>46799</v>
      </c>
      <c r="AS762">
        <f ca="1"/>
        <v>1122.97</v>
      </c>
      <c r="AT762" t="str">
        <f ca="1"/>
        <v>Acct  6 - Platinum</v>
      </c>
      <c r="AU762" t="str">
        <f ca="1"/>
        <v>Motorcycle</v>
      </c>
      <c r="AV762">
        <f ca="1"/>
        <v>46799</v>
      </c>
      <c r="AW762">
        <f ca="1"/>
        <v>-4999.82</v>
      </c>
      <c r="AX762" t="str">
        <f ca="1"/>
        <v>Acct  7 - Visa Go</v>
      </c>
      <c r="AY762" t="str">
        <f ca="1"/>
        <v>Motorcycle</v>
      </c>
      <c r="AZ762">
        <f ca="1"/>
        <v>46799</v>
      </c>
      <c r="BA762">
        <f ca="1"/>
        <v>-4271.75</v>
      </c>
      <c r="BB762" t="str">
        <f ca="1"/>
        <v>Acct  8 - CareCredit</v>
      </c>
      <c r="BC762" t="str">
        <f ca="1"/>
        <v>Motorcycle</v>
      </c>
      <c r="BD762">
        <f ca="1"/>
        <v>46799</v>
      </c>
      <c r="BE762">
        <f ca="1"/>
        <v>0</v>
      </c>
      <c r="BF762" t="str">
        <f ca="1"/>
        <v>Acct  9 - Costco</v>
      </c>
      <c r="BG762" t="str">
        <f ca="1"/>
        <v>Motorcycle</v>
      </c>
      <c r="BH762">
        <f ca="1"/>
        <v>46799</v>
      </c>
      <c r="BI762">
        <f ca="1"/>
        <v>3360</v>
      </c>
      <c r="BJ762" t="str">
        <f ca="1"/>
        <v xml:space="preserve">Acct 10 - </v>
      </c>
      <c r="BK762" t="str">
        <f ca="1"/>
        <v>Motorcycle</v>
      </c>
      <c r="BL762">
        <f ca="1"/>
        <v>46799</v>
      </c>
      <c r="BM762">
        <f ca="1"/>
        <v>18762.400000000005</v>
      </c>
      <c r="BN762" t="str">
        <f ca="1"/>
        <v xml:space="preserve"> Checking</v>
      </c>
      <c r="BO762" t="str">
        <f ca="1"/>
        <v>Motorcycle</v>
      </c>
      <c r="BP762">
        <f ca="1"/>
        <v>46799</v>
      </c>
      <c r="BQ762">
        <f ca="1"/>
        <v>-8148.5999999999995</v>
      </c>
      <c r="BR762" t="str">
        <f ca="1"/>
        <v xml:space="preserve"> Credit</v>
      </c>
      <c r="BS762" t="str">
        <f ca="1"/>
        <v>Motorcycle</v>
      </c>
      <c r="BT762">
        <f ca="1"/>
        <v>46799</v>
      </c>
      <c r="BU762">
        <f ca="1"/>
        <v>41120.86</v>
      </c>
      <c r="BV762" t="str">
        <f ca="1"/>
        <v xml:space="preserve"> Savings</v>
      </c>
      <c r="BW762" t="str">
        <f ca="1"/>
        <v>Motorcycle</v>
      </c>
      <c r="BX762">
        <f ca="1"/>
        <v>46799</v>
      </c>
      <c r="BY762">
        <f ca="1"/>
        <v>55094.660000000011</v>
      </c>
      <c r="BZ762" t="str">
        <f ca="1"/>
        <v xml:space="preserve"> Net Worth</v>
      </c>
    </row>
    <row r="763" spans="1:78" x14ac:dyDescent="0.25">
      <c r="A763" t="str">
        <f ca="1"/>
        <v>Motorcycle</v>
      </c>
      <c r="B763" s="8">
        <f ca="1"/>
        <v>46799</v>
      </c>
      <c r="C763" s="107">
        <f ca="1"/>
        <v>1474.6600000000071</v>
      </c>
      <c r="D763" t="str">
        <f ca="1"/>
        <v>Acct  1 - US Bank</v>
      </c>
      <c r="F763" t="str">
        <f ca="1"/>
        <v>Netflix</v>
      </c>
      <c r="G763" s="8">
        <f ca="1"/>
        <v>46803</v>
      </c>
      <c r="H763" s="107">
        <f ca="1"/>
        <v>18737.410000000003</v>
      </c>
      <c r="I763" s="107">
        <f ca="1"/>
        <v>-8148.5999999999995</v>
      </c>
      <c r="J763" s="107">
        <f ca="1"/>
        <v>41120.86</v>
      </c>
      <c r="K763" s="107">
        <f ca="1"/>
        <v>55069.670000000006</v>
      </c>
      <c r="L763" s="107">
        <f ca="1"/>
        <v>1449.6700000000071</v>
      </c>
      <c r="M763" s="107">
        <f ca="1"/>
        <v>17287.739999999998</v>
      </c>
      <c r="N763" s="107">
        <f ca="1"/>
        <v>28944.39</v>
      </c>
      <c r="O763" s="107">
        <f ca="1"/>
        <v>114.43</v>
      </c>
      <c r="P763" s="107">
        <f ca="1"/>
        <v>12062.04</v>
      </c>
      <c r="Q763" s="107">
        <f ca="1"/>
        <v>1122.97</v>
      </c>
      <c r="R763" s="107">
        <f ca="1"/>
        <v>-4999.82</v>
      </c>
      <c r="S763" s="107">
        <f ca="1"/>
        <v>-4271.75</v>
      </c>
      <c r="T763" s="107">
        <f ca="1"/>
        <v>0</v>
      </c>
      <c r="U763" s="107">
        <f ca="1"/>
        <v>3360</v>
      </c>
      <c r="W763" t="str">
        <f ca="1"/>
        <v>Netflix</v>
      </c>
      <c r="X763">
        <f ca="1"/>
        <v>46803</v>
      </c>
      <c r="Y763">
        <f ca="1"/>
        <v>1449.6700000000071</v>
      </c>
      <c r="Z763" t="str">
        <f ca="1"/>
        <v>Acct  1 - US Bank</v>
      </c>
      <c r="AA763" t="str">
        <f ca="1"/>
        <v>Netflix</v>
      </c>
      <c r="AB763">
        <f ca="1"/>
        <v>46803</v>
      </c>
      <c r="AC763">
        <f ca="1"/>
        <v>17287.739999999998</v>
      </c>
      <c r="AD763" t="str">
        <f ca="1"/>
        <v>Acct  2 - Wells Fargo</v>
      </c>
      <c r="AE763" t="str">
        <f ca="1"/>
        <v>Netflix</v>
      </c>
      <c r="AF763">
        <f ca="1"/>
        <v>46803</v>
      </c>
      <c r="AG763">
        <f ca="1"/>
        <v>28944.39</v>
      </c>
      <c r="AH763" t="str">
        <f ca="1"/>
        <v>Acct  3 - ADP</v>
      </c>
      <c r="AI763" t="str">
        <f ca="1"/>
        <v>Netflix</v>
      </c>
      <c r="AJ763">
        <f ca="1"/>
        <v>46803</v>
      </c>
      <c r="AK763">
        <f ca="1"/>
        <v>114.43</v>
      </c>
      <c r="AL763" t="str">
        <f ca="1"/>
        <v>Acct  4 - Marcus</v>
      </c>
      <c r="AM763" t="str">
        <f ca="1"/>
        <v>Netflix</v>
      </c>
      <c r="AN763">
        <f ca="1"/>
        <v>46803</v>
      </c>
      <c r="AO763">
        <f ca="1"/>
        <v>12062.04</v>
      </c>
      <c r="AP763" t="str">
        <f ca="1"/>
        <v>Acct  5 - T.Rowe Price</v>
      </c>
      <c r="AQ763" t="str">
        <f ca="1"/>
        <v>Netflix</v>
      </c>
      <c r="AR763">
        <f ca="1"/>
        <v>46803</v>
      </c>
      <c r="AS763">
        <f ca="1"/>
        <v>1122.97</v>
      </c>
      <c r="AT763" t="str">
        <f ca="1"/>
        <v>Acct  6 - Platinum</v>
      </c>
      <c r="AU763" t="str">
        <f ca="1"/>
        <v>Netflix</v>
      </c>
      <c r="AV763">
        <f ca="1"/>
        <v>46803</v>
      </c>
      <c r="AW763">
        <f ca="1"/>
        <v>-4999.82</v>
      </c>
      <c r="AX763" t="str">
        <f ca="1"/>
        <v>Acct  7 - Visa Go</v>
      </c>
      <c r="AY763" t="str">
        <f ca="1"/>
        <v>Netflix</v>
      </c>
      <c r="AZ763">
        <f ca="1"/>
        <v>46803</v>
      </c>
      <c r="BA763">
        <f ca="1"/>
        <v>-4271.75</v>
      </c>
      <c r="BB763" t="str">
        <f ca="1"/>
        <v>Acct  8 - CareCredit</v>
      </c>
      <c r="BC763" t="str">
        <f ca="1"/>
        <v>Netflix</v>
      </c>
      <c r="BD763">
        <f ca="1"/>
        <v>46803</v>
      </c>
      <c r="BE763">
        <f ca="1"/>
        <v>0</v>
      </c>
      <c r="BF763" t="str">
        <f ca="1"/>
        <v>Acct  9 - Costco</v>
      </c>
      <c r="BG763" t="str">
        <f ca="1"/>
        <v>Netflix</v>
      </c>
      <c r="BH763">
        <f ca="1"/>
        <v>46803</v>
      </c>
      <c r="BI763">
        <f ca="1"/>
        <v>3360</v>
      </c>
      <c r="BJ763" t="str">
        <f ca="1"/>
        <v xml:space="preserve">Acct 10 - </v>
      </c>
      <c r="BK763" t="str">
        <f ca="1"/>
        <v>Netflix</v>
      </c>
      <c r="BL763">
        <f ca="1"/>
        <v>46803</v>
      </c>
      <c r="BM763">
        <f ca="1"/>
        <v>18737.410000000003</v>
      </c>
      <c r="BN763" t="str">
        <f ca="1"/>
        <v xml:space="preserve"> Checking</v>
      </c>
      <c r="BO763" t="str">
        <f ca="1"/>
        <v>Netflix</v>
      </c>
      <c r="BP763">
        <f ca="1"/>
        <v>46803</v>
      </c>
      <c r="BQ763">
        <f ca="1"/>
        <v>-8148.5999999999995</v>
      </c>
      <c r="BR763" t="str">
        <f ca="1"/>
        <v xml:space="preserve"> Credit</v>
      </c>
      <c r="BS763" t="str">
        <f ca="1"/>
        <v>Netflix</v>
      </c>
      <c r="BT763">
        <f ca="1"/>
        <v>46803</v>
      </c>
      <c r="BU763">
        <f ca="1"/>
        <v>41120.86</v>
      </c>
      <c r="BV763" t="str">
        <f ca="1"/>
        <v xml:space="preserve"> Savings</v>
      </c>
      <c r="BW763" t="str">
        <f ca="1"/>
        <v>Netflix</v>
      </c>
      <c r="BX763">
        <f ca="1"/>
        <v>46803</v>
      </c>
      <c r="BY763">
        <f ca="1"/>
        <v>55069.670000000006</v>
      </c>
      <c r="BZ763" t="str">
        <f ca="1"/>
        <v xml:space="preserve"> Net Worth</v>
      </c>
    </row>
    <row r="764" spans="1:78" x14ac:dyDescent="0.25">
      <c r="A764" t="str">
        <f ca="1"/>
        <v>Netflix</v>
      </c>
      <c r="B764" s="8">
        <f ca="1"/>
        <v>46803</v>
      </c>
      <c r="C764" s="107">
        <f ca="1"/>
        <v>1449.6700000000071</v>
      </c>
      <c r="D764" t="str">
        <f ca="1"/>
        <v>Acct  1 - US Bank</v>
      </c>
      <c r="F764" t="str">
        <f ca="1"/>
        <v>Renters</v>
      </c>
      <c r="G764" s="8">
        <f ca="1"/>
        <v>46804</v>
      </c>
      <c r="H764" s="107">
        <f ca="1"/>
        <v>18726.490000000005</v>
      </c>
      <c r="I764" s="107">
        <f ca="1"/>
        <v>-8148.5999999999995</v>
      </c>
      <c r="J764" s="107">
        <f ca="1"/>
        <v>41120.86</v>
      </c>
      <c r="K764" s="107">
        <f ca="1"/>
        <v>55058.750000000007</v>
      </c>
      <c r="L764" s="107">
        <f ca="1"/>
        <v>1438.750000000007</v>
      </c>
      <c r="M764" s="107">
        <f ca="1"/>
        <v>17287.739999999998</v>
      </c>
      <c r="N764" s="107">
        <f ca="1"/>
        <v>28944.39</v>
      </c>
      <c r="O764" s="107">
        <f ca="1"/>
        <v>114.43</v>
      </c>
      <c r="P764" s="107">
        <f ca="1"/>
        <v>12062.04</v>
      </c>
      <c r="Q764" s="107">
        <f ca="1"/>
        <v>1122.97</v>
      </c>
      <c r="R764" s="107">
        <f ca="1"/>
        <v>-4999.82</v>
      </c>
      <c r="S764" s="107">
        <f ca="1"/>
        <v>-4271.75</v>
      </c>
      <c r="T764" s="107">
        <f ca="1"/>
        <v>0</v>
      </c>
      <c r="U764" s="107">
        <f ca="1"/>
        <v>3360</v>
      </c>
      <c r="W764" t="str">
        <f ca="1"/>
        <v>Renters</v>
      </c>
      <c r="X764">
        <f ca="1"/>
        <v>46804</v>
      </c>
      <c r="Y764">
        <f ca="1"/>
        <v>1438.750000000007</v>
      </c>
      <c r="Z764" t="str">
        <f ca="1"/>
        <v>Acct  1 - US Bank</v>
      </c>
      <c r="AA764" t="str">
        <f ca="1"/>
        <v>Renters</v>
      </c>
      <c r="AB764">
        <f ca="1"/>
        <v>46804</v>
      </c>
      <c r="AC764">
        <f ca="1"/>
        <v>17287.739999999998</v>
      </c>
      <c r="AD764" t="str">
        <f ca="1"/>
        <v>Acct  2 - Wells Fargo</v>
      </c>
      <c r="AE764" t="str">
        <f ca="1"/>
        <v>Renters</v>
      </c>
      <c r="AF764">
        <f ca="1"/>
        <v>46804</v>
      </c>
      <c r="AG764">
        <f ca="1"/>
        <v>28944.39</v>
      </c>
      <c r="AH764" t="str">
        <f ca="1"/>
        <v>Acct  3 - ADP</v>
      </c>
      <c r="AI764" t="str">
        <f ca="1"/>
        <v>Renters</v>
      </c>
      <c r="AJ764">
        <f ca="1"/>
        <v>46804</v>
      </c>
      <c r="AK764">
        <f ca="1"/>
        <v>114.43</v>
      </c>
      <c r="AL764" t="str">
        <f ca="1"/>
        <v>Acct  4 - Marcus</v>
      </c>
      <c r="AM764" t="str">
        <f ca="1"/>
        <v>Renters</v>
      </c>
      <c r="AN764">
        <f ca="1"/>
        <v>46804</v>
      </c>
      <c r="AO764">
        <f ca="1"/>
        <v>12062.04</v>
      </c>
      <c r="AP764" t="str">
        <f ca="1"/>
        <v>Acct  5 - T.Rowe Price</v>
      </c>
      <c r="AQ764" t="str">
        <f ca="1"/>
        <v>Renters</v>
      </c>
      <c r="AR764">
        <f ca="1"/>
        <v>46804</v>
      </c>
      <c r="AS764">
        <f ca="1"/>
        <v>1122.97</v>
      </c>
      <c r="AT764" t="str">
        <f ca="1"/>
        <v>Acct  6 - Platinum</v>
      </c>
      <c r="AU764" t="str">
        <f ca="1"/>
        <v>Renters</v>
      </c>
      <c r="AV764">
        <f ca="1"/>
        <v>46804</v>
      </c>
      <c r="AW764">
        <f ca="1"/>
        <v>-4999.82</v>
      </c>
      <c r="AX764" t="str">
        <f ca="1"/>
        <v>Acct  7 - Visa Go</v>
      </c>
      <c r="AY764" t="str">
        <f ca="1"/>
        <v>Renters</v>
      </c>
      <c r="AZ764">
        <f ca="1"/>
        <v>46804</v>
      </c>
      <c r="BA764">
        <f ca="1"/>
        <v>-4271.75</v>
      </c>
      <c r="BB764" t="str">
        <f ca="1"/>
        <v>Acct  8 - CareCredit</v>
      </c>
      <c r="BC764" t="str">
        <f ca="1"/>
        <v>Renters</v>
      </c>
      <c r="BD764">
        <f ca="1"/>
        <v>46804</v>
      </c>
      <c r="BE764">
        <f ca="1"/>
        <v>0</v>
      </c>
      <c r="BF764" t="str">
        <f ca="1"/>
        <v>Acct  9 - Costco</v>
      </c>
      <c r="BG764" t="str">
        <f ca="1"/>
        <v>Renters</v>
      </c>
      <c r="BH764">
        <f ca="1"/>
        <v>46804</v>
      </c>
      <c r="BI764">
        <f ca="1"/>
        <v>3360</v>
      </c>
      <c r="BJ764" t="str">
        <f ca="1"/>
        <v xml:space="preserve">Acct 10 - </v>
      </c>
      <c r="BK764" t="str">
        <f ca="1"/>
        <v>Renters</v>
      </c>
      <c r="BL764">
        <f ca="1"/>
        <v>46804</v>
      </c>
      <c r="BM764">
        <f ca="1"/>
        <v>18726.490000000005</v>
      </c>
      <c r="BN764" t="str">
        <f ca="1"/>
        <v xml:space="preserve"> Checking</v>
      </c>
      <c r="BO764" t="str">
        <f ca="1"/>
        <v>Renters</v>
      </c>
      <c r="BP764">
        <f ca="1"/>
        <v>46804</v>
      </c>
      <c r="BQ764">
        <f ca="1"/>
        <v>-8148.5999999999995</v>
      </c>
      <c r="BR764" t="str">
        <f ca="1"/>
        <v xml:space="preserve"> Credit</v>
      </c>
      <c r="BS764" t="str">
        <f ca="1"/>
        <v>Renters</v>
      </c>
      <c r="BT764">
        <f ca="1"/>
        <v>46804</v>
      </c>
      <c r="BU764">
        <f ca="1"/>
        <v>41120.86</v>
      </c>
      <c r="BV764" t="str">
        <f ca="1"/>
        <v xml:space="preserve"> Savings</v>
      </c>
      <c r="BW764" t="str">
        <f ca="1"/>
        <v>Renters</v>
      </c>
      <c r="BX764">
        <f ca="1"/>
        <v>46804</v>
      </c>
      <c r="BY764">
        <f ca="1"/>
        <v>55058.750000000007</v>
      </c>
      <c r="BZ764" t="str">
        <f ca="1"/>
        <v xml:space="preserve"> Net Worth</v>
      </c>
    </row>
    <row r="765" spans="1:78" x14ac:dyDescent="0.25">
      <c r="A765" t="str">
        <f ca="1"/>
        <v>Renters</v>
      </c>
      <c r="B765" s="8">
        <f ca="1"/>
        <v>46804</v>
      </c>
      <c r="C765" s="107">
        <f ca="1"/>
        <v>1438.750000000007</v>
      </c>
      <c r="D765" t="str">
        <f ca="1"/>
        <v>Acct  1 - US Bank</v>
      </c>
      <c r="F765" t="str">
        <f ca="1"/>
        <v>Paycheck</v>
      </c>
      <c r="G765" s="8">
        <f ca="1"/>
        <v>46808</v>
      </c>
      <c r="H765" s="107">
        <f ca="1"/>
        <v>20326.490000000005</v>
      </c>
      <c r="I765" s="107">
        <f ca="1"/>
        <v>-8148.5999999999995</v>
      </c>
      <c r="J765" s="107">
        <f ca="1"/>
        <v>41120.86</v>
      </c>
      <c r="K765" s="107">
        <f ca="1"/>
        <v>56658.750000000007</v>
      </c>
      <c r="L765" s="107">
        <f ca="1"/>
        <v>2578.7500000000073</v>
      </c>
      <c r="M765" s="107">
        <f ca="1"/>
        <v>17747.739999999998</v>
      </c>
      <c r="N765" s="107">
        <f ca="1"/>
        <v>28944.39</v>
      </c>
      <c r="O765" s="107">
        <f ca="1"/>
        <v>114.43</v>
      </c>
      <c r="P765" s="107">
        <f ca="1"/>
        <v>12062.04</v>
      </c>
      <c r="Q765" s="107">
        <f ca="1"/>
        <v>1122.97</v>
      </c>
      <c r="R765" s="107">
        <f ca="1"/>
        <v>-4999.82</v>
      </c>
      <c r="S765" s="107">
        <f ca="1"/>
        <v>-4271.75</v>
      </c>
      <c r="T765" s="107">
        <f ca="1"/>
        <v>0</v>
      </c>
      <c r="U765" s="107">
        <f ca="1"/>
        <v>3360</v>
      </c>
      <c r="W765" t="str">
        <f ca="1"/>
        <v>Paycheck</v>
      </c>
      <c r="X765">
        <f ca="1"/>
        <v>46808</v>
      </c>
      <c r="Y765">
        <f ca="1"/>
        <v>2578.7500000000073</v>
      </c>
      <c r="Z765" t="str">
        <f ca="1"/>
        <v>Acct  1 - US Bank</v>
      </c>
      <c r="AA765" t="str">
        <f ca="1"/>
        <v>Paycheck</v>
      </c>
      <c r="AB765">
        <f ca="1"/>
        <v>46808</v>
      </c>
      <c r="AC765">
        <f ca="1"/>
        <v>17747.739999999998</v>
      </c>
      <c r="AD765" t="str">
        <f ca="1"/>
        <v>Acct  2 - Wells Fargo</v>
      </c>
      <c r="AE765" t="str">
        <f ca="1"/>
        <v>Paycheck</v>
      </c>
      <c r="AF765">
        <f ca="1"/>
        <v>46808</v>
      </c>
      <c r="AG765">
        <f ca="1"/>
        <v>28944.39</v>
      </c>
      <c r="AH765" t="str">
        <f ca="1"/>
        <v>Acct  3 - ADP</v>
      </c>
      <c r="AI765" t="str">
        <f ca="1"/>
        <v>Paycheck</v>
      </c>
      <c r="AJ765">
        <f ca="1"/>
        <v>46808</v>
      </c>
      <c r="AK765">
        <f ca="1"/>
        <v>114.43</v>
      </c>
      <c r="AL765" t="str">
        <f ca="1"/>
        <v>Acct  4 - Marcus</v>
      </c>
      <c r="AM765" t="str">
        <f ca="1"/>
        <v>Paycheck</v>
      </c>
      <c r="AN765">
        <f ca="1"/>
        <v>46808</v>
      </c>
      <c r="AO765">
        <f ca="1"/>
        <v>12062.04</v>
      </c>
      <c r="AP765" t="str">
        <f ca="1"/>
        <v>Acct  5 - T.Rowe Price</v>
      </c>
      <c r="AQ765" t="str">
        <f ca="1"/>
        <v>Paycheck</v>
      </c>
      <c r="AR765">
        <f ca="1"/>
        <v>46808</v>
      </c>
      <c r="AS765">
        <f ca="1"/>
        <v>1122.97</v>
      </c>
      <c r="AT765" t="str">
        <f ca="1"/>
        <v>Acct  6 - Platinum</v>
      </c>
      <c r="AU765" t="str">
        <f ca="1"/>
        <v>Paycheck</v>
      </c>
      <c r="AV765">
        <f ca="1"/>
        <v>46808</v>
      </c>
      <c r="AW765">
        <f ca="1"/>
        <v>-4999.82</v>
      </c>
      <c r="AX765" t="str">
        <f ca="1"/>
        <v>Acct  7 - Visa Go</v>
      </c>
      <c r="AY765" t="str">
        <f ca="1"/>
        <v>Paycheck</v>
      </c>
      <c r="AZ765">
        <f ca="1"/>
        <v>46808</v>
      </c>
      <c r="BA765">
        <f ca="1"/>
        <v>-4271.75</v>
      </c>
      <c r="BB765" t="str">
        <f ca="1"/>
        <v>Acct  8 - CareCredit</v>
      </c>
      <c r="BC765" t="str">
        <f ca="1"/>
        <v>Paycheck</v>
      </c>
      <c r="BD765">
        <f ca="1"/>
        <v>46808</v>
      </c>
      <c r="BE765">
        <f ca="1"/>
        <v>0</v>
      </c>
      <c r="BF765" t="str">
        <f ca="1"/>
        <v>Acct  9 - Costco</v>
      </c>
      <c r="BG765" t="str">
        <f ca="1"/>
        <v>Paycheck</v>
      </c>
      <c r="BH765">
        <f ca="1"/>
        <v>46808</v>
      </c>
      <c r="BI765">
        <f ca="1"/>
        <v>3360</v>
      </c>
      <c r="BJ765" t="str">
        <f ca="1"/>
        <v xml:space="preserve">Acct 10 - </v>
      </c>
      <c r="BK765" t="str">
        <f ca="1"/>
        <v>Paycheck</v>
      </c>
      <c r="BL765">
        <f ca="1"/>
        <v>46808</v>
      </c>
      <c r="BM765">
        <f ca="1"/>
        <v>20326.490000000005</v>
      </c>
      <c r="BN765" t="str">
        <f ca="1"/>
        <v xml:space="preserve"> Checking</v>
      </c>
      <c r="BO765" t="str">
        <f ca="1"/>
        <v>Paycheck</v>
      </c>
      <c r="BP765">
        <f ca="1"/>
        <v>46808</v>
      </c>
      <c r="BQ765">
        <f ca="1"/>
        <v>-8148.5999999999995</v>
      </c>
      <c r="BR765" t="str">
        <f ca="1"/>
        <v xml:space="preserve"> Credit</v>
      </c>
      <c r="BS765" t="str">
        <f ca="1"/>
        <v>Paycheck</v>
      </c>
      <c r="BT765">
        <f ca="1"/>
        <v>46808</v>
      </c>
      <c r="BU765">
        <f ca="1"/>
        <v>41120.86</v>
      </c>
      <c r="BV765" t="str">
        <f ca="1"/>
        <v xml:space="preserve"> Savings</v>
      </c>
      <c r="BW765" t="str">
        <f ca="1"/>
        <v>Paycheck</v>
      </c>
      <c r="BX765">
        <f ca="1"/>
        <v>46808</v>
      </c>
      <c r="BY765">
        <f ca="1"/>
        <v>56658.750000000007</v>
      </c>
      <c r="BZ765" t="str">
        <f ca="1"/>
        <v xml:space="preserve"> Net Worth</v>
      </c>
    </row>
    <row r="766" spans="1:78" x14ac:dyDescent="0.25">
      <c r="A766" t="str">
        <f ca="1"/>
        <v>Paycheck</v>
      </c>
      <c r="B766" s="8">
        <f ca="1"/>
        <v>46808</v>
      </c>
      <c r="C766" s="107">
        <f ca="1"/>
        <v>2578.7500000000073</v>
      </c>
      <c r="D766" t="str">
        <f ca="1"/>
        <v>Acct  1 - US Bank</v>
      </c>
      <c r="F766" t="str">
        <f ca="1"/>
        <v>Ameritas</v>
      </c>
      <c r="G766" s="8">
        <f ca="1"/>
        <v>46808</v>
      </c>
      <c r="H766" s="107">
        <f ca="1"/>
        <v>20326.490000000005</v>
      </c>
      <c r="I766" s="107">
        <f ca="1"/>
        <v>-8148.5999999999995</v>
      </c>
      <c r="J766" s="107">
        <f ca="1"/>
        <v>41232.86</v>
      </c>
      <c r="K766" s="107">
        <f ca="1"/>
        <v>56770.750000000007</v>
      </c>
      <c r="L766" s="107">
        <f ca="1"/>
        <v>2578.7500000000073</v>
      </c>
      <c r="M766" s="107">
        <f ca="1"/>
        <v>17747.739999999998</v>
      </c>
      <c r="N766" s="107">
        <f ca="1"/>
        <v>29056.39</v>
      </c>
      <c r="O766" s="107">
        <f ca="1"/>
        <v>114.43</v>
      </c>
      <c r="P766" s="107">
        <f ca="1"/>
        <v>12062.04</v>
      </c>
      <c r="Q766" s="107">
        <f ca="1"/>
        <v>1122.97</v>
      </c>
      <c r="R766" s="107">
        <f ca="1"/>
        <v>-4999.82</v>
      </c>
      <c r="S766" s="107">
        <f ca="1"/>
        <v>-4271.75</v>
      </c>
      <c r="T766" s="107">
        <f ca="1"/>
        <v>0</v>
      </c>
      <c r="U766" s="107">
        <f ca="1"/>
        <v>3360</v>
      </c>
      <c r="W766" t="str">
        <f ca="1"/>
        <v>Ameritas</v>
      </c>
      <c r="X766">
        <f ca="1"/>
        <v>46808</v>
      </c>
      <c r="Y766">
        <f ca="1"/>
        <v>2578.7500000000073</v>
      </c>
      <c r="Z766" t="str">
        <f ca="1"/>
        <v>Acct  1 - US Bank</v>
      </c>
      <c r="AA766" t="str">
        <f ca="1"/>
        <v>Ameritas</v>
      </c>
      <c r="AB766">
        <f ca="1"/>
        <v>46808</v>
      </c>
      <c r="AC766">
        <f ca="1"/>
        <v>17747.739999999998</v>
      </c>
      <c r="AD766" t="str">
        <f ca="1"/>
        <v>Acct  2 - Wells Fargo</v>
      </c>
      <c r="AE766" t="str">
        <f ca="1"/>
        <v>Ameritas</v>
      </c>
      <c r="AF766">
        <f ca="1"/>
        <v>46808</v>
      </c>
      <c r="AG766">
        <f ca="1"/>
        <v>29056.39</v>
      </c>
      <c r="AH766" t="str">
        <f ca="1"/>
        <v>Acct  3 - ADP</v>
      </c>
      <c r="AI766" t="str">
        <f ca="1"/>
        <v>Ameritas</v>
      </c>
      <c r="AJ766">
        <f ca="1"/>
        <v>46808</v>
      </c>
      <c r="AK766">
        <f ca="1"/>
        <v>114.43</v>
      </c>
      <c r="AL766" t="str">
        <f ca="1"/>
        <v>Acct  4 - Marcus</v>
      </c>
      <c r="AM766" t="str">
        <f ca="1"/>
        <v>Ameritas</v>
      </c>
      <c r="AN766">
        <f ca="1"/>
        <v>46808</v>
      </c>
      <c r="AO766">
        <f ca="1"/>
        <v>12062.04</v>
      </c>
      <c r="AP766" t="str">
        <f ca="1"/>
        <v>Acct  5 - T.Rowe Price</v>
      </c>
      <c r="AQ766" t="str">
        <f ca="1"/>
        <v>Ameritas</v>
      </c>
      <c r="AR766">
        <f ca="1"/>
        <v>46808</v>
      </c>
      <c r="AS766">
        <f ca="1"/>
        <v>1122.97</v>
      </c>
      <c r="AT766" t="str">
        <f ca="1"/>
        <v>Acct  6 - Platinum</v>
      </c>
      <c r="AU766" t="str">
        <f ca="1"/>
        <v>Ameritas</v>
      </c>
      <c r="AV766">
        <f ca="1"/>
        <v>46808</v>
      </c>
      <c r="AW766">
        <f ca="1"/>
        <v>-4999.82</v>
      </c>
      <c r="AX766" t="str">
        <f ca="1"/>
        <v>Acct  7 - Visa Go</v>
      </c>
      <c r="AY766" t="str">
        <f ca="1"/>
        <v>Ameritas</v>
      </c>
      <c r="AZ766">
        <f ca="1"/>
        <v>46808</v>
      </c>
      <c r="BA766">
        <f ca="1"/>
        <v>-4271.75</v>
      </c>
      <c r="BB766" t="str">
        <f ca="1"/>
        <v>Acct  8 - CareCredit</v>
      </c>
      <c r="BC766" t="str">
        <f ca="1"/>
        <v>Ameritas</v>
      </c>
      <c r="BD766">
        <f ca="1"/>
        <v>46808</v>
      </c>
      <c r="BE766">
        <f ca="1"/>
        <v>0</v>
      </c>
      <c r="BF766" t="str">
        <f ca="1"/>
        <v>Acct  9 - Costco</v>
      </c>
      <c r="BG766" t="str">
        <f ca="1"/>
        <v>Ameritas</v>
      </c>
      <c r="BH766">
        <f ca="1"/>
        <v>46808</v>
      </c>
      <c r="BI766">
        <f ca="1"/>
        <v>3360</v>
      </c>
      <c r="BJ766" t="str">
        <f ca="1"/>
        <v xml:space="preserve">Acct 10 - </v>
      </c>
      <c r="BK766" t="str">
        <f ca="1"/>
        <v>Ameritas</v>
      </c>
      <c r="BL766">
        <f ca="1"/>
        <v>46808</v>
      </c>
      <c r="BM766">
        <f ca="1"/>
        <v>20326.490000000005</v>
      </c>
      <c r="BN766" t="str">
        <f ca="1"/>
        <v xml:space="preserve"> Checking</v>
      </c>
      <c r="BO766" t="str">
        <f ca="1"/>
        <v>Ameritas</v>
      </c>
      <c r="BP766">
        <f ca="1"/>
        <v>46808</v>
      </c>
      <c r="BQ766">
        <f ca="1"/>
        <v>-8148.5999999999995</v>
      </c>
      <c r="BR766" t="str">
        <f ca="1"/>
        <v xml:space="preserve"> Credit</v>
      </c>
      <c r="BS766" t="str">
        <f ca="1"/>
        <v>Ameritas</v>
      </c>
      <c r="BT766">
        <f ca="1"/>
        <v>46808</v>
      </c>
      <c r="BU766">
        <f ca="1"/>
        <v>41232.86</v>
      </c>
      <c r="BV766" t="str">
        <f ca="1"/>
        <v xml:space="preserve"> Savings</v>
      </c>
      <c r="BW766" t="str">
        <f ca="1"/>
        <v>Ameritas</v>
      </c>
      <c r="BX766">
        <f ca="1"/>
        <v>46808</v>
      </c>
      <c r="BY766">
        <f ca="1"/>
        <v>56770.750000000007</v>
      </c>
      <c r="BZ766" t="str">
        <f ca="1"/>
        <v xml:space="preserve"> Net Worth</v>
      </c>
    </row>
    <row r="767" spans="1:78" x14ac:dyDescent="0.25">
      <c r="A767" t="str">
        <f ca="1"/>
        <v>Ameritas</v>
      </c>
      <c r="B767" s="8">
        <f ca="1"/>
        <v>46808</v>
      </c>
      <c r="C767" s="107">
        <f ca="1"/>
        <v>2578.7500000000073</v>
      </c>
      <c r="D767" t="str">
        <f ca="1"/>
        <v>Acct  1 - US Bank</v>
      </c>
      <c r="F767" t="str">
        <f ca="1"/>
        <v>Cese Transfer</v>
      </c>
      <c r="G767" s="8">
        <f ca="1"/>
        <v>46808</v>
      </c>
      <c r="H767" s="107">
        <f ca="1"/>
        <v>20468.490000000005</v>
      </c>
      <c r="I767" s="107">
        <f ca="1"/>
        <v>-8148.5999999999995</v>
      </c>
      <c r="J767" s="107">
        <f ca="1"/>
        <v>41232.86</v>
      </c>
      <c r="K767" s="107">
        <f ca="1"/>
        <v>56912.750000000007</v>
      </c>
      <c r="L767" s="107">
        <f ca="1"/>
        <v>2720.7500000000073</v>
      </c>
      <c r="M767" s="107">
        <f ca="1"/>
        <v>17747.739999999998</v>
      </c>
      <c r="N767" s="107">
        <f ca="1"/>
        <v>29056.39</v>
      </c>
      <c r="O767" s="107">
        <f ca="1"/>
        <v>114.43</v>
      </c>
      <c r="P767" s="107">
        <f ca="1"/>
        <v>12062.04</v>
      </c>
      <c r="Q767" s="107">
        <f ca="1"/>
        <v>1122.97</v>
      </c>
      <c r="R767" s="107">
        <f ca="1"/>
        <v>-4999.82</v>
      </c>
      <c r="S767" s="107">
        <f ca="1"/>
        <v>-4271.75</v>
      </c>
      <c r="T767" s="107">
        <f ca="1"/>
        <v>0</v>
      </c>
      <c r="U767" s="107">
        <f ca="1"/>
        <v>3360</v>
      </c>
      <c r="W767" t="str">
        <f ca="1"/>
        <v>Cese Transfer</v>
      </c>
      <c r="X767">
        <f ca="1"/>
        <v>46808</v>
      </c>
      <c r="Y767">
        <f ca="1"/>
        <v>2720.7500000000073</v>
      </c>
      <c r="Z767" t="str">
        <f ca="1"/>
        <v>Acct  1 - US Bank</v>
      </c>
      <c r="AA767" t="str">
        <f ca="1"/>
        <v>Cese Transfer</v>
      </c>
      <c r="AB767">
        <f ca="1"/>
        <v>46808</v>
      </c>
      <c r="AC767">
        <f ca="1"/>
        <v>17747.739999999998</v>
      </c>
      <c r="AD767" t="str">
        <f ca="1"/>
        <v>Acct  2 - Wells Fargo</v>
      </c>
      <c r="AE767" t="str">
        <f ca="1"/>
        <v>Cese Transfer</v>
      </c>
      <c r="AF767">
        <f ca="1"/>
        <v>46808</v>
      </c>
      <c r="AG767">
        <f ca="1"/>
        <v>29056.39</v>
      </c>
      <c r="AH767" t="str">
        <f ca="1"/>
        <v>Acct  3 - ADP</v>
      </c>
      <c r="AI767" t="str">
        <f ca="1"/>
        <v>Cese Transfer</v>
      </c>
      <c r="AJ767">
        <f ca="1"/>
        <v>46808</v>
      </c>
      <c r="AK767">
        <f ca="1"/>
        <v>114.43</v>
      </c>
      <c r="AL767" t="str">
        <f ca="1"/>
        <v>Acct  4 - Marcus</v>
      </c>
      <c r="AM767" t="str">
        <f ca="1"/>
        <v>Cese Transfer</v>
      </c>
      <c r="AN767">
        <f ca="1"/>
        <v>46808</v>
      </c>
      <c r="AO767">
        <f ca="1"/>
        <v>12062.04</v>
      </c>
      <c r="AP767" t="str">
        <f ca="1"/>
        <v>Acct  5 - T.Rowe Price</v>
      </c>
      <c r="AQ767" t="str">
        <f ca="1"/>
        <v>Cese Transfer</v>
      </c>
      <c r="AR767">
        <f ca="1"/>
        <v>46808</v>
      </c>
      <c r="AS767">
        <f ca="1"/>
        <v>1122.97</v>
      </c>
      <c r="AT767" t="str">
        <f ca="1"/>
        <v>Acct  6 - Platinum</v>
      </c>
      <c r="AU767" t="str">
        <f ca="1"/>
        <v>Cese Transfer</v>
      </c>
      <c r="AV767">
        <f ca="1"/>
        <v>46808</v>
      </c>
      <c r="AW767">
        <f ca="1"/>
        <v>-4999.82</v>
      </c>
      <c r="AX767" t="str">
        <f ca="1"/>
        <v>Acct  7 - Visa Go</v>
      </c>
      <c r="AY767" t="str">
        <f ca="1"/>
        <v>Cese Transfer</v>
      </c>
      <c r="AZ767">
        <f ca="1"/>
        <v>46808</v>
      </c>
      <c r="BA767">
        <f ca="1"/>
        <v>-4271.75</v>
      </c>
      <c r="BB767" t="str">
        <f ca="1"/>
        <v>Acct  8 - CareCredit</v>
      </c>
      <c r="BC767" t="str">
        <f ca="1"/>
        <v>Cese Transfer</v>
      </c>
      <c r="BD767">
        <f ca="1"/>
        <v>46808</v>
      </c>
      <c r="BE767">
        <f ca="1"/>
        <v>0</v>
      </c>
      <c r="BF767" t="str">
        <f ca="1"/>
        <v>Acct  9 - Costco</v>
      </c>
      <c r="BG767" t="str">
        <f ca="1"/>
        <v>Cese Transfer</v>
      </c>
      <c r="BH767">
        <f ca="1"/>
        <v>46808</v>
      </c>
      <c r="BI767">
        <f ca="1"/>
        <v>3360</v>
      </c>
      <c r="BJ767" t="str">
        <f ca="1"/>
        <v xml:space="preserve">Acct 10 - </v>
      </c>
      <c r="BK767" t="str">
        <f ca="1"/>
        <v>Cese Transfer</v>
      </c>
      <c r="BL767">
        <f ca="1"/>
        <v>46808</v>
      </c>
      <c r="BM767">
        <f ca="1"/>
        <v>20468.490000000005</v>
      </c>
      <c r="BN767" t="str">
        <f ca="1"/>
        <v xml:space="preserve"> Checking</v>
      </c>
      <c r="BO767" t="str">
        <f ca="1"/>
        <v>Cese Transfer</v>
      </c>
      <c r="BP767">
        <f ca="1"/>
        <v>46808</v>
      </c>
      <c r="BQ767">
        <f ca="1"/>
        <v>-8148.5999999999995</v>
      </c>
      <c r="BR767" t="str">
        <f ca="1"/>
        <v xml:space="preserve"> Credit</v>
      </c>
      <c r="BS767" t="str">
        <f ca="1"/>
        <v>Cese Transfer</v>
      </c>
      <c r="BT767">
        <f ca="1"/>
        <v>46808</v>
      </c>
      <c r="BU767">
        <f ca="1"/>
        <v>41232.86</v>
      </c>
      <c r="BV767" t="str">
        <f ca="1"/>
        <v xml:space="preserve"> Savings</v>
      </c>
      <c r="BW767" t="str">
        <f ca="1"/>
        <v>Cese Transfer</v>
      </c>
      <c r="BX767">
        <f ca="1"/>
        <v>46808</v>
      </c>
      <c r="BY767">
        <f ca="1"/>
        <v>56912.750000000007</v>
      </c>
      <c r="BZ767" t="str">
        <f ca="1"/>
        <v xml:space="preserve"> Net Worth</v>
      </c>
    </row>
    <row r="768" spans="1:78" x14ac:dyDescent="0.25">
      <c r="A768" t="str">
        <f ca="1"/>
        <v>Cese Transfer</v>
      </c>
      <c r="B768" s="8">
        <f ca="1"/>
        <v>46808</v>
      </c>
      <c r="C768" s="107">
        <f ca="1"/>
        <v>2720.7500000000073</v>
      </c>
      <c r="D768" t="str">
        <f ca="1"/>
        <v>Acct  1 - US Bank</v>
      </c>
      <c r="F768" t="str">
        <f ca="1"/>
        <v>Groceries</v>
      </c>
      <c r="G768" s="8">
        <f ca="1"/>
        <v>46809</v>
      </c>
      <c r="H768" s="107">
        <f ca="1"/>
        <v>20268.490000000005</v>
      </c>
      <c r="I768" s="107">
        <f ca="1"/>
        <v>-8148.5999999999995</v>
      </c>
      <c r="J768" s="107">
        <f ca="1"/>
        <v>41232.86</v>
      </c>
      <c r="K768" s="107">
        <f ca="1"/>
        <v>56712.750000000007</v>
      </c>
      <c r="L768" s="107">
        <f ca="1"/>
        <v>2720.7500000000073</v>
      </c>
      <c r="M768" s="107">
        <f ca="1"/>
        <v>17547.739999999998</v>
      </c>
      <c r="N768" s="107">
        <f ca="1"/>
        <v>29056.39</v>
      </c>
      <c r="O768" s="107">
        <f ca="1"/>
        <v>114.43</v>
      </c>
      <c r="P768" s="107">
        <f ca="1"/>
        <v>12062.04</v>
      </c>
      <c r="Q768" s="107">
        <f ca="1"/>
        <v>1122.97</v>
      </c>
      <c r="R768" s="107">
        <f ca="1"/>
        <v>-4999.82</v>
      </c>
      <c r="S768" s="107">
        <f ca="1"/>
        <v>-4271.75</v>
      </c>
      <c r="T768" s="107">
        <f ca="1"/>
        <v>0</v>
      </c>
      <c r="U768" s="107">
        <f ca="1"/>
        <v>3360</v>
      </c>
      <c r="W768" t="str">
        <f ca="1"/>
        <v>Groceries</v>
      </c>
      <c r="X768">
        <f ca="1"/>
        <v>46809</v>
      </c>
      <c r="Y768">
        <f ca="1"/>
        <v>2720.7500000000073</v>
      </c>
      <c r="Z768" t="str">
        <f ca="1"/>
        <v>Acct  1 - US Bank</v>
      </c>
      <c r="AA768" t="str">
        <f ca="1"/>
        <v>Groceries</v>
      </c>
      <c r="AB768">
        <f ca="1"/>
        <v>46809</v>
      </c>
      <c r="AC768">
        <f ca="1"/>
        <v>17547.739999999998</v>
      </c>
      <c r="AD768" t="str">
        <f ca="1"/>
        <v>Acct  2 - Wells Fargo</v>
      </c>
      <c r="AE768" t="str">
        <f ca="1"/>
        <v>Groceries</v>
      </c>
      <c r="AF768">
        <f ca="1"/>
        <v>46809</v>
      </c>
      <c r="AG768">
        <f ca="1"/>
        <v>29056.39</v>
      </c>
      <c r="AH768" t="str">
        <f ca="1"/>
        <v>Acct  3 - ADP</v>
      </c>
      <c r="AI768" t="str">
        <f ca="1"/>
        <v>Groceries</v>
      </c>
      <c r="AJ768">
        <f ca="1"/>
        <v>46809</v>
      </c>
      <c r="AK768">
        <f ca="1"/>
        <v>114.43</v>
      </c>
      <c r="AL768" t="str">
        <f ca="1"/>
        <v>Acct  4 - Marcus</v>
      </c>
      <c r="AM768" t="str">
        <f ca="1"/>
        <v>Groceries</v>
      </c>
      <c r="AN768">
        <f ca="1"/>
        <v>46809</v>
      </c>
      <c r="AO768">
        <f ca="1"/>
        <v>12062.04</v>
      </c>
      <c r="AP768" t="str">
        <f ca="1"/>
        <v>Acct  5 - T.Rowe Price</v>
      </c>
      <c r="AQ768" t="str">
        <f ca="1"/>
        <v>Groceries</v>
      </c>
      <c r="AR768">
        <f ca="1"/>
        <v>46809</v>
      </c>
      <c r="AS768">
        <f ca="1"/>
        <v>1122.97</v>
      </c>
      <c r="AT768" t="str">
        <f ca="1"/>
        <v>Acct  6 - Platinum</v>
      </c>
      <c r="AU768" t="str">
        <f ca="1"/>
        <v>Groceries</v>
      </c>
      <c r="AV768">
        <f ca="1"/>
        <v>46809</v>
      </c>
      <c r="AW768">
        <f ca="1"/>
        <v>-4999.82</v>
      </c>
      <c r="AX768" t="str">
        <f ca="1"/>
        <v>Acct  7 - Visa Go</v>
      </c>
      <c r="AY768" t="str">
        <f ca="1"/>
        <v>Groceries</v>
      </c>
      <c r="AZ768">
        <f ca="1"/>
        <v>46809</v>
      </c>
      <c r="BA768">
        <f ca="1"/>
        <v>-4271.75</v>
      </c>
      <c r="BB768" t="str">
        <f ca="1"/>
        <v>Acct  8 - CareCredit</v>
      </c>
      <c r="BC768" t="str">
        <f ca="1"/>
        <v>Groceries</v>
      </c>
      <c r="BD768">
        <f ca="1"/>
        <v>46809</v>
      </c>
      <c r="BE768">
        <f ca="1"/>
        <v>0</v>
      </c>
      <c r="BF768" t="str">
        <f ca="1"/>
        <v>Acct  9 - Costco</v>
      </c>
      <c r="BG768" t="str">
        <f ca="1"/>
        <v>Groceries</v>
      </c>
      <c r="BH768">
        <f ca="1"/>
        <v>46809</v>
      </c>
      <c r="BI768">
        <f ca="1"/>
        <v>3360</v>
      </c>
      <c r="BJ768" t="str">
        <f ca="1"/>
        <v xml:space="preserve">Acct 10 - </v>
      </c>
      <c r="BK768" t="str">
        <f ca="1"/>
        <v>Groceries</v>
      </c>
      <c r="BL768">
        <f ca="1"/>
        <v>46809</v>
      </c>
      <c r="BM768">
        <f ca="1"/>
        <v>20268.490000000005</v>
      </c>
      <c r="BN768" t="str">
        <f ca="1"/>
        <v xml:space="preserve"> Checking</v>
      </c>
      <c r="BO768" t="str">
        <f ca="1"/>
        <v>Groceries</v>
      </c>
      <c r="BP768">
        <f ca="1"/>
        <v>46809</v>
      </c>
      <c r="BQ768">
        <f ca="1"/>
        <v>-8148.5999999999995</v>
      </c>
      <c r="BR768" t="str">
        <f ca="1"/>
        <v xml:space="preserve"> Credit</v>
      </c>
      <c r="BS768" t="str">
        <f ca="1"/>
        <v>Groceries</v>
      </c>
      <c r="BT768">
        <f ca="1"/>
        <v>46809</v>
      </c>
      <c r="BU768">
        <f ca="1"/>
        <v>41232.86</v>
      </c>
      <c r="BV768" t="str">
        <f ca="1"/>
        <v xml:space="preserve"> Savings</v>
      </c>
      <c r="BW768" t="str">
        <f ca="1"/>
        <v>Groceries</v>
      </c>
      <c r="BX768">
        <f ca="1"/>
        <v>46809</v>
      </c>
      <c r="BY768">
        <f ca="1"/>
        <v>56712.750000000007</v>
      </c>
      <c r="BZ768" t="str">
        <f ca="1"/>
        <v xml:space="preserve"> Net Worth</v>
      </c>
    </row>
    <row r="769" spans="1:78" x14ac:dyDescent="0.25">
      <c r="A769" t="str">
        <f ca="1"/>
        <v>Groceries</v>
      </c>
      <c r="B769" s="8">
        <f ca="1"/>
        <v>46809</v>
      </c>
      <c r="C769" s="107">
        <f ca="1"/>
        <v>2720.7500000000073</v>
      </c>
      <c r="D769" t="str">
        <f ca="1"/>
        <v>Acct  1 - US Bank</v>
      </c>
      <c r="F769" t="str">
        <f ca="1"/>
        <v>Food &amp; Drinks</v>
      </c>
      <c r="G769" s="8">
        <f ca="1"/>
        <v>46809</v>
      </c>
      <c r="H769" s="107">
        <f ca="1"/>
        <v>20068.490000000005</v>
      </c>
      <c r="I769" s="107">
        <f ca="1"/>
        <v>-8148.5999999999995</v>
      </c>
      <c r="J769" s="107">
        <f ca="1"/>
        <v>41232.86</v>
      </c>
      <c r="K769" s="107">
        <f ca="1"/>
        <v>56512.750000000007</v>
      </c>
      <c r="L769" s="107">
        <f ca="1"/>
        <v>2720.7500000000073</v>
      </c>
      <c r="M769" s="107">
        <f ca="1"/>
        <v>17347.739999999998</v>
      </c>
      <c r="N769" s="107">
        <f ca="1"/>
        <v>29056.39</v>
      </c>
      <c r="O769" s="107">
        <f ca="1"/>
        <v>114.43</v>
      </c>
      <c r="P769" s="107">
        <f ca="1"/>
        <v>12062.04</v>
      </c>
      <c r="Q769" s="107">
        <f ca="1"/>
        <v>1122.97</v>
      </c>
      <c r="R769" s="107">
        <f ca="1"/>
        <v>-4999.82</v>
      </c>
      <c r="S769" s="107">
        <f ca="1"/>
        <v>-4271.75</v>
      </c>
      <c r="T769" s="107">
        <f ca="1"/>
        <v>0</v>
      </c>
      <c r="U769" s="107">
        <f ca="1"/>
        <v>3360</v>
      </c>
      <c r="W769" t="str">
        <f ca="1"/>
        <v>Food &amp; Drinks</v>
      </c>
      <c r="X769">
        <f ca="1"/>
        <v>46809</v>
      </c>
      <c r="Y769">
        <f ca="1"/>
        <v>2720.7500000000073</v>
      </c>
      <c r="Z769" t="str">
        <f ca="1"/>
        <v>Acct  1 - US Bank</v>
      </c>
      <c r="AA769" t="str">
        <f ca="1"/>
        <v>Food &amp; Drinks</v>
      </c>
      <c r="AB769">
        <f ca="1"/>
        <v>46809</v>
      </c>
      <c r="AC769">
        <f ca="1"/>
        <v>17347.739999999998</v>
      </c>
      <c r="AD769" t="str">
        <f ca="1"/>
        <v>Acct  2 - Wells Fargo</v>
      </c>
      <c r="AE769" t="str">
        <f ca="1"/>
        <v>Food &amp; Drinks</v>
      </c>
      <c r="AF769">
        <f ca="1"/>
        <v>46809</v>
      </c>
      <c r="AG769">
        <f ca="1"/>
        <v>29056.39</v>
      </c>
      <c r="AH769" t="str">
        <f ca="1"/>
        <v>Acct  3 - ADP</v>
      </c>
      <c r="AI769" t="str">
        <f ca="1"/>
        <v>Food &amp; Drinks</v>
      </c>
      <c r="AJ769">
        <f ca="1"/>
        <v>46809</v>
      </c>
      <c r="AK769">
        <f ca="1"/>
        <v>114.43</v>
      </c>
      <c r="AL769" t="str">
        <f ca="1"/>
        <v>Acct  4 - Marcus</v>
      </c>
      <c r="AM769" t="str">
        <f ca="1"/>
        <v>Food &amp; Drinks</v>
      </c>
      <c r="AN769">
        <f ca="1"/>
        <v>46809</v>
      </c>
      <c r="AO769">
        <f ca="1"/>
        <v>12062.04</v>
      </c>
      <c r="AP769" t="str">
        <f ca="1"/>
        <v>Acct  5 - T.Rowe Price</v>
      </c>
      <c r="AQ769" t="str">
        <f ca="1"/>
        <v>Food &amp; Drinks</v>
      </c>
      <c r="AR769">
        <f ca="1"/>
        <v>46809</v>
      </c>
      <c r="AS769">
        <f ca="1"/>
        <v>1122.97</v>
      </c>
      <c r="AT769" t="str">
        <f ca="1"/>
        <v>Acct  6 - Platinum</v>
      </c>
      <c r="AU769" t="str">
        <f ca="1"/>
        <v>Food &amp; Drinks</v>
      </c>
      <c r="AV769">
        <f ca="1"/>
        <v>46809</v>
      </c>
      <c r="AW769">
        <f ca="1"/>
        <v>-4999.82</v>
      </c>
      <c r="AX769" t="str">
        <f ca="1"/>
        <v>Acct  7 - Visa Go</v>
      </c>
      <c r="AY769" t="str">
        <f ca="1"/>
        <v>Food &amp; Drinks</v>
      </c>
      <c r="AZ769">
        <f ca="1"/>
        <v>46809</v>
      </c>
      <c r="BA769">
        <f ca="1"/>
        <v>-4271.75</v>
      </c>
      <c r="BB769" t="str">
        <f ca="1"/>
        <v>Acct  8 - CareCredit</v>
      </c>
      <c r="BC769" t="str">
        <f ca="1"/>
        <v>Food &amp; Drinks</v>
      </c>
      <c r="BD769">
        <f ca="1"/>
        <v>46809</v>
      </c>
      <c r="BE769">
        <f ca="1"/>
        <v>0</v>
      </c>
      <c r="BF769" t="str">
        <f ca="1"/>
        <v>Acct  9 - Costco</v>
      </c>
      <c r="BG769" t="str">
        <f ca="1"/>
        <v>Food &amp; Drinks</v>
      </c>
      <c r="BH769">
        <f ca="1"/>
        <v>46809</v>
      </c>
      <c r="BI769">
        <f ca="1"/>
        <v>3360</v>
      </c>
      <c r="BJ769" t="str">
        <f ca="1"/>
        <v xml:space="preserve">Acct 10 - </v>
      </c>
      <c r="BK769" t="str">
        <f ca="1"/>
        <v>Food &amp; Drinks</v>
      </c>
      <c r="BL769">
        <f ca="1"/>
        <v>46809</v>
      </c>
      <c r="BM769">
        <f ca="1"/>
        <v>20068.490000000005</v>
      </c>
      <c r="BN769" t="str">
        <f ca="1"/>
        <v xml:space="preserve"> Checking</v>
      </c>
      <c r="BO769" t="str">
        <f ca="1"/>
        <v>Food &amp; Drinks</v>
      </c>
      <c r="BP769">
        <f ca="1"/>
        <v>46809</v>
      </c>
      <c r="BQ769">
        <f ca="1"/>
        <v>-8148.5999999999995</v>
      </c>
      <c r="BR769" t="str">
        <f ca="1"/>
        <v xml:space="preserve"> Credit</v>
      </c>
      <c r="BS769" t="str">
        <f ca="1"/>
        <v>Food &amp; Drinks</v>
      </c>
      <c r="BT769">
        <f ca="1"/>
        <v>46809</v>
      </c>
      <c r="BU769">
        <f ca="1"/>
        <v>41232.86</v>
      </c>
      <c r="BV769" t="str">
        <f ca="1"/>
        <v xml:space="preserve"> Savings</v>
      </c>
      <c r="BW769" t="str">
        <f ca="1"/>
        <v>Food &amp; Drinks</v>
      </c>
      <c r="BX769">
        <f ca="1"/>
        <v>46809</v>
      </c>
      <c r="BY769">
        <f ca="1"/>
        <v>56512.750000000007</v>
      </c>
      <c r="BZ769" t="str">
        <f ca="1"/>
        <v xml:space="preserve"> Net Worth</v>
      </c>
    </row>
    <row r="770" spans="1:78" x14ac:dyDescent="0.25">
      <c r="A770" t="str">
        <f ca="1"/>
        <v>Food &amp; Drinks</v>
      </c>
      <c r="B770" s="8">
        <f ca="1"/>
        <v>46809</v>
      </c>
      <c r="C770" s="107">
        <f ca="1"/>
        <v>2720.7500000000073</v>
      </c>
      <c r="D770" t="str">
        <f ca="1"/>
        <v>Acct  1 - US Bank</v>
      </c>
      <c r="F770" t="str">
        <f ca="1"/>
        <v>Internet</v>
      </c>
      <c r="G770" s="8">
        <f ca="1"/>
        <v>46809</v>
      </c>
      <c r="H770" s="107">
        <f ca="1"/>
        <v>20068.490000000005</v>
      </c>
      <c r="I770" s="107">
        <f ca="1"/>
        <v>-8148.5999999999995</v>
      </c>
      <c r="J770" s="107">
        <f ca="1"/>
        <v>41232.86</v>
      </c>
      <c r="K770" s="107">
        <f ca="1"/>
        <v>56512.750000000007</v>
      </c>
      <c r="L770" s="107">
        <f ca="1"/>
        <v>2720.7500000000073</v>
      </c>
      <c r="M770" s="107">
        <f ca="1"/>
        <v>17347.739999999998</v>
      </c>
      <c r="N770" s="107">
        <f ca="1"/>
        <v>29056.39</v>
      </c>
      <c r="O770" s="107">
        <f ca="1"/>
        <v>114.43</v>
      </c>
      <c r="P770" s="107">
        <f ca="1"/>
        <v>12062.04</v>
      </c>
      <c r="Q770" s="107">
        <f ca="1"/>
        <v>1122.97</v>
      </c>
      <c r="R770" s="107">
        <f ca="1"/>
        <v>-4999.82</v>
      </c>
      <c r="S770" s="107">
        <f ca="1"/>
        <v>-4271.75</v>
      </c>
      <c r="T770" s="107">
        <f ca="1"/>
        <v>0</v>
      </c>
      <c r="U770" s="107">
        <f ca="1"/>
        <v>3360</v>
      </c>
      <c r="W770" t="str">
        <f ca="1"/>
        <v>Internet</v>
      </c>
      <c r="X770">
        <f ca="1"/>
        <v>46809</v>
      </c>
      <c r="Y770">
        <f ca="1"/>
        <v>2720.7500000000073</v>
      </c>
      <c r="Z770" t="str">
        <f ca="1"/>
        <v>Acct  1 - US Bank</v>
      </c>
      <c r="AA770" t="str">
        <f ca="1"/>
        <v>Internet</v>
      </c>
      <c r="AB770">
        <f ca="1"/>
        <v>46809</v>
      </c>
      <c r="AC770">
        <f ca="1"/>
        <v>17347.739999999998</v>
      </c>
      <c r="AD770" t="str">
        <f ca="1"/>
        <v>Acct  2 - Wells Fargo</v>
      </c>
      <c r="AE770" t="str">
        <f ca="1"/>
        <v>Internet</v>
      </c>
      <c r="AF770">
        <f ca="1"/>
        <v>46809</v>
      </c>
      <c r="AG770">
        <f ca="1"/>
        <v>29056.39</v>
      </c>
      <c r="AH770" t="str">
        <f ca="1"/>
        <v>Acct  3 - ADP</v>
      </c>
      <c r="AI770" t="str">
        <f ca="1"/>
        <v>Internet</v>
      </c>
      <c r="AJ770">
        <f ca="1"/>
        <v>46809</v>
      </c>
      <c r="AK770">
        <f ca="1"/>
        <v>114.43</v>
      </c>
      <c r="AL770" t="str">
        <f ca="1"/>
        <v>Acct  4 - Marcus</v>
      </c>
      <c r="AM770" t="str">
        <f ca="1"/>
        <v>Internet</v>
      </c>
      <c r="AN770">
        <f ca="1"/>
        <v>46809</v>
      </c>
      <c r="AO770">
        <f ca="1"/>
        <v>12062.04</v>
      </c>
      <c r="AP770" t="str">
        <f ca="1"/>
        <v>Acct  5 - T.Rowe Price</v>
      </c>
      <c r="AQ770" t="str">
        <f ca="1"/>
        <v>Internet</v>
      </c>
      <c r="AR770">
        <f ca="1"/>
        <v>46809</v>
      </c>
      <c r="AS770">
        <f ca="1"/>
        <v>1122.97</v>
      </c>
      <c r="AT770" t="str">
        <f ca="1"/>
        <v>Acct  6 - Platinum</v>
      </c>
      <c r="AU770" t="str">
        <f ca="1"/>
        <v>Internet</v>
      </c>
      <c r="AV770">
        <f ca="1"/>
        <v>46809</v>
      </c>
      <c r="AW770">
        <f ca="1"/>
        <v>-4999.82</v>
      </c>
      <c r="AX770" t="str">
        <f ca="1"/>
        <v>Acct  7 - Visa Go</v>
      </c>
      <c r="AY770" t="str">
        <f ca="1"/>
        <v>Internet</v>
      </c>
      <c r="AZ770">
        <f ca="1"/>
        <v>46809</v>
      </c>
      <c r="BA770">
        <f ca="1"/>
        <v>-4271.75</v>
      </c>
      <c r="BB770" t="str">
        <f ca="1"/>
        <v>Acct  8 - CareCredit</v>
      </c>
      <c r="BC770" t="str">
        <f ca="1"/>
        <v>Internet</v>
      </c>
      <c r="BD770">
        <f ca="1"/>
        <v>46809</v>
      </c>
      <c r="BE770">
        <f ca="1"/>
        <v>0</v>
      </c>
      <c r="BF770" t="str">
        <f ca="1"/>
        <v>Acct  9 - Costco</v>
      </c>
      <c r="BG770" t="str">
        <f ca="1"/>
        <v>Internet</v>
      </c>
      <c r="BH770">
        <f ca="1"/>
        <v>46809</v>
      </c>
      <c r="BI770">
        <f ca="1"/>
        <v>3360</v>
      </c>
      <c r="BJ770" t="str">
        <f ca="1"/>
        <v xml:space="preserve">Acct 10 - </v>
      </c>
      <c r="BK770" t="str">
        <f ca="1"/>
        <v>Internet</v>
      </c>
      <c r="BL770">
        <f ca="1"/>
        <v>46809</v>
      </c>
      <c r="BM770">
        <f ca="1"/>
        <v>20068.490000000005</v>
      </c>
      <c r="BN770" t="str">
        <f ca="1"/>
        <v xml:space="preserve"> Checking</v>
      </c>
      <c r="BO770" t="str">
        <f ca="1"/>
        <v>Internet</v>
      </c>
      <c r="BP770">
        <f ca="1"/>
        <v>46809</v>
      </c>
      <c r="BQ770">
        <f ca="1"/>
        <v>-8148.5999999999995</v>
      </c>
      <c r="BR770" t="str">
        <f ca="1"/>
        <v xml:space="preserve"> Credit</v>
      </c>
      <c r="BS770" t="str">
        <f ca="1"/>
        <v>Internet</v>
      </c>
      <c r="BT770">
        <f ca="1"/>
        <v>46809</v>
      </c>
      <c r="BU770">
        <f ca="1"/>
        <v>41232.86</v>
      </c>
      <c r="BV770" t="str">
        <f ca="1"/>
        <v xml:space="preserve"> Savings</v>
      </c>
      <c r="BW770" t="str">
        <f ca="1"/>
        <v>Internet</v>
      </c>
      <c r="BX770">
        <f ca="1"/>
        <v>46809</v>
      </c>
      <c r="BY770">
        <f ca="1"/>
        <v>56512.750000000007</v>
      </c>
      <c r="BZ770" t="str">
        <f ca="1"/>
        <v xml:space="preserve"> Net Worth</v>
      </c>
    </row>
    <row r="771" spans="1:78" x14ac:dyDescent="0.25">
      <c r="A771" t="str">
        <f ca="1"/>
        <v>Internet</v>
      </c>
      <c r="B771" s="8">
        <f ca="1"/>
        <v>46809</v>
      </c>
      <c r="C771" s="107">
        <f ca="1"/>
        <v>2720.7500000000073</v>
      </c>
      <c r="D771" t="str">
        <f ca="1"/>
        <v>Acct  1 - US Bank</v>
      </c>
      <c r="F771" t="str">
        <f ca="1"/>
        <v>Windsurf</v>
      </c>
      <c r="G771" s="8">
        <f ca="1"/>
        <v>46809</v>
      </c>
      <c r="H771" s="107">
        <f ca="1"/>
        <v>20053.490000000005</v>
      </c>
      <c r="I771" s="107">
        <f ca="1"/>
        <v>-8148.5999999999995</v>
      </c>
      <c r="J771" s="107">
        <f ca="1"/>
        <v>41232.86</v>
      </c>
      <c r="K771" s="107">
        <f ca="1"/>
        <v>56497.750000000007</v>
      </c>
      <c r="L771" s="107">
        <f ca="1"/>
        <v>2705.7500000000073</v>
      </c>
      <c r="M771" s="107">
        <f ca="1"/>
        <v>17347.739999999998</v>
      </c>
      <c r="N771" s="107">
        <f ca="1"/>
        <v>29056.39</v>
      </c>
      <c r="O771" s="107">
        <f ca="1"/>
        <v>114.43</v>
      </c>
      <c r="P771" s="107">
        <f ca="1"/>
        <v>12062.04</v>
      </c>
      <c r="Q771" s="107">
        <f ca="1"/>
        <v>1122.97</v>
      </c>
      <c r="R771" s="107">
        <f ca="1"/>
        <v>-4999.82</v>
      </c>
      <c r="S771" s="107">
        <f ca="1"/>
        <v>-4271.75</v>
      </c>
      <c r="T771" s="107">
        <f ca="1"/>
        <v>0</v>
      </c>
      <c r="U771" s="107">
        <f ca="1"/>
        <v>3360</v>
      </c>
      <c r="W771" t="str">
        <f ca="1"/>
        <v>Windsurf</v>
      </c>
      <c r="X771">
        <f ca="1"/>
        <v>46809</v>
      </c>
      <c r="Y771">
        <f ca="1"/>
        <v>2705.7500000000073</v>
      </c>
      <c r="Z771" t="str">
        <f ca="1"/>
        <v>Acct  1 - US Bank</v>
      </c>
      <c r="AA771" t="str">
        <f ca="1"/>
        <v>Windsurf</v>
      </c>
      <c r="AB771">
        <f ca="1"/>
        <v>46809</v>
      </c>
      <c r="AC771">
        <f ca="1"/>
        <v>17347.739999999998</v>
      </c>
      <c r="AD771" t="str">
        <f ca="1"/>
        <v>Acct  2 - Wells Fargo</v>
      </c>
      <c r="AE771" t="str">
        <f ca="1"/>
        <v>Windsurf</v>
      </c>
      <c r="AF771">
        <f ca="1"/>
        <v>46809</v>
      </c>
      <c r="AG771">
        <f ca="1"/>
        <v>29056.39</v>
      </c>
      <c r="AH771" t="str">
        <f ca="1"/>
        <v>Acct  3 - ADP</v>
      </c>
      <c r="AI771" t="str">
        <f ca="1"/>
        <v>Windsurf</v>
      </c>
      <c r="AJ771">
        <f ca="1"/>
        <v>46809</v>
      </c>
      <c r="AK771">
        <f ca="1"/>
        <v>114.43</v>
      </c>
      <c r="AL771" t="str">
        <f ca="1"/>
        <v>Acct  4 - Marcus</v>
      </c>
      <c r="AM771" t="str">
        <f ca="1"/>
        <v>Windsurf</v>
      </c>
      <c r="AN771">
        <f ca="1"/>
        <v>46809</v>
      </c>
      <c r="AO771">
        <f ca="1"/>
        <v>12062.04</v>
      </c>
      <c r="AP771" t="str">
        <f ca="1"/>
        <v>Acct  5 - T.Rowe Price</v>
      </c>
      <c r="AQ771" t="str">
        <f ca="1"/>
        <v>Windsurf</v>
      </c>
      <c r="AR771">
        <f ca="1"/>
        <v>46809</v>
      </c>
      <c r="AS771">
        <f ca="1"/>
        <v>1122.97</v>
      </c>
      <c r="AT771" t="str">
        <f ca="1"/>
        <v>Acct  6 - Platinum</v>
      </c>
      <c r="AU771" t="str">
        <f ca="1"/>
        <v>Windsurf</v>
      </c>
      <c r="AV771">
        <f ca="1"/>
        <v>46809</v>
      </c>
      <c r="AW771">
        <f ca="1"/>
        <v>-4999.82</v>
      </c>
      <c r="AX771" t="str">
        <f ca="1"/>
        <v>Acct  7 - Visa Go</v>
      </c>
      <c r="AY771" t="str">
        <f ca="1"/>
        <v>Windsurf</v>
      </c>
      <c r="AZ771">
        <f ca="1"/>
        <v>46809</v>
      </c>
      <c r="BA771">
        <f ca="1"/>
        <v>-4271.75</v>
      </c>
      <c r="BB771" t="str">
        <f ca="1"/>
        <v>Acct  8 - CareCredit</v>
      </c>
      <c r="BC771" t="str">
        <f ca="1"/>
        <v>Windsurf</v>
      </c>
      <c r="BD771">
        <f ca="1"/>
        <v>46809</v>
      </c>
      <c r="BE771">
        <f ca="1"/>
        <v>0</v>
      </c>
      <c r="BF771" t="str">
        <f ca="1"/>
        <v>Acct  9 - Costco</v>
      </c>
      <c r="BG771" t="str">
        <f ca="1"/>
        <v>Windsurf</v>
      </c>
      <c r="BH771">
        <f ca="1"/>
        <v>46809</v>
      </c>
      <c r="BI771">
        <f ca="1"/>
        <v>3360</v>
      </c>
      <c r="BJ771" t="str">
        <f ca="1"/>
        <v xml:space="preserve">Acct 10 - </v>
      </c>
      <c r="BK771" t="str">
        <f ca="1"/>
        <v>Windsurf</v>
      </c>
      <c r="BL771">
        <f ca="1"/>
        <v>46809</v>
      </c>
      <c r="BM771">
        <f ca="1"/>
        <v>20053.490000000005</v>
      </c>
      <c r="BN771" t="str">
        <f ca="1"/>
        <v xml:space="preserve"> Checking</v>
      </c>
      <c r="BO771" t="str">
        <f ca="1"/>
        <v>Windsurf</v>
      </c>
      <c r="BP771">
        <f ca="1"/>
        <v>46809</v>
      </c>
      <c r="BQ771">
        <f ca="1"/>
        <v>-8148.5999999999995</v>
      </c>
      <c r="BR771" t="str">
        <f ca="1"/>
        <v xml:space="preserve"> Credit</v>
      </c>
      <c r="BS771" t="str">
        <f ca="1"/>
        <v>Windsurf</v>
      </c>
      <c r="BT771">
        <f ca="1"/>
        <v>46809</v>
      </c>
      <c r="BU771">
        <f ca="1"/>
        <v>41232.86</v>
      </c>
      <c r="BV771" t="str">
        <f ca="1"/>
        <v xml:space="preserve"> Savings</v>
      </c>
      <c r="BW771" t="str">
        <f ca="1"/>
        <v>Windsurf</v>
      </c>
      <c r="BX771">
        <f ca="1"/>
        <v>46809</v>
      </c>
      <c r="BY771">
        <f ca="1"/>
        <v>56497.750000000007</v>
      </c>
      <c r="BZ771" t="str">
        <f ca="1"/>
        <v xml:space="preserve"> Net Worth</v>
      </c>
    </row>
    <row r="772" spans="1:78" x14ac:dyDescent="0.25">
      <c r="A772" t="str">
        <f ca="1"/>
        <v>Windsurf</v>
      </c>
      <c r="B772" s="8">
        <f ca="1"/>
        <v>46809</v>
      </c>
      <c r="C772" s="107">
        <f ca="1"/>
        <v>2705.7500000000073</v>
      </c>
      <c r="D772" t="str">
        <f ca="1"/>
        <v>Acct  1 - US Bank</v>
      </c>
      <c r="F772" t="str">
        <f ca="1"/>
        <v>Google+</v>
      </c>
      <c r="G772" s="8">
        <f ca="1"/>
        <v>46810</v>
      </c>
      <c r="H772" s="107">
        <f ca="1"/>
        <v>20023.500000000007</v>
      </c>
      <c r="I772" s="107">
        <f ca="1"/>
        <v>-8148.5999999999995</v>
      </c>
      <c r="J772" s="107">
        <f ca="1"/>
        <v>41232.86</v>
      </c>
      <c r="K772" s="107">
        <f ca="1"/>
        <v>56467.760000000009</v>
      </c>
      <c r="L772" s="107">
        <f ca="1"/>
        <v>2675.7600000000075</v>
      </c>
      <c r="M772" s="107">
        <f ca="1"/>
        <v>17347.739999999998</v>
      </c>
      <c r="N772" s="107">
        <f ca="1"/>
        <v>29056.39</v>
      </c>
      <c r="O772" s="107">
        <f ca="1"/>
        <v>114.43</v>
      </c>
      <c r="P772" s="107">
        <f ca="1"/>
        <v>12062.04</v>
      </c>
      <c r="Q772" s="107">
        <f ca="1"/>
        <v>1122.97</v>
      </c>
      <c r="R772" s="107">
        <f ca="1"/>
        <v>-4999.82</v>
      </c>
      <c r="S772" s="107">
        <f ca="1"/>
        <v>-4271.75</v>
      </c>
      <c r="T772" s="107">
        <f ca="1"/>
        <v>0</v>
      </c>
      <c r="U772" s="107">
        <f ca="1"/>
        <v>3360</v>
      </c>
      <c r="W772" t="str">
        <f ca="1"/>
        <v>Google+</v>
      </c>
      <c r="X772">
        <f ca="1"/>
        <v>46810</v>
      </c>
      <c r="Y772">
        <f ca="1"/>
        <v>2675.7600000000075</v>
      </c>
      <c r="Z772" t="str">
        <f ca="1"/>
        <v>Acct  1 - US Bank</v>
      </c>
      <c r="AA772" t="str">
        <f ca="1"/>
        <v>Google+</v>
      </c>
      <c r="AB772">
        <f ca="1"/>
        <v>46810</v>
      </c>
      <c r="AC772">
        <f ca="1"/>
        <v>17347.739999999998</v>
      </c>
      <c r="AD772" t="str">
        <f ca="1"/>
        <v>Acct  2 - Wells Fargo</v>
      </c>
      <c r="AE772" t="str">
        <f ca="1"/>
        <v>Google+</v>
      </c>
      <c r="AF772">
        <f ca="1"/>
        <v>46810</v>
      </c>
      <c r="AG772">
        <f ca="1"/>
        <v>29056.39</v>
      </c>
      <c r="AH772" t="str">
        <f ca="1"/>
        <v>Acct  3 - ADP</v>
      </c>
      <c r="AI772" t="str">
        <f ca="1"/>
        <v>Google+</v>
      </c>
      <c r="AJ772">
        <f ca="1"/>
        <v>46810</v>
      </c>
      <c r="AK772">
        <f ca="1"/>
        <v>114.43</v>
      </c>
      <c r="AL772" t="str">
        <f ca="1"/>
        <v>Acct  4 - Marcus</v>
      </c>
      <c r="AM772" t="str">
        <f ca="1"/>
        <v>Google+</v>
      </c>
      <c r="AN772">
        <f ca="1"/>
        <v>46810</v>
      </c>
      <c r="AO772">
        <f ca="1"/>
        <v>12062.04</v>
      </c>
      <c r="AP772" t="str">
        <f ca="1"/>
        <v>Acct  5 - T.Rowe Price</v>
      </c>
      <c r="AQ772" t="str">
        <f ca="1"/>
        <v>Google+</v>
      </c>
      <c r="AR772">
        <f ca="1"/>
        <v>46810</v>
      </c>
      <c r="AS772">
        <f ca="1"/>
        <v>1122.97</v>
      </c>
      <c r="AT772" t="str">
        <f ca="1"/>
        <v>Acct  6 - Platinum</v>
      </c>
      <c r="AU772" t="str">
        <f ca="1"/>
        <v>Google+</v>
      </c>
      <c r="AV772">
        <f ca="1"/>
        <v>46810</v>
      </c>
      <c r="AW772">
        <f ca="1"/>
        <v>-4999.82</v>
      </c>
      <c r="AX772" t="str">
        <f ca="1"/>
        <v>Acct  7 - Visa Go</v>
      </c>
      <c r="AY772" t="str">
        <f ca="1"/>
        <v>Google+</v>
      </c>
      <c r="AZ772">
        <f ca="1"/>
        <v>46810</v>
      </c>
      <c r="BA772">
        <f ca="1"/>
        <v>-4271.75</v>
      </c>
      <c r="BB772" t="str">
        <f ca="1"/>
        <v>Acct  8 - CareCredit</v>
      </c>
      <c r="BC772" t="str">
        <f ca="1"/>
        <v>Google+</v>
      </c>
      <c r="BD772">
        <f ca="1"/>
        <v>46810</v>
      </c>
      <c r="BE772">
        <f ca="1"/>
        <v>0</v>
      </c>
      <c r="BF772" t="str">
        <f ca="1"/>
        <v>Acct  9 - Costco</v>
      </c>
      <c r="BG772" t="str">
        <f ca="1"/>
        <v>Google+</v>
      </c>
      <c r="BH772">
        <f ca="1"/>
        <v>46810</v>
      </c>
      <c r="BI772">
        <f ca="1"/>
        <v>3360</v>
      </c>
      <c r="BJ772" t="str">
        <f ca="1"/>
        <v xml:space="preserve">Acct 10 - </v>
      </c>
      <c r="BK772" t="str">
        <f ca="1"/>
        <v>Google+</v>
      </c>
      <c r="BL772">
        <f ca="1"/>
        <v>46810</v>
      </c>
      <c r="BM772">
        <f ca="1"/>
        <v>20023.500000000007</v>
      </c>
      <c r="BN772" t="str">
        <f ca="1"/>
        <v xml:space="preserve"> Checking</v>
      </c>
      <c r="BO772" t="str">
        <f ca="1"/>
        <v>Google+</v>
      </c>
      <c r="BP772">
        <f ca="1"/>
        <v>46810</v>
      </c>
      <c r="BQ772">
        <f ca="1"/>
        <v>-8148.5999999999995</v>
      </c>
      <c r="BR772" t="str">
        <f ca="1"/>
        <v xml:space="preserve"> Credit</v>
      </c>
      <c r="BS772" t="str">
        <f ca="1"/>
        <v>Google+</v>
      </c>
      <c r="BT772">
        <f ca="1"/>
        <v>46810</v>
      </c>
      <c r="BU772">
        <f ca="1"/>
        <v>41232.86</v>
      </c>
      <c r="BV772" t="str">
        <f ca="1"/>
        <v xml:space="preserve"> Savings</v>
      </c>
      <c r="BW772" t="str">
        <f ca="1"/>
        <v>Google+</v>
      </c>
      <c r="BX772">
        <f ca="1"/>
        <v>46810</v>
      </c>
      <c r="BY772">
        <f ca="1"/>
        <v>56467.760000000009</v>
      </c>
      <c r="BZ772" t="str">
        <f ca="1"/>
        <v xml:space="preserve"> Net Worth</v>
      </c>
    </row>
    <row r="773" spans="1:78" x14ac:dyDescent="0.25">
      <c r="A773" t="str">
        <f ca="1"/>
        <v>Google+</v>
      </c>
      <c r="B773" s="8">
        <f ca="1"/>
        <v>46810</v>
      </c>
      <c r="C773" s="107">
        <f ca="1"/>
        <v>2675.7600000000075</v>
      </c>
      <c r="D773" t="str">
        <f ca="1"/>
        <v>Acct  1 - US Bank</v>
      </c>
      <c r="F773" t="str">
        <f ca="1"/>
        <v>Tidal</v>
      </c>
      <c r="G773" s="8">
        <f ca="1"/>
        <v>46810</v>
      </c>
      <c r="H773" s="107">
        <f ca="1"/>
        <v>20012.510000000006</v>
      </c>
      <c r="I773" s="107">
        <f ca="1"/>
        <v>-8148.5999999999995</v>
      </c>
      <c r="J773" s="107">
        <f ca="1"/>
        <v>41232.86</v>
      </c>
      <c r="K773" s="107">
        <f ca="1"/>
        <v>56456.770000000011</v>
      </c>
      <c r="L773" s="107">
        <f ca="1"/>
        <v>2664.7700000000077</v>
      </c>
      <c r="M773" s="107">
        <f ca="1"/>
        <v>17347.739999999998</v>
      </c>
      <c r="N773" s="107">
        <f ca="1"/>
        <v>29056.39</v>
      </c>
      <c r="O773" s="107">
        <f ca="1"/>
        <v>114.43</v>
      </c>
      <c r="P773" s="107">
        <f ca="1"/>
        <v>12062.04</v>
      </c>
      <c r="Q773" s="107">
        <f ca="1"/>
        <v>1122.97</v>
      </c>
      <c r="R773" s="107">
        <f ca="1"/>
        <v>-4999.82</v>
      </c>
      <c r="S773" s="107">
        <f ca="1"/>
        <v>-4271.75</v>
      </c>
      <c r="T773" s="107">
        <f ca="1"/>
        <v>0</v>
      </c>
      <c r="U773" s="107">
        <f ca="1"/>
        <v>3360</v>
      </c>
      <c r="W773" t="str">
        <f ca="1"/>
        <v>Tidal</v>
      </c>
      <c r="X773">
        <f ca="1"/>
        <v>46810</v>
      </c>
      <c r="Y773">
        <f ca="1"/>
        <v>2664.7700000000077</v>
      </c>
      <c r="Z773" t="str">
        <f ca="1"/>
        <v>Acct  1 - US Bank</v>
      </c>
      <c r="AA773" t="str">
        <f ca="1"/>
        <v>Tidal</v>
      </c>
      <c r="AB773">
        <f ca="1"/>
        <v>46810</v>
      </c>
      <c r="AC773">
        <f ca="1"/>
        <v>17347.739999999998</v>
      </c>
      <c r="AD773" t="str">
        <f ca="1"/>
        <v>Acct  2 - Wells Fargo</v>
      </c>
      <c r="AE773" t="str">
        <f ca="1"/>
        <v>Tidal</v>
      </c>
      <c r="AF773">
        <f ca="1"/>
        <v>46810</v>
      </c>
      <c r="AG773">
        <f ca="1"/>
        <v>29056.39</v>
      </c>
      <c r="AH773" t="str">
        <f ca="1"/>
        <v>Acct  3 - ADP</v>
      </c>
      <c r="AI773" t="str">
        <f ca="1"/>
        <v>Tidal</v>
      </c>
      <c r="AJ773">
        <f ca="1"/>
        <v>46810</v>
      </c>
      <c r="AK773">
        <f ca="1"/>
        <v>114.43</v>
      </c>
      <c r="AL773" t="str">
        <f ca="1"/>
        <v>Acct  4 - Marcus</v>
      </c>
      <c r="AM773" t="str">
        <f ca="1"/>
        <v>Tidal</v>
      </c>
      <c r="AN773">
        <f ca="1"/>
        <v>46810</v>
      </c>
      <c r="AO773">
        <f ca="1"/>
        <v>12062.04</v>
      </c>
      <c r="AP773" t="str">
        <f ca="1"/>
        <v>Acct  5 - T.Rowe Price</v>
      </c>
      <c r="AQ773" t="str">
        <f ca="1"/>
        <v>Tidal</v>
      </c>
      <c r="AR773">
        <f ca="1"/>
        <v>46810</v>
      </c>
      <c r="AS773">
        <f ca="1"/>
        <v>1122.97</v>
      </c>
      <c r="AT773" t="str">
        <f ca="1"/>
        <v>Acct  6 - Platinum</v>
      </c>
      <c r="AU773" t="str">
        <f ca="1"/>
        <v>Tidal</v>
      </c>
      <c r="AV773">
        <f ca="1"/>
        <v>46810</v>
      </c>
      <c r="AW773">
        <f ca="1"/>
        <v>-4999.82</v>
      </c>
      <c r="AX773" t="str">
        <f ca="1"/>
        <v>Acct  7 - Visa Go</v>
      </c>
      <c r="AY773" t="str">
        <f ca="1"/>
        <v>Tidal</v>
      </c>
      <c r="AZ773">
        <f ca="1"/>
        <v>46810</v>
      </c>
      <c r="BA773">
        <f ca="1"/>
        <v>-4271.75</v>
      </c>
      <c r="BB773" t="str">
        <f ca="1"/>
        <v>Acct  8 - CareCredit</v>
      </c>
      <c r="BC773" t="str">
        <f ca="1"/>
        <v>Tidal</v>
      </c>
      <c r="BD773">
        <f ca="1"/>
        <v>46810</v>
      </c>
      <c r="BE773">
        <f ca="1"/>
        <v>0</v>
      </c>
      <c r="BF773" t="str">
        <f ca="1"/>
        <v>Acct  9 - Costco</v>
      </c>
      <c r="BG773" t="str">
        <f ca="1"/>
        <v>Tidal</v>
      </c>
      <c r="BH773">
        <f ca="1"/>
        <v>46810</v>
      </c>
      <c r="BI773">
        <f ca="1"/>
        <v>3360</v>
      </c>
      <c r="BJ773" t="str">
        <f ca="1"/>
        <v xml:space="preserve">Acct 10 - </v>
      </c>
      <c r="BK773" t="str">
        <f ca="1"/>
        <v>Tidal</v>
      </c>
      <c r="BL773">
        <f ca="1"/>
        <v>46810</v>
      </c>
      <c r="BM773">
        <f ca="1"/>
        <v>20012.510000000006</v>
      </c>
      <c r="BN773" t="str">
        <f ca="1"/>
        <v xml:space="preserve"> Checking</v>
      </c>
      <c r="BO773" t="str">
        <f ca="1"/>
        <v>Tidal</v>
      </c>
      <c r="BP773">
        <f ca="1"/>
        <v>46810</v>
      </c>
      <c r="BQ773">
        <f ca="1"/>
        <v>-8148.5999999999995</v>
      </c>
      <c r="BR773" t="str">
        <f ca="1"/>
        <v xml:space="preserve"> Credit</v>
      </c>
      <c r="BS773" t="str">
        <f ca="1"/>
        <v>Tidal</v>
      </c>
      <c r="BT773">
        <f ca="1"/>
        <v>46810</v>
      </c>
      <c r="BU773">
        <f ca="1"/>
        <v>41232.86</v>
      </c>
      <c r="BV773" t="str">
        <f ca="1"/>
        <v xml:space="preserve"> Savings</v>
      </c>
      <c r="BW773" t="str">
        <f ca="1"/>
        <v>Tidal</v>
      </c>
      <c r="BX773">
        <f ca="1"/>
        <v>46810</v>
      </c>
      <c r="BY773">
        <f ca="1"/>
        <v>56456.770000000011</v>
      </c>
      <c r="BZ773" t="str">
        <f ca="1"/>
        <v xml:space="preserve"> Net Worth</v>
      </c>
    </row>
    <row r="774" spans="1:78" x14ac:dyDescent="0.25">
      <c r="A774" t="str">
        <f ca="1"/>
        <v>Tidal</v>
      </c>
      <c r="B774" s="8">
        <f ca="1"/>
        <v>46810</v>
      </c>
      <c r="C774" s="107">
        <f ca="1"/>
        <v>2664.7700000000077</v>
      </c>
      <c r="D774" t="str">
        <f ca="1"/>
        <v>Acct  1 - US Bank</v>
      </c>
    </row>
    <row r="775" spans="1:78" x14ac:dyDescent="0.25">
      <c r="A775" t="str">
        <f ca="1"/>
        <v>Starting balance</v>
      </c>
      <c r="B775" s="8">
        <f ca="1"/>
        <v>46081</v>
      </c>
      <c r="C775" s="107">
        <f ca="1"/>
        <v>6067.9</v>
      </c>
      <c r="D775" t="str">
        <f ca="1"/>
        <v>Acct  2 - Wells Fargo</v>
      </c>
    </row>
    <row r="776" spans="1:78" x14ac:dyDescent="0.25">
      <c r="A776" t="str">
        <f ca="1"/>
        <v>Costco Citi</v>
      </c>
      <c r="B776" s="8">
        <f ca="1"/>
        <v>46081</v>
      </c>
      <c r="C776" s="107">
        <f ca="1"/>
        <v>6067.9</v>
      </c>
      <c r="D776" t="str">
        <f ca="1"/>
        <v>Acct  2 - Wells Fargo</v>
      </c>
    </row>
    <row r="777" spans="1:78" x14ac:dyDescent="0.25">
      <c r="A777" t="str">
        <f ca="1"/>
        <v>Kulo SDGE</v>
      </c>
      <c r="B777" s="8">
        <f ca="1"/>
        <v>46081</v>
      </c>
      <c r="C777" s="107">
        <f ca="1"/>
        <v>6067.9</v>
      </c>
      <c r="D777" t="str">
        <f ca="1"/>
        <v>Acct  2 - Wells Fargo</v>
      </c>
    </row>
    <row r="778" spans="1:78" x14ac:dyDescent="0.25">
      <c r="A778" t="str">
        <f ca="1"/>
        <v>Groceries</v>
      </c>
      <c r="B778" s="8">
        <f ca="1"/>
        <v>46081</v>
      </c>
      <c r="C778" s="107">
        <f ca="1"/>
        <v>5867.9</v>
      </c>
      <c r="D778" t="str">
        <f ca="1"/>
        <v>Acct  2 - Wells Fargo</v>
      </c>
    </row>
    <row r="779" spans="1:78" x14ac:dyDescent="0.25">
      <c r="A779" t="str">
        <f ca="1"/>
        <v>Food &amp; Drinks</v>
      </c>
      <c r="B779" s="8">
        <f ca="1"/>
        <v>46081</v>
      </c>
      <c r="C779" s="107">
        <f ca="1"/>
        <v>5667.9</v>
      </c>
      <c r="D779" t="str">
        <f ca="1"/>
        <v>Acct  2 - Wells Fargo</v>
      </c>
    </row>
    <row r="780" spans="1:78" x14ac:dyDescent="0.25">
      <c r="A780" t="str">
        <f ca="1"/>
        <v>SDGE</v>
      </c>
      <c r="B780" s="8">
        <f ca="1"/>
        <v>46081</v>
      </c>
      <c r="C780" s="107">
        <f ca="1"/>
        <v>5667.9</v>
      </c>
      <c r="D780" t="str">
        <f ca="1"/>
        <v>Acct  2 - Wells Fargo</v>
      </c>
    </row>
    <row r="781" spans="1:78" x14ac:dyDescent="0.25">
      <c r="A781" t="str">
        <f ca="1"/>
        <v>Prime Ad-Free</v>
      </c>
      <c r="B781" s="8">
        <f ca="1"/>
        <v>46081</v>
      </c>
      <c r="C781" s="107">
        <f ca="1"/>
        <v>5667.9</v>
      </c>
      <c r="D781" t="str">
        <f ca="1"/>
        <v>Acct  2 - Wells Fargo</v>
      </c>
    </row>
    <row r="782" spans="1:78" x14ac:dyDescent="0.25">
      <c r="A782" t="str">
        <f ca="1"/>
        <v>Disability</v>
      </c>
      <c r="B782" s="8">
        <f ca="1"/>
        <v>46082</v>
      </c>
      <c r="C782" s="107">
        <f ca="1"/>
        <v>6024.5599999999995</v>
      </c>
      <c r="D782" t="str">
        <f ca="1"/>
        <v>Acct  2 - Wells Fargo</v>
      </c>
    </row>
    <row r="783" spans="1:78" x14ac:dyDescent="0.25">
      <c r="A783" t="str">
        <f ca="1"/>
        <v>Kulo Rent</v>
      </c>
      <c r="B783" s="8">
        <f ca="1"/>
        <v>46082</v>
      </c>
      <c r="C783" s="107">
        <f ca="1"/>
        <v>6024.5599999999995</v>
      </c>
      <c r="D783" t="str">
        <f ca="1"/>
        <v>Acct  2 - Wells Fargo</v>
      </c>
    </row>
    <row r="784" spans="1:78" x14ac:dyDescent="0.25">
      <c r="A784" t="str">
        <f ca="1"/>
        <v>Rent</v>
      </c>
      <c r="B784" s="8">
        <f ca="1"/>
        <v>46082</v>
      </c>
      <c r="C784" s="107">
        <f ca="1"/>
        <v>6024.5599999999995</v>
      </c>
      <c r="D784" t="str">
        <f ca="1"/>
        <v>Acct  2 - Wells Fargo</v>
      </c>
    </row>
    <row r="785" spans="1:4" x14ac:dyDescent="0.25">
      <c r="A785" t="str">
        <f ca="1"/>
        <v>Visa Platinum</v>
      </c>
      <c r="B785" s="8">
        <f ca="1"/>
        <v>46084</v>
      </c>
      <c r="C785" s="107">
        <f ca="1"/>
        <v>6024.5599999999995</v>
      </c>
      <c r="D785" t="str">
        <f ca="1"/>
        <v>Acct  2 - Wells Fargo</v>
      </c>
    </row>
    <row r="786" spans="1:4" x14ac:dyDescent="0.25">
      <c r="A786" t="str">
        <f ca="1"/>
        <v>Kulo Internet</v>
      </c>
      <c r="B786" s="8">
        <f ca="1"/>
        <v>46086</v>
      </c>
      <c r="C786" s="107">
        <f ca="1"/>
        <v>6024.5599999999995</v>
      </c>
      <c r="D786" t="str">
        <f ca="1"/>
        <v>Acct  2 - Wells Fargo</v>
      </c>
    </row>
    <row r="787" spans="1:4" x14ac:dyDescent="0.25">
      <c r="A787" t="str">
        <f ca="1"/>
        <v>Cese Phone</v>
      </c>
      <c r="B787" s="8">
        <f ca="1"/>
        <v>46086</v>
      </c>
      <c r="C787" s="107">
        <f ca="1"/>
        <v>6024.5599999999995</v>
      </c>
      <c r="D787" t="str">
        <f ca="1"/>
        <v>Acct  2 - Wells Fargo</v>
      </c>
    </row>
    <row r="788" spans="1:4" x14ac:dyDescent="0.25">
      <c r="A788" t="str">
        <f ca="1"/>
        <v>Phone</v>
      </c>
      <c r="B788" s="8">
        <f ca="1"/>
        <v>46086</v>
      </c>
      <c r="C788" s="107">
        <f ca="1"/>
        <v>6024.5599999999995</v>
      </c>
      <c r="D788" t="str">
        <f ca="1"/>
        <v>Acct  2 - Wells Fargo</v>
      </c>
    </row>
    <row r="789" spans="1:4" x14ac:dyDescent="0.25">
      <c r="A789" t="str">
        <f ca="1"/>
        <v>Sony</v>
      </c>
      <c r="B789" s="8">
        <f ca="1"/>
        <v>46089</v>
      </c>
      <c r="C789" s="107">
        <f ca="1"/>
        <v>6024.5599999999995</v>
      </c>
      <c r="D789" t="str">
        <f ca="1"/>
        <v>Acct  2 - Wells Fargo</v>
      </c>
    </row>
    <row r="790" spans="1:4" x14ac:dyDescent="0.25">
      <c r="A790" t="str">
        <f ca="1"/>
        <v>Phone Insurance</v>
      </c>
      <c r="B790" s="8">
        <f ca="1"/>
        <v>46089</v>
      </c>
      <c r="C790" s="107">
        <f ca="1"/>
        <v>6024.5599999999995</v>
      </c>
      <c r="D790" t="str">
        <f ca="1"/>
        <v>Acct  2 - Wells Fargo</v>
      </c>
    </row>
    <row r="791" spans="1:4" x14ac:dyDescent="0.25">
      <c r="A791" t="str">
        <f ca="1"/>
        <v>Amazon</v>
      </c>
      <c r="B791" s="8">
        <f ca="1"/>
        <v>46090</v>
      </c>
      <c r="C791" s="107">
        <f ca="1"/>
        <v>6024.5599999999995</v>
      </c>
      <c r="D791" t="str">
        <f ca="1"/>
        <v>Acct  2 - Wells Fargo</v>
      </c>
    </row>
    <row r="792" spans="1:4" x14ac:dyDescent="0.25">
      <c r="A792" t="str">
        <f ca="1"/>
        <v>Viso Go</v>
      </c>
      <c r="B792" s="8">
        <f ca="1"/>
        <v>46092</v>
      </c>
      <c r="C792" s="107">
        <f ca="1"/>
        <v>6024.5599999999995</v>
      </c>
      <c r="D792" t="str">
        <f ca="1"/>
        <v>Acct  2 - Wells Fargo</v>
      </c>
    </row>
    <row r="793" spans="1:4" x14ac:dyDescent="0.25">
      <c r="A793" t="str">
        <f ca="1"/>
        <v>Paycheck</v>
      </c>
      <c r="B793" s="8">
        <f ca="1"/>
        <v>46094</v>
      </c>
      <c r="C793" s="107">
        <f ca="1"/>
        <v>6484.5599999999995</v>
      </c>
      <c r="D793" t="str">
        <f ca="1"/>
        <v>Acct  2 - Wells Fargo</v>
      </c>
    </row>
    <row r="794" spans="1:4" x14ac:dyDescent="0.25">
      <c r="A794" t="str">
        <f ca="1"/>
        <v>Ameritas</v>
      </c>
      <c r="B794" s="8">
        <f ca="1"/>
        <v>46094</v>
      </c>
      <c r="C794" s="107">
        <f ca="1"/>
        <v>6484.5599999999995</v>
      </c>
      <c r="D794" t="str">
        <f ca="1"/>
        <v>Acct  2 - Wells Fargo</v>
      </c>
    </row>
    <row r="795" spans="1:4" x14ac:dyDescent="0.25">
      <c r="A795" t="str">
        <f ca="1"/>
        <v>Groceries</v>
      </c>
      <c r="B795" s="8">
        <f ca="1"/>
        <v>46095</v>
      </c>
      <c r="C795" s="107">
        <f ca="1"/>
        <v>6284.5599999999995</v>
      </c>
      <c r="D795" t="str">
        <f ca="1"/>
        <v>Acct  2 - Wells Fargo</v>
      </c>
    </row>
    <row r="796" spans="1:4" x14ac:dyDescent="0.25">
      <c r="A796" t="str">
        <f ca="1"/>
        <v>Food &amp; Drinks</v>
      </c>
      <c r="B796" s="8">
        <f ca="1"/>
        <v>46095</v>
      </c>
      <c r="C796" s="107">
        <f ca="1"/>
        <v>6084.5599999999995</v>
      </c>
      <c r="D796" t="str">
        <f ca="1"/>
        <v>Acct  2 - Wells Fargo</v>
      </c>
    </row>
    <row r="797" spans="1:4" x14ac:dyDescent="0.25">
      <c r="A797" t="str">
        <f ca="1"/>
        <v>Motorcycle</v>
      </c>
      <c r="B797" s="8">
        <f ca="1"/>
        <v>46097</v>
      </c>
      <c r="C797" s="107">
        <f ca="1"/>
        <v>6084.5599999999995</v>
      </c>
      <c r="D797" t="str">
        <f ca="1"/>
        <v>Acct  2 - Wells Fargo</v>
      </c>
    </row>
    <row r="798" spans="1:4" x14ac:dyDescent="0.25">
      <c r="A798" t="str">
        <f ca="1"/>
        <v>Netflix</v>
      </c>
      <c r="B798" s="8">
        <f ca="1"/>
        <v>46101</v>
      </c>
      <c r="C798" s="107">
        <f ca="1"/>
        <v>6084.5599999999995</v>
      </c>
      <c r="D798" t="str">
        <f ca="1"/>
        <v>Acct  2 - Wells Fargo</v>
      </c>
    </row>
    <row r="799" spans="1:4" x14ac:dyDescent="0.25">
      <c r="A799" t="str">
        <f ca="1"/>
        <v>Renters</v>
      </c>
      <c r="B799" s="8">
        <f ca="1"/>
        <v>46102</v>
      </c>
      <c r="C799" s="107">
        <f ca="1"/>
        <v>6084.5599999999995</v>
      </c>
      <c r="D799" t="str">
        <f ca="1"/>
        <v>Acct  2 - Wells Fargo</v>
      </c>
    </row>
    <row r="800" spans="1:4" x14ac:dyDescent="0.25">
      <c r="A800" t="str">
        <f ca="1"/>
        <v>Cese Transfer</v>
      </c>
      <c r="B800" s="8">
        <f ca="1"/>
        <v>46106</v>
      </c>
      <c r="C800" s="107">
        <f ca="1"/>
        <v>6084.5599999999995</v>
      </c>
      <c r="D800" t="str">
        <f ca="1"/>
        <v>Acct  2 - Wells Fargo</v>
      </c>
    </row>
    <row r="801" spans="1:4" x14ac:dyDescent="0.25">
      <c r="A801" t="str">
        <f ca="1"/>
        <v>Internet</v>
      </c>
      <c r="B801" s="8">
        <f ca="1"/>
        <v>46107</v>
      </c>
      <c r="C801" s="107">
        <f ca="1"/>
        <v>6084.5599999999995</v>
      </c>
      <c r="D801" t="str">
        <f ca="1"/>
        <v>Acct  2 - Wells Fargo</v>
      </c>
    </row>
    <row r="802" spans="1:4" x14ac:dyDescent="0.25">
      <c r="A802" t="str">
        <f ca="1"/>
        <v>Windsurf</v>
      </c>
      <c r="B802" s="8">
        <f ca="1"/>
        <v>46107</v>
      </c>
      <c r="C802" s="107">
        <f ca="1"/>
        <v>6084.5599999999995</v>
      </c>
      <c r="D802" t="str">
        <f ca="1"/>
        <v>Acct  2 - Wells Fargo</v>
      </c>
    </row>
    <row r="803" spans="1:4" x14ac:dyDescent="0.25">
      <c r="A803" t="str">
        <f ca="1"/>
        <v>Paycheck</v>
      </c>
      <c r="B803" s="8">
        <f ca="1"/>
        <v>46108</v>
      </c>
      <c r="C803" s="107">
        <f ca="1"/>
        <v>6544.5599999999995</v>
      </c>
      <c r="D803" t="str">
        <f ca="1"/>
        <v>Acct  2 - Wells Fargo</v>
      </c>
    </row>
    <row r="804" spans="1:4" x14ac:dyDescent="0.25">
      <c r="A804" t="str">
        <f ca="1"/>
        <v>Ameritas</v>
      </c>
      <c r="B804" s="8">
        <f ca="1"/>
        <v>46108</v>
      </c>
      <c r="C804" s="107">
        <f ca="1"/>
        <v>6544.5599999999995</v>
      </c>
      <c r="D804" t="str">
        <f ca="1"/>
        <v>Acct  2 - Wells Fargo</v>
      </c>
    </row>
    <row r="805" spans="1:4" x14ac:dyDescent="0.25">
      <c r="A805" t="str">
        <f ca="1"/>
        <v>Tidal</v>
      </c>
      <c r="B805" s="8">
        <f ca="1"/>
        <v>46108</v>
      </c>
      <c r="C805" s="107">
        <f ca="1"/>
        <v>6544.5599999999995</v>
      </c>
      <c r="D805" t="str">
        <f ca="1"/>
        <v>Acct  2 - Wells Fargo</v>
      </c>
    </row>
    <row r="806" spans="1:4" x14ac:dyDescent="0.25">
      <c r="A806" t="str">
        <f ca="1"/>
        <v>Costco Citi</v>
      </c>
      <c r="B806" s="8">
        <f ca="1"/>
        <v>46109</v>
      </c>
      <c r="C806" s="107">
        <f ca="1"/>
        <v>6544.5599999999995</v>
      </c>
      <c r="D806" t="str">
        <f ca="1"/>
        <v>Acct  2 - Wells Fargo</v>
      </c>
    </row>
    <row r="807" spans="1:4" x14ac:dyDescent="0.25">
      <c r="A807" t="str">
        <f ca="1"/>
        <v>Kulo Transfer</v>
      </c>
      <c r="B807" s="8">
        <f ca="1"/>
        <v>46109</v>
      </c>
      <c r="C807" s="107">
        <f ca="1"/>
        <v>6544.5599999999995</v>
      </c>
      <c r="D807" t="str">
        <f ca="1"/>
        <v>Acct  2 - Wells Fargo</v>
      </c>
    </row>
    <row r="808" spans="1:4" x14ac:dyDescent="0.25">
      <c r="A808" t="str">
        <f ca="1"/>
        <v>Kulo SDGE</v>
      </c>
      <c r="B808" s="8">
        <f ca="1"/>
        <v>46109</v>
      </c>
      <c r="C808" s="107">
        <f ca="1"/>
        <v>6544.5599999999995</v>
      </c>
      <c r="D808" t="str">
        <f ca="1"/>
        <v>Acct  2 - Wells Fargo</v>
      </c>
    </row>
    <row r="809" spans="1:4" x14ac:dyDescent="0.25">
      <c r="A809" t="str">
        <f ca="1"/>
        <v>Groceries</v>
      </c>
      <c r="B809" s="8">
        <f ca="1"/>
        <v>46109</v>
      </c>
      <c r="C809" s="107">
        <f ca="1"/>
        <v>6344.5599999999995</v>
      </c>
      <c r="D809" t="str">
        <f ca="1"/>
        <v>Acct  2 - Wells Fargo</v>
      </c>
    </row>
    <row r="810" spans="1:4" x14ac:dyDescent="0.25">
      <c r="A810" t="str">
        <f ca="1"/>
        <v>Food &amp; Drinks</v>
      </c>
      <c r="B810" s="8">
        <f ca="1"/>
        <v>46109</v>
      </c>
      <c r="C810" s="107">
        <f ca="1"/>
        <v>6144.5599999999995</v>
      </c>
      <c r="D810" t="str">
        <f ca="1"/>
        <v>Acct  2 - Wells Fargo</v>
      </c>
    </row>
    <row r="811" spans="1:4" x14ac:dyDescent="0.25">
      <c r="A811" t="str">
        <f ca="1"/>
        <v>SDGE</v>
      </c>
      <c r="B811" s="8">
        <f ca="1"/>
        <v>46109</v>
      </c>
      <c r="C811" s="107">
        <f ca="1"/>
        <v>6144.5599999999995</v>
      </c>
      <c r="D811" t="str">
        <f ca="1"/>
        <v>Acct  2 - Wells Fargo</v>
      </c>
    </row>
    <row r="812" spans="1:4" x14ac:dyDescent="0.25">
      <c r="A812" t="str">
        <f ca="1"/>
        <v>Prime Ad-Free</v>
      </c>
      <c r="B812" s="8">
        <f ca="1"/>
        <v>46109</v>
      </c>
      <c r="C812" s="107">
        <f ca="1"/>
        <v>6144.5599999999995</v>
      </c>
      <c r="D812" t="str">
        <f ca="1"/>
        <v>Acct  2 - Wells Fargo</v>
      </c>
    </row>
    <row r="813" spans="1:4" x14ac:dyDescent="0.25">
      <c r="A813" t="str">
        <f ca="1"/>
        <v>Disability</v>
      </c>
      <c r="B813" s="8">
        <f ca="1"/>
        <v>46113</v>
      </c>
      <c r="C813" s="107">
        <f ca="1"/>
        <v>6501.2199999999993</v>
      </c>
      <c r="D813" t="str">
        <f ca="1"/>
        <v>Acct  2 - Wells Fargo</v>
      </c>
    </row>
    <row r="814" spans="1:4" x14ac:dyDescent="0.25">
      <c r="A814" t="str">
        <f ca="1"/>
        <v>Kulo Rent</v>
      </c>
      <c r="B814" s="8">
        <f ca="1"/>
        <v>46113</v>
      </c>
      <c r="C814" s="107">
        <f ca="1"/>
        <v>6501.2199999999993</v>
      </c>
      <c r="D814" t="str">
        <f ca="1"/>
        <v>Acct  2 - Wells Fargo</v>
      </c>
    </row>
    <row r="815" spans="1:4" x14ac:dyDescent="0.25">
      <c r="A815" t="str">
        <f ca="1"/>
        <v>Rent</v>
      </c>
      <c r="B815" s="8">
        <f ca="1"/>
        <v>46113</v>
      </c>
      <c r="C815" s="107">
        <f ca="1"/>
        <v>6501.2199999999993</v>
      </c>
      <c r="D815" t="str">
        <f ca="1"/>
        <v>Acct  2 - Wells Fargo</v>
      </c>
    </row>
    <row r="816" spans="1:4" x14ac:dyDescent="0.25">
      <c r="A816" t="str">
        <f ca="1"/>
        <v>Visa Platinum</v>
      </c>
      <c r="B816" s="8">
        <f ca="1"/>
        <v>46115</v>
      </c>
      <c r="C816" s="107">
        <f ca="1"/>
        <v>6501.2199999999993</v>
      </c>
      <c r="D816" t="str">
        <f ca="1"/>
        <v>Acct  2 - Wells Fargo</v>
      </c>
    </row>
    <row r="817" spans="1:4" x14ac:dyDescent="0.25">
      <c r="A817" t="str">
        <f ca="1"/>
        <v>Kulo Internet</v>
      </c>
      <c r="B817" s="8">
        <f ca="1"/>
        <v>46117</v>
      </c>
      <c r="C817" s="107">
        <f ca="1"/>
        <v>6501.2199999999993</v>
      </c>
      <c r="D817" t="str">
        <f ca="1"/>
        <v>Acct  2 - Wells Fargo</v>
      </c>
    </row>
    <row r="818" spans="1:4" x14ac:dyDescent="0.25">
      <c r="A818" t="str">
        <f ca="1"/>
        <v>Cese Phone</v>
      </c>
      <c r="B818" s="8">
        <f ca="1"/>
        <v>46117</v>
      </c>
      <c r="C818" s="107">
        <f ca="1"/>
        <v>6501.2199999999993</v>
      </c>
      <c r="D818" t="str">
        <f ca="1"/>
        <v>Acct  2 - Wells Fargo</v>
      </c>
    </row>
    <row r="819" spans="1:4" x14ac:dyDescent="0.25">
      <c r="A819" t="str">
        <f ca="1"/>
        <v>Phone</v>
      </c>
      <c r="B819" s="8">
        <f ca="1"/>
        <v>46117</v>
      </c>
      <c r="C819" s="107">
        <f ca="1"/>
        <v>6501.2199999999993</v>
      </c>
      <c r="D819" t="str">
        <f ca="1"/>
        <v>Acct  2 - Wells Fargo</v>
      </c>
    </row>
    <row r="820" spans="1:4" x14ac:dyDescent="0.25">
      <c r="A820" t="str">
        <f ca="1"/>
        <v>Sony</v>
      </c>
      <c r="B820" s="8">
        <f ca="1"/>
        <v>46120</v>
      </c>
      <c r="C820" s="107">
        <f ca="1"/>
        <v>6501.2199999999993</v>
      </c>
      <c r="D820" t="str">
        <f ca="1"/>
        <v>Acct  2 - Wells Fargo</v>
      </c>
    </row>
    <row r="821" spans="1:4" x14ac:dyDescent="0.25">
      <c r="A821" t="str">
        <f ca="1"/>
        <v>Phone Insurance</v>
      </c>
      <c r="B821" s="8">
        <f ca="1"/>
        <v>46120</v>
      </c>
      <c r="C821" s="107">
        <f ca="1"/>
        <v>6501.2199999999993</v>
      </c>
      <c r="D821" t="str">
        <f ca="1"/>
        <v>Acct  2 - Wells Fargo</v>
      </c>
    </row>
    <row r="822" spans="1:4" x14ac:dyDescent="0.25">
      <c r="A822" t="str">
        <f ca="1"/>
        <v>Amazon</v>
      </c>
      <c r="B822" s="8">
        <f ca="1"/>
        <v>46121</v>
      </c>
      <c r="C822" s="107">
        <f ca="1"/>
        <v>6501.2199999999993</v>
      </c>
      <c r="D822" t="str">
        <f ca="1"/>
        <v>Acct  2 - Wells Fargo</v>
      </c>
    </row>
    <row r="823" spans="1:4" x14ac:dyDescent="0.25">
      <c r="A823" t="str">
        <f ca="1"/>
        <v>Paycheck</v>
      </c>
      <c r="B823" s="8">
        <f ca="1"/>
        <v>46122</v>
      </c>
      <c r="C823" s="107">
        <f ca="1"/>
        <v>6961.2199999999993</v>
      </c>
      <c r="D823" t="str">
        <f ca="1"/>
        <v>Acct  2 - Wells Fargo</v>
      </c>
    </row>
    <row r="824" spans="1:4" x14ac:dyDescent="0.25">
      <c r="A824" t="str">
        <f ca="1"/>
        <v>Ameritas</v>
      </c>
      <c r="B824" s="8">
        <f ca="1"/>
        <v>46122</v>
      </c>
      <c r="C824" s="107">
        <f ca="1"/>
        <v>6961.2199999999993</v>
      </c>
      <c r="D824" t="str">
        <f ca="1"/>
        <v>Acct  2 - Wells Fargo</v>
      </c>
    </row>
    <row r="825" spans="1:4" x14ac:dyDescent="0.25">
      <c r="A825" t="str">
        <f ca="1"/>
        <v>Viso Go</v>
      </c>
      <c r="B825" s="8">
        <f ca="1"/>
        <v>46123</v>
      </c>
      <c r="C825" s="107">
        <f ca="1"/>
        <v>6961.2199999999993</v>
      </c>
      <c r="D825" t="str">
        <f ca="1"/>
        <v>Acct  2 - Wells Fargo</v>
      </c>
    </row>
    <row r="826" spans="1:4" x14ac:dyDescent="0.25">
      <c r="A826" t="str">
        <f ca="1"/>
        <v>Groceries</v>
      </c>
      <c r="B826" s="8">
        <f ca="1"/>
        <v>46123</v>
      </c>
      <c r="C826" s="107">
        <f ca="1"/>
        <v>6761.2199999999993</v>
      </c>
      <c r="D826" t="str">
        <f ca="1"/>
        <v>Acct  2 - Wells Fargo</v>
      </c>
    </row>
    <row r="827" spans="1:4" x14ac:dyDescent="0.25">
      <c r="A827" t="str">
        <f ca="1"/>
        <v>Food &amp; Drinks</v>
      </c>
      <c r="B827" s="8">
        <f ca="1"/>
        <v>46123</v>
      </c>
      <c r="C827" s="107">
        <f ca="1"/>
        <v>6561.2199999999993</v>
      </c>
      <c r="D827" t="str">
        <f ca="1"/>
        <v>Acct  2 - Wells Fargo</v>
      </c>
    </row>
    <row r="828" spans="1:4" x14ac:dyDescent="0.25">
      <c r="A828" t="str">
        <f ca="1"/>
        <v>Motorcycle</v>
      </c>
      <c r="B828" s="8">
        <f ca="1"/>
        <v>46128</v>
      </c>
      <c r="C828" s="107">
        <f ca="1"/>
        <v>6561.2199999999993</v>
      </c>
      <c r="D828" t="str">
        <f ca="1"/>
        <v>Acct  2 - Wells Fargo</v>
      </c>
    </row>
    <row r="829" spans="1:4" x14ac:dyDescent="0.25">
      <c r="A829" t="str">
        <f ca="1"/>
        <v>Netflix</v>
      </c>
      <c r="B829" s="8">
        <f ca="1"/>
        <v>46132</v>
      </c>
      <c r="C829" s="107">
        <f ca="1"/>
        <v>6561.2199999999993</v>
      </c>
      <c r="D829" t="str">
        <f ca="1"/>
        <v>Acct  2 - Wells Fargo</v>
      </c>
    </row>
    <row r="830" spans="1:4" x14ac:dyDescent="0.25">
      <c r="A830" t="str">
        <f ca="1"/>
        <v>Renters</v>
      </c>
      <c r="B830" s="8">
        <f ca="1"/>
        <v>46133</v>
      </c>
      <c r="C830" s="107">
        <f ca="1"/>
        <v>6561.2199999999993</v>
      </c>
      <c r="D830" t="str">
        <f ca="1"/>
        <v>Acct  2 - Wells Fargo</v>
      </c>
    </row>
    <row r="831" spans="1:4" x14ac:dyDescent="0.25">
      <c r="A831" t="str">
        <f ca="1"/>
        <v>Paycheck</v>
      </c>
      <c r="B831" s="8">
        <f ca="1"/>
        <v>46136</v>
      </c>
      <c r="C831" s="107">
        <f ca="1"/>
        <v>7021.2199999999993</v>
      </c>
      <c r="D831" t="str">
        <f ca="1"/>
        <v>Acct  2 - Wells Fargo</v>
      </c>
    </row>
    <row r="832" spans="1:4" x14ac:dyDescent="0.25">
      <c r="A832" t="str">
        <f ca="1"/>
        <v>Ameritas</v>
      </c>
      <c r="B832" s="8">
        <f ca="1"/>
        <v>46136</v>
      </c>
      <c r="C832" s="107">
        <f ca="1"/>
        <v>7021.2199999999993</v>
      </c>
      <c r="D832" t="str">
        <f ca="1"/>
        <v>Acct  2 - Wells Fargo</v>
      </c>
    </row>
    <row r="833" spans="1:4" x14ac:dyDescent="0.25">
      <c r="A833" t="str">
        <f ca="1"/>
        <v>Cese Transfer</v>
      </c>
      <c r="B833" s="8">
        <f ca="1"/>
        <v>46137</v>
      </c>
      <c r="C833" s="107">
        <f ca="1"/>
        <v>7021.2199999999993</v>
      </c>
      <c r="D833" t="str">
        <f ca="1"/>
        <v>Acct  2 - Wells Fargo</v>
      </c>
    </row>
    <row r="834" spans="1:4" x14ac:dyDescent="0.25">
      <c r="A834" t="str">
        <f ca="1"/>
        <v>Groceries</v>
      </c>
      <c r="B834" s="8">
        <f ca="1"/>
        <v>46137</v>
      </c>
      <c r="C834" s="107">
        <f ca="1"/>
        <v>6821.2199999999993</v>
      </c>
      <c r="D834" t="str">
        <f ca="1"/>
        <v>Acct  2 - Wells Fargo</v>
      </c>
    </row>
    <row r="835" spans="1:4" x14ac:dyDescent="0.25">
      <c r="A835" t="str">
        <f ca="1"/>
        <v>Food &amp; Drinks</v>
      </c>
      <c r="B835" s="8">
        <f ca="1"/>
        <v>46137</v>
      </c>
      <c r="C835" s="107">
        <f ca="1"/>
        <v>6621.2199999999993</v>
      </c>
      <c r="D835" t="str">
        <f ca="1"/>
        <v>Acct  2 - Wells Fargo</v>
      </c>
    </row>
    <row r="836" spans="1:4" x14ac:dyDescent="0.25">
      <c r="A836" t="str">
        <f ca="1"/>
        <v>Internet</v>
      </c>
      <c r="B836" s="8">
        <f ca="1"/>
        <v>46138</v>
      </c>
      <c r="C836" s="107">
        <f ca="1"/>
        <v>6621.2199999999993</v>
      </c>
      <c r="D836" t="str">
        <f ca="1"/>
        <v>Acct  2 - Wells Fargo</v>
      </c>
    </row>
    <row r="837" spans="1:4" x14ac:dyDescent="0.25">
      <c r="A837" t="str">
        <f ca="1"/>
        <v>Windsurf</v>
      </c>
      <c r="B837" s="8">
        <f ca="1"/>
        <v>46138</v>
      </c>
      <c r="C837" s="107">
        <f ca="1"/>
        <v>6621.2199999999993</v>
      </c>
      <c r="D837" t="str">
        <f ca="1"/>
        <v>Acct  2 - Wells Fargo</v>
      </c>
    </row>
    <row r="838" spans="1:4" x14ac:dyDescent="0.25">
      <c r="A838" t="str">
        <f ca="1"/>
        <v>Tidal</v>
      </c>
      <c r="B838" s="8">
        <f ca="1"/>
        <v>46139</v>
      </c>
      <c r="C838" s="107">
        <f ca="1"/>
        <v>6621.2199999999993</v>
      </c>
      <c r="D838" t="str">
        <f ca="1"/>
        <v>Acct  2 - Wells Fargo</v>
      </c>
    </row>
    <row r="839" spans="1:4" x14ac:dyDescent="0.25">
      <c r="A839" t="str">
        <f ca="1"/>
        <v>Costco Citi</v>
      </c>
      <c r="B839" s="8">
        <f ca="1"/>
        <v>46140</v>
      </c>
      <c r="C839" s="107">
        <f ca="1"/>
        <v>6621.2199999999993</v>
      </c>
      <c r="D839" t="str">
        <f ca="1"/>
        <v>Acct  2 - Wells Fargo</v>
      </c>
    </row>
    <row r="840" spans="1:4" x14ac:dyDescent="0.25">
      <c r="A840" t="str">
        <f ca="1"/>
        <v>Kulo Transfer</v>
      </c>
      <c r="B840" s="8">
        <f ca="1"/>
        <v>46140</v>
      </c>
      <c r="C840" s="107">
        <f ca="1"/>
        <v>6621.2199999999993</v>
      </c>
      <c r="D840" t="str">
        <f ca="1"/>
        <v>Acct  2 - Wells Fargo</v>
      </c>
    </row>
    <row r="841" spans="1:4" x14ac:dyDescent="0.25">
      <c r="A841" t="str">
        <f ca="1"/>
        <v>Kulo SDGE</v>
      </c>
      <c r="B841" s="8">
        <f ca="1"/>
        <v>46140</v>
      </c>
      <c r="C841" s="107">
        <f ca="1"/>
        <v>6621.2199999999993</v>
      </c>
      <c r="D841" t="str">
        <f ca="1"/>
        <v>Acct  2 - Wells Fargo</v>
      </c>
    </row>
    <row r="842" spans="1:4" x14ac:dyDescent="0.25">
      <c r="A842" t="str">
        <f ca="1"/>
        <v>SDGE</v>
      </c>
      <c r="B842" s="8">
        <f ca="1"/>
        <v>46140</v>
      </c>
      <c r="C842" s="107">
        <f ca="1"/>
        <v>6621.2199999999993</v>
      </c>
      <c r="D842" t="str">
        <f ca="1"/>
        <v>Acct  2 - Wells Fargo</v>
      </c>
    </row>
    <row r="843" spans="1:4" x14ac:dyDescent="0.25">
      <c r="A843" t="str">
        <f ca="1"/>
        <v>Prime Ad-Free</v>
      </c>
      <c r="B843" s="8">
        <f ca="1"/>
        <v>46140</v>
      </c>
      <c r="C843" s="107">
        <f ca="1"/>
        <v>6621.2199999999993</v>
      </c>
      <c r="D843" t="str">
        <f ca="1"/>
        <v>Acct  2 - Wells Fargo</v>
      </c>
    </row>
    <row r="844" spans="1:4" x14ac:dyDescent="0.25">
      <c r="A844" t="str">
        <f ca="1"/>
        <v>Disability</v>
      </c>
      <c r="B844" s="8">
        <f ca="1"/>
        <v>46143</v>
      </c>
      <c r="C844" s="107">
        <f ca="1"/>
        <v>6977.8799999999992</v>
      </c>
      <c r="D844" t="str">
        <f ca="1"/>
        <v>Acct  2 - Wells Fargo</v>
      </c>
    </row>
    <row r="845" spans="1:4" x14ac:dyDescent="0.25">
      <c r="A845" t="str">
        <f ca="1"/>
        <v>Kulo Rent</v>
      </c>
      <c r="B845" s="8">
        <f ca="1"/>
        <v>46143</v>
      </c>
      <c r="C845" s="107">
        <f ca="1"/>
        <v>6977.8799999999992</v>
      </c>
      <c r="D845" t="str">
        <f ca="1"/>
        <v>Acct  2 - Wells Fargo</v>
      </c>
    </row>
    <row r="846" spans="1:4" x14ac:dyDescent="0.25">
      <c r="A846" t="str">
        <f ca="1"/>
        <v>Rent</v>
      </c>
      <c r="B846" s="8">
        <f ca="1"/>
        <v>46143</v>
      </c>
      <c r="C846" s="107">
        <f ca="1"/>
        <v>6977.8799999999992</v>
      </c>
      <c r="D846" t="str">
        <f ca="1"/>
        <v>Acct  2 - Wells Fargo</v>
      </c>
    </row>
    <row r="847" spans="1:4" x14ac:dyDescent="0.25">
      <c r="A847" t="str">
        <f ca="1"/>
        <v>Visa Platinum</v>
      </c>
      <c r="B847" s="8">
        <f ca="1"/>
        <v>46145</v>
      </c>
      <c r="C847" s="107">
        <f ca="1"/>
        <v>6977.8799999999992</v>
      </c>
      <c r="D847" t="str">
        <f ca="1"/>
        <v>Acct  2 - Wells Fargo</v>
      </c>
    </row>
    <row r="848" spans="1:4" x14ac:dyDescent="0.25">
      <c r="A848" t="str">
        <f ca="1"/>
        <v>Kulo Internet</v>
      </c>
      <c r="B848" s="8">
        <f ca="1"/>
        <v>46147</v>
      </c>
      <c r="C848" s="107">
        <f ca="1"/>
        <v>6977.8799999999992</v>
      </c>
      <c r="D848" t="str">
        <f ca="1"/>
        <v>Acct  2 - Wells Fargo</v>
      </c>
    </row>
    <row r="849" spans="1:4" x14ac:dyDescent="0.25">
      <c r="A849" t="str">
        <f ca="1"/>
        <v>Cese Phone</v>
      </c>
      <c r="B849" s="8">
        <f ca="1"/>
        <v>46147</v>
      </c>
      <c r="C849" s="107">
        <f ca="1"/>
        <v>6977.8799999999992</v>
      </c>
      <c r="D849" t="str">
        <f ca="1"/>
        <v>Acct  2 - Wells Fargo</v>
      </c>
    </row>
    <row r="850" spans="1:4" x14ac:dyDescent="0.25">
      <c r="A850" t="str">
        <f ca="1"/>
        <v>Phone</v>
      </c>
      <c r="B850" s="8">
        <f ca="1"/>
        <v>46147</v>
      </c>
      <c r="C850" s="107">
        <f ca="1"/>
        <v>6977.8799999999992</v>
      </c>
      <c r="D850" t="str">
        <f ca="1"/>
        <v>Acct  2 - Wells Fargo</v>
      </c>
    </row>
    <row r="851" spans="1:4" x14ac:dyDescent="0.25">
      <c r="A851" t="str">
        <f ca="1"/>
        <v>Paycheck</v>
      </c>
      <c r="B851" s="8">
        <f ca="1"/>
        <v>46150</v>
      </c>
      <c r="C851" s="107">
        <f ca="1"/>
        <v>7437.8799999999992</v>
      </c>
      <c r="D851" t="str">
        <f ca="1"/>
        <v>Acct  2 - Wells Fargo</v>
      </c>
    </row>
    <row r="852" spans="1:4" x14ac:dyDescent="0.25">
      <c r="A852" t="str">
        <f ca="1"/>
        <v>Ameritas</v>
      </c>
      <c r="B852" s="8">
        <f ca="1"/>
        <v>46150</v>
      </c>
      <c r="C852" s="107">
        <f ca="1"/>
        <v>7437.8799999999992</v>
      </c>
      <c r="D852" t="str">
        <f ca="1"/>
        <v>Acct  2 - Wells Fargo</v>
      </c>
    </row>
    <row r="853" spans="1:4" x14ac:dyDescent="0.25">
      <c r="A853" t="str">
        <f ca="1"/>
        <v>Sony</v>
      </c>
      <c r="B853" s="8">
        <f ca="1"/>
        <v>46150</v>
      </c>
      <c r="C853" s="107">
        <f ca="1"/>
        <v>7437.8799999999992</v>
      </c>
      <c r="D853" t="str">
        <f ca="1"/>
        <v>Acct  2 - Wells Fargo</v>
      </c>
    </row>
    <row r="854" spans="1:4" x14ac:dyDescent="0.25">
      <c r="A854" t="str">
        <f ca="1"/>
        <v>Phone Insurance</v>
      </c>
      <c r="B854" s="8">
        <f ca="1"/>
        <v>46150</v>
      </c>
      <c r="C854" s="107">
        <f ca="1"/>
        <v>7437.8799999999992</v>
      </c>
      <c r="D854" t="str">
        <f ca="1"/>
        <v>Acct  2 - Wells Fargo</v>
      </c>
    </row>
    <row r="855" spans="1:4" x14ac:dyDescent="0.25">
      <c r="A855" t="str">
        <f ca="1"/>
        <v>Groceries</v>
      </c>
      <c r="B855" s="8">
        <f ca="1"/>
        <v>46151</v>
      </c>
      <c r="C855" s="107">
        <f ca="1"/>
        <v>7237.8799999999992</v>
      </c>
      <c r="D855" t="str">
        <f ca="1"/>
        <v>Acct  2 - Wells Fargo</v>
      </c>
    </row>
    <row r="856" spans="1:4" x14ac:dyDescent="0.25">
      <c r="A856" t="str">
        <f ca="1"/>
        <v>Food &amp; Drinks</v>
      </c>
      <c r="B856" s="8">
        <f ca="1"/>
        <v>46151</v>
      </c>
      <c r="C856" s="107">
        <f ca="1"/>
        <v>7037.8799999999992</v>
      </c>
      <c r="D856" t="str">
        <f ca="1"/>
        <v>Acct  2 - Wells Fargo</v>
      </c>
    </row>
    <row r="857" spans="1:4" x14ac:dyDescent="0.25">
      <c r="A857" t="str">
        <f ca="1"/>
        <v>Amazon</v>
      </c>
      <c r="B857" s="8">
        <f ca="1"/>
        <v>46151</v>
      </c>
      <c r="C857" s="107">
        <f ca="1"/>
        <v>7037.8799999999992</v>
      </c>
      <c r="D857" t="str">
        <f ca="1"/>
        <v>Acct  2 - Wells Fargo</v>
      </c>
    </row>
    <row r="858" spans="1:4" x14ac:dyDescent="0.25">
      <c r="A858" t="str">
        <f ca="1"/>
        <v>Viso Go</v>
      </c>
      <c r="B858" s="8">
        <f ca="1"/>
        <v>46153</v>
      </c>
      <c r="C858" s="107">
        <f ca="1"/>
        <v>7037.8799999999992</v>
      </c>
      <c r="D858" t="str">
        <f ca="1"/>
        <v>Acct  2 - Wells Fargo</v>
      </c>
    </row>
    <row r="859" spans="1:4" x14ac:dyDescent="0.25">
      <c r="A859" t="str">
        <f ca="1"/>
        <v>Motorcycle</v>
      </c>
      <c r="B859" s="8">
        <f ca="1"/>
        <v>46158</v>
      </c>
      <c r="C859" s="107">
        <f ca="1"/>
        <v>7037.8799999999992</v>
      </c>
      <c r="D859" t="str">
        <f ca="1"/>
        <v>Acct  2 - Wells Fargo</v>
      </c>
    </row>
    <row r="860" spans="1:4" x14ac:dyDescent="0.25">
      <c r="A860" t="str">
        <f ca="1"/>
        <v>Netflix</v>
      </c>
      <c r="B860" s="8">
        <f ca="1"/>
        <v>46162</v>
      </c>
      <c r="C860" s="107">
        <f ca="1"/>
        <v>7037.8799999999992</v>
      </c>
      <c r="D860" t="str">
        <f ca="1"/>
        <v>Acct  2 - Wells Fargo</v>
      </c>
    </row>
    <row r="861" spans="1:4" x14ac:dyDescent="0.25">
      <c r="A861" t="str">
        <f ca="1"/>
        <v>Renters</v>
      </c>
      <c r="B861" s="8">
        <f ca="1"/>
        <v>46163</v>
      </c>
      <c r="C861" s="107">
        <f ca="1"/>
        <v>7037.8799999999992</v>
      </c>
      <c r="D861" t="str">
        <f ca="1"/>
        <v>Acct  2 - Wells Fargo</v>
      </c>
    </row>
    <row r="862" spans="1:4" x14ac:dyDescent="0.25">
      <c r="A862" t="str">
        <f ca="1"/>
        <v>Paycheck</v>
      </c>
      <c r="B862" s="8">
        <f ca="1"/>
        <v>46164</v>
      </c>
      <c r="C862" s="107">
        <f ca="1"/>
        <v>7497.8799999999992</v>
      </c>
      <c r="D862" t="str">
        <f ca="1"/>
        <v>Acct  2 - Wells Fargo</v>
      </c>
    </row>
    <row r="863" spans="1:4" x14ac:dyDescent="0.25">
      <c r="A863" t="str">
        <f ca="1"/>
        <v>Ameritas</v>
      </c>
      <c r="B863" s="8">
        <f ca="1"/>
        <v>46164</v>
      </c>
      <c r="C863" s="107">
        <f ca="1"/>
        <v>7497.8799999999992</v>
      </c>
      <c r="D863" t="str">
        <f ca="1"/>
        <v>Acct  2 - Wells Fargo</v>
      </c>
    </row>
    <row r="864" spans="1:4" x14ac:dyDescent="0.25">
      <c r="A864" t="str">
        <f ca="1"/>
        <v>Groceries</v>
      </c>
      <c r="B864" s="8">
        <f ca="1"/>
        <v>46165</v>
      </c>
      <c r="C864" s="107">
        <f ca="1"/>
        <v>7297.8799999999992</v>
      </c>
      <c r="D864" t="str">
        <f ca="1"/>
        <v>Acct  2 - Wells Fargo</v>
      </c>
    </row>
    <row r="865" spans="1:4" x14ac:dyDescent="0.25">
      <c r="A865" t="str">
        <f ca="1"/>
        <v>Food &amp; Drinks</v>
      </c>
      <c r="B865" s="8">
        <f ca="1"/>
        <v>46165</v>
      </c>
      <c r="C865" s="107">
        <f ca="1"/>
        <v>7097.8799999999992</v>
      </c>
      <c r="D865" t="str">
        <f ca="1"/>
        <v>Acct  2 - Wells Fargo</v>
      </c>
    </row>
    <row r="866" spans="1:4" x14ac:dyDescent="0.25">
      <c r="A866" t="str">
        <f ca="1"/>
        <v>Cese Transfer</v>
      </c>
      <c r="B866" s="8">
        <f ca="1"/>
        <v>46167</v>
      </c>
      <c r="C866" s="107">
        <f ca="1"/>
        <v>7097.8799999999992</v>
      </c>
      <c r="D866" t="str">
        <f ca="1"/>
        <v>Acct  2 - Wells Fargo</v>
      </c>
    </row>
    <row r="867" spans="1:4" x14ac:dyDescent="0.25">
      <c r="A867" t="str">
        <f ca="1"/>
        <v>Internet</v>
      </c>
      <c r="B867" s="8">
        <f ca="1"/>
        <v>46168</v>
      </c>
      <c r="C867" s="107">
        <f ca="1"/>
        <v>7097.8799999999992</v>
      </c>
      <c r="D867" t="str">
        <f ca="1"/>
        <v>Acct  2 - Wells Fargo</v>
      </c>
    </row>
    <row r="868" spans="1:4" x14ac:dyDescent="0.25">
      <c r="A868" t="str">
        <f ca="1"/>
        <v>Windsurf</v>
      </c>
      <c r="B868" s="8">
        <f ca="1"/>
        <v>46168</v>
      </c>
      <c r="C868" s="107">
        <f ca="1"/>
        <v>7097.8799999999992</v>
      </c>
      <c r="D868" t="str">
        <f ca="1"/>
        <v>Acct  2 - Wells Fargo</v>
      </c>
    </row>
    <row r="869" spans="1:4" x14ac:dyDescent="0.25">
      <c r="A869" t="str">
        <f ca="1"/>
        <v>Tidal</v>
      </c>
      <c r="B869" s="8">
        <f ca="1"/>
        <v>46169</v>
      </c>
      <c r="C869" s="107">
        <f ca="1"/>
        <v>7097.8799999999992</v>
      </c>
      <c r="D869" t="str">
        <f ca="1"/>
        <v>Acct  2 - Wells Fargo</v>
      </c>
    </row>
    <row r="870" spans="1:4" x14ac:dyDescent="0.25">
      <c r="A870" t="str">
        <f ca="1"/>
        <v>Costco Citi</v>
      </c>
      <c r="B870" s="8">
        <f ca="1"/>
        <v>46170</v>
      </c>
      <c r="C870" s="107">
        <f ca="1"/>
        <v>7097.8799999999992</v>
      </c>
      <c r="D870" t="str">
        <f ca="1"/>
        <v>Acct  2 - Wells Fargo</v>
      </c>
    </row>
    <row r="871" spans="1:4" x14ac:dyDescent="0.25">
      <c r="A871" t="str">
        <f ca="1"/>
        <v>Kulo Transfer</v>
      </c>
      <c r="B871" s="8">
        <f ca="1"/>
        <v>46170</v>
      </c>
      <c r="C871" s="107">
        <f ca="1"/>
        <v>7097.8799999999992</v>
      </c>
      <c r="D871" t="str">
        <f ca="1"/>
        <v>Acct  2 - Wells Fargo</v>
      </c>
    </row>
    <row r="872" spans="1:4" x14ac:dyDescent="0.25">
      <c r="A872" t="str">
        <f ca="1"/>
        <v>Kulo SDGE</v>
      </c>
      <c r="B872" s="8">
        <f ca="1"/>
        <v>46170</v>
      </c>
      <c r="C872" s="107">
        <f ca="1"/>
        <v>7097.8799999999992</v>
      </c>
      <c r="D872" t="str">
        <f ca="1"/>
        <v>Acct  2 - Wells Fargo</v>
      </c>
    </row>
    <row r="873" spans="1:4" x14ac:dyDescent="0.25">
      <c r="A873" t="str">
        <f ca="1"/>
        <v>SDGE</v>
      </c>
      <c r="B873" s="8">
        <f ca="1"/>
        <v>46170</v>
      </c>
      <c r="C873" s="107">
        <f ca="1"/>
        <v>7097.8799999999992</v>
      </c>
      <c r="D873" t="str">
        <f ca="1"/>
        <v>Acct  2 - Wells Fargo</v>
      </c>
    </row>
    <row r="874" spans="1:4" x14ac:dyDescent="0.25">
      <c r="A874" t="str">
        <f ca="1"/>
        <v>Prime Ad-Free</v>
      </c>
      <c r="B874" s="8">
        <f ca="1"/>
        <v>46170</v>
      </c>
      <c r="C874" s="107">
        <f ca="1"/>
        <v>7097.8799999999992</v>
      </c>
      <c r="D874" t="str">
        <f ca="1"/>
        <v>Acct  2 - Wells Fargo</v>
      </c>
    </row>
    <row r="875" spans="1:4" x14ac:dyDescent="0.25">
      <c r="A875" t="str">
        <f ca="1"/>
        <v>Disability</v>
      </c>
      <c r="B875" s="8">
        <f ca="1"/>
        <v>46174</v>
      </c>
      <c r="C875" s="107">
        <f ca="1"/>
        <v>7454.5399999999991</v>
      </c>
      <c r="D875" t="str">
        <f ca="1"/>
        <v>Acct  2 - Wells Fargo</v>
      </c>
    </row>
    <row r="876" spans="1:4" x14ac:dyDescent="0.25">
      <c r="A876" t="str">
        <f ca="1"/>
        <v>Kulo Rent</v>
      </c>
      <c r="B876" s="8">
        <f ca="1"/>
        <v>46174</v>
      </c>
      <c r="C876" s="107">
        <f ca="1"/>
        <v>7454.5399999999991</v>
      </c>
      <c r="D876" t="str">
        <f ca="1"/>
        <v>Acct  2 - Wells Fargo</v>
      </c>
    </row>
    <row r="877" spans="1:4" x14ac:dyDescent="0.25">
      <c r="A877" t="str">
        <f ca="1"/>
        <v>Rent</v>
      </c>
      <c r="B877" s="8">
        <f ca="1"/>
        <v>46174</v>
      </c>
      <c r="C877" s="107">
        <f ca="1"/>
        <v>7454.5399999999991</v>
      </c>
      <c r="D877" t="str">
        <f ca="1"/>
        <v>Acct  2 - Wells Fargo</v>
      </c>
    </row>
    <row r="878" spans="1:4" x14ac:dyDescent="0.25">
      <c r="A878" t="str">
        <f ca="1"/>
        <v>Visa Platinum</v>
      </c>
      <c r="B878" s="8">
        <f ca="1"/>
        <v>46176</v>
      </c>
      <c r="C878" s="107">
        <f ca="1"/>
        <v>7454.5399999999991</v>
      </c>
      <c r="D878" t="str">
        <f ca="1"/>
        <v>Acct  2 - Wells Fargo</v>
      </c>
    </row>
    <row r="879" spans="1:4" x14ac:dyDescent="0.25">
      <c r="A879" t="str">
        <f ca="1"/>
        <v>Paycheck</v>
      </c>
      <c r="B879" s="8">
        <f ca="1"/>
        <v>46178</v>
      </c>
      <c r="C879" s="107">
        <f ca="1"/>
        <v>7914.5399999999991</v>
      </c>
      <c r="D879" t="str">
        <f ca="1"/>
        <v>Acct  2 - Wells Fargo</v>
      </c>
    </row>
    <row r="880" spans="1:4" x14ac:dyDescent="0.25">
      <c r="A880" t="str">
        <f ca="1"/>
        <v>Ameritas</v>
      </c>
      <c r="B880" s="8">
        <f ca="1"/>
        <v>46178</v>
      </c>
      <c r="C880" s="107">
        <f ca="1"/>
        <v>7914.5399999999991</v>
      </c>
      <c r="D880" t="str">
        <f ca="1"/>
        <v>Acct  2 - Wells Fargo</v>
      </c>
    </row>
    <row r="881" spans="1:4" x14ac:dyDescent="0.25">
      <c r="A881" t="str">
        <f ca="1"/>
        <v>Kulo Internet</v>
      </c>
      <c r="B881" s="8">
        <f ca="1"/>
        <v>46178</v>
      </c>
      <c r="C881" s="107">
        <f ca="1"/>
        <v>7914.5399999999991</v>
      </c>
      <c r="D881" t="str">
        <f ca="1"/>
        <v>Acct  2 - Wells Fargo</v>
      </c>
    </row>
    <row r="882" spans="1:4" x14ac:dyDescent="0.25">
      <c r="A882" t="str">
        <f ca="1"/>
        <v>Cese Phone</v>
      </c>
      <c r="B882" s="8">
        <f ca="1"/>
        <v>46178</v>
      </c>
      <c r="C882" s="107">
        <f ca="1"/>
        <v>7914.5399999999991</v>
      </c>
      <c r="D882" t="str">
        <f ca="1"/>
        <v>Acct  2 - Wells Fargo</v>
      </c>
    </row>
    <row r="883" spans="1:4" x14ac:dyDescent="0.25">
      <c r="A883" t="str">
        <f ca="1"/>
        <v>Phone</v>
      </c>
      <c r="B883" s="8">
        <f ca="1"/>
        <v>46178</v>
      </c>
      <c r="C883" s="107">
        <f ca="1"/>
        <v>7914.5399999999991</v>
      </c>
      <c r="D883" t="str">
        <f ca="1"/>
        <v>Acct  2 - Wells Fargo</v>
      </c>
    </row>
    <row r="884" spans="1:4" x14ac:dyDescent="0.25">
      <c r="A884" t="str">
        <f ca="1"/>
        <v>Groceries</v>
      </c>
      <c r="B884" s="8">
        <f ca="1"/>
        <v>46179</v>
      </c>
      <c r="C884" s="107">
        <f ca="1"/>
        <v>7714.5399999999991</v>
      </c>
      <c r="D884" t="str">
        <f ca="1"/>
        <v>Acct  2 - Wells Fargo</v>
      </c>
    </row>
    <row r="885" spans="1:4" x14ac:dyDescent="0.25">
      <c r="A885" t="str">
        <f ca="1"/>
        <v>Food &amp; Drinks</v>
      </c>
      <c r="B885" s="8">
        <f ca="1"/>
        <v>46179</v>
      </c>
      <c r="C885" s="107">
        <f ca="1"/>
        <v>7514.5399999999991</v>
      </c>
      <c r="D885" t="str">
        <f ca="1"/>
        <v>Acct  2 - Wells Fargo</v>
      </c>
    </row>
    <row r="886" spans="1:4" x14ac:dyDescent="0.25">
      <c r="A886" t="str">
        <f ca="1"/>
        <v>Sony</v>
      </c>
      <c r="B886" s="8">
        <f ca="1"/>
        <v>46181</v>
      </c>
      <c r="C886" s="107">
        <f ca="1"/>
        <v>7514.5399999999991</v>
      </c>
      <c r="D886" t="str">
        <f ca="1"/>
        <v>Acct  2 - Wells Fargo</v>
      </c>
    </row>
    <row r="887" spans="1:4" x14ac:dyDescent="0.25">
      <c r="A887" t="str">
        <f ca="1"/>
        <v>Phone Insurance</v>
      </c>
      <c r="B887" s="8">
        <f ca="1"/>
        <v>46181</v>
      </c>
      <c r="C887" s="107">
        <f ca="1"/>
        <v>7514.5399999999991</v>
      </c>
      <c r="D887" t="str">
        <f ca="1"/>
        <v>Acct  2 - Wells Fargo</v>
      </c>
    </row>
    <row r="888" spans="1:4" x14ac:dyDescent="0.25">
      <c r="A888" t="str">
        <f ca="1"/>
        <v>Amazon</v>
      </c>
      <c r="B888" s="8">
        <f ca="1"/>
        <v>46182</v>
      </c>
      <c r="C888" s="107">
        <f ca="1"/>
        <v>7514.5399999999991</v>
      </c>
      <c r="D888" t="str">
        <f ca="1"/>
        <v>Acct  2 - Wells Fargo</v>
      </c>
    </row>
    <row r="889" spans="1:4" x14ac:dyDescent="0.25">
      <c r="A889" t="str">
        <f ca="1"/>
        <v>Viso Go</v>
      </c>
      <c r="B889" s="8">
        <f ca="1"/>
        <v>46184</v>
      </c>
      <c r="C889" s="107">
        <f ca="1"/>
        <v>7514.5399999999991</v>
      </c>
      <c r="D889" t="str">
        <f ca="1"/>
        <v>Acct  2 - Wells Fargo</v>
      </c>
    </row>
    <row r="890" spans="1:4" x14ac:dyDescent="0.25">
      <c r="A890" t="str">
        <f ca="1"/>
        <v>Motorcycle</v>
      </c>
      <c r="B890" s="8">
        <f ca="1"/>
        <v>46189</v>
      </c>
      <c r="C890" s="107">
        <f ca="1"/>
        <v>7514.5399999999991</v>
      </c>
      <c r="D890" t="str">
        <f ca="1"/>
        <v>Acct  2 - Wells Fargo</v>
      </c>
    </row>
    <row r="891" spans="1:4" x14ac:dyDescent="0.25">
      <c r="A891" t="str">
        <f ca="1"/>
        <v>Paycheck</v>
      </c>
      <c r="B891" s="8">
        <f ca="1"/>
        <v>46192</v>
      </c>
      <c r="C891" s="107">
        <f ca="1"/>
        <v>7974.5399999999991</v>
      </c>
      <c r="D891" t="str">
        <f ca="1"/>
        <v>Acct  2 - Wells Fargo</v>
      </c>
    </row>
    <row r="892" spans="1:4" x14ac:dyDescent="0.25">
      <c r="A892" t="str">
        <f ca="1"/>
        <v>Ameritas</v>
      </c>
      <c r="B892" s="8">
        <f ca="1"/>
        <v>46192</v>
      </c>
      <c r="C892" s="107">
        <f ca="1"/>
        <v>7974.5399999999991</v>
      </c>
      <c r="D892" t="str">
        <f ca="1"/>
        <v>Acct  2 - Wells Fargo</v>
      </c>
    </row>
    <row r="893" spans="1:4" x14ac:dyDescent="0.25">
      <c r="A893" t="str">
        <f ca="1"/>
        <v>Groceries</v>
      </c>
      <c r="B893" s="8">
        <f ca="1"/>
        <v>46193</v>
      </c>
      <c r="C893" s="107">
        <f ca="1"/>
        <v>7774.5399999999991</v>
      </c>
      <c r="D893" t="str">
        <f ca="1"/>
        <v>Acct  2 - Wells Fargo</v>
      </c>
    </row>
    <row r="894" spans="1:4" x14ac:dyDescent="0.25">
      <c r="A894" t="str">
        <f ca="1"/>
        <v>Food &amp; Drinks</v>
      </c>
      <c r="B894" s="8">
        <f ca="1"/>
        <v>46193</v>
      </c>
      <c r="C894" s="107">
        <f ca="1"/>
        <v>7574.5399999999991</v>
      </c>
      <c r="D894" t="str">
        <f ca="1"/>
        <v>Acct  2 - Wells Fargo</v>
      </c>
    </row>
    <row r="895" spans="1:4" x14ac:dyDescent="0.25">
      <c r="A895" t="str">
        <f ca="1"/>
        <v>Netflix</v>
      </c>
      <c r="B895" s="8">
        <f ca="1"/>
        <v>46193</v>
      </c>
      <c r="C895" s="107">
        <f ca="1"/>
        <v>7574.5399999999991</v>
      </c>
      <c r="D895" t="str">
        <f ca="1"/>
        <v>Acct  2 - Wells Fargo</v>
      </c>
    </row>
    <row r="896" spans="1:4" x14ac:dyDescent="0.25">
      <c r="A896" t="str">
        <f ca="1"/>
        <v>Renters</v>
      </c>
      <c r="B896" s="8">
        <f ca="1"/>
        <v>46194</v>
      </c>
      <c r="C896" s="107">
        <f ca="1"/>
        <v>7574.5399999999991</v>
      </c>
      <c r="D896" t="str">
        <f ca="1"/>
        <v>Acct  2 - Wells Fargo</v>
      </c>
    </row>
    <row r="897" spans="1:4" x14ac:dyDescent="0.25">
      <c r="A897" t="str">
        <f ca="1"/>
        <v>Sniffies</v>
      </c>
      <c r="B897" s="8">
        <f ca="1"/>
        <v>46194</v>
      </c>
      <c r="C897" s="107">
        <f ca="1"/>
        <v>7574.5399999999991</v>
      </c>
      <c r="D897" t="str">
        <f ca="1"/>
        <v>Acct  2 - Wells Fargo</v>
      </c>
    </row>
    <row r="898" spans="1:4" x14ac:dyDescent="0.25">
      <c r="A898" t="str">
        <f ca="1"/>
        <v>Cese Transfer</v>
      </c>
      <c r="B898" s="8">
        <f ca="1"/>
        <v>46198</v>
      </c>
      <c r="C898" s="107">
        <f ca="1"/>
        <v>7574.5399999999991</v>
      </c>
      <c r="D898" t="str">
        <f ca="1"/>
        <v>Acct  2 - Wells Fargo</v>
      </c>
    </row>
    <row r="899" spans="1:4" x14ac:dyDescent="0.25">
      <c r="A899" t="str">
        <f ca="1"/>
        <v>Internet</v>
      </c>
      <c r="B899" s="8">
        <f ca="1"/>
        <v>46199</v>
      </c>
      <c r="C899" s="107">
        <f ca="1"/>
        <v>7574.5399999999991</v>
      </c>
      <c r="D899" t="str">
        <f ca="1"/>
        <v>Acct  2 - Wells Fargo</v>
      </c>
    </row>
    <row r="900" spans="1:4" x14ac:dyDescent="0.25">
      <c r="A900" t="str">
        <f ca="1"/>
        <v>Windsurf</v>
      </c>
      <c r="B900" s="8">
        <f ca="1"/>
        <v>46199</v>
      </c>
      <c r="C900" s="107">
        <f ca="1"/>
        <v>7574.5399999999991</v>
      </c>
      <c r="D900" t="str">
        <f ca="1"/>
        <v>Acct  2 - Wells Fargo</v>
      </c>
    </row>
    <row r="901" spans="1:4" x14ac:dyDescent="0.25">
      <c r="A901" t="str">
        <f ca="1"/>
        <v>Tidal</v>
      </c>
      <c r="B901" s="8">
        <f ca="1"/>
        <v>46200</v>
      </c>
      <c r="C901" s="107">
        <f ca="1"/>
        <v>7574.5399999999991</v>
      </c>
      <c r="D901" t="str">
        <f ca="1"/>
        <v>Acct  2 - Wells Fargo</v>
      </c>
    </row>
    <row r="902" spans="1:4" x14ac:dyDescent="0.25">
      <c r="A902" t="str">
        <f ca="1"/>
        <v>Costco Citi</v>
      </c>
      <c r="B902" s="8">
        <f ca="1"/>
        <v>46201</v>
      </c>
      <c r="C902" s="107">
        <f ca="1"/>
        <v>7574.5399999999991</v>
      </c>
      <c r="D902" t="str">
        <f ca="1"/>
        <v>Acct  2 - Wells Fargo</v>
      </c>
    </row>
    <row r="903" spans="1:4" x14ac:dyDescent="0.25">
      <c r="A903" t="str">
        <f ca="1"/>
        <v>Kulo Transfer</v>
      </c>
      <c r="B903" s="8">
        <f ca="1"/>
        <v>46201</v>
      </c>
      <c r="C903" s="107">
        <f ca="1"/>
        <v>7574.5399999999991</v>
      </c>
      <c r="D903" t="str">
        <f ca="1"/>
        <v>Acct  2 - Wells Fargo</v>
      </c>
    </row>
    <row r="904" spans="1:4" x14ac:dyDescent="0.25">
      <c r="A904" t="str">
        <f ca="1"/>
        <v>Kulo SDGE</v>
      </c>
      <c r="B904" s="8">
        <f ca="1"/>
        <v>46201</v>
      </c>
      <c r="C904" s="107">
        <f ca="1"/>
        <v>7574.5399999999991</v>
      </c>
      <c r="D904" t="str">
        <f ca="1"/>
        <v>Acct  2 - Wells Fargo</v>
      </c>
    </row>
    <row r="905" spans="1:4" x14ac:dyDescent="0.25">
      <c r="A905" t="str">
        <f ca="1"/>
        <v>SDGE</v>
      </c>
      <c r="B905" s="8">
        <f ca="1"/>
        <v>46201</v>
      </c>
      <c r="C905" s="107">
        <f ca="1"/>
        <v>7574.5399999999991</v>
      </c>
      <c r="D905" t="str">
        <f ca="1"/>
        <v>Acct  2 - Wells Fargo</v>
      </c>
    </row>
    <row r="906" spans="1:4" x14ac:dyDescent="0.25">
      <c r="A906" t="str">
        <f ca="1"/>
        <v>Prime Ad-Free</v>
      </c>
      <c r="B906" s="8">
        <f ca="1"/>
        <v>46201</v>
      </c>
      <c r="C906" s="107">
        <f ca="1"/>
        <v>7574.5399999999991</v>
      </c>
      <c r="D906" t="str">
        <f ca="1"/>
        <v>Acct  2 - Wells Fargo</v>
      </c>
    </row>
    <row r="907" spans="1:4" x14ac:dyDescent="0.25">
      <c r="A907" t="str">
        <f ca="1"/>
        <v>Disability</v>
      </c>
      <c r="B907" s="8">
        <f ca="1"/>
        <v>46204</v>
      </c>
      <c r="C907" s="107">
        <f ca="1"/>
        <v>7931.1999999999989</v>
      </c>
      <c r="D907" t="str">
        <f ca="1"/>
        <v>Acct  2 - Wells Fargo</v>
      </c>
    </row>
    <row r="908" spans="1:4" x14ac:dyDescent="0.25">
      <c r="A908" t="str">
        <f ca="1"/>
        <v>Kulo Rent</v>
      </c>
      <c r="B908" s="8">
        <f ca="1"/>
        <v>46204</v>
      </c>
      <c r="C908" s="107">
        <f ca="1"/>
        <v>7931.1999999999989</v>
      </c>
      <c r="D908" t="str">
        <f ca="1"/>
        <v>Acct  2 - Wells Fargo</v>
      </c>
    </row>
    <row r="909" spans="1:4" x14ac:dyDescent="0.25">
      <c r="A909" t="str">
        <f ca="1"/>
        <v>Rent</v>
      </c>
      <c r="B909" s="8">
        <f ca="1"/>
        <v>46204</v>
      </c>
      <c r="C909" s="107">
        <f ca="1"/>
        <v>7931.1999999999989</v>
      </c>
      <c r="D909" t="str">
        <f ca="1"/>
        <v>Acct  2 - Wells Fargo</v>
      </c>
    </row>
    <row r="910" spans="1:4" x14ac:dyDescent="0.25">
      <c r="A910" t="str">
        <f ca="1"/>
        <v>Paycheck</v>
      </c>
      <c r="B910" s="8">
        <f ca="1"/>
        <v>46206</v>
      </c>
      <c r="C910" s="107">
        <f ca="1"/>
        <v>8391.1999999999989</v>
      </c>
      <c r="D910" t="str">
        <f ca="1"/>
        <v>Acct  2 - Wells Fargo</v>
      </c>
    </row>
    <row r="911" spans="1:4" x14ac:dyDescent="0.25">
      <c r="A911" t="str">
        <f ca="1"/>
        <v>Ameritas</v>
      </c>
      <c r="B911" s="8">
        <f ca="1"/>
        <v>46206</v>
      </c>
      <c r="C911" s="107">
        <f ca="1"/>
        <v>8391.1999999999989</v>
      </c>
      <c r="D911" t="str">
        <f ca="1"/>
        <v>Acct  2 - Wells Fargo</v>
      </c>
    </row>
    <row r="912" spans="1:4" x14ac:dyDescent="0.25">
      <c r="A912" t="str">
        <f ca="1"/>
        <v>Visa Platinum</v>
      </c>
      <c r="B912" s="8">
        <f ca="1"/>
        <v>46206</v>
      </c>
      <c r="C912" s="107">
        <f ca="1"/>
        <v>8391.1999999999989</v>
      </c>
      <c r="D912" t="str">
        <f ca="1"/>
        <v>Acct  2 - Wells Fargo</v>
      </c>
    </row>
    <row r="913" spans="1:4" x14ac:dyDescent="0.25">
      <c r="A913" t="str">
        <f ca="1"/>
        <v>Groceries</v>
      </c>
      <c r="B913" s="8">
        <f ca="1"/>
        <v>46207</v>
      </c>
      <c r="C913" s="107">
        <f ca="1"/>
        <v>8191.1999999999989</v>
      </c>
      <c r="D913" t="str">
        <f ca="1"/>
        <v>Acct  2 - Wells Fargo</v>
      </c>
    </row>
    <row r="914" spans="1:4" x14ac:dyDescent="0.25">
      <c r="A914" t="str">
        <f ca="1"/>
        <v>Food &amp; Drinks</v>
      </c>
      <c r="B914" s="8">
        <f ca="1"/>
        <v>46207</v>
      </c>
      <c r="C914" s="107">
        <f ca="1"/>
        <v>7991.1999999999989</v>
      </c>
      <c r="D914" t="str">
        <f ca="1"/>
        <v>Acct  2 - Wells Fargo</v>
      </c>
    </row>
    <row r="915" spans="1:4" x14ac:dyDescent="0.25">
      <c r="A915" t="str">
        <f ca="1"/>
        <v>Kulo Internet</v>
      </c>
      <c r="B915" s="8">
        <f ca="1"/>
        <v>46208</v>
      </c>
      <c r="C915" s="107">
        <f ca="1"/>
        <v>7991.1999999999989</v>
      </c>
      <c r="D915" t="str">
        <f ca="1"/>
        <v>Acct  2 - Wells Fargo</v>
      </c>
    </row>
    <row r="916" spans="1:4" x14ac:dyDescent="0.25">
      <c r="A916" t="str">
        <f ca="1"/>
        <v>Cese Phone</v>
      </c>
      <c r="B916" s="8">
        <f ca="1"/>
        <v>46208</v>
      </c>
      <c r="C916" s="107">
        <f ca="1"/>
        <v>7991.1999999999989</v>
      </c>
      <c r="D916" t="str">
        <f ca="1"/>
        <v>Acct  2 - Wells Fargo</v>
      </c>
    </row>
    <row r="917" spans="1:4" x14ac:dyDescent="0.25">
      <c r="A917" t="str">
        <f ca="1"/>
        <v>Phone</v>
      </c>
      <c r="B917" s="8">
        <f ca="1"/>
        <v>46208</v>
      </c>
      <c r="C917" s="107">
        <f ca="1"/>
        <v>7991.1999999999989</v>
      </c>
      <c r="D917" t="str">
        <f ca="1"/>
        <v>Acct  2 - Wells Fargo</v>
      </c>
    </row>
    <row r="918" spans="1:4" x14ac:dyDescent="0.25">
      <c r="A918" t="str">
        <f ca="1"/>
        <v>Sony</v>
      </c>
      <c r="B918" s="8">
        <f ca="1"/>
        <v>46211</v>
      </c>
      <c r="C918" s="107">
        <f ca="1"/>
        <v>7991.1999999999989</v>
      </c>
      <c r="D918" t="str">
        <f ca="1"/>
        <v>Acct  2 - Wells Fargo</v>
      </c>
    </row>
    <row r="919" spans="1:4" x14ac:dyDescent="0.25">
      <c r="A919" t="str">
        <f ca="1"/>
        <v>Phone Insurance</v>
      </c>
      <c r="B919" s="8">
        <f ca="1"/>
        <v>46211</v>
      </c>
      <c r="C919" s="107">
        <f ca="1"/>
        <v>7991.1999999999989</v>
      </c>
      <c r="D919" t="str">
        <f ca="1"/>
        <v>Acct  2 - Wells Fargo</v>
      </c>
    </row>
    <row r="920" spans="1:4" x14ac:dyDescent="0.25">
      <c r="A920" t="str">
        <f ca="1"/>
        <v>Amazon</v>
      </c>
      <c r="B920" s="8">
        <f ca="1"/>
        <v>46212</v>
      </c>
      <c r="C920" s="107">
        <f ca="1"/>
        <v>7991.1999999999989</v>
      </c>
      <c r="D920" t="str">
        <f ca="1"/>
        <v>Acct  2 - Wells Fargo</v>
      </c>
    </row>
    <row r="921" spans="1:4" x14ac:dyDescent="0.25">
      <c r="A921" t="str">
        <f ca="1"/>
        <v>Viso Go</v>
      </c>
      <c r="B921" s="8">
        <f ca="1"/>
        <v>46214</v>
      </c>
      <c r="C921" s="107">
        <f ca="1"/>
        <v>7991.1999999999989</v>
      </c>
      <c r="D921" t="str">
        <f ca="1"/>
        <v>Acct  2 - Wells Fargo</v>
      </c>
    </row>
    <row r="922" spans="1:4" x14ac:dyDescent="0.25">
      <c r="A922" t="str">
        <f ca="1"/>
        <v>Motorcycle</v>
      </c>
      <c r="B922" s="8">
        <f ca="1"/>
        <v>46219</v>
      </c>
      <c r="C922" s="107">
        <f ca="1"/>
        <v>7991.1999999999989</v>
      </c>
      <c r="D922" t="str">
        <f ca="1"/>
        <v>Acct  2 - Wells Fargo</v>
      </c>
    </row>
    <row r="923" spans="1:4" x14ac:dyDescent="0.25">
      <c r="A923" t="str">
        <f ca="1"/>
        <v>Paycheck</v>
      </c>
      <c r="B923" s="8">
        <f ca="1"/>
        <v>46220</v>
      </c>
      <c r="C923" s="107">
        <f ca="1"/>
        <v>8451.1999999999989</v>
      </c>
      <c r="D923" t="str">
        <f ca="1"/>
        <v>Acct  2 - Wells Fargo</v>
      </c>
    </row>
    <row r="924" spans="1:4" x14ac:dyDescent="0.25">
      <c r="A924" t="str">
        <f ca="1"/>
        <v>Ameritas</v>
      </c>
      <c r="B924" s="8">
        <f ca="1"/>
        <v>46220</v>
      </c>
      <c r="C924" s="107">
        <f ca="1"/>
        <v>8451.1999999999989</v>
      </c>
      <c r="D924" t="str">
        <f ca="1"/>
        <v>Acct  2 - Wells Fargo</v>
      </c>
    </row>
    <row r="925" spans="1:4" x14ac:dyDescent="0.25">
      <c r="A925" t="str">
        <f ca="1"/>
        <v>Groceries</v>
      </c>
      <c r="B925" s="8">
        <f ca="1"/>
        <v>46221</v>
      </c>
      <c r="C925" s="107">
        <f ca="1"/>
        <v>8251.1999999999989</v>
      </c>
      <c r="D925" t="str">
        <f ca="1"/>
        <v>Acct  2 - Wells Fargo</v>
      </c>
    </row>
    <row r="926" spans="1:4" x14ac:dyDescent="0.25">
      <c r="A926" t="str">
        <f ca="1"/>
        <v>Food &amp; Drinks</v>
      </c>
      <c r="B926" s="8">
        <f ca="1"/>
        <v>46221</v>
      </c>
      <c r="C926" s="107">
        <f ca="1"/>
        <v>8051.1999999999989</v>
      </c>
      <c r="D926" t="str">
        <f ca="1"/>
        <v>Acct  2 - Wells Fargo</v>
      </c>
    </row>
    <row r="927" spans="1:4" x14ac:dyDescent="0.25">
      <c r="A927" t="str">
        <f ca="1"/>
        <v>Netflix</v>
      </c>
      <c r="B927" s="8">
        <f ca="1"/>
        <v>46223</v>
      </c>
      <c r="C927" s="107">
        <f ca="1"/>
        <v>8051.1999999999989</v>
      </c>
      <c r="D927" t="str">
        <f ca="1"/>
        <v>Acct  2 - Wells Fargo</v>
      </c>
    </row>
    <row r="928" spans="1:4" x14ac:dyDescent="0.25">
      <c r="A928" t="str">
        <f ca="1"/>
        <v>Renters</v>
      </c>
      <c r="B928" s="8">
        <f ca="1"/>
        <v>46224</v>
      </c>
      <c r="C928" s="107">
        <f ca="1"/>
        <v>8051.1999999999989</v>
      </c>
      <c r="D928" t="str">
        <f ca="1"/>
        <v>Acct  2 - Wells Fargo</v>
      </c>
    </row>
    <row r="929" spans="1:4" x14ac:dyDescent="0.25">
      <c r="A929" t="str">
        <f ca="1"/>
        <v>Cese Transfer</v>
      </c>
      <c r="B929" s="8">
        <f ca="1"/>
        <v>46228</v>
      </c>
      <c r="C929" s="107">
        <f ca="1"/>
        <v>8051.1999999999989</v>
      </c>
      <c r="D929" t="str">
        <f ca="1"/>
        <v>Acct  2 - Wells Fargo</v>
      </c>
    </row>
    <row r="930" spans="1:4" x14ac:dyDescent="0.25">
      <c r="A930" t="str">
        <f ca="1"/>
        <v>Internet</v>
      </c>
      <c r="B930" s="8">
        <f ca="1"/>
        <v>46229</v>
      </c>
      <c r="C930" s="107">
        <f ca="1"/>
        <v>8051.1999999999989</v>
      </c>
      <c r="D930" t="str">
        <f ca="1"/>
        <v>Acct  2 - Wells Fargo</v>
      </c>
    </row>
    <row r="931" spans="1:4" x14ac:dyDescent="0.25">
      <c r="A931" t="str">
        <f ca="1"/>
        <v>Windsurf</v>
      </c>
      <c r="B931" s="8">
        <f ca="1"/>
        <v>46229</v>
      </c>
      <c r="C931" s="107">
        <f ca="1"/>
        <v>8051.1999999999989</v>
      </c>
      <c r="D931" t="str">
        <f ca="1"/>
        <v>Acct  2 - Wells Fargo</v>
      </c>
    </row>
    <row r="932" spans="1:4" x14ac:dyDescent="0.25">
      <c r="A932" t="str">
        <f ca="1"/>
        <v>Tidal</v>
      </c>
      <c r="B932" s="8">
        <f ca="1"/>
        <v>46230</v>
      </c>
      <c r="C932" s="107">
        <f ca="1"/>
        <v>8051.1999999999989</v>
      </c>
      <c r="D932" t="str">
        <f ca="1"/>
        <v>Acct  2 - Wells Fargo</v>
      </c>
    </row>
    <row r="933" spans="1:4" x14ac:dyDescent="0.25">
      <c r="A933" t="str">
        <f ca="1"/>
        <v>Costco Citi</v>
      </c>
      <c r="B933" s="8">
        <f ca="1"/>
        <v>46231</v>
      </c>
      <c r="C933" s="107">
        <f ca="1"/>
        <v>8051.1999999999989</v>
      </c>
      <c r="D933" t="str">
        <f ca="1"/>
        <v>Acct  2 - Wells Fargo</v>
      </c>
    </row>
    <row r="934" spans="1:4" x14ac:dyDescent="0.25">
      <c r="A934" t="str">
        <f ca="1"/>
        <v>Kulo Transfer</v>
      </c>
      <c r="B934" s="8">
        <f ca="1"/>
        <v>46231</v>
      </c>
      <c r="C934" s="107">
        <f ca="1"/>
        <v>8051.1999999999989</v>
      </c>
      <c r="D934" t="str">
        <f ca="1"/>
        <v>Acct  2 - Wells Fargo</v>
      </c>
    </row>
    <row r="935" spans="1:4" x14ac:dyDescent="0.25">
      <c r="A935" t="str">
        <f ca="1"/>
        <v>Kulo SDGE</v>
      </c>
      <c r="B935" s="8">
        <f ca="1"/>
        <v>46231</v>
      </c>
      <c r="C935" s="107">
        <f ca="1"/>
        <v>8051.1999999999989</v>
      </c>
      <c r="D935" t="str">
        <f ca="1"/>
        <v>Acct  2 - Wells Fargo</v>
      </c>
    </row>
    <row r="936" spans="1:4" x14ac:dyDescent="0.25">
      <c r="A936" t="str">
        <f ca="1"/>
        <v>SDGE</v>
      </c>
      <c r="B936" s="8">
        <f ca="1"/>
        <v>46231</v>
      </c>
      <c r="C936" s="107">
        <f ca="1"/>
        <v>8051.1999999999989</v>
      </c>
      <c r="D936" t="str">
        <f ca="1"/>
        <v>Acct  2 - Wells Fargo</v>
      </c>
    </row>
    <row r="937" spans="1:4" x14ac:dyDescent="0.25">
      <c r="A937" t="str">
        <f ca="1"/>
        <v>Prime Ad-Free</v>
      </c>
      <c r="B937" s="8">
        <f ca="1"/>
        <v>46231</v>
      </c>
      <c r="C937" s="107">
        <f ca="1"/>
        <v>8051.1999999999989</v>
      </c>
      <c r="D937" t="str">
        <f ca="1"/>
        <v>Acct  2 - Wells Fargo</v>
      </c>
    </row>
    <row r="938" spans="1:4" x14ac:dyDescent="0.25">
      <c r="A938" t="str">
        <f ca="1"/>
        <v>Paycheck</v>
      </c>
      <c r="B938" s="8">
        <f ca="1"/>
        <v>46234</v>
      </c>
      <c r="C938" s="107">
        <f ca="1"/>
        <v>8511.1999999999989</v>
      </c>
      <c r="D938" t="str">
        <f ca="1"/>
        <v>Acct  2 - Wells Fargo</v>
      </c>
    </row>
    <row r="939" spans="1:4" x14ac:dyDescent="0.25">
      <c r="A939" t="str">
        <f ca="1"/>
        <v>Ameritas</v>
      </c>
      <c r="B939" s="8">
        <f ca="1"/>
        <v>46234</v>
      </c>
      <c r="C939" s="107">
        <f ca="1"/>
        <v>8511.1999999999989</v>
      </c>
      <c r="D939" t="str">
        <f ca="1"/>
        <v>Acct  2 - Wells Fargo</v>
      </c>
    </row>
    <row r="940" spans="1:4" x14ac:dyDescent="0.25">
      <c r="A940" t="str">
        <f ca="1"/>
        <v>Disability</v>
      </c>
      <c r="B940" s="8">
        <f ca="1"/>
        <v>46235</v>
      </c>
      <c r="C940" s="107">
        <f ca="1"/>
        <v>8867.8599999999988</v>
      </c>
      <c r="D940" t="str">
        <f ca="1"/>
        <v>Acct  2 - Wells Fargo</v>
      </c>
    </row>
    <row r="941" spans="1:4" x14ac:dyDescent="0.25">
      <c r="A941" t="str">
        <f ca="1"/>
        <v>Kulo Rent</v>
      </c>
      <c r="B941" s="8">
        <f ca="1"/>
        <v>46235</v>
      </c>
      <c r="C941" s="107">
        <f ca="1"/>
        <v>8867.8599999999988</v>
      </c>
      <c r="D941" t="str">
        <f ca="1"/>
        <v>Acct  2 - Wells Fargo</v>
      </c>
    </row>
    <row r="942" spans="1:4" x14ac:dyDescent="0.25">
      <c r="A942" t="str">
        <f ca="1"/>
        <v>Rent</v>
      </c>
      <c r="B942" s="8">
        <f ca="1"/>
        <v>46235</v>
      </c>
      <c r="C942" s="107">
        <f ca="1"/>
        <v>8867.8599999999988</v>
      </c>
      <c r="D942" t="str">
        <f ca="1"/>
        <v>Acct  2 - Wells Fargo</v>
      </c>
    </row>
    <row r="943" spans="1:4" x14ac:dyDescent="0.25">
      <c r="A943" t="str">
        <f ca="1"/>
        <v>Groceries</v>
      </c>
      <c r="B943" s="8">
        <f ca="1"/>
        <v>46235</v>
      </c>
      <c r="C943" s="107">
        <f ca="1"/>
        <v>8667.8599999999988</v>
      </c>
      <c r="D943" t="str">
        <f ca="1"/>
        <v>Acct  2 - Wells Fargo</v>
      </c>
    </row>
    <row r="944" spans="1:4" x14ac:dyDescent="0.25">
      <c r="A944" t="str">
        <f ca="1"/>
        <v>Food &amp; Drinks</v>
      </c>
      <c r="B944" s="8">
        <f ca="1"/>
        <v>46235</v>
      </c>
      <c r="C944" s="107">
        <f ca="1"/>
        <v>8467.8599999999988</v>
      </c>
      <c r="D944" t="str">
        <f ca="1"/>
        <v>Acct  2 - Wells Fargo</v>
      </c>
    </row>
    <row r="945" spans="1:4" x14ac:dyDescent="0.25">
      <c r="A945" t="str">
        <f ca="1"/>
        <v>Visa Platinum</v>
      </c>
      <c r="B945" s="8">
        <f ca="1"/>
        <v>46237</v>
      </c>
      <c r="C945" s="107">
        <f ca="1"/>
        <v>8467.8599999999988</v>
      </c>
      <c r="D945" t="str">
        <f ca="1"/>
        <v>Acct  2 - Wells Fargo</v>
      </c>
    </row>
    <row r="946" spans="1:4" x14ac:dyDescent="0.25">
      <c r="A946" t="str">
        <f ca="1"/>
        <v>Kulo Internet</v>
      </c>
      <c r="B946" s="8">
        <f ca="1"/>
        <v>46239</v>
      </c>
      <c r="C946" s="107">
        <f ca="1"/>
        <v>8467.8599999999988</v>
      </c>
      <c r="D946" t="str">
        <f ca="1"/>
        <v>Acct  2 - Wells Fargo</v>
      </c>
    </row>
    <row r="947" spans="1:4" x14ac:dyDescent="0.25">
      <c r="A947" t="str">
        <f ca="1"/>
        <v>Cese Phone</v>
      </c>
      <c r="B947" s="8">
        <f ca="1"/>
        <v>46239</v>
      </c>
      <c r="C947" s="107">
        <f ca="1"/>
        <v>8467.8599999999988</v>
      </c>
      <c r="D947" t="str">
        <f ca="1"/>
        <v>Acct  2 - Wells Fargo</v>
      </c>
    </row>
    <row r="948" spans="1:4" x14ac:dyDescent="0.25">
      <c r="A948" t="str">
        <f ca="1"/>
        <v>Phone</v>
      </c>
      <c r="B948" s="8">
        <f ca="1"/>
        <v>46239</v>
      </c>
      <c r="C948" s="107">
        <f ca="1"/>
        <v>8467.8599999999988</v>
      </c>
      <c r="D948" t="str">
        <f ca="1"/>
        <v>Acct  2 - Wells Fargo</v>
      </c>
    </row>
    <row r="949" spans="1:4" x14ac:dyDescent="0.25">
      <c r="A949" t="str">
        <f ca="1"/>
        <v>Sony</v>
      </c>
      <c r="B949" s="8">
        <f ca="1"/>
        <v>46242</v>
      </c>
      <c r="C949" s="107">
        <f ca="1"/>
        <v>8467.8599999999988</v>
      </c>
      <c r="D949" t="str">
        <f ca="1"/>
        <v>Acct  2 - Wells Fargo</v>
      </c>
    </row>
    <row r="950" spans="1:4" x14ac:dyDescent="0.25">
      <c r="A950" t="str">
        <f ca="1"/>
        <v>Phone Insurance</v>
      </c>
      <c r="B950" s="8">
        <f ca="1"/>
        <v>46242</v>
      </c>
      <c r="C950" s="107">
        <f ca="1"/>
        <v>8467.8599999999988</v>
      </c>
      <c r="D950" t="str">
        <f ca="1"/>
        <v>Acct  2 - Wells Fargo</v>
      </c>
    </row>
    <row r="951" spans="1:4" x14ac:dyDescent="0.25">
      <c r="A951" t="str">
        <f ca="1"/>
        <v>Amazon</v>
      </c>
      <c r="B951" s="8">
        <f ca="1"/>
        <v>46243</v>
      </c>
      <c r="C951" s="107">
        <f ca="1"/>
        <v>8467.8599999999988</v>
      </c>
      <c r="D951" t="str">
        <f ca="1"/>
        <v>Acct  2 - Wells Fargo</v>
      </c>
    </row>
    <row r="952" spans="1:4" x14ac:dyDescent="0.25">
      <c r="A952" t="str">
        <f ca="1"/>
        <v>Viso Go</v>
      </c>
      <c r="B952" s="8">
        <f ca="1"/>
        <v>46245</v>
      </c>
      <c r="C952" s="107">
        <f ca="1"/>
        <v>8467.8599999999988</v>
      </c>
      <c r="D952" t="str">
        <f ca="1"/>
        <v>Acct  2 - Wells Fargo</v>
      </c>
    </row>
    <row r="953" spans="1:4" x14ac:dyDescent="0.25">
      <c r="A953" t="str">
        <f ca="1"/>
        <v>Paycheck</v>
      </c>
      <c r="B953" s="8">
        <f ca="1"/>
        <v>46248</v>
      </c>
      <c r="C953" s="107">
        <f ca="1"/>
        <v>8927.8599999999988</v>
      </c>
      <c r="D953" t="str">
        <f ca="1"/>
        <v>Acct  2 - Wells Fargo</v>
      </c>
    </row>
    <row r="954" spans="1:4" x14ac:dyDescent="0.25">
      <c r="A954" t="str">
        <f ca="1"/>
        <v>Ameritas</v>
      </c>
      <c r="B954" s="8">
        <f ca="1"/>
        <v>46248</v>
      </c>
      <c r="C954" s="107">
        <f ca="1"/>
        <v>8927.8599999999988</v>
      </c>
      <c r="D954" t="str">
        <f ca="1"/>
        <v>Acct  2 - Wells Fargo</v>
      </c>
    </row>
    <row r="955" spans="1:4" x14ac:dyDescent="0.25">
      <c r="A955" t="str">
        <f ca="1"/>
        <v>Groceries</v>
      </c>
      <c r="B955" s="8">
        <f ca="1"/>
        <v>46249</v>
      </c>
      <c r="C955" s="107">
        <f ca="1"/>
        <v>8727.8599999999988</v>
      </c>
      <c r="D955" t="str">
        <f ca="1"/>
        <v>Acct  2 - Wells Fargo</v>
      </c>
    </row>
    <row r="956" spans="1:4" x14ac:dyDescent="0.25">
      <c r="A956" t="str">
        <f ca="1"/>
        <v>Food &amp; Drinks</v>
      </c>
      <c r="B956" s="8">
        <f ca="1"/>
        <v>46249</v>
      </c>
      <c r="C956" s="107">
        <f ca="1"/>
        <v>8527.8599999999988</v>
      </c>
      <c r="D956" t="str">
        <f ca="1"/>
        <v>Acct  2 - Wells Fargo</v>
      </c>
    </row>
    <row r="957" spans="1:4" x14ac:dyDescent="0.25">
      <c r="A957" t="str">
        <f ca="1"/>
        <v>Motorcycle</v>
      </c>
      <c r="B957" s="8">
        <f ca="1"/>
        <v>46250</v>
      </c>
      <c r="C957" s="107">
        <f ca="1"/>
        <v>8527.8599999999988</v>
      </c>
      <c r="D957" t="str">
        <f ca="1"/>
        <v>Acct  2 - Wells Fargo</v>
      </c>
    </row>
    <row r="958" spans="1:4" x14ac:dyDescent="0.25">
      <c r="A958" t="str">
        <f ca="1"/>
        <v>Netflix</v>
      </c>
      <c r="B958" s="8">
        <f ca="1"/>
        <v>46254</v>
      </c>
      <c r="C958" s="107">
        <f ca="1"/>
        <v>8527.8599999999988</v>
      </c>
      <c r="D958" t="str">
        <f ca="1"/>
        <v>Acct  2 - Wells Fargo</v>
      </c>
    </row>
    <row r="959" spans="1:4" x14ac:dyDescent="0.25">
      <c r="A959" t="str">
        <f ca="1"/>
        <v>Renters</v>
      </c>
      <c r="B959" s="8">
        <f ca="1"/>
        <v>46255</v>
      </c>
      <c r="C959" s="107">
        <f ca="1"/>
        <v>8527.8599999999988</v>
      </c>
      <c r="D959" t="str">
        <f ca="1"/>
        <v>Acct  2 - Wells Fargo</v>
      </c>
    </row>
    <row r="960" spans="1:4" x14ac:dyDescent="0.25">
      <c r="A960" t="str">
        <f ca="1"/>
        <v>Cese Transfer</v>
      </c>
      <c r="B960" s="8">
        <f ca="1"/>
        <v>46259</v>
      </c>
      <c r="C960" s="107">
        <f ca="1"/>
        <v>8527.8599999999988</v>
      </c>
      <c r="D960" t="str">
        <f ca="1"/>
        <v>Acct  2 - Wells Fargo</v>
      </c>
    </row>
    <row r="961" spans="1:4" x14ac:dyDescent="0.25">
      <c r="A961" t="str">
        <f ca="1"/>
        <v>Internet</v>
      </c>
      <c r="B961" s="8">
        <f ca="1"/>
        <v>46260</v>
      </c>
      <c r="C961" s="107">
        <f ca="1"/>
        <v>8527.8599999999988</v>
      </c>
      <c r="D961" t="str">
        <f ca="1"/>
        <v>Acct  2 - Wells Fargo</v>
      </c>
    </row>
    <row r="962" spans="1:4" x14ac:dyDescent="0.25">
      <c r="A962" t="str">
        <f ca="1"/>
        <v>Windsurf</v>
      </c>
      <c r="B962" s="8">
        <f ca="1"/>
        <v>46260</v>
      </c>
      <c r="C962" s="107">
        <f ca="1"/>
        <v>8527.8599999999988</v>
      </c>
      <c r="D962" t="str">
        <f ca="1"/>
        <v>Acct  2 - Wells Fargo</v>
      </c>
    </row>
    <row r="963" spans="1:4" x14ac:dyDescent="0.25">
      <c r="A963" t="str">
        <f ca="1"/>
        <v>Tidal</v>
      </c>
      <c r="B963" s="8">
        <f ca="1"/>
        <v>46261</v>
      </c>
      <c r="C963" s="107">
        <f ca="1"/>
        <v>8527.8599999999988</v>
      </c>
      <c r="D963" t="str">
        <f ca="1"/>
        <v>Acct  2 - Wells Fargo</v>
      </c>
    </row>
    <row r="964" spans="1:4" x14ac:dyDescent="0.25">
      <c r="A964" t="str">
        <f ca="1"/>
        <v>Paycheck</v>
      </c>
      <c r="B964" s="8">
        <f ca="1"/>
        <v>46262</v>
      </c>
      <c r="C964" s="107">
        <f ca="1"/>
        <v>8987.8599999999988</v>
      </c>
      <c r="D964" t="str">
        <f ca="1"/>
        <v>Acct  2 - Wells Fargo</v>
      </c>
    </row>
    <row r="965" spans="1:4" x14ac:dyDescent="0.25">
      <c r="A965" t="str">
        <f ca="1"/>
        <v>Ameritas</v>
      </c>
      <c r="B965" s="8">
        <f ca="1"/>
        <v>46262</v>
      </c>
      <c r="C965" s="107">
        <f ca="1"/>
        <v>8987.8599999999988</v>
      </c>
      <c r="D965" t="str">
        <f ca="1"/>
        <v>Acct  2 - Wells Fargo</v>
      </c>
    </row>
    <row r="966" spans="1:4" x14ac:dyDescent="0.25">
      <c r="A966" t="str">
        <f ca="1"/>
        <v>Costco Citi</v>
      </c>
      <c r="B966" s="8">
        <f ca="1"/>
        <v>46262</v>
      </c>
      <c r="C966" s="107">
        <f ca="1"/>
        <v>8987.8599999999988</v>
      </c>
      <c r="D966" t="str">
        <f ca="1"/>
        <v>Acct  2 - Wells Fargo</v>
      </c>
    </row>
    <row r="967" spans="1:4" x14ac:dyDescent="0.25">
      <c r="A967" t="str">
        <f ca="1"/>
        <v>Kulo Transfer</v>
      </c>
      <c r="B967" s="8">
        <f ca="1"/>
        <v>46262</v>
      </c>
      <c r="C967" s="107">
        <f ca="1"/>
        <v>8987.8599999999988</v>
      </c>
      <c r="D967" t="str">
        <f ca="1"/>
        <v>Acct  2 - Wells Fargo</v>
      </c>
    </row>
    <row r="968" spans="1:4" x14ac:dyDescent="0.25">
      <c r="A968" t="str">
        <f ca="1"/>
        <v>Kulo SDGE</v>
      </c>
      <c r="B968" s="8">
        <f ca="1"/>
        <v>46262</v>
      </c>
      <c r="C968" s="107">
        <f ca="1"/>
        <v>8987.8599999999988</v>
      </c>
      <c r="D968" t="str">
        <f ca="1"/>
        <v>Acct  2 - Wells Fargo</v>
      </c>
    </row>
    <row r="969" spans="1:4" x14ac:dyDescent="0.25">
      <c r="A969" t="str">
        <f ca="1"/>
        <v>SDGE</v>
      </c>
      <c r="B969" s="8">
        <f ca="1"/>
        <v>46262</v>
      </c>
      <c r="C969" s="107">
        <f ca="1"/>
        <v>8987.8599999999988</v>
      </c>
      <c r="D969" t="str">
        <f ca="1"/>
        <v>Acct  2 - Wells Fargo</v>
      </c>
    </row>
    <row r="970" spans="1:4" x14ac:dyDescent="0.25">
      <c r="A970" t="str">
        <f ca="1"/>
        <v>Prime Ad-Free</v>
      </c>
      <c r="B970" s="8">
        <f ca="1"/>
        <v>46262</v>
      </c>
      <c r="C970" s="107">
        <f ca="1"/>
        <v>8987.8599999999988</v>
      </c>
      <c r="D970" t="str">
        <f ca="1"/>
        <v>Acct  2 - Wells Fargo</v>
      </c>
    </row>
    <row r="971" spans="1:4" x14ac:dyDescent="0.25">
      <c r="A971" t="str">
        <f ca="1"/>
        <v>Groceries</v>
      </c>
      <c r="B971" s="8">
        <f ca="1"/>
        <v>46263</v>
      </c>
      <c r="C971" s="107">
        <f ca="1"/>
        <v>8787.8599999999988</v>
      </c>
      <c r="D971" t="str">
        <f ca="1"/>
        <v>Acct  2 - Wells Fargo</v>
      </c>
    </row>
    <row r="972" spans="1:4" x14ac:dyDescent="0.25">
      <c r="A972" t="str">
        <f ca="1"/>
        <v>Food &amp; Drinks</v>
      </c>
      <c r="B972" s="8">
        <f ca="1"/>
        <v>46263</v>
      </c>
      <c r="C972" s="107">
        <f ca="1"/>
        <v>8587.8599999999988</v>
      </c>
      <c r="D972" t="str">
        <f ca="1"/>
        <v>Acct  2 - Wells Fargo</v>
      </c>
    </row>
    <row r="973" spans="1:4" x14ac:dyDescent="0.25">
      <c r="A973" t="str">
        <f ca="1"/>
        <v>Disability</v>
      </c>
      <c r="B973" s="8">
        <f ca="1"/>
        <v>46266</v>
      </c>
      <c r="C973" s="107">
        <f ca="1"/>
        <v>8944.5199999999986</v>
      </c>
      <c r="D973" t="str">
        <f ca="1"/>
        <v>Acct  2 - Wells Fargo</v>
      </c>
    </row>
    <row r="974" spans="1:4" x14ac:dyDescent="0.25">
      <c r="A974" t="str">
        <f ca="1"/>
        <v>Kulo Rent</v>
      </c>
      <c r="B974" s="8">
        <f ca="1"/>
        <v>46266</v>
      </c>
      <c r="C974" s="107">
        <f ca="1"/>
        <v>8944.5199999999986</v>
      </c>
      <c r="D974" t="str">
        <f ca="1"/>
        <v>Acct  2 - Wells Fargo</v>
      </c>
    </row>
    <row r="975" spans="1:4" x14ac:dyDescent="0.25">
      <c r="A975" t="str">
        <f ca="1"/>
        <v>Rent</v>
      </c>
      <c r="B975" s="8">
        <f ca="1"/>
        <v>46266</v>
      </c>
      <c r="C975" s="107">
        <f ca="1"/>
        <v>8944.5199999999986</v>
      </c>
      <c r="D975" t="str">
        <f ca="1"/>
        <v>Acct  2 - Wells Fargo</v>
      </c>
    </row>
    <row r="976" spans="1:4" x14ac:dyDescent="0.25">
      <c r="A976" t="str">
        <f ca="1"/>
        <v>Visa Platinum</v>
      </c>
      <c r="B976" s="8">
        <f ca="1"/>
        <v>46268</v>
      </c>
      <c r="C976" s="107">
        <f ca="1"/>
        <v>8944.5199999999986</v>
      </c>
      <c r="D976" t="str">
        <f ca="1"/>
        <v>Acct  2 - Wells Fargo</v>
      </c>
    </row>
    <row r="977" spans="1:4" x14ac:dyDescent="0.25">
      <c r="A977" t="str">
        <f ca="1"/>
        <v>Kulo Internet</v>
      </c>
      <c r="B977" s="8">
        <f ca="1"/>
        <v>46270</v>
      </c>
      <c r="C977" s="107">
        <f ca="1"/>
        <v>8944.5199999999986</v>
      </c>
      <c r="D977" t="str">
        <f ca="1"/>
        <v>Acct  2 - Wells Fargo</v>
      </c>
    </row>
    <row r="978" spans="1:4" x14ac:dyDescent="0.25">
      <c r="A978" t="str">
        <f ca="1"/>
        <v>Cese Phone</v>
      </c>
      <c r="B978" s="8">
        <f ca="1"/>
        <v>46270</v>
      </c>
      <c r="C978" s="107">
        <f ca="1"/>
        <v>8944.5199999999986</v>
      </c>
      <c r="D978" t="str">
        <f ca="1"/>
        <v>Acct  2 - Wells Fargo</v>
      </c>
    </row>
    <row r="979" spans="1:4" x14ac:dyDescent="0.25">
      <c r="A979" t="str">
        <f ca="1"/>
        <v>Phone</v>
      </c>
      <c r="B979" s="8">
        <f ca="1"/>
        <v>46270</v>
      </c>
      <c r="C979" s="107">
        <f ca="1"/>
        <v>8944.5199999999986</v>
      </c>
      <c r="D979" t="str">
        <f ca="1"/>
        <v>Acct  2 - Wells Fargo</v>
      </c>
    </row>
    <row r="980" spans="1:4" x14ac:dyDescent="0.25">
      <c r="A980" t="str">
        <f ca="1"/>
        <v>Sony</v>
      </c>
      <c r="B980" s="8">
        <f ca="1"/>
        <v>46273</v>
      </c>
      <c r="C980" s="107">
        <f ca="1"/>
        <v>8944.5199999999986</v>
      </c>
      <c r="D980" t="str">
        <f ca="1"/>
        <v>Acct  2 - Wells Fargo</v>
      </c>
    </row>
    <row r="981" spans="1:4" x14ac:dyDescent="0.25">
      <c r="A981" t="str">
        <f ca="1"/>
        <v>Phone Insurance</v>
      </c>
      <c r="B981" s="8">
        <f ca="1"/>
        <v>46273</v>
      </c>
      <c r="C981" s="107">
        <f ca="1"/>
        <v>8944.5199999999986</v>
      </c>
      <c r="D981" t="str">
        <f ca="1"/>
        <v>Acct  2 - Wells Fargo</v>
      </c>
    </row>
    <row r="982" spans="1:4" x14ac:dyDescent="0.25">
      <c r="A982" t="str">
        <f ca="1"/>
        <v>Amazon</v>
      </c>
      <c r="B982" s="8">
        <f ca="1"/>
        <v>46274</v>
      </c>
      <c r="C982" s="107">
        <f ca="1"/>
        <v>8944.5199999999986</v>
      </c>
      <c r="D982" t="str">
        <f ca="1"/>
        <v>Acct  2 - Wells Fargo</v>
      </c>
    </row>
    <row r="983" spans="1:4" x14ac:dyDescent="0.25">
      <c r="A983" t="str">
        <f ca="1"/>
        <v>Paycheck</v>
      </c>
      <c r="B983" s="8">
        <f ca="1"/>
        <v>46276</v>
      </c>
      <c r="C983" s="107">
        <f ca="1"/>
        <v>9404.5199999999986</v>
      </c>
      <c r="D983" t="str">
        <f ca="1"/>
        <v>Acct  2 - Wells Fargo</v>
      </c>
    </row>
    <row r="984" spans="1:4" x14ac:dyDescent="0.25">
      <c r="A984" t="str">
        <f ca="1"/>
        <v>Ameritas</v>
      </c>
      <c r="B984" s="8">
        <f ca="1"/>
        <v>46276</v>
      </c>
      <c r="C984" s="107">
        <f ca="1"/>
        <v>9404.5199999999986</v>
      </c>
      <c r="D984" t="str">
        <f ca="1"/>
        <v>Acct  2 - Wells Fargo</v>
      </c>
    </row>
    <row r="985" spans="1:4" x14ac:dyDescent="0.25">
      <c r="A985" t="str">
        <f ca="1"/>
        <v>Viso Go</v>
      </c>
      <c r="B985" s="8">
        <f ca="1"/>
        <v>46276</v>
      </c>
      <c r="C985" s="107">
        <f ca="1"/>
        <v>9404.5199999999986</v>
      </c>
      <c r="D985" t="str">
        <f ca="1"/>
        <v>Acct  2 - Wells Fargo</v>
      </c>
    </row>
    <row r="986" spans="1:4" x14ac:dyDescent="0.25">
      <c r="A986" t="str">
        <f ca="1"/>
        <v>Groceries</v>
      </c>
      <c r="B986" s="8">
        <f ca="1"/>
        <v>46277</v>
      </c>
      <c r="C986" s="107">
        <f ca="1"/>
        <v>9204.5199999999986</v>
      </c>
      <c r="D986" t="str">
        <f ca="1"/>
        <v>Acct  2 - Wells Fargo</v>
      </c>
    </row>
    <row r="987" spans="1:4" x14ac:dyDescent="0.25">
      <c r="A987" t="str">
        <f ca="1"/>
        <v>Food &amp; Drinks</v>
      </c>
      <c r="B987" s="8">
        <f ca="1"/>
        <v>46277</v>
      </c>
      <c r="C987" s="107">
        <f ca="1"/>
        <v>9004.5199999999986</v>
      </c>
      <c r="D987" t="str">
        <f ca="1"/>
        <v>Acct  2 - Wells Fargo</v>
      </c>
    </row>
    <row r="988" spans="1:4" x14ac:dyDescent="0.25">
      <c r="A988" t="str">
        <f ca="1"/>
        <v>Motorcycle</v>
      </c>
      <c r="B988" s="8">
        <f ca="1"/>
        <v>46281</v>
      </c>
      <c r="C988" s="107">
        <f ca="1"/>
        <v>9004.5199999999986</v>
      </c>
      <c r="D988" t="str">
        <f ca="1"/>
        <v>Acct  2 - Wells Fargo</v>
      </c>
    </row>
    <row r="989" spans="1:4" x14ac:dyDescent="0.25">
      <c r="A989" t="str">
        <f ca="1"/>
        <v>Netflix</v>
      </c>
      <c r="B989" s="8">
        <f ca="1"/>
        <v>46285</v>
      </c>
      <c r="C989" s="107">
        <f ca="1"/>
        <v>9004.5199999999986</v>
      </c>
      <c r="D989" t="str">
        <f ca="1"/>
        <v>Acct  2 - Wells Fargo</v>
      </c>
    </row>
    <row r="990" spans="1:4" x14ac:dyDescent="0.25">
      <c r="A990" t="str">
        <f ca="1"/>
        <v>Renters</v>
      </c>
      <c r="B990" s="8">
        <f ca="1"/>
        <v>46286</v>
      </c>
      <c r="C990" s="107">
        <f ca="1"/>
        <v>9004.5199999999986</v>
      </c>
      <c r="D990" t="str">
        <f ca="1"/>
        <v>Acct  2 - Wells Fargo</v>
      </c>
    </row>
    <row r="991" spans="1:4" x14ac:dyDescent="0.25">
      <c r="A991" t="str">
        <f ca="1"/>
        <v>Paycheck</v>
      </c>
      <c r="B991" s="8">
        <f ca="1"/>
        <v>46290</v>
      </c>
      <c r="C991" s="107">
        <f ca="1"/>
        <v>9464.5199999999986</v>
      </c>
      <c r="D991" t="str">
        <f ca="1"/>
        <v>Acct  2 - Wells Fargo</v>
      </c>
    </row>
    <row r="992" spans="1:4" x14ac:dyDescent="0.25">
      <c r="A992" t="str">
        <f ca="1"/>
        <v>Ameritas</v>
      </c>
      <c r="B992" s="8">
        <f ca="1"/>
        <v>46290</v>
      </c>
      <c r="C992" s="107">
        <f ca="1"/>
        <v>9464.5199999999986</v>
      </c>
      <c r="D992" t="str">
        <f ca="1"/>
        <v>Acct  2 - Wells Fargo</v>
      </c>
    </row>
    <row r="993" spans="1:4" x14ac:dyDescent="0.25">
      <c r="A993" t="str">
        <f ca="1"/>
        <v>Cese Transfer</v>
      </c>
      <c r="B993" s="8">
        <f ca="1"/>
        <v>46290</v>
      </c>
      <c r="C993" s="107">
        <f ca="1"/>
        <v>9464.5199999999986</v>
      </c>
      <c r="D993" t="str">
        <f ca="1"/>
        <v>Acct  2 - Wells Fargo</v>
      </c>
    </row>
    <row r="994" spans="1:4" x14ac:dyDescent="0.25">
      <c r="A994" t="str">
        <f ca="1"/>
        <v>Groceries</v>
      </c>
      <c r="B994" s="8">
        <f ca="1"/>
        <v>46291</v>
      </c>
      <c r="C994" s="107">
        <f ca="1"/>
        <v>9264.5199999999986</v>
      </c>
      <c r="D994" t="str">
        <f ca="1"/>
        <v>Acct  2 - Wells Fargo</v>
      </c>
    </row>
    <row r="995" spans="1:4" x14ac:dyDescent="0.25">
      <c r="A995" t="str">
        <f ca="1"/>
        <v>Food &amp; Drinks</v>
      </c>
      <c r="B995" s="8">
        <f ca="1"/>
        <v>46291</v>
      </c>
      <c r="C995" s="107">
        <f ca="1"/>
        <v>9064.5199999999986</v>
      </c>
      <c r="D995" t="str">
        <f ca="1"/>
        <v>Acct  2 - Wells Fargo</v>
      </c>
    </row>
    <row r="996" spans="1:4" x14ac:dyDescent="0.25">
      <c r="A996" t="str">
        <f ca="1"/>
        <v>Internet</v>
      </c>
      <c r="B996" s="8">
        <f ca="1"/>
        <v>46291</v>
      </c>
      <c r="C996" s="107">
        <f ca="1"/>
        <v>9064.5199999999986</v>
      </c>
      <c r="D996" t="str">
        <f ca="1"/>
        <v>Acct  2 - Wells Fargo</v>
      </c>
    </row>
    <row r="997" spans="1:4" x14ac:dyDescent="0.25">
      <c r="A997" t="str">
        <f ca="1"/>
        <v>Windsurf</v>
      </c>
      <c r="B997" s="8">
        <f ca="1"/>
        <v>46291</v>
      </c>
      <c r="C997" s="107">
        <f ca="1"/>
        <v>9064.5199999999986</v>
      </c>
      <c r="D997" t="str">
        <f ca="1"/>
        <v>Acct  2 - Wells Fargo</v>
      </c>
    </row>
    <row r="998" spans="1:4" x14ac:dyDescent="0.25">
      <c r="A998" t="str">
        <f ca="1"/>
        <v>Tidal</v>
      </c>
      <c r="B998" s="8">
        <f ca="1"/>
        <v>46292</v>
      </c>
      <c r="C998" s="107">
        <f ca="1"/>
        <v>9064.5199999999986</v>
      </c>
      <c r="D998" t="str">
        <f ca="1"/>
        <v>Acct  2 - Wells Fargo</v>
      </c>
    </row>
    <row r="999" spans="1:4" x14ac:dyDescent="0.25">
      <c r="A999" t="str">
        <f ca="1"/>
        <v>Costco Citi</v>
      </c>
      <c r="B999" s="8">
        <f ca="1"/>
        <v>46293</v>
      </c>
      <c r="C999" s="107">
        <f ca="1"/>
        <v>9064.5199999999986</v>
      </c>
      <c r="D999" t="str">
        <f ca="1"/>
        <v>Acct  2 - Wells Fargo</v>
      </c>
    </row>
    <row r="1000" spans="1:4" x14ac:dyDescent="0.25">
      <c r="A1000" t="str">
        <f ca="1"/>
        <v>Kulo Transfer</v>
      </c>
      <c r="B1000" s="8">
        <f ca="1"/>
        <v>46293</v>
      </c>
      <c r="C1000" s="107">
        <f ca="1"/>
        <v>9064.5199999999986</v>
      </c>
      <c r="D1000" t="str">
        <f ca="1"/>
        <v>Acct  2 - Wells Fargo</v>
      </c>
    </row>
    <row r="1001" spans="1:4" x14ac:dyDescent="0.25">
      <c r="A1001" t="str">
        <f ca="1"/>
        <v>Kulo SDGE</v>
      </c>
      <c r="B1001" s="8">
        <f ca="1"/>
        <v>46293</v>
      </c>
      <c r="C1001" s="107">
        <f ca="1"/>
        <v>9064.5199999999986</v>
      </c>
      <c r="D1001" t="str">
        <f ca="1"/>
        <v>Acct  2 - Wells Fargo</v>
      </c>
    </row>
    <row r="1002" spans="1:4" x14ac:dyDescent="0.25">
      <c r="A1002" t="str">
        <f ca="1"/>
        <v>SDGE</v>
      </c>
      <c r="B1002" s="8">
        <f ca="1"/>
        <v>46293</v>
      </c>
      <c r="C1002" s="107">
        <f ca="1"/>
        <v>9064.5199999999986</v>
      </c>
      <c r="D1002" t="str">
        <f ca="1"/>
        <v>Acct  2 - Wells Fargo</v>
      </c>
    </row>
    <row r="1003" spans="1:4" x14ac:dyDescent="0.25">
      <c r="A1003" t="str">
        <f ca="1"/>
        <v>Prime Ad-Free</v>
      </c>
      <c r="B1003" s="8">
        <f ca="1"/>
        <v>46293</v>
      </c>
      <c r="C1003" s="107">
        <f ca="1"/>
        <v>9064.5199999999986</v>
      </c>
      <c r="D1003" t="str">
        <f ca="1"/>
        <v>Acct  2 - Wells Fargo</v>
      </c>
    </row>
    <row r="1004" spans="1:4" x14ac:dyDescent="0.25">
      <c r="A1004" t="str">
        <f ca="1"/>
        <v>Disability</v>
      </c>
      <c r="B1004" s="8">
        <f ca="1"/>
        <v>46296</v>
      </c>
      <c r="C1004" s="107">
        <f ca="1"/>
        <v>9421.1799999999985</v>
      </c>
      <c r="D1004" t="str">
        <f ca="1"/>
        <v>Acct  2 - Wells Fargo</v>
      </c>
    </row>
    <row r="1005" spans="1:4" x14ac:dyDescent="0.25">
      <c r="A1005" t="str">
        <f ca="1"/>
        <v>Kulo Rent</v>
      </c>
      <c r="B1005" s="8">
        <f ca="1"/>
        <v>46296</v>
      </c>
      <c r="C1005" s="107">
        <f ca="1"/>
        <v>9421.1799999999985</v>
      </c>
      <c r="D1005" t="str">
        <f ca="1"/>
        <v>Acct  2 - Wells Fargo</v>
      </c>
    </row>
    <row r="1006" spans="1:4" x14ac:dyDescent="0.25">
      <c r="A1006" t="str">
        <f ca="1"/>
        <v>Rent</v>
      </c>
      <c r="B1006" s="8">
        <f ca="1"/>
        <v>46296</v>
      </c>
      <c r="C1006" s="107">
        <f ca="1"/>
        <v>9421.1799999999985</v>
      </c>
      <c r="D1006" t="str">
        <f ca="1"/>
        <v>Acct  2 - Wells Fargo</v>
      </c>
    </row>
    <row r="1007" spans="1:4" x14ac:dyDescent="0.25">
      <c r="A1007" t="str">
        <f ca="1"/>
        <v>Visa Platinum</v>
      </c>
      <c r="B1007" s="8">
        <f ca="1"/>
        <v>46298</v>
      </c>
      <c r="C1007" s="107">
        <f ca="1"/>
        <v>9421.1799999999985</v>
      </c>
      <c r="D1007" t="str">
        <f ca="1"/>
        <v>Acct  2 - Wells Fargo</v>
      </c>
    </row>
    <row r="1008" spans="1:4" x14ac:dyDescent="0.25">
      <c r="A1008" t="str">
        <f ca="1"/>
        <v>Kulo Internet</v>
      </c>
      <c r="B1008" s="8">
        <f ca="1"/>
        <v>46300</v>
      </c>
      <c r="C1008" s="107">
        <f ca="1"/>
        <v>9421.1799999999985</v>
      </c>
      <c r="D1008" t="str">
        <f ca="1"/>
        <v>Acct  2 - Wells Fargo</v>
      </c>
    </row>
    <row r="1009" spans="1:4" x14ac:dyDescent="0.25">
      <c r="A1009" t="str">
        <f ca="1"/>
        <v>Cese Phone</v>
      </c>
      <c r="B1009" s="8">
        <f ca="1"/>
        <v>46300</v>
      </c>
      <c r="C1009" s="107">
        <f ca="1"/>
        <v>9421.1799999999985</v>
      </c>
      <c r="D1009" t="str">
        <f ca="1"/>
        <v>Acct  2 - Wells Fargo</v>
      </c>
    </row>
    <row r="1010" spans="1:4" x14ac:dyDescent="0.25">
      <c r="A1010" t="str">
        <f ca="1"/>
        <v>Phone</v>
      </c>
      <c r="B1010" s="8">
        <f ca="1"/>
        <v>46300</v>
      </c>
      <c r="C1010" s="107">
        <f ca="1"/>
        <v>9421.1799999999985</v>
      </c>
      <c r="D1010" t="str">
        <f ca="1"/>
        <v>Acct  2 - Wells Fargo</v>
      </c>
    </row>
    <row r="1011" spans="1:4" x14ac:dyDescent="0.25">
      <c r="A1011" t="str">
        <f ca="1"/>
        <v>Sony</v>
      </c>
      <c r="B1011" s="8">
        <f ca="1"/>
        <v>46303</v>
      </c>
      <c r="C1011" s="107">
        <f ca="1"/>
        <v>9421.1799999999985</v>
      </c>
      <c r="D1011" t="str">
        <f ca="1"/>
        <v>Acct  2 - Wells Fargo</v>
      </c>
    </row>
    <row r="1012" spans="1:4" x14ac:dyDescent="0.25">
      <c r="A1012" t="str">
        <f ca="1"/>
        <v>Phone Insurance</v>
      </c>
      <c r="B1012" s="8">
        <f ca="1"/>
        <v>46303</v>
      </c>
      <c r="C1012" s="107">
        <f ca="1"/>
        <v>9421.1799999999985</v>
      </c>
      <c r="D1012" t="str">
        <f ca="1"/>
        <v>Acct  2 - Wells Fargo</v>
      </c>
    </row>
    <row r="1013" spans="1:4" x14ac:dyDescent="0.25">
      <c r="A1013" t="str">
        <f ca="1"/>
        <v>Paycheck</v>
      </c>
      <c r="B1013" s="8">
        <f ca="1"/>
        <v>46304</v>
      </c>
      <c r="C1013" s="107">
        <f ca="1"/>
        <v>9881.1799999999985</v>
      </c>
      <c r="D1013" t="str">
        <f ca="1"/>
        <v>Acct  2 - Wells Fargo</v>
      </c>
    </row>
    <row r="1014" spans="1:4" x14ac:dyDescent="0.25">
      <c r="A1014" t="str">
        <f ca="1"/>
        <v>Ameritas</v>
      </c>
      <c r="B1014" s="8">
        <f ca="1"/>
        <v>46304</v>
      </c>
      <c r="C1014" s="107">
        <f ca="1"/>
        <v>9881.1799999999985</v>
      </c>
      <c r="D1014" t="str">
        <f ca="1"/>
        <v>Acct  2 - Wells Fargo</v>
      </c>
    </row>
    <row r="1015" spans="1:4" x14ac:dyDescent="0.25">
      <c r="A1015" t="str">
        <f ca="1"/>
        <v>Amazon</v>
      </c>
      <c r="B1015" s="8">
        <f ca="1"/>
        <v>46304</v>
      </c>
      <c r="C1015" s="107">
        <f ca="1"/>
        <v>9881.1799999999985</v>
      </c>
      <c r="D1015" t="str">
        <f ca="1"/>
        <v>Acct  2 - Wells Fargo</v>
      </c>
    </row>
    <row r="1016" spans="1:4" x14ac:dyDescent="0.25">
      <c r="A1016" t="str">
        <f ca="1"/>
        <v>Groceries</v>
      </c>
      <c r="B1016" s="8">
        <f ca="1"/>
        <v>46305</v>
      </c>
      <c r="C1016" s="107">
        <f ca="1"/>
        <v>9681.1799999999985</v>
      </c>
      <c r="D1016" t="str">
        <f ca="1"/>
        <v>Acct  2 - Wells Fargo</v>
      </c>
    </row>
    <row r="1017" spans="1:4" x14ac:dyDescent="0.25">
      <c r="A1017" t="str">
        <f ca="1"/>
        <v>Food &amp; Drinks</v>
      </c>
      <c r="B1017" s="8">
        <f ca="1"/>
        <v>46305</v>
      </c>
      <c r="C1017" s="107">
        <f ca="1"/>
        <v>9481.1799999999985</v>
      </c>
      <c r="D1017" t="str">
        <f ca="1"/>
        <v>Acct  2 - Wells Fargo</v>
      </c>
    </row>
    <row r="1018" spans="1:4" x14ac:dyDescent="0.25">
      <c r="A1018" t="str">
        <f ca="1"/>
        <v>Viso Go</v>
      </c>
      <c r="B1018" s="8">
        <f ca="1"/>
        <v>46306</v>
      </c>
      <c r="C1018" s="107">
        <f ca="1"/>
        <v>9481.1799999999985</v>
      </c>
      <c r="D1018" t="str">
        <f ca="1"/>
        <v>Acct  2 - Wells Fargo</v>
      </c>
    </row>
    <row r="1019" spans="1:4" x14ac:dyDescent="0.25">
      <c r="A1019" t="str">
        <f ca="1"/>
        <v>Motorcycle</v>
      </c>
      <c r="B1019" s="8">
        <f ca="1"/>
        <v>46311</v>
      </c>
      <c r="C1019" s="107">
        <f ca="1"/>
        <v>9481.1799999999985</v>
      </c>
      <c r="D1019" t="str">
        <f ca="1"/>
        <v>Acct  2 - Wells Fargo</v>
      </c>
    </row>
    <row r="1020" spans="1:4" x14ac:dyDescent="0.25">
      <c r="A1020" t="str">
        <f ca="1"/>
        <v>Netflix</v>
      </c>
      <c r="B1020" s="8">
        <f ca="1"/>
        <v>46315</v>
      </c>
      <c r="C1020" s="107">
        <f ca="1"/>
        <v>9481.1799999999985</v>
      </c>
      <c r="D1020" t="str">
        <f ca="1"/>
        <v>Acct  2 - Wells Fargo</v>
      </c>
    </row>
    <row r="1021" spans="1:4" x14ac:dyDescent="0.25">
      <c r="A1021" t="str">
        <f ca="1"/>
        <v>Renters</v>
      </c>
      <c r="B1021" s="8">
        <f ca="1"/>
        <v>46316</v>
      </c>
      <c r="C1021" s="107">
        <f ca="1"/>
        <v>9481.1799999999985</v>
      </c>
      <c r="D1021" t="str">
        <f ca="1"/>
        <v>Acct  2 - Wells Fargo</v>
      </c>
    </row>
    <row r="1022" spans="1:4" x14ac:dyDescent="0.25">
      <c r="A1022" t="str">
        <f ca="1"/>
        <v>Paycheck</v>
      </c>
      <c r="B1022" s="8">
        <f ca="1"/>
        <v>46318</v>
      </c>
      <c r="C1022" s="107">
        <f ca="1"/>
        <v>9941.1799999999985</v>
      </c>
      <c r="D1022" t="str">
        <f ca="1"/>
        <v>Acct  2 - Wells Fargo</v>
      </c>
    </row>
    <row r="1023" spans="1:4" x14ac:dyDescent="0.25">
      <c r="A1023" t="str">
        <f ca="1"/>
        <v>Ameritas</v>
      </c>
      <c r="B1023" s="8">
        <f ca="1"/>
        <v>46318</v>
      </c>
      <c r="C1023" s="107">
        <f ca="1"/>
        <v>9941.1799999999985</v>
      </c>
      <c r="D1023" t="str">
        <f ca="1"/>
        <v>Acct  2 - Wells Fargo</v>
      </c>
    </row>
    <row r="1024" spans="1:4" x14ac:dyDescent="0.25">
      <c r="A1024" t="str">
        <f ca="1"/>
        <v>Groceries</v>
      </c>
      <c r="B1024" s="8">
        <f ca="1"/>
        <v>46319</v>
      </c>
      <c r="C1024" s="107">
        <f ca="1"/>
        <v>9741.1799999999985</v>
      </c>
      <c r="D1024" t="str">
        <f ca="1"/>
        <v>Acct  2 - Wells Fargo</v>
      </c>
    </row>
    <row r="1025" spans="1:4" x14ac:dyDescent="0.25">
      <c r="A1025" t="str">
        <f ca="1"/>
        <v>Food &amp; Drinks</v>
      </c>
      <c r="B1025" s="8">
        <f ca="1"/>
        <v>46319</v>
      </c>
      <c r="C1025" s="107">
        <f ca="1"/>
        <v>9541.1799999999985</v>
      </c>
      <c r="D1025" t="str">
        <f ca="1"/>
        <v>Acct  2 - Wells Fargo</v>
      </c>
    </row>
    <row r="1026" spans="1:4" x14ac:dyDescent="0.25">
      <c r="A1026" t="str">
        <f ca="1"/>
        <v>Cese Transfer</v>
      </c>
      <c r="B1026" s="8">
        <f ca="1"/>
        <v>46320</v>
      </c>
      <c r="C1026" s="107">
        <f ca="1"/>
        <v>9541.1799999999985</v>
      </c>
      <c r="D1026" t="str">
        <f ca="1"/>
        <v>Acct  2 - Wells Fargo</v>
      </c>
    </row>
    <row r="1027" spans="1:4" x14ac:dyDescent="0.25">
      <c r="A1027" t="str">
        <f ca="1"/>
        <v>Internet</v>
      </c>
      <c r="B1027" s="8">
        <f ca="1"/>
        <v>46321</v>
      </c>
      <c r="C1027" s="107">
        <f ca="1"/>
        <v>9541.1799999999985</v>
      </c>
      <c r="D1027" t="str">
        <f ca="1"/>
        <v>Acct  2 - Wells Fargo</v>
      </c>
    </row>
    <row r="1028" spans="1:4" x14ac:dyDescent="0.25">
      <c r="A1028" t="str">
        <f ca="1"/>
        <v>Windsurf</v>
      </c>
      <c r="B1028" s="8">
        <f ca="1"/>
        <v>46321</v>
      </c>
      <c r="C1028" s="107">
        <f ca="1"/>
        <v>9541.1799999999985</v>
      </c>
      <c r="D1028" t="str">
        <f ca="1"/>
        <v>Acct  2 - Wells Fargo</v>
      </c>
    </row>
    <row r="1029" spans="1:4" x14ac:dyDescent="0.25">
      <c r="A1029" t="str">
        <f ca="1"/>
        <v>Tidal</v>
      </c>
      <c r="B1029" s="8">
        <f ca="1"/>
        <v>46322</v>
      </c>
      <c r="C1029" s="107">
        <f ca="1"/>
        <v>9541.1799999999985</v>
      </c>
      <c r="D1029" t="str">
        <f ca="1"/>
        <v>Acct  2 - Wells Fargo</v>
      </c>
    </row>
    <row r="1030" spans="1:4" x14ac:dyDescent="0.25">
      <c r="A1030" t="str">
        <f ca="1"/>
        <v>Costco Citi</v>
      </c>
      <c r="B1030" s="8">
        <f ca="1"/>
        <v>46323</v>
      </c>
      <c r="C1030" s="107">
        <f ca="1"/>
        <v>9541.1799999999985</v>
      </c>
      <c r="D1030" t="str">
        <f ca="1"/>
        <v>Acct  2 - Wells Fargo</v>
      </c>
    </row>
    <row r="1031" spans="1:4" x14ac:dyDescent="0.25">
      <c r="A1031" t="str">
        <f ca="1"/>
        <v>Kulo Transfer</v>
      </c>
      <c r="B1031" s="8">
        <f ca="1"/>
        <v>46323</v>
      </c>
      <c r="C1031" s="107">
        <f ca="1"/>
        <v>9541.1799999999985</v>
      </c>
      <c r="D1031" t="str">
        <f ca="1"/>
        <v>Acct  2 - Wells Fargo</v>
      </c>
    </row>
    <row r="1032" spans="1:4" x14ac:dyDescent="0.25">
      <c r="A1032" t="str">
        <f ca="1"/>
        <v>Kulo SDGE</v>
      </c>
      <c r="B1032" s="8">
        <f ca="1"/>
        <v>46323</v>
      </c>
      <c r="C1032" s="107">
        <f ca="1"/>
        <v>9541.1799999999985</v>
      </c>
      <c r="D1032" t="str">
        <f ca="1"/>
        <v>Acct  2 - Wells Fargo</v>
      </c>
    </row>
    <row r="1033" spans="1:4" x14ac:dyDescent="0.25">
      <c r="A1033" t="str">
        <f ca="1"/>
        <v>SDGE</v>
      </c>
      <c r="B1033" s="8">
        <f ca="1"/>
        <v>46323</v>
      </c>
      <c r="C1033" s="107">
        <f ca="1"/>
        <v>9541.1799999999985</v>
      </c>
      <c r="D1033" t="str">
        <f ca="1"/>
        <v>Acct  2 - Wells Fargo</v>
      </c>
    </row>
    <row r="1034" spans="1:4" x14ac:dyDescent="0.25">
      <c r="A1034" t="str">
        <f ca="1"/>
        <v>Prime Ad-Free</v>
      </c>
      <c r="B1034" s="8">
        <f ca="1"/>
        <v>46323</v>
      </c>
      <c r="C1034" s="107">
        <f ca="1"/>
        <v>9541.1799999999985</v>
      </c>
      <c r="D1034" t="str">
        <f ca="1"/>
        <v>Acct  2 - Wells Fargo</v>
      </c>
    </row>
    <row r="1035" spans="1:4" x14ac:dyDescent="0.25">
      <c r="A1035" t="str">
        <f ca="1"/>
        <v>Disability</v>
      </c>
      <c r="B1035" s="8">
        <f ca="1"/>
        <v>46327</v>
      </c>
      <c r="C1035" s="107">
        <f ca="1"/>
        <v>9897.8399999999983</v>
      </c>
      <c r="D1035" t="str">
        <f ca="1"/>
        <v>Acct  2 - Wells Fargo</v>
      </c>
    </row>
    <row r="1036" spans="1:4" x14ac:dyDescent="0.25">
      <c r="A1036" t="str">
        <f ca="1"/>
        <v>Kulo Rent</v>
      </c>
      <c r="B1036" s="8">
        <f ca="1"/>
        <v>46327</v>
      </c>
      <c r="C1036" s="107">
        <f ca="1"/>
        <v>9897.8399999999983</v>
      </c>
      <c r="D1036" t="str">
        <f ca="1"/>
        <v>Acct  2 - Wells Fargo</v>
      </c>
    </row>
    <row r="1037" spans="1:4" x14ac:dyDescent="0.25">
      <c r="A1037" t="str">
        <f ca="1"/>
        <v>Rent</v>
      </c>
      <c r="B1037" s="8">
        <f ca="1"/>
        <v>46327</v>
      </c>
      <c r="C1037" s="107">
        <f ca="1"/>
        <v>9897.8399999999983</v>
      </c>
      <c r="D1037" t="str">
        <f ca="1"/>
        <v>Acct  2 - Wells Fargo</v>
      </c>
    </row>
    <row r="1038" spans="1:4" x14ac:dyDescent="0.25">
      <c r="A1038" t="str">
        <f ca="1"/>
        <v>Visa Platinum</v>
      </c>
      <c r="B1038" s="8">
        <f ca="1"/>
        <v>46329</v>
      </c>
      <c r="C1038" s="107">
        <f ca="1"/>
        <v>9897.8399999999983</v>
      </c>
      <c r="D1038" t="str">
        <f ca="1"/>
        <v>Acct  2 - Wells Fargo</v>
      </c>
    </row>
    <row r="1039" spans="1:4" x14ac:dyDescent="0.25">
      <c r="A1039" t="str">
        <f ca="1"/>
        <v>Kulo Internet</v>
      </c>
      <c r="B1039" s="8">
        <f ca="1"/>
        <v>46331</v>
      </c>
      <c r="C1039" s="107">
        <f ca="1"/>
        <v>9897.8399999999983</v>
      </c>
      <c r="D1039" t="str">
        <f ca="1"/>
        <v>Acct  2 - Wells Fargo</v>
      </c>
    </row>
    <row r="1040" spans="1:4" x14ac:dyDescent="0.25">
      <c r="A1040" t="str">
        <f ca="1"/>
        <v>Cese Phone</v>
      </c>
      <c r="B1040" s="8">
        <f ca="1"/>
        <v>46331</v>
      </c>
      <c r="C1040" s="107">
        <f ca="1"/>
        <v>9897.8399999999983</v>
      </c>
      <c r="D1040" t="str">
        <f ca="1"/>
        <v>Acct  2 - Wells Fargo</v>
      </c>
    </row>
    <row r="1041" spans="1:4" x14ac:dyDescent="0.25">
      <c r="A1041" t="str">
        <f ca="1"/>
        <v>Phone</v>
      </c>
      <c r="B1041" s="8">
        <f ca="1"/>
        <v>46331</v>
      </c>
      <c r="C1041" s="107">
        <f ca="1"/>
        <v>9897.8399999999983</v>
      </c>
      <c r="D1041" t="str">
        <f ca="1"/>
        <v>Acct  2 - Wells Fargo</v>
      </c>
    </row>
    <row r="1042" spans="1:4" x14ac:dyDescent="0.25">
      <c r="A1042" t="str">
        <f ca="1"/>
        <v>Paycheck</v>
      </c>
      <c r="B1042" s="8">
        <f ca="1"/>
        <v>46332</v>
      </c>
      <c r="C1042" s="107">
        <f ca="1"/>
        <v>10357.839999999998</v>
      </c>
      <c r="D1042" t="str">
        <f ca="1"/>
        <v>Acct  2 - Wells Fargo</v>
      </c>
    </row>
    <row r="1043" spans="1:4" x14ac:dyDescent="0.25">
      <c r="A1043" t="str">
        <f ca="1"/>
        <v>Ameritas</v>
      </c>
      <c r="B1043" s="8">
        <f ca="1"/>
        <v>46332</v>
      </c>
      <c r="C1043" s="107">
        <f ca="1"/>
        <v>10357.839999999998</v>
      </c>
      <c r="D1043" t="str">
        <f ca="1"/>
        <v>Acct  2 - Wells Fargo</v>
      </c>
    </row>
    <row r="1044" spans="1:4" x14ac:dyDescent="0.25">
      <c r="A1044" t="str">
        <f ca="1"/>
        <v>Groceries</v>
      </c>
      <c r="B1044" s="8">
        <f ca="1"/>
        <v>46333</v>
      </c>
      <c r="C1044" s="107">
        <f ca="1"/>
        <v>10157.839999999998</v>
      </c>
      <c r="D1044" t="str">
        <f ca="1"/>
        <v>Acct  2 - Wells Fargo</v>
      </c>
    </row>
    <row r="1045" spans="1:4" x14ac:dyDescent="0.25">
      <c r="A1045" t="str">
        <f ca="1"/>
        <v>Food &amp; Drinks</v>
      </c>
      <c r="B1045" s="8">
        <f ca="1"/>
        <v>46333</v>
      </c>
      <c r="C1045" s="107">
        <f ca="1"/>
        <v>9957.8399999999983</v>
      </c>
      <c r="D1045" t="str">
        <f ca="1"/>
        <v>Acct  2 - Wells Fargo</v>
      </c>
    </row>
    <row r="1046" spans="1:4" x14ac:dyDescent="0.25">
      <c r="A1046" t="str">
        <f ca="1"/>
        <v>Sony</v>
      </c>
      <c r="B1046" s="8">
        <f ca="1"/>
        <v>46334</v>
      </c>
      <c r="C1046" s="107">
        <f ca="1"/>
        <v>9957.8399999999983</v>
      </c>
      <c r="D1046" t="str">
        <f ca="1"/>
        <v>Acct  2 - Wells Fargo</v>
      </c>
    </row>
    <row r="1047" spans="1:4" x14ac:dyDescent="0.25">
      <c r="A1047" t="str">
        <f ca="1"/>
        <v>Bike Insurance</v>
      </c>
      <c r="B1047" s="8">
        <f ca="1"/>
        <v>46334</v>
      </c>
      <c r="C1047" s="107">
        <f ca="1"/>
        <v>9957.8399999999983</v>
      </c>
      <c r="D1047" t="str">
        <f ca="1"/>
        <v>Acct  2 - Wells Fargo</v>
      </c>
    </row>
    <row r="1048" spans="1:4" x14ac:dyDescent="0.25">
      <c r="A1048" t="str">
        <f ca="1"/>
        <v>Phone Insurance</v>
      </c>
      <c r="B1048" s="8">
        <f ca="1"/>
        <v>46334</v>
      </c>
      <c r="C1048" s="107">
        <f ca="1"/>
        <v>9957.8399999999983</v>
      </c>
      <c r="D1048" t="str">
        <f ca="1"/>
        <v>Acct  2 - Wells Fargo</v>
      </c>
    </row>
    <row r="1049" spans="1:4" x14ac:dyDescent="0.25">
      <c r="A1049" t="str">
        <f ca="1"/>
        <v>Amazon</v>
      </c>
      <c r="B1049" s="8">
        <f ca="1"/>
        <v>46335</v>
      </c>
      <c r="C1049" s="107">
        <f ca="1"/>
        <v>9957.8399999999983</v>
      </c>
      <c r="D1049" t="str">
        <f ca="1"/>
        <v>Acct  2 - Wells Fargo</v>
      </c>
    </row>
    <row r="1050" spans="1:4" x14ac:dyDescent="0.25">
      <c r="A1050" t="str">
        <f ca="1"/>
        <v>Viso Go</v>
      </c>
      <c r="B1050" s="8">
        <f ca="1"/>
        <v>46337</v>
      </c>
      <c r="C1050" s="107">
        <f ca="1"/>
        <v>9957.8399999999983</v>
      </c>
      <c r="D1050" t="str">
        <f ca="1"/>
        <v>Acct  2 - Wells Fargo</v>
      </c>
    </row>
    <row r="1051" spans="1:4" x14ac:dyDescent="0.25">
      <c r="A1051" t="str">
        <f ca="1"/>
        <v>Motorcycle</v>
      </c>
      <c r="B1051" s="8">
        <f ca="1"/>
        <v>46342</v>
      </c>
      <c r="C1051" s="107">
        <f ca="1"/>
        <v>9957.8399999999983</v>
      </c>
      <c r="D1051" t="str">
        <f ca="1"/>
        <v>Acct  2 - Wells Fargo</v>
      </c>
    </row>
    <row r="1052" spans="1:4" x14ac:dyDescent="0.25">
      <c r="A1052" t="str">
        <f ca="1"/>
        <v>Paycheck</v>
      </c>
      <c r="B1052" s="8">
        <f ca="1"/>
        <v>46346</v>
      </c>
      <c r="C1052" s="107">
        <f ca="1"/>
        <v>10417.839999999998</v>
      </c>
      <c r="D1052" t="str">
        <f ca="1"/>
        <v>Acct  2 - Wells Fargo</v>
      </c>
    </row>
    <row r="1053" spans="1:4" x14ac:dyDescent="0.25">
      <c r="A1053" t="str">
        <f ca="1"/>
        <v>Ameritas</v>
      </c>
      <c r="B1053" s="8">
        <f ca="1"/>
        <v>46346</v>
      </c>
      <c r="C1053" s="107">
        <f ca="1"/>
        <v>10417.839999999998</v>
      </c>
      <c r="D1053" t="str">
        <f ca="1"/>
        <v>Acct  2 - Wells Fargo</v>
      </c>
    </row>
    <row r="1054" spans="1:4" x14ac:dyDescent="0.25">
      <c r="A1054" t="str">
        <f ca="1"/>
        <v>Netflix</v>
      </c>
      <c r="B1054" s="8">
        <f ca="1"/>
        <v>46346</v>
      </c>
      <c r="C1054" s="107">
        <f ca="1"/>
        <v>10417.839999999998</v>
      </c>
      <c r="D1054" t="str">
        <f ca="1"/>
        <v>Acct  2 - Wells Fargo</v>
      </c>
    </row>
    <row r="1055" spans="1:4" x14ac:dyDescent="0.25">
      <c r="A1055" t="str">
        <f ca="1"/>
        <v>Groceries</v>
      </c>
      <c r="B1055" s="8">
        <f ca="1"/>
        <v>46347</v>
      </c>
      <c r="C1055" s="107">
        <f ca="1"/>
        <v>10217.839999999998</v>
      </c>
      <c r="D1055" t="str">
        <f ca="1"/>
        <v>Acct  2 - Wells Fargo</v>
      </c>
    </row>
    <row r="1056" spans="1:4" x14ac:dyDescent="0.25">
      <c r="A1056" t="str">
        <f ca="1"/>
        <v>Food &amp; Drinks</v>
      </c>
      <c r="B1056" s="8">
        <f ca="1"/>
        <v>46347</v>
      </c>
      <c r="C1056" s="107">
        <f ca="1"/>
        <v>10017.839999999998</v>
      </c>
      <c r="D1056" t="str">
        <f ca="1"/>
        <v>Acct  2 - Wells Fargo</v>
      </c>
    </row>
    <row r="1057" spans="1:4" x14ac:dyDescent="0.25">
      <c r="A1057" t="str">
        <f ca="1"/>
        <v>Renters</v>
      </c>
      <c r="B1057" s="8">
        <f ca="1"/>
        <v>46347</v>
      </c>
      <c r="C1057" s="107">
        <f ca="1"/>
        <v>10017.839999999998</v>
      </c>
      <c r="D1057" t="str">
        <f ca="1"/>
        <v>Acct  2 - Wells Fargo</v>
      </c>
    </row>
    <row r="1058" spans="1:4" x14ac:dyDescent="0.25">
      <c r="A1058" t="str">
        <f ca="1"/>
        <v>Cese Transfer</v>
      </c>
      <c r="B1058" s="8">
        <f ca="1"/>
        <v>46351</v>
      </c>
      <c r="C1058" s="107">
        <f ca="1"/>
        <v>10017.839999999998</v>
      </c>
      <c r="D1058" t="str">
        <f ca="1"/>
        <v>Acct  2 - Wells Fargo</v>
      </c>
    </row>
    <row r="1059" spans="1:4" x14ac:dyDescent="0.25">
      <c r="A1059" t="str">
        <f ca="1"/>
        <v>Internet</v>
      </c>
      <c r="B1059" s="8">
        <f ca="1"/>
        <v>46352</v>
      </c>
      <c r="C1059" s="107">
        <f ca="1"/>
        <v>10017.839999999998</v>
      </c>
      <c r="D1059" t="str">
        <f ca="1"/>
        <v>Acct  2 - Wells Fargo</v>
      </c>
    </row>
    <row r="1060" spans="1:4" x14ac:dyDescent="0.25">
      <c r="A1060" t="str">
        <f ca="1"/>
        <v>Windsurf</v>
      </c>
      <c r="B1060" s="8">
        <f ca="1"/>
        <v>46352</v>
      </c>
      <c r="C1060" s="107">
        <f ca="1"/>
        <v>10017.839999999998</v>
      </c>
      <c r="D1060" t="str">
        <f ca="1"/>
        <v>Acct  2 - Wells Fargo</v>
      </c>
    </row>
    <row r="1061" spans="1:4" x14ac:dyDescent="0.25">
      <c r="A1061" t="str">
        <f ca="1"/>
        <v>Tidal</v>
      </c>
      <c r="B1061" s="8">
        <f ca="1"/>
        <v>46353</v>
      </c>
      <c r="C1061" s="107">
        <f ca="1"/>
        <v>10017.839999999998</v>
      </c>
      <c r="D1061" t="str">
        <f ca="1"/>
        <v>Acct  2 - Wells Fargo</v>
      </c>
    </row>
    <row r="1062" spans="1:4" x14ac:dyDescent="0.25">
      <c r="A1062" t="str">
        <f ca="1"/>
        <v>Costco Citi</v>
      </c>
      <c r="B1062" s="8">
        <f ca="1"/>
        <v>46354</v>
      </c>
      <c r="C1062" s="107">
        <f ca="1"/>
        <v>10017.839999999998</v>
      </c>
      <c r="D1062" t="str">
        <f ca="1"/>
        <v>Acct  2 - Wells Fargo</v>
      </c>
    </row>
    <row r="1063" spans="1:4" x14ac:dyDescent="0.25">
      <c r="A1063" t="str">
        <f ca="1"/>
        <v>Kulo Transfer</v>
      </c>
      <c r="B1063" s="8">
        <f ca="1"/>
        <v>46354</v>
      </c>
      <c r="C1063" s="107">
        <f ca="1"/>
        <v>10017.839999999998</v>
      </c>
      <c r="D1063" t="str">
        <f ca="1"/>
        <v>Acct  2 - Wells Fargo</v>
      </c>
    </row>
    <row r="1064" spans="1:4" x14ac:dyDescent="0.25">
      <c r="A1064" t="str">
        <f ca="1"/>
        <v>Kulo SDGE</v>
      </c>
      <c r="B1064" s="8">
        <f ca="1"/>
        <v>46354</v>
      </c>
      <c r="C1064" s="107">
        <f ca="1"/>
        <v>10017.839999999998</v>
      </c>
      <c r="D1064" t="str">
        <f ca="1"/>
        <v>Acct  2 - Wells Fargo</v>
      </c>
    </row>
    <row r="1065" spans="1:4" x14ac:dyDescent="0.25">
      <c r="A1065" t="str">
        <f ca="1"/>
        <v>SDGE</v>
      </c>
      <c r="B1065" s="8">
        <f ca="1"/>
        <v>46354</v>
      </c>
      <c r="C1065" s="107">
        <f ca="1"/>
        <v>10017.839999999998</v>
      </c>
      <c r="D1065" t="str">
        <f ca="1"/>
        <v>Acct  2 - Wells Fargo</v>
      </c>
    </row>
    <row r="1066" spans="1:4" x14ac:dyDescent="0.25">
      <c r="A1066" t="str">
        <f ca="1"/>
        <v>Prime Ad-Free</v>
      </c>
      <c r="B1066" s="8">
        <f ca="1"/>
        <v>46354</v>
      </c>
      <c r="C1066" s="107">
        <f ca="1"/>
        <v>10017.839999999998</v>
      </c>
      <c r="D1066" t="str">
        <f ca="1"/>
        <v>Acct  2 - Wells Fargo</v>
      </c>
    </row>
    <row r="1067" spans="1:4" x14ac:dyDescent="0.25">
      <c r="A1067" t="str">
        <f ca="1"/>
        <v>Disability</v>
      </c>
      <c r="B1067" s="8">
        <f ca="1"/>
        <v>46357</v>
      </c>
      <c r="C1067" s="107">
        <f ca="1"/>
        <v>10374.499999999998</v>
      </c>
      <c r="D1067" t="str">
        <f ca="1"/>
        <v>Acct  2 - Wells Fargo</v>
      </c>
    </row>
    <row r="1068" spans="1:4" x14ac:dyDescent="0.25">
      <c r="A1068" t="str">
        <f ca="1"/>
        <v>Kulo Rent</v>
      </c>
      <c r="B1068" s="8">
        <f ca="1"/>
        <v>46357</v>
      </c>
      <c r="C1068" s="107">
        <f ca="1"/>
        <v>10374.499999999998</v>
      </c>
      <c r="D1068" t="str">
        <f ca="1"/>
        <v>Acct  2 - Wells Fargo</v>
      </c>
    </row>
    <row r="1069" spans="1:4" x14ac:dyDescent="0.25">
      <c r="A1069" t="str">
        <f ca="1"/>
        <v>Rent</v>
      </c>
      <c r="B1069" s="8">
        <f ca="1"/>
        <v>46357</v>
      </c>
      <c r="C1069" s="107">
        <f ca="1"/>
        <v>10374.499999999998</v>
      </c>
      <c r="D1069" t="str">
        <f ca="1"/>
        <v>Acct  2 - Wells Fargo</v>
      </c>
    </row>
    <row r="1070" spans="1:4" x14ac:dyDescent="0.25">
      <c r="A1070" t="str">
        <f ca="1"/>
        <v>Visa Platinum</v>
      </c>
      <c r="B1070" s="8">
        <f ca="1"/>
        <v>46359</v>
      </c>
      <c r="C1070" s="107">
        <f ca="1"/>
        <v>10374.499999999998</v>
      </c>
      <c r="D1070" t="str">
        <f ca="1"/>
        <v>Acct  2 - Wells Fargo</v>
      </c>
    </row>
    <row r="1071" spans="1:4" x14ac:dyDescent="0.25">
      <c r="A1071" t="str">
        <f ca="1"/>
        <v>Paycheck</v>
      </c>
      <c r="B1071" s="8">
        <f ca="1"/>
        <v>46360</v>
      </c>
      <c r="C1071" s="107">
        <f ca="1"/>
        <v>10834.499999999998</v>
      </c>
      <c r="D1071" t="str">
        <f ca="1"/>
        <v>Acct  2 - Wells Fargo</v>
      </c>
    </row>
    <row r="1072" spans="1:4" x14ac:dyDescent="0.25">
      <c r="A1072" t="str">
        <f ca="1"/>
        <v>Ameritas</v>
      </c>
      <c r="B1072" s="8">
        <f ca="1"/>
        <v>46360</v>
      </c>
      <c r="C1072" s="107">
        <f ca="1"/>
        <v>10834.499999999998</v>
      </c>
      <c r="D1072" t="str">
        <f ca="1"/>
        <v>Acct  2 - Wells Fargo</v>
      </c>
    </row>
    <row r="1073" spans="1:4" x14ac:dyDescent="0.25">
      <c r="A1073" t="str">
        <f ca="1"/>
        <v>Kulo Internet</v>
      </c>
      <c r="B1073" s="8">
        <f ca="1"/>
        <v>46361</v>
      </c>
      <c r="C1073" s="107">
        <f ca="1"/>
        <v>10834.499999999998</v>
      </c>
      <c r="D1073" t="str">
        <f ca="1"/>
        <v>Acct  2 - Wells Fargo</v>
      </c>
    </row>
    <row r="1074" spans="1:4" x14ac:dyDescent="0.25">
      <c r="A1074" t="str">
        <f ca="1"/>
        <v>Cese Phone</v>
      </c>
      <c r="B1074" s="8">
        <f ca="1"/>
        <v>46361</v>
      </c>
      <c r="C1074" s="107">
        <f ca="1"/>
        <v>10834.499999999998</v>
      </c>
      <c r="D1074" t="str">
        <f ca="1"/>
        <v>Acct  2 - Wells Fargo</v>
      </c>
    </row>
    <row r="1075" spans="1:4" x14ac:dyDescent="0.25">
      <c r="A1075" t="str">
        <f ca="1"/>
        <v>Groceries</v>
      </c>
      <c r="B1075" s="8">
        <f ca="1"/>
        <v>46361</v>
      </c>
      <c r="C1075" s="107">
        <f ca="1"/>
        <v>10634.499999999998</v>
      </c>
      <c r="D1075" t="str">
        <f ca="1"/>
        <v>Acct  2 - Wells Fargo</v>
      </c>
    </row>
    <row r="1076" spans="1:4" x14ac:dyDescent="0.25">
      <c r="A1076" t="str">
        <f ca="1"/>
        <v>Food &amp; Drinks</v>
      </c>
      <c r="B1076" s="8">
        <f ca="1"/>
        <v>46361</v>
      </c>
      <c r="C1076" s="107">
        <f ca="1"/>
        <v>10434.499999999998</v>
      </c>
      <c r="D1076" t="str">
        <f ca="1"/>
        <v>Acct  2 - Wells Fargo</v>
      </c>
    </row>
    <row r="1077" spans="1:4" x14ac:dyDescent="0.25">
      <c r="A1077" t="str">
        <f ca="1"/>
        <v>Phone</v>
      </c>
      <c r="B1077" s="8">
        <f ca="1"/>
        <v>46361</v>
      </c>
      <c r="C1077" s="107">
        <f ca="1"/>
        <v>10434.499999999998</v>
      </c>
      <c r="D1077" t="str">
        <f ca="1"/>
        <v>Acct  2 - Wells Fargo</v>
      </c>
    </row>
    <row r="1078" spans="1:4" x14ac:dyDescent="0.25">
      <c r="A1078" t="str">
        <f ca="1"/>
        <v>Sony</v>
      </c>
      <c r="B1078" s="8">
        <f ca="1"/>
        <v>46364</v>
      </c>
      <c r="C1078" s="107">
        <f ca="1"/>
        <v>10434.499999999998</v>
      </c>
      <c r="D1078" t="str">
        <f ca="1"/>
        <v>Acct  2 - Wells Fargo</v>
      </c>
    </row>
    <row r="1079" spans="1:4" x14ac:dyDescent="0.25">
      <c r="A1079" t="str">
        <f ca="1"/>
        <v>Phone Insurance</v>
      </c>
      <c r="B1079" s="8">
        <f ca="1"/>
        <v>46364</v>
      </c>
      <c r="C1079" s="107">
        <f ca="1"/>
        <v>10434.499999999998</v>
      </c>
      <c r="D1079" t="str">
        <f ca="1"/>
        <v>Acct  2 - Wells Fargo</v>
      </c>
    </row>
    <row r="1080" spans="1:4" x14ac:dyDescent="0.25">
      <c r="A1080" t="str">
        <f ca="1"/>
        <v>Amazon</v>
      </c>
      <c r="B1080" s="8">
        <f ca="1"/>
        <v>46365</v>
      </c>
      <c r="C1080" s="107">
        <f ca="1"/>
        <v>10434.499999999998</v>
      </c>
      <c r="D1080" t="str">
        <f ca="1"/>
        <v>Acct  2 - Wells Fargo</v>
      </c>
    </row>
    <row r="1081" spans="1:4" x14ac:dyDescent="0.25">
      <c r="A1081" t="str">
        <f ca="1"/>
        <v>Viso Go</v>
      </c>
      <c r="B1081" s="8">
        <f ca="1"/>
        <v>46367</v>
      </c>
      <c r="C1081" s="107">
        <f ca="1"/>
        <v>10434.499999999998</v>
      </c>
      <c r="D1081" t="str">
        <f ca="1"/>
        <v>Acct  2 - Wells Fargo</v>
      </c>
    </row>
    <row r="1082" spans="1:4" x14ac:dyDescent="0.25">
      <c r="A1082" t="str">
        <f ca="1"/>
        <v>Motorcycle</v>
      </c>
      <c r="B1082" s="8">
        <f ca="1"/>
        <v>46372</v>
      </c>
      <c r="C1082" s="107">
        <f ca="1"/>
        <v>10434.499999999998</v>
      </c>
      <c r="D1082" t="str">
        <f ca="1"/>
        <v>Acct  2 - Wells Fargo</v>
      </c>
    </row>
    <row r="1083" spans="1:4" x14ac:dyDescent="0.25">
      <c r="A1083" t="str">
        <f ca="1"/>
        <v>Paycheck</v>
      </c>
      <c r="B1083" s="8">
        <f ca="1"/>
        <v>46374</v>
      </c>
      <c r="C1083" s="107">
        <f ca="1"/>
        <v>10894.499999999998</v>
      </c>
      <c r="D1083" t="str">
        <f ca="1"/>
        <v>Acct  2 - Wells Fargo</v>
      </c>
    </row>
    <row r="1084" spans="1:4" x14ac:dyDescent="0.25">
      <c r="A1084" t="str">
        <f ca="1"/>
        <v>Ameritas</v>
      </c>
      <c r="B1084" s="8">
        <f ca="1"/>
        <v>46374</v>
      </c>
      <c r="C1084" s="107">
        <f ca="1"/>
        <v>10894.499999999998</v>
      </c>
      <c r="D1084" t="str">
        <f ca="1"/>
        <v>Acct  2 - Wells Fargo</v>
      </c>
    </row>
    <row r="1085" spans="1:4" x14ac:dyDescent="0.25">
      <c r="A1085" t="str">
        <f ca="1"/>
        <v>Groceries</v>
      </c>
      <c r="B1085" s="8">
        <f ca="1"/>
        <v>46375</v>
      </c>
      <c r="C1085" s="107">
        <f ca="1"/>
        <v>10694.499999999998</v>
      </c>
      <c r="D1085" t="str">
        <f ca="1"/>
        <v>Acct  2 - Wells Fargo</v>
      </c>
    </row>
    <row r="1086" spans="1:4" x14ac:dyDescent="0.25">
      <c r="A1086" t="str">
        <f ca="1"/>
        <v>Food &amp; Drinks</v>
      </c>
      <c r="B1086" s="8">
        <f ca="1"/>
        <v>46375</v>
      </c>
      <c r="C1086" s="107">
        <f ca="1"/>
        <v>10494.499999999998</v>
      </c>
      <c r="D1086" t="str">
        <f ca="1"/>
        <v>Acct  2 - Wells Fargo</v>
      </c>
    </row>
    <row r="1087" spans="1:4" x14ac:dyDescent="0.25">
      <c r="A1087" t="str">
        <f ca="1"/>
        <v>Netflix</v>
      </c>
      <c r="B1087" s="8">
        <f ca="1"/>
        <v>46376</v>
      </c>
      <c r="C1087" s="107">
        <f ca="1"/>
        <v>10494.499999999998</v>
      </c>
      <c r="D1087" t="str">
        <f ca="1"/>
        <v>Acct  2 - Wells Fargo</v>
      </c>
    </row>
    <row r="1088" spans="1:4" x14ac:dyDescent="0.25">
      <c r="A1088" t="str">
        <f ca="1"/>
        <v>Renters</v>
      </c>
      <c r="B1088" s="8">
        <f ca="1"/>
        <v>46377</v>
      </c>
      <c r="C1088" s="107">
        <f ca="1"/>
        <v>10494.499999999998</v>
      </c>
      <c r="D1088" t="str">
        <f ca="1"/>
        <v>Acct  2 - Wells Fargo</v>
      </c>
    </row>
    <row r="1089" spans="1:4" x14ac:dyDescent="0.25">
      <c r="A1089" t="str">
        <f ca="1"/>
        <v>Sniffies</v>
      </c>
      <c r="B1089" s="8">
        <f ca="1"/>
        <v>46377</v>
      </c>
      <c r="C1089" s="107">
        <f ca="1"/>
        <v>10494.499999999998</v>
      </c>
      <c r="D1089" t="str">
        <f ca="1"/>
        <v>Acct  2 - Wells Fargo</v>
      </c>
    </row>
    <row r="1090" spans="1:4" x14ac:dyDescent="0.25">
      <c r="A1090" t="str">
        <f ca="1"/>
        <v>Cese Transfer</v>
      </c>
      <c r="B1090" s="8">
        <f ca="1"/>
        <v>46381</v>
      </c>
      <c r="C1090" s="107">
        <f ca="1"/>
        <v>10494.499999999998</v>
      </c>
      <c r="D1090" t="str">
        <f ca="1"/>
        <v>Acct  2 - Wells Fargo</v>
      </c>
    </row>
    <row r="1091" spans="1:4" x14ac:dyDescent="0.25">
      <c r="A1091" t="str">
        <f ca="1"/>
        <v>Internet</v>
      </c>
      <c r="B1091" s="8">
        <f ca="1"/>
        <v>46382</v>
      </c>
      <c r="C1091" s="107">
        <f ca="1"/>
        <v>10494.499999999998</v>
      </c>
      <c r="D1091" t="str">
        <f ca="1"/>
        <v>Acct  2 - Wells Fargo</v>
      </c>
    </row>
    <row r="1092" spans="1:4" x14ac:dyDescent="0.25">
      <c r="A1092" t="str">
        <f ca="1"/>
        <v>Windsurf</v>
      </c>
      <c r="B1092" s="8">
        <f ca="1"/>
        <v>46382</v>
      </c>
      <c r="C1092" s="107">
        <f ca="1"/>
        <v>10494.499999999998</v>
      </c>
      <c r="D1092" t="str">
        <f ca="1"/>
        <v>Acct  2 - Wells Fargo</v>
      </c>
    </row>
    <row r="1093" spans="1:4" x14ac:dyDescent="0.25">
      <c r="A1093" t="str">
        <f ca="1"/>
        <v>Tidal</v>
      </c>
      <c r="B1093" s="8">
        <f ca="1"/>
        <v>46383</v>
      </c>
      <c r="C1093" s="107">
        <f ca="1"/>
        <v>10494.499999999998</v>
      </c>
      <c r="D1093" t="str">
        <f ca="1"/>
        <v>Acct  2 - Wells Fargo</v>
      </c>
    </row>
    <row r="1094" spans="1:4" x14ac:dyDescent="0.25">
      <c r="A1094" t="str">
        <f ca="1"/>
        <v>Costco Citi</v>
      </c>
      <c r="B1094" s="8">
        <f ca="1"/>
        <v>46384</v>
      </c>
      <c r="C1094" s="107">
        <f ca="1"/>
        <v>10494.499999999998</v>
      </c>
      <c r="D1094" t="str">
        <f ca="1"/>
        <v>Acct  2 - Wells Fargo</v>
      </c>
    </row>
    <row r="1095" spans="1:4" x14ac:dyDescent="0.25">
      <c r="A1095" t="str">
        <f ca="1"/>
        <v>Kulo Transfer</v>
      </c>
      <c r="B1095" s="8">
        <f ca="1"/>
        <v>46384</v>
      </c>
      <c r="C1095" s="107">
        <f ca="1"/>
        <v>10494.499999999998</v>
      </c>
      <c r="D1095" t="str">
        <f ca="1"/>
        <v>Acct  2 - Wells Fargo</v>
      </c>
    </row>
    <row r="1096" spans="1:4" x14ac:dyDescent="0.25">
      <c r="A1096" t="str">
        <f ca="1"/>
        <v>Kulo SDGE</v>
      </c>
      <c r="B1096" s="8">
        <f ca="1"/>
        <v>46384</v>
      </c>
      <c r="C1096" s="107">
        <f ca="1"/>
        <v>10494.499999999998</v>
      </c>
      <c r="D1096" t="str">
        <f ca="1"/>
        <v>Acct  2 - Wells Fargo</v>
      </c>
    </row>
    <row r="1097" spans="1:4" x14ac:dyDescent="0.25">
      <c r="A1097" t="str">
        <f ca="1"/>
        <v>SDGE</v>
      </c>
      <c r="B1097" s="8">
        <f ca="1"/>
        <v>46384</v>
      </c>
      <c r="C1097" s="107">
        <f ca="1"/>
        <v>10494.499999999998</v>
      </c>
      <c r="D1097" t="str">
        <f ca="1"/>
        <v>Acct  2 - Wells Fargo</v>
      </c>
    </row>
    <row r="1098" spans="1:4" x14ac:dyDescent="0.25">
      <c r="A1098" t="str">
        <f ca="1"/>
        <v>Prime Ad-Free</v>
      </c>
      <c r="B1098" s="8">
        <f ca="1"/>
        <v>46384</v>
      </c>
      <c r="C1098" s="107">
        <f ca="1"/>
        <v>10494.499999999998</v>
      </c>
      <c r="D1098" t="str">
        <f ca="1"/>
        <v>Acct  2 - Wells Fargo</v>
      </c>
    </row>
    <row r="1099" spans="1:4" x14ac:dyDescent="0.25">
      <c r="A1099" t="str">
        <f ca="1"/>
        <v>Paycheck</v>
      </c>
      <c r="B1099" s="8">
        <f ca="1"/>
        <v>46388</v>
      </c>
      <c r="C1099" s="107">
        <f ca="1"/>
        <v>10954.499999999998</v>
      </c>
      <c r="D1099" t="str">
        <f ca="1"/>
        <v>Acct  2 - Wells Fargo</v>
      </c>
    </row>
    <row r="1100" spans="1:4" x14ac:dyDescent="0.25">
      <c r="A1100" t="str">
        <f ca="1"/>
        <v>Disability</v>
      </c>
      <c r="B1100" s="8">
        <f ca="1"/>
        <v>46388</v>
      </c>
      <c r="C1100" s="107">
        <f ca="1"/>
        <v>11311.159999999998</v>
      </c>
      <c r="D1100" t="str">
        <f ca="1"/>
        <v>Acct  2 - Wells Fargo</v>
      </c>
    </row>
    <row r="1101" spans="1:4" x14ac:dyDescent="0.25">
      <c r="A1101" t="str">
        <f ca="1"/>
        <v>Ameritas</v>
      </c>
      <c r="B1101" s="8">
        <f ca="1"/>
        <v>46388</v>
      </c>
      <c r="C1101" s="107">
        <f ca="1"/>
        <v>11311.159999999998</v>
      </c>
      <c r="D1101" t="str">
        <f ca="1"/>
        <v>Acct  2 - Wells Fargo</v>
      </c>
    </row>
    <row r="1102" spans="1:4" x14ac:dyDescent="0.25">
      <c r="A1102" t="str">
        <f ca="1"/>
        <v>Kulo Rent</v>
      </c>
      <c r="B1102" s="8">
        <f ca="1"/>
        <v>46388</v>
      </c>
      <c r="C1102" s="107">
        <f ca="1"/>
        <v>11311.159999999998</v>
      </c>
      <c r="D1102" t="str">
        <f ca="1"/>
        <v>Acct  2 - Wells Fargo</v>
      </c>
    </row>
    <row r="1103" spans="1:4" x14ac:dyDescent="0.25">
      <c r="A1103" t="str">
        <f ca="1"/>
        <v>Rent</v>
      </c>
      <c r="B1103" s="8">
        <f ca="1"/>
        <v>46388</v>
      </c>
      <c r="C1103" s="107">
        <f ca="1"/>
        <v>11311.159999999998</v>
      </c>
      <c r="D1103" t="str">
        <f ca="1"/>
        <v>Acct  2 - Wells Fargo</v>
      </c>
    </row>
    <row r="1104" spans="1:4" x14ac:dyDescent="0.25">
      <c r="A1104" t="str">
        <f ca="1"/>
        <v>Groceries</v>
      </c>
      <c r="B1104" s="8">
        <f ca="1"/>
        <v>46389</v>
      </c>
      <c r="C1104" s="107">
        <f ca="1"/>
        <v>11111.159999999998</v>
      </c>
      <c r="D1104" t="str">
        <f ca="1"/>
        <v>Acct  2 - Wells Fargo</v>
      </c>
    </row>
    <row r="1105" spans="1:4" x14ac:dyDescent="0.25">
      <c r="A1105" t="str">
        <f ca="1"/>
        <v>Food &amp; Drinks</v>
      </c>
      <c r="B1105" s="8">
        <f ca="1"/>
        <v>46389</v>
      </c>
      <c r="C1105" s="107">
        <f ca="1"/>
        <v>10911.159999999998</v>
      </c>
      <c r="D1105" t="str">
        <f ca="1"/>
        <v>Acct  2 - Wells Fargo</v>
      </c>
    </row>
    <row r="1106" spans="1:4" x14ac:dyDescent="0.25">
      <c r="A1106" t="str">
        <f ca="1"/>
        <v>Visa Platinum</v>
      </c>
      <c r="B1106" s="8">
        <f ca="1"/>
        <v>46390</v>
      </c>
      <c r="C1106" s="107">
        <f ca="1"/>
        <v>10911.159999999998</v>
      </c>
      <c r="D1106" t="str">
        <f ca="1"/>
        <v>Acct  2 - Wells Fargo</v>
      </c>
    </row>
    <row r="1107" spans="1:4" x14ac:dyDescent="0.25">
      <c r="A1107" t="str">
        <f ca="1"/>
        <v>Kulo Internet</v>
      </c>
      <c r="B1107" s="8">
        <f ca="1"/>
        <v>46392</v>
      </c>
      <c r="C1107" s="107">
        <f ca="1"/>
        <v>10911.159999999998</v>
      </c>
      <c r="D1107" t="str">
        <f ca="1"/>
        <v>Acct  2 - Wells Fargo</v>
      </c>
    </row>
    <row r="1108" spans="1:4" x14ac:dyDescent="0.25">
      <c r="A1108" t="str">
        <f ca="1"/>
        <v>Cese Phone</v>
      </c>
      <c r="B1108" s="8">
        <f ca="1"/>
        <v>46392</v>
      </c>
      <c r="C1108" s="107">
        <f ca="1"/>
        <v>10911.159999999998</v>
      </c>
      <c r="D1108" t="str">
        <f ca="1"/>
        <v>Acct  2 - Wells Fargo</v>
      </c>
    </row>
    <row r="1109" spans="1:4" x14ac:dyDescent="0.25">
      <c r="A1109" t="str">
        <f ca="1"/>
        <v>Phone</v>
      </c>
      <c r="B1109" s="8">
        <f ca="1"/>
        <v>46392</v>
      </c>
      <c r="C1109" s="107">
        <f ca="1"/>
        <v>10911.159999999998</v>
      </c>
      <c r="D1109" t="str">
        <f ca="1"/>
        <v>Acct  2 - Wells Fargo</v>
      </c>
    </row>
    <row r="1110" spans="1:4" x14ac:dyDescent="0.25">
      <c r="A1110" t="str">
        <f ca="1"/>
        <v>Sony</v>
      </c>
      <c r="B1110" s="8">
        <f ca="1"/>
        <v>46395</v>
      </c>
      <c r="C1110" s="107">
        <f ca="1"/>
        <v>10911.159999999998</v>
      </c>
      <c r="D1110" t="str">
        <f ca="1"/>
        <v>Acct  2 - Wells Fargo</v>
      </c>
    </row>
    <row r="1111" spans="1:4" x14ac:dyDescent="0.25">
      <c r="A1111" t="str">
        <f ca="1"/>
        <v>Phone Insurance</v>
      </c>
      <c r="B1111" s="8">
        <f ca="1"/>
        <v>46395</v>
      </c>
      <c r="C1111" s="107">
        <f ca="1"/>
        <v>10911.159999999998</v>
      </c>
      <c r="D1111" t="str">
        <f ca="1"/>
        <v>Acct  2 - Wells Fargo</v>
      </c>
    </row>
    <row r="1112" spans="1:4" x14ac:dyDescent="0.25">
      <c r="A1112" t="str">
        <f ca="1"/>
        <v>Amazon</v>
      </c>
      <c r="B1112" s="8">
        <f ca="1"/>
        <v>46396</v>
      </c>
      <c r="C1112" s="107">
        <f ca="1"/>
        <v>10911.159999999998</v>
      </c>
      <c r="D1112" t="str">
        <f ca="1"/>
        <v>Acct  2 - Wells Fargo</v>
      </c>
    </row>
    <row r="1113" spans="1:4" x14ac:dyDescent="0.25">
      <c r="A1113" t="str">
        <f ca="1"/>
        <v>Viso Go</v>
      </c>
      <c r="B1113" s="8">
        <f ca="1"/>
        <v>46398</v>
      </c>
      <c r="C1113" s="107">
        <f ca="1"/>
        <v>10911.159999999998</v>
      </c>
      <c r="D1113" t="str">
        <f ca="1"/>
        <v>Acct  2 - Wells Fargo</v>
      </c>
    </row>
    <row r="1114" spans="1:4" x14ac:dyDescent="0.25">
      <c r="A1114" t="str">
        <f ca="1"/>
        <v>Paycheck</v>
      </c>
      <c r="B1114" s="8">
        <f ca="1"/>
        <v>46402</v>
      </c>
      <c r="C1114" s="107">
        <f ca="1"/>
        <v>11371.159999999998</v>
      </c>
      <c r="D1114" t="str">
        <f ca="1"/>
        <v>Acct  2 - Wells Fargo</v>
      </c>
    </row>
    <row r="1115" spans="1:4" x14ac:dyDescent="0.25">
      <c r="A1115" t="str">
        <f ca="1"/>
        <v>Ameritas</v>
      </c>
      <c r="B1115" s="8">
        <f ca="1"/>
        <v>46402</v>
      </c>
      <c r="C1115" s="107">
        <f ca="1"/>
        <v>11371.159999999998</v>
      </c>
      <c r="D1115" t="str">
        <f ca="1"/>
        <v>Acct  2 - Wells Fargo</v>
      </c>
    </row>
    <row r="1116" spans="1:4" x14ac:dyDescent="0.25">
      <c r="A1116" t="str">
        <f ca="1"/>
        <v>Groceries</v>
      </c>
      <c r="B1116" s="8">
        <f ca="1"/>
        <v>46403</v>
      </c>
      <c r="C1116" s="107">
        <f ca="1"/>
        <v>11171.159999999998</v>
      </c>
      <c r="D1116" t="str">
        <f ca="1"/>
        <v>Acct  2 - Wells Fargo</v>
      </c>
    </row>
    <row r="1117" spans="1:4" x14ac:dyDescent="0.25">
      <c r="A1117" t="str">
        <f ca="1"/>
        <v>Food &amp; Drinks</v>
      </c>
      <c r="B1117" s="8">
        <f ca="1"/>
        <v>46403</v>
      </c>
      <c r="C1117" s="107">
        <f ca="1"/>
        <v>10971.159999999998</v>
      </c>
      <c r="D1117" t="str">
        <f ca="1"/>
        <v>Acct  2 - Wells Fargo</v>
      </c>
    </row>
    <row r="1118" spans="1:4" x14ac:dyDescent="0.25">
      <c r="A1118" t="str">
        <f ca="1"/>
        <v>Motorcycle</v>
      </c>
      <c r="B1118" s="8">
        <f ca="1"/>
        <v>46403</v>
      </c>
      <c r="C1118" s="107">
        <f ca="1"/>
        <v>10971.159999999998</v>
      </c>
      <c r="D1118" t="str">
        <f ca="1"/>
        <v>Acct  2 - Wells Fargo</v>
      </c>
    </row>
    <row r="1119" spans="1:4" x14ac:dyDescent="0.25">
      <c r="A1119" t="str">
        <f ca="1"/>
        <v>Netflix</v>
      </c>
      <c r="B1119" s="8">
        <f ca="1"/>
        <v>46407</v>
      </c>
      <c r="C1119" s="107">
        <f ca="1"/>
        <v>10971.159999999998</v>
      </c>
      <c r="D1119" t="str">
        <f ca="1"/>
        <v>Acct  2 - Wells Fargo</v>
      </c>
    </row>
    <row r="1120" spans="1:4" x14ac:dyDescent="0.25">
      <c r="A1120" t="str">
        <f ca="1"/>
        <v>Renters</v>
      </c>
      <c r="B1120" s="8">
        <f ca="1"/>
        <v>46408</v>
      </c>
      <c r="C1120" s="107">
        <f ca="1"/>
        <v>10971.159999999998</v>
      </c>
      <c r="D1120" t="str">
        <f ca="1"/>
        <v>Acct  2 - Wells Fargo</v>
      </c>
    </row>
    <row r="1121" spans="1:4" x14ac:dyDescent="0.25">
      <c r="A1121" t="str">
        <f ca="1"/>
        <v>Cese Transfer</v>
      </c>
      <c r="B1121" s="8">
        <f ca="1"/>
        <v>46412</v>
      </c>
      <c r="C1121" s="107">
        <f ca="1"/>
        <v>10971.159999999998</v>
      </c>
      <c r="D1121" t="str">
        <f ca="1"/>
        <v>Acct  2 - Wells Fargo</v>
      </c>
    </row>
    <row r="1122" spans="1:4" x14ac:dyDescent="0.25">
      <c r="A1122" t="str">
        <f ca="1"/>
        <v>Internet</v>
      </c>
      <c r="B1122" s="8">
        <f ca="1"/>
        <v>46413</v>
      </c>
      <c r="C1122" s="107">
        <f ca="1"/>
        <v>10971.159999999998</v>
      </c>
      <c r="D1122" t="str">
        <f ca="1"/>
        <v>Acct  2 - Wells Fargo</v>
      </c>
    </row>
    <row r="1123" spans="1:4" x14ac:dyDescent="0.25">
      <c r="A1123" t="str">
        <f ca="1"/>
        <v>Windsurf</v>
      </c>
      <c r="B1123" s="8">
        <f ca="1"/>
        <v>46413</v>
      </c>
      <c r="C1123" s="107">
        <f ca="1"/>
        <v>10971.159999999998</v>
      </c>
      <c r="D1123" t="str">
        <f ca="1"/>
        <v>Acct  2 - Wells Fargo</v>
      </c>
    </row>
    <row r="1124" spans="1:4" x14ac:dyDescent="0.25">
      <c r="A1124" t="str">
        <f ca="1"/>
        <v>Tidal</v>
      </c>
      <c r="B1124" s="8">
        <f ca="1"/>
        <v>46414</v>
      </c>
      <c r="C1124" s="107">
        <f ca="1"/>
        <v>10971.159999999998</v>
      </c>
      <c r="D1124" t="str">
        <f ca="1"/>
        <v>Acct  2 - Wells Fargo</v>
      </c>
    </row>
    <row r="1125" spans="1:4" x14ac:dyDescent="0.25">
      <c r="A1125" t="str">
        <f ca="1"/>
        <v>Costco Citi</v>
      </c>
      <c r="B1125" s="8">
        <f ca="1"/>
        <v>46415</v>
      </c>
      <c r="C1125" s="107">
        <f ca="1"/>
        <v>10971.159999999998</v>
      </c>
      <c r="D1125" t="str">
        <f ca="1"/>
        <v>Acct  2 - Wells Fargo</v>
      </c>
    </row>
    <row r="1126" spans="1:4" x14ac:dyDescent="0.25">
      <c r="A1126" t="str">
        <f ca="1"/>
        <v>Kulo Transfer</v>
      </c>
      <c r="B1126" s="8">
        <f ca="1"/>
        <v>46415</v>
      </c>
      <c r="C1126" s="107">
        <f ca="1"/>
        <v>10971.159999999998</v>
      </c>
      <c r="D1126" t="str">
        <f ca="1"/>
        <v>Acct  2 - Wells Fargo</v>
      </c>
    </row>
    <row r="1127" spans="1:4" x14ac:dyDescent="0.25">
      <c r="A1127" t="str">
        <f ca="1"/>
        <v>Kulo SDGE</v>
      </c>
      <c r="B1127" s="8">
        <f ca="1"/>
        <v>46415</v>
      </c>
      <c r="C1127" s="107">
        <f ca="1"/>
        <v>10971.159999999998</v>
      </c>
      <c r="D1127" t="str">
        <f ca="1"/>
        <v>Acct  2 - Wells Fargo</v>
      </c>
    </row>
    <row r="1128" spans="1:4" x14ac:dyDescent="0.25">
      <c r="A1128" t="str">
        <f ca="1"/>
        <v>SDGE</v>
      </c>
      <c r="B1128" s="8">
        <f ca="1"/>
        <v>46415</v>
      </c>
      <c r="C1128" s="107">
        <f ca="1"/>
        <v>10971.159999999998</v>
      </c>
      <c r="D1128" t="str">
        <f ca="1"/>
        <v>Acct  2 - Wells Fargo</v>
      </c>
    </row>
    <row r="1129" spans="1:4" x14ac:dyDescent="0.25">
      <c r="A1129" t="str">
        <f ca="1"/>
        <v>Prime Ad-Free</v>
      </c>
      <c r="B1129" s="8">
        <f ca="1"/>
        <v>46415</v>
      </c>
      <c r="C1129" s="107">
        <f ca="1"/>
        <v>10971.159999999998</v>
      </c>
      <c r="D1129" t="str">
        <f ca="1"/>
        <v>Acct  2 - Wells Fargo</v>
      </c>
    </row>
    <row r="1130" spans="1:4" x14ac:dyDescent="0.25">
      <c r="A1130" t="str">
        <f ca="1"/>
        <v>Paycheck</v>
      </c>
      <c r="B1130" s="8">
        <f ca="1"/>
        <v>46416</v>
      </c>
      <c r="C1130" s="107">
        <f ca="1"/>
        <v>11431.159999999998</v>
      </c>
      <c r="D1130" t="str">
        <f ca="1"/>
        <v>Acct  2 - Wells Fargo</v>
      </c>
    </row>
    <row r="1131" spans="1:4" x14ac:dyDescent="0.25">
      <c r="A1131" t="str">
        <f ca="1"/>
        <v>Ameritas</v>
      </c>
      <c r="B1131" s="8">
        <f ca="1"/>
        <v>46416</v>
      </c>
      <c r="C1131" s="107">
        <f ca="1"/>
        <v>11431.159999999998</v>
      </c>
      <c r="D1131" t="str">
        <f ca="1"/>
        <v>Acct  2 - Wells Fargo</v>
      </c>
    </row>
    <row r="1132" spans="1:4" x14ac:dyDescent="0.25">
      <c r="A1132" t="str">
        <f ca="1"/>
        <v>Groceries</v>
      </c>
      <c r="B1132" s="8">
        <f ca="1"/>
        <v>46417</v>
      </c>
      <c r="C1132" s="107">
        <f ca="1"/>
        <v>11231.159999999998</v>
      </c>
      <c r="D1132" t="str">
        <f ca="1"/>
        <v>Acct  2 - Wells Fargo</v>
      </c>
    </row>
    <row r="1133" spans="1:4" x14ac:dyDescent="0.25">
      <c r="A1133" t="str">
        <f ca="1"/>
        <v>Food &amp; Drinks</v>
      </c>
      <c r="B1133" s="8">
        <f ca="1"/>
        <v>46417</v>
      </c>
      <c r="C1133" s="107">
        <f ca="1"/>
        <v>11031.159999999998</v>
      </c>
      <c r="D1133" t="str">
        <f ca="1"/>
        <v>Acct  2 - Wells Fargo</v>
      </c>
    </row>
    <row r="1134" spans="1:4" x14ac:dyDescent="0.25">
      <c r="A1134" t="str">
        <f ca="1"/>
        <v>Disability</v>
      </c>
      <c r="B1134" s="8">
        <f ca="1"/>
        <v>46419</v>
      </c>
      <c r="C1134" s="107">
        <f ca="1"/>
        <v>11387.819999999998</v>
      </c>
      <c r="D1134" t="str">
        <f ca="1"/>
        <v>Acct  2 - Wells Fargo</v>
      </c>
    </row>
    <row r="1135" spans="1:4" x14ac:dyDescent="0.25">
      <c r="A1135" t="str">
        <f ca="1"/>
        <v>Kulo Rent</v>
      </c>
      <c r="B1135" s="8">
        <f ca="1"/>
        <v>46419</v>
      </c>
      <c r="C1135" s="107">
        <f ca="1"/>
        <v>11387.819999999998</v>
      </c>
      <c r="D1135" t="str">
        <f ca="1"/>
        <v>Acct  2 - Wells Fargo</v>
      </c>
    </row>
    <row r="1136" spans="1:4" x14ac:dyDescent="0.25">
      <c r="A1136" t="str">
        <f ca="1"/>
        <v>Rent</v>
      </c>
      <c r="B1136" s="8">
        <f ca="1"/>
        <v>46419</v>
      </c>
      <c r="C1136" s="107">
        <f ca="1"/>
        <v>11387.819999999998</v>
      </c>
      <c r="D1136" t="str">
        <f ca="1"/>
        <v>Acct  2 - Wells Fargo</v>
      </c>
    </row>
    <row r="1137" spans="1:4" x14ac:dyDescent="0.25">
      <c r="A1137" t="str">
        <f ca="1"/>
        <v>Down Dog</v>
      </c>
      <c r="B1137" s="8">
        <f ca="1"/>
        <v>46420</v>
      </c>
      <c r="C1137" s="107">
        <f ca="1"/>
        <v>11387.819999999998</v>
      </c>
      <c r="D1137" t="str">
        <f ca="1"/>
        <v>Acct  2 - Wells Fargo</v>
      </c>
    </row>
    <row r="1138" spans="1:4" x14ac:dyDescent="0.25">
      <c r="A1138" t="str">
        <f ca="1"/>
        <v>Visa Platinum</v>
      </c>
      <c r="B1138" s="8">
        <f ca="1"/>
        <v>46421</v>
      </c>
      <c r="C1138" s="107">
        <f ca="1"/>
        <v>11387.819999999998</v>
      </c>
      <c r="D1138" t="str">
        <f ca="1"/>
        <v>Acct  2 - Wells Fargo</v>
      </c>
    </row>
    <row r="1139" spans="1:4" x14ac:dyDescent="0.25">
      <c r="A1139" t="str">
        <f ca="1"/>
        <v>Kulo Internet</v>
      </c>
      <c r="B1139" s="8">
        <f ca="1"/>
        <v>46423</v>
      </c>
      <c r="C1139" s="107">
        <f ca="1"/>
        <v>11387.819999999998</v>
      </c>
      <c r="D1139" t="str">
        <f ca="1"/>
        <v>Acct  2 - Wells Fargo</v>
      </c>
    </row>
    <row r="1140" spans="1:4" x14ac:dyDescent="0.25">
      <c r="A1140" t="str">
        <f ca="1"/>
        <v>Cese Phone</v>
      </c>
      <c r="B1140" s="8">
        <f ca="1"/>
        <v>46423</v>
      </c>
      <c r="C1140" s="107">
        <f ca="1"/>
        <v>11387.819999999998</v>
      </c>
      <c r="D1140" t="str">
        <f ca="1"/>
        <v>Acct  2 - Wells Fargo</v>
      </c>
    </row>
    <row r="1141" spans="1:4" x14ac:dyDescent="0.25">
      <c r="A1141" t="str">
        <f ca="1"/>
        <v>Phone</v>
      </c>
      <c r="B1141" s="8">
        <f ca="1"/>
        <v>46423</v>
      </c>
      <c r="C1141" s="107">
        <f ca="1"/>
        <v>11387.819999999998</v>
      </c>
      <c r="D1141" t="str">
        <f ca="1"/>
        <v>Acct  2 - Wells Fargo</v>
      </c>
    </row>
    <row r="1142" spans="1:4" x14ac:dyDescent="0.25">
      <c r="A1142" t="str">
        <f ca="1"/>
        <v>Sony</v>
      </c>
      <c r="B1142" s="8">
        <f ca="1"/>
        <v>46426</v>
      </c>
      <c r="C1142" s="107">
        <f ca="1"/>
        <v>11387.819999999998</v>
      </c>
      <c r="D1142" t="str">
        <f ca="1"/>
        <v>Acct  2 - Wells Fargo</v>
      </c>
    </row>
    <row r="1143" spans="1:4" x14ac:dyDescent="0.25">
      <c r="A1143" t="str">
        <f ca="1"/>
        <v>Phone Insurance</v>
      </c>
      <c r="B1143" s="8">
        <f ca="1"/>
        <v>46426</v>
      </c>
      <c r="C1143" s="107">
        <f ca="1"/>
        <v>11387.819999999998</v>
      </c>
      <c r="D1143" t="str">
        <f ca="1"/>
        <v>Acct  2 - Wells Fargo</v>
      </c>
    </row>
    <row r="1144" spans="1:4" x14ac:dyDescent="0.25">
      <c r="A1144" t="str">
        <f ca="1"/>
        <v>Amazon</v>
      </c>
      <c r="B1144" s="8">
        <f ca="1"/>
        <v>46427</v>
      </c>
      <c r="C1144" s="107">
        <f ca="1"/>
        <v>11387.819999999998</v>
      </c>
      <c r="D1144" t="str">
        <f ca="1"/>
        <v>Acct  2 - Wells Fargo</v>
      </c>
    </row>
    <row r="1145" spans="1:4" x14ac:dyDescent="0.25">
      <c r="A1145" t="str">
        <f ca="1"/>
        <v>Viso Go</v>
      </c>
      <c r="B1145" s="8">
        <f ca="1"/>
        <v>46429</v>
      </c>
      <c r="C1145" s="107">
        <f ca="1"/>
        <v>11387.819999999998</v>
      </c>
      <c r="D1145" t="str">
        <f ca="1"/>
        <v>Acct  2 - Wells Fargo</v>
      </c>
    </row>
    <row r="1146" spans="1:4" x14ac:dyDescent="0.25">
      <c r="A1146" t="str">
        <f ca="1"/>
        <v>Paycheck</v>
      </c>
      <c r="B1146" s="8">
        <f ca="1"/>
        <v>46430</v>
      </c>
      <c r="C1146" s="107">
        <f ca="1"/>
        <v>11847.819999999998</v>
      </c>
      <c r="D1146" t="str">
        <f ca="1"/>
        <v>Acct  2 - Wells Fargo</v>
      </c>
    </row>
    <row r="1147" spans="1:4" x14ac:dyDescent="0.25">
      <c r="A1147" t="str">
        <f ca="1"/>
        <v>Ameritas</v>
      </c>
      <c r="B1147" s="8">
        <f ca="1"/>
        <v>46430</v>
      </c>
      <c r="C1147" s="107">
        <f ca="1"/>
        <v>11847.819999999998</v>
      </c>
      <c r="D1147" t="str">
        <f ca="1"/>
        <v>Acct  2 - Wells Fargo</v>
      </c>
    </row>
    <row r="1148" spans="1:4" x14ac:dyDescent="0.25">
      <c r="A1148" t="str">
        <f ca="1"/>
        <v>Groceries</v>
      </c>
      <c r="B1148" s="8">
        <f ca="1"/>
        <v>46431</v>
      </c>
      <c r="C1148" s="107">
        <f ca="1"/>
        <v>11647.819999999998</v>
      </c>
      <c r="D1148" t="str">
        <f ca="1"/>
        <v>Acct  2 - Wells Fargo</v>
      </c>
    </row>
    <row r="1149" spans="1:4" x14ac:dyDescent="0.25">
      <c r="A1149" t="str">
        <f ca="1"/>
        <v>Food &amp; Drinks</v>
      </c>
      <c r="B1149" s="8">
        <f ca="1"/>
        <v>46431</v>
      </c>
      <c r="C1149" s="107">
        <f ca="1"/>
        <v>11447.819999999998</v>
      </c>
      <c r="D1149" t="str">
        <f ca="1"/>
        <v>Acct  2 - Wells Fargo</v>
      </c>
    </row>
    <row r="1150" spans="1:4" x14ac:dyDescent="0.25">
      <c r="A1150" t="str">
        <f ca="1"/>
        <v>Motorcycle</v>
      </c>
      <c r="B1150" s="8">
        <f ca="1"/>
        <v>46434</v>
      </c>
      <c r="C1150" s="107">
        <f ca="1"/>
        <v>11447.819999999998</v>
      </c>
      <c r="D1150" t="str">
        <f ca="1"/>
        <v>Acct  2 - Wells Fargo</v>
      </c>
    </row>
    <row r="1151" spans="1:4" x14ac:dyDescent="0.25">
      <c r="A1151" t="str">
        <f ca="1"/>
        <v>Netflix</v>
      </c>
      <c r="B1151" s="8">
        <f ca="1"/>
        <v>46438</v>
      </c>
      <c r="C1151" s="107">
        <f ca="1"/>
        <v>11447.819999999998</v>
      </c>
      <c r="D1151" t="str">
        <f ca="1"/>
        <v>Acct  2 - Wells Fargo</v>
      </c>
    </row>
    <row r="1152" spans="1:4" x14ac:dyDescent="0.25">
      <c r="A1152" t="str">
        <f ca="1"/>
        <v>Renters</v>
      </c>
      <c r="B1152" s="8">
        <f ca="1"/>
        <v>46439</v>
      </c>
      <c r="C1152" s="107">
        <f ca="1"/>
        <v>11447.819999999998</v>
      </c>
      <c r="D1152" t="str">
        <f ca="1"/>
        <v>Acct  2 - Wells Fargo</v>
      </c>
    </row>
    <row r="1153" spans="1:4" x14ac:dyDescent="0.25">
      <c r="A1153" t="str">
        <f ca="1"/>
        <v>Cese Transfer</v>
      </c>
      <c r="B1153" s="8">
        <f ca="1"/>
        <v>46443</v>
      </c>
      <c r="C1153" s="107">
        <f ca="1"/>
        <v>11447.819999999998</v>
      </c>
      <c r="D1153" t="str">
        <f ca="1"/>
        <v>Acct  2 - Wells Fargo</v>
      </c>
    </row>
    <row r="1154" spans="1:4" x14ac:dyDescent="0.25">
      <c r="A1154" t="str">
        <f ca="1"/>
        <v>Paycheck</v>
      </c>
      <c r="B1154" s="8">
        <f ca="1"/>
        <v>46444</v>
      </c>
      <c r="C1154" s="107">
        <f ca="1"/>
        <v>11907.819999999998</v>
      </c>
      <c r="D1154" t="str">
        <f ca="1"/>
        <v>Acct  2 - Wells Fargo</v>
      </c>
    </row>
    <row r="1155" spans="1:4" x14ac:dyDescent="0.25">
      <c r="A1155" t="str">
        <f ca="1"/>
        <v>Ameritas</v>
      </c>
      <c r="B1155" s="8">
        <f ca="1"/>
        <v>46444</v>
      </c>
      <c r="C1155" s="107">
        <f ca="1"/>
        <v>11907.819999999998</v>
      </c>
      <c r="D1155" t="str">
        <f ca="1"/>
        <v>Acct  2 - Wells Fargo</v>
      </c>
    </row>
    <row r="1156" spans="1:4" x14ac:dyDescent="0.25">
      <c r="A1156" t="str">
        <f ca="1"/>
        <v>Internet</v>
      </c>
      <c r="B1156" s="8">
        <f ca="1"/>
        <v>46444</v>
      </c>
      <c r="C1156" s="107">
        <f ca="1"/>
        <v>11907.819999999998</v>
      </c>
      <c r="D1156" t="str">
        <f ca="1"/>
        <v>Acct  2 - Wells Fargo</v>
      </c>
    </row>
    <row r="1157" spans="1:4" x14ac:dyDescent="0.25">
      <c r="A1157" t="str">
        <f ca="1"/>
        <v>Windsurf</v>
      </c>
      <c r="B1157" s="8">
        <f ca="1"/>
        <v>46444</v>
      </c>
      <c r="C1157" s="107">
        <f ca="1"/>
        <v>11907.819999999998</v>
      </c>
      <c r="D1157" t="str">
        <f ca="1"/>
        <v>Acct  2 - Wells Fargo</v>
      </c>
    </row>
    <row r="1158" spans="1:4" x14ac:dyDescent="0.25">
      <c r="A1158" t="str">
        <f ca="1"/>
        <v>Groceries</v>
      </c>
      <c r="B1158" s="8">
        <f ca="1"/>
        <v>46445</v>
      </c>
      <c r="C1158" s="107">
        <f ca="1"/>
        <v>11707.819999999998</v>
      </c>
      <c r="D1158" t="str">
        <f ca="1"/>
        <v>Acct  2 - Wells Fargo</v>
      </c>
    </row>
    <row r="1159" spans="1:4" x14ac:dyDescent="0.25">
      <c r="A1159" t="str">
        <f ca="1"/>
        <v>Food &amp; Drinks</v>
      </c>
      <c r="B1159" s="8">
        <f ca="1"/>
        <v>46445</v>
      </c>
      <c r="C1159" s="107">
        <f ca="1"/>
        <v>11507.819999999998</v>
      </c>
      <c r="D1159" t="str">
        <f ca="1"/>
        <v>Acct  2 - Wells Fargo</v>
      </c>
    </row>
    <row r="1160" spans="1:4" x14ac:dyDescent="0.25">
      <c r="A1160" t="str">
        <f ca="1"/>
        <v>Google+</v>
      </c>
      <c r="B1160" s="8">
        <f ca="1"/>
        <v>46445</v>
      </c>
      <c r="C1160" s="107">
        <f ca="1"/>
        <v>11507.819999999998</v>
      </c>
      <c r="D1160" t="str">
        <f ca="1"/>
        <v>Acct  2 - Wells Fargo</v>
      </c>
    </row>
    <row r="1161" spans="1:4" x14ac:dyDescent="0.25">
      <c r="A1161" t="str">
        <f ca="1"/>
        <v>Tidal</v>
      </c>
      <c r="B1161" s="8">
        <f ca="1"/>
        <v>46445</v>
      </c>
      <c r="C1161" s="107">
        <f ca="1"/>
        <v>11507.819999999998</v>
      </c>
      <c r="D1161" t="str">
        <f ca="1"/>
        <v>Acct  2 - Wells Fargo</v>
      </c>
    </row>
    <row r="1162" spans="1:4" x14ac:dyDescent="0.25">
      <c r="A1162" t="str">
        <f ca="1"/>
        <v>Costco Citi</v>
      </c>
      <c r="B1162" s="8">
        <f ca="1"/>
        <v>46446</v>
      </c>
      <c r="C1162" s="107">
        <f ca="1"/>
        <v>11507.819999999998</v>
      </c>
      <c r="D1162" t="str">
        <f ca="1"/>
        <v>Acct  2 - Wells Fargo</v>
      </c>
    </row>
    <row r="1163" spans="1:4" x14ac:dyDescent="0.25">
      <c r="A1163" t="str">
        <f ca="1"/>
        <v>Kulo Transfer</v>
      </c>
      <c r="B1163" s="8">
        <f ca="1"/>
        <v>46446</v>
      </c>
      <c r="C1163" s="107">
        <f ca="1"/>
        <v>11507.819999999998</v>
      </c>
      <c r="D1163" t="str">
        <f ca="1"/>
        <v>Acct  2 - Wells Fargo</v>
      </c>
    </row>
    <row r="1164" spans="1:4" x14ac:dyDescent="0.25">
      <c r="A1164" t="str">
        <f ca="1"/>
        <v>Kulo SDGE</v>
      </c>
      <c r="B1164" s="8">
        <f ca="1"/>
        <v>46446</v>
      </c>
      <c r="C1164" s="107">
        <f ca="1"/>
        <v>11507.819999999998</v>
      </c>
      <c r="D1164" t="str">
        <f ca="1"/>
        <v>Acct  2 - Wells Fargo</v>
      </c>
    </row>
    <row r="1165" spans="1:4" x14ac:dyDescent="0.25">
      <c r="A1165" t="str">
        <f ca="1"/>
        <v>SDGE</v>
      </c>
      <c r="B1165" s="8">
        <f ca="1"/>
        <v>46446</v>
      </c>
      <c r="C1165" s="107">
        <f ca="1"/>
        <v>11507.819999999998</v>
      </c>
      <c r="D1165" t="str">
        <f ca="1"/>
        <v>Acct  2 - Wells Fargo</v>
      </c>
    </row>
    <row r="1166" spans="1:4" x14ac:dyDescent="0.25">
      <c r="A1166" t="str">
        <f ca="1"/>
        <v>Prime Ad-Free</v>
      </c>
      <c r="B1166" s="8">
        <f ca="1"/>
        <v>46446</v>
      </c>
      <c r="C1166" s="107">
        <f ca="1"/>
        <v>11507.819999999998</v>
      </c>
      <c r="D1166" t="str">
        <f ca="1"/>
        <v>Acct  2 - Wells Fargo</v>
      </c>
    </row>
    <row r="1167" spans="1:4" x14ac:dyDescent="0.25">
      <c r="A1167" t="str">
        <f ca="1"/>
        <v>Disability</v>
      </c>
      <c r="B1167" s="8">
        <f ca="1"/>
        <v>46447</v>
      </c>
      <c r="C1167" s="107">
        <f ca="1"/>
        <v>11864.479999999998</v>
      </c>
      <c r="D1167" t="str">
        <f ca="1"/>
        <v>Acct  2 - Wells Fargo</v>
      </c>
    </row>
    <row r="1168" spans="1:4" x14ac:dyDescent="0.25">
      <c r="A1168" t="str">
        <f ca="1"/>
        <v>Kulo Rent</v>
      </c>
      <c r="B1168" s="8">
        <f ca="1"/>
        <v>46447</v>
      </c>
      <c r="C1168" s="107">
        <f ca="1"/>
        <v>11864.479999999998</v>
      </c>
      <c r="D1168" t="str">
        <f ca="1"/>
        <v>Acct  2 - Wells Fargo</v>
      </c>
    </row>
    <row r="1169" spans="1:4" x14ac:dyDescent="0.25">
      <c r="A1169" t="str">
        <f ca="1"/>
        <v>Rent</v>
      </c>
      <c r="B1169" s="8">
        <f ca="1"/>
        <v>46447</v>
      </c>
      <c r="C1169" s="107">
        <f ca="1"/>
        <v>11864.479999999998</v>
      </c>
      <c r="D1169" t="str">
        <f ca="1"/>
        <v>Acct  2 - Wells Fargo</v>
      </c>
    </row>
    <row r="1170" spans="1:4" x14ac:dyDescent="0.25">
      <c r="A1170" t="str">
        <f ca="1"/>
        <v>Visa Platinum</v>
      </c>
      <c r="B1170" s="8">
        <f ca="1"/>
        <v>46449</v>
      </c>
      <c r="C1170" s="107">
        <f ca="1"/>
        <v>11864.479999999998</v>
      </c>
      <c r="D1170" t="str">
        <f ca="1"/>
        <v>Acct  2 - Wells Fargo</v>
      </c>
    </row>
    <row r="1171" spans="1:4" x14ac:dyDescent="0.25">
      <c r="A1171" t="str">
        <f ca="1"/>
        <v>Kulo Internet</v>
      </c>
      <c r="B1171" s="8">
        <f ca="1"/>
        <v>46451</v>
      </c>
      <c r="C1171" s="107">
        <f ca="1"/>
        <v>11864.479999999998</v>
      </c>
      <c r="D1171" t="str">
        <f ca="1"/>
        <v>Acct  2 - Wells Fargo</v>
      </c>
    </row>
    <row r="1172" spans="1:4" x14ac:dyDescent="0.25">
      <c r="A1172" t="str">
        <f ca="1"/>
        <v>Cese Phone</v>
      </c>
      <c r="B1172" s="8">
        <f ca="1"/>
        <v>46451</v>
      </c>
      <c r="C1172" s="107">
        <f ca="1"/>
        <v>11864.479999999998</v>
      </c>
      <c r="D1172" t="str">
        <f ca="1"/>
        <v>Acct  2 - Wells Fargo</v>
      </c>
    </row>
    <row r="1173" spans="1:4" x14ac:dyDescent="0.25">
      <c r="A1173" t="str">
        <f ca="1"/>
        <v>Phone</v>
      </c>
      <c r="B1173" s="8">
        <f ca="1"/>
        <v>46451</v>
      </c>
      <c r="C1173" s="107">
        <f ca="1"/>
        <v>11864.479999999998</v>
      </c>
      <c r="D1173" t="str">
        <f ca="1"/>
        <v>Acct  2 - Wells Fargo</v>
      </c>
    </row>
    <row r="1174" spans="1:4" x14ac:dyDescent="0.25">
      <c r="A1174" t="str">
        <f ca="1"/>
        <v>Sony</v>
      </c>
      <c r="B1174" s="8">
        <f ca="1"/>
        <v>46454</v>
      </c>
      <c r="C1174" s="107">
        <f ca="1"/>
        <v>11864.479999999998</v>
      </c>
      <c r="D1174" t="str">
        <f ca="1"/>
        <v>Acct  2 - Wells Fargo</v>
      </c>
    </row>
    <row r="1175" spans="1:4" x14ac:dyDescent="0.25">
      <c r="A1175" t="str">
        <f ca="1"/>
        <v>Phone Insurance</v>
      </c>
      <c r="B1175" s="8">
        <f ca="1"/>
        <v>46454</v>
      </c>
      <c r="C1175" s="107">
        <f ca="1"/>
        <v>11864.479999999998</v>
      </c>
      <c r="D1175" t="str">
        <f ca="1"/>
        <v>Acct  2 - Wells Fargo</v>
      </c>
    </row>
    <row r="1176" spans="1:4" x14ac:dyDescent="0.25">
      <c r="A1176" t="str">
        <f ca="1"/>
        <v>Amazon</v>
      </c>
      <c r="B1176" s="8">
        <f ca="1"/>
        <v>46455</v>
      </c>
      <c r="C1176" s="107">
        <f ca="1"/>
        <v>11864.479999999998</v>
      </c>
      <c r="D1176" t="str">
        <f ca="1"/>
        <v>Acct  2 - Wells Fargo</v>
      </c>
    </row>
    <row r="1177" spans="1:4" x14ac:dyDescent="0.25">
      <c r="A1177" t="str">
        <f ca="1"/>
        <v>Viso Go</v>
      </c>
      <c r="B1177" s="8">
        <f ca="1"/>
        <v>46457</v>
      </c>
      <c r="C1177" s="107">
        <f ca="1"/>
        <v>11864.479999999998</v>
      </c>
      <c r="D1177" t="str">
        <f ca="1"/>
        <v>Acct  2 - Wells Fargo</v>
      </c>
    </row>
    <row r="1178" spans="1:4" x14ac:dyDescent="0.25">
      <c r="A1178" t="str">
        <f ca="1"/>
        <v>Paycheck</v>
      </c>
      <c r="B1178" s="8">
        <f ca="1"/>
        <v>46458</v>
      </c>
      <c r="C1178" s="107">
        <f ca="1"/>
        <v>12324.479999999998</v>
      </c>
      <c r="D1178" t="str">
        <f ca="1"/>
        <v>Acct  2 - Wells Fargo</v>
      </c>
    </row>
    <row r="1179" spans="1:4" x14ac:dyDescent="0.25">
      <c r="A1179" t="str">
        <f ca="1"/>
        <v>Ameritas</v>
      </c>
      <c r="B1179" s="8">
        <f ca="1"/>
        <v>46458</v>
      </c>
      <c r="C1179" s="107">
        <f ca="1"/>
        <v>12324.479999999998</v>
      </c>
      <c r="D1179" t="str">
        <f ca="1"/>
        <v>Acct  2 - Wells Fargo</v>
      </c>
    </row>
    <row r="1180" spans="1:4" x14ac:dyDescent="0.25">
      <c r="A1180" t="str">
        <f ca="1"/>
        <v>Groceries</v>
      </c>
      <c r="B1180" s="8">
        <f ca="1"/>
        <v>46459</v>
      </c>
      <c r="C1180" s="107">
        <f ca="1"/>
        <v>12124.479999999998</v>
      </c>
      <c r="D1180" t="str">
        <f ca="1"/>
        <v>Acct  2 - Wells Fargo</v>
      </c>
    </row>
    <row r="1181" spans="1:4" x14ac:dyDescent="0.25">
      <c r="A1181" t="str">
        <f ca="1"/>
        <v>Food &amp; Drinks</v>
      </c>
      <c r="B1181" s="8">
        <f ca="1"/>
        <v>46459</v>
      </c>
      <c r="C1181" s="107">
        <f ca="1"/>
        <v>11924.479999999998</v>
      </c>
      <c r="D1181" t="str">
        <f ca="1"/>
        <v>Acct  2 - Wells Fargo</v>
      </c>
    </row>
    <row r="1182" spans="1:4" x14ac:dyDescent="0.25">
      <c r="A1182" t="str">
        <f ca="1"/>
        <v>Motorcycle</v>
      </c>
      <c r="B1182" s="8">
        <f ca="1"/>
        <v>46462</v>
      </c>
      <c r="C1182" s="107">
        <f ca="1"/>
        <v>11924.479999999998</v>
      </c>
      <c r="D1182" t="str">
        <f ca="1"/>
        <v>Acct  2 - Wells Fargo</v>
      </c>
    </row>
    <row r="1183" spans="1:4" x14ac:dyDescent="0.25">
      <c r="A1183" t="str">
        <f ca="1"/>
        <v>Netflix</v>
      </c>
      <c r="B1183" s="8">
        <f ca="1"/>
        <v>46466</v>
      </c>
      <c r="C1183" s="107">
        <f ca="1"/>
        <v>11924.479999999998</v>
      </c>
      <c r="D1183" t="str">
        <f ca="1"/>
        <v>Acct  2 - Wells Fargo</v>
      </c>
    </row>
    <row r="1184" spans="1:4" x14ac:dyDescent="0.25">
      <c r="A1184" t="str">
        <f ca="1"/>
        <v>Renters</v>
      </c>
      <c r="B1184" s="8">
        <f ca="1"/>
        <v>46467</v>
      </c>
      <c r="C1184" s="107">
        <f ca="1"/>
        <v>11924.479999999998</v>
      </c>
      <c r="D1184" t="str">
        <f ca="1"/>
        <v>Acct  2 - Wells Fargo</v>
      </c>
    </row>
    <row r="1185" spans="1:4" x14ac:dyDescent="0.25">
      <c r="A1185" t="str">
        <f ca="1"/>
        <v>Cese Transfer</v>
      </c>
      <c r="B1185" s="8">
        <f ca="1"/>
        <v>46471</v>
      </c>
      <c r="C1185" s="107">
        <f ca="1"/>
        <v>11924.479999999998</v>
      </c>
      <c r="D1185" t="str">
        <f ca="1"/>
        <v>Acct  2 - Wells Fargo</v>
      </c>
    </row>
    <row r="1186" spans="1:4" x14ac:dyDescent="0.25">
      <c r="A1186" t="str">
        <f ca="1"/>
        <v>Paycheck</v>
      </c>
      <c r="B1186" s="8">
        <f ca="1"/>
        <v>46472</v>
      </c>
      <c r="C1186" s="107">
        <f ca="1"/>
        <v>12384.479999999998</v>
      </c>
      <c r="D1186" t="str">
        <f ca="1"/>
        <v>Acct  2 - Wells Fargo</v>
      </c>
    </row>
    <row r="1187" spans="1:4" x14ac:dyDescent="0.25">
      <c r="A1187" t="str">
        <f ca="1"/>
        <v>Ameritas</v>
      </c>
      <c r="B1187" s="8">
        <f ca="1"/>
        <v>46472</v>
      </c>
      <c r="C1187" s="107">
        <f ca="1"/>
        <v>12384.479999999998</v>
      </c>
      <c r="D1187" t="str">
        <f ca="1"/>
        <v>Acct  2 - Wells Fargo</v>
      </c>
    </row>
    <row r="1188" spans="1:4" x14ac:dyDescent="0.25">
      <c r="A1188" t="str">
        <f ca="1"/>
        <v>Internet</v>
      </c>
      <c r="B1188" s="8">
        <f ca="1"/>
        <v>46472</v>
      </c>
      <c r="C1188" s="107">
        <f ca="1"/>
        <v>12384.479999999998</v>
      </c>
      <c r="D1188" t="str">
        <f ca="1"/>
        <v>Acct  2 - Wells Fargo</v>
      </c>
    </row>
    <row r="1189" spans="1:4" x14ac:dyDescent="0.25">
      <c r="A1189" t="str">
        <f ca="1"/>
        <v>Windsurf</v>
      </c>
      <c r="B1189" s="8">
        <f ca="1"/>
        <v>46472</v>
      </c>
      <c r="C1189" s="107">
        <f ca="1"/>
        <v>12384.479999999998</v>
      </c>
      <c r="D1189" t="str">
        <f ca="1"/>
        <v>Acct  2 - Wells Fargo</v>
      </c>
    </row>
    <row r="1190" spans="1:4" x14ac:dyDescent="0.25">
      <c r="A1190" t="str">
        <f ca="1"/>
        <v>Groceries</v>
      </c>
      <c r="B1190" s="8">
        <f ca="1"/>
        <v>46473</v>
      </c>
      <c r="C1190" s="107">
        <f ca="1"/>
        <v>12184.479999999998</v>
      </c>
      <c r="D1190" t="str">
        <f ca="1"/>
        <v>Acct  2 - Wells Fargo</v>
      </c>
    </row>
    <row r="1191" spans="1:4" x14ac:dyDescent="0.25">
      <c r="A1191" t="str">
        <f ca="1"/>
        <v>Food &amp; Drinks</v>
      </c>
      <c r="B1191" s="8">
        <f ca="1"/>
        <v>46473</v>
      </c>
      <c r="C1191" s="107">
        <f ca="1"/>
        <v>11984.479999999998</v>
      </c>
      <c r="D1191" t="str">
        <f ca="1"/>
        <v>Acct  2 - Wells Fargo</v>
      </c>
    </row>
    <row r="1192" spans="1:4" x14ac:dyDescent="0.25">
      <c r="A1192" t="str">
        <f ca="1"/>
        <v>Tidal</v>
      </c>
      <c r="B1192" s="8">
        <f ca="1"/>
        <v>46473</v>
      </c>
      <c r="C1192" s="107">
        <f ca="1"/>
        <v>11984.479999999998</v>
      </c>
      <c r="D1192" t="str">
        <f ca="1"/>
        <v>Acct  2 - Wells Fargo</v>
      </c>
    </row>
    <row r="1193" spans="1:4" x14ac:dyDescent="0.25">
      <c r="A1193" t="str">
        <f ca="1"/>
        <v>Costco Citi</v>
      </c>
      <c r="B1193" s="8">
        <f ca="1"/>
        <v>46474</v>
      </c>
      <c r="C1193" s="107">
        <f ca="1"/>
        <v>11984.479999999998</v>
      </c>
      <c r="D1193" t="str">
        <f ca="1"/>
        <v>Acct  2 - Wells Fargo</v>
      </c>
    </row>
    <row r="1194" spans="1:4" x14ac:dyDescent="0.25">
      <c r="A1194" t="str">
        <f ca="1"/>
        <v>Kulo Transfer</v>
      </c>
      <c r="B1194" s="8">
        <f ca="1"/>
        <v>46474</v>
      </c>
      <c r="C1194" s="107">
        <f ca="1"/>
        <v>11984.479999999998</v>
      </c>
      <c r="D1194" t="str">
        <f ca="1"/>
        <v>Acct  2 - Wells Fargo</v>
      </c>
    </row>
    <row r="1195" spans="1:4" x14ac:dyDescent="0.25">
      <c r="A1195" t="str">
        <f ca="1"/>
        <v>Kulo SDGE</v>
      </c>
      <c r="B1195" s="8">
        <f ca="1"/>
        <v>46474</v>
      </c>
      <c r="C1195" s="107">
        <f ca="1"/>
        <v>11984.479999999998</v>
      </c>
      <c r="D1195" t="str">
        <f ca="1"/>
        <v>Acct  2 - Wells Fargo</v>
      </c>
    </row>
    <row r="1196" spans="1:4" x14ac:dyDescent="0.25">
      <c r="A1196" t="str">
        <f ca="1"/>
        <v>SDGE</v>
      </c>
      <c r="B1196" s="8">
        <f ca="1"/>
        <v>46474</v>
      </c>
      <c r="C1196" s="107">
        <f ca="1"/>
        <v>11984.479999999998</v>
      </c>
      <c r="D1196" t="str">
        <f ca="1"/>
        <v>Acct  2 - Wells Fargo</v>
      </c>
    </row>
    <row r="1197" spans="1:4" x14ac:dyDescent="0.25">
      <c r="A1197" t="str">
        <f ca="1"/>
        <v>Prime Ad-Free</v>
      </c>
      <c r="B1197" s="8">
        <f ca="1"/>
        <v>46474</v>
      </c>
      <c r="C1197" s="107">
        <f ca="1"/>
        <v>11984.479999999998</v>
      </c>
      <c r="D1197" t="str">
        <f ca="1"/>
        <v>Acct  2 - Wells Fargo</v>
      </c>
    </row>
    <row r="1198" spans="1:4" x14ac:dyDescent="0.25">
      <c r="A1198" t="str">
        <f ca="1"/>
        <v>Disability</v>
      </c>
      <c r="B1198" s="8">
        <f ca="1"/>
        <v>46478</v>
      </c>
      <c r="C1198" s="107">
        <f ca="1"/>
        <v>12341.139999999998</v>
      </c>
      <c r="D1198" t="str">
        <f ca="1"/>
        <v>Acct  2 - Wells Fargo</v>
      </c>
    </row>
    <row r="1199" spans="1:4" x14ac:dyDescent="0.25">
      <c r="A1199" t="str">
        <f ca="1"/>
        <v>Kulo Rent</v>
      </c>
      <c r="B1199" s="8">
        <f ca="1"/>
        <v>46478</v>
      </c>
      <c r="C1199" s="107">
        <f ca="1"/>
        <v>12341.139999999998</v>
      </c>
      <c r="D1199" t="str">
        <f ca="1"/>
        <v>Acct  2 - Wells Fargo</v>
      </c>
    </row>
    <row r="1200" spans="1:4" x14ac:dyDescent="0.25">
      <c r="A1200" t="str">
        <f ca="1"/>
        <v>Rent</v>
      </c>
      <c r="B1200" s="8">
        <f ca="1"/>
        <v>46478</v>
      </c>
      <c r="C1200" s="107">
        <f ca="1"/>
        <v>12341.139999999998</v>
      </c>
      <c r="D1200" t="str">
        <f ca="1"/>
        <v>Acct  2 - Wells Fargo</v>
      </c>
    </row>
    <row r="1201" spans="1:4" x14ac:dyDescent="0.25">
      <c r="A1201" t="str">
        <f ca="1"/>
        <v>Visa Platinum</v>
      </c>
      <c r="B1201" s="8">
        <f ca="1"/>
        <v>46480</v>
      </c>
      <c r="C1201" s="107">
        <f ca="1"/>
        <v>12341.139999999998</v>
      </c>
      <c r="D1201" t="str">
        <f ca="1"/>
        <v>Acct  2 - Wells Fargo</v>
      </c>
    </row>
    <row r="1202" spans="1:4" x14ac:dyDescent="0.25">
      <c r="A1202" t="str">
        <f ca="1"/>
        <v>Kulo Internet</v>
      </c>
      <c r="B1202" s="8">
        <f ca="1"/>
        <v>46482</v>
      </c>
      <c r="C1202" s="107">
        <f ca="1"/>
        <v>12341.139999999998</v>
      </c>
      <c r="D1202" t="str">
        <f ca="1"/>
        <v>Acct  2 - Wells Fargo</v>
      </c>
    </row>
    <row r="1203" spans="1:4" x14ac:dyDescent="0.25">
      <c r="A1203" t="str">
        <f ca="1"/>
        <v>Cese Phone</v>
      </c>
      <c r="B1203" s="8">
        <f ca="1"/>
        <v>46482</v>
      </c>
      <c r="C1203" s="107">
        <f ca="1"/>
        <v>12341.139999999998</v>
      </c>
      <c r="D1203" t="str">
        <f ca="1"/>
        <v>Acct  2 - Wells Fargo</v>
      </c>
    </row>
    <row r="1204" spans="1:4" x14ac:dyDescent="0.25">
      <c r="A1204" t="str">
        <f ca="1"/>
        <v>Phone</v>
      </c>
      <c r="B1204" s="8">
        <f ca="1"/>
        <v>46482</v>
      </c>
      <c r="C1204" s="107">
        <f ca="1"/>
        <v>12341.139999999998</v>
      </c>
      <c r="D1204" t="str">
        <f ca="1"/>
        <v>Acct  2 - Wells Fargo</v>
      </c>
    </row>
    <row r="1205" spans="1:4" x14ac:dyDescent="0.25">
      <c r="A1205" t="str">
        <f ca="1"/>
        <v>Sony</v>
      </c>
      <c r="B1205" s="8">
        <f ca="1"/>
        <v>46485</v>
      </c>
      <c r="C1205" s="107">
        <f ca="1"/>
        <v>12341.139999999998</v>
      </c>
      <c r="D1205" t="str">
        <f ca="1"/>
        <v>Acct  2 - Wells Fargo</v>
      </c>
    </row>
    <row r="1206" spans="1:4" x14ac:dyDescent="0.25">
      <c r="A1206" t="str">
        <f ca="1"/>
        <v>Phone Insurance</v>
      </c>
      <c r="B1206" s="8">
        <f ca="1"/>
        <v>46485</v>
      </c>
      <c r="C1206" s="107">
        <f ca="1"/>
        <v>12341.139999999998</v>
      </c>
      <c r="D1206" t="str">
        <f ca="1"/>
        <v>Acct  2 - Wells Fargo</v>
      </c>
    </row>
    <row r="1207" spans="1:4" x14ac:dyDescent="0.25">
      <c r="A1207" t="str">
        <f ca="1"/>
        <v>Paycheck</v>
      </c>
      <c r="B1207" s="8">
        <f ca="1"/>
        <v>46486</v>
      </c>
      <c r="C1207" s="107">
        <f ca="1"/>
        <v>12801.139999999998</v>
      </c>
      <c r="D1207" t="str">
        <f ca="1"/>
        <v>Acct  2 - Wells Fargo</v>
      </c>
    </row>
    <row r="1208" spans="1:4" x14ac:dyDescent="0.25">
      <c r="A1208" t="str">
        <f ca="1"/>
        <v>Ameritas</v>
      </c>
      <c r="B1208" s="8">
        <f ca="1"/>
        <v>46486</v>
      </c>
      <c r="C1208" s="107">
        <f ca="1"/>
        <v>12801.139999999998</v>
      </c>
      <c r="D1208" t="str">
        <f ca="1"/>
        <v>Acct  2 - Wells Fargo</v>
      </c>
    </row>
    <row r="1209" spans="1:4" x14ac:dyDescent="0.25">
      <c r="A1209" t="str">
        <f ca="1"/>
        <v>Amazon</v>
      </c>
      <c r="B1209" s="8">
        <f ca="1"/>
        <v>46486</v>
      </c>
      <c r="C1209" s="107">
        <f ca="1"/>
        <v>12801.139999999998</v>
      </c>
      <c r="D1209" t="str">
        <f ca="1"/>
        <v>Acct  2 - Wells Fargo</v>
      </c>
    </row>
    <row r="1210" spans="1:4" x14ac:dyDescent="0.25">
      <c r="A1210" t="str">
        <f ca="1"/>
        <v>Groceries</v>
      </c>
      <c r="B1210" s="8">
        <f ca="1"/>
        <v>46487</v>
      </c>
      <c r="C1210" s="107">
        <f ca="1"/>
        <v>12601.139999999998</v>
      </c>
      <c r="D1210" t="str">
        <f ca="1"/>
        <v>Acct  2 - Wells Fargo</v>
      </c>
    </row>
    <row r="1211" spans="1:4" x14ac:dyDescent="0.25">
      <c r="A1211" t="str">
        <f ca="1"/>
        <v>Food &amp; Drinks</v>
      </c>
      <c r="B1211" s="8">
        <f ca="1"/>
        <v>46487</v>
      </c>
      <c r="C1211" s="107">
        <f ca="1"/>
        <v>12401.139999999998</v>
      </c>
      <c r="D1211" t="str">
        <f ca="1"/>
        <v>Acct  2 - Wells Fargo</v>
      </c>
    </row>
    <row r="1212" spans="1:4" x14ac:dyDescent="0.25">
      <c r="A1212" t="str">
        <f ca="1"/>
        <v>Viso Go</v>
      </c>
      <c r="B1212" s="8">
        <f ca="1"/>
        <v>46488</v>
      </c>
      <c r="C1212" s="107">
        <f ca="1"/>
        <v>12401.139999999998</v>
      </c>
      <c r="D1212" t="str">
        <f ca="1"/>
        <v>Acct  2 - Wells Fargo</v>
      </c>
    </row>
    <row r="1213" spans="1:4" x14ac:dyDescent="0.25">
      <c r="A1213" t="str">
        <f ca="1"/>
        <v>Motorcycle</v>
      </c>
      <c r="B1213" s="8">
        <f ca="1"/>
        <v>46493</v>
      </c>
      <c r="C1213" s="107">
        <f ca="1"/>
        <v>12401.139999999998</v>
      </c>
      <c r="D1213" t="str">
        <f ca="1"/>
        <v>Acct  2 - Wells Fargo</v>
      </c>
    </row>
    <row r="1214" spans="1:4" x14ac:dyDescent="0.25">
      <c r="A1214" t="str">
        <f ca="1"/>
        <v>Netflix</v>
      </c>
      <c r="B1214" s="8">
        <f ca="1"/>
        <v>46497</v>
      </c>
      <c r="C1214" s="107">
        <f ca="1"/>
        <v>12401.139999999998</v>
      </c>
      <c r="D1214" t="str">
        <f ca="1"/>
        <v>Acct  2 - Wells Fargo</v>
      </c>
    </row>
    <row r="1215" spans="1:4" x14ac:dyDescent="0.25">
      <c r="A1215" t="str">
        <f ca="1"/>
        <v>Renters</v>
      </c>
      <c r="B1215" s="8">
        <f ca="1"/>
        <v>46498</v>
      </c>
      <c r="C1215" s="107">
        <f ca="1"/>
        <v>12401.139999999998</v>
      </c>
      <c r="D1215" t="str">
        <f ca="1"/>
        <v>Acct  2 - Wells Fargo</v>
      </c>
    </row>
    <row r="1216" spans="1:4" x14ac:dyDescent="0.25">
      <c r="A1216" t="str">
        <f ca="1"/>
        <v>Paycheck</v>
      </c>
      <c r="B1216" s="8">
        <f ca="1"/>
        <v>46500</v>
      </c>
      <c r="C1216" s="107">
        <f ca="1"/>
        <v>12861.139999999998</v>
      </c>
      <c r="D1216" t="str">
        <f ca="1"/>
        <v>Acct  2 - Wells Fargo</v>
      </c>
    </row>
    <row r="1217" spans="1:4" x14ac:dyDescent="0.25">
      <c r="A1217" t="str">
        <f ca="1"/>
        <v>Ameritas</v>
      </c>
      <c r="B1217" s="8">
        <f ca="1"/>
        <v>46500</v>
      </c>
      <c r="C1217" s="107">
        <f ca="1"/>
        <v>12861.139999999998</v>
      </c>
      <c r="D1217" t="str">
        <f ca="1"/>
        <v>Acct  2 - Wells Fargo</v>
      </c>
    </row>
    <row r="1218" spans="1:4" x14ac:dyDescent="0.25">
      <c r="A1218" t="str">
        <f ca="1"/>
        <v>Groceries</v>
      </c>
      <c r="B1218" s="8">
        <f ca="1"/>
        <v>46501</v>
      </c>
      <c r="C1218" s="107">
        <f ca="1"/>
        <v>12661.139999999998</v>
      </c>
      <c r="D1218" t="str">
        <f ca="1"/>
        <v>Acct  2 - Wells Fargo</v>
      </c>
    </row>
    <row r="1219" spans="1:4" x14ac:dyDescent="0.25">
      <c r="A1219" t="str">
        <f ca="1"/>
        <v>Food &amp; Drinks</v>
      </c>
      <c r="B1219" s="8">
        <f ca="1"/>
        <v>46501</v>
      </c>
      <c r="C1219" s="107">
        <f ca="1"/>
        <v>12461.139999999998</v>
      </c>
      <c r="D1219" t="str">
        <f ca="1"/>
        <v>Acct  2 - Wells Fargo</v>
      </c>
    </row>
    <row r="1220" spans="1:4" x14ac:dyDescent="0.25">
      <c r="A1220" t="str">
        <f ca="1"/>
        <v>Cese Transfer</v>
      </c>
      <c r="B1220" s="8">
        <f ca="1"/>
        <v>46502</v>
      </c>
      <c r="C1220" s="107">
        <f ca="1"/>
        <v>12461.139999999998</v>
      </c>
      <c r="D1220" t="str">
        <f ca="1"/>
        <v>Acct  2 - Wells Fargo</v>
      </c>
    </row>
    <row r="1221" spans="1:4" x14ac:dyDescent="0.25">
      <c r="A1221" t="str">
        <f ca="1"/>
        <v>Internet</v>
      </c>
      <c r="B1221" s="8">
        <f ca="1"/>
        <v>46503</v>
      </c>
      <c r="C1221" s="107">
        <f ca="1"/>
        <v>12461.139999999998</v>
      </c>
      <c r="D1221" t="str">
        <f ca="1"/>
        <v>Acct  2 - Wells Fargo</v>
      </c>
    </row>
    <row r="1222" spans="1:4" x14ac:dyDescent="0.25">
      <c r="A1222" t="str">
        <f ca="1"/>
        <v>Windsurf</v>
      </c>
      <c r="B1222" s="8">
        <f ca="1"/>
        <v>46503</v>
      </c>
      <c r="C1222" s="107">
        <f ca="1"/>
        <v>12461.139999999998</v>
      </c>
      <c r="D1222" t="str">
        <f ca="1"/>
        <v>Acct  2 - Wells Fargo</v>
      </c>
    </row>
    <row r="1223" spans="1:4" x14ac:dyDescent="0.25">
      <c r="A1223" t="str">
        <f ca="1"/>
        <v>Tidal</v>
      </c>
      <c r="B1223" s="8">
        <f ca="1"/>
        <v>46504</v>
      </c>
      <c r="C1223" s="107">
        <f ca="1"/>
        <v>12461.139999999998</v>
      </c>
      <c r="D1223" t="str">
        <f ca="1"/>
        <v>Acct  2 - Wells Fargo</v>
      </c>
    </row>
    <row r="1224" spans="1:4" x14ac:dyDescent="0.25">
      <c r="A1224" t="str">
        <f ca="1"/>
        <v>Costco Citi</v>
      </c>
      <c r="B1224" s="8">
        <f ca="1"/>
        <v>46505</v>
      </c>
      <c r="C1224" s="107">
        <f ca="1"/>
        <v>12461.139999999998</v>
      </c>
      <c r="D1224" t="str">
        <f ca="1"/>
        <v>Acct  2 - Wells Fargo</v>
      </c>
    </row>
    <row r="1225" spans="1:4" x14ac:dyDescent="0.25">
      <c r="A1225" t="str">
        <f ca="1"/>
        <v>Kulo Transfer</v>
      </c>
      <c r="B1225" s="8">
        <f ca="1"/>
        <v>46505</v>
      </c>
      <c r="C1225" s="107">
        <f ca="1"/>
        <v>12461.139999999998</v>
      </c>
      <c r="D1225" t="str">
        <f ca="1"/>
        <v>Acct  2 - Wells Fargo</v>
      </c>
    </row>
    <row r="1226" spans="1:4" x14ac:dyDescent="0.25">
      <c r="A1226" t="str">
        <f ca="1"/>
        <v>Kulo SDGE</v>
      </c>
      <c r="B1226" s="8">
        <f ca="1"/>
        <v>46505</v>
      </c>
      <c r="C1226" s="107">
        <f ca="1"/>
        <v>12461.139999999998</v>
      </c>
      <c r="D1226" t="str">
        <f ca="1"/>
        <v>Acct  2 - Wells Fargo</v>
      </c>
    </row>
    <row r="1227" spans="1:4" x14ac:dyDescent="0.25">
      <c r="A1227" t="str">
        <f ca="1"/>
        <v>SDGE</v>
      </c>
      <c r="B1227" s="8">
        <f ca="1"/>
        <v>46505</v>
      </c>
      <c r="C1227" s="107">
        <f ca="1"/>
        <v>12461.139999999998</v>
      </c>
      <c r="D1227" t="str">
        <f ca="1"/>
        <v>Acct  2 - Wells Fargo</v>
      </c>
    </row>
    <row r="1228" spans="1:4" x14ac:dyDescent="0.25">
      <c r="A1228" t="str">
        <f ca="1"/>
        <v>Prime Ad-Free</v>
      </c>
      <c r="B1228" s="8">
        <f ca="1"/>
        <v>46505</v>
      </c>
      <c r="C1228" s="107">
        <f ca="1"/>
        <v>12461.139999999998</v>
      </c>
      <c r="D1228" t="str">
        <f ca="1"/>
        <v>Acct  2 - Wells Fargo</v>
      </c>
    </row>
    <row r="1229" spans="1:4" x14ac:dyDescent="0.25">
      <c r="A1229" t="str">
        <f ca="1"/>
        <v>Disability</v>
      </c>
      <c r="B1229" s="8">
        <f ca="1"/>
        <v>46508</v>
      </c>
      <c r="C1229" s="107">
        <f ca="1"/>
        <v>12817.799999999997</v>
      </c>
      <c r="D1229" t="str">
        <f ca="1"/>
        <v>Acct  2 - Wells Fargo</v>
      </c>
    </row>
    <row r="1230" spans="1:4" x14ac:dyDescent="0.25">
      <c r="A1230" t="str">
        <f ca="1"/>
        <v>Kulo Rent</v>
      </c>
      <c r="B1230" s="8">
        <f ca="1"/>
        <v>46508</v>
      </c>
      <c r="C1230" s="107">
        <f ca="1"/>
        <v>12817.799999999997</v>
      </c>
      <c r="D1230" t="str">
        <f ca="1"/>
        <v>Acct  2 - Wells Fargo</v>
      </c>
    </row>
    <row r="1231" spans="1:4" x14ac:dyDescent="0.25">
      <c r="A1231" t="str">
        <f ca="1"/>
        <v>Rent</v>
      </c>
      <c r="B1231" s="8">
        <f ca="1"/>
        <v>46508</v>
      </c>
      <c r="C1231" s="107">
        <f ca="1"/>
        <v>12817.799999999997</v>
      </c>
      <c r="D1231" t="str">
        <f ca="1"/>
        <v>Acct  2 - Wells Fargo</v>
      </c>
    </row>
    <row r="1232" spans="1:4" x14ac:dyDescent="0.25">
      <c r="A1232" t="str">
        <f ca="1"/>
        <v>Visa Platinum</v>
      </c>
      <c r="B1232" s="8">
        <f ca="1"/>
        <v>46510</v>
      </c>
      <c r="C1232" s="107">
        <f ca="1"/>
        <v>12817.799999999997</v>
      </c>
      <c r="D1232" t="str">
        <f ca="1"/>
        <v>Acct  2 - Wells Fargo</v>
      </c>
    </row>
    <row r="1233" spans="1:4" x14ac:dyDescent="0.25">
      <c r="A1233" t="str">
        <f ca="1"/>
        <v>Kulo Internet</v>
      </c>
      <c r="B1233" s="8">
        <f ca="1"/>
        <v>46512</v>
      </c>
      <c r="C1233" s="107">
        <f ca="1"/>
        <v>12817.799999999997</v>
      </c>
      <c r="D1233" t="str">
        <f ca="1"/>
        <v>Acct  2 - Wells Fargo</v>
      </c>
    </row>
    <row r="1234" spans="1:4" x14ac:dyDescent="0.25">
      <c r="A1234" t="str">
        <f ca="1"/>
        <v>Cese Phone</v>
      </c>
      <c r="B1234" s="8">
        <f ca="1"/>
        <v>46512</v>
      </c>
      <c r="C1234" s="107">
        <f ca="1"/>
        <v>12817.799999999997</v>
      </c>
      <c r="D1234" t="str">
        <f ca="1"/>
        <v>Acct  2 - Wells Fargo</v>
      </c>
    </row>
    <row r="1235" spans="1:4" x14ac:dyDescent="0.25">
      <c r="A1235" t="str">
        <f ca="1"/>
        <v>Phone</v>
      </c>
      <c r="B1235" s="8">
        <f ca="1"/>
        <v>46512</v>
      </c>
      <c r="C1235" s="107">
        <f ca="1"/>
        <v>12817.799999999997</v>
      </c>
      <c r="D1235" t="str">
        <f ca="1"/>
        <v>Acct  2 - Wells Fargo</v>
      </c>
    </row>
    <row r="1236" spans="1:4" x14ac:dyDescent="0.25">
      <c r="A1236" t="str">
        <f ca="1"/>
        <v>Paycheck</v>
      </c>
      <c r="B1236" s="8">
        <f ca="1"/>
        <v>46514</v>
      </c>
      <c r="C1236" s="107">
        <f ca="1"/>
        <v>13277.799999999997</v>
      </c>
      <c r="D1236" t="str">
        <f ca="1"/>
        <v>Acct  2 - Wells Fargo</v>
      </c>
    </row>
    <row r="1237" spans="1:4" x14ac:dyDescent="0.25">
      <c r="A1237" t="str">
        <f ca="1"/>
        <v>Ameritas</v>
      </c>
      <c r="B1237" s="8">
        <f ca="1"/>
        <v>46514</v>
      </c>
      <c r="C1237" s="107">
        <f ca="1"/>
        <v>13277.799999999997</v>
      </c>
      <c r="D1237" t="str">
        <f ca="1"/>
        <v>Acct  2 - Wells Fargo</v>
      </c>
    </row>
    <row r="1238" spans="1:4" x14ac:dyDescent="0.25">
      <c r="A1238" t="str">
        <f ca="1"/>
        <v>Groceries</v>
      </c>
      <c r="B1238" s="8">
        <f ca="1"/>
        <v>46515</v>
      </c>
      <c r="C1238" s="107">
        <f ca="1"/>
        <v>13077.799999999997</v>
      </c>
      <c r="D1238" t="str">
        <f ca="1"/>
        <v>Acct  2 - Wells Fargo</v>
      </c>
    </row>
    <row r="1239" spans="1:4" x14ac:dyDescent="0.25">
      <c r="A1239" t="str">
        <f ca="1"/>
        <v>Food &amp; Drinks</v>
      </c>
      <c r="B1239" s="8">
        <f ca="1"/>
        <v>46515</v>
      </c>
      <c r="C1239" s="107">
        <f ca="1"/>
        <v>12877.799999999997</v>
      </c>
      <c r="D1239" t="str">
        <f ca="1"/>
        <v>Acct  2 - Wells Fargo</v>
      </c>
    </row>
    <row r="1240" spans="1:4" x14ac:dyDescent="0.25">
      <c r="A1240" t="str">
        <f ca="1"/>
        <v>Sony</v>
      </c>
      <c r="B1240" s="8">
        <f ca="1"/>
        <v>46515</v>
      </c>
      <c r="C1240" s="107">
        <f ca="1"/>
        <v>12877.799999999997</v>
      </c>
      <c r="D1240" t="str">
        <f ca="1"/>
        <v>Acct  2 - Wells Fargo</v>
      </c>
    </row>
    <row r="1241" spans="1:4" x14ac:dyDescent="0.25">
      <c r="A1241" t="str">
        <f ca="1"/>
        <v>Phone Insurance</v>
      </c>
      <c r="B1241" s="8">
        <f ca="1"/>
        <v>46515</v>
      </c>
      <c r="C1241" s="107">
        <f ca="1"/>
        <v>12877.799999999997</v>
      </c>
      <c r="D1241" t="str">
        <f ca="1"/>
        <v>Acct  2 - Wells Fargo</v>
      </c>
    </row>
    <row r="1242" spans="1:4" x14ac:dyDescent="0.25">
      <c r="A1242" t="str">
        <f ca="1"/>
        <v>Amazon</v>
      </c>
      <c r="B1242" s="8">
        <f ca="1"/>
        <v>46516</v>
      </c>
      <c r="C1242" s="107">
        <f ca="1"/>
        <v>12877.799999999997</v>
      </c>
      <c r="D1242" t="str">
        <f ca="1"/>
        <v>Acct  2 - Wells Fargo</v>
      </c>
    </row>
    <row r="1243" spans="1:4" x14ac:dyDescent="0.25">
      <c r="A1243" t="str">
        <f ca="1"/>
        <v>Viso Go</v>
      </c>
      <c r="B1243" s="8">
        <f ca="1"/>
        <v>46518</v>
      </c>
      <c r="C1243" s="107">
        <f ca="1"/>
        <v>12877.799999999997</v>
      </c>
      <c r="D1243" t="str">
        <f ca="1"/>
        <v>Acct  2 - Wells Fargo</v>
      </c>
    </row>
    <row r="1244" spans="1:4" x14ac:dyDescent="0.25">
      <c r="A1244" t="str">
        <f ca="1"/>
        <v>Motorcycle</v>
      </c>
      <c r="B1244" s="8">
        <f ca="1"/>
        <v>46523</v>
      </c>
      <c r="C1244" s="107">
        <f ca="1"/>
        <v>12877.799999999997</v>
      </c>
      <c r="D1244" t="str">
        <f ca="1"/>
        <v>Acct  2 - Wells Fargo</v>
      </c>
    </row>
    <row r="1245" spans="1:4" x14ac:dyDescent="0.25">
      <c r="A1245" t="str">
        <f ca="1"/>
        <v>Netflix</v>
      </c>
      <c r="B1245" s="8">
        <f ca="1"/>
        <v>46527</v>
      </c>
      <c r="C1245" s="107">
        <f ca="1"/>
        <v>12877.799999999997</v>
      </c>
      <c r="D1245" t="str">
        <f ca="1"/>
        <v>Acct  2 - Wells Fargo</v>
      </c>
    </row>
    <row r="1246" spans="1:4" x14ac:dyDescent="0.25">
      <c r="A1246" t="str">
        <f ca="1"/>
        <v>Paycheck</v>
      </c>
      <c r="B1246" s="8">
        <f ca="1"/>
        <v>46528</v>
      </c>
      <c r="C1246" s="107">
        <f ca="1"/>
        <v>13337.799999999997</v>
      </c>
      <c r="D1246" t="str">
        <f ca="1"/>
        <v>Acct  2 - Wells Fargo</v>
      </c>
    </row>
    <row r="1247" spans="1:4" x14ac:dyDescent="0.25">
      <c r="A1247" t="str">
        <f ca="1"/>
        <v>Ameritas</v>
      </c>
      <c r="B1247" s="8">
        <f ca="1"/>
        <v>46528</v>
      </c>
      <c r="C1247" s="107">
        <f ca="1"/>
        <v>13337.799999999997</v>
      </c>
      <c r="D1247" t="str">
        <f ca="1"/>
        <v>Acct  2 - Wells Fargo</v>
      </c>
    </row>
    <row r="1248" spans="1:4" x14ac:dyDescent="0.25">
      <c r="A1248" t="str">
        <f ca="1"/>
        <v>Renters</v>
      </c>
      <c r="B1248" s="8">
        <f ca="1"/>
        <v>46528</v>
      </c>
      <c r="C1248" s="107">
        <f ca="1"/>
        <v>13337.799999999997</v>
      </c>
      <c r="D1248" t="str">
        <f ca="1"/>
        <v>Acct  2 - Wells Fargo</v>
      </c>
    </row>
    <row r="1249" spans="1:4" x14ac:dyDescent="0.25">
      <c r="A1249" t="str">
        <f ca="1"/>
        <v>Groceries</v>
      </c>
      <c r="B1249" s="8">
        <f ca="1"/>
        <v>46529</v>
      </c>
      <c r="C1249" s="107">
        <f ca="1"/>
        <v>13137.799999999997</v>
      </c>
      <c r="D1249" t="str">
        <f ca="1"/>
        <v>Acct  2 - Wells Fargo</v>
      </c>
    </row>
    <row r="1250" spans="1:4" x14ac:dyDescent="0.25">
      <c r="A1250" t="str">
        <f ca="1"/>
        <v>Food &amp; Drinks</v>
      </c>
      <c r="B1250" s="8">
        <f ca="1"/>
        <v>46529</v>
      </c>
      <c r="C1250" s="107">
        <f ca="1"/>
        <v>12937.799999999997</v>
      </c>
      <c r="D1250" t="str">
        <f ca="1"/>
        <v>Acct  2 - Wells Fargo</v>
      </c>
    </row>
    <row r="1251" spans="1:4" x14ac:dyDescent="0.25">
      <c r="A1251" t="str">
        <f ca="1"/>
        <v>Cese Transfer</v>
      </c>
      <c r="B1251" s="8">
        <f ca="1"/>
        <v>46532</v>
      </c>
      <c r="C1251" s="107">
        <f ca="1"/>
        <v>12937.799999999997</v>
      </c>
      <c r="D1251" t="str">
        <f ca="1"/>
        <v>Acct  2 - Wells Fargo</v>
      </c>
    </row>
    <row r="1252" spans="1:4" x14ac:dyDescent="0.25">
      <c r="A1252" t="str">
        <f ca="1"/>
        <v>Internet</v>
      </c>
      <c r="B1252" s="8">
        <f ca="1"/>
        <v>46533</v>
      </c>
      <c r="C1252" s="107">
        <f ca="1"/>
        <v>12937.799999999997</v>
      </c>
      <c r="D1252" t="str">
        <f ca="1"/>
        <v>Acct  2 - Wells Fargo</v>
      </c>
    </row>
    <row r="1253" spans="1:4" x14ac:dyDescent="0.25">
      <c r="A1253" t="str">
        <f ca="1"/>
        <v>Windsurf</v>
      </c>
      <c r="B1253" s="8">
        <f ca="1"/>
        <v>46533</v>
      </c>
      <c r="C1253" s="107">
        <f ca="1"/>
        <v>12937.799999999997</v>
      </c>
      <c r="D1253" t="str">
        <f ca="1"/>
        <v>Acct  2 - Wells Fargo</v>
      </c>
    </row>
    <row r="1254" spans="1:4" x14ac:dyDescent="0.25">
      <c r="A1254" t="str">
        <f ca="1"/>
        <v>Tidal</v>
      </c>
      <c r="B1254" s="8">
        <f ca="1"/>
        <v>46534</v>
      </c>
      <c r="C1254" s="107">
        <f ca="1"/>
        <v>12937.799999999997</v>
      </c>
      <c r="D1254" t="str">
        <f ca="1"/>
        <v>Acct  2 - Wells Fargo</v>
      </c>
    </row>
    <row r="1255" spans="1:4" x14ac:dyDescent="0.25">
      <c r="A1255" t="str">
        <f ca="1"/>
        <v>Costco Citi</v>
      </c>
      <c r="B1255" s="8">
        <f ca="1"/>
        <v>46535</v>
      </c>
      <c r="C1255" s="107">
        <f ca="1"/>
        <v>12937.799999999997</v>
      </c>
      <c r="D1255" t="str">
        <f ca="1"/>
        <v>Acct  2 - Wells Fargo</v>
      </c>
    </row>
    <row r="1256" spans="1:4" x14ac:dyDescent="0.25">
      <c r="A1256" t="str">
        <f ca="1"/>
        <v>Kulo Transfer</v>
      </c>
      <c r="B1256" s="8">
        <f ca="1"/>
        <v>46535</v>
      </c>
      <c r="C1256" s="107">
        <f ca="1"/>
        <v>12937.799999999997</v>
      </c>
      <c r="D1256" t="str">
        <f ca="1"/>
        <v>Acct  2 - Wells Fargo</v>
      </c>
    </row>
    <row r="1257" spans="1:4" x14ac:dyDescent="0.25">
      <c r="A1257" t="str">
        <f ca="1"/>
        <v>Kulo SDGE</v>
      </c>
      <c r="B1257" s="8">
        <f ca="1"/>
        <v>46535</v>
      </c>
      <c r="C1257" s="107">
        <f ca="1"/>
        <v>12937.799999999997</v>
      </c>
      <c r="D1257" t="str">
        <f ca="1"/>
        <v>Acct  2 - Wells Fargo</v>
      </c>
    </row>
    <row r="1258" spans="1:4" x14ac:dyDescent="0.25">
      <c r="A1258" t="str">
        <f ca="1"/>
        <v>SDGE</v>
      </c>
      <c r="B1258" s="8">
        <f ca="1"/>
        <v>46535</v>
      </c>
      <c r="C1258" s="107">
        <f ca="1"/>
        <v>12937.799999999997</v>
      </c>
      <c r="D1258" t="str">
        <f ca="1"/>
        <v>Acct  2 - Wells Fargo</v>
      </c>
    </row>
    <row r="1259" spans="1:4" x14ac:dyDescent="0.25">
      <c r="A1259" t="str">
        <f ca="1"/>
        <v>Prime Ad-Free</v>
      </c>
      <c r="B1259" s="8">
        <f ca="1"/>
        <v>46535</v>
      </c>
      <c r="C1259" s="107">
        <f ca="1"/>
        <v>12937.799999999997</v>
      </c>
      <c r="D1259" t="str">
        <f ca="1"/>
        <v>Acct  2 - Wells Fargo</v>
      </c>
    </row>
    <row r="1260" spans="1:4" x14ac:dyDescent="0.25">
      <c r="A1260" t="str">
        <f ca="1"/>
        <v>Disability</v>
      </c>
      <c r="B1260" s="8">
        <f ca="1"/>
        <v>46539</v>
      </c>
      <c r="C1260" s="107">
        <f ca="1"/>
        <v>13294.459999999997</v>
      </c>
      <c r="D1260" t="str">
        <f ca="1"/>
        <v>Acct  2 - Wells Fargo</v>
      </c>
    </row>
    <row r="1261" spans="1:4" x14ac:dyDescent="0.25">
      <c r="A1261" t="str">
        <f ca="1"/>
        <v>Kulo Rent</v>
      </c>
      <c r="B1261" s="8">
        <f ca="1"/>
        <v>46539</v>
      </c>
      <c r="C1261" s="107">
        <f ca="1"/>
        <v>13294.459999999997</v>
      </c>
      <c r="D1261" t="str">
        <f ca="1"/>
        <v>Acct  2 - Wells Fargo</v>
      </c>
    </row>
    <row r="1262" spans="1:4" x14ac:dyDescent="0.25">
      <c r="A1262" t="str">
        <f ca="1"/>
        <v>Rent</v>
      </c>
      <c r="B1262" s="8">
        <f ca="1"/>
        <v>46539</v>
      </c>
      <c r="C1262" s="107">
        <f ca="1"/>
        <v>13294.459999999997</v>
      </c>
      <c r="D1262" t="str">
        <f ca="1"/>
        <v>Acct  2 - Wells Fargo</v>
      </c>
    </row>
    <row r="1263" spans="1:4" x14ac:dyDescent="0.25">
      <c r="A1263" t="str">
        <f ca="1"/>
        <v>Visa Platinum</v>
      </c>
      <c r="B1263" s="8">
        <f ca="1"/>
        <v>46541</v>
      </c>
      <c r="C1263" s="107">
        <f ca="1"/>
        <v>13294.459999999997</v>
      </c>
      <c r="D1263" t="str">
        <f ca="1"/>
        <v>Acct  2 - Wells Fargo</v>
      </c>
    </row>
    <row r="1264" spans="1:4" x14ac:dyDescent="0.25">
      <c r="A1264" t="str">
        <f ca="1"/>
        <v>Paycheck</v>
      </c>
      <c r="B1264" s="8">
        <f ca="1"/>
        <v>46542</v>
      </c>
      <c r="C1264" s="107">
        <f ca="1"/>
        <v>13754.459999999997</v>
      </c>
      <c r="D1264" t="str">
        <f ca="1"/>
        <v>Acct  2 - Wells Fargo</v>
      </c>
    </row>
    <row r="1265" spans="1:4" x14ac:dyDescent="0.25">
      <c r="A1265" t="str">
        <f ca="1"/>
        <v>Ameritas</v>
      </c>
      <c r="B1265" s="8">
        <f ca="1"/>
        <v>46542</v>
      </c>
      <c r="C1265" s="107">
        <f ca="1"/>
        <v>13754.459999999997</v>
      </c>
      <c r="D1265" t="str">
        <f ca="1"/>
        <v>Acct  2 - Wells Fargo</v>
      </c>
    </row>
    <row r="1266" spans="1:4" x14ac:dyDescent="0.25">
      <c r="A1266" t="str">
        <f ca="1"/>
        <v>Kulo Internet</v>
      </c>
      <c r="B1266" s="8">
        <f ca="1"/>
        <v>46543</v>
      </c>
      <c r="C1266" s="107">
        <f ca="1"/>
        <v>13754.459999999997</v>
      </c>
      <c r="D1266" t="str">
        <f ca="1"/>
        <v>Acct  2 - Wells Fargo</v>
      </c>
    </row>
    <row r="1267" spans="1:4" x14ac:dyDescent="0.25">
      <c r="A1267" t="str">
        <f ca="1"/>
        <v>Cese Phone</v>
      </c>
      <c r="B1267" s="8">
        <f ca="1"/>
        <v>46543</v>
      </c>
      <c r="C1267" s="107">
        <f ca="1"/>
        <v>13754.459999999997</v>
      </c>
      <c r="D1267" t="str">
        <f ca="1"/>
        <v>Acct  2 - Wells Fargo</v>
      </c>
    </row>
    <row r="1268" spans="1:4" x14ac:dyDescent="0.25">
      <c r="A1268" t="str">
        <f ca="1"/>
        <v>Groceries</v>
      </c>
      <c r="B1268" s="8">
        <f ca="1"/>
        <v>46543</v>
      </c>
      <c r="C1268" s="107">
        <f ca="1"/>
        <v>13554.459999999997</v>
      </c>
      <c r="D1268" t="str">
        <f ca="1"/>
        <v>Acct  2 - Wells Fargo</v>
      </c>
    </row>
    <row r="1269" spans="1:4" x14ac:dyDescent="0.25">
      <c r="A1269" t="str">
        <f ca="1"/>
        <v>Food &amp; Drinks</v>
      </c>
      <c r="B1269" s="8">
        <f ca="1"/>
        <v>46543</v>
      </c>
      <c r="C1269" s="107">
        <f ca="1"/>
        <v>13354.459999999997</v>
      </c>
      <c r="D1269" t="str">
        <f ca="1"/>
        <v>Acct  2 - Wells Fargo</v>
      </c>
    </row>
    <row r="1270" spans="1:4" x14ac:dyDescent="0.25">
      <c r="A1270" t="str">
        <f ca="1"/>
        <v>Phone</v>
      </c>
      <c r="B1270" s="8">
        <f ca="1"/>
        <v>46543</v>
      </c>
      <c r="C1270" s="107">
        <f ca="1"/>
        <v>13354.459999999997</v>
      </c>
      <c r="D1270" t="str">
        <f ca="1"/>
        <v>Acct  2 - Wells Fargo</v>
      </c>
    </row>
    <row r="1271" spans="1:4" x14ac:dyDescent="0.25">
      <c r="A1271" t="str">
        <f ca="1"/>
        <v>Sony</v>
      </c>
      <c r="B1271" s="8">
        <f ca="1"/>
        <v>46546</v>
      </c>
      <c r="C1271" s="107">
        <f ca="1"/>
        <v>13354.459999999997</v>
      </c>
      <c r="D1271" t="str">
        <f ca="1"/>
        <v>Acct  2 - Wells Fargo</v>
      </c>
    </row>
    <row r="1272" spans="1:4" x14ac:dyDescent="0.25">
      <c r="A1272" t="str">
        <f ca="1"/>
        <v>Phone Insurance</v>
      </c>
      <c r="B1272" s="8">
        <f ca="1"/>
        <v>46546</v>
      </c>
      <c r="C1272" s="107">
        <f ca="1"/>
        <v>13354.459999999997</v>
      </c>
      <c r="D1272" t="str">
        <f ca="1"/>
        <v>Acct  2 - Wells Fargo</v>
      </c>
    </row>
    <row r="1273" spans="1:4" x14ac:dyDescent="0.25">
      <c r="A1273" t="str">
        <f ca="1"/>
        <v>Amazon</v>
      </c>
      <c r="B1273" s="8">
        <f ca="1"/>
        <v>46547</v>
      </c>
      <c r="C1273" s="107">
        <f ca="1"/>
        <v>13354.459999999997</v>
      </c>
      <c r="D1273" t="str">
        <f ca="1"/>
        <v>Acct  2 - Wells Fargo</v>
      </c>
    </row>
    <row r="1274" spans="1:4" x14ac:dyDescent="0.25">
      <c r="A1274" t="str">
        <f ca="1"/>
        <v>Viso Go</v>
      </c>
      <c r="B1274" s="8">
        <f ca="1"/>
        <v>46549</v>
      </c>
      <c r="C1274" s="107">
        <f ca="1"/>
        <v>13354.459999999997</v>
      </c>
      <c r="D1274" t="str">
        <f ca="1"/>
        <v>Acct  2 - Wells Fargo</v>
      </c>
    </row>
    <row r="1275" spans="1:4" x14ac:dyDescent="0.25">
      <c r="A1275" t="str">
        <f ca="1"/>
        <v>Motorcycle</v>
      </c>
      <c r="B1275" s="8">
        <f ca="1"/>
        <v>46554</v>
      </c>
      <c r="C1275" s="107">
        <f ca="1"/>
        <v>13354.459999999997</v>
      </c>
      <c r="D1275" t="str">
        <f ca="1"/>
        <v>Acct  2 - Wells Fargo</v>
      </c>
    </row>
    <row r="1276" spans="1:4" x14ac:dyDescent="0.25">
      <c r="A1276" t="str">
        <f ca="1"/>
        <v>Paycheck</v>
      </c>
      <c r="B1276" s="8">
        <f ca="1"/>
        <v>46556</v>
      </c>
      <c r="C1276" s="107">
        <f ca="1"/>
        <v>13814.459999999997</v>
      </c>
      <c r="D1276" t="str">
        <f ca="1"/>
        <v>Acct  2 - Wells Fargo</v>
      </c>
    </row>
    <row r="1277" spans="1:4" x14ac:dyDescent="0.25">
      <c r="A1277" t="str">
        <f ca="1"/>
        <v>Ameritas</v>
      </c>
      <c r="B1277" s="8">
        <f ca="1"/>
        <v>46556</v>
      </c>
      <c r="C1277" s="107">
        <f ca="1"/>
        <v>13814.459999999997</v>
      </c>
      <c r="D1277" t="str">
        <f ca="1"/>
        <v>Acct  2 - Wells Fargo</v>
      </c>
    </row>
    <row r="1278" spans="1:4" x14ac:dyDescent="0.25">
      <c r="A1278" t="str">
        <f ca="1"/>
        <v>Groceries</v>
      </c>
      <c r="B1278" s="8">
        <f ca="1"/>
        <v>46557</v>
      </c>
      <c r="C1278" s="107">
        <f ca="1"/>
        <v>13614.459999999997</v>
      </c>
      <c r="D1278" t="str">
        <f ca="1"/>
        <v>Acct  2 - Wells Fargo</v>
      </c>
    </row>
    <row r="1279" spans="1:4" x14ac:dyDescent="0.25">
      <c r="A1279" t="str">
        <f ca="1"/>
        <v>Food &amp; Drinks</v>
      </c>
      <c r="B1279" s="8">
        <f ca="1"/>
        <v>46557</v>
      </c>
      <c r="C1279" s="107">
        <f ca="1"/>
        <v>13414.459999999997</v>
      </c>
      <c r="D1279" t="str">
        <f ca="1"/>
        <v>Acct  2 - Wells Fargo</v>
      </c>
    </row>
    <row r="1280" spans="1:4" x14ac:dyDescent="0.25">
      <c r="A1280" t="str">
        <f ca="1"/>
        <v>Netflix</v>
      </c>
      <c r="B1280" s="8">
        <f ca="1"/>
        <v>46558</v>
      </c>
      <c r="C1280" s="107">
        <f ca="1"/>
        <v>13414.459999999997</v>
      </c>
      <c r="D1280" t="str">
        <f ca="1"/>
        <v>Acct  2 - Wells Fargo</v>
      </c>
    </row>
    <row r="1281" spans="1:4" x14ac:dyDescent="0.25">
      <c r="A1281" t="str">
        <f ca="1"/>
        <v>Renters</v>
      </c>
      <c r="B1281" s="8">
        <f ca="1"/>
        <v>46559</v>
      </c>
      <c r="C1281" s="107">
        <f ca="1"/>
        <v>13414.459999999997</v>
      </c>
      <c r="D1281" t="str">
        <f ca="1"/>
        <v>Acct  2 - Wells Fargo</v>
      </c>
    </row>
    <row r="1282" spans="1:4" x14ac:dyDescent="0.25">
      <c r="A1282" t="str">
        <f ca="1"/>
        <v>Sniffies</v>
      </c>
      <c r="B1282" s="8">
        <f ca="1"/>
        <v>46559</v>
      </c>
      <c r="C1282" s="107">
        <f ca="1"/>
        <v>13414.459999999997</v>
      </c>
      <c r="D1282" t="str">
        <f ca="1"/>
        <v>Acct  2 - Wells Fargo</v>
      </c>
    </row>
    <row r="1283" spans="1:4" x14ac:dyDescent="0.25">
      <c r="A1283" t="str">
        <f ca="1"/>
        <v>Cese Transfer</v>
      </c>
      <c r="B1283" s="8">
        <f ca="1"/>
        <v>46563</v>
      </c>
      <c r="C1283" s="107">
        <f ca="1"/>
        <v>13414.459999999997</v>
      </c>
      <c r="D1283" t="str">
        <f ca="1"/>
        <v>Acct  2 - Wells Fargo</v>
      </c>
    </row>
    <row r="1284" spans="1:4" x14ac:dyDescent="0.25">
      <c r="A1284" t="str">
        <f ca="1"/>
        <v>Internet</v>
      </c>
      <c r="B1284" s="8">
        <f ca="1"/>
        <v>46564</v>
      </c>
      <c r="C1284" s="107">
        <f ca="1"/>
        <v>13414.459999999997</v>
      </c>
      <c r="D1284" t="str">
        <f ca="1"/>
        <v>Acct  2 - Wells Fargo</v>
      </c>
    </row>
    <row r="1285" spans="1:4" x14ac:dyDescent="0.25">
      <c r="A1285" t="str">
        <f ca="1"/>
        <v>Windsurf</v>
      </c>
      <c r="B1285" s="8">
        <f ca="1"/>
        <v>46564</v>
      </c>
      <c r="C1285" s="107">
        <f ca="1"/>
        <v>13414.459999999997</v>
      </c>
      <c r="D1285" t="str">
        <f ca="1"/>
        <v>Acct  2 - Wells Fargo</v>
      </c>
    </row>
    <row r="1286" spans="1:4" x14ac:dyDescent="0.25">
      <c r="A1286" t="str">
        <f ca="1"/>
        <v>Tidal</v>
      </c>
      <c r="B1286" s="8">
        <f ca="1"/>
        <v>46565</v>
      </c>
      <c r="C1286" s="107">
        <f ca="1"/>
        <v>13414.459999999997</v>
      </c>
      <c r="D1286" t="str">
        <f ca="1"/>
        <v>Acct  2 - Wells Fargo</v>
      </c>
    </row>
    <row r="1287" spans="1:4" x14ac:dyDescent="0.25">
      <c r="A1287" t="str">
        <f ca="1"/>
        <v>Costco Citi</v>
      </c>
      <c r="B1287" s="8">
        <f ca="1"/>
        <v>46566</v>
      </c>
      <c r="C1287" s="107">
        <f ca="1"/>
        <v>13414.459999999997</v>
      </c>
      <c r="D1287" t="str">
        <f ca="1"/>
        <v>Acct  2 - Wells Fargo</v>
      </c>
    </row>
    <row r="1288" spans="1:4" x14ac:dyDescent="0.25">
      <c r="A1288" t="str">
        <f ca="1"/>
        <v>Kulo Transfer</v>
      </c>
      <c r="B1288" s="8">
        <f ca="1"/>
        <v>46566</v>
      </c>
      <c r="C1288" s="107">
        <f ca="1"/>
        <v>13414.459999999997</v>
      </c>
      <c r="D1288" t="str">
        <f ca="1"/>
        <v>Acct  2 - Wells Fargo</v>
      </c>
    </row>
    <row r="1289" spans="1:4" x14ac:dyDescent="0.25">
      <c r="A1289" t="str">
        <f ca="1"/>
        <v>Kulo SDGE</v>
      </c>
      <c r="B1289" s="8">
        <f ca="1"/>
        <v>46566</v>
      </c>
      <c r="C1289" s="107">
        <f ca="1"/>
        <v>13414.459999999997</v>
      </c>
      <c r="D1289" t="str">
        <f ca="1"/>
        <v>Acct  2 - Wells Fargo</v>
      </c>
    </row>
    <row r="1290" spans="1:4" x14ac:dyDescent="0.25">
      <c r="A1290" t="str">
        <f ca="1"/>
        <v>SDGE</v>
      </c>
      <c r="B1290" s="8">
        <f ca="1"/>
        <v>46566</v>
      </c>
      <c r="C1290" s="107">
        <f ca="1"/>
        <v>13414.459999999997</v>
      </c>
      <c r="D1290" t="str">
        <f ca="1"/>
        <v>Acct  2 - Wells Fargo</v>
      </c>
    </row>
    <row r="1291" spans="1:4" x14ac:dyDescent="0.25">
      <c r="A1291" t="str">
        <f ca="1"/>
        <v>Prime Ad-Free</v>
      </c>
      <c r="B1291" s="8">
        <f ca="1"/>
        <v>46566</v>
      </c>
      <c r="C1291" s="107">
        <f ca="1"/>
        <v>13414.459999999997</v>
      </c>
      <c r="D1291" t="str">
        <f ca="1"/>
        <v>Acct  2 - Wells Fargo</v>
      </c>
    </row>
    <row r="1292" spans="1:4" x14ac:dyDescent="0.25">
      <c r="A1292" t="str">
        <f ca="1"/>
        <v>Disability</v>
      </c>
      <c r="B1292" s="8">
        <f ca="1"/>
        <v>46569</v>
      </c>
      <c r="C1292" s="107">
        <f ca="1"/>
        <v>13771.119999999997</v>
      </c>
      <c r="D1292" t="str">
        <f ca="1"/>
        <v>Acct  2 - Wells Fargo</v>
      </c>
    </row>
    <row r="1293" spans="1:4" x14ac:dyDescent="0.25">
      <c r="A1293" t="str">
        <f ca="1"/>
        <v>Kulo Rent</v>
      </c>
      <c r="B1293" s="8">
        <f ca="1"/>
        <v>46569</v>
      </c>
      <c r="C1293" s="107">
        <f ca="1"/>
        <v>13771.119999999997</v>
      </c>
      <c r="D1293" t="str">
        <f ca="1"/>
        <v>Acct  2 - Wells Fargo</v>
      </c>
    </row>
    <row r="1294" spans="1:4" x14ac:dyDescent="0.25">
      <c r="A1294" t="str">
        <f ca="1"/>
        <v>Rent</v>
      </c>
      <c r="B1294" s="8">
        <f ca="1"/>
        <v>46569</v>
      </c>
      <c r="C1294" s="107">
        <f ca="1"/>
        <v>13771.119999999997</v>
      </c>
      <c r="D1294" t="str">
        <f ca="1"/>
        <v>Acct  2 - Wells Fargo</v>
      </c>
    </row>
    <row r="1295" spans="1:4" x14ac:dyDescent="0.25">
      <c r="A1295" t="str">
        <f ca="1"/>
        <v>Paycheck</v>
      </c>
      <c r="B1295" s="8">
        <f ca="1"/>
        <v>46570</v>
      </c>
      <c r="C1295" s="107">
        <f ca="1"/>
        <v>14231.119999999997</v>
      </c>
      <c r="D1295" t="str">
        <f ca="1"/>
        <v>Acct  2 - Wells Fargo</v>
      </c>
    </row>
    <row r="1296" spans="1:4" x14ac:dyDescent="0.25">
      <c r="A1296" t="str">
        <f ca="1"/>
        <v>Ameritas</v>
      </c>
      <c r="B1296" s="8">
        <f ca="1"/>
        <v>46570</v>
      </c>
      <c r="C1296" s="107">
        <f ca="1"/>
        <v>14231.119999999997</v>
      </c>
      <c r="D1296" t="str">
        <f ca="1"/>
        <v>Acct  2 - Wells Fargo</v>
      </c>
    </row>
    <row r="1297" spans="1:4" x14ac:dyDescent="0.25">
      <c r="A1297" t="str">
        <f ca="1"/>
        <v>Visa Platinum</v>
      </c>
      <c r="B1297" s="8">
        <f ca="1"/>
        <v>46571</v>
      </c>
      <c r="C1297" s="107">
        <f ca="1"/>
        <v>14231.119999999997</v>
      </c>
      <c r="D1297" t="str">
        <f ca="1"/>
        <v>Acct  2 - Wells Fargo</v>
      </c>
    </row>
    <row r="1298" spans="1:4" x14ac:dyDescent="0.25">
      <c r="A1298" t="str">
        <f ca="1"/>
        <v>Groceries</v>
      </c>
      <c r="B1298" s="8">
        <f ca="1"/>
        <v>46571</v>
      </c>
      <c r="C1298" s="107">
        <f ca="1"/>
        <v>14031.119999999997</v>
      </c>
      <c r="D1298" t="str">
        <f ca="1"/>
        <v>Acct  2 - Wells Fargo</v>
      </c>
    </row>
    <row r="1299" spans="1:4" x14ac:dyDescent="0.25">
      <c r="A1299" t="str">
        <f ca="1"/>
        <v>Food &amp; Drinks</v>
      </c>
      <c r="B1299" s="8">
        <f ca="1"/>
        <v>46571</v>
      </c>
      <c r="C1299" s="107">
        <f ca="1"/>
        <v>13831.119999999997</v>
      </c>
      <c r="D1299" t="str">
        <f ca="1"/>
        <v>Acct  2 - Wells Fargo</v>
      </c>
    </row>
    <row r="1300" spans="1:4" x14ac:dyDescent="0.25">
      <c r="A1300" t="str">
        <f ca="1"/>
        <v>Kulo Internet</v>
      </c>
      <c r="B1300" s="8">
        <f ca="1"/>
        <v>46573</v>
      </c>
      <c r="C1300" s="107">
        <f ca="1"/>
        <v>13831.119999999997</v>
      </c>
      <c r="D1300" t="str">
        <f ca="1"/>
        <v>Acct  2 - Wells Fargo</v>
      </c>
    </row>
    <row r="1301" spans="1:4" x14ac:dyDescent="0.25">
      <c r="A1301" t="str">
        <f ca="1"/>
        <v>Cese Phone</v>
      </c>
      <c r="B1301" s="8">
        <f ca="1"/>
        <v>46573</v>
      </c>
      <c r="C1301" s="107">
        <f ca="1"/>
        <v>13831.119999999997</v>
      </c>
      <c r="D1301" t="str">
        <f ca="1"/>
        <v>Acct  2 - Wells Fargo</v>
      </c>
    </row>
    <row r="1302" spans="1:4" x14ac:dyDescent="0.25">
      <c r="A1302" t="str">
        <f ca="1"/>
        <v>Phone</v>
      </c>
      <c r="B1302" s="8">
        <f ca="1"/>
        <v>46573</v>
      </c>
      <c r="C1302" s="107">
        <f ca="1"/>
        <v>13831.119999999997</v>
      </c>
      <c r="D1302" t="str">
        <f ca="1"/>
        <v>Acct  2 - Wells Fargo</v>
      </c>
    </row>
    <row r="1303" spans="1:4" x14ac:dyDescent="0.25">
      <c r="A1303" t="str">
        <f ca="1"/>
        <v>Sony</v>
      </c>
      <c r="B1303" s="8">
        <f ca="1"/>
        <v>46576</v>
      </c>
      <c r="C1303" s="107">
        <f ca="1"/>
        <v>13831.119999999997</v>
      </c>
      <c r="D1303" t="str">
        <f ca="1"/>
        <v>Acct  2 - Wells Fargo</v>
      </c>
    </row>
    <row r="1304" spans="1:4" x14ac:dyDescent="0.25">
      <c r="A1304" t="str">
        <f ca="1"/>
        <v>Phone Insurance</v>
      </c>
      <c r="B1304" s="8">
        <f ca="1"/>
        <v>46576</v>
      </c>
      <c r="C1304" s="107">
        <f ca="1"/>
        <v>13831.119999999997</v>
      </c>
      <c r="D1304" t="str">
        <f ca="1"/>
        <v>Acct  2 - Wells Fargo</v>
      </c>
    </row>
    <row r="1305" spans="1:4" x14ac:dyDescent="0.25">
      <c r="A1305" t="str">
        <f ca="1"/>
        <v>Amazon</v>
      </c>
      <c r="B1305" s="8">
        <f ca="1"/>
        <v>46577</v>
      </c>
      <c r="C1305" s="107">
        <f ca="1"/>
        <v>13831.119999999997</v>
      </c>
      <c r="D1305" t="str">
        <f ca="1"/>
        <v>Acct  2 - Wells Fargo</v>
      </c>
    </row>
    <row r="1306" spans="1:4" x14ac:dyDescent="0.25">
      <c r="A1306" t="str">
        <f ca="1"/>
        <v>Viso Go</v>
      </c>
      <c r="B1306" s="8">
        <f ca="1"/>
        <v>46579</v>
      </c>
      <c r="C1306" s="107">
        <f ca="1"/>
        <v>13831.119999999997</v>
      </c>
      <c r="D1306" t="str">
        <f ca="1"/>
        <v>Acct  2 - Wells Fargo</v>
      </c>
    </row>
    <row r="1307" spans="1:4" x14ac:dyDescent="0.25">
      <c r="A1307" t="str">
        <f ca="1"/>
        <v>Paycheck</v>
      </c>
      <c r="B1307" s="8">
        <f ca="1"/>
        <v>46584</v>
      </c>
      <c r="C1307" s="107">
        <f ca="1"/>
        <v>14291.119999999997</v>
      </c>
      <c r="D1307" t="str">
        <f ca="1"/>
        <v>Acct  2 - Wells Fargo</v>
      </c>
    </row>
    <row r="1308" spans="1:4" x14ac:dyDescent="0.25">
      <c r="A1308" t="str">
        <f ca="1"/>
        <v>Ameritas</v>
      </c>
      <c r="B1308" s="8">
        <f ca="1"/>
        <v>46584</v>
      </c>
      <c r="C1308" s="107">
        <f ca="1"/>
        <v>14291.119999999997</v>
      </c>
      <c r="D1308" t="str">
        <f ca="1"/>
        <v>Acct  2 - Wells Fargo</v>
      </c>
    </row>
    <row r="1309" spans="1:4" x14ac:dyDescent="0.25">
      <c r="A1309" t="str">
        <f ca="1"/>
        <v>Motorcycle</v>
      </c>
      <c r="B1309" s="8">
        <f ca="1"/>
        <v>46584</v>
      </c>
      <c r="C1309" s="107">
        <f ca="1"/>
        <v>14291.119999999997</v>
      </c>
      <c r="D1309" t="str">
        <f ca="1"/>
        <v>Acct  2 - Wells Fargo</v>
      </c>
    </row>
    <row r="1310" spans="1:4" x14ac:dyDescent="0.25">
      <c r="A1310" t="str">
        <f ca="1"/>
        <v>Groceries</v>
      </c>
      <c r="B1310" s="8">
        <f ca="1"/>
        <v>46585</v>
      </c>
      <c r="C1310" s="107">
        <f ca="1"/>
        <v>14091.119999999997</v>
      </c>
      <c r="D1310" t="str">
        <f ca="1"/>
        <v>Acct  2 - Wells Fargo</v>
      </c>
    </row>
    <row r="1311" spans="1:4" x14ac:dyDescent="0.25">
      <c r="A1311" t="str">
        <f ca="1"/>
        <v>Food &amp; Drinks</v>
      </c>
      <c r="B1311" s="8">
        <f ca="1"/>
        <v>46585</v>
      </c>
      <c r="C1311" s="107">
        <f ca="1"/>
        <v>13891.119999999997</v>
      </c>
      <c r="D1311" t="str">
        <f ca="1"/>
        <v>Acct  2 - Wells Fargo</v>
      </c>
    </row>
    <row r="1312" spans="1:4" x14ac:dyDescent="0.25">
      <c r="A1312" t="str">
        <f ca="1"/>
        <v>Netflix</v>
      </c>
      <c r="B1312" s="8">
        <f ca="1"/>
        <v>46588</v>
      </c>
      <c r="C1312" s="107">
        <f ca="1"/>
        <v>13891.119999999997</v>
      </c>
      <c r="D1312" t="str">
        <f ca="1"/>
        <v>Acct  2 - Wells Fargo</v>
      </c>
    </row>
    <row r="1313" spans="1:4" x14ac:dyDescent="0.25">
      <c r="A1313" t="str">
        <f ca="1"/>
        <v>Renters</v>
      </c>
      <c r="B1313" s="8">
        <f ca="1"/>
        <v>46589</v>
      </c>
      <c r="C1313" s="107">
        <f ca="1"/>
        <v>13891.119999999997</v>
      </c>
      <c r="D1313" t="str">
        <f ca="1"/>
        <v>Acct  2 - Wells Fargo</v>
      </c>
    </row>
    <row r="1314" spans="1:4" x14ac:dyDescent="0.25">
      <c r="A1314" t="str">
        <f ca="1"/>
        <v>Cese Transfer</v>
      </c>
      <c r="B1314" s="8">
        <f ca="1"/>
        <v>46593</v>
      </c>
      <c r="C1314" s="107">
        <f ca="1"/>
        <v>13891.119999999997</v>
      </c>
      <c r="D1314" t="str">
        <f ca="1"/>
        <v>Acct  2 - Wells Fargo</v>
      </c>
    </row>
    <row r="1315" spans="1:4" x14ac:dyDescent="0.25">
      <c r="A1315" t="str">
        <f ca="1"/>
        <v>Internet</v>
      </c>
      <c r="B1315" s="8">
        <f ca="1"/>
        <v>46594</v>
      </c>
      <c r="C1315" s="107">
        <f ca="1"/>
        <v>13891.119999999997</v>
      </c>
      <c r="D1315" t="str">
        <f ca="1"/>
        <v>Acct  2 - Wells Fargo</v>
      </c>
    </row>
    <row r="1316" spans="1:4" x14ac:dyDescent="0.25">
      <c r="A1316" t="str">
        <f ca="1"/>
        <v>Windsurf</v>
      </c>
      <c r="B1316" s="8">
        <f ca="1"/>
        <v>46594</v>
      </c>
      <c r="C1316" s="107">
        <f ca="1"/>
        <v>13891.119999999997</v>
      </c>
      <c r="D1316" t="str">
        <f ca="1"/>
        <v>Acct  2 - Wells Fargo</v>
      </c>
    </row>
    <row r="1317" spans="1:4" x14ac:dyDescent="0.25">
      <c r="A1317" t="str">
        <f ca="1"/>
        <v>Tidal</v>
      </c>
      <c r="B1317" s="8">
        <f ca="1"/>
        <v>46595</v>
      </c>
      <c r="C1317" s="107">
        <f ca="1"/>
        <v>13891.119999999997</v>
      </c>
      <c r="D1317" t="str">
        <f ca="1"/>
        <v>Acct  2 - Wells Fargo</v>
      </c>
    </row>
    <row r="1318" spans="1:4" x14ac:dyDescent="0.25">
      <c r="A1318" t="str">
        <f ca="1"/>
        <v>Costco Citi</v>
      </c>
      <c r="B1318" s="8">
        <f ca="1"/>
        <v>46596</v>
      </c>
      <c r="C1318" s="107">
        <f ca="1"/>
        <v>13891.119999999997</v>
      </c>
      <c r="D1318" t="str">
        <f ca="1"/>
        <v>Acct  2 - Wells Fargo</v>
      </c>
    </row>
    <row r="1319" spans="1:4" x14ac:dyDescent="0.25">
      <c r="A1319" t="str">
        <f ca="1"/>
        <v>Kulo Transfer</v>
      </c>
      <c r="B1319" s="8">
        <f ca="1"/>
        <v>46596</v>
      </c>
      <c r="C1319" s="107">
        <f ca="1"/>
        <v>13891.119999999997</v>
      </c>
      <c r="D1319" t="str">
        <f ca="1"/>
        <v>Acct  2 - Wells Fargo</v>
      </c>
    </row>
    <row r="1320" spans="1:4" x14ac:dyDescent="0.25">
      <c r="A1320" t="str">
        <f ca="1"/>
        <v>Kulo SDGE</v>
      </c>
      <c r="B1320" s="8">
        <f ca="1"/>
        <v>46596</v>
      </c>
      <c r="C1320" s="107">
        <f ca="1"/>
        <v>13891.119999999997</v>
      </c>
      <c r="D1320" t="str">
        <f ca="1"/>
        <v>Acct  2 - Wells Fargo</v>
      </c>
    </row>
    <row r="1321" spans="1:4" x14ac:dyDescent="0.25">
      <c r="A1321" t="str">
        <f ca="1"/>
        <v>SDGE</v>
      </c>
      <c r="B1321" s="8">
        <f ca="1"/>
        <v>46596</v>
      </c>
      <c r="C1321" s="107">
        <f ca="1"/>
        <v>13891.119999999997</v>
      </c>
      <c r="D1321" t="str">
        <f ca="1"/>
        <v>Acct  2 - Wells Fargo</v>
      </c>
    </row>
    <row r="1322" spans="1:4" x14ac:dyDescent="0.25">
      <c r="A1322" t="str">
        <f ca="1"/>
        <v>Prime Ad-Free</v>
      </c>
      <c r="B1322" s="8">
        <f ca="1"/>
        <v>46596</v>
      </c>
      <c r="C1322" s="107">
        <f ca="1"/>
        <v>13891.119999999997</v>
      </c>
      <c r="D1322" t="str">
        <f ca="1"/>
        <v>Acct  2 - Wells Fargo</v>
      </c>
    </row>
    <row r="1323" spans="1:4" x14ac:dyDescent="0.25">
      <c r="A1323" t="str">
        <f ca="1"/>
        <v>Paycheck</v>
      </c>
      <c r="B1323" s="8">
        <f ca="1"/>
        <v>46598</v>
      </c>
      <c r="C1323" s="107">
        <f ca="1"/>
        <v>14351.119999999997</v>
      </c>
      <c r="D1323" t="str">
        <f ca="1"/>
        <v>Acct  2 - Wells Fargo</v>
      </c>
    </row>
    <row r="1324" spans="1:4" x14ac:dyDescent="0.25">
      <c r="A1324" t="str">
        <f ca="1"/>
        <v>Ameritas</v>
      </c>
      <c r="B1324" s="8">
        <f ca="1"/>
        <v>46598</v>
      </c>
      <c r="C1324" s="107">
        <f ca="1"/>
        <v>14351.119999999997</v>
      </c>
      <c r="D1324" t="str">
        <f ca="1"/>
        <v>Acct  2 - Wells Fargo</v>
      </c>
    </row>
    <row r="1325" spans="1:4" x14ac:dyDescent="0.25">
      <c r="A1325" t="str">
        <f ca="1"/>
        <v>Groceries</v>
      </c>
      <c r="B1325" s="8">
        <f ca="1"/>
        <v>46599</v>
      </c>
      <c r="C1325" s="107">
        <f ca="1"/>
        <v>14151.119999999997</v>
      </c>
      <c r="D1325" t="str">
        <f ca="1"/>
        <v>Acct  2 - Wells Fargo</v>
      </c>
    </row>
    <row r="1326" spans="1:4" x14ac:dyDescent="0.25">
      <c r="A1326" t="str">
        <f ca="1"/>
        <v>Food &amp; Drinks</v>
      </c>
      <c r="B1326" s="8">
        <f ca="1"/>
        <v>46599</v>
      </c>
      <c r="C1326" s="107">
        <f ca="1"/>
        <v>13951.119999999997</v>
      </c>
      <c r="D1326" t="str">
        <f ca="1"/>
        <v>Acct  2 - Wells Fargo</v>
      </c>
    </row>
    <row r="1327" spans="1:4" x14ac:dyDescent="0.25">
      <c r="A1327" t="str">
        <f ca="1"/>
        <v>Disability</v>
      </c>
      <c r="B1327" s="8">
        <f ca="1"/>
        <v>46600</v>
      </c>
      <c r="C1327" s="107">
        <f ca="1"/>
        <v>14307.779999999997</v>
      </c>
      <c r="D1327" t="str">
        <f ca="1"/>
        <v>Acct  2 - Wells Fargo</v>
      </c>
    </row>
    <row r="1328" spans="1:4" x14ac:dyDescent="0.25">
      <c r="A1328" t="str">
        <f ca="1"/>
        <v>Kulo Rent</v>
      </c>
      <c r="B1328" s="8">
        <f ca="1"/>
        <v>46600</v>
      </c>
      <c r="C1328" s="107">
        <f ca="1"/>
        <v>14307.779999999997</v>
      </c>
      <c r="D1328" t="str">
        <f ca="1"/>
        <v>Acct  2 - Wells Fargo</v>
      </c>
    </row>
    <row r="1329" spans="1:4" x14ac:dyDescent="0.25">
      <c r="A1329" t="str">
        <f ca="1"/>
        <v>Rent</v>
      </c>
      <c r="B1329" s="8">
        <f ca="1"/>
        <v>46600</v>
      </c>
      <c r="C1329" s="107">
        <f ca="1"/>
        <v>14307.779999999997</v>
      </c>
      <c r="D1329" t="str">
        <f ca="1"/>
        <v>Acct  2 - Wells Fargo</v>
      </c>
    </row>
    <row r="1330" spans="1:4" x14ac:dyDescent="0.25">
      <c r="A1330" t="str">
        <f ca="1"/>
        <v>Visa Platinum</v>
      </c>
      <c r="B1330" s="8">
        <f ca="1"/>
        <v>46602</v>
      </c>
      <c r="C1330" s="107">
        <f ca="1"/>
        <v>14307.779999999997</v>
      </c>
      <c r="D1330" t="str">
        <f ca="1"/>
        <v>Acct  2 - Wells Fargo</v>
      </c>
    </row>
    <row r="1331" spans="1:4" x14ac:dyDescent="0.25">
      <c r="A1331" t="str">
        <f ca="1"/>
        <v>Kulo Internet</v>
      </c>
      <c r="B1331" s="8">
        <f ca="1"/>
        <v>46604</v>
      </c>
      <c r="C1331" s="107">
        <f ca="1"/>
        <v>14307.779999999997</v>
      </c>
      <c r="D1331" t="str">
        <f ca="1"/>
        <v>Acct  2 - Wells Fargo</v>
      </c>
    </row>
    <row r="1332" spans="1:4" x14ac:dyDescent="0.25">
      <c r="A1332" t="str">
        <f ca="1"/>
        <v>Cese Phone</v>
      </c>
      <c r="B1332" s="8">
        <f ca="1"/>
        <v>46604</v>
      </c>
      <c r="C1332" s="107">
        <f ca="1"/>
        <v>14307.779999999997</v>
      </c>
      <c r="D1332" t="str">
        <f ca="1"/>
        <v>Acct  2 - Wells Fargo</v>
      </c>
    </row>
    <row r="1333" spans="1:4" x14ac:dyDescent="0.25">
      <c r="A1333" t="str">
        <f ca="1"/>
        <v>Phone</v>
      </c>
      <c r="B1333" s="8">
        <f ca="1"/>
        <v>46604</v>
      </c>
      <c r="C1333" s="107">
        <f ca="1"/>
        <v>14307.779999999997</v>
      </c>
      <c r="D1333" t="str">
        <f ca="1"/>
        <v>Acct  2 - Wells Fargo</v>
      </c>
    </row>
    <row r="1334" spans="1:4" x14ac:dyDescent="0.25">
      <c r="A1334" t="str">
        <f ca="1"/>
        <v>Sony</v>
      </c>
      <c r="B1334" s="8">
        <f ca="1"/>
        <v>46607</v>
      </c>
      <c r="C1334" s="107">
        <f ca="1"/>
        <v>14307.779999999997</v>
      </c>
      <c r="D1334" t="str">
        <f ca="1"/>
        <v>Acct  2 - Wells Fargo</v>
      </c>
    </row>
    <row r="1335" spans="1:4" x14ac:dyDescent="0.25">
      <c r="A1335" t="str">
        <f ca="1"/>
        <v>Phone Insurance</v>
      </c>
      <c r="B1335" s="8">
        <f ca="1"/>
        <v>46607</v>
      </c>
      <c r="C1335" s="107">
        <f ca="1"/>
        <v>14307.779999999997</v>
      </c>
      <c r="D1335" t="str">
        <f ca="1"/>
        <v>Acct  2 - Wells Fargo</v>
      </c>
    </row>
    <row r="1336" spans="1:4" x14ac:dyDescent="0.25">
      <c r="A1336" t="str">
        <f ca="1"/>
        <v>Amazon</v>
      </c>
      <c r="B1336" s="8">
        <f ca="1"/>
        <v>46608</v>
      </c>
      <c r="C1336" s="107">
        <f ca="1"/>
        <v>14307.779999999997</v>
      </c>
      <c r="D1336" t="str">
        <f ca="1"/>
        <v>Acct  2 - Wells Fargo</v>
      </c>
    </row>
    <row r="1337" spans="1:4" x14ac:dyDescent="0.25">
      <c r="A1337" t="str">
        <f ca="1"/>
        <v>Viso Go</v>
      </c>
      <c r="B1337" s="8">
        <f ca="1"/>
        <v>46610</v>
      </c>
      <c r="C1337" s="107">
        <f ca="1"/>
        <v>14307.779999999997</v>
      </c>
      <c r="D1337" t="str">
        <f ca="1"/>
        <v>Acct  2 - Wells Fargo</v>
      </c>
    </row>
    <row r="1338" spans="1:4" x14ac:dyDescent="0.25">
      <c r="A1338" t="str">
        <f ca="1"/>
        <v>Paycheck</v>
      </c>
      <c r="B1338" s="8">
        <f ca="1"/>
        <v>46612</v>
      </c>
      <c r="C1338" s="107">
        <f ca="1"/>
        <v>14767.779999999997</v>
      </c>
      <c r="D1338" t="str">
        <f ca="1"/>
        <v>Acct  2 - Wells Fargo</v>
      </c>
    </row>
    <row r="1339" spans="1:4" x14ac:dyDescent="0.25">
      <c r="A1339" t="str">
        <f ca="1"/>
        <v>Ameritas</v>
      </c>
      <c r="B1339" s="8">
        <f ca="1"/>
        <v>46612</v>
      </c>
      <c r="C1339" s="107">
        <f ca="1"/>
        <v>14767.779999999997</v>
      </c>
      <c r="D1339" t="str">
        <f ca="1"/>
        <v>Acct  2 - Wells Fargo</v>
      </c>
    </row>
    <row r="1340" spans="1:4" x14ac:dyDescent="0.25">
      <c r="A1340" t="str">
        <f ca="1"/>
        <v>Groceries</v>
      </c>
      <c r="B1340" s="8">
        <f ca="1"/>
        <v>46613</v>
      </c>
      <c r="C1340" s="107">
        <f ca="1"/>
        <v>14567.779999999997</v>
      </c>
      <c r="D1340" t="str">
        <f ca="1"/>
        <v>Acct  2 - Wells Fargo</v>
      </c>
    </row>
    <row r="1341" spans="1:4" x14ac:dyDescent="0.25">
      <c r="A1341" t="str">
        <f ca="1"/>
        <v>Food &amp; Drinks</v>
      </c>
      <c r="B1341" s="8">
        <f ca="1"/>
        <v>46613</v>
      </c>
      <c r="C1341" s="107">
        <f ca="1"/>
        <v>14367.779999999997</v>
      </c>
      <c r="D1341" t="str">
        <f ca="1"/>
        <v>Acct  2 - Wells Fargo</v>
      </c>
    </row>
    <row r="1342" spans="1:4" x14ac:dyDescent="0.25">
      <c r="A1342" t="str">
        <f ca="1"/>
        <v>Motorcycle</v>
      </c>
      <c r="B1342" s="8">
        <f ca="1"/>
        <v>46615</v>
      </c>
      <c r="C1342" s="107">
        <f ca="1"/>
        <v>14367.779999999997</v>
      </c>
      <c r="D1342" t="str">
        <f ca="1"/>
        <v>Acct  2 - Wells Fargo</v>
      </c>
    </row>
    <row r="1343" spans="1:4" x14ac:dyDescent="0.25">
      <c r="A1343" t="str">
        <f ca="1"/>
        <v>Netflix</v>
      </c>
      <c r="B1343" s="8">
        <f ca="1"/>
        <v>46619</v>
      </c>
      <c r="C1343" s="107">
        <f ca="1"/>
        <v>14367.779999999997</v>
      </c>
      <c r="D1343" t="str">
        <f ca="1"/>
        <v>Acct  2 - Wells Fargo</v>
      </c>
    </row>
    <row r="1344" spans="1:4" x14ac:dyDescent="0.25">
      <c r="A1344" t="str">
        <f ca="1"/>
        <v>Renters</v>
      </c>
      <c r="B1344" s="8">
        <f ca="1"/>
        <v>46620</v>
      </c>
      <c r="C1344" s="107">
        <f ca="1"/>
        <v>14367.779999999997</v>
      </c>
      <c r="D1344" t="str">
        <f ca="1"/>
        <v>Acct  2 - Wells Fargo</v>
      </c>
    </row>
    <row r="1345" spans="1:4" x14ac:dyDescent="0.25">
      <c r="A1345" t="str">
        <f ca="1"/>
        <v>Cese Transfer</v>
      </c>
      <c r="B1345" s="8">
        <f ca="1"/>
        <v>46624</v>
      </c>
      <c r="C1345" s="107">
        <f ca="1"/>
        <v>14367.779999999997</v>
      </c>
      <c r="D1345" t="str">
        <f ca="1"/>
        <v>Acct  2 - Wells Fargo</v>
      </c>
    </row>
    <row r="1346" spans="1:4" x14ac:dyDescent="0.25">
      <c r="A1346" t="str">
        <f ca="1"/>
        <v>Internet</v>
      </c>
      <c r="B1346" s="8">
        <f ca="1"/>
        <v>46625</v>
      </c>
      <c r="C1346" s="107">
        <f ca="1"/>
        <v>14367.779999999997</v>
      </c>
      <c r="D1346" t="str">
        <f ca="1"/>
        <v>Acct  2 - Wells Fargo</v>
      </c>
    </row>
    <row r="1347" spans="1:4" x14ac:dyDescent="0.25">
      <c r="A1347" t="str">
        <f ca="1"/>
        <v>Windsurf</v>
      </c>
      <c r="B1347" s="8">
        <f ca="1"/>
        <v>46625</v>
      </c>
      <c r="C1347" s="107">
        <f ca="1"/>
        <v>14367.779999999997</v>
      </c>
      <c r="D1347" t="str">
        <f ca="1"/>
        <v>Acct  2 - Wells Fargo</v>
      </c>
    </row>
    <row r="1348" spans="1:4" x14ac:dyDescent="0.25">
      <c r="A1348" t="str">
        <f ca="1"/>
        <v>Paycheck</v>
      </c>
      <c r="B1348" s="8">
        <f ca="1"/>
        <v>46626</v>
      </c>
      <c r="C1348" s="107">
        <f ca="1"/>
        <v>14827.779999999997</v>
      </c>
      <c r="D1348" t="str">
        <f ca="1"/>
        <v>Acct  2 - Wells Fargo</v>
      </c>
    </row>
    <row r="1349" spans="1:4" x14ac:dyDescent="0.25">
      <c r="A1349" t="str">
        <f ca="1"/>
        <v>Ameritas</v>
      </c>
      <c r="B1349" s="8">
        <f ca="1"/>
        <v>46626</v>
      </c>
      <c r="C1349" s="107">
        <f ca="1"/>
        <v>14827.779999999997</v>
      </c>
      <c r="D1349" t="str">
        <f ca="1"/>
        <v>Acct  2 - Wells Fargo</v>
      </c>
    </row>
    <row r="1350" spans="1:4" x14ac:dyDescent="0.25">
      <c r="A1350" t="str">
        <f ca="1"/>
        <v>Tidal</v>
      </c>
      <c r="B1350" s="8">
        <f ca="1"/>
        <v>46626</v>
      </c>
      <c r="C1350" s="107">
        <f ca="1"/>
        <v>14827.779999999997</v>
      </c>
      <c r="D1350" t="str">
        <f ca="1"/>
        <v>Acct  2 - Wells Fargo</v>
      </c>
    </row>
    <row r="1351" spans="1:4" x14ac:dyDescent="0.25">
      <c r="A1351" t="str">
        <f ca="1"/>
        <v>Costco Citi</v>
      </c>
      <c r="B1351" s="8">
        <f ca="1"/>
        <v>46627</v>
      </c>
      <c r="C1351" s="107">
        <f ca="1"/>
        <v>14827.779999999997</v>
      </c>
      <c r="D1351" t="str">
        <f ca="1"/>
        <v>Acct  2 - Wells Fargo</v>
      </c>
    </row>
    <row r="1352" spans="1:4" x14ac:dyDescent="0.25">
      <c r="A1352" t="str">
        <f ca="1"/>
        <v>Kulo Transfer</v>
      </c>
      <c r="B1352" s="8">
        <f ca="1"/>
        <v>46627</v>
      </c>
      <c r="C1352" s="107">
        <f ca="1"/>
        <v>14827.779999999997</v>
      </c>
      <c r="D1352" t="str">
        <f ca="1"/>
        <v>Acct  2 - Wells Fargo</v>
      </c>
    </row>
    <row r="1353" spans="1:4" x14ac:dyDescent="0.25">
      <c r="A1353" t="str">
        <f ca="1"/>
        <v>Kulo SDGE</v>
      </c>
      <c r="B1353" s="8">
        <f ca="1"/>
        <v>46627</v>
      </c>
      <c r="C1353" s="107">
        <f ca="1"/>
        <v>14827.779999999997</v>
      </c>
      <c r="D1353" t="str">
        <f ca="1"/>
        <v>Acct  2 - Wells Fargo</v>
      </c>
    </row>
    <row r="1354" spans="1:4" x14ac:dyDescent="0.25">
      <c r="A1354" t="str">
        <f ca="1"/>
        <v>Groceries</v>
      </c>
      <c r="B1354" s="8">
        <f ca="1"/>
        <v>46627</v>
      </c>
      <c r="C1354" s="107">
        <f ca="1"/>
        <v>14627.779999999997</v>
      </c>
      <c r="D1354" t="str">
        <f ca="1"/>
        <v>Acct  2 - Wells Fargo</v>
      </c>
    </row>
    <row r="1355" spans="1:4" x14ac:dyDescent="0.25">
      <c r="A1355" t="str">
        <f ca="1"/>
        <v>Food &amp; Drinks</v>
      </c>
      <c r="B1355" s="8">
        <f ca="1"/>
        <v>46627</v>
      </c>
      <c r="C1355" s="107">
        <f ca="1"/>
        <v>14427.779999999997</v>
      </c>
      <c r="D1355" t="str">
        <f ca="1"/>
        <v>Acct  2 - Wells Fargo</v>
      </c>
    </row>
    <row r="1356" spans="1:4" x14ac:dyDescent="0.25">
      <c r="A1356" t="str">
        <f ca="1"/>
        <v>SDGE</v>
      </c>
      <c r="B1356" s="8">
        <f ca="1"/>
        <v>46627</v>
      </c>
      <c r="C1356" s="107">
        <f ca="1"/>
        <v>14427.779999999997</v>
      </c>
      <c r="D1356" t="str">
        <f ca="1"/>
        <v>Acct  2 - Wells Fargo</v>
      </c>
    </row>
    <row r="1357" spans="1:4" x14ac:dyDescent="0.25">
      <c r="A1357" t="str">
        <f ca="1"/>
        <v>Prime Ad-Free</v>
      </c>
      <c r="B1357" s="8">
        <f ca="1"/>
        <v>46627</v>
      </c>
      <c r="C1357" s="107">
        <f ca="1"/>
        <v>14427.779999999997</v>
      </c>
      <c r="D1357" t="str">
        <f ca="1"/>
        <v>Acct  2 - Wells Fargo</v>
      </c>
    </row>
    <row r="1358" spans="1:4" x14ac:dyDescent="0.25">
      <c r="A1358" t="str">
        <f ca="1"/>
        <v>Disability</v>
      </c>
      <c r="B1358" s="8">
        <f ca="1"/>
        <v>46631</v>
      </c>
      <c r="C1358" s="107">
        <f ca="1"/>
        <v>14784.439999999997</v>
      </c>
      <c r="D1358" t="str">
        <f ca="1"/>
        <v>Acct  2 - Wells Fargo</v>
      </c>
    </row>
    <row r="1359" spans="1:4" x14ac:dyDescent="0.25">
      <c r="A1359" t="str">
        <f ca="1"/>
        <v>Kulo Rent</v>
      </c>
      <c r="B1359" s="8">
        <f ca="1"/>
        <v>46631</v>
      </c>
      <c r="C1359" s="107">
        <f ca="1"/>
        <v>14784.439999999997</v>
      </c>
      <c r="D1359" t="str">
        <f ca="1"/>
        <v>Acct  2 - Wells Fargo</v>
      </c>
    </row>
    <row r="1360" spans="1:4" x14ac:dyDescent="0.25">
      <c r="A1360" t="str">
        <f ca="1"/>
        <v>Rent</v>
      </c>
      <c r="B1360" s="8">
        <f ca="1"/>
        <v>46631</v>
      </c>
      <c r="C1360" s="107">
        <f ca="1"/>
        <v>14784.439999999997</v>
      </c>
      <c r="D1360" t="str">
        <f ca="1"/>
        <v>Acct  2 - Wells Fargo</v>
      </c>
    </row>
    <row r="1361" spans="1:4" x14ac:dyDescent="0.25">
      <c r="A1361" t="str">
        <f ca="1"/>
        <v>Visa Platinum</v>
      </c>
      <c r="B1361" s="8">
        <f ca="1"/>
        <v>46633</v>
      </c>
      <c r="C1361" s="107">
        <f ca="1"/>
        <v>14784.439999999997</v>
      </c>
      <c r="D1361" t="str">
        <f ca="1"/>
        <v>Acct  2 - Wells Fargo</v>
      </c>
    </row>
    <row r="1362" spans="1:4" x14ac:dyDescent="0.25">
      <c r="A1362" t="str">
        <f ca="1"/>
        <v>Kulo Internet</v>
      </c>
      <c r="B1362" s="8">
        <f ca="1"/>
        <v>46635</v>
      </c>
      <c r="C1362" s="107">
        <f ca="1"/>
        <v>14784.439999999997</v>
      </c>
      <c r="D1362" t="str">
        <f ca="1"/>
        <v>Acct  2 - Wells Fargo</v>
      </c>
    </row>
    <row r="1363" spans="1:4" x14ac:dyDescent="0.25">
      <c r="A1363" t="str">
        <f ca="1"/>
        <v>Cese Phone</v>
      </c>
      <c r="B1363" s="8">
        <f ca="1"/>
        <v>46635</v>
      </c>
      <c r="C1363" s="107">
        <f ca="1"/>
        <v>14784.439999999997</v>
      </c>
      <c r="D1363" t="str">
        <f ca="1"/>
        <v>Acct  2 - Wells Fargo</v>
      </c>
    </row>
    <row r="1364" spans="1:4" x14ac:dyDescent="0.25">
      <c r="A1364" t="str">
        <f ca="1"/>
        <v>Phone</v>
      </c>
      <c r="B1364" s="8">
        <f ca="1"/>
        <v>46635</v>
      </c>
      <c r="C1364" s="107">
        <f ca="1"/>
        <v>14784.439999999997</v>
      </c>
      <c r="D1364" t="str">
        <f ca="1"/>
        <v>Acct  2 - Wells Fargo</v>
      </c>
    </row>
    <row r="1365" spans="1:4" x14ac:dyDescent="0.25">
      <c r="A1365" t="str">
        <f ca="1"/>
        <v>Sony</v>
      </c>
      <c r="B1365" s="8">
        <f ca="1"/>
        <v>46638</v>
      </c>
      <c r="C1365" s="107">
        <f ca="1"/>
        <v>14784.439999999997</v>
      </c>
      <c r="D1365" t="str">
        <f ca="1"/>
        <v>Acct  2 - Wells Fargo</v>
      </c>
    </row>
    <row r="1366" spans="1:4" x14ac:dyDescent="0.25">
      <c r="A1366" t="str">
        <f ca="1"/>
        <v>Phone Insurance</v>
      </c>
      <c r="B1366" s="8">
        <f ca="1"/>
        <v>46638</v>
      </c>
      <c r="C1366" s="107">
        <f ca="1"/>
        <v>14784.439999999997</v>
      </c>
      <c r="D1366" t="str">
        <f ca="1"/>
        <v>Acct  2 - Wells Fargo</v>
      </c>
    </row>
    <row r="1367" spans="1:4" x14ac:dyDescent="0.25">
      <c r="A1367" t="str">
        <f ca="1"/>
        <v>Amazon</v>
      </c>
      <c r="B1367" s="8">
        <f ca="1"/>
        <v>46639</v>
      </c>
      <c r="C1367" s="107">
        <f ca="1"/>
        <v>14784.439999999997</v>
      </c>
      <c r="D1367" t="str">
        <f ca="1"/>
        <v>Acct  2 - Wells Fargo</v>
      </c>
    </row>
    <row r="1368" spans="1:4" x14ac:dyDescent="0.25">
      <c r="A1368" t="str">
        <f ca="1"/>
        <v>Paycheck</v>
      </c>
      <c r="B1368" s="8">
        <f ca="1"/>
        <v>46640</v>
      </c>
      <c r="C1368" s="107">
        <f ca="1"/>
        <v>15244.439999999997</v>
      </c>
      <c r="D1368" t="str">
        <f ca="1"/>
        <v>Acct  2 - Wells Fargo</v>
      </c>
    </row>
    <row r="1369" spans="1:4" x14ac:dyDescent="0.25">
      <c r="A1369" t="str">
        <f ca="1"/>
        <v>Ameritas</v>
      </c>
      <c r="B1369" s="8">
        <f ca="1"/>
        <v>46640</v>
      </c>
      <c r="C1369" s="107">
        <f ca="1"/>
        <v>15244.439999999997</v>
      </c>
      <c r="D1369" t="str">
        <f ca="1"/>
        <v>Acct  2 - Wells Fargo</v>
      </c>
    </row>
    <row r="1370" spans="1:4" x14ac:dyDescent="0.25">
      <c r="A1370" t="str">
        <f ca="1"/>
        <v>Viso Go</v>
      </c>
      <c r="B1370" s="8">
        <f ca="1"/>
        <v>46641</v>
      </c>
      <c r="C1370" s="107">
        <f ca="1"/>
        <v>15244.439999999997</v>
      </c>
      <c r="D1370" t="str">
        <f ca="1"/>
        <v>Acct  2 - Wells Fargo</v>
      </c>
    </row>
    <row r="1371" spans="1:4" x14ac:dyDescent="0.25">
      <c r="A1371" t="str">
        <f ca="1"/>
        <v>Groceries</v>
      </c>
      <c r="B1371" s="8">
        <f ca="1"/>
        <v>46641</v>
      </c>
      <c r="C1371" s="107">
        <f ca="1"/>
        <v>15044.439999999997</v>
      </c>
      <c r="D1371" t="str">
        <f ca="1"/>
        <v>Acct  2 - Wells Fargo</v>
      </c>
    </row>
    <row r="1372" spans="1:4" x14ac:dyDescent="0.25">
      <c r="A1372" t="str">
        <f ca="1"/>
        <v>Food &amp; Drinks</v>
      </c>
      <c r="B1372" s="8">
        <f ca="1"/>
        <v>46641</v>
      </c>
      <c r="C1372" s="107">
        <f ca="1"/>
        <v>14844.439999999997</v>
      </c>
      <c r="D1372" t="str">
        <f ca="1"/>
        <v>Acct  2 - Wells Fargo</v>
      </c>
    </row>
    <row r="1373" spans="1:4" x14ac:dyDescent="0.25">
      <c r="A1373" t="str">
        <f ca="1"/>
        <v>Motorcycle</v>
      </c>
      <c r="B1373" s="8">
        <f ca="1"/>
        <v>46646</v>
      </c>
      <c r="C1373" s="107">
        <f ca="1"/>
        <v>14844.439999999997</v>
      </c>
      <c r="D1373" t="str">
        <f ca="1"/>
        <v>Acct  2 - Wells Fargo</v>
      </c>
    </row>
    <row r="1374" spans="1:4" x14ac:dyDescent="0.25">
      <c r="A1374" t="str">
        <f ca="1"/>
        <v>Netflix</v>
      </c>
      <c r="B1374" s="8">
        <f ca="1"/>
        <v>46650</v>
      </c>
      <c r="C1374" s="107">
        <f ca="1"/>
        <v>14844.439999999997</v>
      </c>
      <c r="D1374" t="str">
        <f ca="1"/>
        <v>Acct  2 - Wells Fargo</v>
      </c>
    </row>
    <row r="1375" spans="1:4" x14ac:dyDescent="0.25">
      <c r="A1375" t="str">
        <f ca="1"/>
        <v>Renters</v>
      </c>
      <c r="B1375" s="8">
        <f ca="1"/>
        <v>46651</v>
      </c>
      <c r="C1375" s="107">
        <f ca="1"/>
        <v>14844.439999999997</v>
      </c>
      <c r="D1375" t="str">
        <f ca="1"/>
        <v>Acct  2 - Wells Fargo</v>
      </c>
    </row>
    <row r="1376" spans="1:4" x14ac:dyDescent="0.25">
      <c r="A1376" t="str">
        <f ca="1"/>
        <v>Paycheck</v>
      </c>
      <c r="B1376" s="8">
        <f ca="1"/>
        <v>46654</v>
      </c>
      <c r="C1376" s="107">
        <f ca="1"/>
        <v>15304.439999999997</v>
      </c>
      <c r="D1376" t="str">
        <f ca="1"/>
        <v>Acct  2 - Wells Fargo</v>
      </c>
    </row>
    <row r="1377" spans="1:4" x14ac:dyDescent="0.25">
      <c r="A1377" t="str">
        <f ca="1"/>
        <v>Ameritas</v>
      </c>
      <c r="B1377" s="8">
        <f ca="1"/>
        <v>46654</v>
      </c>
      <c r="C1377" s="107">
        <f ca="1"/>
        <v>15304.439999999997</v>
      </c>
      <c r="D1377" t="str">
        <f ca="1"/>
        <v>Acct  2 - Wells Fargo</v>
      </c>
    </row>
    <row r="1378" spans="1:4" x14ac:dyDescent="0.25">
      <c r="A1378" t="str">
        <f ca="1"/>
        <v>Cese Transfer</v>
      </c>
      <c r="B1378" s="8">
        <f ca="1"/>
        <v>46655</v>
      </c>
      <c r="C1378" s="107">
        <f ca="1"/>
        <v>15304.439999999997</v>
      </c>
      <c r="D1378" t="str">
        <f ca="1"/>
        <v>Acct  2 - Wells Fargo</v>
      </c>
    </row>
    <row r="1379" spans="1:4" x14ac:dyDescent="0.25">
      <c r="A1379" t="str">
        <f ca="1"/>
        <v>Groceries</v>
      </c>
      <c r="B1379" s="8">
        <f ca="1"/>
        <v>46655</v>
      </c>
      <c r="C1379" s="107">
        <f ca="1"/>
        <v>15104.439999999997</v>
      </c>
      <c r="D1379" t="str">
        <f ca="1"/>
        <v>Acct  2 - Wells Fargo</v>
      </c>
    </row>
    <row r="1380" spans="1:4" x14ac:dyDescent="0.25">
      <c r="A1380" t="str">
        <f ca="1"/>
        <v>Food &amp; Drinks</v>
      </c>
      <c r="B1380" s="8">
        <f ca="1"/>
        <v>46655</v>
      </c>
      <c r="C1380" s="107">
        <f ca="1"/>
        <v>14904.439999999997</v>
      </c>
      <c r="D1380" t="str">
        <f ca="1"/>
        <v>Acct  2 - Wells Fargo</v>
      </c>
    </row>
    <row r="1381" spans="1:4" x14ac:dyDescent="0.25">
      <c r="A1381" t="str">
        <f ca="1"/>
        <v>Internet</v>
      </c>
      <c r="B1381" s="8">
        <f ca="1"/>
        <v>46656</v>
      </c>
      <c r="C1381" s="107">
        <f ca="1"/>
        <v>14904.439999999997</v>
      </c>
      <c r="D1381" t="str">
        <f ca="1"/>
        <v>Acct  2 - Wells Fargo</v>
      </c>
    </row>
    <row r="1382" spans="1:4" x14ac:dyDescent="0.25">
      <c r="A1382" t="str">
        <f ca="1"/>
        <v>Windsurf</v>
      </c>
      <c r="B1382" s="8">
        <f ca="1"/>
        <v>46656</v>
      </c>
      <c r="C1382" s="107">
        <f ca="1"/>
        <v>14904.439999999997</v>
      </c>
      <c r="D1382" t="str">
        <f ca="1"/>
        <v>Acct  2 - Wells Fargo</v>
      </c>
    </row>
    <row r="1383" spans="1:4" x14ac:dyDescent="0.25">
      <c r="A1383" t="str">
        <f ca="1"/>
        <v>Tidal</v>
      </c>
      <c r="B1383" s="8">
        <f ca="1"/>
        <v>46657</v>
      </c>
      <c r="C1383" s="107">
        <f ca="1"/>
        <v>14904.439999999997</v>
      </c>
      <c r="D1383" t="str">
        <f ca="1"/>
        <v>Acct  2 - Wells Fargo</v>
      </c>
    </row>
    <row r="1384" spans="1:4" x14ac:dyDescent="0.25">
      <c r="A1384" t="str">
        <f ca="1"/>
        <v>Costco Citi</v>
      </c>
      <c r="B1384" s="8">
        <f ca="1"/>
        <v>46658</v>
      </c>
      <c r="C1384" s="107">
        <f ca="1"/>
        <v>14904.439999999997</v>
      </c>
      <c r="D1384" t="str">
        <f ca="1"/>
        <v>Acct  2 - Wells Fargo</v>
      </c>
    </row>
    <row r="1385" spans="1:4" x14ac:dyDescent="0.25">
      <c r="A1385" t="str">
        <f ca="1"/>
        <v>Kulo Transfer</v>
      </c>
      <c r="B1385" s="8">
        <f ca="1"/>
        <v>46658</v>
      </c>
      <c r="C1385" s="107">
        <f ca="1"/>
        <v>14904.439999999997</v>
      </c>
      <c r="D1385" t="str">
        <f ca="1"/>
        <v>Acct  2 - Wells Fargo</v>
      </c>
    </row>
    <row r="1386" spans="1:4" x14ac:dyDescent="0.25">
      <c r="A1386" t="str">
        <f ca="1"/>
        <v>Kulo SDGE</v>
      </c>
      <c r="B1386" s="8">
        <f ca="1"/>
        <v>46658</v>
      </c>
      <c r="C1386" s="107">
        <f ca="1"/>
        <v>14904.439999999997</v>
      </c>
      <c r="D1386" t="str">
        <f ca="1"/>
        <v>Acct  2 - Wells Fargo</v>
      </c>
    </row>
    <row r="1387" spans="1:4" x14ac:dyDescent="0.25">
      <c r="A1387" t="str">
        <f ca="1"/>
        <v>SDGE</v>
      </c>
      <c r="B1387" s="8">
        <f ca="1"/>
        <v>46658</v>
      </c>
      <c r="C1387" s="107">
        <f ca="1"/>
        <v>14904.439999999997</v>
      </c>
      <c r="D1387" t="str">
        <f ca="1"/>
        <v>Acct  2 - Wells Fargo</v>
      </c>
    </row>
    <row r="1388" spans="1:4" x14ac:dyDescent="0.25">
      <c r="A1388" t="str">
        <f ca="1"/>
        <v>Prime Ad-Free</v>
      </c>
      <c r="B1388" s="8">
        <f ca="1"/>
        <v>46658</v>
      </c>
      <c r="C1388" s="107">
        <f ca="1"/>
        <v>14904.439999999997</v>
      </c>
      <c r="D1388" t="str">
        <f ca="1"/>
        <v>Acct  2 - Wells Fargo</v>
      </c>
    </row>
    <row r="1389" spans="1:4" x14ac:dyDescent="0.25">
      <c r="A1389" t="str">
        <f ca="1"/>
        <v>Disability</v>
      </c>
      <c r="B1389" s="8">
        <f ca="1"/>
        <v>46661</v>
      </c>
      <c r="C1389" s="107">
        <f ca="1"/>
        <v>15261.099999999997</v>
      </c>
      <c r="D1389" t="str">
        <f ca="1"/>
        <v>Acct  2 - Wells Fargo</v>
      </c>
    </row>
    <row r="1390" spans="1:4" x14ac:dyDescent="0.25">
      <c r="A1390" t="str">
        <f ca="1"/>
        <v>Kulo Rent</v>
      </c>
      <c r="B1390" s="8">
        <f ca="1"/>
        <v>46661</v>
      </c>
      <c r="C1390" s="107">
        <f ca="1"/>
        <v>15261.099999999997</v>
      </c>
      <c r="D1390" t="str">
        <f ca="1"/>
        <v>Acct  2 - Wells Fargo</v>
      </c>
    </row>
    <row r="1391" spans="1:4" x14ac:dyDescent="0.25">
      <c r="A1391" t="str">
        <f ca="1"/>
        <v>Rent</v>
      </c>
      <c r="B1391" s="8">
        <f ca="1"/>
        <v>46661</v>
      </c>
      <c r="C1391" s="107">
        <f ca="1"/>
        <v>15261.099999999997</v>
      </c>
      <c r="D1391" t="str">
        <f ca="1"/>
        <v>Acct  2 - Wells Fargo</v>
      </c>
    </row>
    <row r="1392" spans="1:4" x14ac:dyDescent="0.25">
      <c r="A1392" t="str">
        <f ca="1"/>
        <v>Visa Platinum</v>
      </c>
      <c r="B1392" s="8">
        <f ca="1"/>
        <v>46663</v>
      </c>
      <c r="C1392" s="107">
        <f ca="1"/>
        <v>15261.099999999997</v>
      </c>
      <c r="D1392" t="str">
        <f ca="1"/>
        <v>Acct  2 - Wells Fargo</v>
      </c>
    </row>
    <row r="1393" spans="1:4" x14ac:dyDescent="0.25">
      <c r="A1393" t="str">
        <f ca="1"/>
        <v>Kulo Internet</v>
      </c>
      <c r="B1393" s="8">
        <f ca="1"/>
        <v>46665</v>
      </c>
      <c r="C1393" s="107">
        <f ca="1"/>
        <v>15261.099999999997</v>
      </c>
      <c r="D1393" t="str">
        <f ca="1"/>
        <v>Acct  2 - Wells Fargo</v>
      </c>
    </row>
    <row r="1394" spans="1:4" x14ac:dyDescent="0.25">
      <c r="A1394" t="str">
        <f ca="1"/>
        <v>Cese Phone</v>
      </c>
      <c r="B1394" s="8">
        <f ca="1"/>
        <v>46665</v>
      </c>
      <c r="C1394" s="107">
        <f ca="1"/>
        <v>15261.099999999997</v>
      </c>
      <c r="D1394" t="str">
        <f ca="1"/>
        <v>Acct  2 - Wells Fargo</v>
      </c>
    </row>
    <row r="1395" spans="1:4" x14ac:dyDescent="0.25">
      <c r="A1395" t="str">
        <f ca="1"/>
        <v>Phone</v>
      </c>
      <c r="B1395" s="8">
        <f ca="1"/>
        <v>46665</v>
      </c>
      <c r="C1395" s="107">
        <f ca="1"/>
        <v>15261.099999999997</v>
      </c>
      <c r="D1395" t="str">
        <f ca="1"/>
        <v>Acct  2 - Wells Fargo</v>
      </c>
    </row>
    <row r="1396" spans="1:4" x14ac:dyDescent="0.25">
      <c r="A1396" t="str">
        <f ca="1"/>
        <v>Paycheck</v>
      </c>
      <c r="B1396" s="8">
        <f ca="1"/>
        <v>46668</v>
      </c>
      <c r="C1396" s="107">
        <f ca="1"/>
        <v>15721.099999999997</v>
      </c>
      <c r="D1396" t="str">
        <f ca="1"/>
        <v>Acct  2 - Wells Fargo</v>
      </c>
    </row>
    <row r="1397" spans="1:4" x14ac:dyDescent="0.25">
      <c r="A1397" t="str">
        <f ca="1"/>
        <v>Ameritas</v>
      </c>
      <c r="B1397" s="8">
        <f ca="1"/>
        <v>46668</v>
      </c>
      <c r="C1397" s="107">
        <f ca="1"/>
        <v>15721.099999999997</v>
      </c>
      <c r="D1397" t="str">
        <f ca="1"/>
        <v>Acct  2 - Wells Fargo</v>
      </c>
    </row>
    <row r="1398" spans="1:4" x14ac:dyDescent="0.25">
      <c r="A1398" t="str">
        <f ca="1"/>
        <v>Sony</v>
      </c>
      <c r="B1398" s="8">
        <f ca="1"/>
        <v>46668</v>
      </c>
      <c r="C1398" s="107">
        <f ca="1"/>
        <v>15721.099999999997</v>
      </c>
      <c r="D1398" t="str">
        <f ca="1"/>
        <v>Acct  2 - Wells Fargo</v>
      </c>
    </row>
    <row r="1399" spans="1:4" x14ac:dyDescent="0.25">
      <c r="A1399" t="str">
        <f ca="1"/>
        <v>Phone Insurance</v>
      </c>
      <c r="B1399" s="8">
        <f ca="1"/>
        <v>46668</v>
      </c>
      <c r="C1399" s="107">
        <f ca="1"/>
        <v>15721.099999999997</v>
      </c>
      <c r="D1399" t="str">
        <f ca="1"/>
        <v>Acct  2 - Wells Fargo</v>
      </c>
    </row>
    <row r="1400" spans="1:4" x14ac:dyDescent="0.25">
      <c r="A1400" t="str">
        <f ca="1"/>
        <v>Groceries</v>
      </c>
      <c r="B1400" s="8">
        <f ca="1"/>
        <v>46669</v>
      </c>
      <c r="C1400" s="107">
        <f ca="1"/>
        <v>15521.099999999997</v>
      </c>
      <c r="D1400" t="str">
        <f ca="1"/>
        <v>Acct  2 - Wells Fargo</v>
      </c>
    </row>
    <row r="1401" spans="1:4" x14ac:dyDescent="0.25">
      <c r="A1401" t="str">
        <f ca="1"/>
        <v>Food &amp; Drinks</v>
      </c>
      <c r="B1401" s="8">
        <f ca="1"/>
        <v>46669</v>
      </c>
      <c r="C1401" s="107">
        <f ca="1"/>
        <v>15321.099999999997</v>
      </c>
      <c r="D1401" t="str">
        <f ca="1"/>
        <v>Acct  2 - Wells Fargo</v>
      </c>
    </row>
    <row r="1402" spans="1:4" x14ac:dyDescent="0.25">
      <c r="A1402" t="str">
        <f ca="1"/>
        <v>Amazon</v>
      </c>
      <c r="B1402" s="8">
        <f ca="1"/>
        <v>46669</v>
      </c>
      <c r="C1402" s="107">
        <f ca="1"/>
        <v>15321.099999999997</v>
      </c>
      <c r="D1402" t="str">
        <f ca="1"/>
        <v>Acct  2 - Wells Fargo</v>
      </c>
    </row>
    <row r="1403" spans="1:4" x14ac:dyDescent="0.25">
      <c r="A1403" t="str">
        <f ca="1"/>
        <v>Viso Go</v>
      </c>
      <c r="B1403" s="8">
        <f ca="1"/>
        <v>46671</v>
      </c>
      <c r="C1403" s="107">
        <f ca="1"/>
        <v>15321.099999999997</v>
      </c>
      <c r="D1403" t="str">
        <f ca="1"/>
        <v>Acct  2 - Wells Fargo</v>
      </c>
    </row>
    <row r="1404" spans="1:4" x14ac:dyDescent="0.25">
      <c r="A1404" t="str">
        <f ca="1"/>
        <v>Motorcycle</v>
      </c>
      <c r="B1404" s="8">
        <f ca="1"/>
        <v>46676</v>
      </c>
      <c r="C1404" s="107">
        <f ca="1"/>
        <v>15321.099999999997</v>
      </c>
      <c r="D1404" t="str">
        <f ca="1"/>
        <v>Acct  2 - Wells Fargo</v>
      </c>
    </row>
    <row r="1405" spans="1:4" x14ac:dyDescent="0.25">
      <c r="A1405" t="str">
        <f ca="1"/>
        <v>Netflix</v>
      </c>
      <c r="B1405" s="8">
        <f ca="1"/>
        <v>46680</v>
      </c>
      <c r="C1405" s="107">
        <f ca="1"/>
        <v>15321.099999999997</v>
      </c>
      <c r="D1405" t="str">
        <f ca="1"/>
        <v>Acct  2 - Wells Fargo</v>
      </c>
    </row>
    <row r="1406" spans="1:4" x14ac:dyDescent="0.25">
      <c r="A1406" t="str">
        <f ca="1"/>
        <v>Renters</v>
      </c>
      <c r="B1406" s="8">
        <f ca="1"/>
        <v>46681</v>
      </c>
      <c r="C1406" s="107">
        <f ca="1"/>
        <v>15321.099999999997</v>
      </c>
      <c r="D1406" t="str">
        <f ca="1"/>
        <v>Acct  2 - Wells Fargo</v>
      </c>
    </row>
    <row r="1407" spans="1:4" x14ac:dyDescent="0.25">
      <c r="A1407" t="str">
        <f ca="1"/>
        <v>Paycheck</v>
      </c>
      <c r="B1407" s="8">
        <f ca="1"/>
        <v>46682</v>
      </c>
      <c r="C1407" s="107">
        <f ca="1"/>
        <v>15781.099999999997</v>
      </c>
      <c r="D1407" t="str">
        <f ca="1"/>
        <v>Acct  2 - Wells Fargo</v>
      </c>
    </row>
    <row r="1408" spans="1:4" x14ac:dyDescent="0.25">
      <c r="A1408" t="str">
        <f ca="1"/>
        <v>Ameritas</v>
      </c>
      <c r="B1408" s="8">
        <f ca="1"/>
        <v>46682</v>
      </c>
      <c r="C1408" s="107">
        <f ca="1"/>
        <v>15781.099999999997</v>
      </c>
      <c r="D1408" t="str">
        <f ca="1"/>
        <v>Acct  2 - Wells Fargo</v>
      </c>
    </row>
    <row r="1409" spans="1:4" x14ac:dyDescent="0.25">
      <c r="A1409" t="str">
        <f ca="1"/>
        <v>Groceries</v>
      </c>
      <c r="B1409" s="8">
        <f ca="1"/>
        <v>46683</v>
      </c>
      <c r="C1409" s="107">
        <f ca="1"/>
        <v>15581.099999999997</v>
      </c>
      <c r="D1409" t="str">
        <f ca="1"/>
        <v>Acct  2 - Wells Fargo</v>
      </c>
    </row>
    <row r="1410" spans="1:4" x14ac:dyDescent="0.25">
      <c r="A1410" t="str">
        <f ca="1"/>
        <v>Food &amp; Drinks</v>
      </c>
      <c r="B1410" s="8">
        <f ca="1"/>
        <v>46683</v>
      </c>
      <c r="C1410" s="107">
        <f ca="1"/>
        <v>15381.099999999997</v>
      </c>
      <c r="D1410" t="str">
        <f ca="1"/>
        <v>Acct  2 - Wells Fargo</v>
      </c>
    </row>
    <row r="1411" spans="1:4" x14ac:dyDescent="0.25">
      <c r="A1411" t="str">
        <f ca="1"/>
        <v>Cese Transfer</v>
      </c>
      <c r="B1411" s="8">
        <f ca="1"/>
        <v>46685</v>
      </c>
      <c r="C1411" s="107">
        <f ca="1"/>
        <v>15381.099999999997</v>
      </c>
      <c r="D1411" t="str">
        <f ca="1"/>
        <v>Acct  2 - Wells Fargo</v>
      </c>
    </row>
    <row r="1412" spans="1:4" x14ac:dyDescent="0.25">
      <c r="A1412" t="str">
        <f ca="1"/>
        <v>Internet</v>
      </c>
      <c r="B1412" s="8">
        <f ca="1"/>
        <v>46686</v>
      </c>
      <c r="C1412" s="107">
        <f ca="1"/>
        <v>15381.099999999997</v>
      </c>
      <c r="D1412" t="str">
        <f ca="1"/>
        <v>Acct  2 - Wells Fargo</v>
      </c>
    </row>
    <row r="1413" spans="1:4" x14ac:dyDescent="0.25">
      <c r="A1413" t="str">
        <f ca="1"/>
        <v>Windsurf</v>
      </c>
      <c r="B1413" s="8">
        <f ca="1"/>
        <v>46686</v>
      </c>
      <c r="C1413" s="107">
        <f ca="1"/>
        <v>15381.099999999997</v>
      </c>
      <c r="D1413" t="str">
        <f ca="1"/>
        <v>Acct  2 - Wells Fargo</v>
      </c>
    </row>
    <row r="1414" spans="1:4" x14ac:dyDescent="0.25">
      <c r="A1414" t="str">
        <f ca="1"/>
        <v>Tidal</v>
      </c>
      <c r="B1414" s="8">
        <f ca="1"/>
        <v>46687</v>
      </c>
      <c r="C1414" s="107">
        <f ca="1"/>
        <v>15381.099999999997</v>
      </c>
      <c r="D1414" t="str">
        <f ca="1"/>
        <v>Acct  2 - Wells Fargo</v>
      </c>
    </row>
    <row r="1415" spans="1:4" x14ac:dyDescent="0.25">
      <c r="A1415" t="str">
        <f ca="1"/>
        <v>Costco Citi</v>
      </c>
      <c r="B1415" s="8">
        <f ca="1"/>
        <v>46688</v>
      </c>
      <c r="C1415" s="107">
        <f ca="1"/>
        <v>15381.099999999997</v>
      </c>
      <c r="D1415" t="str">
        <f ca="1"/>
        <v>Acct  2 - Wells Fargo</v>
      </c>
    </row>
    <row r="1416" spans="1:4" x14ac:dyDescent="0.25">
      <c r="A1416" t="str">
        <f ca="1"/>
        <v>Kulo Transfer</v>
      </c>
      <c r="B1416" s="8">
        <f ca="1"/>
        <v>46688</v>
      </c>
      <c r="C1416" s="107">
        <f ca="1"/>
        <v>15381.099999999997</v>
      </c>
      <c r="D1416" t="str">
        <f ca="1"/>
        <v>Acct  2 - Wells Fargo</v>
      </c>
    </row>
    <row r="1417" spans="1:4" x14ac:dyDescent="0.25">
      <c r="A1417" t="str">
        <f ca="1"/>
        <v>Kulo SDGE</v>
      </c>
      <c r="B1417" s="8">
        <f ca="1"/>
        <v>46688</v>
      </c>
      <c r="C1417" s="107">
        <f ca="1"/>
        <v>15381.099999999997</v>
      </c>
      <c r="D1417" t="str">
        <f ca="1"/>
        <v>Acct  2 - Wells Fargo</v>
      </c>
    </row>
    <row r="1418" spans="1:4" x14ac:dyDescent="0.25">
      <c r="A1418" t="str">
        <f ca="1"/>
        <v>SDGE</v>
      </c>
      <c r="B1418" s="8">
        <f ca="1"/>
        <v>46688</v>
      </c>
      <c r="C1418" s="107">
        <f ca="1"/>
        <v>15381.099999999997</v>
      </c>
      <c r="D1418" t="str">
        <f ca="1"/>
        <v>Acct  2 - Wells Fargo</v>
      </c>
    </row>
    <row r="1419" spans="1:4" x14ac:dyDescent="0.25">
      <c r="A1419" t="str">
        <f ca="1"/>
        <v>Prime Ad-Free</v>
      </c>
      <c r="B1419" s="8">
        <f ca="1"/>
        <v>46688</v>
      </c>
      <c r="C1419" s="107">
        <f ca="1"/>
        <v>15381.099999999997</v>
      </c>
      <c r="D1419" t="str">
        <f ca="1"/>
        <v>Acct  2 - Wells Fargo</v>
      </c>
    </row>
    <row r="1420" spans="1:4" x14ac:dyDescent="0.25">
      <c r="A1420" t="str">
        <f ca="1"/>
        <v>Disability</v>
      </c>
      <c r="B1420" s="8">
        <f ca="1"/>
        <v>46692</v>
      </c>
      <c r="C1420" s="107">
        <f ca="1"/>
        <v>15737.759999999997</v>
      </c>
      <c r="D1420" t="str">
        <f ca="1"/>
        <v>Acct  2 - Wells Fargo</v>
      </c>
    </row>
    <row r="1421" spans="1:4" x14ac:dyDescent="0.25">
      <c r="A1421" t="str">
        <f ca="1"/>
        <v>Kulo Rent</v>
      </c>
      <c r="B1421" s="8">
        <f ca="1"/>
        <v>46692</v>
      </c>
      <c r="C1421" s="107">
        <f ca="1"/>
        <v>15737.759999999997</v>
      </c>
      <c r="D1421" t="str">
        <f ca="1"/>
        <v>Acct  2 - Wells Fargo</v>
      </c>
    </row>
    <row r="1422" spans="1:4" x14ac:dyDescent="0.25">
      <c r="A1422" t="str">
        <f ca="1"/>
        <v>Rent</v>
      </c>
      <c r="B1422" s="8">
        <f ca="1"/>
        <v>46692</v>
      </c>
      <c r="C1422" s="107">
        <f ca="1"/>
        <v>15737.759999999997</v>
      </c>
      <c r="D1422" t="str">
        <f ca="1"/>
        <v>Acct  2 - Wells Fargo</v>
      </c>
    </row>
    <row r="1423" spans="1:4" x14ac:dyDescent="0.25">
      <c r="A1423" t="str">
        <f ca="1"/>
        <v>Visa Platinum</v>
      </c>
      <c r="B1423" s="8">
        <f ca="1"/>
        <v>46694</v>
      </c>
      <c r="C1423" s="107">
        <f ca="1"/>
        <v>15737.759999999997</v>
      </c>
      <c r="D1423" t="str">
        <f ca="1"/>
        <v>Acct  2 - Wells Fargo</v>
      </c>
    </row>
    <row r="1424" spans="1:4" x14ac:dyDescent="0.25">
      <c r="A1424" t="str">
        <f ca="1"/>
        <v>Paycheck</v>
      </c>
      <c r="B1424" s="8">
        <f ca="1"/>
        <v>46696</v>
      </c>
      <c r="C1424" s="107">
        <f ca="1"/>
        <v>16197.759999999997</v>
      </c>
      <c r="D1424" t="str">
        <f ca="1"/>
        <v>Acct  2 - Wells Fargo</v>
      </c>
    </row>
    <row r="1425" spans="1:4" x14ac:dyDescent="0.25">
      <c r="A1425" t="str">
        <f ca="1"/>
        <v>Ameritas</v>
      </c>
      <c r="B1425" s="8">
        <f ca="1"/>
        <v>46696</v>
      </c>
      <c r="C1425" s="107">
        <f ca="1"/>
        <v>16197.759999999997</v>
      </c>
      <c r="D1425" t="str">
        <f ca="1"/>
        <v>Acct  2 - Wells Fargo</v>
      </c>
    </row>
    <row r="1426" spans="1:4" x14ac:dyDescent="0.25">
      <c r="A1426" t="str">
        <f ca="1"/>
        <v>Kulo Internet</v>
      </c>
      <c r="B1426" s="8">
        <f ca="1"/>
        <v>46696</v>
      </c>
      <c r="C1426" s="107">
        <f ca="1"/>
        <v>16197.759999999997</v>
      </c>
      <c r="D1426" t="str">
        <f ca="1"/>
        <v>Acct  2 - Wells Fargo</v>
      </c>
    </row>
    <row r="1427" spans="1:4" x14ac:dyDescent="0.25">
      <c r="A1427" t="str">
        <f ca="1"/>
        <v>Cese Phone</v>
      </c>
      <c r="B1427" s="8">
        <f ca="1"/>
        <v>46696</v>
      </c>
      <c r="C1427" s="107">
        <f ca="1"/>
        <v>16197.759999999997</v>
      </c>
      <c r="D1427" t="str">
        <f ca="1"/>
        <v>Acct  2 - Wells Fargo</v>
      </c>
    </row>
    <row r="1428" spans="1:4" x14ac:dyDescent="0.25">
      <c r="A1428" t="str">
        <f ca="1"/>
        <v>Phone</v>
      </c>
      <c r="B1428" s="8">
        <f ca="1"/>
        <v>46696</v>
      </c>
      <c r="C1428" s="107">
        <f ca="1"/>
        <v>16197.759999999997</v>
      </c>
      <c r="D1428" t="str">
        <f ca="1"/>
        <v>Acct  2 - Wells Fargo</v>
      </c>
    </row>
    <row r="1429" spans="1:4" x14ac:dyDescent="0.25">
      <c r="A1429" t="str">
        <f ca="1"/>
        <v>Groceries</v>
      </c>
      <c r="B1429" s="8">
        <f ca="1"/>
        <v>46697</v>
      </c>
      <c r="C1429" s="107">
        <f ca="1"/>
        <v>15997.759999999997</v>
      </c>
      <c r="D1429" t="str">
        <f ca="1"/>
        <v>Acct  2 - Wells Fargo</v>
      </c>
    </row>
    <row r="1430" spans="1:4" x14ac:dyDescent="0.25">
      <c r="A1430" t="str">
        <f ca="1"/>
        <v>Food &amp; Drinks</v>
      </c>
      <c r="B1430" s="8">
        <f ca="1"/>
        <v>46697</v>
      </c>
      <c r="C1430" s="107">
        <f ca="1"/>
        <v>15797.759999999997</v>
      </c>
      <c r="D1430" t="str">
        <f ca="1"/>
        <v>Acct  2 - Wells Fargo</v>
      </c>
    </row>
    <row r="1431" spans="1:4" x14ac:dyDescent="0.25">
      <c r="A1431" t="str">
        <f ca="1"/>
        <v>Sony</v>
      </c>
      <c r="B1431" s="8">
        <f ca="1"/>
        <v>46699</v>
      </c>
      <c r="C1431" s="107">
        <f ca="1"/>
        <v>15797.759999999997</v>
      </c>
      <c r="D1431" t="str">
        <f ca="1"/>
        <v>Acct  2 - Wells Fargo</v>
      </c>
    </row>
    <row r="1432" spans="1:4" x14ac:dyDescent="0.25">
      <c r="A1432" t="str">
        <f ca="1"/>
        <v>Bike Insurance</v>
      </c>
      <c r="B1432" s="8">
        <f ca="1"/>
        <v>46699</v>
      </c>
      <c r="C1432" s="107">
        <f ca="1"/>
        <v>15797.759999999997</v>
      </c>
      <c r="D1432" t="str">
        <f ca="1"/>
        <v>Acct  2 - Wells Fargo</v>
      </c>
    </row>
    <row r="1433" spans="1:4" x14ac:dyDescent="0.25">
      <c r="A1433" t="str">
        <f ca="1"/>
        <v>Phone Insurance</v>
      </c>
      <c r="B1433" s="8">
        <f ca="1"/>
        <v>46699</v>
      </c>
      <c r="C1433" s="107">
        <f ca="1"/>
        <v>15797.759999999997</v>
      </c>
      <c r="D1433" t="str">
        <f ca="1"/>
        <v>Acct  2 - Wells Fargo</v>
      </c>
    </row>
    <row r="1434" spans="1:4" x14ac:dyDescent="0.25">
      <c r="A1434" t="str">
        <f ca="1"/>
        <v>Amazon</v>
      </c>
      <c r="B1434" s="8">
        <f ca="1"/>
        <v>46700</v>
      </c>
      <c r="C1434" s="107">
        <f ca="1"/>
        <v>15797.759999999997</v>
      </c>
      <c r="D1434" t="str">
        <f ca="1"/>
        <v>Acct  2 - Wells Fargo</v>
      </c>
    </row>
    <row r="1435" spans="1:4" x14ac:dyDescent="0.25">
      <c r="A1435" t="str">
        <f ca="1"/>
        <v>Viso Go</v>
      </c>
      <c r="B1435" s="8">
        <f ca="1"/>
        <v>46702</v>
      </c>
      <c r="C1435" s="107">
        <f ca="1"/>
        <v>15797.759999999997</v>
      </c>
      <c r="D1435" t="str">
        <f ca="1"/>
        <v>Acct  2 - Wells Fargo</v>
      </c>
    </row>
    <row r="1436" spans="1:4" x14ac:dyDescent="0.25">
      <c r="A1436" t="str">
        <f ca="1"/>
        <v>Motorcycle</v>
      </c>
      <c r="B1436" s="8">
        <f ca="1"/>
        <v>46707</v>
      </c>
      <c r="C1436" s="107">
        <f ca="1"/>
        <v>15797.759999999997</v>
      </c>
      <c r="D1436" t="str">
        <f ca="1"/>
        <v>Acct  2 - Wells Fargo</v>
      </c>
    </row>
    <row r="1437" spans="1:4" x14ac:dyDescent="0.25">
      <c r="A1437" t="str">
        <f ca="1"/>
        <v>Paycheck</v>
      </c>
      <c r="B1437" s="8">
        <f ca="1"/>
        <v>46710</v>
      </c>
      <c r="C1437" s="107">
        <f ca="1"/>
        <v>16257.759999999997</v>
      </c>
      <c r="D1437" t="str">
        <f ca="1"/>
        <v>Acct  2 - Wells Fargo</v>
      </c>
    </row>
    <row r="1438" spans="1:4" x14ac:dyDescent="0.25">
      <c r="A1438" t="str">
        <f ca="1"/>
        <v>Ameritas</v>
      </c>
      <c r="B1438" s="8">
        <f ca="1"/>
        <v>46710</v>
      </c>
      <c r="C1438" s="107">
        <f ca="1"/>
        <v>16257.759999999997</v>
      </c>
      <c r="D1438" t="str">
        <f ca="1"/>
        <v>Acct  2 - Wells Fargo</v>
      </c>
    </row>
    <row r="1439" spans="1:4" x14ac:dyDescent="0.25">
      <c r="A1439" t="str">
        <f ca="1"/>
        <v>Groceries</v>
      </c>
      <c r="B1439" s="8">
        <f ca="1"/>
        <v>46711</v>
      </c>
      <c r="C1439" s="107">
        <f ca="1"/>
        <v>16057.759999999997</v>
      </c>
      <c r="D1439" t="str">
        <f ca="1"/>
        <v>Acct  2 - Wells Fargo</v>
      </c>
    </row>
    <row r="1440" spans="1:4" x14ac:dyDescent="0.25">
      <c r="A1440" t="str">
        <f ca="1"/>
        <v>Food &amp; Drinks</v>
      </c>
      <c r="B1440" s="8">
        <f ca="1"/>
        <v>46711</v>
      </c>
      <c r="C1440" s="107">
        <f ca="1"/>
        <v>15857.759999999997</v>
      </c>
      <c r="D1440" t="str">
        <f ca="1"/>
        <v>Acct  2 - Wells Fargo</v>
      </c>
    </row>
    <row r="1441" spans="1:4" x14ac:dyDescent="0.25">
      <c r="A1441" t="str">
        <f ca="1"/>
        <v>Netflix</v>
      </c>
      <c r="B1441" s="8">
        <f ca="1"/>
        <v>46711</v>
      </c>
      <c r="C1441" s="107">
        <f ca="1"/>
        <v>15857.759999999997</v>
      </c>
      <c r="D1441" t="str">
        <f ca="1"/>
        <v>Acct  2 - Wells Fargo</v>
      </c>
    </row>
    <row r="1442" spans="1:4" x14ac:dyDescent="0.25">
      <c r="A1442" t="str">
        <f ca="1"/>
        <v>Renters</v>
      </c>
      <c r="B1442" s="8">
        <f ca="1"/>
        <v>46712</v>
      </c>
      <c r="C1442" s="107">
        <f ca="1"/>
        <v>15857.759999999997</v>
      </c>
      <c r="D1442" t="str">
        <f ca="1"/>
        <v>Acct  2 - Wells Fargo</v>
      </c>
    </row>
    <row r="1443" spans="1:4" x14ac:dyDescent="0.25">
      <c r="A1443" t="str">
        <f ca="1"/>
        <v>Cese Transfer</v>
      </c>
      <c r="B1443" s="8">
        <f ca="1"/>
        <v>46716</v>
      </c>
      <c r="C1443" s="107">
        <f ca="1"/>
        <v>15857.759999999997</v>
      </c>
      <c r="D1443" t="str">
        <f ca="1"/>
        <v>Acct  2 - Wells Fargo</v>
      </c>
    </row>
    <row r="1444" spans="1:4" x14ac:dyDescent="0.25">
      <c r="A1444" t="str">
        <f ca="1"/>
        <v>Internet</v>
      </c>
      <c r="B1444" s="8">
        <f ca="1"/>
        <v>46717</v>
      </c>
      <c r="C1444" s="107">
        <f ca="1"/>
        <v>15857.759999999997</v>
      </c>
      <c r="D1444" t="str">
        <f ca="1"/>
        <v>Acct  2 - Wells Fargo</v>
      </c>
    </row>
    <row r="1445" spans="1:4" x14ac:dyDescent="0.25">
      <c r="A1445" t="str">
        <f ca="1"/>
        <v>Windsurf</v>
      </c>
      <c r="B1445" s="8">
        <f ca="1"/>
        <v>46717</v>
      </c>
      <c r="C1445" s="107">
        <f ca="1"/>
        <v>15857.759999999997</v>
      </c>
      <c r="D1445" t="str">
        <f ca="1"/>
        <v>Acct  2 - Wells Fargo</v>
      </c>
    </row>
    <row r="1446" spans="1:4" x14ac:dyDescent="0.25">
      <c r="A1446" t="str">
        <f ca="1"/>
        <v>Tidal</v>
      </c>
      <c r="B1446" s="8">
        <f ca="1"/>
        <v>46718</v>
      </c>
      <c r="C1446" s="107">
        <f ca="1"/>
        <v>15857.759999999997</v>
      </c>
      <c r="D1446" t="str">
        <f ca="1"/>
        <v>Acct  2 - Wells Fargo</v>
      </c>
    </row>
    <row r="1447" spans="1:4" x14ac:dyDescent="0.25">
      <c r="A1447" t="str">
        <f ca="1"/>
        <v>Costco Citi</v>
      </c>
      <c r="B1447" s="8">
        <f ca="1"/>
        <v>46719</v>
      </c>
      <c r="C1447" s="107">
        <f ca="1"/>
        <v>15857.759999999997</v>
      </c>
      <c r="D1447" t="str">
        <f ca="1"/>
        <v>Acct  2 - Wells Fargo</v>
      </c>
    </row>
    <row r="1448" spans="1:4" x14ac:dyDescent="0.25">
      <c r="A1448" t="str">
        <f ca="1"/>
        <v>Kulo Transfer</v>
      </c>
      <c r="B1448" s="8">
        <f ca="1"/>
        <v>46719</v>
      </c>
      <c r="C1448" s="107">
        <f ca="1"/>
        <v>15857.759999999997</v>
      </c>
      <c r="D1448" t="str">
        <f ca="1"/>
        <v>Acct  2 - Wells Fargo</v>
      </c>
    </row>
    <row r="1449" spans="1:4" x14ac:dyDescent="0.25">
      <c r="A1449" t="str">
        <f ca="1"/>
        <v>Kulo SDGE</v>
      </c>
      <c r="B1449" s="8">
        <f ca="1"/>
        <v>46719</v>
      </c>
      <c r="C1449" s="107">
        <f ca="1"/>
        <v>15857.759999999997</v>
      </c>
      <c r="D1449" t="str">
        <f ca="1"/>
        <v>Acct  2 - Wells Fargo</v>
      </c>
    </row>
    <row r="1450" spans="1:4" x14ac:dyDescent="0.25">
      <c r="A1450" t="str">
        <f ca="1"/>
        <v>SDGE</v>
      </c>
      <c r="B1450" s="8">
        <f ca="1"/>
        <v>46719</v>
      </c>
      <c r="C1450" s="107">
        <f ca="1"/>
        <v>15857.759999999997</v>
      </c>
      <c r="D1450" t="str">
        <f ca="1"/>
        <v>Acct  2 - Wells Fargo</v>
      </c>
    </row>
    <row r="1451" spans="1:4" x14ac:dyDescent="0.25">
      <c r="A1451" t="str">
        <f ca="1"/>
        <v>Prime Ad-Free</v>
      </c>
      <c r="B1451" s="8">
        <f ca="1"/>
        <v>46719</v>
      </c>
      <c r="C1451" s="107">
        <f ca="1"/>
        <v>15857.759999999997</v>
      </c>
      <c r="D1451" t="str">
        <f ca="1"/>
        <v>Acct  2 - Wells Fargo</v>
      </c>
    </row>
    <row r="1452" spans="1:4" x14ac:dyDescent="0.25">
      <c r="A1452" t="str">
        <f ca="1"/>
        <v>Disability</v>
      </c>
      <c r="B1452" s="8">
        <f ca="1"/>
        <v>46722</v>
      </c>
      <c r="C1452" s="107">
        <f ca="1"/>
        <v>16214.419999999996</v>
      </c>
      <c r="D1452" t="str">
        <f ca="1"/>
        <v>Acct  2 - Wells Fargo</v>
      </c>
    </row>
    <row r="1453" spans="1:4" x14ac:dyDescent="0.25">
      <c r="A1453" t="str">
        <f ca="1"/>
        <v>Kulo Rent</v>
      </c>
      <c r="B1453" s="8">
        <f ca="1"/>
        <v>46722</v>
      </c>
      <c r="C1453" s="107">
        <f ca="1"/>
        <v>16214.419999999996</v>
      </c>
      <c r="D1453" t="str">
        <f ca="1"/>
        <v>Acct  2 - Wells Fargo</v>
      </c>
    </row>
    <row r="1454" spans="1:4" x14ac:dyDescent="0.25">
      <c r="A1454" t="str">
        <f ca="1"/>
        <v>Rent</v>
      </c>
      <c r="B1454" s="8">
        <f ca="1"/>
        <v>46722</v>
      </c>
      <c r="C1454" s="107">
        <f ca="1"/>
        <v>16214.419999999996</v>
      </c>
      <c r="D1454" t="str">
        <f ca="1"/>
        <v>Acct  2 - Wells Fargo</v>
      </c>
    </row>
    <row r="1455" spans="1:4" x14ac:dyDescent="0.25">
      <c r="A1455" t="str">
        <f ca="1"/>
        <v>Paycheck</v>
      </c>
      <c r="B1455" s="8">
        <f ca="1"/>
        <v>46724</v>
      </c>
      <c r="C1455" s="107">
        <f ca="1"/>
        <v>16674.419999999998</v>
      </c>
      <c r="D1455" t="str">
        <f ca="1"/>
        <v>Acct  2 - Wells Fargo</v>
      </c>
    </row>
    <row r="1456" spans="1:4" x14ac:dyDescent="0.25">
      <c r="A1456" t="str">
        <f ca="1"/>
        <v>Ameritas</v>
      </c>
      <c r="B1456" s="8">
        <f ca="1"/>
        <v>46724</v>
      </c>
      <c r="C1456" s="107">
        <f ca="1"/>
        <v>16674.419999999998</v>
      </c>
      <c r="D1456" t="str">
        <f ca="1"/>
        <v>Acct  2 - Wells Fargo</v>
      </c>
    </row>
    <row r="1457" spans="1:4" x14ac:dyDescent="0.25">
      <c r="A1457" t="str">
        <f ca="1"/>
        <v>Visa Platinum</v>
      </c>
      <c r="B1457" s="8">
        <f ca="1"/>
        <v>46724</v>
      </c>
      <c r="C1457" s="107">
        <f ca="1"/>
        <v>16674.419999999998</v>
      </c>
      <c r="D1457" t="str">
        <f ca="1"/>
        <v>Acct  2 - Wells Fargo</v>
      </c>
    </row>
    <row r="1458" spans="1:4" x14ac:dyDescent="0.25">
      <c r="A1458" t="str">
        <f ca="1"/>
        <v>Groceries</v>
      </c>
      <c r="B1458" s="8">
        <f ca="1"/>
        <v>46725</v>
      </c>
      <c r="C1458" s="107">
        <f ca="1"/>
        <v>16474.419999999998</v>
      </c>
      <c r="D1458" t="str">
        <f ca="1"/>
        <v>Acct  2 - Wells Fargo</v>
      </c>
    </row>
    <row r="1459" spans="1:4" x14ac:dyDescent="0.25">
      <c r="A1459" t="str">
        <f ca="1"/>
        <v>Food &amp; Drinks</v>
      </c>
      <c r="B1459" s="8">
        <f ca="1"/>
        <v>46725</v>
      </c>
      <c r="C1459" s="107">
        <f ca="1"/>
        <v>16274.419999999998</v>
      </c>
      <c r="D1459" t="str">
        <f ca="1"/>
        <v>Acct  2 - Wells Fargo</v>
      </c>
    </row>
    <row r="1460" spans="1:4" x14ac:dyDescent="0.25">
      <c r="A1460" t="str">
        <f ca="1"/>
        <v>Kulo Internet</v>
      </c>
      <c r="B1460" s="8">
        <f ca="1"/>
        <v>46726</v>
      </c>
      <c r="C1460" s="107">
        <f ca="1"/>
        <v>16274.419999999998</v>
      </c>
      <c r="D1460" t="str">
        <f ca="1"/>
        <v>Acct  2 - Wells Fargo</v>
      </c>
    </row>
    <row r="1461" spans="1:4" x14ac:dyDescent="0.25">
      <c r="A1461" t="str">
        <f ca="1"/>
        <v>Cese Phone</v>
      </c>
      <c r="B1461" s="8">
        <f ca="1"/>
        <v>46726</v>
      </c>
      <c r="C1461" s="107">
        <f ca="1"/>
        <v>16274.419999999998</v>
      </c>
      <c r="D1461" t="str">
        <f ca="1"/>
        <v>Acct  2 - Wells Fargo</v>
      </c>
    </row>
    <row r="1462" spans="1:4" x14ac:dyDescent="0.25">
      <c r="A1462" t="str">
        <f ca="1"/>
        <v>Phone</v>
      </c>
      <c r="B1462" s="8">
        <f ca="1"/>
        <v>46726</v>
      </c>
      <c r="C1462" s="107">
        <f ca="1"/>
        <v>16274.419999999998</v>
      </c>
      <c r="D1462" t="str">
        <f ca="1"/>
        <v>Acct  2 - Wells Fargo</v>
      </c>
    </row>
    <row r="1463" spans="1:4" x14ac:dyDescent="0.25">
      <c r="A1463" t="str">
        <f ca="1"/>
        <v>Sony</v>
      </c>
      <c r="B1463" s="8">
        <f ca="1"/>
        <v>46729</v>
      </c>
      <c r="C1463" s="107">
        <f ca="1"/>
        <v>16274.419999999998</v>
      </c>
      <c r="D1463" t="str">
        <f ca="1"/>
        <v>Acct  2 - Wells Fargo</v>
      </c>
    </row>
    <row r="1464" spans="1:4" x14ac:dyDescent="0.25">
      <c r="A1464" t="str">
        <f ca="1"/>
        <v>Phone Insurance</v>
      </c>
      <c r="B1464" s="8">
        <f ca="1"/>
        <v>46729</v>
      </c>
      <c r="C1464" s="107">
        <f ca="1"/>
        <v>16274.419999999998</v>
      </c>
      <c r="D1464" t="str">
        <f ca="1"/>
        <v>Acct  2 - Wells Fargo</v>
      </c>
    </row>
    <row r="1465" spans="1:4" x14ac:dyDescent="0.25">
      <c r="A1465" t="str">
        <f ca="1"/>
        <v>Amazon</v>
      </c>
      <c r="B1465" s="8">
        <f ca="1"/>
        <v>46730</v>
      </c>
      <c r="C1465" s="107">
        <f ca="1"/>
        <v>16274.419999999998</v>
      </c>
      <c r="D1465" t="str">
        <f ca="1"/>
        <v>Acct  2 - Wells Fargo</v>
      </c>
    </row>
    <row r="1466" spans="1:4" x14ac:dyDescent="0.25">
      <c r="A1466" t="str">
        <f ca="1"/>
        <v>Viso Go</v>
      </c>
      <c r="B1466" s="8">
        <f ca="1"/>
        <v>46732</v>
      </c>
      <c r="C1466" s="107">
        <f ca="1"/>
        <v>16274.419999999998</v>
      </c>
      <c r="D1466" t="str">
        <f ca="1"/>
        <v>Acct  2 - Wells Fargo</v>
      </c>
    </row>
    <row r="1467" spans="1:4" x14ac:dyDescent="0.25">
      <c r="A1467" t="str">
        <f ca="1"/>
        <v>Motorcycle</v>
      </c>
      <c r="B1467" s="8">
        <f ca="1"/>
        <v>46737</v>
      </c>
      <c r="C1467" s="107">
        <f ca="1"/>
        <v>16274.419999999998</v>
      </c>
      <c r="D1467" t="str">
        <f ca="1"/>
        <v>Acct  2 - Wells Fargo</v>
      </c>
    </row>
    <row r="1468" spans="1:4" x14ac:dyDescent="0.25">
      <c r="A1468" t="str">
        <f ca="1"/>
        <v>Paycheck</v>
      </c>
      <c r="B1468" s="8">
        <f ca="1"/>
        <v>46738</v>
      </c>
      <c r="C1468" s="107">
        <f ca="1"/>
        <v>16734.419999999998</v>
      </c>
      <c r="D1468" t="str">
        <f ca="1"/>
        <v>Acct  2 - Wells Fargo</v>
      </c>
    </row>
    <row r="1469" spans="1:4" x14ac:dyDescent="0.25">
      <c r="A1469" t="str">
        <f ca="1"/>
        <v>Ameritas</v>
      </c>
      <c r="B1469" s="8">
        <f ca="1"/>
        <v>46738</v>
      </c>
      <c r="C1469" s="107">
        <f ca="1"/>
        <v>16734.419999999998</v>
      </c>
      <c r="D1469" t="str">
        <f ca="1"/>
        <v>Acct  2 - Wells Fargo</v>
      </c>
    </row>
    <row r="1470" spans="1:4" x14ac:dyDescent="0.25">
      <c r="A1470" t="str">
        <f ca="1"/>
        <v>Groceries</v>
      </c>
      <c r="B1470" s="8">
        <f ca="1"/>
        <v>46739</v>
      </c>
      <c r="C1470" s="107">
        <f ca="1"/>
        <v>16534.419999999998</v>
      </c>
      <c r="D1470" t="str">
        <f ca="1"/>
        <v>Acct  2 - Wells Fargo</v>
      </c>
    </row>
    <row r="1471" spans="1:4" x14ac:dyDescent="0.25">
      <c r="A1471" t="str">
        <f ca="1"/>
        <v>Food &amp; Drinks</v>
      </c>
      <c r="B1471" s="8">
        <f ca="1"/>
        <v>46739</v>
      </c>
      <c r="C1471" s="107">
        <f ca="1"/>
        <v>16334.419999999998</v>
      </c>
      <c r="D1471" t="str">
        <f ca="1"/>
        <v>Acct  2 - Wells Fargo</v>
      </c>
    </row>
    <row r="1472" spans="1:4" x14ac:dyDescent="0.25">
      <c r="A1472" t="str">
        <f ca="1"/>
        <v>Netflix</v>
      </c>
      <c r="B1472" s="8">
        <f ca="1"/>
        <v>46741</v>
      </c>
      <c r="C1472" s="107">
        <f ca="1"/>
        <v>16334.419999999998</v>
      </c>
      <c r="D1472" t="str">
        <f ca="1"/>
        <v>Acct  2 - Wells Fargo</v>
      </c>
    </row>
    <row r="1473" spans="1:4" x14ac:dyDescent="0.25">
      <c r="A1473" t="str">
        <f ca="1"/>
        <v>Renters</v>
      </c>
      <c r="B1473" s="8">
        <f ca="1"/>
        <v>46742</v>
      </c>
      <c r="C1473" s="107">
        <f ca="1"/>
        <v>16334.419999999998</v>
      </c>
      <c r="D1473" t="str">
        <f ca="1"/>
        <v>Acct  2 - Wells Fargo</v>
      </c>
    </row>
    <row r="1474" spans="1:4" x14ac:dyDescent="0.25">
      <c r="A1474" t="str">
        <f ca="1"/>
        <v>Sniffies</v>
      </c>
      <c r="B1474" s="8">
        <f ca="1"/>
        <v>46742</v>
      </c>
      <c r="C1474" s="107">
        <f ca="1"/>
        <v>16334.419999999998</v>
      </c>
      <c r="D1474" t="str">
        <f ca="1"/>
        <v>Acct  2 - Wells Fargo</v>
      </c>
    </row>
    <row r="1475" spans="1:4" x14ac:dyDescent="0.25">
      <c r="A1475" t="str">
        <f ca="1"/>
        <v>Cese Transfer</v>
      </c>
      <c r="B1475" s="8">
        <f ca="1"/>
        <v>46746</v>
      </c>
      <c r="C1475" s="107">
        <f ca="1"/>
        <v>16334.419999999998</v>
      </c>
      <c r="D1475" t="str">
        <f ca="1"/>
        <v>Acct  2 - Wells Fargo</v>
      </c>
    </row>
    <row r="1476" spans="1:4" x14ac:dyDescent="0.25">
      <c r="A1476" t="str">
        <f ca="1"/>
        <v>Internet</v>
      </c>
      <c r="B1476" s="8">
        <f ca="1"/>
        <v>46747</v>
      </c>
      <c r="C1476" s="107">
        <f ca="1"/>
        <v>16334.419999999998</v>
      </c>
      <c r="D1476" t="str">
        <f ca="1"/>
        <v>Acct  2 - Wells Fargo</v>
      </c>
    </row>
    <row r="1477" spans="1:4" x14ac:dyDescent="0.25">
      <c r="A1477" t="str">
        <f ca="1"/>
        <v>Windsurf</v>
      </c>
      <c r="B1477" s="8">
        <f ca="1"/>
        <v>46747</v>
      </c>
      <c r="C1477" s="107">
        <f ca="1"/>
        <v>16334.419999999998</v>
      </c>
      <c r="D1477" t="str">
        <f ca="1"/>
        <v>Acct  2 - Wells Fargo</v>
      </c>
    </row>
    <row r="1478" spans="1:4" x14ac:dyDescent="0.25">
      <c r="A1478" t="str">
        <f ca="1"/>
        <v>Tidal</v>
      </c>
      <c r="B1478" s="8">
        <f ca="1"/>
        <v>46748</v>
      </c>
      <c r="C1478" s="107">
        <f ca="1"/>
        <v>16334.419999999998</v>
      </c>
      <c r="D1478" t="str">
        <f ca="1"/>
        <v>Acct  2 - Wells Fargo</v>
      </c>
    </row>
    <row r="1479" spans="1:4" x14ac:dyDescent="0.25">
      <c r="A1479" t="str">
        <f ca="1"/>
        <v>Costco Citi</v>
      </c>
      <c r="B1479" s="8">
        <f ca="1"/>
        <v>46749</v>
      </c>
      <c r="C1479" s="107">
        <f ca="1"/>
        <v>16334.419999999998</v>
      </c>
      <c r="D1479" t="str">
        <f ca="1"/>
        <v>Acct  2 - Wells Fargo</v>
      </c>
    </row>
    <row r="1480" spans="1:4" x14ac:dyDescent="0.25">
      <c r="A1480" t="str">
        <f ca="1"/>
        <v>Kulo Transfer</v>
      </c>
      <c r="B1480" s="8">
        <f ca="1"/>
        <v>46749</v>
      </c>
      <c r="C1480" s="107">
        <f ca="1"/>
        <v>16334.419999999998</v>
      </c>
      <c r="D1480" t="str">
        <f ca="1"/>
        <v>Acct  2 - Wells Fargo</v>
      </c>
    </row>
    <row r="1481" spans="1:4" x14ac:dyDescent="0.25">
      <c r="A1481" t="str">
        <f ca="1"/>
        <v>Kulo SDGE</v>
      </c>
      <c r="B1481" s="8">
        <f ca="1"/>
        <v>46749</v>
      </c>
      <c r="C1481" s="107">
        <f ca="1"/>
        <v>16334.419999999998</v>
      </c>
      <c r="D1481" t="str">
        <f ca="1"/>
        <v>Acct  2 - Wells Fargo</v>
      </c>
    </row>
    <row r="1482" spans="1:4" x14ac:dyDescent="0.25">
      <c r="A1482" t="str">
        <f ca="1"/>
        <v>SDGE</v>
      </c>
      <c r="B1482" s="8">
        <f ca="1"/>
        <v>46749</v>
      </c>
      <c r="C1482" s="107">
        <f ca="1"/>
        <v>16334.419999999998</v>
      </c>
      <c r="D1482" t="str">
        <f ca="1"/>
        <v>Acct  2 - Wells Fargo</v>
      </c>
    </row>
    <row r="1483" spans="1:4" x14ac:dyDescent="0.25">
      <c r="A1483" t="str">
        <f ca="1"/>
        <v>Prime Ad-Free</v>
      </c>
      <c r="B1483" s="8">
        <f ca="1"/>
        <v>46749</v>
      </c>
      <c r="C1483" s="107">
        <f ca="1"/>
        <v>16334.419999999998</v>
      </c>
      <c r="D1483" t="str">
        <f ca="1"/>
        <v>Acct  2 - Wells Fargo</v>
      </c>
    </row>
    <row r="1484" spans="1:4" x14ac:dyDescent="0.25">
      <c r="A1484" t="str">
        <f ca="1"/>
        <v>Paycheck</v>
      </c>
      <c r="B1484" s="8">
        <f ca="1"/>
        <v>46752</v>
      </c>
      <c r="C1484" s="107">
        <f ca="1"/>
        <v>16794.419999999998</v>
      </c>
      <c r="D1484" t="str">
        <f ca="1"/>
        <v>Acct  2 - Wells Fargo</v>
      </c>
    </row>
    <row r="1485" spans="1:4" x14ac:dyDescent="0.25">
      <c r="A1485" t="str">
        <f ca="1"/>
        <v>Ameritas</v>
      </c>
      <c r="B1485" s="8">
        <f ca="1"/>
        <v>46752</v>
      </c>
      <c r="C1485" s="107">
        <f ca="1"/>
        <v>16794.419999999998</v>
      </c>
      <c r="D1485" t="str">
        <f ca="1"/>
        <v>Acct  2 - Wells Fargo</v>
      </c>
    </row>
    <row r="1486" spans="1:4" x14ac:dyDescent="0.25">
      <c r="A1486" t="str">
        <f ca="1"/>
        <v>Disability</v>
      </c>
      <c r="B1486" s="8">
        <f ca="1"/>
        <v>46753</v>
      </c>
      <c r="C1486" s="107">
        <f ca="1"/>
        <v>17151.079999999998</v>
      </c>
      <c r="D1486" t="str">
        <f ca="1"/>
        <v>Acct  2 - Wells Fargo</v>
      </c>
    </row>
    <row r="1487" spans="1:4" x14ac:dyDescent="0.25">
      <c r="A1487" t="str">
        <f ca="1"/>
        <v>Kulo Rent</v>
      </c>
      <c r="B1487" s="8">
        <f ca="1"/>
        <v>46753</v>
      </c>
      <c r="C1487" s="107">
        <f ca="1"/>
        <v>17151.079999999998</v>
      </c>
      <c r="D1487" t="str">
        <f ca="1"/>
        <v>Acct  2 - Wells Fargo</v>
      </c>
    </row>
    <row r="1488" spans="1:4" x14ac:dyDescent="0.25">
      <c r="A1488" t="str">
        <f ca="1"/>
        <v>Rent</v>
      </c>
      <c r="B1488" s="8">
        <f ca="1"/>
        <v>46753</v>
      </c>
      <c r="C1488" s="107">
        <f ca="1"/>
        <v>17151.079999999998</v>
      </c>
      <c r="D1488" t="str">
        <f ca="1"/>
        <v>Acct  2 - Wells Fargo</v>
      </c>
    </row>
    <row r="1489" spans="1:4" x14ac:dyDescent="0.25">
      <c r="A1489" t="str">
        <f ca="1"/>
        <v>Groceries</v>
      </c>
      <c r="B1489" s="8">
        <f ca="1"/>
        <v>46753</v>
      </c>
      <c r="C1489" s="107">
        <f ca="1"/>
        <v>16951.079999999998</v>
      </c>
      <c r="D1489" t="str">
        <f ca="1"/>
        <v>Acct  2 - Wells Fargo</v>
      </c>
    </row>
    <row r="1490" spans="1:4" x14ac:dyDescent="0.25">
      <c r="A1490" t="str">
        <f ca="1"/>
        <v>Food &amp; Drinks</v>
      </c>
      <c r="B1490" s="8">
        <f ca="1"/>
        <v>46753</v>
      </c>
      <c r="C1490" s="107">
        <f ca="1"/>
        <v>16751.079999999998</v>
      </c>
      <c r="D1490" t="str">
        <f ca="1"/>
        <v>Acct  2 - Wells Fargo</v>
      </c>
    </row>
    <row r="1491" spans="1:4" x14ac:dyDescent="0.25">
      <c r="A1491" t="str">
        <f ca="1"/>
        <v>Visa Platinum</v>
      </c>
      <c r="B1491" s="8">
        <f ca="1"/>
        <v>46755</v>
      </c>
      <c r="C1491" s="107">
        <f ca="1"/>
        <v>16751.079999999998</v>
      </c>
      <c r="D1491" t="str">
        <f ca="1"/>
        <v>Acct  2 - Wells Fargo</v>
      </c>
    </row>
    <row r="1492" spans="1:4" x14ac:dyDescent="0.25">
      <c r="A1492" t="str">
        <f ca="1"/>
        <v>Kulo Internet</v>
      </c>
      <c r="B1492" s="8">
        <f ca="1"/>
        <v>46757</v>
      </c>
      <c r="C1492" s="107">
        <f ca="1"/>
        <v>16751.079999999998</v>
      </c>
      <c r="D1492" t="str">
        <f ca="1"/>
        <v>Acct  2 - Wells Fargo</v>
      </c>
    </row>
    <row r="1493" spans="1:4" x14ac:dyDescent="0.25">
      <c r="A1493" t="str">
        <f ca="1"/>
        <v>Cese Phone</v>
      </c>
      <c r="B1493" s="8">
        <f ca="1"/>
        <v>46757</v>
      </c>
      <c r="C1493" s="107">
        <f ca="1"/>
        <v>16751.079999999998</v>
      </c>
      <c r="D1493" t="str">
        <f ca="1"/>
        <v>Acct  2 - Wells Fargo</v>
      </c>
    </row>
    <row r="1494" spans="1:4" x14ac:dyDescent="0.25">
      <c r="A1494" t="str">
        <f ca="1"/>
        <v>Phone</v>
      </c>
      <c r="B1494" s="8">
        <f ca="1"/>
        <v>46757</v>
      </c>
      <c r="C1494" s="107">
        <f ca="1"/>
        <v>16751.079999999998</v>
      </c>
      <c r="D1494" t="str">
        <f ca="1"/>
        <v>Acct  2 - Wells Fargo</v>
      </c>
    </row>
    <row r="1495" spans="1:4" x14ac:dyDescent="0.25">
      <c r="A1495" t="str">
        <f ca="1"/>
        <v>Sony</v>
      </c>
      <c r="B1495" s="8">
        <f ca="1"/>
        <v>46760</v>
      </c>
      <c r="C1495" s="107">
        <f ca="1"/>
        <v>16751.079999999998</v>
      </c>
      <c r="D1495" t="str">
        <f ca="1"/>
        <v>Acct  2 - Wells Fargo</v>
      </c>
    </row>
    <row r="1496" spans="1:4" x14ac:dyDescent="0.25">
      <c r="A1496" t="str">
        <f ca="1"/>
        <v>Phone Insurance</v>
      </c>
      <c r="B1496" s="8">
        <f ca="1"/>
        <v>46760</v>
      </c>
      <c r="C1496" s="107">
        <f ca="1"/>
        <v>16751.079999999998</v>
      </c>
      <c r="D1496" t="str">
        <f ca="1"/>
        <v>Acct  2 - Wells Fargo</v>
      </c>
    </row>
    <row r="1497" spans="1:4" x14ac:dyDescent="0.25">
      <c r="A1497" t="str">
        <f ca="1"/>
        <v>Amazon</v>
      </c>
      <c r="B1497" s="8">
        <f ca="1"/>
        <v>46761</v>
      </c>
      <c r="C1497" s="107">
        <f ca="1"/>
        <v>16751.079999999998</v>
      </c>
      <c r="D1497" t="str">
        <f ca="1"/>
        <v>Acct  2 - Wells Fargo</v>
      </c>
    </row>
    <row r="1498" spans="1:4" x14ac:dyDescent="0.25">
      <c r="A1498" t="str">
        <f ca="1"/>
        <v>Viso Go</v>
      </c>
      <c r="B1498" s="8">
        <f ca="1"/>
        <v>46763</v>
      </c>
      <c r="C1498" s="107">
        <f ca="1"/>
        <v>16751.079999999998</v>
      </c>
      <c r="D1498" t="str">
        <f ca="1"/>
        <v>Acct  2 - Wells Fargo</v>
      </c>
    </row>
    <row r="1499" spans="1:4" x14ac:dyDescent="0.25">
      <c r="A1499" t="str">
        <f ca="1"/>
        <v>Paycheck</v>
      </c>
      <c r="B1499" s="8">
        <f ca="1"/>
        <v>46766</v>
      </c>
      <c r="C1499" s="107">
        <f ca="1"/>
        <v>17211.079999999998</v>
      </c>
      <c r="D1499" t="str">
        <f ca="1"/>
        <v>Acct  2 - Wells Fargo</v>
      </c>
    </row>
    <row r="1500" spans="1:4" x14ac:dyDescent="0.25">
      <c r="A1500" t="str">
        <f ca="1"/>
        <v>Ameritas</v>
      </c>
      <c r="B1500" s="8">
        <f ca="1"/>
        <v>46766</v>
      </c>
      <c r="C1500" s="107">
        <f ca="1"/>
        <v>17211.079999999998</v>
      </c>
      <c r="D1500" t="str">
        <f ca="1"/>
        <v>Acct  2 - Wells Fargo</v>
      </c>
    </row>
    <row r="1501" spans="1:4" x14ac:dyDescent="0.25">
      <c r="A1501" t="str">
        <f ca="1"/>
        <v>Groceries</v>
      </c>
      <c r="B1501" s="8">
        <f ca="1"/>
        <v>46767</v>
      </c>
      <c r="C1501" s="107">
        <f ca="1"/>
        <v>17011.079999999998</v>
      </c>
      <c r="D1501" t="str">
        <f ca="1"/>
        <v>Acct  2 - Wells Fargo</v>
      </c>
    </row>
    <row r="1502" spans="1:4" x14ac:dyDescent="0.25">
      <c r="A1502" t="str">
        <f ca="1"/>
        <v>Food &amp; Drinks</v>
      </c>
      <c r="B1502" s="8">
        <f ca="1"/>
        <v>46767</v>
      </c>
      <c r="C1502" s="107">
        <f ca="1"/>
        <v>16811.079999999998</v>
      </c>
      <c r="D1502" t="str">
        <f ca="1"/>
        <v>Acct  2 - Wells Fargo</v>
      </c>
    </row>
    <row r="1503" spans="1:4" x14ac:dyDescent="0.25">
      <c r="A1503" t="str">
        <f ca="1"/>
        <v>Motorcycle</v>
      </c>
      <c r="B1503" s="8">
        <f ca="1"/>
        <v>46768</v>
      </c>
      <c r="C1503" s="107">
        <f ca="1"/>
        <v>16811.079999999998</v>
      </c>
      <c r="D1503" t="str">
        <f ca="1"/>
        <v>Acct  2 - Wells Fargo</v>
      </c>
    </row>
    <row r="1504" spans="1:4" x14ac:dyDescent="0.25">
      <c r="A1504" t="str">
        <f ca="1"/>
        <v>Netflix</v>
      </c>
      <c r="B1504" s="8">
        <f ca="1"/>
        <v>46772</v>
      </c>
      <c r="C1504" s="107">
        <f ca="1"/>
        <v>16811.079999999998</v>
      </c>
      <c r="D1504" t="str">
        <f ca="1"/>
        <v>Acct  2 - Wells Fargo</v>
      </c>
    </row>
    <row r="1505" spans="1:4" x14ac:dyDescent="0.25">
      <c r="A1505" t="str">
        <f ca="1"/>
        <v>Renters</v>
      </c>
      <c r="B1505" s="8">
        <f ca="1"/>
        <v>46773</v>
      </c>
      <c r="C1505" s="107">
        <f ca="1"/>
        <v>16811.079999999998</v>
      </c>
      <c r="D1505" t="str">
        <f ca="1"/>
        <v>Acct  2 - Wells Fargo</v>
      </c>
    </row>
    <row r="1506" spans="1:4" x14ac:dyDescent="0.25">
      <c r="A1506" t="str">
        <f ca="1"/>
        <v>Cese Transfer</v>
      </c>
      <c r="B1506" s="8">
        <f ca="1"/>
        <v>46777</v>
      </c>
      <c r="C1506" s="107">
        <f ca="1"/>
        <v>16811.079999999998</v>
      </c>
      <c r="D1506" t="str">
        <f ca="1"/>
        <v>Acct  2 - Wells Fargo</v>
      </c>
    </row>
    <row r="1507" spans="1:4" x14ac:dyDescent="0.25">
      <c r="A1507" t="str">
        <f ca="1"/>
        <v>Internet</v>
      </c>
      <c r="B1507" s="8">
        <f ca="1"/>
        <v>46778</v>
      </c>
      <c r="C1507" s="107">
        <f ca="1"/>
        <v>16811.079999999998</v>
      </c>
      <c r="D1507" t="str">
        <f ca="1"/>
        <v>Acct  2 - Wells Fargo</v>
      </c>
    </row>
    <row r="1508" spans="1:4" x14ac:dyDescent="0.25">
      <c r="A1508" t="str">
        <f ca="1"/>
        <v>Windsurf</v>
      </c>
      <c r="B1508" s="8">
        <f ca="1"/>
        <v>46778</v>
      </c>
      <c r="C1508" s="107">
        <f ca="1"/>
        <v>16811.079999999998</v>
      </c>
      <c r="D1508" t="str">
        <f ca="1"/>
        <v>Acct  2 - Wells Fargo</v>
      </c>
    </row>
    <row r="1509" spans="1:4" x14ac:dyDescent="0.25">
      <c r="A1509" t="str">
        <f ca="1"/>
        <v>Tidal</v>
      </c>
      <c r="B1509" s="8">
        <f ca="1"/>
        <v>46779</v>
      </c>
      <c r="C1509" s="107">
        <f ca="1"/>
        <v>16811.079999999998</v>
      </c>
      <c r="D1509" t="str">
        <f ca="1"/>
        <v>Acct  2 - Wells Fargo</v>
      </c>
    </row>
    <row r="1510" spans="1:4" x14ac:dyDescent="0.25">
      <c r="A1510" t="str">
        <f ca="1"/>
        <v>Paycheck</v>
      </c>
      <c r="B1510" s="8">
        <f ca="1"/>
        <v>46780</v>
      </c>
      <c r="C1510" s="107">
        <f ca="1"/>
        <v>17271.079999999998</v>
      </c>
      <c r="D1510" t="str">
        <f ca="1"/>
        <v>Acct  2 - Wells Fargo</v>
      </c>
    </row>
    <row r="1511" spans="1:4" x14ac:dyDescent="0.25">
      <c r="A1511" t="str">
        <f ca="1"/>
        <v>Ameritas</v>
      </c>
      <c r="B1511" s="8">
        <f ca="1"/>
        <v>46780</v>
      </c>
      <c r="C1511" s="107">
        <f ca="1"/>
        <v>17271.079999999998</v>
      </c>
      <c r="D1511" t="str">
        <f ca="1"/>
        <v>Acct  2 - Wells Fargo</v>
      </c>
    </row>
    <row r="1512" spans="1:4" x14ac:dyDescent="0.25">
      <c r="A1512" t="str">
        <f ca="1"/>
        <v>Costco Citi</v>
      </c>
      <c r="B1512" s="8">
        <f ca="1"/>
        <v>46780</v>
      </c>
      <c r="C1512" s="107">
        <f ca="1"/>
        <v>17271.079999999998</v>
      </c>
      <c r="D1512" t="str">
        <f ca="1"/>
        <v>Acct  2 - Wells Fargo</v>
      </c>
    </row>
    <row r="1513" spans="1:4" x14ac:dyDescent="0.25">
      <c r="A1513" t="str">
        <f ca="1"/>
        <v>Kulo Transfer</v>
      </c>
      <c r="B1513" s="8">
        <f ca="1"/>
        <v>46780</v>
      </c>
      <c r="C1513" s="107">
        <f ca="1"/>
        <v>17271.079999999998</v>
      </c>
      <c r="D1513" t="str">
        <f ca="1"/>
        <v>Acct  2 - Wells Fargo</v>
      </c>
    </row>
    <row r="1514" spans="1:4" x14ac:dyDescent="0.25">
      <c r="A1514" t="str">
        <f ca="1"/>
        <v>Kulo SDGE</v>
      </c>
      <c r="B1514" s="8">
        <f ca="1"/>
        <v>46780</v>
      </c>
      <c r="C1514" s="107">
        <f ca="1"/>
        <v>17271.079999999998</v>
      </c>
      <c r="D1514" t="str">
        <f ca="1"/>
        <v>Acct  2 - Wells Fargo</v>
      </c>
    </row>
    <row r="1515" spans="1:4" x14ac:dyDescent="0.25">
      <c r="A1515" t="str">
        <f ca="1"/>
        <v>SDGE</v>
      </c>
      <c r="B1515" s="8">
        <f ca="1"/>
        <v>46780</v>
      </c>
      <c r="C1515" s="107">
        <f ca="1"/>
        <v>17271.079999999998</v>
      </c>
      <c r="D1515" t="str">
        <f ca="1"/>
        <v>Acct  2 - Wells Fargo</v>
      </c>
    </row>
    <row r="1516" spans="1:4" x14ac:dyDescent="0.25">
      <c r="A1516" t="str">
        <f ca="1"/>
        <v>Prime Ad-Free</v>
      </c>
      <c r="B1516" s="8">
        <f ca="1"/>
        <v>46780</v>
      </c>
      <c r="C1516" s="107">
        <f ca="1"/>
        <v>17271.079999999998</v>
      </c>
      <c r="D1516" t="str">
        <f ca="1"/>
        <v>Acct  2 - Wells Fargo</v>
      </c>
    </row>
    <row r="1517" spans="1:4" x14ac:dyDescent="0.25">
      <c r="A1517" t="str">
        <f ca="1"/>
        <v>Groceries</v>
      </c>
      <c r="B1517" s="8">
        <f ca="1"/>
        <v>46781</v>
      </c>
      <c r="C1517" s="107">
        <f ca="1"/>
        <v>17071.079999999998</v>
      </c>
      <c r="D1517" t="str">
        <f ca="1"/>
        <v>Acct  2 - Wells Fargo</v>
      </c>
    </row>
    <row r="1518" spans="1:4" x14ac:dyDescent="0.25">
      <c r="A1518" t="str">
        <f ca="1"/>
        <v>Food &amp; Drinks</v>
      </c>
      <c r="B1518" s="8">
        <f ca="1"/>
        <v>46781</v>
      </c>
      <c r="C1518" s="107">
        <f ca="1"/>
        <v>16871.079999999998</v>
      </c>
      <c r="D1518" t="str">
        <f ca="1"/>
        <v>Acct  2 - Wells Fargo</v>
      </c>
    </row>
    <row r="1519" spans="1:4" x14ac:dyDescent="0.25">
      <c r="A1519" t="str">
        <f ca="1"/>
        <v>Disability</v>
      </c>
      <c r="B1519" s="8">
        <f ca="1"/>
        <v>46784</v>
      </c>
      <c r="C1519" s="107">
        <f ca="1"/>
        <v>17227.739999999998</v>
      </c>
      <c r="D1519" t="str">
        <f ca="1"/>
        <v>Acct  2 - Wells Fargo</v>
      </c>
    </row>
    <row r="1520" spans="1:4" x14ac:dyDescent="0.25">
      <c r="A1520" t="str">
        <f ca="1"/>
        <v>Kulo Rent</v>
      </c>
      <c r="B1520" s="8">
        <f ca="1"/>
        <v>46784</v>
      </c>
      <c r="C1520" s="107">
        <f ca="1"/>
        <v>17227.739999999998</v>
      </c>
      <c r="D1520" t="str">
        <f ca="1"/>
        <v>Acct  2 - Wells Fargo</v>
      </c>
    </row>
    <row r="1521" spans="1:4" x14ac:dyDescent="0.25">
      <c r="A1521" t="str">
        <f ca="1"/>
        <v>Rent</v>
      </c>
      <c r="B1521" s="8">
        <f ca="1"/>
        <v>46784</v>
      </c>
      <c r="C1521" s="107">
        <f ca="1"/>
        <v>17227.739999999998</v>
      </c>
      <c r="D1521" t="str">
        <f ca="1"/>
        <v>Acct  2 - Wells Fargo</v>
      </c>
    </row>
    <row r="1522" spans="1:4" x14ac:dyDescent="0.25">
      <c r="A1522" t="str">
        <f ca="1"/>
        <v>Down Dog</v>
      </c>
      <c r="B1522" s="8">
        <f ca="1"/>
        <v>46785</v>
      </c>
      <c r="C1522" s="107">
        <f ca="1"/>
        <v>17227.739999999998</v>
      </c>
      <c r="D1522" t="str">
        <f ca="1"/>
        <v>Acct  2 - Wells Fargo</v>
      </c>
    </row>
    <row r="1523" spans="1:4" x14ac:dyDescent="0.25">
      <c r="A1523" t="str">
        <f ca="1"/>
        <v>Visa Platinum</v>
      </c>
      <c r="B1523" s="8">
        <f ca="1"/>
        <v>46786</v>
      </c>
      <c r="C1523" s="107">
        <f ca="1"/>
        <v>17227.739999999998</v>
      </c>
      <c r="D1523" t="str">
        <f ca="1"/>
        <v>Acct  2 - Wells Fargo</v>
      </c>
    </row>
    <row r="1524" spans="1:4" x14ac:dyDescent="0.25">
      <c r="A1524" t="str">
        <f ca="1"/>
        <v>Kulo Internet</v>
      </c>
      <c r="B1524" s="8">
        <f ca="1"/>
        <v>46788</v>
      </c>
      <c r="C1524" s="107">
        <f ca="1"/>
        <v>17227.739999999998</v>
      </c>
      <c r="D1524" t="str">
        <f ca="1"/>
        <v>Acct  2 - Wells Fargo</v>
      </c>
    </row>
    <row r="1525" spans="1:4" x14ac:dyDescent="0.25">
      <c r="A1525" t="str">
        <f ca="1"/>
        <v>Cese Phone</v>
      </c>
      <c r="B1525" s="8">
        <f ca="1"/>
        <v>46788</v>
      </c>
      <c r="C1525" s="107">
        <f ca="1"/>
        <v>17227.739999999998</v>
      </c>
      <c r="D1525" t="str">
        <f ca="1"/>
        <v>Acct  2 - Wells Fargo</v>
      </c>
    </row>
    <row r="1526" spans="1:4" x14ac:dyDescent="0.25">
      <c r="A1526" t="str">
        <f ca="1"/>
        <v>Phone</v>
      </c>
      <c r="B1526" s="8">
        <f ca="1"/>
        <v>46788</v>
      </c>
      <c r="C1526" s="107">
        <f ca="1"/>
        <v>17227.739999999998</v>
      </c>
      <c r="D1526" t="str">
        <f ca="1"/>
        <v>Acct  2 - Wells Fargo</v>
      </c>
    </row>
    <row r="1527" spans="1:4" x14ac:dyDescent="0.25">
      <c r="A1527" t="str">
        <f ca="1"/>
        <v>Sony</v>
      </c>
      <c r="B1527" s="8">
        <f ca="1"/>
        <v>46791</v>
      </c>
      <c r="C1527" s="107">
        <f ca="1"/>
        <v>17227.739999999998</v>
      </c>
      <c r="D1527" t="str">
        <f ca="1"/>
        <v>Acct  2 - Wells Fargo</v>
      </c>
    </row>
    <row r="1528" spans="1:4" x14ac:dyDescent="0.25">
      <c r="A1528" t="str">
        <f ca="1"/>
        <v>Phone Insurance</v>
      </c>
      <c r="B1528" s="8">
        <f ca="1"/>
        <v>46791</v>
      </c>
      <c r="C1528" s="107">
        <f ca="1"/>
        <v>17227.739999999998</v>
      </c>
      <c r="D1528" t="str">
        <f ca="1"/>
        <v>Acct  2 - Wells Fargo</v>
      </c>
    </row>
    <row r="1529" spans="1:4" x14ac:dyDescent="0.25">
      <c r="A1529" t="str">
        <f ca="1"/>
        <v>Amazon</v>
      </c>
      <c r="B1529" s="8">
        <f ca="1"/>
        <v>46792</v>
      </c>
      <c r="C1529" s="107">
        <f ca="1"/>
        <v>17227.739999999998</v>
      </c>
      <c r="D1529" t="str">
        <f ca="1"/>
        <v>Acct  2 - Wells Fargo</v>
      </c>
    </row>
    <row r="1530" spans="1:4" x14ac:dyDescent="0.25">
      <c r="A1530" t="str">
        <f ca="1"/>
        <v>Paycheck</v>
      </c>
      <c r="B1530" s="8">
        <f ca="1"/>
        <v>46794</v>
      </c>
      <c r="C1530" s="107">
        <f ca="1"/>
        <v>17687.739999999998</v>
      </c>
      <c r="D1530" t="str">
        <f ca="1"/>
        <v>Acct  2 - Wells Fargo</v>
      </c>
    </row>
    <row r="1531" spans="1:4" x14ac:dyDescent="0.25">
      <c r="A1531" t="str">
        <f ca="1"/>
        <v>Ameritas</v>
      </c>
      <c r="B1531" s="8">
        <f ca="1"/>
        <v>46794</v>
      </c>
      <c r="C1531" s="107">
        <f ca="1"/>
        <v>17687.739999999998</v>
      </c>
      <c r="D1531" t="str">
        <f ca="1"/>
        <v>Acct  2 - Wells Fargo</v>
      </c>
    </row>
    <row r="1532" spans="1:4" x14ac:dyDescent="0.25">
      <c r="A1532" t="str">
        <f ca="1"/>
        <v>Viso Go</v>
      </c>
      <c r="B1532" s="8">
        <f ca="1"/>
        <v>46794</v>
      </c>
      <c r="C1532" s="107">
        <f ca="1"/>
        <v>17687.739999999998</v>
      </c>
      <c r="D1532" t="str">
        <f ca="1"/>
        <v>Acct  2 - Wells Fargo</v>
      </c>
    </row>
    <row r="1533" spans="1:4" x14ac:dyDescent="0.25">
      <c r="A1533" t="str">
        <f ca="1"/>
        <v>Groceries</v>
      </c>
      <c r="B1533" s="8">
        <f ca="1"/>
        <v>46795</v>
      </c>
      <c r="C1533" s="107">
        <f ca="1"/>
        <v>17487.739999999998</v>
      </c>
      <c r="D1533" t="str">
        <f ca="1"/>
        <v>Acct  2 - Wells Fargo</v>
      </c>
    </row>
    <row r="1534" spans="1:4" x14ac:dyDescent="0.25">
      <c r="A1534" t="str">
        <f ca="1"/>
        <v>Food &amp; Drinks</v>
      </c>
      <c r="B1534" s="8">
        <f ca="1"/>
        <v>46795</v>
      </c>
      <c r="C1534" s="107">
        <f ca="1"/>
        <v>17287.739999999998</v>
      </c>
      <c r="D1534" t="str">
        <f ca="1"/>
        <v>Acct  2 - Wells Fargo</v>
      </c>
    </row>
    <row r="1535" spans="1:4" x14ac:dyDescent="0.25">
      <c r="A1535" t="str">
        <f ca="1"/>
        <v>Motorcycle</v>
      </c>
      <c r="B1535" s="8">
        <f ca="1"/>
        <v>46799</v>
      </c>
      <c r="C1535" s="107">
        <f ca="1"/>
        <v>17287.739999999998</v>
      </c>
      <c r="D1535" t="str">
        <f ca="1"/>
        <v>Acct  2 - Wells Fargo</v>
      </c>
    </row>
    <row r="1536" spans="1:4" x14ac:dyDescent="0.25">
      <c r="A1536" t="str">
        <f ca="1"/>
        <v>Netflix</v>
      </c>
      <c r="B1536" s="8">
        <f ca="1"/>
        <v>46803</v>
      </c>
      <c r="C1536" s="107">
        <f ca="1"/>
        <v>17287.739999999998</v>
      </c>
      <c r="D1536" t="str">
        <f ca="1"/>
        <v>Acct  2 - Wells Fargo</v>
      </c>
    </row>
    <row r="1537" spans="1:4" x14ac:dyDescent="0.25">
      <c r="A1537" t="str">
        <f ca="1"/>
        <v>Renters</v>
      </c>
      <c r="B1537" s="8">
        <f ca="1"/>
        <v>46804</v>
      </c>
      <c r="C1537" s="107">
        <f ca="1"/>
        <v>17287.739999999998</v>
      </c>
      <c r="D1537" t="str">
        <f ca="1"/>
        <v>Acct  2 - Wells Fargo</v>
      </c>
    </row>
    <row r="1538" spans="1:4" x14ac:dyDescent="0.25">
      <c r="A1538" t="str">
        <f ca="1"/>
        <v>Paycheck</v>
      </c>
      <c r="B1538" s="8">
        <f ca="1"/>
        <v>46808</v>
      </c>
      <c r="C1538" s="107">
        <f ca="1"/>
        <v>17747.739999999998</v>
      </c>
      <c r="D1538" t="str">
        <f ca="1"/>
        <v>Acct  2 - Wells Fargo</v>
      </c>
    </row>
    <row r="1539" spans="1:4" x14ac:dyDescent="0.25">
      <c r="A1539" t="str">
        <f ca="1"/>
        <v>Ameritas</v>
      </c>
      <c r="B1539" s="8">
        <f ca="1"/>
        <v>46808</v>
      </c>
      <c r="C1539" s="107">
        <f ca="1"/>
        <v>17747.739999999998</v>
      </c>
      <c r="D1539" t="str">
        <f ca="1"/>
        <v>Acct  2 - Wells Fargo</v>
      </c>
    </row>
    <row r="1540" spans="1:4" x14ac:dyDescent="0.25">
      <c r="A1540" t="str">
        <f ca="1"/>
        <v>Cese Transfer</v>
      </c>
      <c r="B1540" s="8">
        <f ca="1"/>
        <v>46808</v>
      </c>
      <c r="C1540" s="107">
        <f ca="1"/>
        <v>17747.739999999998</v>
      </c>
      <c r="D1540" t="str">
        <f ca="1"/>
        <v>Acct  2 - Wells Fargo</v>
      </c>
    </row>
    <row r="1541" spans="1:4" x14ac:dyDescent="0.25">
      <c r="A1541" t="str">
        <f ca="1"/>
        <v>Groceries</v>
      </c>
      <c r="B1541" s="8">
        <f ca="1"/>
        <v>46809</v>
      </c>
      <c r="C1541" s="107">
        <f ca="1"/>
        <v>17547.739999999998</v>
      </c>
      <c r="D1541" t="str">
        <f ca="1"/>
        <v>Acct  2 - Wells Fargo</v>
      </c>
    </row>
    <row r="1542" spans="1:4" x14ac:dyDescent="0.25">
      <c r="A1542" t="str">
        <f ca="1"/>
        <v>Food &amp; Drinks</v>
      </c>
      <c r="B1542" s="8">
        <f ca="1"/>
        <v>46809</v>
      </c>
      <c r="C1542" s="107">
        <f ca="1"/>
        <v>17347.739999999998</v>
      </c>
      <c r="D1542" t="str">
        <f ca="1"/>
        <v>Acct  2 - Wells Fargo</v>
      </c>
    </row>
    <row r="1543" spans="1:4" x14ac:dyDescent="0.25">
      <c r="A1543" t="str">
        <f ca="1"/>
        <v>Internet</v>
      </c>
      <c r="B1543" s="8">
        <f ca="1"/>
        <v>46809</v>
      </c>
      <c r="C1543" s="107">
        <f ca="1"/>
        <v>17347.739999999998</v>
      </c>
      <c r="D1543" t="str">
        <f ca="1"/>
        <v>Acct  2 - Wells Fargo</v>
      </c>
    </row>
    <row r="1544" spans="1:4" x14ac:dyDescent="0.25">
      <c r="A1544" t="str">
        <f ca="1"/>
        <v>Windsurf</v>
      </c>
      <c r="B1544" s="8">
        <f ca="1"/>
        <v>46809</v>
      </c>
      <c r="C1544" s="107">
        <f ca="1"/>
        <v>17347.739999999998</v>
      </c>
      <c r="D1544" t="str">
        <f ca="1"/>
        <v>Acct  2 - Wells Fargo</v>
      </c>
    </row>
    <row r="1545" spans="1:4" x14ac:dyDescent="0.25">
      <c r="A1545" t="str">
        <f ca="1"/>
        <v>Google+</v>
      </c>
      <c r="B1545" s="8">
        <f ca="1"/>
        <v>46810</v>
      </c>
      <c r="C1545" s="107">
        <f ca="1"/>
        <v>17347.739999999998</v>
      </c>
      <c r="D1545" t="str">
        <f ca="1"/>
        <v>Acct  2 - Wells Fargo</v>
      </c>
    </row>
    <row r="1546" spans="1:4" x14ac:dyDescent="0.25">
      <c r="A1546" t="str">
        <f ca="1"/>
        <v>Tidal</v>
      </c>
      <c r="B1546" s="8">
        <f ca="1"/>
        <v>46810</v>
      </c>
      <c r="C1546" s="107">
        <f ca="1"/>
        <v>17347.739999999998</v>
      </c>
      <c r="D1546" t="str">
        <f ca="1"/>
        <v>Acct  2 - Wells Fargo</v>
      </c>
    </row>
    <row r="1547" spans="1:4" x14ac:dyDescent="0.25">
      <c r="A1547" t="str">
        <f ca="1"/>
        <v>Starting balance</v>
      </c>
      <c r="B1547" s="8">
        <f ca="1"/>
        <v>46081</v>
      </c>
      <c r="C1547" s="107">
        <f ca="1"/>
        <v>23232.39</v>
      </c>
      <c r="D1547" t="str">
        <f ca="1"/>
        <v>Acct  3 - ADP</v>
      </c>
    </row>
    <row r="1548" spans="1:4" x14ac:dyDescent="0.25">
      <c r="A1548" t="str">
        <f ca="1"/>
        <v>Costco Citi</v>
      </c>
      <c r="B1548" s="8">
        <f ca="1"/>
        <v>46081</v>
      </c>
      <c r="C1548" s="107">
        <f ca="1"/>
        <v>23232.39</v>
      </c>
      <c r="D1548" t="str">
        <f ca="1"/>
        <v>Acct  3 - ADP</v>
      </c>
    </row>
    <row r="1549" spans="1:4" x14ac:dyDescent="0.25">
      <c r="A1549" t="str">
        <f ca="1"/>
        <v>Kulo SDGE</v>
      </c>
      <c r="B1549" s="8">
        <f ca="1"/>
        <v>46081</v>
      </c>
      <c r="C1549" s="107">
        <f ca="1"/>
        <v>23232.39</v>
      </c>
      <c r="D1549" t="str">
        <f ca="1"/>
        <v>Acct  3 - ADP</v>
      </c>
    </row>
    <row r="1550" spans="1:4" x14ac:dyDescent="0.25">
      <c r="A1550" t="str">
        <f ca="1"/>
        <v>Groceries</v>
      </c>
      <c r="B1550" s="8">
        <f ca="1"/>
        <v>46081</v>
      </c>
      <c r="C1550" s="107">
        <f ca="1"/>
        <v>23232.39</v>
      </c>
      <c r="D1550" t="str">
        <f ca="1"/>
        <v>Acct  3 - ADP</v>
      </c>
    </row>
    <row r="1551" spans="1:4" x14ac:dyDescent="0.25">
      <c r="A1551" t="str">
        <f ca="1"/>
        <v>Food &amp; Drinks</v>
      </c>
      <c r="B1551" s="8">
        <f ca="1"/>
        <v>46081</v>
      </c>
      <c r="C1551" s="107">
        <f ca="1"/>
        <v>23232.39</v>
      </c>
      <c r="D1551" t="str">
        <f ca="1"/>
        <v>Acct  3 - ADP</v>
      </c>
    </row>
    <row r="1552" spans="1:4" x14ac:dyDescent="0.25">
      <c r="A1552" t="str">
        <f ca="1"/>
        <v>SDGE</v>
      </c>
      <c r="B1552" s="8">
        <f ca="1"/>
        <v>46081</v>
      </c>
      <c r="C1552" s="107">
        <f ca="1"/>
        <v>23232.39</v>
      </c>
      <c r="D1552" t="str">
        <f ca="1"/>
        <v>Acct  3 - ADP</v>
      </c>
    </row>
    <row r="1553" spans="1:4" x14ac:dyDescent="0.25">
      <c r="A1553" t="str">
        <f ca="1"/>
        <v>Prime Ad-Free</v>
      </c>
      <c r="B1553" s="8">
        <f ca="1"/>
        <v>46081</v>
      </c>
      <c r="C1553" s="107">
        <f ca="1"/>
        <v>23232.39</v>
      </c>
      <c r="D1553" t="str">
        <f ca="1"/>
        <v>Acct  3 - ADP</v>
      </c>
    </row>
    <row r="1554" spans="1:4" x14ac:dyDescent="0.25">
      <c r="A1554" t="str">
        <f ca="1"/>
        <v>Disability</v>
      </c>
      <c r="B1554" s="8">
        <f ca="1"/>
        <v>46082</v>
      </c>
      <c r="C1554" s="107">
        <f ca="1"/>
        <v>23232.39</v>
      </c>
      <c r="D1554" t="str">
        <f ca="1"/>
        <v>Acct  3 - ADP</v>
      </c>
    </row>
    <row r="1555" spans="1:4" x14ac:dyDescent="0.25">
      <c r="A1555" t="str">
        <f ca="1"/>
        <v>Kulo Rent</v>
      </c>
      <c r="B1555" s="8">
        <f ca="1"/>
        <v>46082</v>
      </c>
      <c r="C1555" s="107">
        <f ca="1"/>
        <v>23232.39</v>
      </c>
      <c r="D1555" t="str">
        <f ca="1"/>
        <v>Acct  3 - ADP</v>
      </c>
    </row>
    <row r="1556" spans="1:4" x14ac:dyDescent="0.25">
      <c r="A1556" t="str">
        <f ca="1"/>
        <v>Rent</v>
      </c>
      <c r="B1556" s="8">
        <f ca="1"/>
        <v>46082</v>
      </c>
      <c r="C1556" s="107">
        <f ca="1"/>
        <v>23232.39</v>
      </c>
      <c r="D1556" t="str">
        <f ca="1"/>
        <v>Acct  3 - ADP</v>
      </c>
    </row>
    <row r="1557" spans="1:4" x14ac:dyDescent="0.25">
      <c r="A1557" t="str">
        <f ca="1"/>
        <v>Visa Platinum</v>
      </c>
      <c r="B1557" s="8">
        <f ca="1"/>
        <v>46084</v>
      </c>
      <c r="C1557" s="107">
        <f ca="1"/>
        <v>23232.39</v>
      </c>
      <c r="D1557" t="str">
        <f ca="1"/>
        <v>Acct  3 - ADP</v>
      </c>
    </row>
    <row r="1558" spans="1:4" x14ac:dyDescent="0.25">
      <c r="A1558" t="str">
        <f ca="1"/>
        <v>Kulo Internet</v>
      </c>
      <c r="B1558" s="8">
        <f ca="1"/>
        <v>46086</v>
      </c>
      <c r="C1558" s="107">
        <f ca="1"/>
        <v>23232.39</v>
      </c>
      <c r="D1558" t="str">
        <f ca="1"/>
        <v>Acct  3 - ADP</v>
      </c>
    </row>
    <row r="1559" spans="1:4" x14ac:dyDescent="0.25">
      <c r="A1559" t="str">
        <f ca="1"/>
        <v>Cese Phone</v>
      </c>
      <c r="B1559" s="8">
        <f ca="1"/>
        <v>46086</v>
      </c>
      <c r="C1559" s="107">
        <f ca="1"/>
        <v>23232.39</v>
      </c>
      <c r="D1559" t="str">
        <f ca="1"/>
        <v>Acct  3 - ADP</v>
      </c>
    </row>
    <row r="1560" spans="1:4" x14ac:dyDescent="0.25">
      <c r="A1560" t="str">
        <f ca="1"/>
        <v>Phone</v>
      </c>
      <c r="B1560" s="8">
        <f ca="1"/>
        <v>46086</v>
      </c>
      <c r="C1560" s="107">
        <f ca="1"/>
        <v>23232.39</v>
      </c>
      <c r="D1560" t="str">
        <f ca="1"/>
        <v>Acct  3 - ADP</v>
      </c>
    </row>
    <row r="1561" spans="1:4" x14ac:dyDescent="0.25">
      <c r="A1561" t="str">
        <f ca="1"/>
        <v>Sony</v>
      </c>
      <c r="B1561" s="8">
        <f ca="1"/>
        <v>46089</v>
      </c>
      <c r="C1561" s="107">
        <f ca="1"/>
        <v>23232.39</v>
      </c>
      <c r="D1561" t="str">
        <f ca="1"/>
        <v>Acct  3 - ADP</v>
      </c>
    </row>
    <row r="1562" spans="1:4" x14ac:dyDescent="0.25">
      <c r="A1562" t="str">
        <f ca="1"/>
        <v>Phone Insurance</v>
      </c>
      <c r="B1562" s="8">
        <f ca="1"/>
        <v>46089</v>
      </c>
      <c r="C1562" s="107">
        <f ca="1"/>
        <v>23232.39</v>
      </c>
      <c r="D1562" t="str">
        <f ca="1"/>
        <v>Acct  3 - ADP</v>
      </c>
    </row>
    <row r="1563" spans="1:4" x14ac:dyDescent="0.25">
      <c r="A1563" t="str">
        <f ca="1"/>
        <v>Amazon</v>
      </c>
      <c r="B1563" s="8">
        <f ca="1"/>
        <v>46090</v>
      </c>
      <c r="C1563" s="107">
        <f ca="1"/>
        <v>23232.39</v>
      </c>
      <c r="D1563" t="str">
        <f ca="1"/>
        <v>Acct  3 - ADP</v>
      </c>
    </row>
    <row r="1564" spans="1:4" x14ac:dyDescent="0.25">
      <c r="A1564" t="str">
        <f ca="1"/>
        <v>Viso Go</v>
      </c>
      <c r="B1564" s="8">
        <f ca="1"/>
        <v>46092</v>
      </c>
      <c r="C1564" s="107">
        <f ca="1"/>
        <v>23232.39</v>
      </c>
      <c r="D1564" t="str">
        <f ca="1"/>
        <v>Acct  3 - ADP</v>
      </c>
    </row>
    <row r="1565" spans="1:4" x14ac:dyDescent="0.25">
      <c r="A1565" t="str">
        <f ca="1"/>
        <v>Paycheck</v>
      </c>
      <c r="B1565" s="8">
        <f ca="1"/>
        <v>46094</v>
      </c>
      <c r="C1565" s="107">
        <f ca="1"/>
        <v>23232.39</v>
      </c>
      <c r="D1565" t="str">
        <f ca="1"/>
        <v>Acct  3 - ADP</v>
      </c>
    </row>
    <row r="1566" spans="1:4" x14ac:dyDescent="0.25">
      <c r="A1566" t="str">
        <f ca="1"/>
        <v>Ameritas</v>
      </c>
      <c r="B1566" s="8">
        <f ca="1"/>
        <v>46094</v>
      </c>
      <c r="C1566" s="107">
        <f ca="1"/>
        <v>23344.39</v>
      </c>
      <c r="D1566" t="str">
        <f ca="1"/>
        <v>Acct  3 - ADP</v>
      </c>
    </row>
    <row r="1567" spans="1:4" x14ac:dyDescent="0.25">
      <c r="A1567" t="str">
        <f ca="1"/>
        <v>Groceries</v>
      </c>
      <c r="B1567" s="8">
        <f ca="1"/>
        <v>46095</v>
      </c>
      <c r="C1567" s="107">
        <f ca="1"/>
        <v>23344.39</v>
      </c>
      <c r="D1567" t="str">
        <f ca="1"/>
        <v>Acct  3 - ADP</v>
      </c>
    </row>
    <row r="1568" spans="1:4" x14ac:dyDescent="0.25">
      <c r="A1568" t="str">
        <f ca="1"/>
        <v>Food &amp; Drinks</v>
      </c>
      <c r="B1568" s="8">
        <f ca="1"/>
        <v>46095</v>
      </c>
      <c r="C1568" s="107">
        <f ca="1"/>
        <v>23344.39</v>
      </c>
      <c r="D1568" t="str">
        <f ca="1"/>
        <v>Acct  3 - ADP</v>
      </c>
    </row>
    <row r="1569" spans="1:4" x14ac:dyDescent="0.25">
      <c r="A1569" t="str">
        <f ca="1"/>
        <v>Motorcycle</v>
      </c>
      <c r="B1569" s="8">
        <f ca="1"/>
        <v>46097</v>
      </c>
      <c r="C1569" s="107">
        <f ca="1"/>
        <v>23344.39</v>
      </c>
      <c r="D1569" t="str">
        <f ca="1"/>
        <v>Acct  3 - ADP</v>
      </c>
    </row>
    <row r="1570" spans="1:4" x14ac:dyDescent="0.25">
      <c r="A1570" t="str">
        <f ca="1"/>
        <v>Netflix</v>
      </c>
      <c r="B1570" s="8">
        <f ca="1"/>
        <v>46101</v>
      </c>
      <c r="C1570" s="107">
        <f ca="1"/>
        <v>23344.39</v>
      </c>
      <c r="D1570" t="str">
        <f ca="1"/>
        <v>Acct  3 - ADP</v>
      </c>
    </row>
    <row r="1571" spans="1:4" x14ac:dyDescent="0.25">
      <c r="A1571" t="str">
        <f ca="1"/>
        <v>Renters</v>
      </c>
      <c r="B1571" s="8">
        <f ca="1"/>
        <v>46102</v>
      </c>
      <c r="C1571" s="107">
        <f ca="1"/>
        <v>23344.39</v>
      </c>
      <c r="D1571" t="str">
        <f ca="1"/>
        <v>Acct  3 - ADP</v>
      </c>
    </row>
    <row r="1572" spans="1:4" x14ac:dyDescent="0.25">
      <c r="A1572" t="str">
        <f ca="1"/>
        <v>Cese Transfer</v>
      </c>
      <c r="B1572" s="8">
        <f ca="1"/>
        <v>46106</v>
      </c>
      <c r="C1572" s="107">
        <f ca="1"/>
        <v>23344.39</v>
      </c>
      <c r="D1572" t="str">
        <f ca="1"/>
        <v>Acct  3 - ADP</v>
      </c>
    </row>
    <row r="1573" spans="1:4" x14ac:dyDescent="0.25">
      <c r="A1573" t="str">
        <f ca="1"/>
        <v>Internet</v>
      </c>
      <c r="B1573" s="8">
        <f ca="1"/>
        <v>46107</v>
      </c>
      <c r="C1573" s="107">
        <f ca="1"/>
        <v>23344.39</v>
      </c>
      <c r="D1573" t="str">
        <f ca="1"/>
        <v>Acct  3 - ADP</v>
      </c>
    </row>
    <row r="1574" spans="1:4" x14ac:dyDescent="0.25">
      <c r="A1574" t="str">
        <f ca="1"/>
        <v>Windsurf</v>
      </c>
      <c r="B1574" s="8">
        <f ca="1"/>
        <v>46107</v>
      </c>
      <c r="C1574" s="107">
        <f ca="1"/>
        <v>23344.39</v>
      </c>
      <c r="D1574" t="str">
        <f ca="1"/>
        <v>Acct  3 - ADP</v>
      </c>
    </row>
    <row r="1575" spans="1:4" x14ac:dyDescent="0.25">
      <c r="A1575" t="str">
        <f ca="1"/>
        <v>Paycheck</v>
      </c>
      <c r="B1575" s="8">
        <f ca="1"/>
        <v>46108</v>
      </c>
      <c r="C1575" s="107">
        <f ca="1"/>
        <v>23344.39</v>
      </c>
      <c r="D1575" t="str">
        <f ca="1"/>
        <v>Acct  3 - ADP</v>
      </c>
    </row>
    <row r="1576" spans="1:4" x14ac:dyDescent="0.25">
      <c r="A1576" t="str">
        <f ca="1"/>
        <v>Ameritas</v>
      </c>
      <c r="B1576" s="8">
        <f ca="1"/>
        <v>46108</v>
      </c>
      <c r="C1576" s="107">
        <f ca="1"/>
        <v>23456.39</v>
      </c>
      <c r="D1576" t="str">
        <f ca="1"/>
        <v>Acct  3 - ADP</v>
      </c>
    </row>
    <row r="1577" spans="1:4" x14ac:dyDescent="0.25">
      <c r="A1577" t="str">
        <f ca="1"/>
        <v>Tidal</v>
      </c>
      <c r="B1577" s="8">
        <f ca="1"/>
        <v>46108</v>
      </c>
      <c r="C1577" s="107">
        <f ca="1"/>
        <v>23456.39</v>
      </c>
      <c r="D1577" t="str">
        <f ca="1"/>
        <v>Acct  3 - ADP</v>
      </c>
    </row>
    <row r="1578" spans="1:4" x14ac:dyDescent="0.25">
      <c r="A1578" t="str">
        <f ca="1"/>
        <v>Costco Citi</v>
      </c>
      <c r="B1578" s="8">
        <f ca="1"/>
        <v>46109</v>
      </c>
      <c r="C1578" s="107">
        <f ca="1"/>
        <v>23456.39</v>
      </c>
      <c r="D1578" t="str">
        <f ca="1"/>
        <v>Acct  3 - ADP</v>
      </c>
    </row>
    <row r="1579" spans="1:4" x14ac:dyDescent="0.25">
      <c r="A1579" t="str">
        <f ca="1"/>
        <v>Kulo Transfer</v>
      </c>
      <c r="B1579" s="8">
        <f ca="1"/>
        <v>46109</v>
      </c>
      <c r="C1579" s="107">
        <f ca="1"/>
        <v>23456.39</v>
      </c>
      <c r="D1579" t="str">
        <f ca="1"/>
        <v>Acct  3 - ADP</v>
      </c>
    </row>
    <row r="1580" spans="1:4" x14ac:dyDescent="0.25">
      <c r="A1580" t="str">
        <f ca="1"/>
        <v>Kulo SDGE</v>
      </c>
      <c r="B1580" s="8">
        <f ca="1"/>
        <v>46109</v>
      </c>
      <c r="C1580" s="107">
        <f ca="1"/>
        <v>23456.39</v>
      </c>
      <c r="D1580" t="str">
        <f ca="1"/>
        <v>Acct  3 - ADP</v>
      </c>
    </row>
    <row r="1581" spans="1:4" x14ac:dyDescent="0.25">
      <c r="A1581" t="str">
        <f ca="1"/>
        <v>Groceries</v>
      </c>
      <c r="B1581" s="8">
        <f ca="1"/>
        <v>46109</v>
      </c>
      <c r="C1581" s="107">
        <f ca="1"/>
        <v>23456.39</v>
      </c>
      <c r="D1581" t="str">
        <f ca="1"/>
        <v>Acct  3 - ADP</v>
      </c>
    </row>
    <row r="1582" spans="1:4" x14ac:dyDescent="0.25">
      <c r="A1582" t="str">
        <f ca="1"/>
        <v>Food &amp; Drinks</v>
      </c>
      <c r="B1582" s="8">
        <f ca="1"/>
        <v>46109</v>
      </c>
      <c r="C1582" s="107">
        <f ca="1"/>
        <v>23456.39</v>
      </c>
      <c r="D1582" t="str">
        <f ca="1"/>
        <v>Acct  3 - ADP</v>
      </c>
    </row>
    <row r="1583" spans="1:4" x14ac:dyDescent="0.25">
      <c r="A1583" t="str">
        <f ca="1"/>
        <v>SDGE</v>
      </c>
      <c r="B1583" s="8">
        <f ca="1"/>
        <v>46109</v>
      </c>
      <c r="C1583" s="107">
        <f ca="1"/>
        <v>23456.39</v>
      </c>
      <c r="D1583" t="str">
        <f ca="1"/>
        <v>Acct  3 - ADP</v>
      </c>
    </row>
    <row r="1584" spans="1:4" x14ac:dyDescent="0.25">
      <c r="A1584" t="str">
        <f ca="1"/>
        <v>Prime Ad-Free</v>
      </c>
      <c r="B1584" s="8">
        <f ca="1"/>
        <v>46109</v>
      </c>
      <c r="C1584" s="107">
        <f ca="1"/>
        <v>23456.39</v>
      </c>
      <c r="D1584" t="str">
        <f ca="1"/>
        <v>Acct  3 - ADP</v>
      </c>
    </row>
    <row r="1585" spans="1:4" x14ac:dyDescent="0.25">
      <c r="A1585" t="str">
        <f ca="1"/>
        <v>Disability</v>
      </c>
      <c r="B1585" s="8">
        <f ca="1"/>
        <v>46113</v>
      </c>
      <c r="C1585" s="107">
        <f ca="1"/>
        <v>23456.39</v>
      </c>
      <c r="D1585" t="str">
        <f ca="1"/>
        <v>Acct  3 - ADP</v>
      </c>
    </row>
    <row r="1586" spans="1:4" x14ac:dyDescent="0.25">
      <c r="A1586" t="str">
        <f ca="1"/>
        <v>Kulo Rent</v>
      </c>
      <c r="B1586" s="8">
        <f ca="1"/>
        <v>46113</v>
      </c>
      <c r="C1586" s="107">
        <f ca="1"/>
        <v>23456.39</v>
      </c>
      <c r="D1586" t="str">
        <f ca="1"/>
        <v>Acct  3 - ADP</v>
      </c>
    </row>
    <row r="1587" spans="1:4" x14ac:dyDescent="0.25">
      <c r="A1587" t="str">
        <f ca="1"/>
        <v>Rent</v>
      </c>
      <c r="B1587" s="8">
        <f ca="1"/>
        <v>46113</v>
      </c>
      <c r="C1587" s="107">
        <f ca="1"/>
        <v>23456.39</v>
      </c>
      <c r="D1587" t="str">
        <f ca="1"/>
        <v>Acct  3 - ADP</v>
      </c>
    </row>
    <row r="1588" spans="1:4" x14ac:dyDescent="0.25">
      <c r="A1588" t="str">
        <f ca="1"/>
        <v>Visa Platinum</v>
      </c>
      <c r="B1588" s="8">
        <f ca="1"/>
        <v>46115</v>
      </c>
      <c r="C1588" s="107">
        <f ca="1"/>
        <v>23456.39</v>
      </c>
      <c r="D1588" t="str">
        <f ca="1"/>
        <v>Acct  3 - ADP</v>
      </c>
    </row>
    <row r="1589" spans="1:4" x14ac:dyDescent="0.25">
      <c r="A1589" t="str">
        <f ca="1"/>
        <v>Kulo Internet</v>
      </c>
      <c r="B1589" s="8">
        <f ca="1"/>
        <v>46117</v>
      </c>
      <c r="C1589" s="107">
        <f ca="1"/>
        <v>23456.39</v>
      </c>
      <c r="D1589" t="str">
        <f ca="1"/>
        <v>Acct  3 - ADP</v>
      </c>
    </row>
    <row r="1590" spans="1:4" x14ac:dyDescent="0.25">
      <c r="A1590" t="str">
        <f ca="1"/>
        <v>Cese Phone</v>
      </c>
      <c r="B1590" s="8">
        <f ca="1"/>
        <v>46117</v>
      </c>
      <c r="C1590" s="107">
        <f ca="1"/>
        <v>23456.39</v>
      </c>
      <c r="D1590" t="str">
        <f ca="1"/>
        <v>Acct  3 - ADP</v>
      </c>
    </row>
    <row r="1591" spans="1:4" x14ac:dyDescent="0.25">
      <c r="A1591" t="str">
        <f ca="1"/>
        <v>Phone</v>
      </c>
      <c r="B1591" s="8">
        <f ca="1"/>
        <v>46117</v>
      </c>
      <c r="C1591" s="107">
        <f ca="1"/>
        <v>23456.39</v>
      </c>
      <c r="D1591" t="str">
        <f ca="1"/>
        <v>Acct  3 - ADP</v>
      </c>
    </row>
    <row r="1592" spans="1:4" x14ac:dyDescent="0.25">
      <c r="A1592" t="str">
        <f ca="1"/>
        <v>Sony</v>
      </c>
      <c r="B1592" s="8">
        <f ca="1"/>
        <v>46120</v>
      </c>
      <c r="C1592" s="107">
        <f ca="1"/>
        <v>23456.39</v>
      </c>
      <c r="D1592" t="str">
        <f ca="1"/>
        <v>Acct  3 - ADP</v>
      </c>
    </row>
    <row r="1593" spans="1:4" x14ac:dyDescent="0.25">
      <c r="A1593" t="str">
        <f ca="1"/>
        <v>Phone Insurance</v>
      </c>
      <c r="B1593" s="8">
        <f ca="1"/>
        <v>46120</v>
      </c>
      <c r="C1593" s="107">
        <f ca="1"/>
        <v>23456.39</v>
      </c>
      <c r="D1593" t="str">
        <f ca="1"/>
        <v>Acct  3 - ADP</v>
      </c>
    </row>
    <row r="1594" spans="1:4" x14ac:dyDescent="0.25">
      <c r="A1594" t="str">
        <f ca="1"/>
        <v>Amazon</v>
      </c>
      <c r="B1594" s="8">
        <f ca="1"/>
        <v>46121</v>
      </c>
      <c r="C1594" s="107">
        <f ca="1"/>
        <v>23456.39</v>
      </c>
      <c r="D1594" t="str">
        <f ca="1"/>
        <v>Acct  3 - ADP</v>
      </c>
    </row>
    <row r="1595" spans="1:4" x14ac:dyDescent="0.25">
      <c r="A1595" t="str">
        <f ca="1"/>
        <v>Paycheck</v>
      </c>
      <c r="B1595" s="8">
        <f ca="1"/>
        <v>46122</v>
      </c>
      <c r="C1595" s="107">
        <f ca="1"/>
        <v>23456.39</v>
      </c>
      <c r="D1595" t="str">
        <f ca="1"/>
        <v>Acct  3 - ADP</v>
      </c>
    </row>
    <row r="1596" spans="1:4" x14ac:dyDescent="0.25">
      <c r="A1596" t="str">
        <f ca="1"/>
        <v>Ameritas</v>
      </c>
      <c r="B1596" s="8">
        <f ca="1"/>
        <v>46122</v>
      </c>
      <c r="C1596" s="107">
        <f ca="1"/>
        <v>23568.39</v>
      </c>
      <c r="D1596" t="str">
        <f ca="1"/>
        <v>Acct  3 - ADP</v>
      </c>
    </row>
    <row r="1597" spans="1:4" x14ac:dyDescent="0.25">
      <c r="A1597" t="str">
        <f ca="1"/>
        <v>Viso Go</v>
      </c>
      <c r="B1597" s="8">
        <f ca="1"/>
        <v>46123</v>
      </c>
      <c r="C1597" s="107">
        <f ca="1"/>
        <v>23568.39</v>
      </c>
      <c r="D1597" t="str">
        <f ca="1"/>
        <v>Acct  3 - ADP</v>
      </c>
    </row>
    <row r="1598" spans="1:4" x14ac:dyDescent="0.25">
      <c r="A1598" t="str">
        <f ca="1"/>
        <v>Groceries</v>
      </c>
      <c r="B1598" s="8">
        <f ca="1"/>
        <v>46123</v>
      </c>
      <c r="C1598" s="107">
        <f ca="1"/>
        <v>23568.39</v>
      </c>
      <c r="D1598" t="str">
        <f ca="1"/>
        <v>Acct  3 - ADP</v>
      </c>
    </row>
    <row r="1599" spans="1:4" x14ac:dyDescent="0.25">
      <c r="A1599" t="str">
        <f ca="1"/>
        <v>Food &amp; Drinks</v>
      </c>
      <c r="B1599" s="8">
        <f ca="1"/>
        <v>46123</v>
      </c>
      <c r="C1599" s="107">
        <f ca="1"/>
        <v>23568.39</v>
      </c>
      <c r="D1599" t="str">
        <f ca="1"/>
        <v>Acct  3 - ADP</v>
      </c>
    </row>
    <row r="1600" spans="1:4" x14ac:dyDescent="0.25">
      <c r="A1600" t="str">
        <f ca="1"/>
        <v>Motorcycle</v>
      </c>
      <c r="B1600" s="8">
        <f ca="1"/>
        <v>46128</v>
      </c>
      <c r="C1600" s="107">
        <f ca="1"/>
        <v>23568.39</v>
      </c>
      <c r="D1600" t="str">
        <f ca="1"/>
        <v>Acct  3 - ADP</v>
      </c>
    </row>
    <row r="1601" spans="1:4" x14ac:dyDescent="0.25">
      <c r="A1601" t="str">
        <f ca="1"/>
        <v>Netflix</v>
      </c>
      <c r="B1601" s="8">
        <f ca="1"/>
        <v>46132</v>
      </c>
      <c r="C1601" s="107">
        <f ca="1"/>
        <v>23568.39</v>
      </c>
      <c r="D1601" t="str">
        <f ca="1"/>
        <v>Acct  3 - ADP</v>
      </c>
    </row>
    <row r="1602" spans="1:4" x14ac:dyDescent="0.25">
      <c r="A1602" t="str">
        <f ca="1"/>
        <v>Renters</v>
      </c>
      <c r="B1602" s="8">
        <f ca="1"/>
        <v>46133</v>
      </c>
      <c r="C1602" s="107">
        <f ca="1"/>
        <v>23568.39</v>
      </c>
      <c r="D1602" t="str">
        <f ca="1"/>
        <v>Acct  3 - ADP</v>
      </c>
    </row>
    <row r="1603" spans="1:4" x14ac:dyDescent="0.25">
      <c r="A1603" t="str">
        <f ca="1"/>
        <v>Paycheck</v>
      </c>
      <c r="B1603" s="8">
        <f ca="1"/>
        <v>46136</v>
      </c>
      <c r="C1603" s="107">
        <f ca="1"/>
        <v>23568.39</v>
      </c>
      <c r="D1603" t="str">
        <f ca="1"/>
        <v>Acct  3 - ADP</v>
      </c>
    </row>
    <row r="1604" spans="1:4" x14ac:dyDescent="0.25">
      <c r="A1604" t="str">
        <f ca="1"/>
        <v>Ameritas</v>
      </c>
      <c r="B1604" s="8">
        <f ca="1"/>
        <v>46136</v>
      </c>
      <c r="C1604" s="107">
        <f ca="1"/>
        <v>23680.39</v>
      </c>
      <c r="D1604" t="str">
        <f ca="1"/>
        <v>Acct  3 - ADP</v>
      </c>
    </row>
    <row r="1605" spans="1:4" x14ac:dyDescent="0.25">
      <c r="A1605" t="str">
        <f ca="1"/>
        <v>Cese Transfer</v>
      </c>
      <c r="B1605" s="8">
        <f ca="1"/>
        <v>46137</v>
      </c>
      <c r="C1605" s="107">
        <f ca="1"/>
        <v>23680.39</v>
      </c>
      <c r="D1605" t="str">
        <f ca="1"/>
        <v>Acct  3 - ADP</v>
      </c>
    </row>
    <row r="1606" spans="1:4" x14ac:dyDescent="0.25">
      <c r="A1606" t="str">
        <f ca="1"/>
        <v>Groceries</v>
      </c>
      <c r="B1606" s="8">
        <f ca="1"/>
        <v>46137</v>
      </c>
      <c r="C1606" s="107">
        <f ca="1"/>
        <v>23680.39</v>
      </c>
      <c r="D1606" t="str">
        <f ca="1"/>
        <v>Acct  3 - ADP</v>
      </c>
    </row>
    <row r="1607" spans="1:4" x14ac:dyDescent="0.25">
      <c r="A1607" t="str">
        <f ca="1"/>
        <v>Food &amp; Drinks</v>
      </c>
      <c r="B1607" s="8">
        <f ca="1"/>
        <v>46137</v>
      </c>
      <c r="C1607" s="107">
        <f ca="1"/>
        <v>23680.39</v>
      </c>
      <c r="D1607" t="str">
        <f ca="1"/>
        <v>Acct  3 - ADP</v>
      </c>
    </row>
    <row r="1608" spans="1:4" x14ac:dyDescent="0.25">
      <c r="A1608" t="str">
        <f ca="1"/>
        <v>Internet</v>
      </c>
      <c r="B1608" s="8">
        <f ca="1"/>
        <v>46138</v>
      </c>
      <c r="C1608" s="107">
        <f ca="1"/>
        <v>23680.39</v>
      </c>
      <c r="D1608" t="str">
        <f ca="1"/>
        <v>Acct  3 - ADP</v>
      </c>
    </row>
    <row r="1609" spans="1:4" x14ac:dyDescent="0.25">
      <c r="A1609" t="str">
        <f ca="1"/>
        <v>Windsurf</v>
      </c>
      <c r="B1609" s="8">
        <f ca="1"/>
        <v>46138</v>
      </c>
      <c r="C1609" s="107">
        <f ca="1"/>
        <v>23680.39</v>
      </c>
      <c r="D1609" t="str">
        <f ca="1"/>
        <v>Acct  3 - ADP</v>
      </c>
    </row>
    <row r="1610" spans="1:4" x14ac:dyDescent="0.25">
      <c r="A1610" t="str">
        <f ca="1"/>
        <v>Tidal</v>
      </c>
      <c r="B1610" s="8">
        <f ca="1"/>
        <v>46139</v>
      </c>
      <c r="C1610" s="107">
        <f ca="1"/>
        <v>23680.39</v>
      </c>
      <c r="D1610" t="str">
        <f ca="1"/>
        <v>Acct  3 - ADP</v>
      </c>
    </row>
    <row r="1611" spans="1:4" x14ac:dyDescent="0.25">
      <c r="A1611" t="str">
        <f ca="1"/>
        <v>Costco Citi</v>
      </c>
      <c r="B1611" s="8">
        <f ca="1"/>
        <v>46140</v>
      </c>
      <c r="C1611" s="107">
        <f ca="1"/>
        <v>23680.39</v>
      </c>
      <c r="D1611" t="str">
        <f ca="1"/>
        <v>Acct  3 - ADP</v>
      </c>
    </row>
    <row r="1612" spans="1:4" x14ac:dyDescent="0.25">
      <c r="A1612" t="str">
        <f ca="1"/>
        <v>Kulo Transfer</v>
      </c>
      <c r="B1612" s="8">
        <f ca="1"/>
        <v>46140</v>
      </c>
      <c r="C1612" s="107">
        <f ca="1"/>
        <v>23680.39</v>
      </c>
      <c r="D1612" t="str">
        <f ca="1"/>
        <v>Acct  3 - ADP</v>
      </c>
    </row>
    <row r="1613" spans="1:4" x14ac:dyDescent="0.25">
      <c r="A1613" t="str">
        <f ca="1"/>
        <v>Kulo SDGE</v>
      </c>
      <c r="B1613" s="8">
        <f ca="1"/>
        <v>46140</v>
      </c>
      <c r="C1613" s="107">
        <f ca="1"/>
        <v>23680.39</v>
      </c>
      <c r="D1613" t="str">
        <f ca="1"/>
        <v>Acct  3 - ADP</v>
      </c>
    </row>
    <row r="1614" spans="1:4" x14ac:dyDescent="0.25">
      <c r="A1614" t="str">
        <f ca="1"/>
        <v>SDGE</v>
      </c>
      <c r="B1614" s="8">
        <f ca="1"/>
        <v>46140</v>
      </c>
      <c r="C1614" s="107">
        <f ca="1"/>
        <v>23680.39</v>
      </c>
      <c r="D1614" t="str">
        <f ca="1"/>
        <v>Acct  3 - ADP</v>
      </c>
    </row>
    <row r="1615" spans="1:4" x14ac:dyDescent="0.25">
      <c r="A1615" t="str">
        <f ca="1"/>
        <v>Prime Ad-Free</v>
      </c>
      <c r="B1615" s="8">
        <f ca="1"/>
        <v>46140</v>
      </c>
      <c r="C1615" s="107">
        <f ca="1"/>
        <v>23680.39</v>
      </c>
      <c r="D1615" t="str">
        <f ca="1"/>
        <v>Acct  3 - ADP</v>
      </c>
    </row>
    <row r="1616" spans="1:4" x14ac:dyDescent="0.25">
      <c r="A1616" t="str">
        <f ca="1"/>
        <v>Disability</v>
      </c>
      <c r="B1616" s="8">
        <f ca="1"/>
        <v>46143</v>
      </c>
      <c r="C1616" s="107">
        <f ca="1"/>
        <v>23680.39</v>
      </c>
      <c r="D1616" t="str">
        <f ca="1"/>
        <v>Acct  3 - ADP</v>
      </c>
    </row>
    <row r="1617" spans="1:4" x14ac:dyDescent="0.25">
      <c r="A1617" t="str">
        <f ca="1"/>
        <v>Kulo Rent</v>
      </c>
      <c r="B1617" s="8">
        <f ca="1"/>
        <v>46143</v>
      </c>
      <c r="C1617" s="107">
        <f ca="1"/>
        <v>23680.39</v>
      </c>
      <c r="D1617" t="str">
        <f ca="1"/>
        <v>Acct  3 - ADP</v>
      </c>
    </row>
    <row r="1618" spans="1:4" x14ac:dyDescent="0.25">
      <c r="A1618" t="str">
        <f ca="1"/>
        <v>Rent</v>
      </c>
      <c r="B1618" s="8">
        <f ca="1"/>
        <v>46143</v>
      </c>
      <c r="C1618" s="107">
        <f ca="1"/>
        <v>23680.39</v>
      </c>
      <c r="D1618" t="str">
        <f ca="1"/>
        <v>Acct  3 - ADP</v>
      </c>
    </row>
    <row r="1619" spans="1:4" x14ac:dyDescent="0.25">
      <c r="A1619" t="str">
        <f ca="1"/>
        <v>Visa Platinum</v>
      </c>
      <c r="B1619" s="8">
        <f ca="1"/>
        <v>46145</v>
      </c>
      <c r="C1619" s="107">
        <f ca="1"/>
        <v>23680.39</v>
      </c>
      <c r="D1619" t="str">
        <f ca="1"/>
        <v>Acct  3 - ADP</v>
      </c>
    </row>
    <row r="1620" spans="1:4" x14ac:dyDescent="0.25">
      <c r="A1620" t="str">
        <f ca="1"/>
        <v>Kulo Internet</v>
      </c>
      <c r="B1620" s="8">
        <f ca="1"/>
        <v>46147</v>
      </c>
      <c r="C1620" s="107">
        <f ca="1"/>
        <v>23680.39</v>
      </c>
      <c r="D1620" t="str">
        <f ca="1"/>
        <v>Acct  3 - ADP</v>
      </c>
    </row>
    <row r="1621" spans="1:4" x14ac:dyDescent="0.25">
      <c r="A1621" t="str">
        <f ca="1"/>
        <v>Cese Phone</v>
      </c>
      <c r="B1621" s="8">
        <f ca="1"/>
        <v>46147</v>
      </c>
      <c r="C1621" s="107">
        <f ca="1"/>
        <v>23680.39</v>
      </c>
      <c r="D1621" t="str">
        <f ca="1"/>
        <v>Acct  3 - ADP</v>
      </c>
    </row>
    <row r="1622" spans="1:4" x14ac:dyDescent="0.25">
      <c r="A1622" t="str">
        <f ca="1"/>
        <v>Phone</v>
      </c>
      <c r="B1622" s="8">
        <f ca="1"/>
        <v>46147</v>
      </c>
      <c r="C1622" s="107">
        <f ca="1"/>
        <v>23680.39</v>
      </c>
      <c r="D1622" t="str">
        <f ca="1"/>
        <v>Acct  3 - ADP</v>
      </c>
    </row>
    <row r="1623" spans="1:4" x14ac:dyDescent="0.25">
      <c r="A1623" t="str">
        <f ca="1"/>
        <v>Paycheck</v>
      </c>
      <c r="B1623" s="8">
        <f ca="1"/>
        <v>46150</v>
      </c>
      <c r="C1623" s="107">
        <f ca="1"/>
        <v>23680.39</v>
      </c>
      <c r="D1623" t="str">
        <f ca="1"/>
        <v>Acct  3 - ADP</v>
      </c>
    </row>
    <row r="1624" spans="1:4" x14ac:dyDescent="0.25">
      <c r="A1624" t="str">
        <f ca="1"/>
        <v>Ameritas</v>
      </c>
      <c r="B1624" s="8">
        <f ca="1"/>
        <v>46150</v>
      </c>
      <c r="C1624" s="107">
        <f ca="1"/>
        <v>23792.39</v>
      </c>
      <c r="D1624" t="str">
        <f ca="1"/>
        <v>Acct  3 - ADP</v>
      </c>
    </row>
    <row r="1625" spans="1:4" x14ac:dyDescent="0.25">
      <c r="A1625" t="str">
        <f ca="1"/>
        <v>Sony</v>
      </c>
      <c r="B1625" s="8">
        <f ca="1"/>
        <v>46150</v>
      </c>
      <c r="C1625" s="107">
        <f ca="1"/>
        <v>23792.39</v>
      </c>
      <c r="D1625" t="str">
        <f ca="1"/>
        <v>Acct  3 - ADP</v>
      </c>
    </row>
    <row r="1626" spans="1:4" x14ac:dyDescent="0.25">
      <c r="A1626" t="str">
        <f ca="1"/>
        <v>Phone Insurance</v>
      </c>
      <c r="B1626" s="8">
        <f ca="1"/>
        <v>46150</v>
      </c>
      <c r="C1626" s="107">
        <f ca="1"/>
        <v>23792.39</v>
      </c>
      <c r="D1626" t="str">
        <f ca="1"/>
        <v>Acct  3 - ADP</v>
      </c>
    </row>
    <row r="1627" spans="1:4" x14ac:dyDescent="0.25">
      <c r="A1627" t="str">
        <f ca="1"/>
        <v>Groceries</v>
      </c>
      <c r="B1627" s="8">
        <f ca="1"/>
        <v>46151</v>
      </c>
      <c r="C1627" s="107">
        <f ca="1"/>
        <v>23792.39</v>
      </c>
      <c r="D1627" t="str">
        <f ca="1"/>
        <v>Acct  3 - ADP</v>
      </c>
    </row>
    <row r="1628" spans="1:4" x14ac:dyDescent="0.25">
      <c r="A1628" t="str">
        <f ca="1"/>
        <v>Food &amp; Drinks</v>
      </c>
      <c r="B1628" s="8">
        <f ca="1"/>
        <v>46151</v>
      </c>
      <c r="C1628" s="107">
        <f ca="1"/>
        <v>23792.39</v>
      </c>
      <c r="D1628" t="str">
        <f ca="1"/>
        <v>Acct  3 - ADP</v>
      </c>
    </row>
    <row r="1629" spans="1:4" x14ac:dyDescent="0.25">
      <c r="A1629" t="str">
        <f ca="1"/>
        <v>Amazon</v>
      </c>
      <c r="B1629" s="8">
        <f ca="1"/>
        <v>46151</v>
      </c>
      <c r="C1629" s="107">
        <f ca="1"/>
        <v>23792.39</v>
      </c>
      <c r="D1629" t="str">
        <f ca="1"/>
        <v>Acct  3 - ADP</v>
      </c>
    </row>
    <row r="1630" spans="1:4" x14ac:dyDescent="0.25">
      <c r="A1630" t="str">
        <f ca="1"/>
        <v>Viso Go</v>
      </c>
      <c r="B1630" s="8">
        <f ca="1"/>
        <v>46153</v>
      </c>
      <c r="C1630" s="107">
        <f ca="1"/>
        <v>23792.39</v>
      </c>
      <c r="D1630" t="str">
        <f ca="1"/>
        <v>Acct  3 - ADP</v>
      </c>
    </row>
    <row r="1631" spans="1:4" x14ac:dyDescent="0.25">
      <c r="A1631" t="str">
        <f ca="1"/>
        <v>Motorcycle</v>
      </c>
      <c r="B1631" s="8">
        <f ca="1"/>
        <v>46158</v>
      </c>
      <c r="C1631" s="107">
        <f ca="1"/>
        <v>23792.39</v>
      </c>
      <c r="D1631" t="str">
        <f ca="1"/>
        <v>Acct  3 - ADP</v>
      </c>
    </row>
    <row r="1632" spans="1:4" x14ac:dyDescent="0.25">
      <c r="A1632" t="str">
        <f ca="1"/>
        <v>Netflix</v>
      </c>
      <c r="B1632" s="8">
        <f ca="1"/>
        <v>46162</v>
      </c>
      <c r="C1632" s="107">
        <f ca="1"/>
        <v>23792.39</v>
      </c>
      <c r="D1632" t="str">
        <f ca="1"/>
        <v>Acct  3 - ADP</v>
      </c>
    </row>
    <row r="1633" spans="1:4" x14ac:dyDescent="0.25">
      <c r="A1633" t="str">
        <f ca="1"/>
        <v>Renters</v>
      </c>
      <c r="B1633" s="8">
        <f ca="1"/>
        <v>46163</v>
      </c>
      <c r="C1633" s="107">
        <f ca="1"/>
        <v>23792.39</v>
      </c>
      <c r="D1633" t="str">
        <f ca="1"/>
        <v>Acct  3 - ADP</v>
      </c>
    </row>
    <row r="1634" spans="1:4" x14ac:dyDescent="0.25">
      <c r="A1634" t="str">
        <f ca="1"/>
        <v>Paycheck</v>
      </c>
      <c r="B1634" s="8">
        <f ca="1"/>
        <v>46164</v>
      </c>
      <c r="C1634" s="107">
        <f ca="1"/>
        <v>23792.39</v>
      </c>
      <c r="D1634" t="str">
        <f ca="1"/>
        <v>Acct  3 - ADP</v>
      </c>
    </row>
    <row r="1635" spans="1:4" x14ac:dyDescent="0.25">
      <c r="A1635" t="str">
        <f ca="1"/>
        <v>Ameritas</v>
      </c>
      <c r="B1635" s="8">
        <f ca="1"/>
        <v>46164</v>
      </c>
      <c r="C1635" s="107">
        <f ca="1"/>
        <v>23904.39</v>
      </c>
      <c r="D1635" t="str">
        <f ca="1"/>
        <v>Acct  3 - ADP</v>
      </c>
    </row>
    <row r="1636" spans="1:4" x14ac:dyDescent="0.25">
      <c r="A1636" t="str">
        <f ca="1"/>
        <v>Groceries</v>
      </c>
      <c r="B1636" s="8">
        <f ca="1"/>
        <v>46165</v>
      </c>
      <c r="C1636" s="107">
        <f ca="1"/>
        <v>23904.39</v>
      </c>
      <c r="D1636" t="str">
        <f ca="1"/>
        <v>Acct  3 - ADP</v>
      </c>
    </row>
    <row r="1637" spans="1:4" x14ac:dyDescent="0.25">
      <c r="A1637" t="str">
        <f ca="1"/>
        <v>Food &amp; Drinks</v>
      </c>
      <c r="B1637" s="8">
        <f ca="1"/>
        <v>46165</v>
      </c>
      <c r="C1637" s="107">
        <f ca="1"/>
        <v>23904.39</v>
      </c>
      <c r="D1637" t="str">
        <f ca="1"/>
        <v>Acct  3 - ADP</v>
      </c>
    </row>
    <row r="1638" spans="1:4" x14ac:dyDescent="0.25">
      <c r="A1638" t="str">
        <f ca="1"/>
        <v>Cese Transfer</v>
      </c>
      <c r="B1638" s="8">
        <f ca="1"/>
        <v>46167</v>
      </c>
      <c r="C1638" s="107">
        <f ca="1"/>
        <v>23904.39</v>
      </c>
      <c r="D1638" t="str">
        <f ca="1"/>
        <v>Acct  3 - ADP</v>
      </c>
    </row>
    <row r="1639" spans="1:4" x14ac:dyDescent="0.25">
      <c r="A1639" t="str">
        <f ca="1"/>
        <v>Internet</v>
      </c>
      <c r="B1639" s="8">
        <f ca="1"/>
        <v>46168</v>
      </c>
      <c r="C1639" s="107">
        <f ca="1"/>
        <v>23904.39</v>
      </c>
      <c r="D1639" t="str">
        <f ca="1"/>
        <v>Acct  3 - ADP</v>
      </c>
    </row>
    <row r="1640" spans="1:4" x14ac:dyDescent="0.25">
      <c r="A1640" t="str">
        <f ca="1"/>
        <v>Windsurf</v>
      </c>
      <c r="B1640" s="8">
        <f ca="1"/>
        <v>46168</v>
      </c>
      <c r="C1640" s="107">
        <f ca="1"/>
        <v>23904.39</v>
      </c>
      <c r="D1640" t="str">
        <f ca="1"/>
        <v>Acct  3 - ADP</v>
      </c>
    </row>
    <row r="1641" spans="1:4" x14ac:dyDescent="0.25">
      <c r="A1641" t="str">
        <f ca="1"/>
        <v>Tidal</v>
      </c>
      <c r="B1641" s="8">
        <f ca="1"/>
        <v>46169</v>
      </c>
      <c r="C1641" s="107">
        <f ca="1"/>
        <v>23904.39</v>
      </c>
      <c r="D1641" t="str">
        <f ca="1"/>
        <v>Acct  3 - ADP</v>
      </c>
    </row>
    <row r="1642" spans="1:4" x14ac:dyDescent="0.25">
      <c r="A1642" t="str">
        <f ca="1"/>
        <v>Costco Citi</v>
      </c>
      <c r="B1642" s="8">
        <f ca="1"/>
        <v>46170</v>
      </c>
      <c r="C1642" s="107">
        <f ca="1"/>
        <v>23904.39</v>
      </c>
      <c r="D1642" t="str">
        <f ca="1"/>
        <v>Acct  3 - ADP</v>
      </c>
    </row>
    <row r="1643" spans="1:4" x14ac:dyDescent="0.25">
      <c r="A1643" t="str">
        <f ca="1"/>
        <v>Kulo Transfer</v>
      </c>
      <c r="B1643" s="8">
        <f ca="1"/>
        <v>46170</v>
      </c>
      <c r="C1643" s="107">
        <f ca="1"/>
        <v>23904.39</v>
      </c>
      <c r="D1643" t="str">
        <f ca="1"/>
        <v>Acct  3 - ADP</v>
      </c>
    </row>
    <row r="1644" spans="1:4" x14ac:dyDescent="0.25">
      <c r="A1644" t="str">
        <f ca="1"/>
        <v>Kulo SDGE</v>
      </c>
      <c r="B1644" s="8">
        <f ca="1"/>
        <v>46170</v>
      </c>
      <c r="C1644" s="107">
        <f ca="1"/>
        <v>23904.39</v>
      </c>
      <c r="D1644" t="str">
        <f ca="1"/>
        <v>Acct  3 - ADP</v>
      </c>
    </row>
    <row r="1645" spans="1:4" x14ac:dyDescent="0.25">
      <c r="A1645" t="str">
        <f ca="1"/>
        <v>SDGE</v>
      </c>
      <c r="B1645" s="8">
        <f ca="1"/>
        <v>46170</v>
      </c>
      <c r="C1645" s="107">
        <f ca="1"/>
        <v>23904.39</v>
      </c>
      <c r="D1645" t="str">
        <f ca="1"/>
        <v>Acct  3 - ADP</v>
      </c>
    </row>
    <row r="1646" spans="1:4" x14ac:dyDescent="0.25">
      <c r="A1646" t="str">
        <f ca="1"/>
        <v>Prime Ad-Free</v>
      </c>
      <c r="B1646" s="8">
        <f ca="1"/>
        <v>46170</v>
      </c>
      <c r="C1646" s="107">
        <f ca="1"/>
        <v>23904.39</v>
      </c>
      <c r="D1646" t="str">
        <f ca="1"/>
        <v>Acct  3 - ADP</v>
      </c>
    </row>
    <row r="1647" spans="1:4" x14ac:dyDescent="0.25">
      <c r="A1647" t="str">
        <f ca="1"/>
        <v>Disability</v>
      </c>
      <c r="B1647" s="8">
        <f ca="1"/>
        <v>46174</v>
      </c>
      <c r="C1647" s="107">
        <f ca="1"/>
        <v>23904.39</v>
      </c>
      <c r="D1647" t="str">
        <f ca="1"/>
        <v>Acct  3 - ADP</v>
      </c>
    </row>
    <row r="1648" spans="1:4" x14ac:dyDescent="0.25">
      <c r="A1648" t="str">
        <f ca="1"/>
        <v>Kulo Rent</v>
      </c>
      <c r="B1648" s="8">
        <f ca="1"/>
        <v>46174</v>
      </c>
      <c r="C1648" s="107">
        <f ca="1"/>
        <v>23904.39</v>
      </c>
      <c r="D1648" t="str">
        <f ca="1"/>
        <v>Acct  3 - ADP</v>
      </c>
    </row>
    <row r="1649" spans="1:4" x14ac:dyDescent="0.25">
      <c r="A1649" t="str">
        <f ca="1"/>
        <v>Rent</v>
      </c>
      <c r="B1649" s="8">
        <f ca="1"/>
        <v>46174</v>
      </c>
      <c r="C1649" s="107">
        <f ca="1"/>
        <v>23904.39</v>
      </c>
      <c r="D1649" t="str">
        <f ca="1"/>
        <v>Acct  3 - ADP</v>
      </c>
    </row>
    <row r="1650" spans="1:4" x14ac:dyDescent="0.25">
      <c r="A1650" t="str">
        <f ca="1"/>
        <v>Visa Platinum</v>
      </c>
      <c r="B1650" s="8">
        <f ca="1"/>
        <v>46176</v>
      </c>
      <c r="C1650" s="107">
        <f ca="1"/>
        <v>23904.39</v>
      </c>
      <c r="D1650" t="str">
        <f ca="1"/>
        <v>Acct  3 - ADP</v>
      </c>
    </row>
    <row r="1651" spans="1:4" x14ac:dyDescent="0.25">
      <c r="A1651" t="str">
        <f ca="1"/>
        <v>Paycheck</v>
      </c>
      <c r="B1651" s="8">
        <f ca="1"/>
        <v>46178</v>
      </c>
      <c r="C1651" s="107">
        <f ca="1"/>
        <v>23904.39</v>
      </c>
      <c r="D1651" t="str">
        <f ca="1"/>
        <v>Acct  3 - ADP</v>
      </c>
    </row>
    <row r="1652" spans="1:4" x14ac:dyDescent="0.25">
      <c r="A1652" t="str">
        <f ca="1"/>
        <v>Ameritas</v>
      </c>
      <c r="B1652" s="8">
        <f ca="1"/>
        <v>46178</v>
      </c>
      <c r="C1652" s="107">
        <f ca="1"/>
        <v>24016.39</v>
      </c>
      <c r="D1652" t="str">
        <f ca="1"/>
        <v>Acct  3 - ADP</v>
      </c>
    </row>
    <row r="1653" spans="1:4" x14ac:dyDescent="0.25">
      <c r="A1653" t="str">
        <f ca="1"/>
        <v>Kulo Internet</v>
      </c>
      <c r="B1653" s="8">
        <f ca="1"/>
        <v>46178</v>
      </c>
      <c r="C1653" s="107">
        <f ca="1"/>
        <v>24016.39</v>
      </c>
      <c r="D1653" t="str">
        <f ca="1"/>
        <v>Acct  3 - ADP</v>
      </c>
    </row>
    <row r="1654" spans="1:4" x14ac:dyDescent="0.25">
      <c r="A1654" t="str">
        <f ca="1"/>
        <v>Cese Phone</v>
      </c>
      <c r="B1654" s="8">
        <f ca="1"/>
        <v>46178</v>
      </c>
      <c r="C1654" s="107">
        <f ca="1"/>
        <v>24016.39</v>
      </c>
      <c r="D1654" t="str">
        <f ca="1"/>
        <v>Acct  3 - ADP</v>
      </c>
    </row>
    <row r="1655" spans="1:4" x14ac:dyDescent="0.25">
      <c r="A1655" t="str">
        <f ca="1"/>
        <v>Phone</v>
      </c>
      <c r="B1655" s="8">
        <f ca="1"/>
        <v>46178</v>
      </c>
      <c r="C1655" s="107">
        <f ca="1"/>
        <v>24016.39</v>
      </c>
      <c r="D1655" t="str">
        <f ca="1"/>
        <v>Acct  3 - ADP</v>
      </c>
    </row>
    <row r="1656" spans="1:4" x14ac:dyDescent="0.25">
      <c r="A1656" t="str">
        <f ca="1"/>
        <v>Groceries</v>
      </c>
      <c r="B1656" s="8">
        <f ca="1"/>
        <v>46179</v>
      </c>
      <c r="C1656" s="107">
        <f ca="1"/>
        <v>24016.39</v>
      </c>
      <c r="D1656" t="str">
        <f ca="1"/>
        <v>Acct  3 - ADP</v>
      </c>
    </row>
    <row r="1657" spans="1:4" x14ac:dyDescent="0.25">
      <c r="A1657" t="str">
        <f ca="1"/>
        <v>Food &amp; Drinks</v>
      </c>
      <c r="B1657" s="8">
        <f ca="1"/>
        <v>46179</v>
      </c>
      <c r="C1657" s="107">
        <f ca="1"/>
        <v>24016.39</v>
      </c>
      <c r="D1657" t="str">
        <f ca="1"/>
        <v>Acct  3 - ADP</v>
      </c>
    </row>
    <row r="1658" spans="1:4" x14ac:dyDescent="0.25">
      <c r="A1658" t="str">
        <f ca="1"/>
        <v>Sony</v>
      </c>
      <c r="B1658" s="8">
        <f ca="1"/>
        <v>46181</v>
      </c>
      <c r="C1658" s="107">
        <f ca="1"/>
        <v>24016.39</v>
      </c>
      <c r="D1658" t="str">
        <f ca="1"/>
        <v>Acct  3 - ADP</v>
      </c>
    </row>
    <row r="1659" spans="1:4" x14ac:dyDescent="0.25">
      <c r="A1659" t="str">
        <f ca="1"/>
        <v>Phone Insurance</v>
      </c>
      <c r="B1659" s="8">
        <f ca="1"/>
        <v>46181</v>
      </c>
      <c r="C1659" s="107">
        <f ca="1"/>
        <v>24016.39</v>
      </c>
      <c r="D1659" t="str">
        <f ca="1"/>
        <v>Acct  3 - ADP</v>
      </c>
    </row>
    <row r="1660" spans="1:4" x14ac:dyDescent="0.25">
      <c r="A1660" t="str">
        <f ca="1"/>
        <v>Amazon</v>
      </c>
      <c r="B1660" s="8">
        <f ca="1"/>
        <v>46182</v>
      </c>
      <c r="C1660" s="107">
        <f ca="1"/>
        <v>24016.39</v>
      </c>
      <c r="D1660" t="str">
        <f ca="1"/>
        <v>Acct  3 - ADP</v>
      </c>
    </row>
    <row r="1661" spans="1:4" x14ac:dyDescent="0.25">
      <c r="A1661" t="str">
        <f ca="1"/>
        <v>Viso Go</v>
      </c>
      <c r="B1661" s="8">
        <f ca="1"/>
        <v>46184</v>
      </c>
      <c r="C1661" s="107">
        <f ca="1"/>
        <v>24016.39</v>
      </c>
      <c r="D1661" t="str">
        <f ca="1"/>
        <v>Acct  3 - ADP</v>
      </c>
    </row>
    <row r="1662" spans="1:4" x14ac:dyDescent="0.25">
      <c r="A1662" t="str">
        <f ca="1"/>
        <v>Motorcycle</v>
      </c>
      <c r="B1662" s="8">
        <f ca="1"/>
        <v>46189</v>
      </c>
      <c r="C1662" s="107">
        <f ca="1"/>
        <v>24016.39</v>
      </c>
      <c r="D1662" t="str">
        <f ca="1"/>
        <v>Acct  3 - ADP</v>
      </c>
    </row>
    <row r="1663" spans="1:4" x14ac:dyDescent="0.25">
      <c r="A1663" t="str">
        <f ca="1"/>
        <v>Paycheck</v>
      </c>
      <c r="B1663" s="8">
        <f ca="1"/>
        <v>46192</v>
      </c>
      <c r="C1663" s="107">
        <f ca="1"/>
        <v>24016.39</v>
      </c>
      <c r="D1663" t="str">
        <f ca="1"/>
        <v>Acct  3 - ADP</v>
      </c>
    </row>
    <row r="1664" spans="1:4" x14ac:dyDescent="0.25">
      <c r="A1664" t="str">
        <f ca="1"/>
        <v>Ameritas</v>
      </c>
      <c r="B1664" s="8">
        <f ca="1"/>
        <v>46192</v>
      </c>
      <c r="C1664" s="107">
        <f ca="1"/>
        <v>24128.39</v>
      </c>
      <c r="D1664" t="str">
        <f ca="1"/>
        <v>Acct  3 - ADP</v>
      </c>
    </row>
    <row r="1665" spans="1:4" x14ac:dyDescent="0.25">
      <c r="A1665" t="str">
        <f ca="1"/>
        <v>Groceries</v>
      </c>
      <c r="B1665" s="8">
        <f ca="1"/>
        <v>46193</v>
      </c>
      <c r="C1665" s="107">
        <f ca="1"/>
        <v>24128.39</v>
      </c>
      <c r="D1665" t="str">
        <f ca="1"/>
        <v>Acct  3 - ADP</v>
      </c>
    </row>
    <row r="1666" spans="1:4" x14ac:dyDescent="0.25">
      <c r="A1666" t="str">
        <f ca="1"/>
        <v>Food &amp; Drinks</v>
      </c>
      <c r="B1666" s="8">
        <f ca="1"/>
        <v>46193</v>
      </c>
      <c r="C1666" s="107">
        <f ca="1"/>
        <v>24128.39</v>
      </c>
      <c r="D1666" t="str">
        <f ca="1"/>
        <v>Acct  3 - ADP</v>
      </c>
    </row>
    <row r="1667" spans="1:4" x14ac:dyDescent="0.25">
      <c r="A1667" t="str">
        <f ca="1"/>
        <v>Netflix</v>
      </c>
      <c r="B1667" s="8">
        <f ca="1"/>
        <v>46193</v>
      </c>
      <c r="C1667" s="107">
        <f ca="1"/>
        <v>24128.39</v>
      </c>
      <c r="D1667" t="str">
        <f ca="1"/>
        <v>Acct  3 - ADP</v>
      </c>
    </row>
    <row r="1668" spans="1:4" x14ac:dyDescent="0.25">
      <c r="A1668" t="str">
        <f ca="1"/>
        <v>Renters</v>
      </c>
      <c r="B1668" s="8">
        <f ca="1"/>
        <v>46194</v>
      </c>
      <c r="C1668" s="107">
        <f ca="1"/>
        <v>24128.39</v>
      </c>
      <c r="D1668" t="str">
        <f ca="1"/>
        <v>Acct  3 - ADP</v>
      </c>
    </row>
    <row r="1669" spans="1:4" x14ac:dyDescent="0.25">
      <c r="A1669" t="str">
        <f ca="1"/>
        <v>Sniffies</v>
      </c>
      <c r="B1669" s="8">
        <f ca="1"/>
        <v>46194</v>
      </c>
      <c r="C1669" s="107">
        <f ca="1"/>
        <v>24128.39</v>
      </c>
      <c r="D1669" t="str">
        <f ca="1"/>
        <v>Acct  3 - ADP</v>
      </c>
    </row>
    <row r="1670" spans="1:4" x14ac:dyDescent="0.25">
      <c r="A1670" t="str">
        <f ca="1"/>
        <v>Cese Transfer</v>
      </c>
      <c r="B1670" s="8">
        <f ca="1"/>
        <v>46198</v>
      </c>
      <c r="C1670" s="107">
        <f ca="1"/>
        <v>24128.39</v>
      </c>
      <c r="D1670" t="str">
        <f ca="1"/>
        <v>Acct  3 - ADP</v>
      </c>
    </row>
    <row r="1671" spans="1:4" x14ac:dyDescent="0.25">
      <c r="A1671" t="str">
        <f ca="1"/>
        <v>Internet</v>
      </c>
      <c r="B1671" s="8">
        <f ca="1"/>
        <v>46199</v>
      </c>
      <c r="C1671" s="107">
        <f ca="1"/>
        <v>24128.39</v>
      </c>
      <c r="D1671" t="str">
        <f ca="1"/>
        <v>Acct  3 - ADP</v>
      </c>
    </row>
    <row r="1672" spans="1:4" x14ac:dyDescent="0.25">
      <c r="A1672" t="str">
        <f ca="1"/>
        <v>Windsurf</v>
      </c>
      <c r="B1672" s="8">
        <f ca="1"/>
        <v>46199</v>
      </c>
      <c r="C1672" s="107">
        <f ca="1"/>
        <v>24128.39</v>
      </c>
      <c r="D1672" t="str">
        <f ca="1"/>
        <v>Acct  3 - ADP</v>
      </c>
    </row>
    <row r="1673" spans="1:4" x14ac:dyDescent="0.25">
      <c r="A1673" t="str">
        <f ca="1"/>
        <v>Tidal</v>
      </c>
      <c r="B1673" s="8">
        <f ca="1"/>
        <v>46200</v>
      </c>
      <c r="C1673" s="107">
        <f ca="1"/>
        <v>24128.39</v>
      </c>
      <c r="D1673" t="str">
        <f ca="1"/>
        <v>Acct  3 - ADP</v>
      </c>
    </row>
    <row r="1674" spans="1:4" x14ac:dyDescent="0.25">
      <c r="A1674" t="str">
        <f ca="1"/>
        <v>Costco Citi</v>
      </c>
      <c r="B1674" s="8">
        <f ca="1"/>
        <v>46201</v>
      </c>
      <c r="C1674" s="107">
        <f ca="1"/>
        <v>24128.39</v>
      </c>
      <c r="D1674" t="str">
        <f ca="1"/>
        <v>Acct  3 - ADP</v>
      </c>
    </row>
    <row r="1675" spans="1:4" x14ac:dyDescent="0.25">
      <c r="A1675" t="str">
        <f ca="1"/>
        <v>Kulo Transfer</v>
      </c>
      <c r="B1675" s="8">
        <f ca="1"/>
        <v>46201</v>
      </c>
      <c r="C1675" s="107">
        <f ca="1"/>
        <v>24128.39</v>
      </c>
      <c r="D1675" t="str">
        <f ca="1"/>
        <v>Acct  3 - ADP</v>
      </c>
    </row>
    <row r="1676" spans="1:4" x14ac:dyDescent="0.25">
      <c r="A1676" t="str">
        <f ca="1"/>
        <v>Kulo SDGE</v>
      </c>
      <c r="B1676" s="8">
        <f ca="1"/>
        <v>46201</v>
      </c>
      <c r="C1676" s="107">
        <f ca="1"/>
        <v>24128.39</v>
      </c>
      <c r="D1676" t="str">
        <f ca="1"/>
        <v>Acct  3 - ADP</v>
      </c>
    </row>
    <row r="1677" spans="1:4" x14ac:dyDescent="0.25">
      <c r="A1677" t="str">
        <f ca="1"/>
        <v>SDGE</v>
      </c>
      <c r="B1677" s="8">
        <f ca="1"/>
        <v>46201</v>
      </c>
      <c r="C1677" s="107">
        <f ca="1"/>
        <v>24128.39</v>
      </c>
      <c r="D1677" t="str">
        <f ca="1"/>
        <v>Acct  3 - ADP</v>
      </c>
    </row>
    <row r="1678" spans="1:4" x14ac:dyDescent="0.25">
      <c r="A1678" t="str">
        <f ca="1"/>
        <v>Prime Ad-Free</v>
      </c>
      <c r="B1678" s="8">
        <f ca="1"/>
        <v>46201</v>
      </c>
      <c r="C1678" s="107">
        <f ca="1"/>
        <v>24128.39</v>
      </c>
      <c r="D1678" t="str">
        <f ca="1"/>
        <v>Acct  3 - ADP</v>
      </c>
    </row>
    <row r="1679" spans="1:4" x14ac:dyDescent="0.25">
      <c r="A1679" t="str">
        <f ca="1"/>
        <v>Disability</v>
      </c>
      <c r="B1679" s="8">
        <f ca="1"/>
        <v>46204</v>
      </c>
      <c r="C1679" s="107">
        <f ca="1"/>
        <v>24128.39</v>
      </c>
      <c r="D1679" t="str">
        <f ca="1"/>
        <v>Acct  3 - ADP</v>
      </c>
    </row>
    <row r="1680" spans="1:4" x14ac:dyDescent="0.25">
      <c r="A1680" t="str">
        <f ca="1"/>
        <v>Kulo Rent</v>
      </c>
      <c r="B1680" s="8">
        <f ca="1"/>
        <v>46204</v>
      </c>
      <c r="C1680" s="107">
        <f ca="1"/>
        <v>24128.39</v>
      </c>
      <c r="D1680" t="str">
        <f ca="1"/>
        <v>Acct  3 - ADP</v>
      </c>
    </row>
    <row r="1681" spans="1:4" x14ac:dyDescent="0.25">
      <c r="A1681" t="str">
        <f ca="1"/>
        <v>Rent</v>
      </c>
      <c r="B1681" s="8">
        <f ca="1"/>
        <v>46204</v>
      </c>
      <c r="C1681" s="107">
        <f ca="1"/>
        <v>24128.39</v>
      </c>
      <c r="D1681" t="str">
        <f ca="1"/>
        <v>Acct  3 - ADP</v>
      </c>
    </row>
    <row r="1682" spans="1:4" x14ac:dyDescent="0.25">
      <c r="A1682" t="str">
        <f ca="1"/>
        <v>Paycheck</v>
      </c>
      <c r="B1682" s="8">
        <f ca="1"/>
        <v>46206</v>
      </c>
      <c r="C1682" s="107">
        <f ca="1"/>
        <v>24128.39</v>
      </c>
      <c r="D1682" t="str">
        <f ca="1"/>
        <v>Acct  3 - ADP</v>
      </c>
    </row>
    <row r="1683" spans="1:4" x14ac:dyDescent="0.25">
      <c r="A1683" t="str">
        <f ca="1"/>
        <v>Ameritas</v>
      </c>
      <c r="B1683" s="8">
        <f ca="1"/>
        <v>46206</v>
      </c>
      <c r="C1683" s="107">
        <f ca="1"/>
        <v>24240.39</v>
      </c>
      <c r="D1683" t="str">
        <f ca="1"/>
        <v>Acct  3 - ADP</v>
      </c>
    </row>
    <row r="1684" spans="1:4" x14ac:dyDescent="0.25">
      <c r="A1684" t="str">
        <f ca="1"/>
        <v>Visa Platinum</v>
      </c>
      <c r="B1684" s="8">
        <f ca="1"/>
        <v>46206</v>
      </c>
      <c r="C1684" s="107">
        <f ca="1"/>
        <v>24240.39</v>
      </c>
      <c r="D1684" t="str">
        <f ca="1"/>
        <v>Acct  3 - ADP</v>
      </c>
    </row>
    <row r="1685" spans="1:4" x14ac:dyDescent="0.25">
      <c r="A1685" t="str">
        <f ca="1"/>
        <v>Groceries</v>
      </c>
      <c r="B1685" s="8">
        <f ca="1"/>
        <v>46207</v>
      </c>
      <c r="C1685" s="107">
        <f ca="1"/>
        <v>24240.39</v>
      </c>
      <c r="D1685" t="str">
        <f ca="1"/>
        <v>Acct  3 - ADP</v>
      </c>
    </row>
    <row r="1686" spans="1:4" x14ac:dyDescent="0.25">
      <c r="A1686" t="str">
        <f ca="1"/>
        <v>Food &amp; Drinks</v>
      </c>
      <c r="B1686" s="8">
        <f ca="1"/>
        <v>46207</v>
      </c>
      <c r="C1686" s="107">
        <f ca="1"/>
        <v>24240.39</v>
      </c>
      <c r="D1686" t="str">
        <f ca="1"/>
        <v>Acct  3 - ADP</v>
      </c>
    </row>
    <row r="1687" spans="1:4" x14ac:dyDescent="0.25">
      <c r="A1687" t="str">
        <f ca="1"/>
        <v>Kulo Internet</v>
      </c>
      <c r="B1687" s="8">
        <f ca="1"/>
        <v>46208</v>
      </c>
      <c r="C1687" s="107">
        <f ca="1"/>
        <v>24240.39</v>
      </c>
      <c r="D1687" t="str">
        <f ca="1"/>
        <v>Acct  3 - ADP</v>
      </c>
    </row>
    <row r="1688" spans="1:4" x14ac:dyDescent="0.25">
      <c r="A1688" t="str">
        <f ca="1"/>
        <v>Cese Phone</v>
      </c>
      <c r="B1688" s="8">
        <f ca="1"/>
        <v>46208</v>
      </c>
      <c r="C1688" s="107">
        <f ca="1"/>
        <v>24240.39</v>
      </c>
      <c r="D1688" t="str">
        <f ca="1"/>
        <v>Acct  3 - ADP</v>
      </c>
    </row>
    <row r="1689" spans="1:4" x14ac:dyDescent="0.25">
      <c r="A1689" t="str">
        <f ca="1"/>
        <v>Phone</v>
      </c>
      <c r="B1689" s="8">
        <f ca="1"/>
        <v>46208</v>
      </c>
      <c r="C1689" s="107">
        <f ca="1"/>
        <v>24240.39</v>
      </c>
      <c r="D1689" t="str">
        <f ca="1"/>
        <v>Acct  3 - ADP</v>
      </c>
    </row>
    <row r="1690" spans="1:4" x14ac:dyDescent="0.25">
      <c r="A1690" t="str">
        <f ca="1"/>
        <v>Sony</v>
      </c>
      <c r="B1690" s="8">
        <f ca="1"/>
        <v>46211</v>
      </c>
      <c r="C1690" s="107">
        <f ca="1"/>
        <v>24240.39</v>
      </c>
      <c r="D1690" t="str">
        <f ca="1"/>
        <v>Acct  3 - ADP</v>
      </c>
    </row>
    <row r="1691" spans="1:4" x14ac:dyDescent="0.25">
      <c r="A1691" t="str">
        <f ca="1"/>
        <v>Phone Insurance</v>
      </c>
      <c r="B1691" s="8">
        <f ca="1"/>
        <v>46211</v>
      </c>
      <c r="C1691" s="107">
        <f ca="1"/>
        <v>24240.39</v>
      </c>
      <c r="D1691" t="str">
        <f ca="1"/>
        <v>Acct  3 - ADP</v>
      </c>
    </row>
    <row r="1692" spans="1:4" x14ac:dyDescent="0.25">
      <c r="A1692" t="str">
        <f ca="1"/>
        <v>Amazon</v>
      </c>
      <c r="B1692" s="8">
        <f ca="1"/>
        <v>46212</v>
      </c>
      <c r="C1692" s="107">
        <f ca="1"/>
        <v>24240.39</v>
      </c>
      <c r="D1692" t="str">
        <f ca="1"/>
        <v>Acct  3 - ADP</v>
      </c>
    </row>
    <row r="1693" spans="1:4" x14ac:dyDescent="0.25">
      <c r="A1693" t="str">
        <f ca="1"/>
        <v>Viso Go</v>
      </c>
      <c r="B1693" s="8">
        <f ca="1"/>
        <v>46214</v>
      </c>
      <c r="C1693" s="107">
        <f ca="1"/>
        <v>24240.39</v>
      </c>
      <c r="D1693" t="str">
        <f ca="1"/>
        <v>Acct  3 - ADP</v>
      </c>
    </row>
    <row r="1694" spans="1:4" x14ac:dyDescent="0.25">
      <c r="A1694" t="str">
        <f ca="1"/>
        <v>Motorcycle</v>
      </c>
      <c r="B1694" s="8">
        <f ca="1"/>
        <v>46219</v>
      </c>
      <c r="C1694" s="107">
        <f ca="1"/>
        <v>24240.39</v>
      </c>
      <c r="D1694" t="str">
        <f ca="1"/>
        <v>Acct  3 - ADP</v>
      </c>
    </row>
    <row r="1695" spans="1:4" x14ac:dyDescent="0.25">
      <c r="A1695" t="str">
        <f ca="1"/>
        <v>Paycheck</v>
      </c>
      <c r="B1695" s="8">
        <f ca="1"/>
        <v>46220</v>
      </c>
      <c r="C1695" s="107">
        <f ca="1"/>
        <v>24240.39</v>
      </c>
      <c r="D1695" t="str">
        <f ca="1"/>
        <v>Acct  3 - ADP</v>
      </c>
    </row>
    <row r="1696" spans="1:4" x14ac:dyDescent="0.25">
      <c r="A1696" t="str">
        <f ca="1"/>
        <v>Ameritas</v>
      </c>
      <c r="B1696" s="8">
        <f ca="1"/>
        <v>46220</v>
      </c>
      <c r="C1696" s="107">
        <f ca="1"/>
        <v>24352.39</v>
      </c>
      <c r="D1696" t="str">
        <f ca="1"/>
        <v>Acct  3 - ADP</v>
      </c>
    </row>
    <row r="1697" spans="1:4" x14ac:dyDescent="0.25">
      <c r="A1697" t="str">
        <f ca="1"/>
        <v>Groceries</v>
      </c>
      <c r="B1697" s="8">
        <f ca="1"/>
        <v>46221</v>
      </c>
      <c r="C1697" s="107">
        <f ca="1"/>
        <v>24352.39</v>
      </c>
      <c r="D1697" t="str">
        <f ca="1"/>
        <v>Acct  3 - ADP</v>
      </c>
    </row>
    <row r="1698" spans="1:4" x14ac:dyDescent="0.25">
      <c r="A1698" t="str">
        <f ca="1"/>
        <v>Food &amp; Drinks</v>
      </c>
      <c r="B1698" s="8">
        <f ca="1"/>
        <v>46221</v>
      </c>
      <c r="C1698" s="107">
        <f ca="1"/>
        <v>24352.39</v>
      </c>
      <c r="D1698" t="str">
        <f ca="1"/>
        <v>Acct  3 - ADP</v>
      </c>
    </row>
    <row r="1699" spans="1:4" x14ac:dyDescent="0.25">
      <c r="A1699" t="str">
        <f ca="1"/>
        <v>Netflix</v>
      </c>
      <c r="B1699" s="8">
        <f ca="1"/>
        <v>46223</v>
      </c>
      <c r="C1699" s="107">
        <f ca="1"/>
        <v>24352.39</v>
      </c>
      <c r="D1699" t="str">
        <f ca="1"/>
        <v>Acct  3 - ADP</v>
      </c>
    </row>
    <row r="1700" spans="1:4" x14ac:dyDescent="0.25">
      <c r="A1700" t="str">
        <f ca="1"/>
        <v>Renters</v>
      </c>
      <c r="B1700" s="8">
        <f ca="1"/>
        <v>46224</v>
      </c>
      <c r="C1700" s="107">
        <f ca="1"/>
        <v>24352.39</v>
      </c>
      <c r="D1700" t="str">
        <f ca="1"/>
        <v>Acct  3 - ADP</v>
      </c>
    </row>
    <row r="1701" spans="1:4" x14ac:dyDescent="0.25">
      <c r="A1701" t="str">
        <f ca="1"/>
        <v>Cese Transfer</v>
      </c>
      <c r="B1701" s="8">
        <f ca="1"/>
        <v>46228</v>
      </c>
      <c r="C1701" s="107">
        <f ca="1"/>
        <v>24352.39</v>
      </c>
      <c r="D1701" t="str">
        <f ca="1"/>
        <v>Acct  3 - ADP</v>
      </c>
    </row>
    <row r="1702" spans="1:4" x14ac:dyDescent="0.25">
      <c r="A1702" t="str">
        <f ca="1"/>
        <v>Internet</v>
      </c>
      <c r="B1702" s="8">
        <f ca="1"/>
        <v>46229</v>
      </c>
      <c r="C1702" s="107">
        <f ca="1"/>
        <v>24352.39</v>
      </c>
      <c r="D1702" t="str">
        <f ca="1"/>
        <v>Acct  3 - ADP</v>
      </c>
    </row>
    <row r="1703" spans="1:4" x14ac:dyDescent="0.25">
      <c r="A1703" t="str">
        <f ca="1"/>
        <v>Windsurf</v>
      </c>
      <c r="B1703" s="8">
        <f ca="1"/>
        <v>46229</v>
      </c>
      <c r="C1703" s="107">
        <f ca="1"/>
        <v>24352.39</v>
      </c>
      <c r="D1703" t="str">
        <f ca="1"/>
        <v>Acct  3 - ADP</v>
      </c>
    </row>
    <row r="1704" spans="1:4" x14ac:dyDescent="0.25">
      <c r="A1704" t="str">
        <f ca="1"/>
        <v>Tidal</v>
      </c>
      <c r="B1704" s="8">
        <f ca="1"/>
        <v>46230</v>
      </c>
      <c r="C1704" s="107">
        <f ca="1"/>
        <v>24352.39</v>
      </c>
      <c r="D1704" t="str">
        <f ca="1"/>
        <v>Acct  3 - ADP</v>
      </c>
    </row>
    <row r="1705" spans="1:4" x14ac:dyDescent="0.25">
      <c r="A1705" t="str">
        <f ca="1"/>
        <v>Costco Citi</v>
      </c>
      <c r="B1705" s="8">
        <f ca="1"/>
        <v>46231</v>
      </c>
      <c r="C1705" s="107">
        <f ca="1"/>
        <v>24352.39</v>
      </c>
      <c r="D1705" t="str">
        <f ca="1"/>
        <v>Acct  3 - ADP</v>
      </c>
    </row>
    <row r="1706" spans="1:4" x14ac:dyDescent="0.25">
      <c r="A1706" t="str">
        <f ca="1"/>
        <v>Kulo Transfer</v>
      </c>
      <c r="B1706" s="8">
        <f ca="1"/>
        <v>46231</v>
      </c>
      <c r="C1706" s="107">
        <f ca="1"/>
        <v>24352.39</v>
      </c>
      <c r="D1706" t="str">
        <f ca="1"/>
        <v>Acct  3 - ADP</v>
      </c>
    </row>
    <row r="1707" spans="1:4" x14ac:dyDescent="0.25">
      <c r="A1707" t="str">
        <f ca="1"/>
        <v>Kulo SDGE</v>
      </c>
      <c r="B1707" s="8">
        <f ca="1"/>
        <v>46231</v>
      </c>
      <c r="C1707" s="107">
        <f ca="1"/>
        <v>24352.39</v>
      </c>
      <c r="D1707" t="str">
        <f ca="1"/>
        <v>Acct  3 - ADP</v>
      </c>
    </row>
    <row r="1708" spans="1:4" x14ac:dyDescent="0.25">
      <c r="A1708" t="str">
        <f ca="1"/>
        <v>SDGE</v>
      </c>
      <c r="B1708" s="8">
        <f ca="1"/>
        <v>46231</v>
      </c>
      <c r="C1708" s="107">
        <f ca="1"/>
        <v>24352.39</v>
      </c>
      <c r="D1708" t="str">
        <f ca="1"/>
        <v>Acct  3 - ADP</v>
      </c>
    </row>
    <row r="1709" spans="1:4" x14ac:dyDescent="0.25">
      <c r="A1709" t="str">
        <f ca="1"/>
        <v>Prime Ad-Free</v>
      </c>
      <c r="B1709" s="8">
        <f ca="1"/>
        <v>46231</v>
      </c>
      <c r="C1709" s="107">
        <f ca="1"/>
        <v>24352.39</v>
      </c>
      <c r="D1709" t="str">
        <f ca="1"/>
        <v>Acct  3 - ADP</v>
      </c>
    </row>
    <row r="1710" spans="1:4" x14ac:dyDescent="0.25">
      <c r="A1710" t="str">
        <f ca="1"/>
        <v>Paycheck</v>
      </c>
      <c r="B1710" s="8">
        <f ca="1"/>
        <v>46234</v>
      </c>
      <c r="C1710" s="107">
        <f ca="1"/>
        <v>24352.39</v>
      </c>
      <c r="D1710" t="str">
        <f ca="1"/>
        <v>Acct  3 - ADP</v>
      </c>
    </row>
    <row r="1711" spans="1:4" x14ac:dyDescent="0.25">
      <c r="A1711" t="str">
        <f ca="1"/>
        <v>Ameritas</v>
      </c>
      <c r="B1711" s="8">
        <f ca="1"/>
        <v>46234</v>
      </c>
      <c r="C1711" s="107">
        <f ca="1"/>
        <v>24464.39</v>
      </c>
      <c r="D1711" t="str">
        <f ca="1"/>
        <v>Acct  3 - ADP</v>
      </c>
    </row>
    <row r="1712" spans="1:4" x14ac:dyDescent="0.25">
      <c r="A1712" t="str">
        <f ca="1"/>
        <v>Disability</v>
      </c>
      <c r="B1712" s="8">
        <f ca="1"/>
        <v>46235</v>
      </c>
      <c r="C1712" s="107">
        <f ca="1"/>
        <v>24464.39</v>
      </c>
      <c r="D1712" t="str">
        <f ca="1"/>
        <v>Acct  3 - ADP</v>
      </c>
    </row>
    <row r="1713" spans="1:4" x14ac:dyDescent="0.25">
      <c r="A1713" t="str">
        <f ca="1"/>
        <v>Kulo Rent</v>
      </c>
      <c r="B1713" s="8">
        <f ca="1"/>
        <v>46235</v>
      </c>
      <c r="C1713" s="107">
        <f ca="1"/>
        <v>24464.39</v>
      </c>
      <c r="D1713" t="str">
        <f ca="1"/>
        <v>Acct  3 - ADP</v>
      </c>
    </row>
    <row r="1714" spans="1:4" x14ac:dyDescent="0.25">
      <c r="A1714" t="str">
        <f ca="1"/>
        <v>Rent</v>
      </c>
      <c r="B1714" s="8">
        <f ca="1"/>
        <v>46235</v>
      </c>
      <c r="C1714" s="107">
        <f ca="1"/>
        <v>24464.39</v>
      </c>
      <c r="D1714" t="str">
        <f ca="1"/>
        <v>Acct  3 - ADP</v>
      </c>
    </row>
    <row r="1715" spans="1:4" x14ac:dyDescent="0.25">
      <c r="A1715" t="str">
        <f ca="1"/>
        <v>Groceries</v>
      </c>
      <c r="B1715" s="8">
        <f ca="1"/>
        <v>46235</v>
      </c>
      <c r="C1715" s="107">
        <f ca="1"/>
        <v>24464.39</v>
      </c>
      <c r="D1715" t="str">
        <f ca="1"/>
        <v>Acct  3 - ADP</v>
      </c>
    </row>
    <row r="1716" spans="1:4" x14ac:dyDescent="0.25">
      <c r="A1716" t="str">
        <f ca="1"/>
        <v>Food &amp; Drinks</v>
      </c>
      <c r="B1716" s="8">
        <f ca="1"/>
        <v>46235</v>
      </c>
      <c r="C1716" s="107">
        <f ca="1"/>
        <v>24464.39</v>
      </c>
      <c r="D1716" t="str">
        <f ca="1"/>
        <v>Acct  3 - ADP</v>
      </c>
    </row>
    <row r="1717" spans="1:4" x14ac:dyDescent="0.25">
      <c r="A1717" t="str">
        <f ca="1"/>
        <v>Visa Platinum</v>
      </c>
      <c r="B1717" s="8">
        <f ca="1"/>
        <v>46237</v>
      </c>
      <c r="C1717" s="107">
        <f ca="1"/>
        <v>24464.39</v>
      </c>
      <c r="D1717" t="str">
        <f ca="1"/>
        <v>Acct  3 - ADP</v>
      </c>
    </row>
    <row r="1718" spans="1:4" x14ac:dyDescent="0.25">
      <c r="A1718" t="str">
        <f ca="1"/>
        <v>Kulo Internet</v>
      </c>
      <c r="B1718" s="8">
        <f ca="1"/>
        <v>46239</v>
      </c>
      <c r="C1718" s="107">
        <f ca="1"/>
        <v>24464.39</v>
      </c>
      <c r="D1718" t="str">
        <f ca="1"/>
        <v>Acct  3 - ADP</v>
      </c>
    </row>
    <row r="1719" spans="1:4" x14ac:dyDescent="0.25">
      <c r="A1719" t="str">
        <f ca="1"/>
        <v>Cese Phone</v>
      </c>
      <c r="B1719" s="8">
        <f ca="1"/>
        <v>46239</v>
      </c>
      <c r="C1719" s="107">
        <f ca="1"/>
        <v>24464.39</v>
      </c>
      <c r="D1719" t="str">
        <f ca="1"/>
        <v>Acct  3 - ADP</v>
      </c>
    </row>
    <row r="1720" spans="1:4" x14ac:dyDescent="0.25">
      <c r="A1720" t="str">
        <f ca="1"/>
        <v>Phone</v>
      </c>
      <c r="B1720" s="8">
        <f ca="1"/>
        <v>46239</v>
      </c>
      <c r="C1720" s="107">
        <f ca="1"/>
        <v>24464.39</v>
      </c>
      <c r="D1720" t="str">
        <f ca="1"/>
        <v>Acct  3 - ADP</v>
      </c>
    </row>
    <row r="1721" spans="1:4" x14ac:dyDescent="0.25">
      <c r="A1721" t="str">
        <f ca="1"/>
        <v>Sony</v>
      </c>
      <c r="B1721" s="8">
        <f ca="1"/>
        <v>46242</v>
      </c>
      <c r="C1721" s="107">
        <f ca="1"/>
        <v>24464.39</v>
      </c>
      <c r="D1721" t="str">
        <f ca="1"/>
        <v>Acct  3 - ADP</v>
      </c>
    </row>
    <row r="1722" spans="1:4" x14ac:dyDescent="0.25">
      <c r="A1722" t="str">
        <f ca="1"/>
        <v>Phone Insurance</v>
      </c>
      <c r="B1722" s="8">
        <f ca="1"/>
        <v>46242</v>
      </c>
      <c r="C1722" s="107">
        <f ca="1"/>
        <v>24464.39</v>
      </c>
      <c r="D1722" t="str">
        <f ca="1"/>
        <v>Acct  3 - ADP</v>
      </c>
    </row>
    <row r="1723" spans="1:4" x14ac:dyDescent="0.25">
      <c r="A1723" t="str">
        <f ca="1"/>
        <v>Amazon</v>
      </c>
      <c r="B1723" s="8">
        <f ca="1"/>
        <v>46243</v>
      </c>
      <c r="C1723" s="107">
        <f ca="1"/>
        <v>24464.39</v>
      </c>
      <c r="D1723" t="str">
        <f ca="1"/>
        <v>Acct  3 - ADP</v>
      </c>
    </row>
    <row r="1724" spans="1:4" x14ac:dyDescent="0.25">
      <c r="A1724" t="str">
        <f ca="1"/>
        <v>Viso Go</v>
      </c>
      <c r="B1724" s="8">
        <f ca="1"/>
        <v>46245</v>
      </c>
      <c r="C1724" s="107">
        <f ca="1"/>
        <v>24464.39</v>
      </c>
      <c r="D1724" t="str">
        <f ca="1"/>
        <v>Acct  3 - ADP</v>
      </c>
    </row>
    <row r="1725" spans="1:4" x14ac:dyDescent="0.25">
      <c r="A1725" t="str">
        <f ca="1"/>
        <v>Paycheck</v>
      </c>
      <c r="B1725" s="8">
        <f ca="1"/>
        <v>46248</v>
      </c>
      <c r="C1725" s="107">
        <f ca="1"/>
        <v>24464.39</v>
      </c>
      <c r="D1725" t="str">
        <f ca="1"/>
        <v>Acct  3 - ADP</v>
      </c>
    </row>
    <row r="1726" spans="1:4" x14ac:dyDescent="0.25">
      <c r="A1726" t="str">
        <f ca="1"/>
        <v>Ameritas</v>
      </c>
      <c r="B1726" s="8">
        <f ca="1"/>
        <v>46248</v>
      </c>
      <c r="C1726" s="107">
        <f ca="1"/>
        <v>24576.39</v>
      </c>
      <c r="D1726" t="str">
        <f ca="1"/>
        <v>Acct  3 - ADP</v>
      </c>
    </row>
    <row r="1727" spans="1:4" x14ac:dyDescent="0.25">
      <c r="A1727" t="str">
        <f ca="1"/>
        <v>Groceries</v>
      </c>
      <c r="B1727" s="8">
        <f ca="1"/>
        <v>46249</v>
      </c>
      <c r="C1727" s="107">
        <f ca="1"/>
        <v>24576.39</v>
      </c>
      <c r="D1727" t="str">
        <f ca="1"/>
        <v>Acct  3 - ADP</v>
      </c>
    </row>
    <row r="1728" spans="1:4" x14ac:dyDescent="0.25">
      <c r="A1728" t="str">
        <f ca="1"/>
        <v>Food &amp; Drinks</v>
      </c>
      <c r="B1728" s="8">
        <f ca="1"/>
        <v>46249</v>
      </c>
      <c r="C1728" s="107">
        <f ca="1"/>
        <v>24576.39</v>
      </c>
      <c r="D1728" t="str">
        <f ca="1"/>
        <v>Acct  3 - ADP</v>
      </c>
    </row>
    <row r="1729" spans="1:4" x14ac:dyDescent="0.25">
      <c r="A1729" t="str">
        <f ca="1"/>
        <v>Motorcycle</v>
      </c>
      <c r="B1729" s="8">
        <f ca="1"/>
        <v>46250</v>
      </c>
      <c r="C1729" s="107">
        <f ca="1"/>
        <v>24576.39</v>
      </c>
      <c r="D1729" t="str">
        <f ca="1"/>
        <v>Acct  3 - ADP</v>
      </c>
    </row>
    <row r="1730" spans="1:4" x14ac:dyDescent="0.25">
      <c r="A1730" t="str">
        <f ca="1"/>
        <v>Netflix</v>
      </c>
      <c r="B1730" s="8">
        <f ca="1"/>
        <v>46254</v>
      </c>
      <c r="C1730" s="107">
        <f ca="1"/>
        <v>24576.39</v>
      </c>
      <c r="D1730" t="str">
        <f ca="1"/>
        <v>Acct  3 - ADP</v>
      </c>
    </row>
    <row r="1731" spans="1:4" x14ac:dyDescent="0.25">
      <c r="A1731" t="str">
        <f ca="1"/>
        <v>Renters</v>
      </c>
      <c r="B1731" s="8">
        <f ca="1"/>
        <v>46255</v>
      </c>
      <c r="C1731" s="107">
        <f ca="1"/>
        <v>24576.39</v>
      </c>
      <c r="D1731" t="str">
        <f ca="1"/>
        <v>Acct  3 - ADP</v>
      </c>
    </row>
    <row r="1732" spans="1:4" x14ac:dyDescent="0.25">
      <c r="A1732" t="str">
        <f ca="1"/>
        <v>Cese Transfer</v>
      </c>
      <c r="B1732" s="8">
        <f ca="1"/>
        <v>46259</v>
      </c>
      <c r="C1732" s="107">
        <f ca="1"/>
        <v>24576.39</v>
      </c>
      <c r="D1732" t="str">
        <f ca="1"/>
        <v>Acct  3 - ADP</v>
      </c>
    </row>
    <row r="1733" spans="1:4" x14ac:dyDescent="0.25">
      <c r="A1733" t="str">
        <f ca="1"/>
        <v>Internet</v>
      </c>
      <c r="B1733" s="8">
        <f ca="1"/>
        <v>46260</v>
      </c>
      <c r="C1733" s="107">
        <f ca="1"/>
        <v>24576.39</v>
      </c>
      <c r="D1733" t="str">
        <f ca="1"/>
        <v>Acct  3 - ADP</v>
      </c>
    </row>
    <row r="1734" spans="1:4" x14ac:dyDescent="0.25">
      <c r="A1734" t="str">
        <f ca="1"/>
        <v>Windsurf</v>
      </c>
      <c r="B1734" s="8">
        <f ca="1"/>
        <v>46260</v>
      </c>
      <c r="C1734" s="107">
        <f ca="1"/>
        <v>24576.39</v>
      </c>
      <c r="D1734" t="str">
        <f ca="1"/>
        <v>Acct  3 - ADP</v>
      </c>
    </row>
    <row r="1735" spans="1:4" x14ac:dyDescent="0.25">
      <c r="A1735" t="str">
        <f ca="1"/>
        <v>Tidal</v>
      </c>
      <c r="B1735" s="8">
        <f ca="1"/>
        <v>46261</v>
      </c>
      <c r="C1735" s="107">
        <f ca="1"/>
        <v>24576.39</v>
      </c>
      <c r="D1735" t="str">
        <f ca="1"/>
        <v>Acct  3 - ADP</v>
      </c>
    </row>
    <row r="1736" spans="1:4" x14ac:dyDescent="0.25">
      <c r="A1736" t="str">
        <f ca="1"/>
        <v>Paycheck</v>
      </c>
      <c r="B1736" s="8">
        <f ca="1"/>
        <v>46262</v>
      </c>
      <c r="C1736" s="107">
        <f ca="1"/>
        <v>24576.39</v>
      </c>
      <c r="D1736" t="str">
        <f ca="1"/>
        <v>Acct  3 - ADP</v>
      </c>
    </row>
    <row r="1737" spans="1:4" x14ac:dyDescent="0.25">
      <c r="A1737" t="str">
        <f ca="1"/>
        <v>Ameritas</v>
      </c>
      <c r="B1737" s="8">
        <f ca="1"/>
        <v>46262</v>
      </c>
      <c r="C1737" s="107">
        <f ca="1"/>
        <v>24688.39</v>
      </c>
      <c r="D1737" t="str">
        <f ca="1"/>
        <v>Acct  3 - ADP</v>
      </c>
    </row>
    <row r="1738" spans="1:4" x14ac:dyDescent="0.25">
      <c r="A1738" t="str">
        <f ca="1"/>
        <v>Costco Citi</v>
      </c>
      <c r="B1738" s="8">
        <f ca="1"/>
        <v>46262</v>
      </c>
      <c r="C1738" s="107">
        <f ca="1"/>
        <v>24688.39</v>
      </c>
      <c r="D1738" t="str">
        <f ca="1"/>
        <v>Acct  3 - ADP</v>
      </c>
    </row>
    <row r="1739" spans="1:4" x14ac:dyDescent="0.25">
      <c r="A1739" t="str">
        <f ca="1"/>
        <v>Kulo Transfer</v>
      </c>
      <c r="B1739" s="8">
        <f ca="1"/>
        <v>46262</v>
      </c>
      <c r="C1739" s="107">
        <f ca="1"/>
        <v>24688.39</v>
      </c>
      <c r="D1739" t="str">
        <f ca="1"/>
        <v>Acct  3 - ADP</v>
      </c>
    </row>
    <row r="1740" spans="1:4" x14ac:dyDescent="0.25">
      <c r="A1740" t="str">
        <f ca="1"/>
        <v>Kulo SDGE</v>
      </c>
      <c r="B1740" s="8">
        <f ca="1"/>
        <v>46262</v>
      </c>
      <c r="C1740" s="107">
        <f ca="1"/>
        <v>24688.39</v>
      </c>
      <c r="D1740" t="str">
        <f ca="1"/>
        <v>Acct  3 - ADP</v>
      </c>
    </row>
    <row r="1741" spans="1:4" x14ac:dyDescent="0.25">
      <c r="A1741" t="str">
        <f ca="1"/>
        <v>SDGE</v>
      </c>
      <c r="B1741" s="8">
        <f ca="1"/>
        <v>46262</v>
      </c>
      <c r="C1741" s="107">
        <f ca="1"/>
        <v>24688.39</v>
      </c>
      <c r="D1741" t="str">
        <f ca="1"/>
        <v>Acct  3 - ADP</v>
      </c>
    </row>
    <row r="1742" spans="1:4" x14ac:dyDescent="0.25">
      <c r="A1742" t="str">
        <f ca="1"/>
        <v>Prime Ad-Free</v>
      </c>
      <c r="B1742" s="8">
        <f ca="1"/>
        <v>46262</v>
      </c>
      <c r="C1742" s="107">
        <f ca="1"/>
        <v>24688.39</v>
      </c>
      <c r="D1742" t="str">
        <f ca="1"/>
        <v>Acct  3 - ADP</v>
      </c>
    </row>
    <row r="1743" spans="1:4" x14ac:dyDescent="0.25">
      <c r="A1743" t="str">
        <f ca="1"/>
        <v>Groceries</v>
      </c>
      <c r="B1743" s="8">
        <f ca="1"/>
        <v>46263</v>
      </c>
      <c r="C1743" s="107">
        <f ca="1"/>
        <v>24688.39</v>
      </c>
      <c r="D1743" t="str">
        <f ca="1"/>
        <v>Acct  3 - ADP</v>
      </c>
    </row>
    <row r="1744" spans="1:4" x14ac:dyDescent="0.25">
      <c r="A1744" t="str">
        <f ca="1"/>
        <v>Food &amp; Drinks</v>
      </c>
      <c r="B1744" s="8">
        <f ca="1"/>
        <v>46263</v>
      </c>
      <c r="C1744" s="107">
        <f ca="1"/>
        <v>24688.39</v>
      </c>
      <c r="D1744" t="str">
        <f ca="1"/>
        <v>Acct  3 - ADP</v>
      </c>
    </row>
    <row r="1745" spans="1:4" x14ac:dyDescent="0.25">
      <c r="A1745" t="str">
        <f ca="1"/>
        <v>Disability</v>
      </c>
      <c r="B1745" s="8">
        <f ca="1"/>
        <v>46266</v>
      </c>
      <c r="C1745" s="107">
        <f ca="1"/>
        <v>24688.39</v>
      </c>
      <c r="D1745" t="str">
        <f ca="1"/>
        <v>Acct  3 - ADP</v>
      </c>
    </row>
    <row r="1746" spans="1:4" x14ac:dyDescent="0.25">
      <c r="A1746" t="str">
        <f ca="1"/>
        <v>Kulo Rent</v>
      </c>
      <c r="B1746" s="8">
        <f ca="1"/>
        <v>46266</v>
      </c>
      <c r="C1746" s="107">
        <f ca="1"/>
        <v>24688.39</v>
      </c>
      <c r="D1746" t="str">
        <f ca="1"/>
        <v>Acct  3 - ADP</v>
      </c>
    </row>
    <row r="1747" spans="1:4" x14ac:dyDescent="0.25">
      <c r="A1747" t="str">
        <f ca="1"/>
        <v>Rent</v>
      </c>
      <c r="B1747" s="8">
        <f ca="1"/>
        <v>46266</v>
      </c>
      <c r="C1747" s="107">
        <f ca="1"/>
        <v>24688.39</v>
      </c>
      <c r="D1747" t="str">
        <f ca="1"/>
        <v>Acct  3 - ADP</v>
      </c>
    </row>
    <row r="1748" spans="1:4" x14ac:dyDescent="0.25">
      <c r="A1748" t="str">
        <f ca="1"/>
        <v>Visa Platinum</v>
      </c>
      <c r="B1748" s="8">
        <f ca="1"/>
        <v>46268</v>
      </c>
      <c r="C1748" s="107">
        <f ca="1"/>
        <v>24688.39</v>
      </c>
      <c r="D1748" t="str">
        <f ca="1"/>
        <v>Acct  3 - ADP</v>
      </c>
    </row>
    <row r="1749" spans="1:4" x14ac:dyDescent="0.25">
      <c r="A1749" t="str">
        <f ca="1"/>
        <v>Kulo Internet</v>
      </c>
      <c r="B1749" s="8">
        <f ca="1"/>
        <v>46270</v>
      </c>
      <c r="C1749" s="107">
        <f ca="1"/>
        <v>24688.39</v>
      </c>
      <c r="D1749" t="str">
        <f ca="1"/>
        <v>Acct  3 - ADP</v>
      </c>
    </row>
    <row r="1750" spans="1:4" x14ac:dyDescent="0.25">
      <c r="A1750" t="str">
        <f ca="1"/>
        <v>Cese Phone</v>
      </c>
      <c r="B1750" s="8">
        <f ca="1"/>
        <v>46270</v>
      </c>
      <c r="C1750" s="107">
        <f ca="1"/>
        <v>24688.39</v>
      </c>
      <c r="D1750" t="str">
        <f ca="1"/>
        <v>Acct  3 - ADP</v>
      </c>
    </row>
    <row r="1751" spans="1:4" x14ac:dyDescent="0.25">
      <c r="A1751" t="str">
        <f ca="1"/>
        <v>Phone</v>
      </c>
      <c r="B1751" s="8">
        <f ca="1"/>
        <v>46270</v>
      </c>
      <c r="C1751" s="107">
        <f ca="1"/>
        <v>24688.39</v>
      </c>
      <c r="D1751" t="str">
        <f ca="1"/>
        <v>Acct  3 - ADP</v>
      </c>
    </row>
    <row r="1752" spans="1:4" x14ac:dyDescent="0.25">
      <c r="A1752" t="str">
        <f ca="1"/>
        <v>Sony</v>
      </c>
      <c r="B1752" s="8">
        <f ca="1"/>
        <v>46273</v>
      </c>
      <c r="C1752" s="107">
        <f ca="1"/>
        <v>24688.39</v>
      </c>
      <c r="D1752" t="str">
        <f ca="1"/>
        <v>Acct  3 - ADP</v>
      </c>
    </row>
    <row r="1753" spans="1:4" x14ac:dyDescent="0.25">
      <c r="A1753" t="str">
        <f ca="1"/>
        <v>Phone Insurance</v>
      </c>
      <c r="B1753" s="8">
        <f ca="1"/>
        <v>46273</v>
      </c>
      <c r="C1753" s="107">
        <f ca="1"/>
        <v>24688.39</v>
      </c>
      <c r="D1753" t="str">
        <f ca="1"/>
        <v>Acct  3 - ADP</v>
      </c>
    </row>
    <row r="1754" spans="1:4" x14ac:dyDescent="0.25">
      <c r="A1754" t="str">
        <f ca="1"/>
        <v>Amazon</v>
      </c>
      <c r="B1754" s="8">
        <f ca="1"/>
        <v>46274</v>
      </c>
      <c r="C1754" s="107">
        <f ca="1"/>
        <v>24688.39</v>
      </c>
      <c r="D1754" t="str">
        <f ca="1"/>
        <v>Acct  3 - ADP</v>
      </c>
    </row>
    <row r="1755" spans="1:4" x14ac:dyDescent="0.25">
      <c r="A1755" t="str">
        <f ca="1"/>
        <v>Paycheck</v>
      </c>
      <c r="B1755" s="8">
        <f ca="1"/>
        <v>46276</v>
      </c>
      <c r="C1755" s="107">
        <f ca="1"/>
        <v>24688.39</v>
      </c>
      <c r="D1755" t="str">
        <f ca="1"/>
        <v>Acct  3 - ADP</v>
      </c>
    </row>
    <row r="1756" spans="1:4" x14ac:dyDescent="0.25">
      <c r="A1756" t="str">
        <f ca="1"/>
        <v>Ameritas</v>
      </c>
      <c r="B1756" s="8">
        <f ca="1"/>
        <v>46276</v>
      </c>
      <c r="C1756" s="107">
        <f ca="1"/>
        <v>24800.39</v>
      </c>
      <c r="D1756" t="str">
        <f ca="1"/>
        <v>Acct  3 - ADP</v>
      </c>
    </row>
    <row r="1757" spans="1:4" x14ac:dyDescent="0.25">
      <c r="A1757" t="str">
        <f ca="1"/>
        <v>Viso Go</v>
      </c>
      <c r="B1757" s="8">
        <f ca="1"/>
        <v>46276</v>
      </c>
      <c r="C1757" s="107">
        <f ca="1"/>
        <v>24800.39</v>
      </c>
      <c r="D1757" t="str">
        <f ca="1"/>
        <v>Acct  3 - ADP</v>
      </c>
    </row>
    <row r="1758" spans="1:4" x14ac:dyDescent="0.25">
      <c r="A1758" t="str">
        <f ca="1"/>
        <v>Groceries</v>
      </c>
      <c r="B1758" s="8">
        <f ca="1"/>
        <v>46277</v>
      </c>
      <c r="C1758" s="107">
        <f ca="1"/>
        <v>24800.39</v>
      </c>
      <c r="D1758" t="str">
        <f ca="1"/>
        <v>Acct  3 - ADP</v>
      </c>
    </row>
    <row r="1759" spans="1:4" x14ac:dyDescent="0.25">
      <c r="A1759" t="str">
        <f ca="1"/>
        <v>Food &amp; Drinks</v>
      </c>
      <c r="B1759" s="8">
        <f ca="1"/>
        <v>46277</v>
      </c>
      <c r="C1759" s="107">
        <f ca="1"/>
        <v>24800.39</v>
      </c>
      <c r="D1759" t="str">
        <f ca="1"/>
        <v>Acct  3 - ADP</v>
      </c>
    </row>
    <row r="1760" spans="1:4" x14ac:dyDescent="0.25">
      <c r="A1760" t="str">
        <f ca="1"/>
        <v>Motorcycle</v>
      </c>
      <c r="B1760" s="8">
        <f ca="1"/>
        <v>46281</v>
      </c>
      <c r="C1760" s="107">
        <f ca="1"/>
        <v>24800.39</v>
      </c>
      <c r="D1760" t="str">
        <f ca="1"/>
        <v>Acct  3 - ADP</v>
      </c>
    </row>
    <row r="1761" spans="1:4" x14ac:dyDescent="0.25">
      <c r="A1761" t="str">
        <f ca="1"/>
        <v>Netflix</v>
      </c>
      <c r="B1761" s="8">
        <f ca="1"/>
        <v>46285</v>
      </c>
      <c r="C1761" s="107">
        <f ca="1"/>
        <v>24800.39</v>
      </c>
      <c r="D1761" t="str">
        <f ca="1"/>
        <v>Acct  3 - ADP</v>
      </c>
    </row>
    <row r="1762" spans="1:4" x14ac:dyDescent="0.25">
      <c r="A1762" t="str">
        <f ca="1"/>
        <v>Renters</v>
      </c>
      <c r="B1762" s="8">
        <f ca="1"/>
        <v>46286</v>
      </c>
      <c r="C1762" s="107">
        <f ca="1"/>
        <v>24800.39</v>
      </c>
      <c r="D1762" t="str">
        <f ca="1"/>
        <v>Acct  3 - ADP</v>
      </c>
    </row>
    <row r="1763" spans="1:4" x14ac:dyDescent="0.25">
      <c r="A1763" t="str">
        <f ca="1"/>
        <v>Paycheck</v>
      </c>
      <c r="B1763" s="8">
        <f ca="1"/>
        <v>46290</v>
      </c>
      <c r="C1763" s="107">
        <f ca="1"/>
        <v>24800.39</v>
      </c>
      <c r="D1763" t="str">
        <f ca="1"/>
        <v>Acct  3 - ADP</v>
      </c>
    </row>
    <row r="1764" spans="1:4" x14ac:dyDescent="0.25">
      <c r="A1764" t="str">
        <f ca="1"/>
        <v>Ameritas</v>
      </c>
      <c r="B1764" s="8">
        <f ca="1"/>
        <v>46290</v>
      </c>
      <c r="C1764" s="107">
        <f ca="1"/>
        <v>24912.39</v>
      </c>
      <c r="D1764" t="str">
        <f ca="1"/>
        <v>Acct  3 - ADP</v>
      </c>
    </row>
    <row r="1765" spans="1:4" x14ac:dyDescent="0.25">
      <c r="A1765" t="str">
        <f ca="1"/>
        <v>Cese Transfer</v>
      </c>
      <c r="B1765" s="8">
        <f ca="1"/>
        <v>46290</v>
      </c>
      <c r="C1765" s="107">
        <f ca="1"/>
        <v>24912.39</v>
      </c>
      <c r="D1765" t="str">
        <f ca="1"/>
        <v>Acct  3 - ADP</v>
      </c>
    </row>
    <row r="1766" spans="1:4" x14ac:dyDescent="0.25">
      <c r="A1766" t="str">
        <f ca="1"/>
        <v>Groceries</v>
      </c>
      <c r="B1766" s="8">
        <f ca="1"/>
        <v>46291</v>
      </c>
      <c r="C1766" s="107">
        <f ca="1"/>
        <v>24912.39</v>
      </c>
      <c r="D1766" t="str">
        <f ca="1"/>
        <v>Acct  3 - ADP</v>
      </c>
    </row>
    <row r="1767" spans="1:4" x14ac:dyDescent="0.25">
      <c r="A1767" t="str">
        <f ca="1"/>
        <v>Food &amp; Drinks</v>
      </c>
      <c r="B1767" s="8">
        <f ca="1"/>
        <v>46291</v>
      </c>
      <c r="C1767" s="107">
        <f ca="1"/>
        <v>24912.39</v>
      </c>
      <c r="D1767" t="str">
        <f ca="1"/>
        <v>Acct  3 - ADP</v>
      </c>
    </row>
    <row r="1768" spans="1:4" x14ac:dyDescent="0.25">
      <c r="A1768" t="str">
        <f ca="1"/>
        <v>Internet</v>
      </c>
      <c r="B1768" s="8">
        <f ca="1"/>
        <v>46291</v>
      </c>
      <c r="C1768" s="107">
        <f ca="1"/>
        <v>24912.39</v>
      </c>
      <c r="D1768" t="str">
        <f ca="1"/>
        <v>Acct  3 - ADP</v>
      </c>
    </row>
    <row r="1769" spans="1:4" x14ac:dyDescent="0.25">
      <c r="A1769" t="str">
        <f ca="1"/>
        <v>Windsurf</v>
      </c>
      <c r="B1769" s="8">
        <f ca="1"/>
        <v>46291</v>
      </c>
      <c r="C1769" s="107">
        <f ca="1"/>
        <v>24912.39</v>
      </c>
      <c r="D1769" t="str">
        <f ca="1"/>
        <v>Acct  3 - ADP</v>
      </c>
    </row>
    <row r="1770" spans="1:4" x14ac:dyDescent="0.25">
      <c r="A1770" t="str">
        <f ca="1"/>
        <v>Tidal</v>
      </c>
      <c r="B1770" s="8">
        <f ca="1"/>
        <v>46292</v>
      </c>
      <c r="C1770" s="107">
        <f ca="1"/>
        <v>24912.39</v>
      </c>
      <c r="D1770" t="str">
        <f ca="1"/>
        <v>Acct  3 - ADP</v>
      </c>
    </row>
    <row r="1771" spans="1:4" x14ac:dyDescent="0.25">
      <c r="A1771" t="str">
        <f ca="1"/>
        <v>Costco Citi</v>
      </c>
      <c r="B1771" s="8">
        <f ca="1"/>
        <v>46293</v>
      </c>
      <c r="C1771" s="107">
        <f ca="1"/>
        <v>24912.39</v>
      </c>
      <c r="D1771" t="str">
        <f ca="1"/>
        <v>Acct  3 - ADP</v>
      </c>
    </row>
    <row r="1772" spans="1:4" x14ac:dyDescent="0.25">
      <c r="A1772" t="str">
        <f ca="1"/>
        <v>Kulo Transfer</v>
      </c>
      <c r="B1772" s="8">
        <f ca="1"/>
        <v>46293</v>
      </c>
      <c r="C1772" s="107">
        <f ca="1"/>
        <v>24912.39</v>
      </c>
      <c r="D1772" t="str">
        <f ca="1"/>
        <v>Acct  3 - ADP</v>
      </c>
    </row>
    <row r="1773" spans="1:4" x14ac:dyDescent="0.25">
      <c r="A1773" t="str">
        <f ca="1"/>
        <v>Kulo SDGE</v>
      </c>
      <c r="B1773" s="8">
        <f ca="1"/>
        <v>46293</v>
      </c>
      <c r="C1773" s="107">
        <f ca="1"/>
        <v>24912.39</v>
      </c>
      <c r="D1773" t="str">
        <f ca="1"/>
        <v>Acct  3 - ADP</v>
      </c>
    </row>
    <row r="1774" spans="1:4" x14ac:dyDescent="0.25">
      <c r="A1774" t="str">
        <f ca="1"/>
        <v>SDGE</v>
      </c>
      <c r="B1774" s="8">
        <f ca="1"/>
        <v>46293</v>
      </c>
      <c r="C1774" s="107">
        <f ca="1"/>
        <v>24912.39</v>
      </c>
      <c r="D1774" t="str">
        <f ca="1"/>
        <v>Acct  3 - ADP</v>
      </c>
    </row>
    <row r="1775" spans="1:4" x14ac:dyDescent="0.25">
      <c r="A1775" t="str">
        <f ca="1"/>
        <v>Prime Ad-Free</v>
      </c>
      <c r="B1775" s="8">
        <f ca="1"/>
        <v>46293</v>
      </c>
      <c r="C1775" s="107">
        <f ca="1"/>
        <v>24912.39</v>
      </c>
      <c r="D1775" t="str">
        <f ca="1"/>
        <v>Acct  3 - ADP</v>
      </c>
    </row>
    <row r="1776" spans="1:4" x14ac:dyDescent="0.25">
      <c r="A1776" t="str">
        <f ca="1"/>
        <v>Disability</v>
      </c>
      <c r="B1776" s="8">
        <f ca="1"/>
        <v>46296</v>
      </c>
      <c r="C1776" s="107">
        <f ca="1"/>
        <v>24912.39</v>
      </c>
      <c r="D1776" t="str">
        <f ca="1"/>
        <v>Acct  3 - ADP</v>
      </c>
    </row>
    <row r="1777" spans="1:4" x14ac:dyDescent="0.25">
      <c r="A1777" t="str">
        <f ca="1"/>
        <v>Kulo Rent</v>
      </c>
      <c r="B1777" s="8">
        <f ca="1"/>
        <v>46296</v>
      </c>
      <c r="C1777" s="107">
        <f ca="1"/>
        <v>24912.39</v>
      </c>
      <c r="D1777" t="str">
        <f ca="1"/>
        <v>Acct  3 - ADP</v>
      </c>
    </row>
    <row r="1778" spans="1:4" x14ac:dyDescent="0.25">
      <c r="A1778" t="str">
        <f ca="1"/>
        <v>Rent</v>
      </c>
      <c r="B1778" s="8">
        <f ca="1"/>
        <v>46296</v>
      </c>
      <c r="C1778" s="107">
        <f ca="1"/>
        <v>24912.39</v>
      </c>
      <c r="D1778" t="str">
        <f ca="1"/>
        <v>Acct  3 - ADP</v>
      </c>
    </row>
    <row r="1779" spans="1:4" x14ac:dyDescent="0.25">
      <c r="A1779" t="str">
        <f ca="1"/>
        <v>Visa Platinum</v>
      </c>
      <c r="B1779" s="8">
        <f ca="1"/>
        <v>46298</v>
      </c>
      <c r="C1779" s="107">
        <f ca="1"/>
        <v>24912.39</v>
      </c>
      <c r="D1779" t="str">
        <f ca="1"/>
        <v>Acct  3 - ADP</v>
      </c>
    </row>
    <row r="1780" spans="1:4" x14ac:dyDescent="0.25">
      <c r="A1780" t="str">
        <f ca="1"/>
        <v>Kulo Internet</v>
      </c>
      <c r="B1780" s="8">
        <f ca="1"/>
        <v>46300</v>
      </c>
      <c r="C1780" s="107">
        <f ca="1"/>
        <v>24912.39</v>
      </c>
      <c r="D1780" t="str">
        <f ca="1"/>
        <v>Acct  3 - ADP</v>
      </c>
    </row>
    <row r="1781" spans="1:4" x14ac:dyDescent="0.25">
      <c r="A1781" t="str">
        <f ca="1"/>
        <v>Cese Phone</v>
      </c>
      <c r="B1781" s="8">
        <f ca="1"/>
        <v>46300</v>
      </c>
      <c r="C1781" s="107">
        <f ca="1"/>
        <v>24912.39</v>
      </c>
      <c r="D1781" t="str">
        <f ca="1"/>
        <v>Acct  3 - ADP</v>
      </c>
    </row>
    <row r="1782" spans="1:4" x14ac:dyDescent="0.25">
      <c r="A1782" t="str">
        <f ca="1"/>
        <v>Phone</v>
      </c>
      <c r="B1782" s="8">
        <f ca="1"/>
        <v>46300</v>
      </c>
      <c r="C1782" s="107">
        <f ca="1"/>
        <v>24912.39</v>
      </c>
      <c r="D1782" t="str">
        <f ca="1"/>
        <v>Acct  3 - ADP</v>
      </c>
    </row>
    <row r="1783" spans="1:4" x14ac:dyDescent="0.25">
      <c r="A1783" t="str">
        <f ca="1"/>
        <v>Sony</v>
      </c>
      <c r="B1783" s="8">
        <f ca="1"/>
        <v>46303</v>
      </c>
      <c r="C1783" s="107">
        <f ca="1"/>
        <v>24912.39</v>
      </c>
      <c r="D1783" t="str">
        <f ca="1"/>
        <v>Acct  3 - ADP</v>
      </c>
    </row>
    <row r="1784" spans="1:4" x14ac:dyDescent="0.25">
      <c r="A1784" t="str">
        <f ca="1"/>
        <v>Phone Insurance</v>
      </c>
      <c r="B1784" s="8">
        <f ca="1"/>
        <v>46303</v>
      </c>
      <c r="C1784" s="107">
        <f ca="1"/>
        <v>24912.39</v>
      </c>
      <c r="D1784" t="str">
        <f ca="1"/>
        <v>Acct  3 - ADP</v>
      </c>
    </row>
    <row r="1785" spans="1:4" x14ac:dyDescent="0.25">
      <c r="A1785" t="str">
        <f ca="1"/>
        <v>Paycheck</v>
      </c>
      <c r="B1785" s="8">
        <f ca="1"/>
        <v>46304</v>
      </c>
      <c r="C1785" s="107">
        <f ca="1"/>
        <v>24912.39</v>
      </c>
      <c r="D1785" t="str">
        <f ca="1"/>
        <v>Acct  3 - ADP</v>
      </c>
    </row>
    <row r="1786" spans="1:4" x14ac:dyDescent="0.25">
      <c r="A1786" t="str">
        <f ca="1"/>
        <v>Ameritas</v>
      </c>
      <c r="B1786" s="8">
        <f ca="1"/>
        <v>46304</v>
      </c>
      <c r="C1786" s="107">
        <f ca="1"/>
        <v>25024.39</v>
      </c>
      <c r="D1786" t="str">
        <f ca="1"/>
        <v>Acct  3 - ADP</v>
      </c>
    </row>
    <row r="1787" spans="1:4" x14ac:dyDescent="0.25">
      <c r="A1787" t="str">
        <f ca="1"/>
        <v>Amazon</v>
      </c>
      <c r="B1787" s="8">
        <f ca="1"/>
        <v>46304</v>
      </c>
      <c r="C1787" s="107">
        <f ca="1"/>
        <v>25024.39</v>
      </c>
      <c r="D1787" t="str">
        <f ca="1"/>
        <v>Acct  3 - ADP</v>
      </c>
    </row>
    <row r="1788" spans="1:4" x14ac:dyDescent="0.25">
      <c r="A1788" t="str">
        <f ca="1"/>
        <v>Groceries</v>
      </c>
      <c r="B1788" s="8">
        <f ca="1"/>
        <v>46305</v>
      </c>
      <c r="C1788" s="107">
        <f ca="1"/>
        <v>25024.39</v>
      </c>
      <c r="D1788" t="str">
        <f ca="1"/>
        <v>Acct  3 - ADP</v>
      </c>
    </row>
    <row r="1789" spans="1:4" x14ac:dyDescent="0.25">
      <c r="A1789" t="str">
        <f ca="1"/>
        <v>Food &amp; Drinks</v>
      </c>
      <c r="B1789" s="8">
        <f ca="1"/>
        <v>46305</v>
      </c>
      <c r="C1789" s="107">
        <f ca="1"/>
        <v>25024.39</v>
      </c>
      <c r="D1789" t="str">
        <f ca="1"/>
        <v>Acct  3 - ADP</v>
      </c>
    </row>
    <row r="1790" spans="1:4" x14ac:dyDescent="0.25">
      <c r="A1790" t="str">
        <f ca="1"/>
        <v>Viso Go</v>
      </c>
      <c r="B1790" s="8">
        <f ca="1"/>
        <v>46306</v>
      </c>
      <c r="C1790" s="107">
        <f ca="1"/>
        <v>25024.39</v>
      </c>
      <c r="D1790" t="str">
        <f ca="1"/>
        <v>Acct  3 - ADP</v>
      </c>
    </row>
    <row r="1791" spans="1:4" x14ac:dyDescent="0.25">
      <c r="A1791" t="str">
        <f ca="1"/>
        <v>Motorcycle</v>
      </c>
      <c r="B1791" s="8">
        <f ca="1"/>
        <v>46311</v>
      </c>
      <c r="C1791" s="107">
        <f ca="1"/>
        <v>25024.39</v>
      </c>
      <c r="D1791" t="str">
        <f ca="1"/>
        <v>Acct  3 - ADP</v>
      </c>
    </row>
    <row r="1792" spans="1:4" x14ac:dyDescent="0.25">
      <c r="A1792" t="str">
        <f ca="1"/>
        <v>Netflix</v>
      </c>
      <c r="B1792" s="8">
        <f ca="1"/>
        <v>46315</v>
      </c>
      <c r="C1792" s="107">
        <f ca="1"/>
        <v>25024.39</v>
      </c>
      <c r="D1792" t="str">
        <f ca="1"/>
        <v>Acct  3 - ADP</v>
      </c>
    </row>
    <row r="1793" spans="1:4" x14ac:dyDescent="0.25">
      <c r="A1793" t="str">
        <f ca="1"/>
        <v>Renters</v>
      </c>
      <c r="B1793" s="8">
        <f ca="1"/>
        <v>46316</v>
      </c>
      <c r="C1793" s="107">
        <f ca="1"/>
        <v>25024.39</v>
      </c>
      <c r="D1793" t="str">
        <f ca="1"/>
        <v>Acct  3 - ADP</v>
      </c>
    </row>
    <row r="1794" spans="1:4" x14ac:dyDescent="0.25">
      <c r="A1794" t="str">
        <f ca="1"/>
        <v>Paycheck</v>
      </c>
      <c r="B1794" s="8">
        <f ca="1"/>
        <v>46318</v>
      </c>
      <c r="C1794" s="107">
        <f ca="1"/>
        <v>25024.39</v>
      </c>
      <c r="D1794" t="str">
        <f ca="1"/>
        <v>Acct  3 - ADP</v>
      </c>
    </row>
    <row r="1795" spans="1:4" x14ac:dyDescent="0.25">
      <c r="A1795" t="str">
        <f ca="1"/>
        <v>Ameritas</v>
      </c>
      <c r="B1795" s="8">
        <f ca="1"/>
        <v>46318</v>
      </c>
      <c r="C1795" s="107">
        <f ca="1"/>
        <v>25136.39</v>
      </c>
      <c r="D1795" t="str">
        <f ca="1"/>
        <v>Acct  3 - ADP</v>
      </c>
    </row>
    <row r="1796" spans="1:4" x14ac:dyDescent="0.25">
      <c r="A1796" t="str">
        <f ca="1"/>
        <v>Groceries</v>
      </c>
      <c r="B1796" s="8">
        <f ca="1"/>
        <v>46319</v>
      </c>
      <c r="C1796" s="107">
        <f ca="1"/>
        <v>25136.39</v>
      </c>
      <c r="D1796" t="str">
        <f ca="1"/>
        <v>Acct  3 - ADP</v>
      </c>
    </row>
    <row r="1797" spans="1:4" x14ac:dyDescent="0.25">
      <c r="A1797" t="str">
        <f ca="1"/>
        <v>Food &amp; Drinks</v>
      </c>
      <c r="B1797" s="8">
        <f ca="1"/>
        <v>46319</v>
      </c>
      <c r="C1797" s="107">
        <f ca="1"/>
        <v>25136.39</v>
      </c>
      <c r="D1797" t="str">
        <f ca="1"/>
        <v>Acct  3 - ADP</v>
      </c>
    </row>
    <row r="1798" spans="1:4" x14ac:dyDescent="0.25">
      <c r="A1798" t="str">
        <f ca="1"/>
        <v>Cese Transfer</v>
      </c>
      <c r="B1798" s="8">
        <f ca="1"/>
        <v>46320</v>
      </c>
      <c r="C1798" s="107">
        <f ca="1"/>
        <v>25136.39</v>
      </c>
      <c r="D1798" t="str">
        <f ca="1"/>
        <v>Acct  3 - ADP</v>
      </c>
    </row>
    <row r="1799" spans="1:4" x14ac:dyDescent="0.25">
      <c r="A1799" t="str">
        <f ca="1"/>
        <v>Internet</v>
      </c>
      <c r="B1799" s="8">
        <f ca="1"/>
        <v>46321</v>
      </c>
      <c r="C1799" s="107">
        <f ca="1"/>
        <v>25136.39</v>
      </c>
      <c r="D1799" t="str">
        <f ca="1"/>
        <v>Acct  3 - ADP</v>
      </c>
    </row>
    <row r="1800" spans="1:4" x14ac:dyDescent="0.25">
      <c r="A1800" t="str">
        <f ca="1"/>
        <v>Windsurf</v>
      </c>
      <c r="B1800" s="8">
        <f ca="1"/>
        <v>46321</v>
      </c>
      <c r="C1800" s="107">
        <f ca="1"/>
        <v>25136.39</v>
      </c>
      <c r="D1800" t="str">
        <f ca="1"/>
        <v>Acct  3 - ADP</v>
      </c>
    </row>
    <row r="1801" spans="1:4" x14ac:dyDescent="0.25">
      <c r="A1801" t="str">
        <f ca="1"/>
        <v>Tidal</v>
      </c>
      <c r="B1801" s="8">
        <f ca="1"/>
        <v>46322</v>
      </c>
      <c r="C1801" s="107">
        <f ca="1"/>
        <v>25136.39</v>
      </c>
      <c r="D1801" t="str">
        <f ca="1"/>
        <v>Acct  3 - ADP</v>
      </c>
    </row>
    <row r="1802" spans="1:4" x14ac:dyDescent="0.25">
      <c r="A1802" t="str">
        <f ca="1"/>
        <v>Costco Citi</v>
      </c>
      <c r="B1802" s="8">
        <f ca="1"/>
        <v>46323</v>
      </c>
      <c r="C1802" s="107">
        <f ca="1"/>
        <v>25136.39</v>
      </c>
      <c r="D1802" t="str">
        <f ca="1"/>
        <v>Acct  3 - ADP</v>
      </c>
    </row>
    <row r="1803" spans="1:4" x14ac:dyDescent="0.25">
      <c r="A1803" t="str">
        <f ca="1"/>
        <v>Kulo Transfer</v>
      </c>
      <c r="B1803" s="8">
        <f ca="1"/>
        <v>46323</v>
      </c>
      <c r="C1803" s="107">
        <f ca="1"/>
        <v>25136.39</v>
      </c>
      <c r="D1803" t="str">
        <f ca="1"/>
        <v>Acct  3 - ADP</v>
      </c>
    </row>
    <row r="1804" spans="1:4" x14ac:dyDescent="0.25">
      <c r="A1804" t="str">
        <f ca="1"/>
        <v>Kulo SDGE</v>
      </c>
      <c r="B1804" s="8">
        <f ca="1"/>
        <v>46323</v>
      </c>
      <c r="C1804" s="107">
        <f ca="1"/>
        <v>25136.39</v>
      </c>
      <c r="D1804" t="str">
        <f ca="1"/>
        <v>Acct  3 - ADP</v>
      </c>
    </row>
    <row r="1805" spans="1:4" x14ac:dyDescent="0.25">
      <c r="A1805" t="str">
        <f ca="1"/>
        <v>SDGE</v>
      </c>
      <c r="B1805" s="8">
        <f ca="1"/>
        <v>46323</v>
      </c>
      <c r="C1805" s="107">
        <f ca="1"/>
        <v>25136.39</v>
      </c>
      <c r="D1805" t="str">
        <f ca="1"/>
        <v>Acct  3 - ADP</v>
      </c>
    </row>
    <row r="1806" spans="1:4" x14ac:dyDescent="0.25">
      <c r="A1806" t="str">
        <f ca="1"/>
        <v>Prime Ad-Free</v>
      </c>
      <c r="B1806" s="8">
        <f ca="1"/>
        <v>46323</v>
      </c>
      <c r="C1806" s="107">
        <f ca="1"/>
        <v>25136.39</v>
      </c>
      <c r="D1806" t="str">
        <f ca="1"/>
        <v>Acct  3 - ADP</v>
      </c>
    </row>
    <row r="1807" spans="1:4" x14ac:dyDescent="0.25">
      <c r="A1807" t="str">
        <f ca="1"/>
        <v>Disability</v>
      </c>
      <c r="B1807" s="8">
        <f ca="1"/>
        <v>46327</v>
      </c>
      <c r="C1807" s="107">
        <f ca="1"/>
        <v>25136.39</v>
      </c>
      <c r="D1807" t="str">
        <f ca="1"/>
        <v>Acct  3 - ADP</v>
      </c>
    </row>
    <row r="1808" spans="1:4" x14ac:dyDescent="0.25">
      <c r="A1808" t="str">
        <f ca="1"/>
        <v>Kulo Rent</v>
      </c>
      <c r="B1808" s="8">
        <f ca="1"/>
        <v>46327</v>
      </c>
      <c r="C1808" s="107">
        <f ca="1"/>
        <v>25136.39</v>
      </c>
      <c r="D1808" t="str">
        <f ca="1"/>
        <v>Acct  3 - ADP</v>
      </c>
    </row>
    <row r="1809" spans="1:4" x14ac:dyDescent="0.25">
      <c r="A1809" t="str">
        <f ca="1"/>
        <v>Rent</v>
      </c>
      <c r="B1809" s="8">
        <f ca="1"/>
        <v>46327</v>
      </c>
      <c r="C1809" s="107">
        <f ca="1"/>
        <v>25136.39</v>
      </c>
      <c r="D1809" t="str">
        <f ca="1"/>
        <v>Acct  3 - ADP</v>
      </c>
    </row>
    <row r="1810" spans="1:4" x14ac:dyDescent="0.25">
      <c r="A1810" t="str">
        <f ca="1"/>
        <v>Visa Platinum</v>
      </c>
      <c r="B1810" s="8">
        <f ca="1"/>
        <v>46329</v>
      </c>
      <c r="C1810" s="107">
        <f ca="1"/>
        <v>25136.39</v>
      </c>
      <c r="D1810" t="str">
        <f ca="1"/>
        <v>Acct  3 - ADP</v>
      </c>
    </row>
    <row r="1811" spans="1:4" x14ac:dyDescent="0.25">
      <c r="A1811" t="str">
        <f ca="1"/>
        <v>Kulo Internet</v>
      </c>
      <c r="B1811" s="8">
        <f ca="1"/>
        <v>46331</v>
      </c>
      <c r="C1811" s="107">
        <f ca="1"/>
        <v>25136.39</v>
      </c>
      <c r="D1811" t="str">
        <f ca="1"/>
        <v>Acct  3 - ADP</v>
      </c>
    </row>
    <row r="1812" spans="1:4" x14ac:dyDescent="0.25">
      <c r="A1812" t="str">
        <f ca="1"/>
        <v>Cese Phone</v>
      </c>
      <c r="B1812" s="8">
        <f ca="1"/>
        <v>46331</v>
      </c>
      <c r="C1812" s="107">
        <f ca="1"/>
        <v>25136.39</v>
      </c>
      <c r="D1812" t="str">
        <f ca="1"/>
        <v>Acct  3 - ADP</v>
      </c>
    </row>
    <row r="1813" spans="1:4" x14ac:dyDescent="0.25">
      <c r="A1813" t="str">
        <f ca="1"/>
        <v>Phone</v>
      </c>
      <c r="B1813" s="8">
        <f ca="1"/>
        <v>46331</v>
      </c>
      <c r="C1813" s="107">
        <f ca="1"/>
        <v>25136.39</v>
      </c>
      <c r="D1813" t="str">
        <f ca="1"/>
        <v>Acct  3 - ADP</v>
      </c>
    </row>
    <row r="1814" spans="1:4" x14ac:dyDescent="0.25">
      <c r="A1814" t="str">
        <f ca="1"/>
        <v>Paycheck</v>
      </c>
      <c r="B1814" s="8">
        <f ca="1"/>
        <v>46332</v>
      </c>
      <c r="C1814" s="107">
        <f ca="1"/>
        <v>25136.39</v>
      </c>
      <c r="D1814" t="str">
        <f ca="1"/>
        <v>Acct  3 - ADP</v>
      </c>
    </row>
    <row r="1815" spans="1:4" x14ac:dyDescent="0.25">
      <c r="A1815" t="str">
        <f ca="1"/>
        <v>Ameritas</v>
      </c>
      <c r="B1815" s="8">
        <f ca="1"/>
        <v>46332</v>
      </c>
      <c r="C1815" s="107">
        <f ca="1"/>
        <v>25248.39</v>
      </c>
      <c r="D1815" t="str">
        <f ca="1"/>
        <v>Acct  3 - ADP</v>
      </c>
    </row>
    <row r="1816" spans="1:4" x14ac:dyDescent="0.25">
      <c r="A1816" t="str">
        <f ca="1"/>
        <v>Groceries</v>
      </c>
      <c r="B1816" s="8">
        <f ca="1"/>
        <v>46333</v>
      </c>
      <c r="C1816" s="107">
        <f ca="1"/>
        <v>25248.39</v>
      </c>
      <c r="D1816" t="str">
        <f ca="1"/>
        <v>Acct  3 - ADP</v>
      </c>
    </row>
    <row r="1817" spans="1:4" x14ac:dyDescent="0.25">
      <c r="A1817" t="str">
        <f ca="1"/>
        <v>Food &amp; Drinks</v>
      </c>
      <c r="B1817" s="8">
        <f ca="1"/>
        <v>46333</v>
      </c>
      <c r="C1817" s="107">
        <f ca="1"/>
        <v>25248.39</v>
      </c>
      <c r="D1817" t="str">
        <f ca="1"/>
        <v>Acct  3 - ADP</v>
      </c>
    </row>
    <row r="1818" spans="1:4" x14ac:dyDescent="0.25">
      <c r="A1818" t="str">
        <f ca="1"/>
        <v>Sony</v>
      </c>
      <c r="B1818" s="8">
        <f ca="1"/>
        <v>46334</v>
      </c>
      <c r="C1818" s="107">
        <f ca="1"/>
        <v>25248.39</v>
      </c>
      <c r="D1818" t="str">
        <f ca="1"/>
        <v>Acct  3 - ADP</v>
      </c>
    </row>
    <row r="1819" spans="1:4" x14ac:dyDescent="0.25">
      <c r="A1819" t="str">
        <f ca="1"/>
        <v>Bike Insurance</v>
      </c>
      <c r="B1819" s="8">
        <f ca="1"/>
        <v>46334</v>
      </c>
      <c r="C1819" s="107">
        <f ca="1"/>
        <v>25248.39</v>
      </c>
      <c r="D1819" t="str">
        <f ca="1"/>
        <v>Acct  3 - ADP</v>
      </c>
    </row>
    <row r="1820" spans="1:4" x14ac:dyDescent="0.25">
      <c r="A1820" t="str">
        <f ca="1"/>
        <v>Phone Insurance</v>
      </c>
      <c r="B1820" s="8">
        <f ca="1"/>
        <v>46334</v>
      </c>
      <c r="C1820" s="107">
        <f ca="1"/>
        <v>25248.39</v>
      </c>
      <c r="D1820" t="str">
        <f ca="1"/>
        <v>Acct  3 - ADP</v>
      </c>
    </row>
    <row r="1821" spans="1:4" x14ac:dyDescent="0.25">
      <c r="A1821" t="str">
        <f ca="1"/>
        <v>Amazon</v>
      </c>
      <c r="B1821" s="8">
        <f ca="1"/>
        <v>46335</v>
      </c>
      <c r="C1821" s="107">
        <f ca="1"/>
        <v>25248.39</v>
      </c>
      <c r="D1821" t="str">
        <f ca="1"/>
        <v>Acct  3 - ADP</v>
      </c>
    </row>
    <row r="1822" spans="1:4" x14ac:dyDescent="0.25">
      <c r="A1822" t="str">
        <f ca="1"/>
        <v>Viso Go</v>
      </c>
      <c r="B1822" s="8">
        <f ca="1"/>
        <v>46337</v>
      </c>
      <c r="C1822" s="107">
        <f ca="1"/>
        <v>25248.39</v>
      </c>
      <c r="D1822" t="str">
        <f ca="1"/>
        <v>Acct  3 - ADP</v>
      </c>
    </row>
    <row r="1823" spans="1:4" x14ac:dyDescent="0.25">
      <c r="A1823" t="str">
        <f ca="1"/>
        <v>Motorcycle</v>
      </c>
      <c r="B1823" s="8">
        <f ca="1"/>
        <v>46342</v>
      </c>
      <c r="C1823" s="107">
        <f ca="1"/>
        <v>25248.39</v>
      </c>
      <c r="D1823" t="str">
        <f ca="1"/>
        <v>Acct  3 - ADP</v>
      </c>
    </row>
    <row r="1824" spans="1:4" x14ac:dyDescent="0.25">
      <c r="A1824" t="str">
        <f ca="1"/>
        <v>Paycheck</v>
      </c>
      <c r="B1824" s="8">
        <f ca="1"/>
        <v>46346</v>
      </c>
      <c r="C1824" s="107">
        <f ca="1"/>
        <v>25248.39</v>
      </c>
      <c r="D1824" t="str">
        <f ca="1"/>
        <v>Acct  3 - ADP</v>
      </c>
    </row>
    <row r="1825" spans="1:4" x14ac:dyDescent="0.25">
      <c r="A1825" t="str">
        <f ca="1"/>
        <v>Ameritas</v>
      </c>
      <c r="B1825" s="8">
        <f ca="1"/>
        <v>46346</v>
      </c>
      <c r="C1825" s="107">
        <f ca="1"/>
        <v>25360.39</v>
      </c>
      <c r="D1825" t="str">
        <f ca="1"/>
        <v>Acct  3 - ADP</v>
      </c>
    </row>
    <row r="1826" spans="1:4" x14ac:dyDescent="0.25">
      <c r="A1826" t="str">
        <f ca="1"/>
        <v>Netflix</v>
      </c>
      <c r="B1826" s="8">
        <f ca="1"/>
        <v>46346</v>
      </c>
      <c r="C1826" s="107">
        <f ca="1"/>
        <v>25360.39</v>
      </c>
      <c r="D1826" t="str">
        <f ca="1"/>
        <v>Acct  3 - ADP</v>
      </c>
    </row>
    <row r="1827" spans="1:4" x14ac:dyDescent="0.25">
      <c r="A1827" t="str">
        <f ca="1"/>
        <v>Groceries</v>
      </c>
      <c r="B1827" s="8">
        <f ca="1"/>
        <v>46347</v>
      </c>
      <c r="C1827" s="107">
        <f ca="1"/>
        <v>25360.39</v>
      </c>
      <c r="D1827" t="str">
        <f ca="1"/>
        <v>Acct  3 - ADP</v>
      </c>
    </row>
    <row r="1828" spans="1:4" x14ac:dyDescent="0.25">
      <c r="A1828" t="str">
        <f ca="1"/>
        <v>Food &amp; Drinks</v>
      </c>
      <c r="B1828" s="8">
        <f ca="1"/>
        <v>46347</v>
      </c>
      <c r="C1828" s="107">
        <f ca="1"/>
        <v>25360.39</v>
      </c>
      <c r="D1828" t="str">
        <f ca="1"/>
        <v>Acct  3 - ADP</v>
      </c>
    </row>
    <row r="1829" spans="1:4" x14ac:dyDescent="0.25">
      <c r="A1829" t="str">
        <f ca="1"/>
        <v>Renters</v>
      </c>
      <c r="B1829" s="8">
        <f ca="1"/>
        <v>46347</v>
      </c>
      <c r="C1829" s="107">
        <f ca="1"/>
        <v>25360.39</v>
      </c>
      <c r="D1829" t="str">
        <f ca="1"/>
        <v>Acct  3 - ADP</v>
      </c>
    </row>
    <row r="1830" spans="1:4" x14ac:dyDescent="0.25">
      <c r="A1830" t="str">
        <f ca="1"/>
        <v>Cese Transfer</v>
      </c>
      <c r="B1830" s="8">
        <f ca="1"/>
        <v>46351</v>
      </c>
      <c r="C1830" s="107">
        <f ca="1"/>
        <v>25360.39</v>
      </c>
      <c r="D1830" t="str">
        <f ca="1"/>
        <v>Acct  3 - ADP</v>
      </c>
    </row>
    <row r="1831" spans="1:4" x14ac:dyDescent="0.25">
      <c r="A1831" t="str">
        <f ca="1"/>
        <v>Internet</v>
      </c>
      <c r="B1831" s="8">
        <f ca="1"/>
        <v>46352</v>
      </c>
      <c r="C1831" s="107">
        <f ca="1"/>
        <v>25360.39</v>
      </c>
      <c r="D1831" t="str">
        <f ca="1"/>
        <v>Acct  3 - ADP</v>
      </c>
    </row>
    <row r="1832" spans="1:4" x14ac:dyDescent="0.25">
      <c r="A1832" t="str">
        <f ca="1"/>
        <v>Windsurf</v>
      </c>
      <c r="B1832" s="8">
        <f ca="1"/>
        <v>46352</v>
      </c>
      <c r="C1832" s="107">
        <f ca="1"/>
        <v>25360.39</v>
      </c>
      <c r="D1832" t="str">
        <f ca="1"/>
        <v>Acct  3 - ADP</v>
      </c>
    </row>
    <row r="1833" spans="1:4" x14ac:dyDescent="0.25">
      <c r="A1833" t="str">
        <f ca="1"/>
        <v>Tidal</v>
      </c>
      <c r="B1833" s="8">
        <f ca="1"/>
        <v>46353</v>
      </c>
      <c r="C1833" s="107">
        <f ca="1"/>
        <v>25360.39</v>
      </c>
      <c r="D1833" t="str">
        <f ca="1"/>
        <v>Acct  3 - ADP</v>
      </c>
    </row>
    <row r="1834" spans="1:4" x14ac:dyDescent="0.25">
      <c r="A1834" t="str">
        <f ca="1"/>
        <v>Costco Citi</v>
      </c>
      <c r="B1834" s="8">
        <f ca="1"/>
        <v>46354</v>
      </c>
      <c r="C1834" s="107">
        <f ca="1"/>
        <v>25360.39</v>
      </c>
      <c r="D1834" t="str">
        <f ca="1"/>
        <v>Acct  3 - ADP</v>
      </c>
    </row>
    <row r="1835" spans="1:4" x14ac:dyDescent="0.25">
      <c r="A1835" t="str">
        <f ca="1"/>
        <v>Kulo Transfer</v>
      </c>
      <c r="B1835" s="8">
        <f ca="1"/>
        <v>46354</v>
      </c>
      <c r="C1835" s="107">
        <f ca="1"/>
        <v>25360.39</v>
      </c>
      <c r="D1835" t="str">
        <f ca="1"/>
        <v>Acct  3 - ADP</v>
      </c>
    </row>
    <row r="1836" spans="1:4" x14ac:dyDescent="0.25">
      <c r="A1836" t="str">
        <f ca="1"/>
        <v>Kulo SDGE</v>
      </c>
      <c r="B1836" s="8">
        <f ca="1"/>
        <v>46354</v>
      </c>
      <c r="C1836" s="107">
        <f ca="1"/>
        <v>25360.39</v>
      </c>
      <c r="D1836" t="str">
        <f ca="1"/>
        <v>Acct  3 - ADP</v>
      </c>
    </row>
    <row r="1837" spans="1:4" x14ac:dyDescent="0.25">
      <c r="A1837" t="str">
        <f ca="1"/>
        <v>SDGE</v>
      </c>
      <c r="B1837" s="8">
        <f ca="1"/>
        <v>46354</v>
      </c>
      <c r="C1837" s="107">
        <f ca="1"/>
        <v>25360.39</v>
      </c>
      <c r="D1837" t="str">
        <f ca="1"/>
        <v>Acct  3 - ADP</v>
      </c>
    </row>
    <row r="1838" spans="1:4" x14ac:dyDescent="0.25">
      <c r="A1838" t="str">
        <f ca="1"/>
        <v>Prime Ad-Free</v>
      </c>
      <c r="B1838" s="8">
        <f ca="1"/>
        <v>46354</v>
      </c>
      <c r="C1838" s="107">
        <f ca="1"/>
        <v>25360.39</v>
      </c>
      <c r="D1838" t="str">
        <f ca="1"/>
        <v>Acct  3 - ADP</v>
      </c>
    </row>
    <row r="1839" spans="1:4" x14ac:dyDescent="0.25">
      <c r="A1839" t="str">
        <f ca="1"/>
        <v>Disability</v>
      </c>
      <c r="B1839" s="8">
        <f ca="1"/>
        <v>46357</v>
      </c>
      <c r="C1839" s="107">
        <f ca="1"/>
        <v>25360.39</v>
      </c>
      <c r="D1839" t="str">
        <f ca="1"/>
        <v>Acct  3 - ADP</v>
      </c>
    </row>
    <row r="1840" spans="1:4" x14ac:dyDescent="0.25">
      <c r="A1840" t="str">
        <f ca="1"/>
        <v>Kulo Rent</v>
      </c>
      <c r="B1840" s="8">
        <f ca="1"/>
        <v>46357</v>
      </c>
      <c r="C1840" s="107">
        <f ca="1"/>
        <v>25360.39</v>
      </c>
      <c r="D1840" t="str">
        <f ca="1"/>
        <v>Acct  3 - ADP</v>
      </c>
    </row>
    <row r="1841" spans="1:4" x14ac:dyDescent="0.25">
      <c r="A1841" t="str">
        <f ca="1"/>
        <v>Rent</v>
      </c>
      <c r="B1841" s="8">
        <f ca="1"/>
        <v>46357</v>
      </c>
      <c r="C1841" s="107">
        <f ca="1"/>
        <v>25360.39</v>
      </c>
      <c r="D1841" t="str">
        <f ca="1"/>
        <v>Acct  3 - ADP</v>
      </c>
    </row>
    <row r="1842" spans="1:4" x14ac:dyDescent="0.25">
      <c r="A1842" t="str">
        <f ca="1"/>
        <v>Visa Platinum</v>
      </c>
      <c r="B1842" s="8">
        <f ca="1"/>
        <v>46359</v>
      </c>
      <c r="C1842" s="107">
        <f ca="1"/>
        <v>25360.39</v>
      </c>
      <c r="D1842" t="str">
        <f ca="1"/>
        <v>Acct  3 - ADP</v>
      </c>
    </row>
    <row r="1843" spans="1:4" x14ac:dyDescent="0.25">
      <c r="A1843" t="str">
        <f ca="1"/>
        <v>Paycheck</v>
      </c>
      <c r="B1843" s="8">
        <f ca="1"/>
        <v>46360</v>
      </c>
      <c r="C1843" s="107">
        <f ca="1"/>
        <v>25360.39</v>
      </c>
      <c r="D1843" t="str">
        <f ca="1"/>
        <v>Acct  3 - ADP</v>
      </c>
    </row>
    <row r="1844" spans="1:4" x14ac:dyDescent="0.25">
      <c r="A1844" t="str">
        <f ca="1"/>
        <v>Ameritas</v>
      </c>
      <c r="B1844" s="8">
        <f ca="1"/>
        <v>46360</v>
      </c>
      <c r="C1844" s="107">
        <f ca="1"/>
        <v>25472.39</v>
      </c>
      <c r="D1844" t="str">
        <f ca="1"/>
        <v>Acct  3 - ADP</v>
      </c>
    </row>
    <row r="1845" spans="1:4" x14ac:dyDescent="0.25">
      <c r="A1845" t="str">
        <f ca="1"/>
        <v>Kulo Internet</v>
      </c>
      <c r="B1845" s="8">
        <f ca="1"/>
        <v>46361</v>
      </c>
      <c r="C1845" s="107">
        <f ca="1"/>
        <v>25472.39</v>
      </c>
      <c r="D1845" t="str">
        <f ca="1"/>
        <v>Acct  3 - ADP</v>
      </c>
    </row>
    <row r="1846" spans="1:4" x14ac:dyDescent="0.25">
      <c r="A1846" t="str">
        <f ca="1"/>
        <v>Cese Phone</v>
      </c>
      <c r="B1846" s="8">
        <f ca="1"/>
        <v>46361</v>
      </c>
      <c r="C1846" s="107">
        <f ca="1"/>
        <v>25472.39</v>
      </c>
      <c r="D1846" t="str">
        <f ca="1"/>
        <v>Acct  3 - ADP</v>
      </c>
    </row>
    <row r="1847" spans="1:4" x14ac:dyDescent="0.25">
      <c r="A1847" t="str">
        <f ca="1"/>
        <v>Groceries</v>
      </c>
      <c r="B1847" s="8">
        <f ca="1"/>
        <v>46361</v>
      </c>
      <c r="C1847" s="107">
        <f ca="1"/>
        <v>25472.39</v>
      </c>
      <c r="D1847" t="str">
        <f ca="1"/>
        <v>Acct  3 - ADP</v>
      </c>
    </row>
    <row r="1848" spans="1:4" x14ac:dyDescent="0.25">
      <c r="A1848" t="str">
        <f ca="1"/>
        <v>Food &amp; Drinks</v>
      </c>
      <c r="B1848" s="8">
        <f ca="1"/>
        <v>46361</v>
      </c>
      <c r="C1848" s="107">
        <f ca="1"/>
        <v>25472.39</v>
      </c>
      <c r="D1848" t="str">
        <f ca="1"/>
        <v>Acct  3 - ADP</v>
      </c>
    </row>
    <row r="1849" spans="1:4" x14ac:dyDescent="0.25">
      <c r="A1849" t="str">
        <f ca="1"/>
        <v>Phone</v>
      </c>
      <c r="B1849" s="8">
        <f ca="1"/>
        <v>46361</v>
      </c>
      <c r="C1849" s="107">
        <f ca="1"/>
        <v>25472.39</v>
      </c>
      <c r="D1849" t="str">
        <f ca="1"/>
        <v>Acct  3 - ADP</v>
      </c>
    </row>
    <row r="1850" spans="1:4" x14ac:dyDescent="0.25">
      <c r="A1850" t="str">
        <f ca="1"/>
        <v>Sony</v>
      </c>
      <c r="B1850" s="8">
        <f ca="1"/>
        <v>46364</v>
      </c>
      <c r="C1850" s="107">
        <f ca="1"/>
        <v>25472.39</v>
      </c>
      <c r="D1850" t="str">
        <f ca="1"/>
        <v>Acct  3 - ADP</v>
      </c>
    </row>
    <row r="1851" spans="1:4" x14ac:dyDescent="0.25">
      <c r="A1851" t="str">
        <f ca="1"/>
        <v>Phone Insurance</v>
      </c>
      <c r="B1851" s="8">
        <f ca="1"/>
        <v>46364</v>
      </c>
      <c r="C1851" s="107">
        <f ca="1"/>
        <v>25472.39</v>
      </c>
      <c r="D1851" t="str">
        <f ca="1"/>
        <v>Acct  3 - ADP</v>
      </c>
    </row>
    <row r="1852" spans="1:4" x14ac:dyDescent="0.25">
      <c r="A1852" t="str">
        <f ca="1"/>
        <v>Amazon</v>
      </c>
      <c r="B1852" s="8">
        <f ca="1"/>
        <v>46365</v>
      </c>
      <c r="C1852" s="107">
        <f ca="1"/>
        <v>25472.39</v>
      </c>
      <c r="D1852" t="str">
        <f ca="1"/>
        <v>Acct  3 - ADP</v>
      </c>
    </row>
    <row r="1853" spans="1:4" x14ac:dyDescent="0.25">
      <c r="A1853" t="str">
        <f ca="1"/>
        <v>Viso Go</v>
      </c>
      <c r="B1853" s="8">
        <f ca="1"/>
        <v>46367</v>
      </c>
      <c r="C1853" s="107">
        <f ca="1"/>
        <v>25472.39</v>
      </c>
      <c r="D1853" t="str">
        <f ca="1"/>
        <v>Acct  3 - ADP</v>
      </c>
    </row>
    <row r="1854" spans="1:4" x14ac:dyDescent="0.25">
      <c r="A1854" t="str">
        <f ca="1"/>
        <v>Motorcycle</v>
      </c>
      <c r="B1854" s="8">
        <f ca="1"/>
        <v>46372</v>
      </c>
      <c r="C1854" s="107">
        <f ca="1"/>
        <v>25472.39</v>
      </c>
      <c r="D1854" t="str">
        <f ca="1"/>
        <v>Acct  3 - ADP</v>
      </c>
    </row>
    <row r="1855" spans="1:4" x14ac:dyDescent="0.25">
      <c r="A1855" t="str">
        <f ca="1"/>
        <v>Paycheck</v>
      </c>
      <c r="B1855" s="8">
        <f ca="1"/>
        <v>46374</v>
      </c>
      <c r="C1855" s="107">
        <f ca="1"/>
        <v>25472.39</v>
      </c>
      <c r="D1855" t="str">
        <f ca="1"/>
        <v>Acct  3 - ADP</v>
      </c>
    </row>
    <row r="1856" spans="1:4" x14ac:dyDescent="0.25">
      <c r="A1856" t="str">
        <f ca="1"/>
        <v>Ameritas</v>
      </c>
      <c r="B1856" s="8">
        <f ca="1"/>
        <v>46374</v>
      </c>
      <c r="C1856" s="107">
        <f ca="1"/>
        <v>25584.39</v>
      </c>
      <c r="D1856" t="str">
        <f ca="1"/>
        <v>Acct  3 - ADP</v>
      </c>
    </row>
    <row r="1857" spans="1:4" x14ac:dyDescent="0.25">
      <c r="A1857" t="str">
        <f ca="1"/>
        <v>Groceries</v>
      </c>
      <c r="B1857" s="8">
        <f ca="1"/>
        <v>46375</v>
      </c>
      <c r="C1857" s="107">
        <f ca="1"/>
        <v>25584.39</v>
      </c>
      <c r="D1857" t="str">
        <f ca="1"/>
        <v>Acct  3 - ADP</v>
      </c>
    </row>
    <row r="1858" spans="1:4" x14ac:dyDescent="0.25">
      <c r="A1858" t="str">
        <f ca="1"/>
        <v>Food &amp; Drinks</v>
      </c>
      <c r="B1858" s="8">
        <f ca="1"/>
        <v>46375</v>
      </c>
      <c r="C1858" s="107">
        <f ca="1"/>
        <v>25584.39</v>
      </c>
      <c r="D1858" t="str">
        <f ca="1"/>
        <v>Acct  3 - ADP</v>
      </c>
    </row>
    <row r="1859" spans="1:4" x14ac:dyDescent="0.25">
      <c r="A1859" t="str">
        <f ca="1"/>
        <v>Netflix</v>
      </c>
      <c r="B1859" s="8">
        <f ca="1"/>
        <v>46376</v>
      </c>
      <c r="C1859" s="107">
        <f ca="1"/>
        <v>25584.39</v>
      </c>
      <c r="D1859" t="str">
        <f ca="1"/>
        <v>Acct  3 - ADP</v>
      </c>
    </row>
    <row r="1860" spans="1:4" x14ac:dyDescent="0.25">
      <c r="A1860" t="str">
        <f ca="1"/>
        <v>Renters</v>
      </c>
      <c r="B1860" s="8">
        <f ca="1"/>
        <v>46377</v>
      </c>
      <c r="C1860" s="107">
        <f ca="1"/>
        <v>25584.39</v>
      </c>
      <c r="D1860" t="str">
        <f ca="1"/>
        <v>Acct  3 - ADP</v>
      </c>
    </row>
    <row r="1861" spans="1:4" x14ac:dyDescent="0.25">
      <c r="A1861" t="str">
        <f ca="1"/>
        <v>Sniffies</v>
      </c>
      <c r="B1861" s="8">
        <f ca="1"/>
        <v>46377</v>
      </c>
      <c r="C1861" s="107">
        <f ca="1"/>
        <v>25584.39</v>
      </c>
      <c r="D1861" t="str">
        <f ca="1"/>
        <v>Acct  3 - ADP</v>
      </c>
    </row>
    <row r="1862" spans="1:4" x14ac:dyDescent="0.25">
      <c r="A1862" t="str">
        <f ca="1"/>
        <v>Cese Transfer</v>
      </c>
      <c r="B1862" s="8">
        <f ca="1"/>
        <v>46381</v>
      </c>
      <c r="C1862" s="107">
        <f ca="1"/>
        <v>25584.39</v>
      </c>
      <c r="D1862" t="str">
        <f ca="1"/>
        <v>Acct  3 - ADP</v>
      </c>
    </row>
    <row r="1863" spans="1:4" x14ac:dyDescent="0.25">
      <c r="A1863" t="str">
        <f ca="1"/>
        <v>Internet</v>
      </c>
      <c r="B1863" s="8">
        <f ca="1"/>
        <v>46382</v>
      </c>
      <c r="C1863" s="107">
        <f ca="1"/>
        <v>25584.39</v>
      </c>
      <c r="D1863" t="str">
        <f ca="1"/>
        <v>Acct  3 - ADP</v>
      </c>
    </row>
    <row r="1864" spans="1:4" x14ac:dyDescent="0.25">
      <c r="A1864" t="str">
        <f ca="1"/>
        <v>Windsurf</v>
      </c>
      <c r="B1864" s="8">
        <f ca="1"/>
        <v>46382</v>
      </c>
      <c r="C1864" s="107">
        <f ca="1"/>
        <v>25584.39</v>
      </c>
      <c r="D1864" t="str">
        <f ca="1"/>
        <v>Acct  3 - ADP</v>
      </c>
    </row>
    <row r="1865" spans="1:4" x14ac:dyDescent="0.25">
      <c r="A1865" t="str">
        <f ca="1"/>
        <v>Tidal</v>
      </c>
      <c r="B1865" s="8">
        <f ca="1"/>
        <v>46383</v>
      </c>
      <c r="C1865" s="107">
        <f ca="1"/>
        <v>25584.39</v>
      </c>
      <c r="D1865" t="str">
        <f ca="1"/>
        <v>Acct  3 - ADP</v>
      </c>
    </row>
    <row r="1866" spans="1:4" x14ac:dyDescent="0.25">
      <c r="A1866" t="str">
        <f ca="1"/>
        <v>Costco Citi</v>
      </c>
      <c r="B1866" s="8">
        <f ca="1"/>
        <v>46384</v>
      </c>
      <c r="C1866" s="107">
        <f ca="1"/>
        <v>25584.39</v>
      </c>
      <c r="D1866" t="str">
        <f ca="1"/>
        <v>Acct  3 - ADP</v>
      </c>
    </row>
    <row r="1867" spans="1:4" x14ac:dyDescent="0.25">
      <c r="A1867" t="str">
        <f ca="1"/>
        <v>Kulo Transfer</v>
      </c>
      <c r="B1867" s="8">
        <f ca="1"/>
        <v>46384</v>
      </c>
      <c r="C1867" s="107">
        <f ca="1"/>
        <v>25584.39</v>
      </c>
      <c r="D1867" t="str">
        <f ca="1"/>
        <v>Acct  3 - ADP</v>
      </c>
    </row>
    <row r="1868" spans="1:4" x14ac:dyDescent="0.25">
      <c r="A1868" t="str">
        <f ca="1"/>
        <v>Kulo SDGE</v>
      </c>
      <c r="B1868" s="8">
        <f ca="1"/>
        <v>46384</v>
      </c>
      <c r="C1868" s="107">
        <f ca="1"/>
        <v>25584.39</v>
      </c>
      <c r="D1868" t="str">
        <f ca="1"/>
        <v>Acct  3 - ADP</v>
      </c>
    </row>
    <row r="1869" spans="1:4" x14ac:dyDescent="0.25">
      <c r="A1869" t="str">
        <f ca="1"/>
        <v>SDGE</v>
      </c>
      <c r="B1869" s="8">
        <f ca="1"/>
        <v>46384</v>
      </c>
      <c r="C1869" s="107">
        <f ca="1"/>
        <v>25584.39</v>
      </c>
      <c r="D1869" t="str">
        <f ca="1"/>
        <v>Acct  3 - ADP</v>
      </c>
    </row>
    <row r="1870" spans="1:4" x14ac:dyDescent="0.25">
      <c r="A1870" t="str">
        <f ca="1"/>
        <v>Prime Ad-Free</v>
      </c>
      <c r="B1870" s="8">
        <f ca="1"/>
        <v>46384</v>
      </c>
      <c r="C1870" s="107">
        <f ca="1"/>
        <v>25584.39</v>
      </c>
      <c r="D1870" t="str">
        <f ca="1"/>
        <v>Acct  3 - ADP</v>
      </c>
    </row>
    <row r="1871" spans="1:4" x14ac:dyDescent="0.25">
      <c r="A1871" t="str">
        <f ca="1"/>
        <v>Paycheck</v>
      </c>
      <c r="B1871" s="8">
        <f ca="1"/>
        <v>46388</v>
      </c>
      <c r="C1871" s="107">
        <f ca="1"/>
        <v>25584.39</v>
      </c>
      <c r="D1871" t="str">
        <f ca="1"/>
        <v>Acct  3 - ADP</v>
      </c>
    </row>
    <row r="1872" spans="1:4" x14ac:dyDescent="0.25">
      <c r="A1872" t="str">
        <f ca="1"/>
        <v>Disability</v>
      </c>
      <c r="B1872" s="8">
        <f ca="1"/>
        <v>46388</v>
      </c>
      <c r="C1872" s="107">
        <f ca="1"/>
        <v>25584.39</v>
      </c>
      <c r="D1872" t="str">
        <f ca="1"/>
        <v>Acct  3 - ADP</v>
      </c>
    </row>
    <row r="1873" spans="1:4" x14ac:dyDescent="0.25">
      <c r="A1873" t="str">
        <f ca="1"/>
        <v>Ameritas</v>
      </c>
      <c r="B1873" s="8">
        <f ca="1"/>
        <v>46388</v>
      </c>
      <c r="C1873" s="107">
        <f ca="1"/>
        <v>25696.39</v>
      </c>
      <c r="D1873" t="str">
        <f ca="1"/>
        <v>Acct  3 - ADP</v>
      </c>
    </row>
    <row r="1874" spans="1:4" x14ac:dyDescent="0.25">
      <c r="A1874" t="str">
        <f ca="1"/>
        <v>Kulo Rent</v>
      </c>
      <c r="B1874" s="8">
        <f ca="1"/>
        <v>46388</v>
      </c>
      <c r="C1874" s="107">
        <f ca="1"/>
        <v>25696.39</v>
      </c>
      <c r="D1874" t="str">
        <f ca="1"/>
        <v>Acct  3 - ADP</v>
      </c>
    </row>
    <row r="1875" spans="1:4" x14ac:dyDescent="0.25">
      <c r="A1875" t="str">
        <f ca="1"/>
        <v>Rent</v>
      </c>
      <c r="B1875" s="8">
        <f ca="1"/>
        <v>46388</v>
      </c>
      <c r="C1875" s="107">
        <f ca="1"/>
        <v>25696.39</v>
      </c>
      <c r="D1875" t="str">
        <f ca="1"/>
        <v>Acct  3 - ADP</v>
      </c>
    </row>
    <row r="1876" spans="1:4" x14ac:dyDescent="0.25">
      <c r="A1876" t="str">
        <f ca="1"/>
        <v>Groceries</v>
      </c>
      <c r="B1876" s="8">
        <f ca="1"/>
        <v>46389</v>
      </c>
      <c r="C1876" s="107">
        <f ca="1"/>
        <v>25696.39</v>
      </c>
      <c r="D1876" t="str">
        <f ca="1"/>
        <v>Acct  3 - ADP</v>
      </c>
    </row>
    <row r="1877" spans="1:4" x14ac:dyDescent="0.25">
      <c r="A1877" t="str">
        <f ca="1"/>
        <v>Food &amp; Drinks</v>
      </c>
      <c r="B1877" s="8">
        <f ca="1"/>
        <v>46389</v>
      </c>
      <c r="C1877" s="107">
        <f ca="1"/>
        <v>25696.39</v>
      </c>
      <c r="D1877" t="str">
        <f ca="1"/>
        <v>Acct  3 - ADP</v>
      </c>
    </row>
    <row r="1878" spans="1:4" x14ac:dyDescent="0.25">
      <c r="A1878" t="str">
        <f ca="1"/>
        <v>Visa Platinum</v>
      </c>
      <c r="B1878" s="8">
        <f ca="1"/>
        <v>46390</v>
      </c>
      <c r="C1878" s="107">
        <f ca="1"/>
        <v>25696.39</v>
      </c>
      <c r="D1878" t="str">
        <f ca="1"/>
        <v>Acct  3 - ADP</v>
      </c>
    </row>
    <row r="1879" spans="1:4" x14ac:dyDescent="0.25">
      <c r="A1879" t="str">
        <f ca="1"/>
        <v>Kulo Internet</v>
      </c>
      <c r="B1879" s="8">
        <f ca="1"/>
        <v>46392</v>
      </c>
      <c r="C1879" s="107">
        <f ca="1"/>
        <v>25696.39</v>
      </c>
      <c r="D1879" t="str">
        <f ca="1"/>
        <v>Acct  3 - ADP</v>
      </c>
    </row>
    <row r="1880" spans="1:4" x14ac:dyDescent="0.25">
      <c r="A1880" t="str">
        <f ca="1"/>
        <v>Cese Phone</v>
      </c>
      <c r="B1880" s="8">
        <f ca="1"/>
        <v>46392</v>
      </c>
      <c r="C1880" s="107">
        <f ca="1"/>
        <v>25696.39</v>
      </c>
      <c r="D1880" t="str">
        <f ca="1"/>
        <v>Acct  3 - ADP</v>
      </c>
    </row>
    <row r="1881" spans="1:4" x14ac:dyDescent="0.25">
      <c r="A1881" t="str">
        <f ca="1"/>
        <v>Phone</v>
      </c>
      <c r="B1881" s="8">
        <f ca="1"/>
        <v>46392</v>
      </c>
      <c r="C1881" s="107">
        <f ca="1"/>
        <v>25696.39</v>
      </c>
      <c r="D1881" t="str">
        <f ca="1"/>
        <v>Acct  3 - ADP</v>
      </c>
    </row>
    <row r="1882" spans="1:4" x14ac:dyDescent="0.25">
      <c r="A1882" t="str">
        <f ca="1"/>
        <v>Sony</v>
      </c>
      <c r="B1882" s="8">
        <f ca="1"/>
        <v>46395</v>
      </c>
      <c r="C1882" s="107">
        <f ca="1"/>
        <v>25696.39</v>
      </c>
      <c r="D1882" t="str">
        <f ca="1"/>
        <v>Acct  3 - ADP</v>
      </c>
    </row>
    <row r="1883" spans="1:4" x14ac:dyDescent="0.25">
      <c r="A1883" t="str">
        <f ca="1"/>
        <v>Phone Insurance</v>
      </c>
      <c r="B1883" s="8">
        <f ca="1"/>
        <v>46395</v>
      </c>
      <c r="C1883" s="107">
        <f ca="1"/>
        <v>25696.39</v>
      </c>
      <c r="D1883" t="str">
        <f ca="1"/>
        <v>Acct  3 - ADP</v>
      </c>
    </row>
    <row r="1884" spans="1:4" x14ac:dyDescent="0.25">
      <c r="A1884" t="str">
        <f ca="1"/>
        <v>Amazon</v>
      </c>
      <c r="B1884" s="8">
        <f ca="1"/>
        <v>46396</v>
      </c>
      <c r="C1884" s="107">
        <f ca="1"/>
        <v>25696.39</v>
      </c>
      <c r="D1884" t="str">
        <f ca="1"/>
        <v>Acct  3 - ADP</v>
      </c>
    </row>
    <row r="1885" spans="1:4" x14ac:dyDescent="0.25">
      <c r="A1885" t="str">
        <f ca="1"/>
        <v>Viso Go</v>
      </c>
      <c r="B1885" s="8">
        <f ca="1"/>
        <v>46398</v>
      </c>
      <c r="C1885" s="107">
        <f ca="1"/>
        <v>25696.39</v>
      </c>
      <c r="D1885" t="str">
        <f ca="1"/>
        <v>Acct  3 - ADP</v>
      </c>
    </row>
    <row r="1886" spans="1:4" x14ac:dyDescent="0.25">
      <c r="A1886" t="str">
        <f ca="1"/>
        <v>Paycheck</v>
      </c>
      <c r="B1886" s="8">
        <f ca="1"/>
        <v>46402</v>
      </c>
      <c r="C1886" s="107">
        <f ca="1"/>
        <v>25696.39</v>
      </c>
      <c r="D1886" t="str">
        <f ca="1"/>
        <v>Acct  3 - ADP</v>
      </c>
    </row>
    <row r="1887" spans="1:4" x14ac:dyDescent="0.25">
      <c r="A1887" t="str">
        <f ca="1"/>
        <v>Ameritas</v>
      </c>
      <c r="B1887" s="8">
        <f ca="1"/>
        <v>46402</v>
      </c>
      <c r="C1887" s="107">
        <f ca="1"/>
        <v>25808.39</v>
      </c>
      <c r="D1887" t="str">
        <f ca="1"/>
        <v>Acct  3 - ADP</v>
      </c>
    </row>
    <row r="1888" spans="1:4" x14ac:dyDescent="0.25">
      <c r="A1888" t="str">
        <f ca="1"/>
        <v>Groceries</v>
      </c>
      <c r="B1888" s="8">
        <f ca="1"/>
        <v>46403</v>
      </c>
      <c r="C1888" s="107">
        <f ca="1"/>
        <v>25808.39</v>
      </c>
      <c r="D1888" t="str">
        <f ca="1"/>
        <v>Acct  3 - ADP</v>
      </c>
    </row>
    <row r="1889" spans="1:4" x14ac:dyDescent="0.25">
      <c r="A1889" t="str">
        <f ca="1"/>
        <v>Food &amp; Drinks</v>
      </c>
      <c r="B1889" s="8">
        <f ca="1"/>
        <v>46403</v>
      </c>
      <c r="C1889" s="107">
        <f ca="1"/>
        <v>25808.39</v>
      </c>
      <c r="D1889" t="str">
        <f ca="1"/>
        <v>Acct  3 - ADP</v>
      </c>
    </row>
    <row r="1890" spans="1:4" x14ac:dyDescent="0.25">
      <c r="A1890" t="str">
        <f ca="1"/>
        <v>Motorcycle</v>
      </c>
      <c r="B1890" s="8">
        <f ca="1"/>
        <v>46403</v>
      </c>
      <c r="C1890" s="107">
        <f ca="1"/>
        <v>25808.39</v>
      </c>
      <c r="D1890" t="str">
        <f ca="1"/>
        <v>Acct  3 - ADP</v>
      </c>
    </row>
    <row r="1891" spans="1:4" x14ac:dyDescent="0.25">
      <c r="A1891" t="str">
        <f ca="1"/>
        <v>Netflix</v>
      </c>
      <c r="B1891" s="8">
        <f ca="1"/>
        <v>46407</v>
      </c>
      <c r="C1891" s="107">
        <f ca="1"/>
        <v>25808.39</v>
      </c>
      <c r="D1891" t="str">
        <f ca="1"/>
        <v>Acct  3 - ADP</v>
      </c>
    </row>
    <row r="1892" spans="1:4" x14ac:dyDescent="0.25">
      <c r="A1892" t="str">
        <f ca="1"/>
        <v>Renters</v>
      </c>
      <c r="B1892" s="8">
        <f ca="1"/>
        <v>46408</v>
      </c>
      <c r="C1892" s="107">
        <f ca="1"/>
        <v>25808.39</v>
      </c>
      <c r="D1892" t="str">
        <f ca="1"/>
        <v>Acct  3 - ADP</v>
      </c>
    </row>
    <row r="1893" spans="1:4" x14ac:dyDescent="0.25">
      <c r="A1893" t="str">
        <f ca="1"/>
        <v>Cese Transfer</v>
      </c>
      <c r="B1893" s="8">
        <f ca="1"/>
        <v>46412</v>
      </c>
      <c r="C1893" s="107">
        <f ca="1"/>
        <v>25808.39</v>
      </c>
      <c r="D1893" t="str">
        <f ca="1"/>
        <v>Acct  3 - ADP</v>
      </c>
    </row>
    <row r="1894" spans="1:4" x14ac:dyDescent="0.25">
      <c r="A1894" t="str">
        <f ca="1"/>
        <v>Internet</v>
      </c>
      <c r="B1894" s="8">
        <f ca="1"/>
        <v>46413</v>
      </c>
      <c r="C1894" s="107">
        <f ca="1"/>
        <v>25808.39</v>
      </c>
      <c r="D1894" t="str">
        <f ca="1"/>
        <v>Acct  3 - ADP</v>
      </c>
    </row>
    <row r="1895" spans="1:4" x14ac:dyDescent="0.25">
      <c r="A1895" t="str">
        <f ca="1"/>
        <v>Windsurf</v>
      </c>
      <c r="B1895" s="8">
        <f ca="1"/>
        <v>46413</v>
      </c>
      <c r="C1895" s="107">
        <f ca="1"/>
        <v>25808.39</v>
      </c>
      <c r="D1895" t="str">
        <f ca="1"/>
        <v>Acct  3 - ADP</v>
      </c>
    </row>
    <row r="1896" spans="1:4" x14ac:dyDescent="0.25">
      <c r="A1896" t="str">
        <f ca="1"/>
        <v>Tidal</v>
      </c>
      <c r="B1896" s="8">
        <f ca="1"/>
        <v>46414</v>
      </c>
      <c r="C1896" s="107">
        <f ca="1"/>
        <v>25808.39</v>
      </c>
      <c r="D1896" t="str">
        <f ca="1"/>
        <v>Acct  3 - ADP</v>
      </c>
    </row>
    <row r="1897" spans="1:4" x14ac:dyDescent="0.25">
      <c r="A1897" t="str">
        <f ca="1"/>
        <v>Costco Citi</v>
      </c>
      <c r="B1897" s="8">
        <f ca="1"/>
        <v>46415</v>
      </c>
      <c r="C1897" s="107">
        <f ca="1"/>
        <v>25808.39</v>
      </c>
      <c r="D1897" t="str">
        <f ca="1"/>
        <v>Acct  3 - ADP</v>
      </c>
    </row>
    <row r="1898" spans="1:4" x14ac:dyDescent="0.25">
      <c r="A1898" t="str">
        <f ca="1"/>
        <v>Kulo Transfer</v>
      </c>
      <c r="B1898" s="8">
        <f ca="1"/>
        <v>46415</v>
      </c>
      <c r="C1898" s="107">
        <f ca="1"/>
        <v>25808.39</v>
      </c>
      <c r="D1898" t="str">
        <f ca="1"/>
        <v>Acct  3 - ADP</v>
      </c>
    </row>
    <row r="1899" spans="1:4" x14ac:dyDescent="0.25">
      <c r="A1899" t="str">
        <f ca="1"/>
        <v>Kulo SDGE</v>
      </c>
      <c r="B1899" s="8">
        <f ca="1"/>
        <v>46415</v>
      </c>
      <c r="C1899" s="107">
        <f ca="1"/>
        <v>25808.39</v>
      </c>
      <c r="D1899" t="str">
        <f ca="1"/>
        <v>Acct  3 - ADP</v>
      </c>
    </row>
    <row r="1900" spans="1:4" x14ac:dyDescent="0.25">
      <c r="A1900" t="str">
        <f ca="1"/>
        <v>SDGE</v>
      </c>
      <c r="B1900" s="8">
        <f ca="1"/>
        <v>46415</v>
      </c>
      <c r="C1900" s="107">
        <f ca="1"/>
        <v>25808.39</v>
      </c>
      <c r="D1900" t="str">
        <f ca="1"/>
        <v>Acct  3 - ADP</v>
      </c>
    </row>
    <row r="1901" spans="1:4" x14ac:dyDescent="0.25">
      <c r="A1901" t="str">
        <f ca="1"/>
        <v>Prime Ad-Free</v>
      </c>
      <c r="B1901" s="8">
        <f ca="1"/>
        <v>46415</v>
      </c>
      <c r="C1901" s="107">
        <f ca="1"/>
        <v>25808.39</v>
      </c>
      <c r="D1901" t="str">
        <f ca="1"/>
        <v>Acct  3 - ADP</v>
      </c>
    </row>
    <row r="1902" spans="1:4" x14ac:dyDescent="0.25">
      <c r="A1902" t="str">
        <f ca="1"/>
        <v>Paycheck</v>
      </c>
      <c r="B1902" s="8">
        <f ca="1"/>
        <v>46416</v>
      </c>
      <c r="C1902" s="107">
        <f ca="1"/>
        <v>25808.39</v>
      </c>
      <c r="D1902" t="str">
        <f ca="1"/>
        <v>Acct  3 - ADP</v>
      </c>
    </row>
    <row r="1903" spans="1:4" x14ac:dyDescent="0.25">
      <c r="A1903" t="str">
        <f ca="1"/>
        <v>Ameritas</v>
      </c>
      <c r="B1903" s="8">
        <f ca="1"/>
        <v>46416</v>
      </c>
      <c r="C1903" s="107">
        <f ca="1"/>
        <v>25920.39</v>
      </c>
      <c r="D1903" t="str">
        <f ca="1"/>
        <v>Acct  3 - ADP</v>
      </c>
    </row>
    <row r="1904" spans="1:4" x14ac:dyDescent="0.25">
      <c r="A1904" t="str">
        <f ca="1"/>
        <v>Groceries</v>
      </c>
      <c r="B1904" s="8">
        <f ca="1"/>
        <v>46417</v>
      </c>
      <c r="C1904" s="107">
        <f ca="1"/>
        <v>25920.39</v>
      </c>
      <c r="D1904" t="str">
        <f ca="1"/>
        <v>Acct  3 - ADP</v>
      </c>
    </row>
    <row r="1905" spans="1:4" x14ac:dyDescent="0.25">
      <c r="A1905" t="str">
        <f ca="1"/>
        <v>Food &amp; Drinks</v>
      </c>
      <c r="B1905" s="8">
        <f ca="1"/>
        <v>46417</v>
      </c>
      <c r="C1905" s="107">
        <f ca="1"/>
        <v>25920.39</v>
      </c>
      <c r="D1905" t="str">
        <f ca="1"/>
        <v>Acct  3 - ADP</v>
      </c>
    </row>
    <row r="1906" spans="1:4" x14ac:dyDescent="0.25">
      <c r="A1906" t="str">
        <f ca="1"/>
        <v>Disability</v>
      </c>
      <c r="B1906" s="8">
        <f ca="1"/>
        <v>46419</v>
      </c>
      <c r="C1906" s="107">
        <f ca="1"/>
        <v>25920.39</v>
      </c>
      <c r="D1906" t="str">
        <f ca="1"/>
        <v>Acct  3 - ADP</v>
      </c>
    </row>
    <row r="1907" spans="1:4" x14ac:dyDescent="0.25">
      <c r="A1907" t="str">
        <f ca="1"/>
        <v>Kulo Rent</v>
      </c>
      <c r="B1907" s="8">
        <f ca="1"/>
        <v>46419</v>
      </c>
      <c r="C1907" s="107">
        <f ca="1"/>
        <v>25920.39</v>
      </c>
      <c r="D1907" t="str">
        <f ca="1"/>
        <v>Acct  3 - ADP</v>
      </c>
    </row>
    <row r="1908" spans="1:4" x14ac:dyDescent="0.25">
      <c r="A1908" t="str">
        <f ca="1"/>
        <v>Rent</v>
      </c>
      <c r="B1908" s="8">
        <f ca="1"/>
        <v>46419</v>
      </c>
      <c r="C1908" s="107">
        <f ca="1"/>
        <v>25920.39</v>
      </c>
      <c r="D1908" t="str">
        <f ca="1"/>
        <v>Acct  3 - ADP</v>
      </c>
    </row>
    <row r="1909" spans="1:4" x14ac:dyDescent="0.25">
      <c r="A1909" t="str">
        <f ca="1"/>
        <v>Down Dog</v>
      </c>
      <c r="B1909" s="8">
        <f ca="1"/>
        <v>46420</v>
      </c>
      <c r="C1909" s="107">
        <f ca="1"/>
        <v>25920.39</v>
      </c>
      <c r="D1909" t="str">
        <f ca="1"/>
        <v>Acct  3 - ADP</v>
      </c>
    </row>
    <row r="1910" spans="1:4" x14ac:dyDescent="0.25">
      <c r="A1910" t="str">
        <f ca="1"/>
        <v>Visa Platinum</v>
      </c>
      <c r="B1910" s="8">
        <f ca="1"/>
        <v>46421</v>
      </c>
      <c r="C1910" s="107">
        <f ca="1"/>
        <v>25920.39</v>
      </c>
      <c r="D1910" t="str">
        <f ca="1"/>
        <v>Acct  3 - ADP</v>
      </c>
    </row>
    <row r="1911" spans="1:4" x14ac:dyDescent="0.25">
      <c r="A1911" t="str">
        <f ca="1"/>
        <v>Kulo Internet</v>
      </c>
      <c r="B1911" s="8">
        <f ca="1"/>
        <v>46423</v>
      </c>
      <c r="C1911" s="107">
        <f ca="1"/>
        <v>25920.39</v>
      </c>
      <c r="D1911" t="str">
        <f ca="1"/>
        <v>Acct  3 - ADP</v>
      </c>
    </row>
    <row r="1912" spans="1:4" x14ac:dyDescent="0.25">
      <c r="A1912" t="str">
        <f ca="1"/>
        <v>Cese Phone</v>
      </c>
      <c r="B1912" s="8">
        <f ca="1"/>
        <v>46423</v>
      </c>
      <c r="C1912" s="107">
        <f ca="1"/>
        <v>25920.39</v>
      </c>
      <c r="D1912" t="str">
        <f ca="1"/>
        <v>Acct  3 - ADP</v>
      </c>
    </row>
    <row r="1913" spans="1:4" x14ac:dyDescent="0.25">
      <c r="A1913" t="str">
        <f ca="1"/>
        <v>Phone</v>
      </c>
      <c r="B1913" s="8">
        <f ca="1"/>
        <v>46423</v>
      </c>
      <c r="C1913" s="107">
        <f ca="1"/>
        <v>25920.39</v>
      </c>
      <c r="D1913" t="str">
        <f ca="1"/>
        <v>Acct  3 - ADP</v>
      </c>
    </row>
    <row r="1914" spans="1:4" x14ac:dyDescent="0.25">
      <c r="A1914" t="str">
        <f ca="1"/>
        <v>Sony</v>
      </c>
      <c r="B1914" s="8">
        <f ca="1"/>
        <v>46426</v>
      </c>
      <c r="C1914" s="107">
        <f ca="1"/>
        <v>25920.39</v>
      </c>
      <c r="D1914" t="str">
        <f ca="1"/>
        <v>Acct  3 - ADP</v>
      </c>
    </row>
    <row r="1915" spans="1:4" x14ac:dyDescent="0.25">
      <c r="A1915" t="str">
        <f ca="1"/>
        <v>Phone Insurance</v>
      </c>
      <c r="B1915" s="8">
        <f ca="1"/>
        <v>46426</v>
      </c>
      <c r="C1915" s="107">
        <f ca="1"/>
        <v>25920.39</v>
      </c>
      <c r="D1915" t="str">
        <f ca="1"/>
        <v>Acct  3 - ADP</v>
      </c>
    </row>
    <row r="1916" spans="1:4" x14ac:dyDescent="0.25">
      <c r="A1916" t="str">
        <f ca="1"/>
        <v>Amazon</v>
      </c>
      <c r="B1916" s="8">
        <f ca="1"/>
        <v>46427</v>
      </c>
      <c r="C1916" s="107">
        <f ca="1"/>
        <v>25920.39</v>
      </c>
      <c r="D1916" t="str">
        <f ca="1"/>
        <v>Acct  3 - ADP</v>
      </c>
    </row>
    <row r="1917" spans="1:4" x14ac:dyDescent="0.25">
      <c r="A1917" t="str">
        <f ca="1"/>
        <v>Viso Go</v>
      </c>
      <c r="B1917" s="8">
        <f ca="1"/>
        <v>46429</v>
      </c>
      <c r="C1917" s="107">
        <f ca="1"/>
        <v>25920.39</v>
      </c>
      <c r="D1917" t="str">
        <f ca="1"/>
        <v>Acct  3 - ADP</v>
      </c>
    </row>
    <row r="1918" spans="1:4" x14ac:dyDescent="0.25">
      <c r="A1918" t="str">
        <f ca="1"/>
        <v>Paycheck</v>
      </c>
      <c r="B1918" s="8">
        <f ca="1"/>
        <v>46430</v>
      </c>
      <c r="C1918" s="107">
        <f ca="1"/>
        <v>25920.39</v>
      </c>
      <c r="D1918" t="str">
        <f ca="1"/>
        <v>Acct  3 - ADP</v>
      </c>
    </row>
    <row r="1919" spans="1:4" x14ac:dyDescent="0.25">
      <c r="A1919" t="str">
        <f ca="1"/>
        <v>Ameritas</v>
      </c>
      <c r="B1919" s="8">
        <f ca="1"/>
        <v>46430</v>
      </c>
      <c r="C1919" s="107">
        <f ca="1"/>
        <v>26032.39</v>
      </c>
      <c r="D1919" t="str">
        <f ca="1"/>
        <v>Acct  3 - ADP</v>
      </c>
    </row>
    <row r="1920" spans="1:4" x14ac:dyDescent="0.25">
      <c r="A1920" t="str">
        <f ca="1"/>
        <v>Groceries</v>
      </c>
      <c r="B1920" s="8">
        <f ca="1"/>
        <v>46431</v>
      </c>
      <c r="C1920" s="107">
        <f ca="1"/>
        <v>26032.39</v>
      </c>
      <c r="D1920" t="str">
        <f ca="1"/>
        <v>Acct  3 - ADP</v>
      </c>
    </row>
    <row r="1921" spans="1:4" x14ac:dyDescent="0.25">
      <c r="A1921" t="str">
        <f ca="1"/>
        <v>Food &amp; Drinks</v>
      </c>
      <c r="B1921" s="8">
        <f ca="1"/>
        <v>46431</v>
      </c>
      <c r="C1921" s="107">
        <f ca="1"/>
        <v>26032.39</v>
      </c>
      <c r="D1921" t="str">
        <f ca="1"/>
        <v>Acct  3 - ADP</v>
      </c>
    </row>
    <row r="1922" spans="1:4" x14ac:dyDescent="0.25">
      <c r="A1922" t="str">
        <f ca="1"/>
        <v>Motorcycle</v>
      </c>
      <c r="B1922" s="8">
        <f ca="1"/>
        <v>46434</v>
      </c>
      <c r="C1922" s="107">
        <f ca="1"/>
        <v>26032.39</v>
      </c>
      <c r="D1922" t="str">
        <f ca="1"/>
        <v>Acct  3 - ADP</v>
      </c>
    </row>
    <row r="1923" spans="1:4" x14ac:dyDescent="0.25">
      <c r="A1923" t="str">
        <f ca="1"/>
        <v>Netflix</v>
      </c>
      <c r="B1923" s="8">
        <f ca="1"/>
        <v>46438</v>
      </c>
      <c r="C1923" s="107">
        <f ca="1"/>
        <v>26032.39</v>
      </c>
      <c r="D1923" t="str">
        <f ca="1"/>
        <v>Acct  3 - ADP</v>
      </c>
    </row>
    <row r="1924" spans="1:4" x14ac:dyDescent="0.25">
      <c r="A1924" t="str">
        <f ca="1"/>
        <v>Renters</v>
      </c>
      <c r="B1924" s="8">
        <f ca="1"/>
        <v>46439</v>
      </c>
      <c r="C1924" s="107">
        <f ca="1"/>
        <v>26032.39</v>
      </c>
      <c r="D1924" t="str">
        <f ca="1"/>
        <v>Acct  3 - ADP</v>
      </c>
    </row>
    <row r="1925" spans="1:4" x14ac:dyDescent="0.25">
      <c r="A1925" t="str">
        <f ca="1"/>
        <v>Cese Transfer</v>
      </c>
      <c r="B1925" s="8">
        <f ca="1"/>
        <v>46443</v>
      </c>
      <c r="C1925" s="107">
        <f ca="1"/>
        <v>26032.39</v>
      </c>
      <c r="D1925" t="str">
        <f ca="1"/>
        <v>Acct  3 - ADP</v>
      </c>
    </row>
    <row r="1926" spans="1:4" x14ac:dyDescent="0.25">
      <c r="A1926" t="str">
        <f ca="1"/>
        <v>Paycheck</v>
      </c>
      <c r="B1926" s="8">
        <f ca="1"/>
        <v>46444</v>
      </c>
      <c r="C1926" s="107">
        <f ca="1"/>
        <v>26032.39</v>
      </c>
      <c r="D1926" t="str">
        <f ca="1"/>
        <v>Acct  3 - ADP</v>
      </c>
    </row>
    <row r="1927" spans="1:4" x14ac:dyDescent="0.25">
      <c r="A1927" t="str">
        <f ca="1"/>
        <v>Ameritas</v>
      </c>
      <c r="B1927" s="8">
        <f ca="1"/>
        <v>46444</v>
      </c>
      <c r="C1927" s="107">
        <f ca="1"/>
        <v>26144.39</v>
      </c>
      <c r="D1927" t="str">
        <f ca="1"/>
        <v>Acct  3 - ADP</v>
      </c>
    </row>
    <row r="1928" spans="1:4" x14ac:dyDescent="0.25">
      <c r="A1928" t="str">
        <f ca="1"/>
        <v>Internet</v>
      </c>
      <c r="B1928" s="8">
        <f ca="1"/>
        <v>46444</v>
      </c>
      <c r="C1928" s="107">
        <f ca="1"/>
        <v>26144.39</v>
      </c>
      <c r="D1928" t="str">
        <f ca="1"/>
        <v>Acct  3 - ADP</v>
      </c>
    </row>
    <row r="1929" spans="1:4" x14ac:dyDescent="0.25">
      <c r="A1929" t="str">
        <f ca="1"/>
        <v>Windsurf</v>
      </c>
      <c r="B1929" s="8">
        <f ca="1"/>
        <v>46444</v>
      </c>
      <c r="C1929" s="107">
        <f ca="1"/>
        <v>26144.39</v>
      </c>
      <c r="D1929" t="str">
        <f ca="1"/>
        <v>Acct  3 - ADP</v>
      </c>
    </row>
    <row r="1930" spans="1:4" x14ac:dyDescent="0.25">
      <c r="A1930" t="str">
        <f ca="1"/>
        <v>Groceries</v>
      </c>
      <c r="B1930" s="8">
        <f ca="1"/>
        <v>46445</v>
      </c>
      <c r="C1930" s="107">
        <f ca="1"/>
        <v>26144.39</v>
      </c>
      <c r="D1930" t="str">
        <f ca="1"/>
        <v>Acct  3 - ADP</v>
      </c>
    </row>
    <row r="1931" spans="1:4" x14ac:dyDescent="0.25">
      <c r="A1931" t="str">
        <f ca="1"/>
        <v>Food &amp; Drinks</v>
      </c>
      <c r="B1931" s="8">
        <f ca="1"/>
        <v>46445</v>
      </c>
      <c r="C1931" s="107">
        <f ca="1"/>
        <v>26144.39</v>
      </c>
      <c r="D1931" t="str">
        <f ca="1"/>
        <v>Acct  3 - ADP</v>
      </c>
    </row>
    <row r="1932" spans="1:4" x14ac:dyDescent="0.25">
      <c r="A1932" t="str">
        <f ca="1"/>
        <v>Google+</v>
      </c>
      <c r="B1932" s="8">
        <f ca="1"/>
        <v>46445</v>
      </c>
      <c r="C1932" s="107">
        <f ca="1"/>
        <v>26144.39</v>
      </c>
      <c r="D1932" t="str">
        <f ca="1"/>
        <v>Acct  3 - ADP</v>
      </c>
    </row>
    <row r="1933" spans="1:4" x14ac:dyDescent="0.25">
      <c r="A1933" t="str">
        <f ca="1"/>
        <v>Tidal</v>
      </c>
      <c r="B1933" s="8">
        <f ca="1"/>
        <v>46445</v>
      </c>
      <c r="C1933" s="107">
        <f ca="1"/>
        <v>26144.39</v>
      </c>
      <c r="D1933" t="str">
        <f ca="1"/>
        <v>Acct  3 - ADP</v>
      </c>
    </row>
    <row r="1934" spans="1:4" x14ac:dyDescent="0.25">
      <c r="A1934" t="str">
        <f ca="1"/>
        <v>Costco Citi</v>
      </c>
      <c r="B1934" s="8">
        <f ca="1"/>
        <v>46446</v>
      </c>
      <c r="C1934" s="107">
        <f ca="1"/>
        <v>26144.39</v>
      </c>
      <c r="D1934" t="str">
        <f ca="1"/>
        <v>Acct  3 - ADP</v>
      </c>
    </row>
    <row r="1935" spans="1:4" x14ac:dyDescent="0.25">
      <c r="A1935" t="str">
        <f ca="1"/>
        <v>Kulo Transfer</v>
      </c>
      <c r="B1935" s="8">
        <f ca="1"/>
        <v>46446</v>
      </c>
      <c r="C1935" s="107">
        <f ca="1"/>
        <v>26144.39</v>
      </c>
      <c r="D1935" t="str">
        <f ca="1"/>
        <v>Acct  3 - ADP</v>
      </c>
    </row>
    <row r="1936" spans="1:4" x14ac:dyDescent="0.25">
      <c r="A1936" t="str">
        <f ca="1"/>
        <v>Kulo SDGE</v>
      </c>
      <c r="B1936" s="8">
        <f ca="1"/>
        <v>46446</v>
      </c>
      <c r="C1936" s="107">
        <f ca="1"/>
        <v>26144.39</v>
      </c>
      <c r="D1936" t="str">
        <f ca="1"/>
        <v>Acct  3 - ADP</v>
      </c>
    </row>
    <row r="1937" spans="1:4" x14ac:dyDescent="0.25">
      <c r="A1937" t="str">
        <f ca="1"/>
        <v>SDGE</v>
      </c>
      <c r="B1937" s="8">
        <f ca="1"/>
        <v>46446</v>
      </c>
      <c r="C1937" s="107">
        <f ca="1"/>
        <v>26144.39</v>
      </c>
      <c r="D1937" t="str">
        <f ca="1"/>
        <v>Acct  3 - ADP</v>
      </c>
    </row>
    <row r="1938" spans="1:4" x14ac:dyDescent="0.25">
      <c r="A1938" t="str">
        <f ca="1"/>
        <v>Prime Ad-Free</v>
      </c>
      <c r="B1938" s="8">
        <f ca="1"/>
        <v>46446</v>
      </c>
      <c r="C1938" s="107">
        <f ca="1"/>
        <v>26144.39</v>
      </c>
      <c r="D1938" t="str">
        <f ca="1"/>
        <v>Acct  3 - ADP</v>
      </c>
    </row>
    <row r="1939" spans="1:4" x14ac:dyDescent="0.25">
      <c r="A1939" t="str">
        <f ca="1"/>
        <v>Disability</v>
      </c>
      <c r="B1939" s="8">
        <f ca="1"/>
        <v>46447</v>
      </c>
      <c r="C1939" s="107">
        <f ca="1"/>
        <v>26144.39</v>
      </c>
      <c r="D1939" t="str">
        <f ca="1"/>
        <v>Acct  3 - ADP</v>
      </c>
    </row>
    <row r="1940" spans="1:4" x14ac:dyDescent="0.25">
      <c r="A1940" t="str">
        <f ca="1"/>
        <v>Kulo Rent</v>
      </c>
      <c r="B1940" s="8">
        <f ca="1"/>
        <v>46447</v>
      </c>
      <c r="C1940" s="107">
        <f ca="1"/>
        <v>26144.39</v>
      </c>
      <c r="D1940" t="str">
        <f ca="1"/>
        <v>Acct  3 - ADP</v>
      </c>
    </row>
    <row r="1941" spans="1:4" x14ac:dyDescent="0.25">
      <c r="A1941" t="str">
        <f ca="1"/>
        <v>Rent</v>
      </c>
      <c r="B1941" s="8">
        <f ca="1"/>
        <v>46447</v>
      </c>
      <c r="C1941" s="107">
        <f ca="1"/>
        <v>26144.39</v>
      </c>
      <c r="D1941" t="str">
        <f ca="1"/>
        <v>Acct  3 - ADP</v>
      </c>
    </row>
    <row r="1942" spans="1:4" x14ac:dyDescent="0.25">
      <c r="A1942" t="str">
        <f ca="1"/>
        <v>Visa Platinum</v>
      </c>
      <c r="B1942" s="8">
        <f ca="1"/>
        <v>46449</v>
      </c>
      <c r="C1942" s="107">
        <f ca="1"/>
        <v>26144.39</v>
      </c>
      <c r="D1942" t="str">
        <f ca="1"/>
        <v>Acct  3 - ADP</v>
      </c>
    </row>
    <row r="1943" spans="1:4" x14ac:dyDescent="0.25">
      <c r="A1943" t="str">
        <f ca="1"/>
        <v>Kulo Internet</v>
      </c>
      <c r="B1943" s="8">
        <f ca="1"/>
        <v>46451</v>
      </c>
      <c r="C1943" s="107">
        <f ca="1"/>
        <v>26144.39</v>
      </c>
      <c r="D1943" t="str">
        <f ca="1"/>
        <v>Acct  3 - ADP</v>
      </c>
    </row>
    <row r="1944" spans="1:4" x14ac:dyDescent="0.25">
      <c r="A1944" t="str">
        <f ca="1"/>
        <v>Cese Phone</v>
      </c>
      <c r="B1944" s="8">
        <f ca="1"/>
        <v>46451</v>
      </c>
      <c r="C1944" s="107">
        <f ca="1"/>
        <v>26144.39</v>
      </c>
      <c r="D1944" t="str">
        <f ca="1"/>
        <v>Acct  3 - ADP</v>
      </c>
    </row>
    <row r="1945" spans="1:4" x14ac:dyDescent="0.25">
      <c r="A1945" t="str">
        <f ca="1"/>
        <v>Phone</v>
      </c>
      <c r="B1945" s="8">
        <f ca="1"/>
        <v>46451</v>
      </c>
      <c r="C1945" s="107">
        <f ca="1"/>
        <v>26144.39</v>
      </c>
      <c r="D1945" t="str">
        <f ca="1"/>
        <v>Acct  3 - ADP</v>
      </c>
    </row>
    <row r="1946" spans="1:4" x14ac:dyDescent="0.25">
      <c r="A1946" t="str">
        <f ca="1"/>
        <v>Sony</v>
      </c>
      <c r="B1946" s="8">
        <f ca="1"/>
        <v>46454</v>
      </c>
      <c r="C1946" s="107">
        <f ca="1"/>
        <v>26144.39</v>
      </c>
      <c r="D1946" t="str">
        <f ca="1"/>
        <v>Acct  3 - ADP</v>
      </c>
    </row>
    <row r="1947" spans="1:4" x14ac:dyDescent="0.25">
      <c r="A1947" t="str">
        <f ca="1"/>
        <v>Phone Insurance</v>
      </c>
      <c r="B1947" s="8">
        <f ca="1"/>
        <v>46454</v>
      </c>
      <c r="C1947" s="107">
        <f ca="1"/>
        <v>26144.39</v>
      </c>
      <c r="D1947" t="str">
        <f ca="1"/>
        <v>Acct  3 - ADP</v>
      </c>
    </row>
    <row r="1948" spans="1:4" x14ac:dyDescent="0.25">
      <c r="A1948" t="str">
        <f ca="1"/>
        <v>Amazon</v>
      </c>
      <c r="B1948" s="8">
        <f ca="1"/>
        <v>46455</v>
      </c>
      <c r="C1948" s="107">
        <f ca="1"/>
        <v>26144.39</v>
      </c>
      <c r="D1948" t="str">
        <f ca="1"/>
        <v>Acct  3 - ADP</v>
      </c>
    </row>
    <row r="1949" spans="1:4" x14ac:dyDescent="0.25">
      <c r="A1949" t="str">
        <f ca="1"/>
        <v>Viso Go</v>
      </c>
      <c r="B1949" s="8">
        <f ca="1"/>
        <v>46457</v>
      </c>
      <c r="C1949" s="107">
        <f ca="1"/>
        <v>26144.39</v>
      </c>
      <c r="D1949" t="str">
        <f ca="1"/>
        <v>Acct  3 - ADP</v>
      </c>
    </row>
    <row r="1950" spans="1:4" x14ac:dyDescent="0.25">
      <c r="A1950" t="str">
        <f ca="1"/>
        <v>Paycheck</v>
      </c>
      <c r="B1950" s="8">
        <f ca="1"/>
        <v>46458</v>
      </c>
      <c r="C1950" s="107">
        <f ca="1"/>
        <v>26144.39</v>
      </c>
      <c r="D1950" t="str">
        <f ca="1"/>
        <v>Acct  3 - ADP</v>
      </c>
    </row>
    <row r="1951" spans="1:4" x14ac:dyDescent="0.25">
      <c r="A1951" t="str">
        <f ca="1"/>
        <v>Ameritas</v>
      </c>
      <c r="B1951" s="8">
        <f ca="1"/>
        <v>46458</v>
      </c>
      <c r="C1951" s="107">
        <f ca="1"/>
        <v>26256.39</v>
      </c>
      <c r="D1951" t="str">
        <f ca="1"/>
        <v>Acct  3 - ADP</v>
      </c>
    </row>
    <row r="1952" spans="1:4" x14ac:dyDescent="0.25">
      <c r="A1952" t="str">
        <f ca="1"/>
        <v>Groceries</v>
      </c>
      <c r="B1952" s="8">
        <f ca="1"/>
        <v>46459</v>
      </c>
      <c r="C1952" s="107">
        <f ca="1"/>
        <v>26256.39</v>
      </c>
      <c r="D1952" t="str">
        <f ca="1"/>
        <v>Acct  3 - ADP</v>
      </c>
    </row>
    <row r="1953" spans="1:4" x14ac:dyDescent="0.25">
      <c r="A1953" t="str">
        <f ca="1"/>
        <v>Food &amp; Drinks</v>
      </c>
      <c r="B1953" s="8">
        <f ca="1"/>
        <v>46459</v>
      </c>
      <c r="C1953" s="107">
        <f ca="1"/>
        <v>26256.39</v>
      </c>
      <c r="D1953" t="str">
        <f ca="1"/>
        <v>Acct  3 - ADP</v>
      </c>
    </row>
    <row r="1954" spans="1:4" x14ac:dyDescent="0.25">
      <c r="A1954" t="str">
        <f ca="1"/>
        <v>Motorcycle</v>
      </c>
      <c r="B1954" s="8">
        <f ca="1"/>
        <v>46462</v>
      </c>
      <c r="C1954" s="107">
        <f ca="1"/>
        <v>26256.39</v>
      </c>
      <c r="D1954" t="str">
        <f ca="1"/>
        <v>Acct  3 - ADP</v>
      </c>
    </row>
    <row r="1955" spans="1:4" x14ac:dyDescent="0.25">
      <c r="A1955" t="str">
        <f ca="1"/>
        <v>Netflix</v>
      </c>
      <c r="B1955" s="8">
        <f ca="1"/>
        <v>46466</v>
      </c>
      <c r="C1955" s="107">
        <f ca="1"/>
        <v>26256.39</v>
      </c>
      <c r="D1955" t="str">
        <f ca="1"/>
        <v>Acct  3 - ADP</v>
      </c>
    </row>
    <row r="1956" spans="1:4" x14ac:dyDescent="0.25">
      <c r="A1956" t="str">
        <f ca="1"/>
        <v>Renters</v>
      </c>
      <c r="B1956" s="8">
        <f ca="1"/>
        <v>46467</v>
      </c>
      <c r="C1956" s="107">
        <f ca="1"/>
        <v>26256.39</v>
      </c>
      <c r="D1956" t="str">
        <f ca="1"/>
        <v>Acct  3 - ADP</v>
      </c>
    </row>
    <row r="1957" spans="1:4" x14ac:dyDescent="0.25">
      <c r="A1957" t="str">
        <f ca="1"/>
        <v>Cese Transfer</v>
      </c>
      <c r="B1957" s="8">
        <f ca="1"/>
        <v>46471</v>
      </c>
      <c r="C1957" s="107">
        <f ca="1"/>
        <v>26256.39</v>
      </c>
      <c r="D1957" t="str">
        <f ca="1"/>
        <v>Acct  3 - ADP</v>
      </c>
    </row>
    <row r="1958" spans="1:4" x14ac:dyDescent="0.25">
      <c r="A1958" t="str">
        <f ca="1"/>
        <v>Paycheck</v>
      </c>
      <c r="B1958" s="8">
        <f ca="1"/>
        <v>46472</v>
      </c>
      <c r="C1958" s="107">
        <f ca="1"/>
        <v>26256.39</v>
      </c>
      <c r="D1958" t="str">
        <f ca="1"/>
        <v>Acct  3 - ADP</v>
      </c>
    </row>
    <row r="1959" spans="1:4" x14ac:dyDescent="0.25">
      <c r="A1959" t="str">
        <f ca="1"/>
        <v>Ameritas</v>
      </c>
      <c r="B1959" s="8">
        <f ca="1"/>
        <v>46472</v>
      </c>
      <c r="C1959" s="107">
        <f ca="1"/>
        <v>26368.39</v>
      </c>
      <c r="D1959" t="str">
        <f ca="1"/>
        <v>Acct  3 - ADP</v>
      </c>
    </row>
    <row r="1960" spans="1:4" x14ac:dyDescent="0.25">
      <c r="A1960" t="str">
        <f ca="1"/>
        <v>Internet</v>
      </c>
      <c r="B1960" s="8">
        <f ca="1"/>
        <v>46472</v>
      </c>
      <c r="C1960" s="107">
        <f ca="1"/>
        <v>26368.39</v>
      </c>
      <c r="D1960" t="str">
        <f ca="1"/>
        <v>Acct  3 - ADP</v>
      </c>
    </row>
    <row r="1961" spans="1:4" x14ac:dyDescent="0.25">
      <c r="A1961" t="str">
        <f ca="1"/>
        <v>Windsurf</v>
      </c>
      <c r="B1961" s="8">
        <f ca="1"/>
        <v>46472</v>
      </c>
      <c r="C1961" s="107">
        <f ca="1"/>
        <v>26368.39</v>
      </c>
      <c r="D1961" t="str">
        <f ca="1"/>
        <v>Acct  3 - ADP</v>
      </c>
    </row>
    <row r="1962" spans="1:4" x14ac:dyDescent="0.25">
      <c r="A1962" t="str">
        <f ca="1"/>
        <v>Groceries</v>
      </c>
      <c r="B1962" s="8">
        <f ca="1"/>
        <v>46473</v>
      </c>
      <c r="C1962" s="107">
        <f ca="1"/>
        <v>26368.39</v>
      </c>
      <c r="D1962" t="str">
        <f ca="1"/>
        <v>Acct  3 - ADP</v>
      </c>
    </row>
    <row r="1963" spans="1:4" x14ac:dyDescent="0.25">
      <c r="A1963" t="str">
        <f ca="1"/>
        <v>Food &amp; Drinks</v>
      </c>
      <c r="B1963" s="8">
        <f ca="1"/>
        <v>46473</v>
      </c>
      <c r="C1963" s="107">
        <f ca="1"/>
        <v>26368.39</v>
      </c>
      <c r="D1963" t="str">
        <f ca="1"/>
        <v>Acct  3 - ADP</v>
      </c>
    </row>
    <row r="1964" spans="1:4" x14ac:dyDescent="0.25">
      <c r="A1964" t="str">
        <f ca="1"/>
        <v>Tidal</v>
      </c>
      <c r="B1964" s="8">
        <f ca="1"/>
        <v>46473</v>
      </c>
      <c r="C1964" s="107">
        <f ca="1"/>
        <v>26368.39</v>
      </c>
      <c r="D1964" t="str">
        <f ca="1"/>
        <v>Acct  3 - ADP</v>
      </c>
    </row>
    <row r="1965" spans="1:4" x14ac:dyDescent="0.25">
      <c r="A1965" t="str">
        <f ca="1"/>
        <v>Costco Citi</v>
      </c>
      <c r="B1965" s="8">
        <f ca="1"/>
        <v>46474</v>
      </c>
      <c r="C1965" s="107">
        <f ca="1"/>
        <v>26368.39</v>
      </c>
      <c r="D1965" t="str">
        <f ca="1"/>
        <v>Acct  3 - ADP</v>
      </c>
    </row>
    <row r="1966" spans="1:4" x14ac:dyDescent="0.25">
      <c r="A1966" t="str">
        <f ca="1"/>
        <v>Kulo Transfer</v>
      </c>
      <c r="B1966" s="8">
        <f ca="1"/>
        <v>46474</v>
      </c>
      <c r="C1966" s="107">
        <f ca="1"/>
        <v>26368.39</v>
      </c>
      <c r="D1966" t="str">
        <f ca="1"/>
        <v>Acct  3 - ADP</v>
      </c>
    </row>
    <row r="1967" spans="1:4" x14ac:dyDescent="0.25">
      <c r="A1967" t="str">
        <f ca="1"/>
        <v>Kulo SDGE</v>
      </c>
      <c r="B1967" s="8">
        <f ca="1"/>
        <v>46474</v>
      </c>
      <c r="C1967" s="107">
        <f ca="1"/>
        <v>26368.39</v>
      </c>
      <c r="D1967" t="str">
        <f ca="1"/>
        <v>Acct  3 - ADP</v>
      </c>
    </row>
    <row r="1968" spans="1:4" x14ac:dyDescent="0.25">
      <c r="A1968" t="str">
        <f ca="1"/>
        <v>SDGE</v>
      </c>
      <c r="B1968" s="8">
        <f ca="1"/>
        <v>46474</v>
      </c>
      <c r="C1968" s="107">
        <f ca="1"/>
        <v>26368.39</v>
      </c>
      <c r="D1968" t="str">
        <f ca="1"/>
        <v>Acct  3 - ADP</v>
      </c>
    </row>
    <row r="1969" spans="1:4" x14ac:dyDescent="0.25">
      <c r="A1969" t="str">
        <f ca="1"/>
        <v>Prime Ad-Free</v>
      </c>
      <c r="B1969" s="8">
        <f ca="1"/>
        <v>46474</v>
      </c>
      <c r="C1969" s="107">
        <f ca="1"/>
        <v>26368.39</v>
      </c>
      <c r="D1969" t="str">
        <f ca="1"/>
        <v>Acct  3 - ADP</v>
      </c>
    </row>
    <row r="1970" spans="1:4" x14ac:dyDescent="0.25">
      <c r="A1970" t="str">
        <f ca="1"/>
        <v>Disability</v>
      </c>
      <c r="B1970" s="8">
        <f ca="1"/>
        <v>46478</v>
      </c>
      <c r="C1970" s="107">
        <f ca="1"/>
        <v>26368.39</v>
      </c>
      <c r="D1970" t="str">
        <f ca="1"/>
        <v>Acct  3 - ADP</v>
      </c>
    </row>
    <row r="1971" spans="1:4" x14ac:dyDescent="0.25">
      <c r="A1971" t="str">
        <f ca="1"/>
        <v>Kulo Rent</v>
      </c>
      <c r="B1971" s="8">
        <f ca="1"/>
        <v>46478</v>
      </c>
      <c r="C1971" s="107">
        <f ca="1"/>
        <v>26368.39</v>
      </c>
      <c r="D1971" t="str">
        <f ca="1"/>
        <v>Acct  3 - ADP</v>
      </c>
    </row>
    <row r="1972" spans="1:4" x14ac:dyDescent="0.25">
      <c r="A1972" t="str">
        <f ca="1"/>
        <v>Rent</v>
      </c>
      <c r="B1972" s="8">
        <f ca="1"/>
        <v>46478</v>
      </c>
      <c r="C1972" s="107">
        <f ca="1"/>
        <v>26368.39</v>
      </c>
      <c r="D1972" t="str">
        <f ca="1"/>
        <v>Acct  3 - ADP</v>
      </c>
    </row>
    <row r="1973" spans="1:4" x14ac:dyDescent="0.25">
      <c r="A1973" t="str">
        <f ca="1"/>
        <v>Visa Platinum</v>
      </c>
      <c r="B1973" s="8">
        <f ca="1"/>
        <v>46480</v>
      </c>
      <c r="C1973" s="107">
        <f ca="1"/>
        <v>26368.39</v>
      </c>
      <c r="D1973" t="str">
        <f ca="1"/>
        <v>Acct  3 - ADP</v>
      </c>
    </row>
    <row r="1974" spans="1:4" x14ac:dyDescent="0.25">
      <c r="A1974" t="str">
        <f ca="1"/>
        <v>Kulo Internet</v>
      </c>
      <c r="B1974" s="8">
        <f ca="1"/>
        <v>46482</v>
      </c>
      <c r="C1974" s="107">
        <f ca="1"/>
        <v>26368.39</v>
      </c>
      <c r="D1974" t="str">
        <f ca="1"/>
        <v>Acct  3 - ADP</v>
      </c>
    </row>
    <row r="1975" spans="1:4" x14ac:dyDescent="0.25">
      <c r="A1975" t="str">
        <f ca="1"/>
        <v>Cese Phone</v>
      </c>
      <c r="B1975" s="8">
        <f ca="1"/>
        <v>46482</v>
      </c>
      <c r="C1975" s="107">
        <f ca="1"/>
        <v>26368.39</v>
      </c>
      <c r="D1975" t="str">
        <f ca="1"/>
        <v>Acct  3 - ADP</v>
      </c>
    </row>
    <row r="1976" spans="1:4" x14ac:dyDescent="0.25">
      <c r="A1976" t="str">
        <f ca="1"/>
        <v>Phone</v>
      </c>
      <c r="B1976" s="8">
        <f ca="1"/>
        <v>46482</v>
      </c>
      <c r="C1976" s="107">
        <f ca="1"/>
        <v>26368.39</v>
      </c>
      <c r="D1976" t="str">
        <f ca="1"/>
        <v>Acct  3 - ADP</v>
      </c>
    </row>
    <row r="1977" spans="1:4" x14ac:dyDescent="0.25">
      <c r="A1977" t="str">
        <f ca="1"/>
        <v>Sony</v>
      </c>
      <c r="B1977" s="8">
        <f ca="1"/>
        <v>46485</v>
      </c>
      <c r="C1977" s="107">
        <f ca="1"/>
        <v>26368.39</v>
      </c>
      <c r="D1977" t="str">
        <f ca="1"/>
        <v>Acct  3 - ADP</v>
      </c>
    </row>
    <row r="1978" spans="1:4" x14ac:dyDescent="0.25">
      <c r="A1978" t="str">
        <f ca="1"/>
        <v>Phone Insurance</v>
      </c>
      <c r="B1978" s="8">
        <f ca="1"/>
        <v>46485</v>
      </c>
      <c r="C1978" s="107">
        <f ca="1"/>
        <v>26368.39</v>
      </c>
      <c r="D1978" t="str">
        <f ca="1"/>
        <v>Acct  3 - ADP</v>
      </c>
    </row>
    <row r="1979" spans="1:4" x14ac:dyDescent="0.25">
      <c r="A1979" t="str">
        <f ca="1"/>
        <v>Paycheck</v>
      </c>
      <c r="B1979" s="8">
        <f ca="1"/>
        <v>46486</v>
      </c>
      <c r="C1979" s="107">
        <f ca="1"/>
        <v>26368.39</v>
      </c>
      <c r="D1979" t="str">
        <f ca="1"/>
        <v>Acct  3 - ADP</v>
      </c>
    </row>
    <row r="1980" spans="1:4" x14ac:dyDescent="0.25">
      <c r="A1980" t="str">
        <f ca="1"/>
        <v>Ameritas</v>
      </c>
      <c r="B1980" s="8">
        <f ca="1"/>
        <v>46486</v>
      </c>
      <c r="C1980" s="107">
        <f ca="1"/>
        <v>26480.39</v>
      </c>
      <c r="D1980" t="str">
        <f ca="1"/>
        <v>Acct  3 - ADP</v>
      </c>
    </row>
    <row r="1981" spans="1:4" x14ac:dyDescent="0.25">
      <c r="A1981" t="str">
        <f ca="1"/>
        <v>Amazon</v>
      </c>
      <c r="B1981" s="8">
        <f ca="1"/>
        <v>46486</v>
      </c>
      <c r="C1981" s="107">
        <f ca="1"/>
        <v>26480.39</v>
      </c>
      <c r="D1981" t="str">
        <f ca="1"/>
        <v>Acct  3 - ADP</v>
      </c>
    </row>
    <row r="1982" spans="1:4" x14ac:dyDescent="0.25">
      <c r="A1982" t="str">
        <f ca="1"/>
        <v>Groceries</v>
      </c>
      <c r="B1982" s="8">
        <f ca="1"/>
        <v>46487</v>
      </c>
      <c r="C1982" s="107">
        <f ca="1"/>
        <v>26480.39</v>
      </c>
      <c r="D1982" t="str">
        <f ca="1"/>
        <v>Acct  3 - ADP</v>
      </c>
    </row>
    <row r="1983" spans="1:4" x14ac:dyDescent="0.25">
      <c r="A1983" t="str">
        <f ca="1"/>
        <v>Food &amp; Drinks</v>
      </c>
      <c r="B1983" s="8">
        <f ca="1"/>
        <v>46487</v>
      </c>
      <c r="C1983" s="107">
        <f ca="1"/>
        <v>26480.39</v>
      </c>
      <c r="D1983" t="str">
        <f ca="1"/>
        <v>Acct  3 - ADP</v>
      </c>
    </row>
    <row r="1984" spans="1:4" x14ac:dyDescent="0.25">
      <c r="A1984" t="str">
        <f ca="1"/>
        <v>Viso Go</v>
      </c>
      <c r="B1984" s="8">
        <f ca="1"/>
        <v>46488</v>
      </c>
      <c r="C1984" s="107">
        <f ca="1"/>
        <v>26480.39</v>
      </c>
      <c r="D1984" t="str">
        <f ca="1"/>
        <v>Acct  3 - ADP</v>
      </c>
    </row>
    <row r="1985" spans="1:4" x14ac:dyDescent="0.25">
      <c r="A1985" t="str">
        <f ca="1"/>
        <v>Motorcycle</v>
      </c>
      <c r="B1985" s="8">
        <f ca="1"/>
        <v>46493</v>
      </c>
      <c r="C1985" s="107">
        <f ca="1"/>
        <v>26480.39</v>
      </c>
      <c r="D1985" t="str">
        <f ca="1"/>
        <v>Acct  3 - ADP</v>
      </c>
    </row>
    <row r="1986" spans="1:4" x14ac:dyDescent="0.25">
      <c r="A1986" t="str">
        <f ca="1"/>
        <v>Netflix</v>
      </c>
      <c r="B1986" s="8">
        <f ca="1"/>
        <v>46497</v>
      </c>
      <c r="C1986" s="107">
        <f ca="1"/>
        <v>26480.39</v>
      </c>
      <c r="D1986" t="str">
        <f ca="1"/>
        <v>Acct  3 - ADP</v>
      </c>
    </row>
    <row r="1987" spans="1:4" x14ac:dyDescent="0.25">
      <c r="A1987" t="str">
        <f ca="1"/>
        <v>Renters</v>
      </c>
      <c r="B1987" s="8">
        <f ca="1"/>
        <v>46498</v>
      </c>
      <c r="C1987" s="107">
        <f ca="1"/>
        <v>26480.39</v>
      </c>
      <c r="D1987" t="str">
        <f ca="1"/>
        <v>Acct  3 - ADP</v>
      </c>
    </row>
    <row r="1988" spans="1:4" x14ac:dyDescent="0.25">
      <c r="A1988" t="str">
        <f ca="1"/>
        <v>Paycheck</v>
      </c>
      <c r="B1988" s="8">
        <f ca="1"/>
        <v>46500</v>
      </c>
      <c r="C1988" s="107">
        <f ca="1"/>
        <v>26480.39</v>
      </c>
      <c r="D1988" t="str">
        <f ca="1"/>
        <v>Acct  3 - ADP</v>
      </c>
    </row>
    <row r="1989" spans="1:4" x14ac:dyDescent="0.25">
      <c r="A1989" t="str">
        <f ca="1"/>
        <v>Ameritas</v>
      </c>
      <c r="B1989" s="8">
        <f ca="1"/>
        <v>46500</v>
      </c>
      <c r="C1989" s="107">
        <f ca="1"/>
        <v>26592.39</v>
      </c>
      <c r="D1989" t="str">
        <f ca="1"/>
        <v>Acct  3 - ADP</v>
      </c>
    </row>
    <row r="1990" spans="1:4" x14ac:dyDescent="0.25">
      <c r="A1990" t="str">
        <f ca="1"/>
        <v>Groceries</v>
      </c>
      <c r="B1990" s="8">
        <f ca="1"/>
        <v>46501</v>
      </c>
      <c r="C1990" s="107">
        <f ca="1"/>
        <v>26592.39</v>
      </c>
      <c r="D1990" t="str">
        <f ca="1"/>
        <v>Acct  3 - ADP</v>
      </c>
    </row>
    <row r="1991" spans="1:4" x14ac:dyDescent="0.25">
      <c r="A1991" t="str">
        <f ca="1"/>
        <v>Food &amp; Drinks</v>
      </c>
      <c r="B1991" s="8">
        <f ca="1"/>
        <v>46501</v>
      </c>
      <c r="C1991" s="107">
        <f ca="1"/>
        <v>26592.39</v>
      </c>
      <c r="D1991" t="str">
        <f ca="1"/>
        <v>Acct  3 - ADP</v>
      </c>
    </row>
    <row r="1992" spans="1:4" x14ac:dyDescent="0.25">
      <c r="A1992" t="str">
        <f ca="1"/>
        <v>Cese Transfer</v>
      </c>
      <c r="B1992" s="8">
        <f ca="1"/>
        <v>46502</v>
      </c>
      <c r="C1992" s="107">
        <f ca="1"/>
        <v>26592.39</v>
      </c>
      <c r="D1992" t="str">
        <f ca="1"/>
        <v>Acct  3 - ADP</v>
      </c>
    </row>
    <row r="1993" spans="1:4" x14ac:dyDescent="0.25">
      <c r="A1993" t="str">
        <f ca="1"/>
        <v>Internet</v>
      </c>
      <c r="B1993" s="8">
        <f ca="1"/>
        <v>46503</v>
      </c>
      <c r="C1993" s="107">
        <f ca="1"/>
        <v>26592.39</v>
      </c>
      <c r="D1993" t="str">
        <f ca="1"/>
        <v>Acct  3 - ADP</v>
      </c>
    </row>
    <row r="1994" spans="1:4" x14ac:dyDescent="0.25">
      <c r="A1994" t="str">
        <f ca="1"/>
        <v>Windsurf</v>
      </c>
      <c r="B1994" s="8">
        <f ca="1"/>
        <v>46503</v>
      </c>
      <c r="C1994" s="107">
        <f ca="1"/>
        <v>26592.39</v>
      </c>
      <c r="D1994" t="str">
        <f ca="1"/>
        <v>Acct  3 - ADP</v>
      </c>
    </row>
    <row r="1995" spans="1:4" x14ac:dyDescent="0.25">
      <c r="A1995" t="str">
        <f ca="1"/>
        <v>Tidal</v>
      </c>
      <c r="B1995" s="8">
        <f ca="1"/>
        <v>46504</v>
      </c>
      <c r="C1995" s="107">
        <f ca="1"/>
        <v>26592.39</v>
      </c>
      <c r="D1995" t="str">
        <f ca="1"/>
        <v>Acct  3 - ADP</v>
      </c>
    </row>
    <row r="1996" spans="1:4" x14ac:dyDescent="0.25">
      <c r="A1996" t="str">
        <f ca="1"/>
        <v>Costco Citi</v>
      </c>
      <c r="B1996" s="8">
        <f ca="1"/>
        <v>46505</v>
      </c>
      <c r="C1996" s="107">
        <f ca="1"/>
        <v>26592.39</v>
      </c>
      <c r="D1996" t="str">
        <f ca="1"/>
        <v>Acct  3 - ADP</v>
      </c>
    </row>
    <row r="1997" spans="1:4" x14ac:dyDescent="0.25">
      <c r="A1997" t="str">
        <f ca="1"/>
        <v>Kulo Transfer</v>
      </c>
      <c r="B1997" s="8">
        <f ca="1"/>
        <v>46505</v>
      </c>
      <c r="C1997" s="107">
        <f ca="1"/>
        <v>26592.39</v>
      </c>
      <c r="D1997" t="str">
        <f ca="1"/>
        <v>Acct  3 - ADP</v>
      </c>
    </row>
    <row r="1998" spans="1:4" x14ac:dyDescent="0.25">
      <c r="A1998" t="str">
        <f ca="1"/>
        <v>Kulo SDGE</v>
      </c>
      <c r="B1998" s="8">
        <f ca="1"/>
        <v>46505</v>
      </c>
      <c r="C1998" s="107">
        <f ca="1"/>
        <v>26592.39</v>
      </c>
      <c r="D1998" t="str">
        <f ca="1"/>
        <v>Acct  3 - ADP</v>
      </c>
    </row>
    <row r="1999" spans="1:4" x14ac:dyDescent="0.25">
      <c r="A1999" t="str">
        <f ca="1"/>
        <v>SDGE</v>
      </c>
      <c r="B1999" s="8">
        <f ca="1"/>
        <v>46505</v>
      </c>
      <c r="C1999" s="107">
        <f ca="1"/>
        <v>26592.39</v>
      </c>
      <c r="D1999" t="str">
        <f ca="1"/>
        <v>Acct  3 - ADP</v>
      </c>
    </row>
    <row r="2000" spans="1:4" x14ac:dyDescent="0.25">
      <c r="A2000" t="str">
        <f ca="1"/>
        <v>Prime Ad-Free</v>
      </c>
      <c r="B2000" s="8">
        <f ca="1"/>
        <v>46505</v>
      </c>
      <c r="C2000" s="107">
        <f ca="1"/>
        <v>26592.39</v>
      </c>
      <c r="D2000" t="str">
        <f ca="1"/>
        <v>Acct  3 - ADP</v>
      </c>
    </row>
    <row r="2001" spans="1:4" x14ac:dyDescent="0.25">
      <c r="A2001" t="str">
        <f ca="1"/>
        <v>Disability</v>
      </c>
      <c r="B2001" s="8">
        <f ca="1"/>
        <v>46508</v>
      </c>
      <c r="C2001" s="107">
        <f ca="1"/>
        <v>26592.39</v>
      </c>
      <c r="D2001" t="str">
        <f ca="1"/>
        <v>Acct  3 - ADP</v>
      </c>
    </row>
    <row r="2002" spans="1:4" x14ac:dyDescent="0.25">
      <c r="A2002" t="str">
        <f ca="1"/>
        <v>Kulo Rent</v>
      </c>
      <c r="B2002" s="8">
        <f ca="1"/>
        <v>46508</v>
      </c>
      <c r="C2002" s="107">
        <f ca="1"/>
        <v>26592.39</v>
      </c>
      <c r="D2002" t="str">
        <f ca="1"/>
        <v>Acct  3 - ADP</v>
      </c>
    </row>
    <row r="2003" spans="1:4" x14ac:dyDescent="0.25">
      <c r="A2003" t="str">
        <f ca="1"/>
        <v>Rent</v>
      </c>
      <c r="B2003" s="8">
        <f ca="1"/>
        <v>46508</v>
      </c>
      <c r="C2003" s="107">
        <f ca="1"/>
        <v>26592.39</v>
      </c>
      <c r="D2003" t="str">
        <f ca="1"/>
        <v>Acct  3 - ADP</v>
      </c>
    </row>
    <row r="2004" spans="1:4" x14ac:dyDescent="0.25">
      <c r="A2004" t="str">
        <f ca="1"/>
        <v>Visa Platinum</v>
      </c>
      <c r="B2004" s="8">
        <f ca="1"/>
        <v>46510</v>
      </c>
      <c r="C2004" s="107">
        <f ca="1"/>
        <v>26592.39</v>
      </c>
      <c r="D2004" t="str">
        <f ca="1"/>
        <v>Acct  3 - ADP</v>
      </c>
    </row>
    <row r="2005" spans="1:4" x14ac:dyDescent="0.25">
      <c r="A2005" t="str">
        <f ca="1"/>
        <v>Kulo Internet</v>
      </c>
      <c r="B2005" s="8">
        <f ca="1"/>
        <v>46512</v>
      </c>
      <c r="C2005" s="107">
        <f ca="1"/>
        <v>26592.39</v>
      </c>
      <c r="D2005" t="str">
        <f ca="1"/>
        <v>Acct  3 - ADP</v>
      </c>
    </row>
    <row r="2006" spans="1:4" x14ac:dyDescent="0.25">
      <c r="A2006" t="str">
        <f ca="1"/>
        <v>Cese Phone</v>
      </c>
      <c r="B2006" s="8">
        <f ca="1"/>
        <v>46512</v>
      </c>
      <c r="C2006" s="107">
        <f ca="1"/>
        <v>26592.39</v>
      </c>
      <c r="D2006" t="str">
        <f ca="1"/>
        <v>Acct  3 - ADP</v>
      </c>
    </row>
    <row r="2007" spans="1:4" x14ac:dyDescent="0.25">
      <c r="A2007" t="str">
        <f ca="1"/>
        <v>Phone</v>
      </c>
      <c r="B2007" s="8">
        <f ca="1"/>
        <v>46512</v>
      </c>
      <c r="C2007" s="107">
        <f ca="1"/>
        <v>26592.39</v>
      </c>
      <c r="D2007" t="str">
        <f ca="1"/>
        <v>Acct  3 - ADP</v>
      </c>
    </row>
    <row r="2008" spans="1:4" x14ac:dyDescent="0.25">
      <c r="A2008" t="str">
        <f ca="1"/>
        <v>Paycheck</v>
      </c>
      <c r="B2008" s="8">
        <f ca="1"/>
        <v>46514</v>
      </c>
      <c r="C2008" s="107">
        <f ca="1"/>
        <v>26592.39</v>
      </c>
      <c r="D2008" t="str">
        <f ca="1"/>
        <v>Acct  3 - ADP</v>
      </c>
    </row>
    <row r="2009" spans="1:4" x14ac:dyDescent="0.25">
      <c r="A2009" t="str">
        <f ca="1"/>
        <v>Ameritas</v>
      </c>
      <c r="B2009" s="8">
        <f ca="1"/>
        <v>46514</v>
      </c>
      <c r="C2009" s="107">
        <f ca="1"/>
        <v>26704.39</v>
      </c>
      <c r="D2009" t="str">
        <f ca="1"/>
        <v>Acct  3 - ADP</v>
      </c>
    </row>
    <row r="2010" spans="1:4" x14ac:dyDescent="0.25">
      <c r="A2010" t="str">
        <f ca="1"/>
        <v>Groceries</v>
      </c>
      <c r="B2010" s="8">
        <f ca="1"/>
        <v>46515</v>
      </c>
      <c r="C2010" s="107">
        <f ca="1"/>
        <v>26704.39</v>
      </c>
      <c r="D2010" t="str">
        <f ca="1"/>
        <v>Acct  3 - ADP</v>
      </c>
    </row>
    <row r="2011" spans="1:4" x14ac:dyDescent="0.25">
      <c r="A2011" t="str">
        <f ca="1"/>
        <v>Food &amp; Drinks</v>
      </c>
      <c r="B2011" s="8">
        <f ca="1"/>
        <v>46515</v>
      </c>
      <c r="C2011" s="107">
        <f ca="1"/>
        <v>26704.39</v>
      </c>
      <c r="D2011" t="str">
        <f ca="1"/>
        <v>Acct  3 - ADP</v>
      </c>
    </row>
    <row r="2012" spans="1:4" x14ac:dyDescent="0.25">
      <c r="A2012" t="str">
        <f ca="1"/>
        <v>Sony</v>
      </c>
      <c r="B2012" s="8">
        <f ca="1"/>
        <v>46515</v>
      </c>
      <c r="C2012" s="107">
        <f ca="1"/>
        <v>26704.39</v>
      </c>
      <c r="D2012" t="str">
        <f ca="1"/>
        <v>Acct  3 - ADP</v>
      </c>
    </row>
    <row r="2013" spans="1:4" x14ac:dyDescent="0.25">
      <c r="A2013" t="str">
        <f ca="1"/>
        <v>Phone Insurance</v>
      </c>
      <c r="B2013" s="8">
        <f ca="1"/>
        <v>46515</v>
      </c>
      <c r="C2013" s="107">
        <f ca="1"/>
        <v>26704.39</v>
      </c>
      <c r="D2013" t="str">
        <f ca="1"/>
        <v>Acct  3 - ADP</v>
      </c>
    </row>
    <row r="2014" spans="1:4" x14ac:dyDescent="0.25">
      <c r="A2014" t="str">
        <f ca="1"/>
        <v>Amazon</v>
      </c>
      <c r="B2014" s="8">
        <f ca="1"/>
        <v>46516</v>
      </c>
      <c r="C2014" s="107">
        <f ca="1"/>
        <v>26704.39</v>
      </c>
      <c r="D2014" t="str">
        <f ca="1"/>
        <v>Acct  3 - ADP</v>
      </c>
    </row>
    <row r="2015" spans="1:4" x14ac:dyDescent="0.25">
      <c r="A2015" t="str">
        <f ca="1"/>
        <v>Viso Go</v>
      </c>
      <c r="B2015" s="8">
        <f ca="1"/>
        <v>46518</v>
      </c>
      <c r="C2015" s="107">
        <f ca="1"/>
        <v>26704.39</v>
      </c>
      <c r="D2015" t="str">
        <f ca="1"/>
        <v>Acct  3 - ADP</v>
      </c>
    </row>
    <row r="2016" spans="1:4" x14ac:dyDescent="0.25">
      <c r="A2016" t="str">
        <f ca="1"/>
        <v>Motorcycle</v>
      </c>
      <c r="B2016" s="8">
        <f ca="1"/>
        <v>46523</v>
      </c>
      <c r="C2016" s="107">
        <f ca="1"/>
        <v>26704.39</v>
      </c>
      <c r="D2016" t="str">
        <f ca="1"/>
        <v>Acct  3 - ADP</v>
      </c>
    </row>
    <row r="2017" spans="1:4" x14ac:dyDescent="0.25">
      <c r="A2017" t="str">
        <f ca="1"/>
        <v>Netflix</v>
      </c>
      <c r="B2017" s="8">
        <f ca="1"/>
        <v>46527</v>
      </c>
      <c r="C2017" s="107">
        <f ca="1"/>
        <v>26704.39</v>
      </c>
      <c r="D2017" t="str">
        <f ca="1"/>
        <v>Acct  3 - ADP</v>
      </c>
    </row>
    <row r="2018" spans="1:4" x14ac:dyDescent="0.25">
      <c r="A2018" t="str">
        <f ca="1"/>
        <v>Paycheck</v>
      </c>
      <c r="B2018" s="8">
        <f ca="1"/>
        <v>46528</v>
      </c>
      <c r="C2018" s="107">
        <f ca="1"/>
        <v>26704.39</v>
      </c>
      <c r="D2018" t="str">
        <f ca="1"/>
        <v>Acct  3 - ADP</v>
      </c>
    </row>
    <row r="2019" spans="1:4" x14ac:dyDescent="0.25">
      <c r="A2019" t="str">
        <f ca="1"/>
        <v>Ameritas</v>
      </c>
      <c r="B2019" s="8">
        <f ca="1"/>
        <v>46528</v>
      </c>
      <c r="C2019" s="107">
        <f ca="1"/>
        <v>26816.39</v>
      </c>
      <c r="D2019" t="str">
        <f ca="1"/>
        <v>Acct  3 - ADP</v>
      </c>
    </row>
    <row r="2020" spans="1:4" x14ac:dyDescent="0.25">
      <c r="A2020" t="str">
        <f ca="1"/>
        <v>Renters</v>
      </c>
      <c r="B2020" s="8">
        <f ca="1"/>
        <v>46528</v>
      </c>
      <c r="C2020" s="107">
        <f ca="1"/>
        <v>26816.39</v>
      </c>
      <c r="D2020" t="str">
        <f ca="1"/>
        <v>Acct  3 - ADP</v>
      </c>
    </row>
    <row r="2021" spans="1:4" x14ac:dyDescent="0.25">
      <c r="A2021" t="str">
        <f ca="1"/>
        <v>Groceries</v>
      </c>
      <c r="B2021" s="8">
        <f ca="1"/>
        <v>46529</v>
      </c>
      <c r="C2021" s="107">
        <f ca="1"/>
        <v>26816.39</v>
      </c>
      <c r="D2021" t="str">
        <f ca="1"/>
        <v>Acct  3 - ADP</v>
      </c>
    </row>
    <row r="2022" spans="1:4" x14ac:dyDescent="0.25">
      <c r="A2022" t="str">
        <f ca="1"/>
        <v>Food &amp; Drinks</v>
      </c>
      <c r="B2022" s="8">
        <f ca="1"/>
        <v>46529</v>
      </c>
      <c r="C2022" s="107">
        <f ca="1"/>
        <v>26816.39</v>
      </c>
      <c r="D2022" t="str">
        <f ca="1"/>
        <v>Acct  3 - ADP</v>
      </c>
    </row>
    <row r="2023" spans="1:4" x14ac:dyDescent="0.25">
      <c r="A2023" t="str">
        <f ca="1"/>
        <v>Cese Transfer</v>
      </c>
      <c r="B2023" s="8">
        <f ca="1"/>
        <v>46532</v>
      </c>
      <c r="C2023" s="107">
        <f ca="1"/>
        <v>26816.39</v>
      </c>
      <c r="D2023" t="str">
        <f ca="1"/>
        <v>Acct  3 - ADP</v>
      </c>
    </row>
    <row r="2024" spans="1:4" x14ac:dyDescent="0.25">
      <c r="A2024" t="str">
        <f ca="1"/>
        <v>Internet</v>
      </c>
      <c r="B2024" s="8">
        <f ca="1"/>
        <v>46533</v>
      </c>
      <c r="C2024" s="107">
        <f ca="1"/>
        <v>26816.39</v>
      </c>
      <c r="D2024" t="str">
        <f ca="1"/>
        <v>Acct  3 - ADP</v>
      </c>
    </row>
    <row r="2025" spans="1:4" x14ac:dyDescent="0.25">
      <c r="A2025" t="str">
        <f ca="1"/>
        <v>Windsurf</v>
      </c>
      <c r="B2025" s="8">
        <f ca="1"/>
        <v>46533</v>
      </c>
      <c r="C2025" s="107">
        <f ca="1"/>
        <v>26816.39</v>
      </c>
      <c r="D2025" t="str">
        <f ca="1"/>
        <v>Acct  3 - ADP</v>
      </c>
    </row>
    <row r="2026" spans="1:4" x14ac:dyDescent="0.25">
      <c r="A2026" t="str">
        <f ca="1"/>
        <v>Tidal</v>
      </c>
      <c r="B2026" s="8">
        <f ca="1"/>
        <v>46534</v>
      </c>
      <c r="C2026" s="107">
        <f ca="1"/>
        <v>26816.39</v>
      </c>
      <c r="D2026" t="str">
        <f ca="1"/>
        <v>Acct  3 - ADP</v>
      </c>
    </row>
    <row r="2027" spans="1:4" x14ac:dyDescent="0.25">
      <c r="A2027" t="str">
        <f ca="1"/>
        <v>Costco Citi</v>
      </c>
      <c r="B2027" s="8">
        <f ca="1"/>
        <v>46535</v>
      </c>
      <c r="C2027" s="107">
        <f ca="1"/>
        <v>26816.39</v>
      </c>
      <c r="D2027" t="str">
        <f ca="1"/>
        <v>Acct  3 - ADP</v>
      </c>
    </row>
    <row r="2028" spans="1:4" x14ac:dyDescent="0.25">
      <c r="A2028" t="str">
        <f ca="1"/>
        <v>Kulo Transfer</v>
      </c>
      <c r="B2028" s="8">
        <f ca="1"/>
        <v>46535</v>
      </c>
      <c r="C2028" s="107">
        <f ca="1"/>
        <v>26816.39</v>
      </c>
      <c r="D2028" t="str">
        <f ca="1"/>
        <v>Acct  3 - ADP</v>
      </c>
    </row>
    <row r="2029" spans="1:4" x14ac:dyDescent="0.25">
      <c r="A2029" t="str">
        <f ca="1"/>
        <v>Kulo SDGE</v>
      </c>
      <c r="B2029" s="8">
        <f ca="1"/>
        <v>46535</v>
      </c>
      <c r="C2029" s="107">
        <f ca="1"/>
        <v>26816.39</v>
      </c>
      <c r="D2029" t="str">
        <f ca="1"/>
        <v>Acct  3 - ADP</v>
      </c>
    </row>
    <row r="2030" spans="1:4" x14ac:dyDescent="0.25">
      <c r="A2030" t="str">
        <f ca="1"/>
        <v>SDGE</v>
      </c>
      <c r="B2030" s="8">
        <f ca="1"/>
        <v>46535</v>
      </c>
      <c r="C2030" s="107">
        <f ca="1"/>
        <v>26816.39</v>
      </c>
      <c r="D2030" t="str">
        <f ca="1"/>
        <v>Acct  3 - ADP</v>
      </c>
    </row>
    <row r="2031" spans="1:4" x14ac:dyDescent="0.25">
      <c r="A2031" t="str">
        <f ca="1"/>
        <v>Prime Ad-Free</v>
      </c>
      <c r="B2031" s="8">
        <f ca="1"/>
        <v>46535</v>
      </c>
      <c r="C2031" s="107">
        <f ca="1"/>
        <v>26816.39</v>
      </c>
      <c r="D2031" t="str">
        <f ca="1"/>
        <v>Acct  3 - ADP</v>
      </c>
    </row>
    <row r="2032" spans="1:4" x14ac:dyDescent="0.25">
      <c r="A2032" t="str">
        <f ca="1"/>
        <v>Disability</v>
      </c>
      <c r="B2032" s="8">
        <f ca="1"/>
        <v>46539</v>
      </c>
      <c r="C2032" s="107">
        <f ca="1"/>
        <v>26816.39</v>
      </c>
      <c r="D2032" t="str">
        <f ca="1"/>
        <v>Acct  3 - ADP</v>
      </c>
    </row>
    <row r="2033" spans="1:4" x14ac:dyDescent="0.25">
      <c r="A2033" t="str">
        <f ca="1"/>
        <v>Kulo Rent</v>
      </c>
      <c r="B2033" s="8">
        <f ca="1"/>
        <v>46539</v>
      </c>
      <c r="C2033" s="107">
        <f ca="1"/>
        <v>26816.39</v>
      </c>
      <c r="D2033" t="str">
        <f ca="1"/>
        <v>Acct  3 - ADP</v>
      </c>
    </row>
    <row r="2034" spans="1:4" x14ac:dyDescent="0.25">
      <c r="A2034" t="str">
        <f ca="1"/>
        <v>Rent</v>
      </c>
      <c r="B2034" s="8">
        <f ca="1"/>
        <v>46539</v>
      </c>
      <c r="C2034" s="107">
        <f ca="1"/>
        <v>26816.39</v>
      </c>
      <c r="D2034" t="str">
        <f ca="1"/>
        <v>Acct  3 - ADP</v>
      </c>
    </row>
    <row r="2035" spans="1:4" x14ac:dyDescent="0.25">
      <c r="A2035" t="str">
        <f ca="1"/>
        <v>Visa Platinum</v>
      </c>
      <c r="B2035" s="8">
        <f ca="1"/>
        <v>46541</v>
      </c>
      <c r="C2035" s="107">
        <f ca="1"/>
        <v>26816.39</v>
      </c>
      <c r="D2035" t="str">
        <f ca="1"/>
        <v>Acct  3 - ADP</v>
      </c>
    </row>
    <row r="2036" spans="1:4" x14ac:dyDescent="0.25">
      <c r="A2036" t="str">
        <f ca="1"/>
        <v>Paycheck</v>
      </c>
      <c r="B2036" s="8">
        <f ca="1"/>
        <v>46542</v>
      </c>
      <c r="C2036" s="107">
        <f ca="1"/>
        <v>26816.39</v>
      </c>
      <c r="D2036" t="str">
        <f ca="1"/>
        <v>Acct  3 - ADP</v>
      </c>
    </row>
    <row r="2037" spans="1:4" x14ac:dyDescent="0.25">
      <c r="A2037" t="str">
        <f ca="1"/>
        <v>Ameritas</v>
      </c>
      <c r="B2037" s="8">
        <f ca="1"/>
        <v>46542</v>
      </c>
      <c r="C2037" s="107">
        <f ca="1"/>
        <v>26928.39</v>
      </c>
      <c r="D2037" t="str">
        <f ca="1"/>
        <v>Acct  3 - ADP</v>
      </c>
    </row>
    <row r="2038" spans="1:4" x14ac:dyDescent="0.25">
      <c r="A2038" t="str">
        <f ca="1"/>
        <v>Kulo Internet</v>
      </c>
      <c r="B2038" s="8">
        <f ca="1"/>
        <v>46543</v>
      </c>
      <c r="C2038" s="107">
        <f ca="1"/>
        <v>26928.39</v>
      </c>
      <c r="D2038" t="str">
        <f ca="1"/>
        <v>Acct  3 - ADP</v>
      </c>
    </row>
    <row r="2039" spans="1:4" x14ac:dyDescent="0.25">
      <c r="A2039" t="str">
        <f ca="1"/>
        <v>Cese Phone</v>
      </c>
      <c r="B2039" s="8">
        <f ca="1"/>
        <v>46543</v>
      </c>
      <c r="C2039" s="107">
        <f ca="1"/>
        <v>26928.39</v>
      </c>
      <c r="D2039" t="str">
        <f ca="1"/>
        <v>Acct  3 - ADP</v>
      </c>
    </row>
    <row r="2040" spans="1:4" x14ac:dyDescent="0.25">
      <c r="A2040" t="str">
        <f ca="1"/>
        <v>Groceries</v>
      </c>
      <c r="B2040" s="8">
        <f ca="1"/>
        <v>46543</v>
      </c>
      <c r="C2040" s="107">
        <f ca="1"/>
        <v>26928.39</v>
      </c>
      <c r="D2040" t="str">
        <f ca="1"/>
        <v>Acct  3 - ADP</v>
      </c>
    </row>
    <row r="2041" spans="1:4" x14ac:dyDescent="0.25">
      <c r="A2041" t="str">
        <f ca="1"/>
        <v>Food &amp; Drinks</v>
      </c>
      <c r="B2041" s="8">
        <f ca="1"/>
        <v>46543</v>
      </c>
      <c r="C2041" s="107">
        <f ca="1"/>
        <v>26928.39</v>
      </c>
      <c r="D2041" t="str">
        <f ca="1"/>
        <v>Acct  3 - ADP</v>
      </c>
    </row>
    <row r="2042" spans="1:4" x14ac:dyDescent="0.25">
      <c r="A2042" t="str">
        <f ca="1"/>
        <v>Phone</v>
      </c>
      <c r="B2042" s="8">
        <f ca="1"/>
        <v>46543</v>
      </c>
      <c r="C2042" s="107">
        <f ca="1"/>
        <v>26928.39</v>
      </c>
      <c r="D2042" t="str">
        <f ca="1"/>
        <v>Acct  3 - ADP</v>
      </c>
    </row>
    <row r="2043" spans="1:4" x14ac:dyDescent="0.25">
      <c r="A2043" t="str">
        <f ca="1"/>
        <v>Sony</v>
      </c>
      <c r="B2043" s="8">
        <f ca="1"/>
        <v>46546</v>
      </c>
      <c r="C2043" s="107">
        <f ca="1"/>
        <v>26928.39</v>
      </c>
      <c r="D2043" t="str">
        <f ca="1"/>
        <v>Acct  3 - ADP</v>
      </c>
    </row>
    <row r="2044" spans="1:4" x14ac:dyDescent="0.25">
      <c r="A2044" t="str">
        <f ca="1"/>
        <v>Phone Insurance</v>
      </c>
      <c r="B2044" s="8">
        <f ca="1"/>
        <v>46546</v>
      </c>
      <c r="C2044" s="107">
        <f ca="1"/>
        <v>26928.39</v>
      </c>
      <c r="D2044" t="str">
        <f ca="1"/>
        <v>Acct  3 - ADP</v>
      </c>
    </row>
    <row r="2045" spans="1:4" x14ac:dyDescent="0.25">
      <c r="A2045" t="str">
        <f ca="1"/>
        <v>Amazon</v>
      </c>
      <c r="B2045" s="8">
        <f ca="1"/>
        <v>46547</v>
      </c>
      <c r="C2045" s="107">
        <f ca="1"/>
        <v>26928.39</v>
      </c>
      <c r="D2045" t="str">
        <f ca="1"/>
        <v>Acct  3 - ADP</v>
      </c>
    </row>
    <row r="2046" spans="1:4" x14ac:dyDescent="0.25">
      <c r="A2046" t="str">
        <f ca="1"/>
        <v>Viso Go</v>
      </c>
      <c r="B2046" s="8">
        <f ca="1"/>
        <v>46549</v>
      </c>
      <c r="C2046" s="107">
        <f ca="1"/>
        <v>26928.39</v>
      </c>
      <c r="D2046" t="str">
        <f ca="1"/>
        <v>Acct  3 - ADP</v>
      </c>
    </row>
    <row r="2047" spans="1:4" x14ac:dyDescent="0.25">
      <c r="A2047" t="str">
        <f ca="1"/>
        <v>Motorcycle</v>
      </c>
      <c r="B2047" s="8">
        <f ca="1"/>
        <v>46554</v>
      </c>
      <c r="C2047" s="107">
        <f ca="1"/>
        <v>26928.39</v>
      </c>
      <c r="D2047" t="str">
        <f ca="1"/>
        <v>Acct  3 - ADP</v>
      </c>
    </row>
    <row r="2048" spans="1:4" x14ac:dyDescent="0.25">
      <c r="A2048" t="str">
        <f ca="1"/>
        <v>Paycheck</v>
      </c>
      <c r="B2048" s="8">
        <f ca="1"/>
        <v>46556</v>
      </c>
      <c r="C2048" s="107">
        <f ca="1"/>
        <v>26928.39</v>
      </c>
      <c r="D2048" t="str">
        <f ca="1"/>
        <v>Acct  3 - ADP</v>
      </c>
    </row>
    <row r="2049" spans="1:4" x14ac:dyDescent="0.25">
      <c r="A2049" t="str">
        <f ca="1"/>
        <v>Ameritas</v>
      </c>
      <c r="B2049" s="8">
        <f ca="1"/>
        <v>46556</v>
      </c>
      <c r="C2049" s="107">
        <f ca="1"/>
        <v>27040.39</v>
      </c>
      <c r="D2049" t="str">
        <f ca="1"/>
        <v>Acct  3 - ADP</v>
      </c>
    </row>
    <row r="2050" spans="1:4" x14ac:dyDescent="0.25">
      <c r="A2050" t="str">
        <f ca="1"/>
        <v>Groceries</v>
      </c>
      <c r="B2050" s="8">
        <f ca="1"/>
        <v>46557</v>
      </c>
      <c r="C2050" s="107">
        <f ca="1"/>
        <v>27040.39</v>
      </c>
      <c r="D2050" t="str">
        <f ca="1"/>
        <v>Acct  3 - ADP</v>
      </c>
    </row>
    <row r="2051" spans="1:4" x14ac:dyDescent="0.25">
      <c r="A2051" t="str">
        <f ca="1"/>
        <v>Food &amp; Drinks</v>
      </c>
      <c r="B2051" s="8">
        <f ca="1"/>
        <v>46557</v>
      </c>
      <c r="C2051" s="107">
        <f ca="1"/>
        <v>27040.39</v>
      </c>
      <c r="D2051" t="str">
        <f ca="1"/>
        <v>Acct  3 - ADP</v>
      </c>
    </row>
    <row r="2052" spans="1:4" x14ac:dyDescent="0.25">
      <c r="A2052" t="str">
        <f ca="1"/>
        <v>Netflix</v>
      </c>
      <c r="B2052" s="8">
        <f ca="1"/>
        <v>46558</v>
      </c>
      <c r="C2052" s="107">
        <f ca="1"/>
        <v>27040.39</v>
      </c>
      <c r="D2052" t="str">
        <f ca="1"/>
        <v>Acct  3 - ADP</v>
      </c>
    </row>
    <row r="2053" spans="1:4" x14ac:dyDescent="0.25">
      <c r="A2053" t="str">
        <f ca="1"/>
        <v>Renters</v>
      </c>
      <c r="B2053" s="8">
        <f ca="1"/>
        <v>46559</v>
      </c>
      <c r="C2053" s="107">
        <f ca="1"/>
        <v>27040.39</v>
      </c>
      <c r="D2053" t="str">
        <f ca="1"/>
        <v>Acct  3 - ADP</v>
      </c>
    </row>
    <row r="2054" spans="1:4" x14ac:dyDescent="0.25">
      <c r="A2054" t="str">
        <f ca="1"/>
        <v>Sniffies</v>
      </c>
      <c r="B2054" s="8">
        <f ca="1"/>
        <v>46559</v>
      </c>
      <c r="C2054" s="107">
        <f ca="1"/>
        <v>27040.39</v>
      </c>
      <c r="D2054" t="str">
        <f ca="1"/>
        <v>Acct  3 - ADP</v>
      </c>
    </row>
    <row r="2055" spans="1:4" x14ac:dyDescent="0.25">
      <c r="A2055" t="str">
        <f ca="1"/>
        <v>Cese Transfer</v>
      </c>
      <c r="B2055" s="8">
        <f ca="1"/>
        <v>46563</v>
      </c>
      <c r="C2055" s="107">
        <f ca="1"/>
        <v>27040.39</v>
      </c>
      <c r="D2055" t="str">
        <f ca="1"/>
        <v>Acct  3 - ADP</v>
      </c>
    </row>
    <row r="2056" spans="1:4" x14ac:dyDescent="0.25">
      <c r="A2056" t="str">
        <f ca="1"/>
        <v>Internet</v>
      </c>
      <c r="B2056" s="8">
        <f ca="1"/>
        <v>46564</v>
      </c>
      <c r="C2056" s="107">
        <f ca="1"/>
        <v>27040.39</v>
      </c>
      <c r="D2056" t="str">
        <f ca="1"/>
        <v>Acct  3 - ADP</v>
      </c>
    </row>
    <row r="2057" spans="1:4" x14ac:dyDescent="0.25">
      <c r="A2057" t="str">
        <f ca="1"/>
        <v>Windsurf</v>
      </c>
      <c r="B2057" s="8">
        <f ca="1"/>
        <v>46564</v>
      </c>
      <c r="C2057" s="107">
        <f ca="1"/>
        <v>27040.39</v>
      </c>
      <c r="D2057" t="str">
        <f ca="1"/>
        <v>Acct  3 - ADP</v>
      </c>
    </row>
    <row r="2058" spans="1:4" x14ac:dyDescent="0.25">
      <c r="A2058" t="str">
        <f ca="1"/>
        <v>Tidal</v>
      </c>
      <c r="B2058" s="8">
        <f ca="1"/>
        <v>46565</v>
      </c>
      <c r="C2058" s="107">
        <f ca="1"/>
        <v>27040.39</v>
      </c>
      <c r="D2058" t="str">
        <f ca="1"/>
        <v>Acct  3 - ADP</v>
      </c>
    </row>
    <row r="2059" spans="1:4" x14ac:dyDescent="0.25">
      <c r="A2059" t="str">
        <f ca="1"/>
        <v>Costco Citi</v>
      </c>
      <c r="B2059" s="8">
        <f ca="1"/>
        <v>46566</v>
      </c>
      <c r="C2059" s="107">
        <f ca="1"/>
        <v>27040.39</v>
      </c>
      <c r="D2059" t="str">
        <f ca="1"/>
        <v>Acct  3 - ADP</v>
      </c>
    </row>
    <row r="2060" spans="1:4" x14ac:dyDescent="0.25">
      <c r="A2060" t="str">
        <f ca="1"/>
        <v>Kulo Transfer</v>
      </c>
      <c r="B2060" s="8">
        <f ca="1"/>
        <v>46566</v>
      </c>
      <c r="C2060" s="107">
        <f ca="1"/>
        <v>27040.39</v>
      </c>
      <c r="D2060" t="str">
        <f ca="1"/>
        <v>Acct  3 - ADP</v>
      </c>
    </row>
    <row r="2061" spans="1:4" x14ac:dyDescent="0.25">
      <c r="A2061" t="str">
        <f ca="1"/>
        <v>Kulo SDGE</v>
      </c>
      <c r="B2061" s="8">
        <f ca="1"/>
        <v>46566</v>
      </c>
      <c r="C2061" s="107">
        <f ca="1"/>
        <v>27040.39</v>
      </c>
      <c r="D2061" t="str">
        <f ca="1"/>
        <v>Acct  3 - ADP</v>
      </c>
    </row>
    <row r="2062" spans="1:4" x14ac:dyDescent="0.25">
      <c r="A2062" t="str">
        <f ca="1"/>
        <v>SDGE</v>
      </c>
      <c r="B2062" s="8">
        <f ca="1"/>
        <v>46566</v>
      </c>
      <c r="C2062" s="107">
        <f ca="1"/>
        <v>27040.39</v>
      </c>
      <c r="D2062" t="str">
        <f ca="1"/>
        <v>Acct  3 - ADP</v>
      </c>
    </row>
    <row r="2063" spans="1:4" x14ac:dyDescent="0.25">
      <c r="A2063" t="str">
        <f ca="1"/>
        <v>Prime Ad-Free</v>
      </c>
      <c r="B2063" s="8">
        <f ca="1"/>
        <v>46566</v>
      </c>
      <c r="C2063" s="107">
        <f ca="1"/>
        <v>27040.39</v>
      </c>
      <c r="D2063" t="str">
        <f ca="1"/>
        <v>Acct  3 - ADP</v>
      </c>
    </row>
    <row r="2064" spans="1:4" x14ac:dyDescent="0.25">
      <c r="A2064" t="str">
        <f ca="1"/>
        <v>Disability</v>
      </c>
      <c r="B2064" s="8">
        <f ca="1"/>
        <v>46569</v>
      </c>
      <c r="C2064" s="107">
        <f ca="1"/>
        <v>27040.39</v>
      </c>
      <c r="D2064" t="str">
        <f ca="1"/>
        <v>Acct  3 - ADP</v>
      </c>
    </row>
    <row r="2065" spans="1:4" x14ac:dyDescent="0.25">
      <c r="A2065" t="str">
        <f ca="1"/>
        <v>Kulo Rent</v>
      </c>
      <c r="B2065" s="8">
        <f ca="1"/>
        <v>46569</v>
      </c>
      <c r="C2065" s="107">
        <f ca="1"/>
        <v>27040.39</v>
      </c>
      <c r="D2065" t="str">
        <f ca="1"/>
        <v>Acct  3 - ADP</v>
      </c>
    </row>
    <row r="2066" spans="1:4" x14ac:dyDescent="0.25">
      <c r="A2066" t="str">
        <f ca="1"/>
        <v>Rent</v>
      </c>
      <c r="B2066" s="8">
        <f ca="1"/>
        <v>46569</v>
      </c>
      <c r="C2066" s="107">
        <f ca="1"/>
        <v>27040.39</v>
      </c>
      <c r="D2066" t="str">
        <f ca="1"/>
        <v>Acct  3 - ADP</v>
      </c>
    </row>
    <row r="2067" spans="1:4" x14ac:dyDescent="0.25">
      <c r="A2067" t="str">
        <f ca="1"/>
        <v>Paycheck</v>
      </c>
      <c r="B2067" s="8">
        <f ca="1"/>
        <v>46570</v>
      </c>
      <c r="C2067" s="107">
        <f ca="1"/>
        <v>27040.39</v>
      </c>
      <c r="D2067" t="str">
        <f ca="1"/>
        <v>Acct  3 - ADP</v>
      </c>
    </row>
    <row r="2068" spans="1:4" x14ac:dyDescent="0.25">
      <c r="A2068" t="str">
        <f ca="1"/>
        <v>Ameritas</v>
      </c>
      <c r="B2068" s="8">
        <f ca="1"/>
        <v>46570</v>
      </c>
      <c r="C2068" s="107">
        <f ca="1"/>
        <v>27152.39</v>
      </c>
      <c r="D2068" t="str">
        <f ca="1"/>
        <v>Acct  3 - ADP</v>
      </c>
    </row>
    <row r="2069" spans="1:4" x14ac:dyDescent="0.25">
      <c r="A2069" t="str">
        <f ca="1"/>
        <v>Visa Platinum</v>
      </c>
      <c r="B2069" s="8">
        <f ca="1"/>
        <v>46571</v>
      </c>
      <c r="C2069" s="107">
        <f ca="1"/>
        <v>27152.39</v>
      </c>
      <c r="D2069" t="str">
        <f ca="1"/>
        <v>Acct  3 - ADP</v>
      </c>
    </row>
    <row r="2070" spans="1:4" x14ac:dyDescent="0.25">
      <c r="A2070" t="str">
        <f ca="1"/>
        <v>Groceries</v>
      </c>
      <c r="B2070" s="8">
        <f ca="1"/>
        <v>46571</v>
      </c>
      <c r="C2070" s="107">
        <f ca="1"/>
        <v>27152.39</v>
      </c>
      <c r="D2070" t="str">
        <f ca="1"/>
        <v>Acct  3 - ADP</v>
      </c>
    </row>
    <row r="2071" spans="1:4" x14ac:dyDescent="0.25">
      <c r="A2071" t="str">
        <f ca="1"/>
        <v>Food &amp; Drinks</v>
      </c>
      <c r="B2071" s="8">
        <f ca="1"/>
        <v>46571</v>
      </c>
      <c r="C2071" s="107">
        <f ca="1"/>
        <v>27152.39</v>
      </c>
      <c r="D2071" t="str">
        <f ca="1"/>
        <v>Acct  3 - ADP</v>
      </c>
    </row>
    <row r="2072" spans="1:4" x14ac:dyDescent="0.25">
      <c r="A2072" t="str">
        <f ca="1"/>
        <v>Kulo Internet</v>
      </c>
      <c r="B2072" s="8">
        <f ca="1"/>
        <v>46573</v>
      </c>
      <c r="C2072" s="107">
        <f ca="1"/>
        <v>27152.39</v>
      </c>
      <c r="D2072" t="str">
        <f ca="1"/>
        <v>Acct  3 - ADP</v>
      </c>
    </row>
    <row r="2073" spans="1:4" x14ac:dyDescent="0.25">
      <c r="A2073" t="str">
        <f ca="1"/>
        <v>Cese Phone</v>
      </c>
      <c r="B2073" s="8">
        <f ca="1"/>
        <v>46573</v>
      </c>
      <c r="C2073" s="107">
        <f ca="1"/>
        <v>27152.39</v>
      </c>
      <c r="D2073" t="str">
        <f ca="1"/>
        <v>Acct  3 - ADP</v>
      </c>
    </row>
    <row r="2074" spans="1:4" x14ac:dyDescent="0.25">
      <c r="A2074" t="str">
        <f ca="1"/>
        <v>Phone</v>
      </c>
      <c r="B2074" s="8">
        <f ca="1"/>
        <v>46573</v>
      </c>
      <c r="C2074" s="107">
        <f ca="1"/>
        <v>27152.39</v>
      </c>
      <c r="D2074" t="str">
        <f ca="1"/>
        <v>Acct  3 - ADP</v>
      </c>
    </row>
    <row r="2075" spans="1:4" x14ac:dyDescent="0.25">
      <c r="A2075" t="str">
        <f ca="1"/>
        <v>Sony</v>
      </c>
      <c r="B2075" s="8">
        <f ca="1"/>
        <v>46576</v>
      </c>
      <c r="C2075" s="107">
        <f ca="1"/>
        <v>27152.39</v>
      </c>
      <c r="D2075" t="str">
        <f ca="1"/>
        <v>Acct  3 - ADP</v>
      </c>
    </row>
    <row r="2076" spans="1:4" x14ac:dyDescent="0.25">
      <c r="A2076" t="str">
        <f ca="1"/>
        <v>Phone Insurance</v>
      </c>
      <c r="B2076" s="8">
        <f ca="1"/>
        <v>46576</v>
      </c>
      <c r="C2076" s="107">
        <f ca="1"/>
        <v>27152.39</v>
      </c>
      <c r="D2076" t="str">
        <f ca="1"/>
        <v>Acct  3 - ADP</v>
      </c>
    </row>
    <row r="2077" spans="1:4" x14ac:dyDescent="0.25">
      <c r="A2077" t="str">
        <f ca="1"/>
        <v>Amazon</v>
      </c>
      <c r="B2077" s="8">
        <f ca="1"/>
        <v>46577</v>
      </c>
      <c r="C2077" s="107">
        <f ca="1"/>
        <v>27152.39</v>
      </c>
      <c r="D2077" t="str">
        <f ca="1"/>
        <v>Acct  3 - ADP</v>
      </c>
    </row>
    <row r="2078" spans="1:4" x14ac:dyDescent="0.25">
      <c r="A2078" t="str">
        <f ca="1"/>
        <v>Viso Go</v>
      </c>
      <c r="B2078" s="8">
        <f ca="1"/>
        <v>46579</v>
      </c>
      <c r="C2078" s="107">
        <f ca="1"/>
        <v>27152.39</v>
      </c>
      <c r="D2078" t="str">
        <f ca="1"/>
        <v>Acct  3 - ADP</v>
      </c>
    </row>
    <row r="2079" spans="1:4" x14ac:dyDescent="0.25">
      <c r="A2079" t="str">
        <f ca="1"/>
        <v>Paycheck</v>
      </c>
      <c r="B2079" s="8">
        <f ca="1"/>
        <v>46584</v>
      </c>
      <c r="C2079" s="107">
        <f ca="1"/>
        <v>27152.39</v>
      </c>
      <c r="D2079" t="str">
        <f ca="1"/>
        <v>Acct  3 - ADP</v>
      </c>
    </row>
    <row r="2080" spans="1:4" x14ac:dyDescent="0.25">
      <c r="A2080" t="str">
        <f ca="1"/>
        <v>Ameritas</v>
      </c>
      <c r="B2080" s="8">
        <f ca="1"/>
        <v>46584</v>
      </c>
      <c r="C2080" s="107">
        <f ca="1"/>
        <v>27264.39</v>
      </c>
      <c r="D2080" t="str">
        <f ca="1"/>
        <v>Acct  3 - ADP</v>
      </c>
    </row>
    <row r="2081" spans="1:4" x14ac:dyDescent="0.25">
      <c r="A2081" t="str">
        <f ca="1"/>
        <v>Motorcycle</v>
      </c>
      <c r="B2081" s="8">
        <f ca="1"/>
        <v>46584</v>
      </c>
      <c r="C2081" s="107">
        <f ca="1"/>
        <v>27264.39</v>
      </c>
      <c r="D2081" t="str">
        <f ca="1"/>
        <v>Acct  3 - ADP</v>
      </c>
    </row>
    <row r="2082" spans="1:4" x14ac:dyDescent="0.25">
      <c r="A2082" t="str">
        <f ca="1"/>
        <v>Groceries</v>
      </c>
      <c r="B2082" s="8">
        <f ca="1"/>
        <v>46585</v>
      </c>
      <c r="C2082" s="107">
        <f ca="1"/>
        <v>27264.39</v>
      </c>
      <c r="D2082" t="str">
        <f ca="1"/>
        <v>Acct  3 - ADP</v>
      </c>
    </row>
    <row r="2083" spans="1:4" x14ac:dyDescent="0.25">
      <c r="A2083" t="str">
        <f ca="1"/>
        <v>Food &amp; Drinks</v>
      </c>
      <c r="B2083" s="8">
        <f ca="1"/>
        <v>46585</v>
      </c>
      <c r="C2083" s="107">
        <f ca="1"/>
        <v>27264.39</v>
      </c>
      <c r="D2083" t="str">
        <f ca="1"/>
        <v>Acct  3 - ADP</v>
      </c>
    </row>
    <row r="2084" spans="1:4" x14ac:dyDescent="0.25">
      <c r="A2084" t="str">
        <f ca="1"/>
        <v>Netflix</v>
      </c>
      <c r="B2084" s="8">
        <f ca="1"/>
        <v>46588</v>
      </c>
      <c r="C2084" s="107">
        <f ca="1"/>
        <v>27264.39</v>
      </c>
      <c r="D2084" t="str">
        <f ca="1"/>
        <v>Acct  3 - ADP</v>
      </c>
    </row>
    <row r="2085" spans="1:4" x14ac:dyDescent="0.25">
      <c r="A2085" t="str">
        <f ca="1"/>
        <v>Renters</v>
      </c>
      <c r="B2085" s="8">
        <f ca="1"/>
        <v>46589</v>
      </c>
      <c r="C2085" s="107">
        <f ca="1"/>
        <v>27264.39</v>
      </c>
      <c r="D2085" t="str">
        <f ca="1"/>
        <v>Acct  3 - ADP</v>
      </c>
    </row>
    <row r="2086" spans="1:4" x14ac:dyDescent="0.25">
      <c r="A2086" t="str">
        <f ca="1"/>
        <v>Cese Transfer</v>
      </c>
      <c r="B2086" s="8">
        <f ca="1"/>
        <v>46593</v>
      </c>
      <c r="C2086" s="107">
        <f ca="1"/>
        <v>27264.39</v>
      </c>
      <c r="D2086" t="str">
        <f ca="1"/>
        <v>Acct  3 - ADP</v>
      </c>
    </row>
    <row r="2087" spans="1:4" x14ac:dyDescent="0.25">
      <c r="A2087" t="str">
        <f ca="1"/>
        <v>Internet</v>
      </c>
      <c r="B2087" s="8">
        <f ca="1"/>
        <v>46594</v>
      </c>
      <c r="C2087" s="107">
        <f ca="1"/>
        <v>27264.39</v>
      </c>
      <c r="D2087" t="str">
        <f ca="1"/>
        <v>Acct  3 - ADP</v>
      </c>
    </row>
    <row r="2088" spans="1:4" x14ac:dyDescent="0.25">
      <c r="A2088" t="str">
        <f ca="1"/>
        <v>Windsurf</v>
      </c>
      <c r="B2088" s="8">
        <f ca="1"/>
        <v>46594</v>
      </c>
      <c r="C2088" s="107">
        <f ca="1"/>
        <v>27264.39</v>
      </c>
      <c r="D2088" t="str">
        <f ca="1"/>
        <v>Acct  3 - ADP</v>
      </c>
    </row>
    <row r="2089" spans="1:4" x14ac:dyDescent="0.25">
      <c r="A2089" t="str">
        <f ca="1"/>
        <v>Tidal</v>
      </c>
      <c r="B2089" s="8">
        <f ca="1"/>
        <v>46595</v>
      </c>
      <c r="C2089" s="107">
        <f ca="1"/>
        <v>27264.39</v>
      </c>
      <c r="D2089" t="str">
        <f ca="1"/>
        <v>Acct  3 - ADP</v>
      </c>
    </row>
    <row r="2090" spans="1:4" x14ac:dyDescent="0.25">
      <c r="A2090" t="str">
        <f ca="1"/>
        <v>Costco Citi</v>
      </c>
      <c r="B2090" s="8">
        <f ca="1"/>
        <v>46596</v>
      </c>
      <c r="C2090" s="107">
        <f ca="1"/>
        <v>27264.39</v>
      </c>
      <c r="D2090" t="str">
        <f ca="1"/>
        <v>Acct  3 - ADP</v>
      </c>
    </row>
    <row r="2091" spans="1:4" x14ac:dyDescent="0.25">
      <c r="A2091" t="str">
        <f ca="1"/>
        <v>Kulo Transfer</v>
      </c>
      <c r="B2091" s="8">
        <f ca="1"/>
        <v>46596</v>
      </c>
      <c r="C2091" s="107">
        <f ca="1"/>
        <v>27264.39</v>
      </c>
      <c r="D2091" t="str">
        <f ca="1"/>
        <v>Acct  3 - ADP</v>
      </c>
    </row>
    <row r="2092" spans="1:4" x14ac:dyDescent="0.25">
      <c r="A2092" t="str">
        <f ca="1"/>
        <v>Kulo SDGE</v>
      </c>
      <c r="B2092" s="8">
        <f ca="1"/>
        <v>46596</v>
      </c>
      <c r="C2092" s="107">
        <f ca="1"/>
        <v>27264.39</v>
      </c>
      <c r="D2092" t="str">
        <f ca="1"/>
        <v>Acct  3 - ADP</v>
      </c>
    </row>
    <row r="2093" spans="1:4" x14ac:dyDescent="0.25">
      <c r="A2093" t="str">
        <f ca="1"/>
        <v>SDGE</v>
      </c>
      <c r="B2093" s="8">
        <f ca="1"/>
        <v>46596</v>
      </c>
      <c r="C2093" s="107">
        <f ca="1"/>
        <v>27264.39</v>
      </c>
      <c r="D2093" t="str">
        <f ca="1"/>
        <v>Acct  3 - ADP</v>
      </c>
    </row>
    <row r="2094" spans="1:4" x14ac:dyDescent="0.25">
      <c r="A2094" t="str">
        <f ca="1"/>
        <v>Prime Ad-Free</v>
      </c>
      <c r="B2094" s="8">
        <f ca="1"/>
        <v>46596</v>
      </c>
      <c r="C2094" s="107">
        <f ca="1"/>
        <v>27264.39</v>
      </c>
      <c r="D2094" t="str">
        <f ca="1"/>
        <v>Acct  3 - ADP</v>
      </c>
    </row>
    <row r="2095" spans="1:4" x14ac:dyDescent="0.25">
      <c r="A2095" t="str">
        <f ca="1"/>
        <v>Paycheck</v>
      </c>
      <c r="B2095" s="8">
        <f ca="1"/>
        <v>46598</v>
      </c>
      <c r="C2095" s="107">
        <f ca="1"/>
        <v>27264.39</v>
      </c>
      <c r="D2095" t="str">
        <f ca="1"/>
        <v>Acct  3 - ADP</v>
      </c>
    </row>
    <row r="2096" spans="1:4" x14ac:dyDescent="0.25">
      <c r="A2096" t="str">
        <f ca="1"/>
        <v>Ameritas</v>
      </c>
      <c r="B2096" s="8">
        <f ca="1"/>
        <v>46598</v>
      </c>
      <c r="C2096" s="107">
        <f ca="1"/>
        <v>27376.39</v>
      </c>
      <c r="D2096" t="str">
        <f ca="1"/>
        <v>Acct  3 - ADP</v>
      </c>
    </row>
    <row r="2097" spans="1:4" x14ac:dyDescent="0.25">
      <c r="A2097" t="str">
        <f ca="1"/>
        <v>Groceries</v>
      </c>
      <c r="B2097" s="8">
        <f ca="1"/>
        <v>46599</v>
      </c>
      <c r="C2097" s="107">
        <f ca="1"/>
        <v>27376.39</v>
      </c>
      <c r="D2097" t="str">
        <f ca="1"/>
        <v>Acct  3 - ADP</v>
      </c>
    </row>
    <row r="2098" spans="1:4" x14ac:dyDescent="0.25">
      <c r="A2098" t="str">
        <f ca="1"/>
        <v>Food &amp; Drinks</v>
      </c>
      <c r="B2098" s="8">
        <f ca="1"/>
        <v>46599</v>
      </c>
      <c r="C2098" s="107">
        <f ca="1"/>
        <v>27376.39</v>
      </c>
      <c r="D2098" t="str">
        <f ca="1"/>
        <v>Acct  3 - ADP</v>
      </c>
    </row>
    <row r="2099" spans="1:4" x14ac:dyDescent="0.25">
      <c r="A2099" t="str">
        <f ca="1"/>
        <v>Disability</v>
      </c>
      <c r="B2099" s="8">
        <f ca="1"/>
        <v>46600</v>
      </c>
      <c r="C2099" s="107">
        <f ca="1"/>
        <v>27376.39</v>
      </c>
      <c r="D2099" t="str">
        <f ca="1"/>
        <v>Acct  3 - ADP</v>
      </c>
    </row>
    <row r="2100" spans="1:4" x14ac:dyDescent="0.25">
      <c r="A2100" t="str">
        <f ca="1"/>
        <v>Kulo Rent</v>
      </c>
      <c r="B2100" s="8">
        <f ca="1"/>
        <v>46600</v>
      </c>
      <c r="C2100" s="107">
        <f ca="1"/>
        <v>27376.39</v>
      </c>
      <c r="D2100" t="str">
        <f ca="1"/>
        <v>Acct  3 - ADP</v>
      </c>
    </row>
    <row r="2101" spans="1:4" x14ac:dyDescent="0.25">
      <c r="A2101" t="str">
        <f ca="1"/>
        <v>Rent</v>
      </c>
      <c r="B2101" s="8">
        <f ca="1"/>
        <v>46600</v>
      </c>
      <c r="C2101" s="107">
        <f ca="1"/>
        <v>27376.39</v>
      </c>
      <c r="D2101" t="str">
        <f ca="1"/>
        <v>Acct  3 - ADP</v>
      </c>
    </row>
    <row r="2102" spans="1:4" x14ac:dyDescent="0.25">
      <c r="A2102" t="str">
        <f ca="1"/>
        <v>Visa Platinum</v>
      </c>
      <c r="B2102" s="8">
        <f ca="1"/>
        <v>46602</v>
      </c>
      <c r="C2102" s="107">
        <f ca="1"/>
        <v>27376.39</v>
      </c>
      <c r="D2102" t="str">
        <f ca="1"/>
        <v>Acct  3 - ADP</v>
      </c>
    </row>
    <row r="2103" spans="1:4" x14ac:dyDescent="0.25">
      <c r="A2103" t="str">
        <f ca="1"/>
        <v>Kulo Internet</v>
      </c>
      <c r="B2103" s="8">
        <f ca="1"/>
        <v>46604</v>
      </c>
      <c r="C2103" s="107">
        <f ca="1"/>
        <v>27376.39</v>
      </c>
      <c r="D2103" t="str">
        <f ca="1"/>
        <v>Acct  3 - ADP</v>
      </c>
    </row>
    <row r="2104" spans="1:4" x14ac:dyDescent="0.25">
      <c r="A2104" t="str">
        <f ca="1"/>
        <v>Cese Phone</v>
      </c>
      <c r="B2104" s="8">
        <f ca="1"/>
        <v>46604</v>
      </c>
      <c r="C2104" s="107">
        <f ca="1"/>
        <v>27376.39</v>
      </c>
      <c r="D2104" t="str">
        <f ca="1"/>
        <v>Acct  3 - ADP</v>
      </c>
    </row>
    <row r="2105" spans="1:4" x14ac:dyDescent="0.25">
      <c r="A2105" t="str">
        <f ca="1"/>
        <v>Phone</v>
      </c>
      <c r="B2105" s="8">
        <f ca="1"/>
        <v>46604</v>
      </c>
      <c r="C2105" s="107">
        <f ca="1"/>
        <v>27376.39</v>
      </c>
      <c r="D2105" t="str">
        <f ca="1"/>
        <v>Acct  3 - ADP</v>
      </c>
    </row>
    <row r="2106" spans="1:4" x14ac:dyDescent="0.25">
      <c r="A2106" t="str">
        <f ca="1"/>
        <v>Sony</v>
      </c>
      <c r="B2106" s="8">
        <f ca="1"/>
        <v>46607</v>
      </c>
      <c r="C2106" s="107">
        <f ca="1"/>
        <v>27376.39</v>
      </c>
      <c r="D2106" t="str">
        <f ca="1"/>
        <v>Acct  3 - ADP</v>
      </c>
    </row>
    <row r="2107" spans="1:4" x14ac:dyDescent="0.25">
      <c r="A2107" t="str">
        <f ca="1"/>
        <v>Phone Insurance</v>
      </c>
      <c r="B2107" s="8">
        <f ca="1"/>
        <v>46607</v>
      </c>
      <c r="C2107" s="107">
        <f ca="1"/>
        <v>27376.39</v>
      </c>
      <c r="D2107" t="str">
        <f ca="1"/>
        <v>Acct  3 - ADP</v>
      </c>
    </row>
    <row r="2108" spans="1:4" x14ac:dyDescent="0.25">
      <c r="A2108" t="str">
        <f ca="1"/>
        <v>Amazon</v>
      </c>
      <c r="B2108" s="8">
        <f ca="1"/>
        <v>46608</v>
      </c>
      <c r="C2108" s="107">
        <f ca="1"/>
        <v>27376.39</v>
      </c>
      <c r="D2108" t="str">
        <f ca="1"/>
        <v>Acct  3 - ADP</v>
      </c>
    </row>
    <row r="2109" spans="1:4" x14ac:dyDescent="0.25">
      <c r="A2109" t="str">
        <f ca="1"/>
        <v>Viso Go</v>
      </c>
      <c r="B2109" s="8">
        <f ca="1"/>
        <v>46610</v>
      </c>
      <c r="C2109" s="107">
        <f ca="1"/>
        <v>27376.39</v>
      </c>
      <c r="D2109" t="str">
        <f ca="1"/>
        <v>Acct  3 - ADP</v>
      </c>
    </row>
    <row r="2110" spans="1:4" x14ac:dyDescent="0.25">
      <c r="A2110" t="str">
        <f ca="1"/>
        <v>Paycheck</v>
      </c>
      <c r="B2110" s="8">
        <f ca="1"/>
        <v>46612</v>
      </c>
      <c r="C2110" s="107">
        <f ca="1"/>
        <v>27376.39</v>
      </c>
      <c r="D2110" t="str">
        <f ca="1"/>
        <v>Acct  3 - ADP</v>
      </c>
    </row>
    <row r="2111" spans="1:4" x14ac:dyDescent="0.25">
      <c r="A2111" t="str">
        <f ca="1"/>
        <v>Ameritas</v>
      </c>
      <c r="B2111" s="8">
        <f ca="1"/>
        <v>46612</v>
      </c>
      <c r="C2111" s="107">
        <f ca="1"/>
        <v>27488.39</v>
      </c>
      <c r="D2111" t="str">
        <f ca="1"/>
        <v>Acct  3 - ADP</v>
      </c>
    </row>
    <row r="2112" spans="1:4" x14ac:dyDescent="0.25">
      <c r="A2112" t="str">
        <f ca="1"/>
        <v>Groceries</v>
      </c>
      <c r="B2112" s="8">
        <f ca="1"/>
        <v>46613</v>
      </c>
      <c r="C2112" s="107">
        <f ca="1"/>
        <v>27488.39</v>
      </c>
      <c r="D2112" t="str">
        <f ca="1"/>
        <v>Acct  3 - ADP</v>
      </c>
    </row>
    <row r="2113" spans="1:4" x14ac:dyDescent="0.25">
      <c r="A2113" t="str">
        <f ca="1"/>
        <v>Food &amp; Drinks</v>
      </c>
      <c r="B2113" s="8">
        <f ca="1"/>
        <v>46613</v>
      </c>
      <c r="C2113" s="107">
        <f ca="1"/>
        <v>27488.39</v>
      </c>
      <c r="D2113" t="str">
        <f ca="1"/>
        <v>Acct  3 - ADP</v>
      </c>
    </row>
    <row r="2114" spans="1:4" x14ac:dyDescent="0.25">
      <c r="A2114" t="str">
        <f ca="1"/>
        <v>Motorcycle</v>
      </c>
      <c r="B2114" s="8">
        <f ca="1"/>
        <v>46615</v>
      </c>
      <c r="C2114" s="107">
        <f ca="1"/>
        <v>27488.39</v>
      </c>
      <c r="D2114" t="str">
        <f ca="1"/>
        <v>Acct  3 - ADP</v>
      </c>
    </row>
    <row r="2115" spans="1:4" x14ac:dyDescent="0.25">
      <c r="A2115" t="str">
        <f ca="1"/>
        <v>Netflix</v>
      </c>
      <c r="B2115" s="8">
        <f ca="1"/>
        <v>46619</v>
      </c>
      <c r="C2115" s="107">
        <f ca="1"/>
        <v>27488.39</v>
      </c>
      <c r="D2115" t="str">
        <f ca="1"/>
        <v>Acct  3 - ADP</v>
      </c>
    </row>
    <row r="2116" spans="1:4" x14ac:dyDescent="0.25">
      <c r="A2116" t="str">
        <f ca="1"/>
        <v>Renters</v>
      </c>
      <c r="B2116" s="8">
        <f ca="1"/>
        <v>46620</v>
      </c>
      <c r="C2116" s="107">
        <f ca="1"/>
        <v>27488.39</v>
      </c>
      <c r="D2116" t="str">
        <f ca="1"/>
        <v>Acct  3 - ADP</v>
      </c>
    </row>
    <row r="2117" spans="1:4" x14ac:dyDescent="0.25">
      <c r="A2117" t="str">
        <f ca="1"/>
        <v>Cese Transfer</v>
      </c>
      <c r="B2117" s="8">
        <f ca="1"/>
        <v>46624</v>
      </c>
      <c r="C2117" s="107">
        <f ca="1"/>
        <v>27488.39</v>
      </c>
      <c r="D2117" t="str">
        <f ca="1"/>
        <v>Acct  3 - ADP</v>
      </c>
    </row>
    <row r="2118" spans="1:4" x14ac:dyDescent="0.25">
      <c r="A2118" t="str">
        <f ca="1"/>
        <v>Internet</v>
      </c>
      <c r="B2118" s="8">
        <f ca="1"/>
        <v>46625</v>
      </c>
      <c r="C2118" s="107">
        <f ca="1"/>
        <v>27488.39</v>
      </c>
      <c r="D2118" t="str">
        <f ca="1"/>
        <v>Acct  3 - ADP</v>
      </c>
    </row>
    <row r="2119" spans="1:4" x14ac:dyDescent="0.25">
      <c r="A2119" t="str">
        <f ca="1"/>
        <v>Windsurf</v>
      </c>
      <c r="B2119" s="8">
        <f ca="1"/>
        <v>46625</v>
      </c>
      <c r="C2119" s="107">
        <f ca="1"/>
        <v>27488.39</v>
      </c>
      <c r="D2119" t="str">
        <f ca="1"/>
        <v>Acct  3 - ADP</v>
      </c>
    </row>
    <row r="2120" spans="1:4" x14ac:dyDescent="0.25">
      <c r="A2120" t="str">
        <f ca="1"/>
        <v>Paycheck</v>
      </c>
      <c r="B2120" s="8">
        <f ca="1"/>
        <v>46626</v>
      </c>
      <c r="C2120" s="107">
        <f ca="1"/>
        <v>27488.39</v>
      </c>
      <c r="D2120" t="str">
        <f ca="1"/>
        <v>Acct  3 - ADP</v>
      </c>
    </row>
    <row r="2121" spans="1:4" x14ac:dyDescent="0.25">
      <c r="A2121" t="str">
        <f ca="1"/>
        <v>Ameritas</v>
      </c>
      <c r="B2121" s="8">
        <f ca="1"/>
        <v>46626</v>
      </c>
      <c r="C2121" s="107">
        <f ca="1"/>
        <v>27600.39</v>
      </c>
      <c r="D2121" t="str">
        <f ca="1"/>
        <v>Acct  3 - ADP</v>
      </c>
    </row>
    <row r="2122" spans="1:4" x14ac:dyDescent="0.25">
      <c r="A2122" t="str">
        <f ca="1"/>
        <v>Tidal</v>
      </c>
      <c r="B2122" s="8">
        <f ca="1"/>
        <v>46626</v>
      </c>
      <c r="C2122" s="107">
        <f ca="1"/>
        <v>27600.39</v>
      </c>
      <c r="D2122" t="str">
        <f ca="1"/>
        <v>Acct  3 - ADP</v>
      </c>
    </row>
    <row r="2123" spans="1:4" x14ac:dyDescent="0.25">
      <c r="A2123" t="str">
        <f ca="1"/>
        <v>Costco Citi</v>
      </c>
      <c r="B2123" s="8">
        <f ca="1"/>
        <v>46627</v>
      </c>
      <c r="C2123" s="107">
        <f ca="1"/>
        <v>27600.39</v>
      </c>
      <c r="D2123" t="str">
        <f ca="1"/>
        <v>Acct  3 - ADP</v>
      </c>
    </row>
    <row r="2124" spans="1:4" x14ac:dyDescent="0.25">
      <c r="A2124" t="str">
        <f ca="1"/>
        <v>Kulo Transfer</v>
      </c>
      <c r="B2124" s="8">
        <f ca="1"/>
        <v>46627</v>
      </c>
      <c r="C2124" s="107">
        <f ca="1"/>
        <v>27600.39</v>
      </c>
      <c r="D2124" t="str">
        <f ca="1"/>
        <v>Acct  3 - ADP</v>
      </c>
    </row>
    <row r="2125" spans="1:4" x14ac:dyDescent="0.25">
      <c r="A2125" t="str">
        <f ca="1"/>
        <v>Kulo SDGE</v>
      </c>
      <c r="B2125" s="8">
        <f ca="1"/>
        <v>46627</v>
      </c>
      <c r="C2125" s="107">
        <f ca="1"/>
        <v>27600.39</v>
      </c>
      <c r="D2125" t="str">
        <f ca="1"/>
        <v>Acct  3 - ADP</v>
      </c>
    </row>
    <row r="2126" spans="1:4" x14ac:dyDescent="0.25">
      <c r="A2126" t="str">
        <f ca="1"/>
        <v>Groceries</v>
      </c>
      <c r="B2126" s="8">
        <f ca="1"/>
        <v>46627</v>
      </c>
      <c r="C2126" s="107">
        <f ca="1"/>
        <v>27600.39</v>
      </c>
      <c r="D2126" t="str">
        <f ca="1"/>
        <v>Acct  3 - ADP</v>
      </c>
    </row>
    <row r="2127" spans="1:4" x14ac:dyDescent="0.25">
      <c r="A2127" t="str">
        <f ca="1"/>
        <v>Food &amp; Drinks</v>
      </c>
      <c r="B2127" s="8">
        <f ca="1"/>
        <v>46627</v>
      </c>
      <c r="C2127" s="107">
        <f ca="1"/>
        <v>27600.39</v>
      </c>
      <c r="D2127" t="str">
        <f ca="1"/>
        <v>Acct  3 - ADP</v>
      </c>
    </row>
    <row r="2128" spans="1:4" x14ac:dyDescent="0.25">
      <c r="A2128" t="str">
        <f ca="1"/>
        <v>SDGE</v>
      </c>
      <c r="B2128" s="8">
        <f ca="1"/>
        <v>46627</v>
      </c>
      <c r="C2128" s="107">
        <f ca="1"/>
        <v>27600.39</v>
      </c>
      <c r="D2128" t="str">
        <f ca="1"/>
        <v>Acct  3 - ADP</v>
      </c>
    </row>
    <row r="2129" spans="1:4" x14ac:dyDescent="0.25">
      <c r="A2129" t="str">
        <f ca="1"/>
        <v>Prime Ad-Free</v>
      </c>
      <c r="B2129" s="8">
        <f ca="1"/>
        <v>46627</v>
      </c>
      <c r="C2129" s="107">
        <f ca="1"/>
        <v>27600.39</v>
      </c>
      <c r="D2129" t="str">
        <f ca="1"/>
        <v>Acct  3 - ADP</v>
      </c>
    </row>
    <row r="2130" spans="1:4" x14ac:dyDescent="0.25">
      <c r="A2130" t="str">
        <f ca="1"/>
        <v>Disability</v>
      </c>
      <c r="B2130" s="8">
        <f ca="1"/>
        <v>46631</v>
      </c>
      <c r="C2130" s="107">
        <f ca="1"/>
        <v>27600.39</v>
      </c>
      <c r="D2130" t="str">
        <f ca="1"/>
        <v>Acct  3 - ADP</v>
      </c>
    </row>
    <row r="2131" spans="1:4" x14ac:dyDescent="0.25">
      <c r="A2131" t="str">
        <f ca="1"/>
        <v>Kulo Rent</v>
      </c>
      <c r="B2131" s="8">
        <f ca="1"/>
        <v>46631</v>
      </c>
      <c r="C2131" s="107">
        <f ca="1"/>
        <v>27600.39</v>
      </c>
      <c r="D2131" t="str">
        <f ca="1"/>
        <v>Acct  3 - ADP</v>
      </c>
    </row>
    <row r="2132" spans="1:4" x14ac:dyDescent="0.25">
      <c r="A2132" t="str">
        <f ca="1"/>
        <v>Rent</v>
      </c>
      <c r="B2132" s="8">
        <f ca="1"/>
        <v>46631</v>
      </c>
      <c r="C2132" s="107">
        <f ca="1"/>
        <v>27600.39</v>
      </c>
      <c r="D2132" t="str">
        <f ca="1"/>
        <v>Acct  3 - ADP</v>
      </c>
    </row>
    <row r="2133" spans="1:4" x14ac:dyDescent="0.25">
      <c r="A2133" t="str">
        <f ca="1"/>
        <v>Visa Platinum</v>
      </c>
      <c r="B2133" s="8">
        <f ca="1"/>
        <v>46633</v>
      </c>
      <c r="C2133" s="107">
        <f ca="1"/>
        <v>27600.39</v>
      </c>
      <c r="D2133" t="str">
        <f ca="1"/>
        <v>Acct  3 - ADP</v>
      </c>
    </row>
    <row r="2134" spans="1:4" x14ac:dyDescent="0.25">
      <c r="A2134" t="str">
        <f ca="1"/>
        <v>Kulo Internet</v>
      </c>
      <c r="B2134" s="8">
        <f ca="1"/>
        <v>46635</v>
      </c>
      <c r="C2134" s="107">
        <f ca="1"/>
        <v>27600.39</v>
      </c>
      <c r="D2134" t="str">
        <f ca="1"/>
        <v>Acct  3 - ADP</v>
      </c>
    </row>
    <row r="2135" spans="1:4" x14ac:dyDescent="0.25">
      <c r="A2135" t="str">
        <f ca="1"/>
        <v>Cese Phone</v>
      </c>
      <c r="B2135" s="8">
        <f ca="1"/>
        <v>46635</v>
      </c>
      <c r="C2135" s="107">
        <f ca="1"/>
        <v>27600.39</v>
      </c>
      <c r="D2135" t="str">
        <f ca="1"/>
        <v>Acct  3 - ADP</v>
      </c>
    </row>
    <row r="2136" spans="1:4" x14ac:dyDescent="0.25">
      <c r="A2136" t="str">
        <f ca="1"/>
        <v>Phone</v>
      </c>
      <c r="B2136" s="8">
        <f ca="1"/>
        <v>46635</v>
      </c>
      <c r="C2136" s="107">
        <f ca="1"/>
        <v>27600.39</v>
      </c>
      <c r="D2136" t="str">
        <f ca="1"/>
        <v>Acct  3 - ADP</v>
      </c>
    </row>
    <row r="2137" spans="1:4" x14ac:dyDescent="0.25">
      <c r="A2137" t="str">
        <f ca="1"/>
        <v>Sony</v>
      </c>
      <c r="B2137" s="8">
        <f ca="1"/>
        <v>46638</v>
      </c>
      <c r="C2137" s="107">
        <f ca="1"/>
        <v>27600.39</v>
      </c>
      <c r="D2137" t="str">
        <f ca="1"/>
        <v>Acct  3 - ADP</v>
      </c>
    </row>
    <row r="2138" spans="1:4" x14ac:dyDescent="0.25">
      <c r="A2138" t="str">
        <f ca="1"/>
        <v>Phone Insurance</v>
      </c>
      <c r="B2138" s="8">
        <f ca="1"/>
        <v>46638</v>
      </c>
      <c r="C2138" s="107">
        <f ca="1"/>
        <v>27600.39</v>
      </c>
      <c r="D2138" t="str">
        <f ca="1"/>
        <v>Acct  3 - ADP</v>
      </c>
    </row>
    <row r="2139" spans="1:4" x14ac:dyDescent="0.25">
      <c r="A2139" t="str">
        <f ca="1"/>
        <v>Amazon</v>
      </c>
      <c r="B2139" s="8">
        <f ca="1"/>
        <v>46639</v>
      </c>
      <c r="C2139" s="107">
        <f ca="1"/>
        <v>27600.39</v>
      </c>
      <c r="D2139" t="str">
        <f ca="1"/>
        <v>Acct  3 - ADP</v>
      </c>
    </row>
    <row r="2140" spans="1:4" x14ac:dyDescent="0.25">
      <c r="A2140" t="str">
        <f ca="1"/>
        <v>Paycheck</v>
      </c>
      <c r="B2140" s="8">
        <f ca="1"/>
        <v>46640</v>
      </c>
      <c r="C2140" s="107">
        <f ca="1"/>
        <v>27600.39</v>
      </c>
      <c r="D2140" t="str">
        <f ca="1"/>
        <v>Acct  3 - ADP</v>
      </c>
    </row>
    <row r="2141" spans="1:4" x14ac:dyDescent="0.25">
      <c r="A2141" t="str">
        <f ca="1"/>
        <v>Ameritas</v>
      </c>
      <c r="B2141" s="8">
        <f ca="1"/>
        <v>46640</v>
      </c>
      <c r="C2141" s="107">
        <f ca="1"/>
        <v>27712.39</v>
      </c>
      <c r="D2141" t="str">
        <f ca="1"/>
        <v>Acct  3 - ADP</v>
      </c>
    </row>
    <row r="2142" spans="1:4" x14ac:dyDescent="0.25">
      <c r="A2142" t="str">
        <f ca="1"/>
        <v>Viso Go</v>
      </c>
      <c r="B2142" s="8">
        <f ca="1"/>
        <v>46641</v>
      </c>
      <c r="C2142" s="107">
        <f ca="1"/>
        <v>27712.39</v>
      </c>
      <c r="D2142" t="str">
        <f ca="1"/>
        <v>Acct  3 - ADP</v>
      </c>
    </row>
    <row r="2143" spans="1:4" x14ac:dyDescent="0.25">
      <c r="A2143" t="str">
        <f ca="1"/>
        <v>Groceries</v>
      </c>
      <c r="B2143" s="8">
        <f ca="1"/>
        <v>46641</v>
      </c>
      <c r="C2143" s="107">
        <f ca="1"/>
        <v>27712.39</v>
      </c>
      <c r="D2143" t="str">
        <f ca="1"/>
        <v>Acct  3 - ADP</v>
      </c>
    </row>
    <row r="2144" spans="1:4" x14ac:dyDescent="0.25">
      <c r="A2144" t="str">
        <f ca="1"/>
        <v>Food &amp; Drinks</v>
      </c>
      <c r="B2144" s="8">
        <f ca="1"/>
        <v>46641</v>
      </c>
      <c r="C2144" s="107">
        <f ca="1"/>
        <v>27712.39</v>
      </c>
      <c r="D2144" t="str">
        <f ca="1"/>
        <v>Acct  3 - ADP</v>
      </c>
    </row>
    <row r="2145" spans="1:4" x14ac:dyDescent="0.25">
      <c r="A2145" t="str">
        <f ca="1"/>
        <v>Motorcycle</v>
      </c>
      <c r="B2145" s="8">
        <f ca="1"/>
        <v>46646</v>
      </c>
      <c r="C2145" s="107">
        <f ca="1"/>
        <v>27712.39</v>
      </c>
      <c r="D2145" t="str">
        <f ca="1"/>
        <v>Acct  3 - ADP</v>
      </c>
    </row>
    <row r="2146" spans="1:4" x14ac:dyDescent="0.25">
      <c r="A2146" t="str">
        <f ca="1"/>
        <v>Netflix</v>
      </c>
      <c r="B2146" s="8">
        <f ca="1"/>
        <v>46650</v>
      </c>
      <c r="C2146" s="107">
        <f ca="1"/>
        <v>27712.39</v>
      </c>
      <c r="D2146" t="str">
        <f ca="1"/>
        <v>Acct  3 - ADP</v>
      </c>
    </row>
    <row r="2147" spans="1:4" x14ac:dyDescent="0.25">
      <c r="A2147" t="str">
        <f ca="1"/>
        <v>Renters</v>
      </c>
      <c r="B2147" s="8">
        <f ca="1"/>
        <v>46651</v>
      </c>
      <c r="C2147" s="107">
        <f ca="1"/>
        <v>27712.39</v>
      </c>
      <c r="D2147" t="str">
        <f ca="1"/>
        <v>Acct  3 - ADP</v>
      </c>
    </row>
    <row r="2148" spans="1:4" x14ac:dyDescent="0.25">
      <c r="A2148" t="str">
        <f ca="1"/>
        <v>Paycheck</v>
      </c>
      <c r="B2148" s="8">
        <f ca="1"/>
        <v>46654</v>
      </c>
      <c r="C2148" s="107">
        <f ca="1"/>
        <v>27712.39</v>
      </c>
      <c r="D2148" t="str">
        <f ca="1"/>
        <v>Acct  3 - ADP</v>
      </c>
    </row>
    <row r="2149" spans="1:4" x14ac:dyDescent="0.25">
      <c r="A2149" t="str">
        <f ca="1"/>
        <v>Ameritas</v>
      </c>
      <c r="B2149" s="8">
        <f ca="1"/>
        <v>46654</v>
      </c>
      <c r="C2149" s="107">
        <f ca="1"/>
        <v>27824.39</v>
      </c>
      <c r="D2149" t="str">
        <f ca="1"/>
        <v>Acct  3 - ADP</v>
      </c>
    </row>
    <row r="2150" spans="1:4" x14ac:dyDescent="0.25">
      <c r="A2150" t="str">
        <f ca="1"/>
        <v>Cese Transfer</v>
      </c>
      <c r="B2150" s="8">
        <f ca="1"/>
        <v>46655</v>
      </c>
      <c r="C2150" s="107">
        <f ca="1"/>
        <v>27824.39</v>
      </c>
      <c r="D2150" t="str">
        <f ca="1"/>
        <v>Acct  3 - ADP</v>
      </c>
    </row>
    <row r="2151" spans="1:4" x14ac:dyDescent="0.25">
      <c r="A2151" t="str">
        <f ca="1"/>
        <v>Groceries</v>
      </c>
      <c r="B2151" s="8">
        <f ca="1"/>
        <v>46655</v>
      </c>
      <c r="C2151" s="107">
        <f ca="1"/>
        <v>27824.39</v>
      </c>
      <c r="D2151" t="str">
        <f ca="1"/>
        <v>Acct  3 - ADP</v>
      </c>
    </row>
    <row r="2152" spans="1:4" x14ac:dyDescent="0.25">
      <c r="A2152" t="str">
        <f ca="1"/>
        <v>Food &amp; Drinks</v>
      </c>
      <c r="B2152" s="8">
        <f ca="1"/>
        <v>46655</v>
      </c>
      <c r="C2152" s="107">
        <f ca="1"/>
        <v>27824.39</v>
      </c>
      <c r="D2152" t="str">
        <f ca="1"/>
        <v>Acct  3 - ADP</v>
      </c>
    </row>
    <row r="2153" spans="1:4" x14ac:dyDescent="0.25">
      <c r="A2153" t="str">
        <f ca="1"/>
        <v>Internet</v>
      </c>
      <c r="B2153" s="8">
        <f ca="1"/>
        <v>46656</v>
      </c>
      <c r="C2153" s="107">
        <f ca="1"/>
        <v>27824.39</v>
      </c>
      <c r="D2153" t="str">
        <f ca="1"/>
        <v>Acct  3 - ADP</v>
      </c>
    </row>
    <row r="2154" spans="1:4" x14ac:dyDescent="0.25">
      <c r="A2154" t="str">
        <f ca="1"/>
        <v>Windsurf</v>
      </c>
      <c r="B2154" s="8">
        <f ca="1"/>
        <v>46656</v>
      </c>
      <c r="C2154" s="107">
        <f ca="1"/>
        <v>27824.39</v>
      </c>
      <c r="D2154" t="str">
        <f ca="1"/>
        <v>Acct  3 - ADP</v>
      </c>
    </row>
    <row r="2155" spans="1:4" x14ac:dyDescent="0.25">
      <c r="A2155" t="str">
        <f ca="1"/>
        <v>Tidal</v>
      </c>
      <c r="B2155" s="8">
        <f ca="1"/>
        <v>46657</v>
      </c>
      <c r="C2155" s="107">
        <f ca="1"/>
        <v>27824.39</v>
      </c>
      <c r="D2155" t="str">
        <f ca="1"/>
        <v>Acct  3 - ADP</v>
      </c>
    </row>
    <row r="2156" spans="1:4" x14ac:dyDescent="0.25">
      <c r="A2156" t="str">
        <f ca="1"/>
        <v>Costco Citi</v>
      </c>
      <c r="B2156" s="8">
        <f ca="1"/>
        <v>46658</v>
      </c>
      <c r="C2156" s="107">
        <f ca="1"/>
        <v>27824.39</v>
      </c>
      <c r="D2156" t="str">
        <f ca="1"/>
        <v>Acct  3 - ADP</v>
      </c>
    </row>
    <row r="2157" spans="1:4" x14ac:dyDescent="0.25">
      <c r="A2157" t="str">
        <f ca="1"/>
        <v>Kulo Transfer</v>
      </c>
      <c r="B2157" s="8">
        <f ca="1"/>
        <v>46658</v>
      </c>
      <c r="C2157" s="107">
        <f ca="1"/>
        <v>27824.39</v>
      </c>
      <c r="D2157" t="str">
        <f ca="1"/>
        <v>Acct  3 - ADP</v>
      </c>
    </row>
    <row r="2158" spans="1:4" x14ac:dyDescent="0.25">
      <c r="A2158" t="str">
        <f ca="1"/>
        <v>Kulo SDGE</v>
      </c>
      <c r="B2158" s="8">
        <f ca="1"/>
        <v>46658</v>
      </c>
      <c r="C2158" s="107">
        <f ca="1"/>
        <v>27824.39</v>
      </c>
      <c r="D2158" t="str">
        <f ca="1"/>
        <v>Acct  3 - ADP</v>
      </c>
    </row>
    <row r="2159" spans="1:4" x14ac:dyDescent="0.25">
      <c r="A2159" t="str">
        <f ca="1"/>
        <v>SDGE</v>
      </c>
      <c r="B2159" s="8">
        <f ca="1"/>
        <v>46658</v>
      </c>
      <c r="C2159" s="107">
        <f ca="1"/>
        <v>27824.39</v>
      </c>
      <c r="D2159" t="str">
        <f ca="1"/>
        <v>Acct  3 - ADP</v>
      </c>
    </row>
    <row r="2160" spans="1:4" x14ac:dyDescent="0.25">
      <c r="A2160" t="str">
        <f ca="1"/>
        <v>Prime Ad-Free</v>
      </c>
      <c r="B2160" s="8">
        <f ca="1"/>
        <v>46658</v>
      </c>
      <c r="C2160" s="107">
        <f ca="1"/>
        <v>27824.39</v>
      </c>
      <c r="D2160" t="str">
        <f ca="1"/>
        <v>Acct  3 - ADP</v>
      </c>
    </row>
    <row r="2161" spans="1:4" x14ac:dyDescent="0.25">
      <c r="A2161" t="str">
        <f ca="1"/>
        <v>Disability</v>
      </c>
      <c r="B2161" s="8">
        <f ca="1"/>
        <v>46661</v>
      </c>
      <c r="C2161" s="107">
        <f ca="1"/>
        <v>27824.39</v>
      </c>
      <c r="D2161" t="str">
        <f ca="1"/>
        <v>Acct  3 - ADP</v>
      </c>
    </row>
    <row r="2162" spans="1:4" x14ac:dyDescent="0.25">
      <c r="A2162" t="str">
        <f ca="1"/>
        <v>Kulo Rent</v>
      </c>
      <c r="B2162" s="8">
        <f ca="1"/>
        <v>46661</v>
      </c>
      <c r="C2162" s="107">
        <f ca="1"/>
        <v>27824.39</v>
      </c>
      <c r="D2162" t="str">
        <f ca="1"/>
        <v>Acct  3 - ADP</v>
      </c>
    </row>
    <row r="2163" spans="1:4" x14ac:dyDescent="0.25">
      <c r="A2163" t="str">
        <f ca="1"/>
        <v>Rent</v>
      </c>
      <c r="B2163" s="8">
        <f ca="1"/>
        <v>46661</v>
      </c>
      <c r="C2163" s="107">
        <f ca="1"/>
        <v>27824.39</v>
      </c>
      <c r="D2163" t="str">
        <f ca="1"/>
        <v>Acct  3 - ADP</v>
      </c>
    </row>
    <row r="2164" spans="1:4" x14ac:dyDescent="0.25">
      <c r="A2164" t="str">
        <f ca="1"/>
        <v>Visa Platinum</v>
      </c>
      <c r="B2164" s="8">
        <f ca="1"/>
        <v>46663</v>
      </c>
      <c r="C2164" s="107">
        <f ca="1"/>
        <v>27824.39</v>
      </c>
      <c r="D2164" t="str">
        <f ca="1"/>
        <v>Acct  3 - ADP</v>
      </c>
    </row>
    <row r="2165" spans="1:4" x14ac:dyDescent="0.25">
      <c r="A2165" t="str">
        <f ca="1"/>
        <v>Kulo Internet</v>
      </c>
      <c r="B2165" s="8">
        <f ca="1"/>
        <v>46665</v>
      </c>
      <c r="C2165" s="107">
        <f ca="1"/>
        <v>27824.39</v>
      </c>
      <c r="D2165" t="str">
        <f ca="1"/>
        <v>Acct  3 - ADP</v>
      </c>
    </row>
    <row r="2166" spans="1:4" x14ac:dyDescent="0.25">
      <c r="A2166" t="str">
        <f ca="1"/>
        <v>Cese Phone</v>
      </c>
      <c r="B2166" s="8">
        <f ca="1"/>
        <v>46665</v>
      </c>
      <c r="C2166" s="107">
        <f ca="1"/>
        <v>27824.39</v>
      </c>
      <c r="D2166" t="str">
        <f ca="1"/>
        <v>Acct  3 - ADP</v>
      </c>
    </row>
    <row r="2167" spans="1:4" x14ac:dyDescent="0.25">
      <c r="A2167" t="str">
        <f ca="1"/>
        <v>Phone</v>
      </c>
      <c r="B2167" s="8">
        <f ca="1"/>
        <v>46665</v>
      </c>
      <c r="C2167" s="107">
        <f ca="1"/>
        <v>27824.39</v>
      </c>
      <c r="D2167" t="str">
        <f ca="1"/>
        <v>Acct  3 - ADP</v>
      </c>
    </row>
    <row r="2168" spans="1:4" x14ac:dyDescent="0.25">
      <c r="A2168" t="str">
        <f ca="1"/>
        <v>Paycheck</v>
      </c>
      <c r="B2168" s="8">
        <f ca="1"/>
        <v>46668</v>
      </c>
      <c r="C2168" s="107">
        <f ca="1"/>
        <v>27824.39</v>
      </c>
      <c r="D2168" t="str">
        <f ca="1"/>
        <v>Acct  3 - ADP</v>
      </c>
    </row>
    <row r="2169" spans="1:4" x14ac:dyDescent="0.25">
      <c r="A2169" t="str">
        <f ca="1"/>
        <v>Ameritas</v>
      </c>
      <c r="B2169" s="8">
        <f ca="1"/>
        <v>46668</v>
      </c>
      <c r="C2169" s="107">
        <f ca="1"/>
        <v>27936.39</v>
      </c>
      <c r="D2169" t="str">
        <f ca="1"/>
        <v>Acct  3 - ADP</v>
      </c>
    </row>
    <row r="2170" spans="1:4" x14ac:dyDescent="0.25">
      <c r="A2170" t="str">
        <f ca="1"/>
        <v>Sony</v>
      </c>
      <c r="B2170" s="8">
        <f ca="1"/>
        <v>46668</v>
      </c>
      <c r="C2170" s="107">
        <f ca="1"/>
        <v>27936.39</v>
      </c>
      <c r="D2170" t="str">
        <f ca="1"/>
        <v>Acct  3 - ADP</v>
      </c>
    </row>
    <row r="2171" spans="1:4" x14ac:dyDescent="0.25">
      <c r="A2171" t="str">
        <f ca="1"/>
        <v>Phone Insurance</v>
      </c>
      <c r="B2171" s="8">
        <f ca="1"/>
        <v>46668</v>
      </c>
      <c r="C2171" s="107">
        <f ca="1"/>
        <v>27936.39</v>
      </c>
      <c r="D2171" t="str">
        <f ca="1"/>
        <v>Acct  3 - ADP</v>
      </c>
    </row>
    <row r="2172" spans="1:4" x14ac:dyDescent="0.25">
      <c r="A2172" t="str">
        <f ca="1"/>
        <v>Groceries</v>
      </c>
      <c r="B2172" s="8">
        <f ca="1"/>
        <v>46669</v>
      </c>
      <c r="C2172" s="107">
        <f ca="1"/>
        <v>27936.39</v>
      </c>
      <c r="D2172" t="str">
        <f ca="1"/>
        <v>Acct  3 - ADP</v>
      </c>
    </row>
    <row r="2173" spans="1:4" x14ac:dyDescent="0.25">
      <c r="A2173" t="str">
        <f ca="1"/>
        <v>Food &amp; Drinks</v>
      </c>
      <c r="B2173" s="8">
        <f ca="1"/>
        <v>46669</v>
      </c>
      <c r="C2173" s="107">
        <f ca="1"/>
        <v>27936.39</v>
      </c>
      <c r="D2173" t="str">
        <f ca="1"/>
        <v>Acct  3 - ADP</v>
      </c>
    </row>
    <row r="2174" spans="1:4" x14ac:dyDescent="0.25">
      <c r="A2174" t="str">
        <f ca="1"/>
        <v>Amazon</v>
      </c>
      <c r="B2174" s="8">
        <f ca="1"/>
        <v>46669</v>
      </c>
      <c r="C2174" s="107">
        <f ca="1"/>
        <v>27936.39</v>
      </c>
      <c r="D2174" t="str">
        <f ca="1"/>
        <v>Acct  3 - ADP</v>
      </c>
    </row>
    <row r="2175" spans="1:4" x14ac:dyDescent="0.25">
      <c r="A2175" t="str">
        <f ca="1"/>
        <v>Viso Go</v>
      </c>
      <c r="B2175" s="8">
        <f ca="1"/>
        <v>46671</v>
      </c>
      <c r="C2175" s="107">
        <f ca="1"/>
        <v>27936.39</v>
      </c>
      <c r="D2175" t="str">
        <f ca="1"/>
        <v>Acct  3 - ADP</v>
      </c>
    </row>
    <row r="2176" spans="1:4" x14ac:dyDescent="0.25">
      <c r="A2176" t="str">
        <f ca="1"/>
        <v>Motorcycle</v>
      </c>
      <c r="B2176" s="8">
        <f ca="1"/>
        <v>46676</v>
      </c>
      <c r="C2176" s="107">
        <f ca="1"/>
        <v>27936.39</v>
      </c>
      <c r="D2176" t="str">
        <f ca="1"/>
        <v>Acct  3 - ADP</v>
      </c>
    </row>
    <row r="2177" spans="1:4" x14ac:dyDescent="0.25">
      <c r="A2177" t="str">
        <f ca="1"/>
        <v>Netflix</v>
      </c>
      <c r="B2177" s="8">
        <f ca="1"/>
        <v>46680</v>
      </c>
      <c r="C2177" s="107">
        <f ca="1"/>
        <v>27936.39</v>
      </c>
      <c r="D2177" t="str">
        <f ca="1"/>
        <v>Acct  3 - ADP</v>
      </c>
    </row>
    <row r="2178" spans="1:4" x14ac:dyDescent="0.25">
      <c r="A2178" t="str">
        <f ca="1"/>
        <v>Renters</v>
      </c>
      <c r="B2178" s="8">
        <f ca="1"/>
        <v>46681</v>
      </c>
      <c r="C2178" s="107">
        <f ca="1"/>
        <v>27936.39</v>
      </c>
      <c r="D2178" t="str">
        <f ca="1"/>
        <v>Acct  3 - ADP</v>
      </c>
    </row>
    <row r="2179" spans="1:4" x14ac:dyDescent="0.25">
      <c r="A2179" t="str">
        <f ca="1"/>
        <v>Paycheck</v>
      </c>
      <c r="B2179" s="8">
        <f ca="1"/>
        <v>46682</v>
      </c>
      <c r="C2179" s="107">
        <f ca="1"/>
        <v>27936.39</v>
      </c>
      <c r="D2179" t="str">
        <f ca="1"/>
        <v>Acct  3 - ADP</v>
      </c>
    </row>
    <row r="2180" spans="1:4" x14ac:dyDescent="0.25">
      <c r="A2180" t="str">
        <f ca="1"/>
        <v>Ameritas</v>
      </c>
      <c r="B2180" s="8">
        <f ca="1"/>
        <v>46682</v>
      </c>
      <c r="C2180" s="107">
        <f ca="1"/>
        <v>28048.39</v>
      </c>
      <c r="D2180" t="str">
        <f ca="1"/>
        <v>Acct  3 - ADP</v>
      </c>
    </row>
    <row r="2181" spans="1:4" x14ac:dyDescent="0.25">
      <c r="A2181" t="str">
        <f ca="1"/>
        <v>Groceries</v>
      </c>
      <c r="B2181" s="8">
        <f ca="1"/>
        <v>46683</v>
      </c>
      <c r="C2181" s="107">
        <f ca="1"/>
        <v>28048.39</v>
      </c>
      <c r="D2181" t="str">
        <f ca="1"/>
        <v>Acct  3 - ADP</v>
      </c>
    </row>
    <row r="2182" spans="1:4" x14ac:dyDescent="0.25">
      <c r="A2182" t="str">
        <f ca="1"/>
        <v>Food &amp; Drinks</v>
      </c>
      <c r="B2182" s="8">
        <f ca="1"/>
        <v>46683</v>
      </c>
      <c r="C2182" s="107">
        <f ca="1"/>
        <v>28048.39</v>
      </c>
      <c r="D2182" t="str">
        <f ca="1"/>
        <v>Acct  3 - ADP</v>
      </c>
    </row>
    <row r="2183" spans="1:4" x14ac:dyDescent="0.25">
      <c r="A2183" t="str">
        <f ca="1"/>
        <v>Cese Transfer</v>
      </c>
      <c r="B2183" s="8">
        <f ca="1"/>
        <v>46685</v>
      </c>
      <c r="C2183" s="107">
        <f ca="1"/>
        <v>28048.39</v>
      </c>
      <c r="D2183" t="str">
        <f ca="1"/>
        <v>Acct  3 - ADP</v>
      </c>
    </row>
    <row r="2184" spans="1:4" x14ac:dyDescent="0.25">
      <c r="A2184" t="str">
        <f ca="1"/>
        <v>Internet</v>
      </c>
      <c r="B2184" s="8">
        <f ca="1"/>
        <v>46686</v>
      </c>
      <c r="C2184" s="107">
        <f ca="1"/>
        <v>28048.39</v>
      </c>
      <c r="D2184" t="str">
        <f ca="1"/>
        <v>Acct  3 - ADP</v>
      </c>
    </row>
    <row r="2185" spans="1:4" x14ac:dyDescent="0.25">
      <c r="A2185" t="str">
        <f ca="1"/>
        <v>Windsurf</v>
      </c>
      <c r="B2185" s="8">
        <f ca="1"/>
        <v>46686</v>
      </c>
      <c r="C2185" s="107">
        <f ca="1"/>
        <v>28048.39</v>
      </c>
      <c r="D2185" t="str">
        <f ca="1"/>
        <v>Acct  3 - ADP</v>
      </c>
    </row>
    <row r="2186" spans="1:4" x14ac:dyDescent="0.25">
      <c r="A2186" t="str">
        <f ca="1"/>
        <v>Tidal</v>
      </c>
      <c r="B2186" s="8">
        <f ca="1"/>
        <v>46687</v>
      </c>
      <c r="C2186" s="107">
        <f ca="1"/>
        <v>28048.39</v>
      </c>
      <c r="D2186" t="str">
        <f ca="1"/>
        <v>Acct  3 - ADP</v>
      </c>
    </row>
    <row r="2187" spans="1:4" x14ac:dyDescent="0.25">
      <c r="A2187" t="str">
        <f ca="1"/>
        <v>Costco Citi</v>
      </c>
      <c r="B2187" s="8">
        <f ca="1"/>
        <v>46688</v>
      </c>
      <c r="C2187" s="107">
        <f ca="1"/>
        <v>28048.39</v>
      </c>
      <c r="D2187" t="str">
        <f ca="1"/>
        <v>Acct  3 - ADP</v>
      </c>
    </row>
    <row r="2188" spans="1:4" x14ac:dyDescent="0.25">
      <c r="A2188" t="str">
        <f ca="1"/>
        <v>Kulo Transfer</v>
      </c>
      <c r="B2188" s="8">
        <f ca="1"/>
        <v>46688</v>
      </c>
      <c r="C2188" s="107">
        <f ca="1"/>
        <v>28048.39</v>
      </c>
      <c r="D2188" t="str">
        <f ca="1"/>
        <v>Acct  3 - ADP</v>
      </c>
    </row>
    <row r="2189" spans="1:4" x14ac:dyDescent="0.25">
      <c r="A2189" t="str">
        <f ca="1"/>
        <v>Kulo SDGE</v>
      </c>
      <c r="B2189" s="8">
        <f ca="1"/>
        <v>46688</v>
      </c>
      <c r="C2189" s="107">
        <f ca="1"/>
        <v>28048.39</v>
      </c>
      <c r="D2189" t="str">
        <f ca="1"/>
        <v>Acct  3 - ADP</v>
      </c>
    </row>
    <row r="2190" spans="1:4" x14ac:dyDescent="0.25">
      <c r="A2190" t="str">
        <f ca="1"/>
        <v>SDGE</v>
      </c>
      <c r="B2190" s="8">
        <f ca="1"/>
        <v>46688</v>
      </c>
      <c r="C2190" s="107">
        <f ca="1"/>
        <v>28048.39</v>
      </c>
      <c r="D2190" t="str">
        <f ca="1"/>
        <v>Acct  3 - ADP</v>
      </c>
    </row>
    <row r="2191" spans="1:4" x14ac:dyDescent="0.25">
      <c r="A2191" t="str">
        <f ca="1"/>
        <v>Prime Ad-Free</v>
      </c>
      <c r="B2191" s="8">
        <f ca="1"/>
        <v>46688</v>
      </c>
      <c r="C2191" s="107">
        <f ca="1"/>
        <v>28048.39</v>
      </c>
      <c r="D2191" t="str">
        <f ca="1"/>
        <v>Acct  3 - ADP</v>
      </c>
    </row>
    <row r="2192" spans="1:4" x14ac:dyDescent="0.25">
      <c r="A2192" t="str">
        <f ca="1"/>
        <v>Disability</v>
      </c>
      <c r="B2192" s="8">
        <f ca="1"/>
        <v>46692</v>
      </c>
      <c r="C2192" s="107">
        <f ca="1"/>
        <v>28048.39</v>
      </c>
      <c r="D2192" t="str">
        <f ca="1"/>
        <v>Acct  3 - ADP</v>
      </c>
    </row>
    <row r="2193" spans="1:4" x14ac:dyDescent="0.25">
      <c r="A2193" t="str">
        <f ca="1"/>
        <v>Kulo Rent</v>
      </c>
      <c r="B2193" s="8">
        <f ca="1"/>
        <v>46692</v>
      </c>
      <c r="C2193" s="107">
        <f ca="1"/>
        <v>28048.39</v>
      </c>
      <c r="D2193" t="str">
        <f ca="1"/>
        <v>Acct  3 - ADP</v>
      </c>
    </row>
    <row r="2194" spans="1:4" x14ac:dyDescent="0.25">
      <c r="A2194" t="str">
        <f ca="1"/>
        <v>Rent</v>
      </c>
      <c r="B2194" s="8">
        <f ca="1"/>
        <v>46692</v>
      </c>
      <c r="C2194" s="107">
        <f ca="1"/>
        <v>28048.39</v>
      </c>
      <c r="D2194" t="str">
        <f ca="1"/>
        <v>Acct  3 - ADP</v>
      </c>
    </row>
    <row r="2195" spans="1:4" x14ac:dyDescent="0.25">
      <c r="A2195" t="str">
        <f ca="1"/>
        <v>Visa Platinum</v>
      </c>
      <c r="B2195" s="8">
        <f ca="1"/>
        <v>46694</v>
      </c>
      <c r="C2195" s="107">
        <f ca="1"/>
        <v>28048.39</v>
      </c>
      <c r="D2195" t="str">
        <f ca="1"/>
        <v>Acct  3 - ADP</v>
      </c>
    </row>
    <row r="2196" spans="1:4" x14ac:dyDescent="0.25">
      <c r="A2196" t="str">
        <f ca="1"/>
        <v>Paycheck</v>
      </c>
      <c r="B2196" s="8">
        <f ca="1"/>
        <v>46696</v>
      </c>
      <c r="C2196" s="107">
        <f ca="1"/>
        <v>28048.39</v>
      </c>
      <c r="D2196" t="str">
        <f ca="1"/>
        <v>Acct  3 - ADP</v>
      </c>
    </row>
    <row r="2197" spans="1:4" x14ac:dyDescent="0.25">
      <c r="A2197" t="str">
        <f ca="1"/>
        <v>Ameritas</v>
      </c>
      <c r="B2197" s="8">
        <f ca="1"/>
        <v>46696</v>
      </c>
      <c r="C2197" s="107">
        <f ca="1"/>
        <v>28160.39</v>
      </c>
      <c r="D2197" t="str">
        <f ca="1"/>
        <v>Acct  3 - ADP</v>
      </c>
    </row>
    <row r="2198" spans="1:4" x14ac:dyDescent="0.25">
      <c r="A2198" t="str">
        <f ca="1"/>
        <v>Kulo Internet</v>
      </c>
      <c r="B2198" s="8">
        <f ca="1"/>
        <v>46696</v>
      </c>
      <c r="C2198" s="107">
        <f ca="1"/>
        <v>28160.39</v>
      </c>
      <c r="D2198" t="str">
        <f ca="1"/>
        <v>Acct  3 - ADP</v>
      </c>
    </row>
    <row r="2199" spans="1:4" x14ac:dyDescent="0.25">
      <c r="A2199" t="str">
        <f ca="1"/>
        <v>Cese Phone</v>
      </c>
      <c r="B2199" s="8">
        <f ca="1"/>
        <v>46696</v>
      </c>
      <c r="C2199" s="107">
        <f ca="1"/>
        <v>28160.39</v>
      </c>
      <c r="D2199" t="str">
        <f ca="1"/>
        <v>Acct  3 - ADP</v>
      </c>
    </row>
    <row r="2200" spans="1:4" x14ac:dyDescent="0.25">
      <c r="A2200" t="str">
        <f ca="1"/>
        <v>Phone</v>
      </c>
      <c r="B2200" s="8">
        <f ca="1"/>
        <v>46696</v>
      </c>
      <c r="C2200" s="107">
        <f ca="1"/>
        <v>28160.39</v>
      </c>
      <c r="D2200" t="str">
        <f ca="1"/>
        <v>Acct  3 - ADP</v>
      </c>
    </row>
    <row r="2201" spans="1:4" x14ac:dyDescent="0.25">
      <c r="A2201" t="str">
        <f ca="1"/>
        <v>Groceries</v>
      </c>
      <c r="B2201" s="8">
        <f ca="1"/>
        <v>46697</v>
      </c>
      <c r="C2201" s="107">
        <f ca="1"/>
        <v>28160.39</v>
      </c>
      <c r="D2201" t="str">
        <f ca="1"/>
        <v>Acct  3 - ADP</v>
      </c>
    </row>
    <row r="2202" spans="1:4" x14ac:dyDescent="0.25">
      <c r="A2202" t="str">
        <f ca="1"/>
        <v>Food &amp; Drinks</v>
      </c>
      <c r="B2202" s="8">
        <f ca="1"/>
        <v>46697</v>
      </c>
      <c r="C2202" s="107">
        <f ca="1"/>
        <v>28160.39</v>
      </c>
      <c r="D2202" t="str">
        <f ca="1"/>
        <v>Acct  3 - ADP</v>
      </c>
    </row>
    <row r="2203" spans="1:4" x14ac:dyDescent="0.25">
      <c r="A2203" t="str">
        <f ca="1"/>
        <v>Sony</v>
      </c>
      <c r="B2203" s="8">
        <f ca="1"/>
        <v>46699</v>
      </c>
      <c r="C2203" s="107">
        <f ca="1"/>
        <v>28160.39</v>
      </c>
      <c r="D2203" t="str">
        <f ca="1"/>
        <v>Acct  3 - ADP</v>
      </c>
    </row>
    <row r="2204" spans="1:4" x14ac:dyDescent="0.25">
      <c r="A2204" t="str">
        <f ca="1"/>
        <v>Bike Insurance</v>
      </c>
      <c r="B2204" s="8">
        <f ca="1"/>
        <v>46699</v>
      </c>
      <c r="C2204" s="107">
        <f ca="1"/>
        <v>28160.39</v>
      </c>
      <c r="D2204" t="str">
        <f ca="1"/>
        <v>Acct  3 - ADP</v>
      </c>
    </row>
    <row r="2205" spans="1:4" x14ac:dyDescent="0.25">
      <c r="A2205" t="str">
        <f ca="1"/>
        <v>Phone Insurance</v>
      </c>
      <c r="B2205" s="8">
        <f ca="1"/>
        <v>46699</v>
      </c>
      <c r="C2205" s="107">
        <f ca="1"/>
        <v>28160.39</v>
      </c>
      <c r="D2205" t="str">
        <f ca="1"/>
        <v>Acct  3 - ADP</v>
      </c>
    </row>
    <row r="2206" spans="1:4" x14ac:dyDescent="0.25">
      <c r="A2206" t="str">
        <f ca="1"/>
        <v>Amazon</v>
      </c>
      <c r="B2206" s="8">
        <f ca="1"/>
        <v>46700</v>
      </c>
      <c r="C2206" s="107">
        <f ca="1"/>
        <v>28160.39</v>
      </c>
      <c r="D2206" t="str">
        <f ca="1"/>
        <v>Acct  3 - ADP</v>
      </c>
    </row>
    <row r="2207" spans="1:4" x14ac:dyDescent="0.25">
      <c r="A2207" t="str">
        <f ca="1"/>
        <v>Viso Go</v>
      </c>
      <c r="B2207" s="8">
        <f ca="1"/>
        <v>46702</v>
      </c>
      <c r="C2207" s="107">
        <f ca="1"/>
        <v>28160.39</v>
      </c>
      <c r="D2207" t="str">
        <f ca="1"/>
        <v>Acct  3 - ADP</v>
      </c>
    </row>
    <row r="2208" spans="1:4" x14ac:dyDescent="0.25">
      <c r="A2208" t="str">
        <f ca="1"/>
        <v>Motorcycle</v>
      </c>
      <c r="B2208" s="8">
        <f ca="1"/>
        <v>46707</v>
      </c>
      <c r="C2208" s="107">
        <f ca="1"/>
        <v>28160.39</v>
      </c>
      <c r="D2208" t="str">
        <f ca="1"/>
        <v>Acct  3 - ADP</v>
      </c>
    </row>
    <row r="2209" spans="1:4" x14ac:dyDescent="0.25">
      <c r="A2209" t="str">
        <f ca="1"/>
        <v>Paycheck</v>
      </c>
      <c r="B2209" s="8">
        <f ca="1"/>
        <v>46710</v>
      </c>
      <c r="C2209" s="107">
        <f ca="1"/>
        <v>28160.39</v>
      </c>
      <c r="D2209" t="str">
        <f ca="1"/>
        <v>Acct  3 - ADP</v>
      </c>
    </row>
    <row r="2210" spans="1:4" x14ac:dyDescent="0.25">
      <c r="A2210" t="str">
        <f ca="1"/>
        <v>Ameritas</v>
      </c>
      <c r="B2210" s="8">
        <f ca="1"/>
        <v>46710</v>
      </c>
      <c r="C2210" s="107">
        <f ca="1"/>
        <v>28272.39</v>
      </c>
      <c r="D2210" t="str">
        <f ca="1"/>
        <v>Acct  3 - ADP</v>
      </c>
    </row>
    <row r="2211" spans="1:4" x14ac:dyDescent="0.25">
      <c r="A2211" t="str">
        <f ca="1"/>
        <v>Groceries</v>
      </c>
      <c r="B2211" s="8">
        <f ca="1"/>
        <v>46711</v>
      </c>
      <c r="C2211" s="107">
        <f ca="1"/>
        <v>28272.39</v>
      </c>
      <c r="D2211" t="str">
        <f ca="1"/>
        <v>Acct  3 - ADP</v>
      </c>
    </row>
    <row r="2212" spans="1:4" x14ac:dyDescent="0.25">
      <c r="A2212" t="str">
        <f ca="1"/>
        <v>Food &amp; Drinks</v>
      </c>
      <c r="B2212" s="8">
        <f ca="1"/>
        <v>46711</v>
      </c>
      <c r="C2212" s="107">
        <f ca="1"/>
        <v>28272.39</v>
      </c>
      <c r="D2212" t="str">
        <f ca="1"/>
        <v>Acct  3 - ADP</v>
      </c>
    </row>
    <row r="2213" spans="1:4" x14ac:dyDescent="0.25">
      <c r="A2213" t="str">
        <f ca="1"/>
        <v>Netflix</v>
      </c>
      <c r="B2213" s="8">
        <f ca="1"/>
        <v>46711</v>
      </c>
      <c r="C2213" s="107">
        <f ca="1"/>
        <v>28272.39</v>
      </c>
      <c r="D2213" t="str">
        <f ca="1"/>
        <v>Acct  3 - ADP</v>
      </c>
    </row>
    <row r="2214" spans="1:4" x14ac:dyDescent="0.25">
      <c r="A2214" t="str">
        <f ca="1"/>
        <v>Renters</v>
      </c>
      <c r="B2214" s="8">
        <f ca="1"/>
        <v>46712</v>
      </c>
      <c r="C2214" s="107">
        <f ca="1"/>
        <v>28272.39</v>
      </c>
      <c r="D2214" t="str">
        <f ca="1"/>
        <v>Acct  3 - ADP</v>
      </c>
    </row>
    <row r="2215" spans="1:4" x14ac:dyDescent="0.25">
      <c r="A2215" t="str">
        <f ca="1"/>
        <v>Cese Transfer</v>
      </c>
      <c r="B2215" s="8">
        <f ca="1"/>
        <v>46716</v>
      </c>
      <c r="C2215" s="107">
        <f ca="1"/>
        <v>28272.39</v>
      </c>
      <c r="D2215" t="str">
        <f ca="1"/>
        <v>Acct  3 - ADP</v>
      </c>
    </row>
    <row r="2216" spans="1:4" x14ac:dyDescent="0.25">
      <c r="A2216" t="str">
        <f ca="1"/>
        <v>Internet</v>
      </c>
      <c r="B2216" s="8">
        <f ca="1"/>
        <v>46717</v>
      </c>
      <c r="C2216" s="107">
        <f ca="1"/>
        <v>28272.39</v>
      </c>
      <c r="D2216" t="str">
        <f ca="1"/>
        <v>Acct  3 - ADP</v>
      </c>
    </row>
    <row r="2217" spans="1:4" x14ac:dyDescent="0.25">
      <c r="A2217" t="str">
        <f ca="1"/>
        <v>Windsurf</v>
      </c>
      <c r="B2217" s="8">
        <f ca="1"/>
        <v>46717</v>
      </c>
      <c r="C2217" s="107">
        <f ca="1"/>
        <v>28272.39</v>
      </c>
      <c r="D2217" t="str">
        <f ca="1"/>
        <v>Acct  3 - ADP</v>
      </c>
    </row>
    <row r="2218" spans="1:4" x14ac:dyDescent="0.25">
      <c r="A2218" t="str">
        <f ca="1"/>
        <v>Tidal</v>
      </c>
      <c r="B2218" s="8">
        <f ca="1"/>
        <v>46718</v>
      </c>
      <c r="C2218" s="107">
        <f ca="1"/>
        <v>28272.39</v>
      </c>
      <c r="D2218" t="str">
        <f ca="1"/>
        <v>Acct  3 - ADP</v>
      </c>
    </row>
    <row r="2219" spans="1:4" x14ac:dyDescent="0.25">
      <c r="A2219" t="str">
        <f ca="1"/>
        <v>Costco Citi</v>
      </c>
      <c r="B2219" s="8">
        <f ca="1"/>
        <v>46719</v>
      </c>
      <c r="C2219" s="107">
        <f ca="1"/>
        <v>28272.39</v>
      </c>
      <c r="D2219" t="str">
        <f ca="1"/>
        <v>Acct  3 - ADP</v>
      </c>
    </row>
    <row r="2220" spans="1:4" x14ac:dyDescent="0.25">
      <c r="A2220" t="str">
        <f ca="1"/>
        <v>Kulo Transfer</v>
      </c>
      <c r="B2220" s="8">
        <f ca="1"/>
        <v>46719</v>
      </c>
      <c r="C2220" s="107">
        <f ca="1"/>
        <v>28272.39</v>
      </c>
      <c r="D2220" t="str">
        <f ca="1"/>
        <v>Acct  3 - ADP</v>
      </c>
    </row>
    <row r="2221" spans="1:4" x14ac:dyDescent="0.25">
      <c r="A2221" t="str">
        <f ca="1"/>
        <v>Kulo SDGE</v>
      </c>
      <c r="B2221" s="8">
        <f ca="1"/>
        <v>46719</v>
      </c>
      <c r="C2221" s="107">
        <f ca="1"/>
        <v>28272.39</v>
      </c>
      <c r="D2221" t="str">
        <f ca="1"/>
        <v>Acct  3 - ADP</v>
      </c>
    </row>
    <row r="2222" spans="1:4" x14ac:dyDescent="0.25">
      <c r="A2222" t="str">
        <f ca="1"/>
        <v>SDGE</v>
      </c>
      <c r="B2222" s="8">
        <f ca="1"/>
        <v>46719</v>
      </c>
      <c r="C2222" s="107">
        <f ca="1"/>
        <v>28272.39</v>
      </c>
      <c r="D2222" t="str">
        <f ca="1"/>
        <v>Acct  3 - ADP</v>
      </c>
    </row>
    <row r="2223" spans="1:4" x14ac:dyDescent="0.25">
      <c r="A2223" t="str">
        <f ca="1"/>
        <v>Prime Ad-Free</v>
      </c>
      <c r="B2223" s="8">
        <f ca="1"/>
        <v>46719</v>
      </c>
      <c r="C2223" s="107">
        <f ca="1"/>
        <v>28272.39</v>
      </c>
      <c r="D2223" t="str">
        <f ca="1"/>
        <v>Acct  3 - ADP</v>
      </c>
    </row>
    <row r="2224" spans="1:4" x14ac:dyDescent="0.25">
      <c r="A2224" t="str">
        <f ca="1"/>
        <v>Disability</v>
      </c>
      <c r="B2224" s="8">
        <f ca="1"/>
        <v>46722</v>
      </c>
      <c r="C2224" s="107">
        <f ca="1"/>
        <v>28272.39</v>
      </c>
      <c r="D2224" t="str">
        <f ca="1"/>
        <v>Acct  3 - ADP</v>
      </c>
    </row>
    <row r="2225" spans="1:4" x14ac:dyDescent="0.25">
      <c r="A2225" t="str">
        <f ca="1"/>
        <v>Kulo Rent</v>
      </c>
      <c r="B2225" s="8">
        <f ca="1"/>
        <v>46722</v>
      </c>
      <c r="C2225" s="107">
        <f ca="1"/>
        <v>28272.39</v>
      </c>
      <c r="D2225" t="str">
        <f ca="1"/>
        <v>Acct  3 - ADP</v>
      </c>
    </row>
    <row r="2226" spans="1:4" x14ac:dyDescent="0.25">
      <c r="A2226" t="str">
        <f ca="1"/>
        <v>Rent</v>
      </c>
      <c r="B2226" s="8">
        <f ca="1"/>
        <v>46722</v>
      </c>
      <c r="C2226" s="107">
        <f ca="1"/>
        <v>28272.39</v>
      </c>
      <c r="D2226" t="str">
        <f ca="1"/>
        <v>Acct  3 - ADP</v>
      </c>
    </row>
    <row r="2227" spans="1:4" x14ac:dyDescent="0.25">
      <c r="A2227" t="str">
        <f ca="1"/>
        <v>Paycheck</v>
      </c>
      <c r="B2227" s="8">
        <f ca="1"/>
        <v>46724</v>
      </c>
      <c r="C2227" s="107">
        <f ca="1"/>
        <v>28272.39</v>
      </c>
      <c r="D2227" t="str">
        <f ca="1"/>
        <v>Acct  3 - ADP</v>
      </c>
    </row>
    <row r="2228" spans="1:4" x14ac:dyDescent="0.25">
      <c r="A2228" t="str">
        <f ca="1"/>
        <v>Ameritas</v>
      </c>
      <c r="B2228" s="8">
        <f ca="1"/>
        <v>46724</v>
      </c>
      <c r="C2228" s="107">
        <f ca="1"/>
        <v>28384.39</v>
      </c>
      <c r="D2228" t="str">
        <f ca="1"/>
        <v>Acct  3 - ADP</v>
      </c>
    </row>
    <row r="2229" spans="1:4" x14ac:dyDescent="0.25">
      <c r="A2229" t="str">
        <f ca="1"/>
        <v>Visa Platinum</v>
      </c>
      <c r="B2229" s="8">
        <f ca="1"/>
        <v>46724</v>
      </c>
      <c r="C2229" s="107">
        <f ca="1"/>
        <v>28384.39</v>
      </c>
      <c r="D2229" t="str">
        <f ca="1"/>
        <v>Acct  3 - ADP</v>
      </c>
    </row>
    <row r="2230" spans="1:4" x14ac:dyDescent="0.25">
      <c r="A2230" t="str">
        <f ca="1"/>
        <v>Groceries</v>
      </c>
      <c r="B2230" s="8">
        <f ca="1"/>
        <v>46725</v>
      </c>
      <c r="C2230" s="107">
        <f ca="1"/>
        <v>28384.39</v>
      </c>
      <c r="D2230" t="str">
        <f ca="1"/>
        <v>Acct  3 - ADP</v>
      </c>
    </row>
    <row r="2231" spans="1:4" x14ac:dyDescent="0.25">
      <c r="A2231" t="str">
        <f ca="1"/>
        <v>Food &amp; Drinks</v>
      </c>
      <c r="B2231" s="8">
        <f ca="1"/>
        <v>46725</v>
      </c>
      <c r="C2231" s="107">
        <f ca="1"/>
        <v>28384.39</v>
      </c>
      <c r="D2231" t="str">
        <f ca="1"/>
        <v>Acct  3 - ADP</v>
      </c>
    </row>
    <row r="2232" spans="1:4" x14ac:dyDescent="0.25">
      <c r="A2232" t="str">
        <f ca="1"/>
        <v>Kulo Internet</v>
      </c>
      <c r="B2232" s="8">
        <f ca="1"/>
        <v>46726</v>
      </c>
      <c r="C2232" s="107">
        <f ca="1"/>
        <v>28384.39</v>
      </c>
      <c r="D2232" t="str">
        <f ca="1"/>
        <v>Acct  3 - ADP</v>
      </c>
    </row>
    <row r="2233" spans="1:4" x14ac:dyDescent="0.25">
      <c r="A2233" t="str">
        <f ca="1"/>
        <v>Cese Phone</v>
      </c>
      <c r="B2233" s="8">
        <f ca="1"/>
        <v>46726</v>
      </c>
      <c r="C2233" s="107">
        <f ca="1"/>
        <v>28384.39</v>
      </c>
      <c r="D2233" t="str">
        <f ca="1"/>
        <v>Acct  3 - ADP</v>
      </c>
    </row>
    <row r="2234" spans="1:4" x14ac:dyDescent="0.25">
      <c r="A2234" t="str">
        <f ca="1"/>
        <v>Phone</v>
      </c>
      <c r="B2234" s="8">
        <f ca="1"/>
        <v>46726</v>
      </c>
      <c r="C2234" s="107">
        <f ca="1"/>
        <v>28384.39</v>
      </c>
      <c r="D2234" t="str">
        <f ca="1"/>
        <v>Acct  3 - ADP</v>
      </c>
    </row>
    <row r="2235" spans="1:4" x14ac:dyDescent="0.25">
      <c r="A2235" t="str">
        <f ca="1"/>
        <v>Sony</v>
      </c>
      <c r="B2235" s="8">
        <f ca="1"/>
        <v>46729</v>
      </c>
      <c r="C2235" s="107">
        <f ca="1"/>
        <v>28384.39</v>
      </c>
      <c r="D2235" t="str">
        <f ca="1"/>
        <v>Acct  3 - ADP</v>
      </c>
    </row>
    <row r="2236" spans="1:4" x14ac:dyDescent="0.25">
      <c r="A2236" t="str">
        <f ca="1"/>
        <v>Phone Insurance</v>
      </c>
      <c r="B2236" s="8">
        <f ca="1"/>
        <v>46729</v>
      </c>
      <c r="C2236" s="107">
        <f ca="1"/>
        <v>28384.39</v>
      </c>
      <c r="D2236" t="str">
        <f ca="1"/>
        <v>Acct  3 - ADP</v>
      </c>
    </row>
    <row r="2237" spans="1:4" x14ac:dyDescent="0.25">
      <c r="A2237" t="str">
        <f ca="1"/>
        <v>Amazon</v>
      </c>
      <c r="B2237" s="8">
        <f ca="1"/>
        <v>46730</v>
      </c>
      <c r="C2237" s="107">
        <f ca="1"/>
        <v>28384.39</v>
      </c>
      <c r="D2237" t="str">
        <f ca="1"/>
        <v>Acct  3 - ADP</v>
      </c>
    </row>
    <row r="2238" spans="1:4" x14ac:dyDescent="0.25">
      <c r="A2238" t="str">
        <f ca="1"/>
        <v>Viso Go</v>
      </c>
      <c r="B2238" s="8">
        <f ca="1"/>
        <v>46732</v>
      </c>
      <c r="C2238" s="107">
        <f ca="1"/>
        <v>28384.39</v>
      </c>
      <c r="D2238" t="str">
        <f ca="1"/>
        <v>Acct  3 - ADP</v>
      </c>
    </row>
    <row r="2239" spans="1:4" x14ac:dyDescent="0.25">
      <c r="A2239" t="str">
        <f ca="1"/>
        <v>Motorcycle</v>
      </c>
      <c r="B2239" s="8">
        <f ca="1"/>
        <v>46737</v>
      </c>
      <c r="C2239" s="107">
        <f ca="1"/>
        <v>28384.39</v>
      </c>
      <c r="D2239" t="str">
        <f ca="1"/>
        <v>Acct  3 - ADP</v>
      </c>
    </row>
    <row r="2240" spans="1:4" x14ac:dyDescent="0.25">
      <c r="A2240" t="str">
        <f ca="1"/>
        <v>Paycheck</v>
      </c>
      <c r="B2240" s="8">
        <f ca="1"/>
        <v>46738</v>
      </c>
      <c r="C2240" s="107">
        <f ca="1"/>
        <v>28384.39</v>
      </c>
      <c r="D2240" t="str">
        <f ca="1"/>
        <v>Acct  3 - ADP</v>
      </c>
    </row>
    <row r="2241" spans="1:4" x14ac:dyDescent="0.25">
      <c r="A2241" t="str">
        <f ca="1"/>
        <v>Ameritas</v>
      </c>
      <c r="B2241" s="8">
        <f ca="1"/>
        <v>46738</v>
      </c>
      <c r="C2241" s="107">
        <f ca="1"/>
        <v>28496.39</v>
      </c>
      <c r="D2241" t="str">
        <f ca="1"/>
        <v>Acct  3 - ADP</v>
      </c>
    </row>
    <row r="2242" spans="1:4" x14ac:dyDescent="0.25">
      <c r="A2242" t="str">
        <f ca="1"/>
        <v>Groceries</v>
      </c>
      <c r="B2242" s="8">
        <f ca="1"/>
        <v>46739</v>
      </c>
      <c r="C2242" s="107">
        <f ca="1"/>
        <v>28496.39</v>
      </c>
      <c r="D2242" t="str">
        <f ca="1"/>
        <v>Acct  3 - ADP</v>
      </c>
    </row>
    <row r="2243" spans="1:4" x14ac:dyDescent="0.25">
      <c r="A2243" t="str">
        <f ca="1"/>
        <v>Food &amp; Drinks</v>
      </c>
      <c r="B2243" s="8">
        <f ca="1"/>
        <v>46739</v>
      </c>
      <c r="C2243" s="107">
        <f ca="1"/>
        <v>28496.39</v>
      </c>
      <c r="D2243" t="str">
        <f ca="1"/>
        <v>Acct  3 - ADP</v>
      </c>
    </row>
    <row r="2244" spans="1:4" x14ac:dyDescent="0.25">
      <c r="A2244" t="str">
        <f ca="1"/>
        <v>Netflix</v>
      </c>
      <c r="B2244" s="8">
        <f ca="1"/>
        <v>46741</v>
      </c>
      <c r="C2244" s="107">
        <f ca="1"/>
        <v>28496.39</v>
      </c>
      <c r="D2244" t="str">
        <f ca="1"/>
        <v>Acct  3 - ADP</v>
      </c>
    </row>
    <row r="2245" spans="1:4" x14ac:dyDescent="0.25">
      <c r="A2245" t="str">
        <f ca="1"/>
        <v>Renters</v>
      </c>
      <c r="B2245" s="8">
        <f ca="1"/>
        <v>46742</v>
      </c>
      <c r="C2245" s="107">
        <f ca="1"/>
        <v>28496.39</v>
      </c>
      <c r="D2245" t="str">
        <f ca="1"/>
        <v>Acct  3 - ADP</v>
      </c>
    </row>
    <row r="2246" spans="1:4" x14ac:dyDescent="0.25">
      <c r="A2246" t="str">
        <f ca="1"/>
        <v>Sniffies</v>
      </c>
      <c r="B2246" s="8">
        <f ca="1"/>
        <v>46742</v>
      </c>
      <c r="C2246" s="107">
        <f ca="1"/>
        <v>28496.39</v>
      </c>
      <c r="D2246" t="str">
        <f ca="1"/>
        <v>Acct  3 - ADP</v>
      </c>
    </row>
    <row r="2247" spans="1:4" x14ac:dyDescent="0.25">
      <c r="A2247" t="str">
        <f ca="1"/>
        <v>Cese Transfer</v>
      </c>
      <c r="B2247" s="8">
        <f ca="1"/>
        <v>46746</v>
      </c>
      <c r="C2247" s="107">
        <f ca="1"/>
        <v>28496.39</v>
      </c>
      <c r="D2247" t="str">
        <f ca="1"/>
        <v>Acct  3 - ADP</v>
      </c>
    </row>
    <row r="2248" spans="1:4" x14ac:dyDescent="0.25">
      <c r="A2248" t="str">
        <f ca="1"/>
        <v>Internet</v>
      </c>
      <c r="B2248" s="8">
        <f ca="1"/>
        <v>46747</v>
      </c>
      <c r="C2248" s="107">
        <f ca="1"/>
        <v>28496.39</v>
      </c>
      <c r="D2248" t="str">
        <f ca="1"/>
        <v>Acct  3 - ADP</v>
      </c>
    </row>
    <row r="2249" spans="1:4" x14ac:dyDescent="0.25">
      <c r="A2249" t="str">
        <f ca="1"/>
        <v>Windsurf</v>
      </c>
      <c r="B2249" s="8">
        <f ca="1"/>
        <v>46747</v>
      </c>
      <c r="C2249" s="107">
        <f ca="1"/>
        <v>28496.39</v>
      </c>
      <c r="D2249" t="str">
        <f ca="1"/>
        <v>Acct  3 - ADP</v>
      </c>
    </row>
    <row r="2250" spans="1:4" x14ac:dyDescent="0.25">
      <c r="A2250" t="str">
        <f ca="1"/>
        <v>Tidal</v>
      </c>
      <c r="B2250" s="8">
        <f ca="1"/>
        <v>46748</v>
      </c>
      <c r="C2250" s="107">
        <f ca="1"/>
        <v>28496.39</v>
      </c>
      <c r="D2250" t="str">
        <f ca="1"/>
        <v>Acct  3 - ADP</v>
      </c>
    </row>
    <row r="2251" spans="1:4" x14ac:dyDescent="0.25">
      <c r="A2251" t="str">
        <f ca="1"/>
        <v>Costco Citi</v>
      </c>
      <c r="B2251" s="8">
        <f ca="1"/>
        <v>46749</v>
      </c>
      <c r="C2251" s="107">
        <f ca="1"/>
        <v>28496.39</v>
      </c>
      <c r="D2251" t="str">
        <f ca="1"/>
        <v>Acct  3 - ADP</v>
      </c>
    </row>
    <row r="2252" spans="1:4" x14ac:dyDescent="0.25">
      <c r="A2252" t="str">
        <f ca="1"/>
        <v>Kulo Transfer</v>
      </c>
      <c r="B2252" s="8">
        <f ca="1"/>
        <v>46749</v>
      </c>
      <c r="C2252" s="107">
        <f ca="1"/>
        <v>28496.39</v>
      </c>
      <c r="D2252" t="str">
        <f ca="1"/>
        <v>Acct  3 - ADP</v>
      </c>
    </row>
    <row r="2253" spans="1:4" x14ac:dyDescent="0.25">
      <c r="A2253" t="str">
        <f ca="1"/>
        <v>Kulo SDGE</v>
      </c>
      <c r="B2253" s="8">
        <f ca="1"/>
        <v>46749</v>
      </c>
      <c r="C2253" s="107">
        <f ca="1"/>
        <v>28496.39</v>
      </c>
      <c r="D2253" t="str">
        <f ca="1"/>
        <v>Acct  3 - ADP</v>
      </c>
    </row>
    <row r="2254" spans="1:4" x14ac:dyDescent="0.25">
      <c r="A2254" t="str">
        <f ca="1"/>
        <v>SDGE</v>
      </c>
      <c r="B2254" s="8">
        <f ca="1"/>
        <v>46749</v>
      </c>
      <c r="C2254" s="107">
        <f ca="1"/>
        <v>28496.39</v>
      </c>
      <c r="D2254" t="str">
        <f ca="1"/>
        <v>Acct  3 - ADP</v>
      </c>
    </row>
    <row r="2255" spans="1:4" x14ac:dyDescent="0.25">
      <c r="A2255" t="str">
        <f ca="1"/>
        <v>Prime Ad-Free</v>
      </c>
      <c r="B2255" s="8">
        <f ca="1"/>
        <v>46749</v>
      </c>
      <c r="C2255" s="107">
        <f ca="1"/>
        <v>28496.39</v>
      </c>
      <c r="D2255" t="str">
        <f ca="1"/>
        <v>Acct  3 - ADP</v>
      </c>
    </row>
    <row r="2256" spans="1:4" x14ac:dyDescent="0.25">
      <c r="A2256" t="str">
        <f ca="1"/>
        <v>Paycheck</v>
      </c>
      <c r="B2256" s="8">
        <f ca="1"/>
        <v>46752</v>
      </c>
      <c r="C2256" s="107">
        <f ca="1"/>
        <v>28496.39</v>
      </c>
      <c r="D2256" t="str">
        <f ca="1"/>
        <v>Acct  3 - ADP</v>
      </c>
    </row>
    <row r="2257" spans="1:4" x14ac:dyDescent="0.25">
      <c r="A2257" t="str">
        <f ca="1"/>
        <v>Ameritas</v>
      </c>
      <c r="B2257" s="8">
        <f ca="1"/>
        <v>46752</v>
      </c>
      <c r="C2257" s="107">
        <f ca="1"/>
        <v>28608.39</v>
      </c>
      <c r="D2257" t="str">
        <f ca="1"/>
        <v>Acct  3 - ADP</v>
      </c>
    </row>
    <row r="2258" spans="1:4" x14ac:dyDescent="0.25">
      <c r="A2258" t="str">
        <f ca="1"/>
        <v>Disability</v>
      </c>
      <c r="B2258" s="8">
        <f ca="1"/>
        <v>46753</v>
      </c>
      <c r="C2258" s="107">
        <f ca="1"/>
        <v>28608.39</v>
      </c>
      <c r="D2258" t="str">
        <f ca="1"/>
        <v>Acct  3 - ADP</v>
      </c>
    </row>
    <row r="2259" spans="1:4" x14ac:dyDescent="0.25">
      <c r="A2259" t="str">
        <f ca="1"/>
        <v>Kulo Rent</v>
      </c>
      <c r="B2259" s="8">
        <f ca="1"/>
        <v>46753</v>
      </c>
      <c r="C2259" s="107">
        <f ca="1"/>
        <v>28608.39</v>
      </c>
      <c r="D2259" t="str">
        <f ca="1"/>
        <v>Acct  3 - ADP</v>
      </c>
    </row>
    <row r="2260" spans="1:4" x14ac:dyDescent="0.25">
      <c r="A2260" t="str">
        <f ca="1"/>
        <v>Rent</v>
      </c>
      <c r="B2260" s="8">
        <f ca="1"/>
        <v>46753</v>
      </c>
      <c r="C2260" s="107">
        <f ca="1"/>
        <v>28608.39</v>
      </c>
      <c r="D2260" t="str">
        <f ca="1"/>
        <v>Acct  3 - ADP</v>
      </c>
    </row>
    <row r="2261" spans="1:4" x14ac:dyDescent="0.25">
      <c r="A2261" t="str">
        <f ca="1"/>
        <v>Groceries</v>
      </c>
      <c r="B2261" s="8">
        <f ca="1"/>
        <v>46753</v>
      </c>
      <c r="C2261" s="107">
        <f ca="1"/>
        <v>28608.39</v>
      </c>
      <c r="D2261" t="str">
        <f ca="1"/>
        <v>Acct  3 - ADP</v>
      </c>
    </row>
    <row r="2262" spans="1:4" x14ac:dyDescent="0.25">
      <c r="A2262" t="str">
        <f ca="1"/>
        <v>Food &amp; Drinks</v>
      </c>
      <c r="B2262" s="8">
        <f ca="1"/>
        <v>46753</v>
      </c>
      <c r="C2262" s="107">
        <f ca="1"/>
        <v>28608.39</v>
      </c>
      <c r="D2262" t="str">
        <f ca="1"/>
        <v>Acct  3 - ADP</v>
      </c>
    </row>
    <row r="2263" spans="1:4" x14ac:dyDescent="0.25">
      <c r="A2263" t="str">
        <f ca="1"/>
        <v>Visa Platinum</v>
      </c>
      <c r="B2263" s="8">
        <f ca="1"/>
        <v>46755</v>
      </c>
      <c r="C2263" s="107">
        <f ca="1"/>
        <v>28608.39</v>
      </c>
      <c r="D2263" t="str">
        <f ca="1"/>
        <v>Acct  3 - ADP</v>
      </c>
    </row>
    <row r="2264" spans="1:4" x14ac:dyDescent="0.25">
      <c r="A2264" t="str">
        <f ca="1"/>
        <v>Kulo Internet</v>
      </c>
      <c r="B2264" s="8">
        <f ca="1"/>
        <v>46757</v>
      </c>
      <c r="C2264" s="107">
        <f ca="1"/>
        <v>28608.39</v>
      </c>
      <c r="D2264" t="str">
        <f ca="1"/>
        <v>Acct  3 - ADP</v>
      </c>
    </row>
    <row r="2265" spans="1:4" x14ac:dyDescent="0.25">
      <c r="A2265" t="str">
        <f ca="1"/>
        <v>Cese Phone</v>
      </c>
      <c r="B2265" s="8">
        <f ca="1"/>
        <v>46757</v>
      </c>
      <c r="C2265" s="107">
        <f ca="1"/>
        <v>28608.39</v>
      </c>
      <c r="D2265" t="str">
        <f ca="1"/>
        <v>Acct  3 - ADP</v>
      </c>
    </row>
    <row r="2266" spans="1:4" x14ac:dyDescent="0.25">
      <c r="A2266" t="str">
        <f ca="1"/>
        <v>Phone</v>
      </c>
      <c r="B2266" s="8">
        <f ca="1"/>
        <v>46757</v>
      </c>
      <c r="C2266" s="107">
        <f ca="1"/>
        <v>28608.39</v>
      </c>
      <c r="D2266" t="str">
        <f ca="1"/>
        <v>Acct  3 - ADP</v>
      </c>
    </row>
    <row r="2267" spans="1:4" x14ac:dyDescent="0.25">
      <c r="A2267" t="str">
        <f ca="1"/>
        <v>Sony</v>
      </c>
      <c r="B2267" s="8">
        <f ca="1"/>
        <v>46760</v>
      </c>
      <c r="C2267" s="107">
        <f ca="1"/>
        <v>28608.39</v>
      </c>
      <c r="D2267" t="str">
        <f ca="1"/>
        <v>Acct  3 - ADP</v>
      </c>
    </row>
    <row r="2268" spans="1:4" x14ac:dyDescent="0.25">
      <c r="A2268" t="str">
        <f ca="1"/>
        <v>Phone Insurance</v>
      </c>
      <c r="B2268" s="8">
        <f ca="1"/>
        <v>46760</v>
      </c>
      <c r="C2268" s="107">
        <f ca="1"/>
        <v>28608.39</v>
      </c>
      <c r="D2268" t="str">
        <f ca="1"/>
        <v>Acct  3 - ADP</v>
      </c>
    </row>
    <row r="2269" spans="1:4" x14ac:dyDescent="0.25">
      <c r="A2269" t="str">
        <f ca="1"/>
        <v>Amazon</v>
      </c>
      <c r="B2269" s="8">
        <f ca="1"/>
        <v>46761</v>
      </c>
      <c r="C2269" s="107">
        <f ca="1"/>
        <v>28608.39</v>
      </c>
      <c r="D2269" t="str">
        <f ca="1"/>
        <v>Acct  3 - ADP</v>
      </c>
    </row>
    <row r="2270" spans="1:4" x14ac:dyDescent="0.25">
      <c r="A2270" t="str">
        <f ca="1"/>
        <v>Viso Go</v>
      </c>
      <c r="B2270" s="8">
        <f ca="1"/>
        <v>46763</v>
      </c>
      <c r="C2270" s="107">
        <f ca="1"/>
        <v>28608.39</v>
      </c>
      <c r="D2270" t="str">
        <f ca="1"/>
        <v>Acct  3 - ADP</v>
      </c>
    </row>
    <row r="2271" spans="1:4" x14ac:dyDescent="0.25">
      <c r="A2271" t="str">
        <f ca="1"/>
        <v>Paycheck</v>
      </c>
      <c r="B2271" s="8">
        <f ca="1"/>
        <v>46766</v>
      </c>
      <c r="C2271" s="107">
        <f ca="1"/>
        <v>28608.39</v>
      </c>
      <c r="D2271" t="str">
        <f ca="1"/>
        <v>Acct  3 - ADP</v>
      </c>
    </row>
    <row r="2272" spans="1:4" x14ac:dyDescent="0.25">
      <c r="A2272" t="str">
        <f ca="1"/>
        <v>Ameritas</v>
      </c>
      <c r="B2272" s="8">
        <f ca="1"/>
        <v>46766</v>
      </c>
      <c r="C2272" s="107">
        <f ca="1"/>
        <v>28720.39</v>
      </c>
      <c r="D2272" t="str">
        <f ca="1"/>
        <v>Acct  3 - ADP</v>
      </c>
    </row>
    <row r="2273" spans="1:4" x14ac:dyDescent="0.25">
      <c r="A2273" t="str">
        <f ca="1"/>
        <v>Groceries</v>
      </c>
      <c r="B2273" s="8">
        <f ca="1"/>
        <v>46767</v>
      </c>
      <c r="C2273" s="107">
        <f ca="1"/>
        <v>28720.39</v>
      </c>
      <c r="D2273" t="str">
        <f ca="1"/>
        <v>Acct  3 - ADP</v>
      </c>
    </row>
    <row r="2274" spans="1:4" x14ac:dyDescent="0.25">
      <c r="A2274" t="str">
        <f ca="1"/>
        <v>Food &amp; Drinks</v>
      </c>
      <c r="B2274" s="8">
        <f ca="1"/>
        <v>46767</v>
      </c>
      <c r="C2274" s="107">
        <f ca="1"/>
        <v>28720.39</v>
      </c>
      <c r="D2274" t="str">
        <f ca="1"/>
        <v>Acct  3 - ADP</v>
      </c>
    </row>
    <row r="2275" spans="1:4" x14ac:dyDescent="0.25">
      <c r="A2275" t="str">
        <f ca="1"/>
        <v>Motorcycle</v>
      </c>
      <c r="B2275" s="8">
        <f ca="1"/>
        <v>46768</v>
      </c>
      <c r="C2275" s="107">
        <f ca="1"/>
        <v>28720.39</v>
      </c>
      <c r="D2275" t="str">
        <f ca="1"/>
        <v>Acct  3 - ADP</v>
      </c>
    </row>
    <row r="2276" spans="1:4" x14ac:dyDescent="0.25">
      <c r="A2276" t="str">
        <f ca="1"/>
        <v>Netflix</v>
      </c>
      <c r="B2276" s="8">
        <f ca="1"/>
        <v>46772</v>
      </c>
      <c r="C2276" s="107">
        <f ca="1"/>
        <v>28720.39</v>
      </c>
      <c r="D2276" t="str">
        <f ca="1"/>
        <v>Acct  3 - ADP</v>
      </c>
    </row>
    <row r="2277" spans="1:4" x14ac:dyDescent="0.25">
      <c r="A2277" t="str">
        <f ca="1"/>
        <v>Renters</v>
      </c>
      <c r="B2277" s="8">
        <f ca="1"/>
        <v>46773</v>
      </c>
      <c r="C2277" s="107">
        <f ca="1"/>
        <v>28720.39</v>
      </c>
      <c r="D2277" t="str">
        <f ca="1"/>
        <v>Acct  3 - ADP</v>
      </c>
    </row>
    <row r="2278" spans="1:4" x14ac:dyDescent="0.25">
      <c r="A2278" t="str">
        <f ca="1"/>
        <v>Cese Transfer</v>
      </c>
      <c r="B2278" s="8">
        <f ca="1"/>
        <v>46777</v>
      </c>
      <c r="C2278" s="107">
        <f ca="1"/>
        <v>28720.39</v>
      </c>
      <c r="D2278" t="str">
        <f ca="1"/>
        <v>Acct  3 - ADP</v>
      </c>
    </row>
    <row r="2279" spans="1:4" x14ac:dyDescent="0.25">
      <c r="A2279" t="str">
        <f ca="1"/>
        <v>Internet</v>
      </c>
      <c r="B2279" s="8">
        <f ca="1"/>
        <v>46778</v>
      </c>
      <c r="C2279" s="107">
        <f ca="1"/>
        <v>28720.39</v>
      </c>
      <c r="D2279" t="str">
        <f ca="1"/>
        <v>Acct  3 - ADP</v>
      </c>
    </row>
    <row r="2280" spans="1:4" x14ac:dyDescent="0.25">
      <c r="A2280" t="str">
        <f ca="1"/>
        <v>Windsurf</v>
      </c>
      <c r="B2280" s="8">
        <f ca="1"/>
        <v>46778</v>
      </c>
      <c r="C2280" s="107">
        <f ca="1"/>
        <v>28720.39</v>
      </c>
      <c r="D2280" t="str">
        <f ca="1"/>
        <v>Acct  3 - ADP</v>
      </c>
    </row>
    <row r="2281" spans="1:4" x14ac:dyDescent="0.25">
      <c r="A2281" t="str">
        <f ca="1"/>
        <v>Tidal</v>
      </c>
      <c r="B2281" s="8">
        <f ca="1"/>
        <v>46779</v>
      </c>
      <c r="C2281" s="107">
        <f ca="1"/>
        <v>28720.39</v>
      </c>
      <c r="D2281" t="str">
        <f ca="1"/>
        <v>Acct  3 - ADP</v>
      </c>
    </row>
    <row r="2282" spans="1:4" x14ac:dyDescent="0.25">
      <c r="A2282" t="str">
        <f ca="1"/>
        <v>Paycheck</v>
      </c>
      <c r="B2282" s="8">
        <f ca="1"/>
        <v>46780</v>
      </c>
      <c r="C2282" s="107">
        <f ca="1"/>
        <v>28720.39</v>
      </c>
      <c r="D2282" t="str">
        <f ca="1"/>
        <v>Acct  3 - ADP</v>
      </c>
    </row>
    <row r="2283" spans="1:4" x14ac:dyDescent="0.25">
      <c r="A2283" t="str">
        <f ca="1"/>
        <v>Ameritas</v>
      </c>
      <c r="B2283" s="8">
        <f ca="1"/>
        <v>46780</v>
      </c>
      <c r="C2283" s="107">
        <f ca="1"/>
        <v>28832.39</v>
      </c>
      <c r="D2283" t="str">
        <f ca="1"/>
        <v>Acct  3 - ADP</v>
      </c>
    </row>
    <row r="2284" spans="1:4" x14ac:dyDescent="0.25">
      <c r="A2284" t="str">
        <f ca="1"/>
        <v>Costco Citi</v>
      </c>
      <c r="B2284" s="8">
        <f ca="1"/>
        <v>46780</v>
      </c>
      <c r="C2284" s="107">
        <f ca="1"/>
        <v>28832.39</v>
      </c>
      <c r="D2284" t="str">
        <f ca="1"/>
        <v>Acct  3 - ADP</v>
      </c>
    </row>
    <row r="2285" spans="1:4" x14ac:dyDescent="0.25">
      <c r="A2285" t="str">
        <f ca="1"/>
        <v>Kulo Transfer</v>
      </c>
      <c r="B2285" s="8">
        <f ca="1"/>
        <v>46780</v>
      </c>
      <c r="C2285" s="107">
        <f ca="1"/>
        <v>28832.39</v>
      </c>
      <c r="D2285" t="str">
        <f ca="1"/>
        <v>Acct  3 - ADP</v>
      </c>
    </row>
    <row r="2286" spans="1:4" x14ac:dyDescent="0.25">
      <c r="A2286" t="str">
        <f ca="1"/>
        <v>Kulo SDGE</v>
      </c>
      <c r="B2286" s="8">
        <f ca="1"/>
        <v>46780</v>
      </c>
      <c r="C2286" s="107">
        <f ca="1"/>
        <v>28832.39</v>
      </c>
      <c r="D2286" t="str">
        <f ca="1"/>
        <v>Acct  3 - ADP</v>
      </c>
    </row>
    <row r="2287" spans="1:4" x14ac:dyDescent="0.25">
      <c r="A2287" t="str">
        <f ca="1"/>
        <v>SDGE</v>
      </c>
      <c r="B2287" s="8">
        <f ca="1"/>
        <v>46780</v>
      </c>
      <c r="C2287" s="107">
        <f ca="1"/>
        <v>28832.39</v>
      </c>
      <c r="D2287" t="str">
        <f ca="1"/>
        <v>Acct  3 - ADP</v>
      </c>
    </row>
    <row r="2288" spans="1:4" x14ac:dyDescent="0.25">
      <c r="A2288" t="str">
        <f ca="1"/>
        <v>Prime Ad-Free</v>
      </c>
      <c r="B2288" s="8">
        <f ca="1"/>
        <v>46780</v>
      </c>
      <c r="C2288" s="107">
        <f ca="1"/>
        <v>28832.39</v>
      </c>
      <c r="D2288" t="str">
        <f ca="1"/>
        <v>Acct  3 - ADP</v>
      </c>
    </row>
    <row r="2289" spans="1:4" x14ac:dyDescent="0.25">
      <c r="A2289" t="str">
        <f ca="1"/>
        <v>Groceries</v>
      </c>
      <c r="B2289" s="8">
        <f ca="1"/>
        <v>46781</v>
      </c>
      <c r="C2289" s="107">
        <f ca="1"/>
        <v>28832.39</v>
      </c>
      <c r="D2289" t="str">
        <f ca="1"/>
        <v>Acct  3 - ADP</v>
      </c>
    </row>
    <row r="2290" spans="1:4" x14ac:dyDescent="0.25">
      <c r="A2290" t="str">
        <f ca="1"/>
        <v>Food &amp; Drinks</v>
      </c>
      <c r="B2290" s="8">
        <f ca="1"/>
        <v>46781</v>
      </c>
      <c r="C2290" s="107">
        <f ca="1"/>
        <v>28832.39</v>
      </c>
      <c r="D2290" t="str">
        <f ca="1"/>
        <v>Acct  3 - ADP</v>
      </c>
    </row>
    <row r="2291" spans="1:4" x14ac:dyDescent="0.25">
      <c r="A2291" t="str">
        <f ca="1"/>
        <v>Disability</v>
      </c>
      <c r="B2291" s="8">
        <f ca="1"/>
        <v>46784</v>
      </c>
      <c r="C2291" s="107">
        <f ca="1"/>
        <v>28832.39</v>
      </c>
      <c r="D2291" t="str">
        <f ca="1"/>
        <v>Acct  3 - ADP</v>
      </c>
    </row>
    <row r="2292" spans="1:4" x14ac:dyDescent="0.25">
      <c r="A2292" t="str">
        <f ca="1"/>
        <v>Kulo Rent</v>
      </c>
      <c r="B2292" s="8">
        <f ca="1"/>
        <v>46784</v>
      </c>
      <c r="C2292" s="107">
        <f ca="1"/>
        <v>28832.39</v>
      </c>
      <c r="D2292" t="str">
        <f ca="1"/>
        <v>Acct  3 - ADP</v>
      </c>
    </row>
    <row r="2293" spans="1:4" x14ac:dyDescent="0.25">
      <c r="A2293" t="str">
        <f ca="1"/>
        <v>Rent</v>
      </c>
      <c r="B2293" s="8">
        <f ca="1"/>
        <v>46784</v>
      </c>
      <c r="C2293" s="107">
        <f ca="1"/>
        <v>28832.39</v>
      </c>
      <c r="D2293" t="str">
        <f ca="1"/>
        <v>Acct  3 - ADP</v>
      </c>
    </row>
    <row r="2294" spans="1:4" x14ac:dyDescent="0.25">
      <c r="A2294" t="str">
        <f ca="1"/>
        <v>Down Dog</v>
      </c>
      <c r="B2294" s="8">
        <f ca="1"/>
        <v>46785</v>
      </c>
      <c r="C2294" s="107">
        <f ca="1"/>
        <v>28832.39</v>
      </c>
      <c r="D2294" t="str">
        <f ca="1"/>
        <v>Acct  3 - ADP</v>
      </c>
    </row>
    <row r="2295" spans="1:4" x14ac:dyDescent="0.25">
      <c r="A2295" t="str">
        <f ca="1"/>
        <v>Visa Platinum</v>
      </c>
      <c r="B2295" s="8">
        <f ca="1"/>
        <v>46786</v>
      </c>
      <c r="C2295" s="107">
        <f ca="1"/>
        <v>28832.39</v>
      </c>
      <c r="D2295" t="str">
        <f ca="1"/>
        <v>Acct  3 - ADP</v>
      </c>
    </row>
    <row r="2296" spans="1:4" x14ac:dyDescent="0.25">
      <c r="A2296" t="str">
        <f ca="1"/>
        <v>Kulo Internet</v>
      </c>
      <c r="B2296" s="8">
        <f ca="1"/>
        <v>46788</v>
      </c>
      <c r="C2296" s="107">
        <f ca="1"/>
        <v>28832.39</v>
      </c>
      <c r="D2296" t="str">
        <f ca="1"/>
        <v>Acct  3 - ADP</v>
      </c>
    </row>
    <row r="2297" spans="1:4" x14ac:dyDescent="0.25">
      <c r="A2297" t="str">
        <f ca="1"/>
        <v>Cese Phone</v>
      </c>
      <c r="B2297" s="8">
        <f ca="1"/>
        <v>46788</v>
      </c>
      <c r="C2297" s="107">
        <f ca="1"/>
        <v>28832.39</v>
      </c>
      <c r="D2297" t="str">
        <f ca="1"/>
        <v>Acct  3 - ADP</v>
      </c>
    </row>
    <row r="2298" spans="1:4" x14ac:dyDescent="0.25">
      <c r="A2298" t="str">
        <f ca="1"/>
        <v>Phone</v>
      </c>
      <c r="B2298" s="8">
        <f ca="1"/>
        <v>46788</v>
      </c>
      <c r="C2298" s="107">
        <f ca="1"/>
        <v>28832.39</v>
      </c>
      <c r="D2298" t="str">
        <f ca="1"/>
        <v>Acct  3 - ADP</v>
      </c>
    </row>
    <row r="2299" spans="1:4" x14ac:dyDescent="0.25">
      <c r="A2299" t="str">
        <f ca="1"/>
        <v>Sony</v>
      </c>
      <c r="B2299" s="8">
        <f ca="1"/>
        <v>46791</v>
      </c>
      <c r="C2299" s="107">
        <f ca="1"/>
        <v>28832.39</v>
      </c>
      <c r="D2299" t="str">
        <f ca="1"/>
        <v>Acct  3 - ADP</v>
      </c>
    </row>
    <row r="2300" spans="1:4" x14ac:dyDescent="0.25">
      <c r="A2300" t="str">
        <f ca="1"/>
        <v>Phone Insurance</v>
      </c>
      <c r="B2300" s="8">
        <f ca="1"/>
        <v>46791</v>
      </c>
      <c r="C2300" s="107">
        <f ca="1"/>
        <v>28832.39</v>
      </c>
      <c r="D2300" t="str">
        <f ca="1"/>
        <v>Acct  3 - ADP</v>
      </c>
    </row>
    <row r="2301" spans="1:4" x14ac:dyDescent="0.25">
      <c r="A2301" t="str">
        <f ca="1"/>
        <v>Amazon</v>
      </c>
      <c r="B2301" s="8">
        <f ca="1"/>
        <v>46792</v>
      </c>
      <c r="C2301" s="107">
        <f ca="1"/>
        <v>28832.39</v>
      </c>
      <c r="D2301" t="str">
        <f ca="1"/>
        <v>Acct  3 - ADP</v>
      </c>
    </row>
    <row r="2302" spans="1:4" x14ac:dyDescent="0.25">
      <c r="A2302" t="str">
        <f ca="1"/>
        <v>Paycheck</v>
      </c>
      <c r="B2302" s="8">
        <f ca="1"/>
        <v>46794</v>
      </c>
      <c r="C2302" s="107">
        <f ca="1"/>
        <v>28832.39</v>
      </c>
      <c r="D2302" t="str">
        <f ca="1"/>
        <v>Acct  3 - ADP</v>
      </c>
    </row>
    <row r="2303" spans="1:4" x14ac:dyDescent="0.25">
      <c r="A2303" t="str">
        <f ca="1"/>
        <v>Ameritas</v>
      </c>
      <c r="B2303" s="8">
        <f ca="1"/>
        <v>46794</v>
      </c>
      <c r="C2303" s="107">
        <f ca="1"/>
        <v>28944.39</v>
      </c>
      <c r="D2303" t="str">
        <f ca="1"/>
        <v>Acct  3 - ADP</v>
      </c>
    </row>
    <row r="2304" spans="1:4" x14ac:dyDescent="0.25">
      <c r="A2304" t="str">
        <f ca="1"/>
        <v>Viso Go</v>
      </c>
      <c r="B2304" s="8">
        <f ca="1"/>
        <v>46794</v>
      </c>
      <c r="C2304" s="107">
        <f ca="1"/>
        <v>28944.39</v>
      </c>
      <c r="D2304" t="str">
        <f ca="1"/>
        <v>Acct  3 - ADP</v>
      </c>
    </row>
    <row r="2305" spans="1:4" x14ac:dyDescent="0.25">
      <c r="A2305" t="str">
        <f ca="1"/>
        <v>Groceries</v>
      </c>
      <c r="B2305" s="8">
        <f ca="1"/>
        <v>46795</v>
      </c>
      <c r="C2305" s="107">
        <f ca="1"/>
        <v>28944.39</v>
      </c>
      <c r="D2305" t="str">
        <f ca="1"/>
        <v>Acct  3 - ADP</v>
      </c>
    </row>
    <row r="2306" spans="1:4" x14ac:dyDescent="0.25">
      <c r="A2306" t="str">
        <f ca="1"/>
        <v>Food &amp; Drinks</v>
      </c>
      <c r="B2306" s="8">
        <f ca="1"/>
        <v>46795</v>
      </c>
      <c r="C2306" s="107">
        <f ca="1"/>
        <v>28944.39</v>
      </c>
      <c r="D2306" t="str">
        <f ca="1"/>
        <v>Acct  3 - ADP</v>
      </c>
    </row>
    <row r="2307" spans="1:4" x14ac:dyDescent="0.25">
      <c r="A2307" t="str">
        <f ca="1"/>
        <v>Motorcycle</v>
      </c>
      <c r="B2307" s="8">
        <f ca="1"/>
        <v>46799</v>
      </c>
      <c r="C2307" s="107">
        <f ca="1"/>
        <v>28944.39</v>
      </c>
      <c r="D2307" t="str">
        <f ca="1"/>
        <v>Acct  3 - ADP</v>
      </c>
    </row>
    <row r="2308" spans="1:4" x14ac:dyDescent="0.25">
      <c r="A2308" t="str">
        <f ca="1"/>
        <v>Netflix</v>
      </c>
      <c r="B2308" s="8">
        <f ca="1"/>
        <v>46803</v>
      </c>
      <c r="C2308" s="107">
        <f ca="1"/>
        <v>28944.39</v>
      </c>
      <c r="D2308" t="str">
        <f ca="1"/>
        <v>Acct  3 - ADP</v>
      </c>
    </row>
    <row r="2309" spans="1:4" x14ac:dyDescent="0.25">
      <c r="A2309" t="str">
        <f ca="1"/>
        <v>Renters</v>
      </c>
      <c r="B2309" s="8">
        <f ca="1"/>
        <v>46804</v>
      </c>
      <c r="C2309" s="107">
        <f ca="1"/>
        <v>28944.39</v>
      </c>
      <c r="D2309" t="str">
        <f ca="1"/>
        <v>Acct  3 - ADP</v>
      </c>
    </row>
    <row r="2310" spans="1:4" x14ac:dyDescent="0.25">
      <c r="A2310" t="str">
        <f ca="1"/>
        <v>Paycheck</v>
      </c>
      <c r="B2310" s="8">
        <f ca="1"/>
        <v>46808</v>
      </c>
      <c r="C2310" s="107">
        <f ca="1"/>
        <v>28944.39</v>
      </c>
      <c r="D2310" t="str">
        <f ca="1"/>
        <v>Acct  3 - ADP</v>
      </c>
    </row>
    <row r="2311" spans="1:4" x14ac:dyDescent="0.25">
      <c r="A2311" t="str">
        <f ca="1"/>
        <v>Ameritas</v>
      </c>
      <c r="B2311" s="8">
        <f ca="1"/>
        <v>46808</v>
      </c>
      <c r="C2311" s="107">
        <f ca="1"/>
        <v>29056.39</v>
      </c>
      <c r="D2311" t="str">
        <f ca="1"/>
        <v>Acct  3 - ADP</v>
      </c>
    </row>
    <row r="2312" spans="1:4" x14ac:dyDescent="0.25">
      <c r="A2312" t="str">
        <f ca="1"/>
        <v>Cese Transfer</v>
      </c>
      <c r="B2312" s="8">
        <f ca="1"/>
        <v>46808</v>
      </c>
      <c r="C2312" s="107">
        <f ca="1"/>
        <v>29056.39</v>
      </c>
      <c r="D2312" t="str">
        <f ca="1"/>
        <v>Acct  3 - ADP</v>
      </c>
    </row>
    <row r="2313" spans="1:4" x14ac:dyDescent="0.25">
      <c r="A2313" t="str">
        <f ca="1"/>
        <v>Groceries</v>
      </c>
      <c r="B2313" s="8">
        <f ca="1"/>
        <v>46809</v>
      </c>
      <c r="C2313" s="107">
        <f ca="1"/>
        <v>29056.39</v>
      </c>
      <c r="D2313" t="str">
        <f ca="1"/>
        <v>Acct  3 - ADP</v>
      </c>
    </row>
    <row r="2314" spans="1:4" x14ac:dyDescent="0.25">
      <c r="A2314" t="str">
        <f ca="1"/>
        <v>Food &amp; Drinks</v>
      </c>
      <c r="B2314" s="8">
        <f ca="1"/>
        <v>46809</v>
      </c>
      <c r="C2314" s="107">
        <f ca="1"/>
        <v>29056.39</v>
      </c>
      <c r="D2314" t="str">
        <f ca="1"/>
        <v>Acct  3 - ADP</v>
      </c>
    </row>
    <row r="2315" spans="1:4" x14ac:dyDescent="0.25">
      <c r="A2315" t="str">
        <f ca="1"/>
        <v>Internet</v>
      </c>
      <c r="B2315" s="8">
        <f ca="1"/>
        <v>46809</v>
      </c>
      <c r="C2315" s="107">
        <f ca="1"/>
        <v>29056.39</v>
      </c>
      <c r="D2315" t="str">
        <f ca="1"/>
        <v>Acct  3 - ADP</v>
      </c>
    </row>
    <row r="2316" spans="1:4" x14ac:dyDescent="0.25">
      <c r="A2316" t="str">
        <f ca="1"/>
        <v>Windsurf</v>
      </c>
      <c r="B2316" s="8">
        <f ca="1"/>
        <v>46809</v>
      </c>
      <c r="C2316" s="107">
        <f ca="1"/>
        <v>29056.39</v>
      </c>
      <c r="D2316" t="str">
        <f ca="1"/>
        <v>Acct  3 - ADP</v>
      </c>
    </row>
    <row r="2317" spans="1:4" x14ac:dyDescent="0.25">
      <c r="A2317" t="str">
        <f ca="1"/>
        <v>Google+</v>
      </c>
      <c r="B2317" s="8">
        <f ca="1"/>
        <v>46810</v>
      </c>
      <c r="C2317" s="107">
        <f ca="1"/>
        <v>29056.39</v>
      </c>
      <c r="D2317" t="str">
        <f ca="1"/>
        <v>Acct  3 - ADP</v>
      </c>
    </row>
    <row r="2318" spans="1:4" x14ac:dyDescent="0.25">
      <c r="A2318" t="str">
        <f ca="1"/>
        <v>Tidal</v>
      </c>
      <c r="B2318" s="8">
        <f ca="1"/>
        <v>46810</v>
      </c>
      <c r="C2318" s="107">
        <f ca="1"/>
        <v>29056.39</v>
      </c>
      <c r="D2318" t="str">
        <f ca="1"/>
        <v>Acct  3 - ADP</v>
      </c>
    </row>
    <row r="2319" spans="1:4" x14ac:dyDescent="0.25">
      <c r="A2319" t="str">
        <f ca="1"/>
        <v>Starting balance</v>
      </c>
      <c r="B2319" s="8">
        <f ca="1"/>
        <v>46081</v>
      </c>
      <c r="C2319" s="107">
        <f ca="1"/>
        <v>114.43</v>
      </c>
      <c r="D2319" t="str">
        <f ca="1"/>
        <v>Acct  4 - Marcus</v>
      </c>
    </row>
    <row r="2320" spans="1:4" x14ac:dyDescent="0.25">
      <c r="A2320" t="str">
        <f ca="1"/>
        <v>Costco Citi</v>
      </c>
      <c r="B2320" s="8">
        <f ca="1"/>
        <v>46081</v>
      </c>
      <c r="C2320" s="107">
        <f ca="1"/>
        <v>114.43</v>
      </c>
      <c r="D2320" t="str">
        <f ca="1"/>
        <v>Acct  4 - Marcus</v>
      </c>
    </row>
    <row r="2321" spans="1:4" x14ac:dyDescent="0.25">
      <c r="A2321" t="str">
        <f ca="1"/>
        <v>Kulo SDGE</v>
      </c>
      <c r="B2321" s="8">
        <f ca="1"/>
        <v>46081</v>
      </c>
      <c r="C2321" s="107">
        <f ca="1"/>
        <v>114.43</v>
      </c>
      <c r="D2321" t="str">
        <f ca="1"/>
        <v>Acct  4 - Marcus</v>
      </c>
    </row>
    <row r="2322" spans="1:4" x14ac:dyDescent="0.25">
      <c r="A2322" t="str">
        <f ca="1"/>
        <v>Groceries</v>
      </c>
      <c r="B2322" s="8">
        <f ca="1"/>
        <v>46081</v>
      </c>
      <c r="C2322" s="107">
        <f ca="1"/>
        <v>114.43</v>
      </c>
      <c r="D2322" t="str">
        <f ca="1"/>
        <v>Acct  4 - Marcus</v>
      </c>
    </row>
    <row r="2323" spans="1:4" x14ac:dyDescent="0.25">
      <c r="A2323" t="str">
        <f ca="1"/>
        <v>Food &amp; Drinks</v>
      </c>
      <c r="B2323" s="8">
        <f ca="1"/>
        <v>46081</v>
      </c>
      <c r="C2323" s="107">
        <f ca="1"/>
        <v>114.43</v>
      </c>
      <c r="D2323" t="str">
        <f ca="1"/>
        <v>Acct  4 - Marcus</v>
      </c>
    </row>
    <row r="2324" spans="1:4" x14ac:dyDescent="0.25">
      <c r="A2324" t="str">
        <f ca="1"/>
        <v>SDGE</v>
      </c>
      <c r="B2324" s="8">
        <f ca="1"/>
        <v>46081</v>
      </c>
      <c r="C2324" s="107">
        <f ca="1"/>
        <v>114.43</v>
      </c>
      <c r="D2324" t="str">
        <f ca="1"/>
        <v>Acct  4 - Marcus</v>
      </c>
    </row>
    <row r="2325" spans="1:4" x14ac:dyDescent="0.25">
      <c r="A2325" t="str">
        <f ca="1"/>
        <v>Prime Ad-Free</v>
      </c>
      <c r="B2325" s="8">
        <f ca="1"/>
        <v>46081</v>
      </c>
      <c r="C2325" s="107">
        <f ca="1"/>
        <v>114.43</v>
      </c>
      <c r="D2325" t="str">
        <f ca="1"/>
        <v>Acct  4 - Marcus</v>
      </c>
    </row>
    <row r="2326" spans="1:4" x14ac:dyDescent="0.25">
      <c r="A2326" t="str">
        <f ca="1"/>
        <v>Disability</v>
      </c>
      <c r="B2326" s="8">
        <f ca="1"/>
        <v>46082</v>
      </c>
      <c r="C2326" s="107">
        <f ca="1"/>
        <v>114.43</v>
      </c>
      <c r="D2326" t="str">
        <f ca="1"/>
        <v>Acct  4 - Marcus</v>
      </c>
    </row>
    <row r="2327" spans="1:4" x14ac:dyDescent="0.25">
      <c r="A2327" t="str">
        <f ca="1"/>
        <v>Kulo Rent</v>
      </c>
      <c r="B2327" s="8">
        <f ca="1"/>
        <v>46082</v>
      </c>
      <c r="C2327" s="107">
        <f ca="1"/>
        <v>114.43</v>
      </c>
      <c r="D2327" t="str">
        <f ca="1"/>
        <v>Acct  4 - Marcus</v>
      </c>
    </row>
    <row r="2328" spans="1:4" x14ac:dyDescent="0.25">
      <c r="A2328" t="str">
        <f ca="1"/>
        <v>Rent</v>
      </c>
      <c r="B2328" s="8">
        <f ca="1"/>
        <v>46082</v>
      </c>
      <c r="C2328" s="107">
        <f ca="1"/>
        <v>114.43</v>
      </c>
      <c r="D2328" t="str">
        <f ca="1"/>
        <v>Acct  4 - Marcus</v>
      </c>
    </row>
    <row r="2329" spans="1:4" x14ac:dyDescent="0.25">
      <c r="A2329" t="str">
        <f ca="1"/>
        <v>Visa Platinum</v>
      </c>
      <c r="B2329" s="8">
        <f ca="1"/>
        <v>46084</v>
      </c>
      <c r="C2329" s="107">
        <f ca="1"/>
        <v>114.43</v>
      </c>
      <c r="D2329" t="str">
        <f ca="1"/>
        <v>Acct  4 - Marcus</v>
      </c>
    </row>
    <row r="2330" spans="1:4" x14ac:dyDescent="0.25">
      <c r="A2330" t="str">
        <f ca="1"/>
        <v>Kulo Internet</v>
      </c>
      <c r="B2330" s="8">
        <f ca="1"/>
        <v>46086</v>
      </c>
      <c r="C2330" s="107">
        <f ca="1"/>
        <v>114.43</v>
      </c>
      <c r="D2330" t="str">
        <f ca="1"/>
        <v>Acct  4 - Marcus</v>
      </c>
    </row>
    <row r="2331" spans="1:4" x14ac:dyDescent="0.25">
      <c r="A2331" t="str">
        <f ca="1"/>
        <v>Cese Phone</v>
      </c>
      <c r="B2331" s="8">
        <f ca="1"/>
        <v>46086</v>
      </c>
      <c r="C2331" s="107">
        <f ca="1"/>
        <v>114.43</v>
      </c>
      <c r="D2331" t="str">
        <f ca="1"/>
        <v>Acct  4 - Marcus</v>
      </c>
    </row>
    <row r="2332" spans="1:4" x14ac:dyDescent="0.25">
      <c r="A2332" t="str">
        <f ca="1"/>
        <v>Phone</v>
      </c>
      <c r="B2332" s="8">
        <f ca="1"/>
        <v>46086</v>
      </c>
      <c r="C2332" s="107">
        <f ca="1"/>
        <v>114.43</v>
      </c>
      <c r="D2332" t="str">
        <f ca="1"/>
        <v>Acct  4 - Marcus</v>
      </c>
    </row>
    <row r="2333" spans="1:4" x14ac:dyDescent="0.25">
      <c r="A2333" t="str">
        <f ca="1"/>
        <v>Sony</v>
      </c>
      <c r="B2333" s="8">
        <f ca="1"/>
        <v>46089</v>
      </c>
      <c r="C2333" s="107">
        <f ca="1"/>
        <v>114.43</v>
      </c>
      <c r="D2333" t="str">
        <f ca="1"/>
        <v>Acct  4 - Marcus</v>
      </c>
    </row>
    <row r="2334" spans="1:4" x14ac:dyDescent="0.25">
      <c r="A2334" t="str">
        <f ca="1"/>
        <v>Phone Insurance</v>
      </c>
      <c r="B2334" s="8">
        <f ca="1"/>
        <v>46089</v>
      </c>
      <c r="C2334" s="107">
        <f ca="1"/>
        <v>114.43</v>
      </c>
      <c r="D2334" t="str">
        <f ca="1"/>
        <v>Acct  4 - Marcus</v>
      </c>
    </row>
    <row r="2335" spans="1:4" x14ac:dyDescent="0.25">
      <c r="A2335" t="str">
        <f ca="1"/>
        <v>Amazon</v>
      </c>
      <c r="B2335" s="8">
        <f ca="1"/>
        <v>46090</v>
      </c>
      <c r="C2335" s="107">
        <f ca="1"/>
        <v>114.43</v>
      </c>
      <c r="D2335" t="str">
        <f ca="1"/>
        <v>Acct  4 - Marcus</v>
      </c>
    </row>
    <row r="2336" spans="1:4" x14ac:dyDescent="0.25">
      <c r="A2336" t="str">
        <f ca="1"/>
        <v>Viso Go</v>
      </c>
      <c r="B2336" s="8">
        <f ca="1"/>
        <v>46092</v>
      </c>
      <c r="C2336" s="107">
        <f ca="1"/>
        <v>114.43</v>
      </c>
      <c r="D2336" t="str">
        <f ca="1"/>
        <v>Acct  4 - Marcus</v>
      </c>
    </row>
    <row r="2337" spans="1:4" x14ac:dyDescent="0.25">
      <c r="A2337" t="str">
        <f ca="1"/>
        <v>Paycheck</v>
      </c>
      <c r="B2337" s="8">
        <f ca="1"/>
        <v>46094</v>
      </c>
      <c r="C2337" s="107">
        <f ca="1"/>
        <v>114.43</v>
      </c>
      <c r="D2337" t="str">
        <f ca="1"/>
        <v>Acct  4 - Marcus</v>
      </c>
    </row>
    <row r="2338" spans="1:4" x14ac:dyDescent="0.25">
      <c r="A2338" t="str">
        <f ca="1"/>
        <v>Ameritas</v>
      </c>
      <c r="B2338" s="8">
        <f ca="1"/>
        <v>46094</v>
      </c>
      <c r="C2338" s="107">
        <f ca="1"/>
        <v>114.43</v>
      </c>
      <c r="D2338" t="str">
        <f ca="1"/>
        <v>Acct  4 - Marcus</v>
      </c>
    </row>
    <row r="2339" spans="1:4" x14ac:dyDescent="0.25">
      <c r="A2339" t="str">
        <f ca="1"/>
        <v>Groceries</v>
      </c>
      <c r="B2339" s="8">
        <f ca="1"/>
        <v>46095</v>
      </c>
      <c r="C2339" s="107">
        <f ca="1"/>
        <v>114.43</v>
      </c>
      <c r="D2339" t="str">
        <f ca="1"/>
        <v>Acct  4 - Marcus</v>
      </c>
    </row>
    <row r="2340" spans="1:4" x14ac:dyDescent="0.25">
      <c r="A2340" t="str">
        <f ca="1"/>
        <v>Food &amp; Drinks</v>
      </c>
      <c r="B2340" s="8">
        <f ca="1"/>
        <v>46095</v>
      </c>
      <c r="C2340" s="107">
        <f ca="1"/>
        <v>114.43</v>
      </c>
      <c r="D2340" t="str">
        <f ca="1"/>
        <v>Acct  4 - Marcus</v>
      </c>
    </row>
    <row r="2341" spans="1:4" x14ac:dyDescent="0.25">
      <c r="A2341" t="str">
        <f ca="1"/>
        <v>Motorcycle</v>
      </c>
      <c r="B2341" s="8">
        <f ca="1"/>
        <v>46097</v>
      </c>
      <c r="C2341" s="107">
        <f ca="1"/>
        <v>114.43</v>
      </c>
      <c r="D2341" t="str">
        <f ca="1"/>
        <v>Acct  4 - Marcus</v>
      </c>
    </row>
    <row r="2342" spans="1:4" x14ac:dyDescent="0.25">
      <c r="A2342" t="str">
        <f ca="1"/>
        <v>Netflix</v>
      </c>
      <c r="B2342" s="8">
        <f ca="1"/>
        <v>46101</v>
      </c>
      <c r="C2342" s="107">
        <f ca="1"/>
        <v>114.43</v>
      </c>
      <c r="D2342" t="str">
        <f ca="1"/>
        <v>Acct  4 - Marcus</v>
      </c>
    </row>
    <row r="2343" spans="1:4" x14ac:dyDescent="0.25">
      <c r="A2343" t="str">
        <f ca="1"/>
        <v>Renters</v>
      </c>
      <c r="B2343" s="8">
        <f ca="1"/>
        <v>46102</v>
      </c>
      <c r="C2343" s="107">
        <f ca="1"/>
        <v>114.43</v>
      </c>
      <c r="D2343" t="str">
        <f ca="1"/>
        <v>Acct  4 - Marcus</v>
      </c>
    </row>
    <row r="2344" spans="1:4" x14ac:dyDescent="0.25">
      <c r="A2344" t="str">
        <f ca="1"/>
        <v>Cese Transfer</v>
      </c>
      <c r="B2344" s="8">
        <f ca="1"/>
        <v>46106</v>
      </c>
      <c r="C2344" s="107">
        <f ca="1"/>
        <v>114.43</v>
      </c>
      <c r="D2344" t="str">
        <f ca="1"/>
        <v>Acct  4 - Marcus</v>
      </c>
    </row>
    <row r="2345" spans="1:4" x14ac:dyDescent="0.25">
      <c r="A2345" t="str">
        <f ca="1"/>
        <v>Internet</v>
      </c>
      <c r="B2345" s="8">
        <f ca="1"/>
        <v>46107</v>
      </c>
      <c r="C2345" s="107">
        <f ca="1"/>
        <v>114.43</v>
      </c>
      <c r="D2345" t="str">
        <f ca="1"/>
        <v>Acct  4 - Marcus</v>
      </c>
    </row>
    <row r="2346" spans="1:4" x14ac:dyDescent="0.25">
      <c r="A2346" t="str">
        <f ca="1"/>
        <v>Windsurf</v>
      </c>
      <c r="B2346" s="8">
        <f ca="1"/>
        <v>46107</v>
      </c>
      <c r="C2346" s="107">
        <f ca="1"/>
        <v>114.43</v>
      </c>
      <c r="D2346" t="str">
        <f ca="1"/>
        <v>Acct  4 - Marcus</v>
      </c>
    </row>
    <row r="2347" spans="1:4" x14ac:dyDescent="0.25">
      <c r="A2347" t="str">
        <f ca="1"/>
        <v>Paycheck</v>
      </c>
      <c r="B2347" s="8">
        <f ca="1"/>
        <v>46108</v>
      </c>
      <c r="C2347" s="107">
        <f ca="1"/>
        <v>114.43</v>
      </c>
      <c r="D2347" t="str">
        <f ca="1"/>
        <v>Acct  4 - Marcus</v>
      </c>
    </row>
    <row r="2348" spans="1:4" x14ac:dyDescent="0.25">
      <c r="A2348" t="str">
        <f ca="1"/>
        <v>Ameritas</v>
      </c>
      <c r="B2348" s="8">
        <f ca="1"/>
        <v>46108</v>
      </c>
      <c r="C2348" s="107">
        <f ca="1"/>
        <v>114.43</v>
      </c>
      <c r="D2348" t="str">
        <f ca="1"/>
        <v>Acct  4 - Marcus</v>
      </c>
    </row>
    <row r="2349" spans="1:4" x14ac:dyDescent="0.25">
      <c r="A2349" t="str">
        <f ca="1"/>
        <v>Tidal</v>
      </c>
      <c r="B2349" s="8">
        <f ca="1"/>
        <v>46108</v>
      </c>
      <c r="C2349" s="107">
        <f ca="1"/>
        <v>114.43</v>
      </c>
      <c r="D2349" t="str">
        <f ca="1"/>
        <v>Acct  4 - Marcus</v>
      </c>
    </row>
    <row r="2350" spans="1:4" x14ac:dyDescent="0.25">
      <c r="A2350" t="str">
        <f ca="1"/>
        <v>Costco Citi</v>
      </c>
      <c r="B2350" s="8">
        <f ca="1"/>
        <v>46109</v>
      </c>
      <c r="C2350" s="107">
        <f ca="1"/>
        <v>114.43</v>
      </c>
      <c r="D2350" t="str">
        <f ca="1"/>
        <v>Acct  4 - Marcus</v>
      </c>
    </row>
    <row r="2351" spans="1:4" x14ac:dyDescent="0.25">
      <c r="A2351" t="str">
        <f ca="1"/>
        <v>Kulo Transfer</v>
      </c>
      <c r="B2351" s="8">
        <f ca="1"/>
        <v>46109</v>
      </c>
      <c r="C2351" s="107">
        <f ca="1"/>
        <v>114.43</v>
      </c>
      <c r="D2351" t="str">
        <f ca="1"/>
        <v>Acct  4 - Marcus</v>
      </c>
    </row>
    <row r="2352" spans="1:4" x14ac:dyDescent="0.25">
      <c r="A2352" t="str">
        <f ca="1"/>
        <v>Kulo SDGE</v>
      </c>
      <c r="B2352" s="8">
        <f ca="1"/>
        <v>46109</v>
      </c>
      <c r="C2352" s="107">
        <f ca="1"/>
        <v>114.43</v>
      </c>
      <c r="D2352" t="str">
        <f ca="1"/>
        <v>Acct  4 - Marcus</v>
      </c>
    </row>
    <row r="2353" spans="1:4" x14ac:dyDescent="0.25">
      <c r="A2353" t="str">
        <f ca="1"/>
        <v>Groceries</v>
      </c>
      <c r="B2353" s="8">
        <f ca="1"/>
        <v>46109</v>
      </c>
      <c r="C2353" s="107">
        <f ca="1"/>
        <v>114.43</v>
      </c>
      <c r="D2353" t="str">
        <f ca="1"/>
        <v>Acct  4 - Marcus</v>
      </c>
    </row>
    <row r="2354" spans="1:4" x14ac:dyDescent="0.25">
      <c r="A2354" t="str">
        <f ca="1"/>
        <v>Food &amp; Drinks</v>
      </c>
      <c r="B2354" s="8">
        <f ca="1"/>
        <v>46109</v>
      </c>
      <c r="C2354" s="107">
        <f ca="1"/>
        <v>114.43</v>
      </c>
      <c r="D2354" t="str">
        <f ca="1"/>
        <v>Acct  4 - Marcus</v>
      </c>
    </row>
    <row r="2355" spans="1:4" x14ac:dyDescent="0.25">
      <c r="A2355" t="str">
        <f ca="1"/>
        <v>SDGE</v>
      </c>
      <c r="B2355" s="8">
        <f ca="1"/>
        <v>46109</v>
      </c>
      <c r="C2355" s="107">
        <f ca="1"/>
        <v>114.43</v>
      </c>
      <c r="D2355" t="str">
        <f ca="1"/>
        <v>Acct  4 - Marcus</v>
      </c>
    </row>
    <row r="2356" spans="1:4" x14ac:dyDescent="0.25">
      <c r="A2356" t="str">
        <f ca="1"/>
        <v>Prime Ad-Free</v>
      </c>
      <c r="B2356" s="8">
        <f ca="1"/>
        <v>46109</v>
      </c>
      <c r="C2356" s="107">
        <f ca="1"/>
        <v>114.43</v>
      </c>
      <c r="D2356" t="str">
        <f ca="1"/>
        <v>Acct  4 - Marcus</v>
      </c>
    </row>
    <row r="2357" spans="1:4" x14ac:dyDescent="0.25">
      <c r="A2357" t="str">
        <f ca="1"/>
        <v>Disability</v>
      </c>
      <c r="B2357" s="8">
        <f ca="1"/>
        <v>46113</v>
      </c>
      <c r="C2357" s="107">
        <f ca="1"/>
        <v>114.43</v>
      </c>
      <c r="D2357" t="str">
        <f ca="1"/>
        <v>Acct  4 - Marcus</v>
      </c>
    </row>
    <row r="2358" spans="1:4" x14ac:dyDescent="0.25">
      <c r="A2358" t="str">
        <f ca="1"/>
        <v>Kulo Rent</v>
      </c>
      <c r="B2358" s="8">
        <f ca="1"/>
        <v>46113</v>
      </c>
      <c r="C2358" s="107">
        <f ca="1"/>
        <v>114.43</v>
      </c>
      <c r="D2358" t="str">
        <f ca="1"/>
        <v>Acct  4 - Marcus</v>
      </c>
    </row>
    <row r="2359" spans="1:4" x14ac:dyDescent="0.25">
      <c r="A2359" t="str">
        <f ca="1"/>
        <v>Rent</v>
      </c>
      <c r="B2359" s="8">
        <f ca="1"/>
        <v>46113</v>
      </c>
      <c r="C2359" s="107">
        <f ca="1"/>
        <v>114.43</v>
      </c>
      <c r="D2359" t="str">
        <f ca="1"/>
        <v>Acct  4 - Marcus</v>
      </c>
    </row>
    <row r="2360" spans="1:4" x14ac:dyDescent="0.25">
      <c r="A2360" t="str">
        <f ca="1"/>
        <v>Visa Platinum</v>
      </c>
      <c r="B2360" s="8">
        <f ca="1"/>
        <v>46115</v>
      </c>
      <c r="C2360" s="107">
        <f ca="1"/>
        <v>114.43</v>
      </c>
      <c r="D2360" t="str">
        <f ca="1"/>
        <v>Acct  4 - Marcus</v>
      </c>
    </row>
    <row r="2361" spans="1:4" x14ac:dyDescent="0.25">
      <c r="A2361" t="str">
        <f ca="1"/>
        <v>Kulo Internet</v>
      </c>
      <c r="B2361" s="8">
        <f ca="1"/>
        <v>46117</v>
      </c>
      <c r="C2361" s="107">
        <f ca="1"/>
        <v>114.43</v>
      </c>
      <c r="D2361" t="str">
        <f ca="1"/>
        <v>Acct  4 - Marcus</v>
      </c>
    </row>
    <row r="2362" spans="1:4" x14ac:dyDescent="0.25">
      <c r="A2362" t="str">
        <f ca="1"/>
        <v>Cese Phone</v>
      </c>
      <c r="B2362" s="8">
        <f ca="1"/>
        <v>46117</v>
      </c>
      <c r="C2362" s="107">
        <f ca="1"/>
        <v>114.43</v>
      </c>
      <c r="D2362" t="str">
        <f ca="1"/>
        <v>Acct  4 - Marcus</v>
      </c>
    </row>
    <row r="2363" spans="1:4" x14ac:dyDescent="0.25">
      <c r="A2363" t="str">
        <f ca="1"/>
        <v>Phone</v>
      </c>
      <c r="B2363" s="8">
        <f ca="1"/>
        <v>46117</v>
      </c>
      <c r="C2363" s="107">
        <f ca="1"/>
        <v>114.43</v>
      </c>
      <c r="D2363" t="str">
        <f ca="1"/>
        <v>Acct  4 - Marcus</v>
      </c>
    </row>
    <row r="2364" spans="1:4" x14ac:dyDescent="0.25">
      <c r="A2364" t="str">
        <f ca="1"/>
        <v>Sony</v>
      </c>
      <c r="B2364" s="8">
        <f ca="1"/>
        <v>46120</v>
      </c>
      <c r="C2364" s="107">
        <f ca="1"/>
        <v>114.43</v>
      </c>
      <c r="D2364" t="str">
        <f ca="1"/>
        <v>Acct  4 - Marcus</v>
      </c>
    </row>
    <row r="2365" spans="1:4" x14ac:dyDescent="0.25">
      <c r="A2365" t="str">
        <f ca="1"/>
        <v>Phone Insurance</v>
      </c>
      <c r="B2365" s="8">
        <f ca="1"/>
        <v>46120</v>
      </c>
      <c r="C2365" s="107">
        <f ca="1"/>
        <v>114.43</v>
      </c>
      <c r="D2365" t="str">
        <f ca="1"/>
        <v>Acct  4 - Marcus</v>
      </c>
    </row>
    <row r="2366" spans="1:4" x14ac:dyDescent="0.25">
      <c r="A2366" t="str">
        <f ca="1"/>
        <v>Amazon</v>
      </c>
      <c r="B2366" s="8">
        <f ca="1"/>
        <v>46121</v>
      </c>
      <c r="C2366" s="107">
        <f ca="1"/>
        <v>114.43</v>
      </c>
      <c r="D2366" t="str">
        <f ca="1"/>
        <v>Acct  4 - Marcus</v>
      </c>
    </row>
    <row r="2367" spans="1:4" x14ac:dyDescent="0.25">
      <c r="A2367" t="str">
        <f ca="1"/>
        <v>Paycheck</v>
      </c>
      <c r="B2367" s="8">
        <f ca="1"/>
        <v>46122</v>
      </c>
      <c r="C2367" s="107">
        <f ca="1"/>
        <v>114.43</v>
      </c>
      <c r="D2367" t="str">
        <f ca="1"/>
        <v>Acct  4 - Marcus</v>
      </c>
    </row>
    <row r="2368" spans="1:4" x14ac:dyDescent="0.25">
      <c r="A2368" t="str">
        <f ca="1"/>
        <v>Ameritas</v>
      </c>
      <c r="B2368" s="8">
        <f ca="1"/>
        <v>46122</v>
      </c>
      <c r="C2368" s="107">
        <f ca="1"/>
        <v>114.43</v>
      </c>
      <c r="D2368" t="str">
        <f ca="1"/>
        <v>Acct  4 - Marcus</v>
      </c>
    </row>
    <row r="2369" spans="1:4" x14ac:dyDescent="0.25">
      <c r="A2369" t="str">
        <f ca="1"/>
        <v>Viso Go</v>
      </c>
      <c r="B2369" s="8">
        <f ca="1"/>
        <v>46123</v>
      </c>
      <c r="C2369" s="107">
        <f ca="1"/>
        <v>114.43</v>
      </c>
      <c r="D2369" t="str">
        <f ca="1"/>
        <v>Acct  4 - Marcus</v>
      </c>
    </row>
    <row r="2370" spans="1:4" x14ac:dyDescent="0.25">
      <c r="A2370" t="str">
        <f ca="1"/>
        <v>Groceries</v>
      </c>
      <c r="B2370" s="8">
        <f ca="1"/>
        <v>46123</v>
      </c>
      <c r="C2370" s="107">
        <f ca="1"/>
        <v>114.43</v>
      </c>
      <c r="D2370" t="str">
        <f ca="1"/>
        <v>Acct  4 - Marcus</v>
      </c>
    </row>
    <row r="2371" spans="1:4" x14ac:dyDescent="0.25">
      <c r="A2371" t="str">
        <f ca="1"/>
        <v>Food &amp; Drinks</v>
      </c>
      <c r="B2371" s="8">
        <f ca="1"/>
        <v>46123</v>
      </c>
      <c r="C2371" s="107">
        <f ca="1"/>
        <v>114.43</v>
      </c>
      <c r="D2371" t="str">
        <f ca="1"/>
        <v>Acct  4 - Marcus</v>
      </c>
    </row>
    <row r="2372" spans="1:4" x14ac:dyDescent="0.25">
      <c r="A2372" t="str">
        <f ca="1"/>
        <v>Motorcycle</v>
      </c>
      <c r="B2372" s="8">
        <f ca="1"/>
        <v>46128</v>
      </c>
      <c r="C2372" s="107">
        <f ca="1"/>
        <v>114.43</v>
      </c>
      <c r="D2372" t="str">
        <f ca="1"/>
        <v>Acct  4 - Marcus</v>
      </c>
    </row>
    <row r="2373" spans="1:4" x14ac:dyDescent="0.25">
      <c r="A2373" t="str">
        <f ca="1"/>
        <v>Netflix</v>
      </c>
      <c r="B2373" s="8">
        <f ca="1"/>
        <v>46132</v>
      </c>
      <c r="C2373" s="107">
        <f ca="1"/>
        <v>114.43</v>
      </c>
      <c r="D2373" t="str">
        <f ca="1"/>
        <v>Acct  4 - Marcus</v>
      </c>
    </row>
    <row r="2374" spans="1:4" x14ac:dyDescent="0.25">
      <c r="A2374" t="str">
        <f ca="1"/>
        <v>Renters</v>
      </c>
      <c r="B2374" s="8">
        <f ca="1"/>
        <v>46133</v>
      </c>
      <c r="C2374" s="107">
        <f ca="1"/>
        <v>114.43</v>
      </c>
      <c r="D2374" t="str">
        <f ca="1"/>
        <v>Acct  4 - Marcus</v>
      </c>
    </row>
    <row r="2375" spans="1:4" x14ac:dyDescent="0.25">
      <c r="A2375" t="str">
        <f ca="1"/>
        <v>Paycheck</v>
      </c>
      <c r="B2375" s="8">
        <f ca="1"/>
        <v>46136</v>
      </c>
      <c r="C2375" s="107">
        <f ca="1"/>
        <v>114.43</v>
      </c>
      <c r="D2375" t="str">
        <f ca="1"/>
        <v>Acct  4 - Marcus</v>
      </c>
    </row>
    <row r="2376" spans="1:4" x14ac:dyDescent="0.25">
      <c r="A2376" t="str">
        <f ca="1"/>
        <v>Ameritas</v>
      </c>
      <c r="B2376" s="8">
        <f ca="1"/>
        <v>46136</v>
      </c>
      <c r="C2376" s="107">
        <f ca="1"/>
        <v>114.43</v>
      </c>
      <c r="D2376" t="str">
        <f ca="1"/>
        <v>Acct  4 - Marcus</v>
      </c>
    </row>
    <row r="2377" spans="1:4" x14ac:dyDescent="0.25">
      <c r="A2377" t="str">
        <f ca="1"/>
        <v>Cese Transfer</v>
      </c>
      <c r="B2377" s="8">
        <f ca="1"/>
        <v>46137</v>
      </c>
      <c r="C2377" s="107">
        <f ca="1"/>
        <v>114.43</v>
      </c>
      <c r="D2377" t="str">
        <f ca="1"/>
        <v>Acct  4 - Marcus</v>
      </c>
    </row>
    <row r="2378" spans="1:4" x14ac:dyDescent="0.25">
      <c r="A2378" t="str">
        <f ca="1"/>
        <v>Groceries</v>
      </c>
      <c r="B2378" s="8">
        <f ca="1"/>
        <v>46137</v>
      </c>
      <c r="C2378" s="107">
        <f ca="1"/>
        <v>114.43</v>
      </c>
      <c r="D2378" t="str">
        <f ca="1"/>
        <v>Acct  4 - Marcus</v>
      </c>
    </row>
    <row r="2379" spans="1:4" x14ac:dyDescent="0.25">
      <c r="A2379" t="str">
        <f ca="1"/>
        <v>Food &amp; Drinks</v>
      </c>
      <c r="B2379" s="8">
        <f ca="1"/>
        <v>46137</v>
      </c>
      <c r="C2379" s="107">
        <f ca="1"/>
        <v>114.43</v>
      </c>
      <c r="D2379" t="str">
        <f ca="1"/>
        <v>Acct  4 - Marcus</v>
      </c>
    </row>
    <row r="2380" spans="1:4" x14ac:dyDescent="0.25">
      <c r="A2380" t="str">
        <f ca="1"/>
        <v>Internet</v>
      </c>
      <c r="B2380" s="8">
        <f ca="1"/>
        <v>46138</v>
      </c>
      <c r="C2380" s="107">
        <f ca="1"/>
        <v>114.43</v>
      </c>
      <c r="D2380" t="str">
        <f ca="1"/>
        <v>Acct  4 - Marcus</v>
      </c>
    </row>
    <row r="2381" spans="1:4" x14ac:dyDescent="0.25">
      <c r="A2381" t="str">
        <f ca="1"/>
        <v>Windsurf</v>
      </c>
      <c r="B2381" s="8">
        <f ca="1"/>
        <v>46138</v>
      </c>
      <c r="C2381" s="107">
        <f ca="1"/>
        <v>114.43</v>
      </c>
      <c r="D2381" t="str">
        <f ca="1"/>
        <v>Acct  4 - Marcus</v>
      </c>
    </row>
    <row r="2382" spans="1:4" x14ac:dyDescent="0.25">
      <c r="A2382" t="str">
        <f ca="1"/>
        <v>Tidal</v>
      </c>
      <c r="B2382" s="8">
        <f ca="1"/>
        <v>46139</v>
      </c>
      <c r="C2382" s="107">
        <f ca="1"/>
        <v>114.43</v>
      </c>
      <c r="D2382" t="str">
        <f ca="1"/>
        <v>Acct  4 - Marcus</v>
      </c>
    </row>
    <row r="2383" spans="1:4" x14ac:dyDescent="0.25">
      <c r="A2383" t="str">
        <f ca="1"/>
        <v>Costco Citi</v>
      </c>
      <c r="B2383" s="8">
        <f ca="1"/>
        <v>46140</v>
      </c>
      <c r="C2383" s="107">
        <f ca="1"/>
        <v>114.43</v>
      </c>
      <c r="D2383" t="str">
        <f ca="1"/>
        <v>Acct  4 - Marcus</v>
      </c>
    </row>
    <row r="2384" spans="1:4" x14ac:dyDescent="0.25">
      <c r="A2384" t="str">
        <f ca="1"/>
        <v>Kulo Transfer</v>
      </c>
      <c r="B2384" s="8">
        <f ca="1"/>
        <v>46140</v>
      </c>
      <c r="C2384" s="107">
        <f ca="1"/>
        <v>114.43</v>
      </c>
      <c r="D2384" t="str">
        <f ca="1"/>
        <v>Acct  4 - Marcus</v>
      </c>
    </row>
    <row r="2385" spans="1:4" x14ac:dyDescent="0.25">
      <c r="A2385" t="str">
        <f ca="1"/>
        <v>Kulo SDGE</v>
      </c>
      <c r="B2385" s="8">
        <f ca="1"/>
        <v>46140</v>
      </c>
      <c r="C2385" s="107">
        <f ca="1"/>
        <v>114.43</v>
      </c>
      <c r="D2385" t="str">
        <f ca="1"/>
        <v>Acct  4 - Marcus</v>
      </c>
    </row>
    <row r="2386" spans="1:4" x14ac:dyDescent="0.25">
      <c r="A2386" t="str">
        <f ca="1"/>
        <v>SDGE</v>
      </c>
      <c r="B2386" s="8">
        <f ca="1"/>
        <v>46140</v>
      </c>
      <c r="C2386" s="107">
        <f ca="1"/>
        <v>114.43</v>
      </c>
      <c r="D2386" t="str">
        <f ca="1"/>
        <v>Acct  4 - Marcus</v>
      </c>
    </row>
    <row r="2387" spans="1:4" x14ac:dyDescent="0.25">
      <c r="A2387" t="str">
        <f ca="1"/>
        <v>Prime Ad-Free</v>
      </c>
      <c r="B2387" s="8">
        <f ca="1"/>
        <v>46140</v>
      </c>
      <c r="C2387" s="107">
        <f ca="1"/>
        <v>114.43</v>
      </c>
      <c r="D2387" t="str">
        <f ca="1"/>
        <v>Acct  4 - Marcus</v>
      </c>
    </row>
    <row r="2388" spans="1:4" x14ac:dyDescent="0.25">
      <c r="A2388" t="str">
        <f ca="1"/>
        <v>Disability</v>
      </c>
      <c r="B2388" s="8">
        <f ca="1"/>
        <v>46143</v>
      </c>
      <c r="C2388" s="107">
        <f ca="1"/>
        <v>114.43</v>
      </c>
      <c r="D2388" t="str">
        <f ca="1"/>
        <v>Acct  4 - Marcus</v>
      </c>
    </row>
    <row r="2389" spans="1:4" x14ac:dyDescent="0.25">
      <c r="A2389" t="str">
        <f ca="1"/>
        <v>Kulo Rent</v>
      </c>
      <c r="B2389" s="8">
        <f ca="1"/>
        <v>46143</v>
      </c>
      <c r="C2389" s="107">
        <f ca="1"/>
        <v>114.43</v>
      </c>
      <c r="D2389" t="str">
        <f ca="1"/>
        <v>Acct  4 - Marcus</v>
      </c>
    </row>
    <row r="2390" spans="1:4" x14ac:dyDescent="0.25">
      <c r="A2390" t="str">
        <f ca="1"/>
        <v>Rent</v>
      </c>
      <c r="B2390" s="8">
        <f ca="1"/>
        <v>46143</v>
      </c>
      <c r="C2390" s="107">
        <f ca="1"/>
        <v>114.43</v>
      </c>
      <c r="D2390" t="str">
        <f ca="1"/>
        <v>Acct  4 - Marcus</v>
      </c>
    </row>
    <row r="2391" spans="1:4" x14ac:dyDescent="0.25">
      <c r="A2391" t="str">
        <f ca="1"/>
        <v>Visa Platinum</v>
      </c>
      <c r="B2391" s="8">
        <f ca="1"/>
        <v>46145</v>
      </c>
      <c r="C2391" s="107">
        <f ca="1"/>
        <v>114.43</v>
      </c>
      <c r="D2391" t="str">
        <f ca="1"/>
        <v>Acct  4 - Marcus</v>
      </c>
    </row>
    <row r="2392" spans="1:4" x14ac:dyDescent="0.25">
      <c r="A2392" t="str">
        <f ca="1"/>
        <v>Kulo Internet</v>
      </c>
      <c r="B2392" s="8">
        <f ca="1"/>
        <v>46147</v>
      </c>
      <c r="C2392" s="107">
        <f ca="1"/>
        <v>114.43</v>
      </c>
      <c r="D2392" t="str">
        <f ca="1"/>
        <v>Acct  4 - Marcus</v>
      </c>
    </row>
    <row r="2393" spans="1:4" x14ac:dyDescent="0.25">
      <c r="A2393" t="str">
        <f ca="1"/>
        <v>Cese Phone</v>
      </c>
      <c r="B2393" s="8">
        <f ca="1"/>
        <v>46147</v>
      </c>
      <c r="C2393" s="107">
        <f ca="1"/>
        <v>114.43</v>
      </c>
      <c r="D2393" t="str">
        <f ca="1"/>
        <v>Acct  4 - Marcus</v>
      </c>
    </row>
    <row r="2394" spans="1:4" x14ac:dyDescent="0.25">
      <c r="A2394" t="str">
        <f ca="1"/>
        <v>Phone</v>
      </c>
      <c r="B2394" s="8">
        <f ca="1"/>
        <v>46147</v>
      </c>
      <c r="C2394" s="107">
        <f ca="1"/>
        <v>114.43</v>
      </c>
      <c r="D2394" t="str">
        <f ca="1"/>
        <v>Acct  4 - Marcus</v>
      </c>
    </row>
    <row r="2395" spans="1:4" x14ac:dyDescent="0.25">
      <c r="A2395" t="str">
        <f ca="1"/>
        <v>Paycheck</v>
      </c>
      <c r="B2395" s="8">
        <f ca="1"/>
        <v>46150</v>
      </c>
      <c r="C2395" s="107">
        <f ca="1"/>
        <v>114.43</v>
      </c>
      <c r="D2395" t="str">
        <f ca="1"/>
        <v>Acct  4 - Marcus</v>
      </c>
    </row>
    <row r="2396" spans="1:4" x14ac:dyDescent="0.25">
      <c r="A2396" t="str">
        <f ca="1"/>
        <v>Ameritas</v>
      </c>
      <c r="B2396" s="8">
        <f ca="1"/>
        <v>46150</v>
      </c>
      <c r="C2396" s="107">
        <f ca="1"/>
        <v>114.43</v>
      </c>
      <c r="D2396" t="str">
        <f ca="1"/>
        <v>Acct  4 - Marcus</v>
      </c>
    </row>
    <row r="2397" spans="1:4" x14ac:dyDescent="0.25">
      <c r="A2397" t="str">
        <f ca="1"/>
        <v>Sony</v>
      </c>
      <c r="B2397" s="8">
        <f ca="1"/>
        <v>46150</v>
      </c>
      <c r="C2397" s="107">
        <f ca="1"/>
        <v>114.43</v>
      </c>
      <c r="D2397" t="str">
        <f ca="1"/>
        <v>Acct  4 - Marcus</v>
      </c>
    </row>
    <row r="2398" spans="1:4" x14ac:dyDescent="0.25">
      <c r="A2398" t="str">
        <f ca="1"/>
        <v>Phone Insurance</v>
      </c>
      <c r="B2398" s="8">
        <f ca="1"/>
        <v>46150</v>
      </c>
      <c r="C2398" s="107">
        <f ca="1"/>
        <v>114.43</v>
      </c>
      <c r="D2398" t="str">
        <f ca="1"/>
        <v>Acct  4 - Marcus</v>
      </c>
    </row>
    <row r="2399" spans="1:4" x14ac:dyDescent="0.25">
      <c r="A2399" t="str">
        <f ca="1"/>
        <v>Groceries</v>
      </c>
      <c r="B2399" s="8">
        <f ca="1"/>
        <v>46151</v>
      </c>
      <c r="C2399" s="107">
        <f ca="1"/>
        <v>114.43</v>
      </c>
      <c r="D2399" t="str">
        <f ca="1"/>
        <v>Acct  4 - Marcus</v>
      </c>
    </row>
    <row r="2400" spans="1:4" x14ac:dyDescent="0.25">
      <c r="A2400" t="str">
        <f ca="1"/>
        <v>Food &amp; Drinks</v>
      </c>
      <c r="B2400" s="8">
        <f ca="1"/>
        <v>46151</v>
      </c>
      <c r="C2400" s="107">
        <f ca="1"/>
        <v>114.43</v>
      </c>
      <c r="D2400" t="str">
        <f ca="1"/>
        <v>Acct  4 - Marcus</v>
      </c>
    </row>
    <row r="2401" spans="1:4" x14ac:dyDescent="0.25">
      <c r="A2401" t="str">
        <f ca="1"/>
        <v>Amazon</v>
      </c>
      <c r="B2401" s="8">
        <f ca="1"/>
        <v>46151</v>
      </c>
      <c r="C2401" s="107">
        <f ca="1"/>
        <v>114.43</v>
      </c>
      <c r="D2401" t="str">
        <f ca="1"/>
        <v>Acct  4 - Marcus</v>
      </c>
    </row>
    <row r="2402" spans="1:4" x14ac:dyDescent="0.25">
      <c r="A2402" t="str">
        <f ca="1"/>
        <v>Viso Go</v>
      </c>
      <c r="B2402" s="8">
        <f ca="1"/>
        <v>46153</v>
      </c>
      <c r="C2402" s="107">
        <f ca="1"/>
        <v>114.43</v>
      </c>
      <c r="D2402" t="str">
        <f ca="1"/>
        <v>Acct  4 - Marcus</v>
      </c>
    </row>
    <row r="2403" spans="1:4" x14ac:dyDescent="0.25">
      <c r="A2403" t="str">
        <f ca="1"/>
        <v>Motorcycle</v>
      </c>
      <c r="B2403" s="8">
        <f ca="1"/>
        <v>46158</v>
      </c>
      <c r="C2403" s="107">
        <f ca="1"/>
        <v>114.43</v>
      </c>
      <c r="D2403" t="str">
        <f ca="1"/>
        <v>Acct  4 - Marcus</v>
      </c>
    </row>
    <row r="2404" spans="1:4" x14ac:dyDescent="0.25">
      <c r="A2404" t="str">
        <f ca="1"/>
        <v>Netflix</v>
      </c>
      <c r="B2404" s="8">
        <f ca="1"/>
        <v>46162</v>
      </c>
      <c r="C2404" s="107">
        <f ca="1"/>
        <v>114.43</v>
      </c>
      <c r="D2404" t="str">
        <f ca="1"/>
        <v>Acct  4 - Marcus</v>
      </c>
    </row>
    <row r="2405" spans="1:4" x14ac:dyDescent="0.25">
      <c r="A2405" t="str">
        <f ca="1"/>
        <v>Renters</v>
      </c>
      <c r="B2405" s="8">
        <f ca="1"/>
        <v>46163</v>
      </c>
      <c r="C2405" s="107">
        <f ca="1"/>
        <v>114.43</v>
      </c>
      <c r="D2405" t="str">
        <f ca="1"/>
        <v>Acct  4 - Marcus</v>
      </c>
    </row>
    <row r="2406" spans="1:4" x14ac:dyDescent="0.25">
      <c r="A2406" t="str">
        <f ca="1"/>
        <v>Paycheck</v>
      </c>
      <c r="B2406" s="8">
        <f ca="1"/>
        <v>46164</v>
      </c>
      <c r="C2406" s="107">
        <f ca="1"/>
        <v>114.43</v>
      </c>
      <c r="D2406" t="str">
        <f ca="1"/>
        <v>Acct  4 - Marcus</v>
      </c>
    </row>
    <row r="2407" spans="1:4" x14ac:dyDescent="0.25">
      <c r="A2407" t="str">
        <f ca="1"/>
        <v>Ameritas</v>
      </c>
      <c r="B2407" s="8">
        <f ca="1"/>
        <v>46164</v>
      </c>
      <c r="C2407" s="107">
        <f ca="1"/>
        <v>114.43</v>
      </c>
      <c r="D2407" t="str">
        <f ca="1"/>
        <v>Acct  4 - Marcus</v>
      </c>
    </row>
    <row r="2408" spans="1:4" x14ac:dyDescent="0.25">
      <c r="A2408" t="str">
        <f ca="1"/>
        <v>Groceries</v>
      </c>
      <c r="B2408" s="8">
        <f ca="1"/>
        <v>46165</v>
      </c>
      <c r="C2408" s="107">
        <f ca="1"/>
        <v>114.43</v>
      </c>
      <c r="D2408" t="str">
        <f ca="1"/>
        <v>Acct  4 - Marcus</v>
      </c>
    </row>
    <row r="2409" spans="1:4" x14ac:dyDescent="0.25">
      <c r="A2409" t="str">
        <f ca="1"/>
        <v>Food &amp; Drinks</v>
      </c>
      <c r="B2409" s="8">
        <f ca="1"/>
        <v>46165</v>
      </c>
      <c r="C2409" s="107">
        <f ca="1"/>
        <v>114.43</v>
      </c>
      <c r="D2409" t="str">
        <f ca="1"/>
        <v>Acct  4 - Marcus</v>
      </c>
    </row>
    <row r="2410" spans="1:4" x14ac:dyDescent="0.25">
      <c r="A2410" t="str">
        <f ca="1"/>
        <v>Cese Transfer</v>
      </c>
      <c r="B2410" s="8">
        <f ca="1"/>
        <v>46167</v>
      </c>
      <c r="C2410" s="107">
        <f ca="1"/>
        <v>114.43</v>
      </c>
      <c r="D2410" t="str">
        <f ca="1"/>
        <v>Acct  4 - Marcus</v>
      </c>
    </row>
    <row r="2411" spans="1:4" x14ac:dyDescent="0.25">
      <c r="A2411" t="str">
        <f ca="1"/>
        <v>Internet</v>
      </c>
      <c r="B2411" s="8">
        <f ca="1"/>
        <v>46168</v>
      </c>
      <c r="C2411" s="107">
        <f ca="1"/>
        <v>114.43</v>
      </c>
      <c r="D2411" t="str">
        <f ca="1"/>
        <v>Acct  4 - Marcus</v>
      </c>
    </row>
    <row r="2412" spans="1:4" x14ac:dyDescent="0.25">
      <c r="A2412" t="str">
        <f ca="1"/>
        <v>Windsurf</v>
      </c>
      <c r="B2412" s="8">
        <f ca="1"/>
        <v>46168</v>
      </c>
      <c r="C2412" s="107">
        <f ca="1"/>
        <v>114.43</v>
      </c>
      <c r="D2412" t="str">
        <f ca="1"/>
        <v>Acct  4 - Marcus</v>
      </c>
    </row>
    <row r="2413" spans="1:4" x14ac:dyDescent="0.25">
      <c r="A2413" t="str">
        <f ca="1"/>
        <v>Tidal</v>
      </c>
      <c r="B2413" s="8">
        <f ca="1"/>
        <v>46169</v>
      </c>
      <c r="C2413" s="107">
        <f ca="1"/>
        <v>114.43</v>
      </c>
      <c r="D2413" t="str">
        <f ca="1"/>
        <v>Acct  4 - Marcus</v>
      </c>
    </row>
    <row r="2414" spans="1:4" x14ac:dyDescent="0.25">
      <c r="A2414" t="str">
        <f ca="1"/>
        <v>Costco Citi</v>
      </c>
      <c r="B2414" s="8">
        <f ca="1"/>
        <v>46170</v>
      </c>
      <c r="C2414" s="107">
        <f ca="1"/>
        <v>114.43</v>
      </c>
      <c r="D2414" t="str">
        <f ca="1"/>
        <v>Acct  4 - Marcus</v>
      </c>
    </row>
    <row r="2415" spans="1:4" x14ac:dyDescent="0.25">
      <c r="A2415" t="str">
        <f ca="1"/>
        <v>Kulo Transfer</v>
      </c>
      <c r="B2415" s="8">
        <f ca="1"/>
        <v>46170</v>
      </c>
      <c r="C2415" s="107">
        <f ca="1"/>
        <v>114.43</v>
      </c>
      <c r="D2415" t="str">
        <f ca="1"/>
        <v>Acct  4 - Marcus</v>
      </c>
    </row>
    <row r="2416" spans="1:4" x14ac:dyDescent="0.25">
      <c r="A2416" t="str">
        <f ca="1"/>
        <v>Kulo SDGE</v>
      </c>
      <c r="B2416" s="8">
        <f ca="1"/>
        <v>46170</v>
      </c>
      <c r="C2416" s="107">
        <f ca="1"/>
        <v>114.43</v>
      </c>
      <c r="D2416" t="str">
        <f ca="1"/>
        <v>Acct  4 - Marcus</v>
      </c>
    </row>
    <row r="2417" spans="1:4" x14ac:dyDescent="0.25">
      <c r="A2417" t="str">
        <f ca="1"/>
        <v>SDGE</v>
      </c>
      <c r="B2417" s="8">
        <f ca="1"/>
        <v>46170</v>
      </c>
      <c r="C2417" s="107">
        <f ca="1"/>
        <v>114.43</v>
      </c>
      <c r="D2417" t="str">
        <f ca="1"/>
        <v>Acct  4 - Marcus</v>
      </c>
    </row>
    <row r="2418" spans="1:4" x14ac:dyDescent="0.25">
      <c r="A2418" t="str">
        <f ca="1"/>
        <v>Prime Ad-Free</v>
      </c>
      <c r="B2418" s="8">
        <f ca="1"/>
        <v>46170</v>
      </c>
      <c r="C2418" s="107">
        <f ca="1"/>
        <v>114.43</v>
      </c>
      <c r="D2418" t="str">
        <f ca="1"/>
        <v>Acct  4 - Marcus</v>
      </c>
    </row>
    <row r="2419" spans="1:4" x14ac:dyDescent="0.25">
      <c r="A2419" t="str">
        <f ca="1"/>
        <v>Disability</v>
      </c>
      <c r="B2419" s="8">
        <f ca="1"/>
        <v>46174</v>
      </c>
      <c r="C2419" s="107">
        <f ca="1"/>
        <v>114.43</v>
      </c>
      <c r="D2419" t="str">
        <f ca="1"/>
        <v>Acct  4 - Marcus</v>
      </c>
    </row>
    <row r="2420" spans="1:4" x14ac:dyDescent="0.25">
      <c r="A2420" t="str">
        <f ca="1"/>
        <v>Kulo Rent</v>
      </c>
      <c r="B2420" s="8">
        <f ca="1"/>
        <v>46174</v>
      </c>
      <c r="C2420" s="107">
        <f ca="1"/>
        <v>114.43</v>
      </c>
      <c r="D2420" t="str">
        <f ca="1"/>
        <v>Acct  4 - Marcus</v>
      </c>
    </row>
    <row r="2421" spans="1:4" x14ac:dyDescent="0.25">
      <c r="A2421" t="str">
        <f ca="1"/>
        <v>Rent</v>
      </c>
      <c r="B2421" s="8">
        <f ca="1"/>
        <v>46174</v>
      </c>
      <c r="C2421" s="107">
        <f ca="1"/>
        <v>114.43</v>
      </c>
      <c r="D2421" t="str">
        <f ca="1"/>
        <v>Acct  4 - Marcus</v>
      </c>
    </row>
    <row r="2422" spans="1:4" x14ac:dyDescent="0.25">
      <c r="A2422" t="str">
        <f ca="1"/>
        <v>Visa Platinum</v>
      </c>
      <c r="B2422" s="8">
        <f ca="1"/>
        <v>46176</v>
      </c>
      <c r="C2422" s="107">
        <f ca="1"/>
        <v>114.43</v>
      </c>
      <c r="D2422" t="str">
        <f ca="1"/>
        <v>Acct  4 - Marcus</v>
      </c>
    </row>
    <row r="2423" spans="1:4" x14ac:dyDescent="0.25">
      <c r="A2423" t="str">
        <f ca="1"/>
        <v>Paycheck</v>
      </c>
      <c r="B2423" s="8">
        <f ca="1"/>
        <v>46178</v>
      </c>
      <c r="C2423" s="107">
        <f ca="1"/>
        <v>114.43</v>
      </c>
      <c r="D2423" t="str">
        <f ca="1"/>
        <v>Acct  4 - Marcus</v>
      </c>
    </row>
    <row r="2424" spans="1:4" x14ac:dyDescent="0.25">
      <c r="A2424" t="str">
        <f ca="1"/>
        <v>Ameritas</v>
      </c>
      <c r="B2424" s="8">
        <f ca="1"/>
        <v>46178</v>
      </c>
      <c r="C2424" s="107">
        <f ca="1"/>
        <v>114.43</v>
      </c>
      <c r="D2424" t="str">
        <f ca="1"/>
        <v>Acct  4 - Marcus</v>
      </c>
    </row>
    <row r="2425" spans="1:4" x14ac:dyDescent="0.25">
      <c r="A2425" t="str">
        <f ca="1"/>
        <v>Kulo Internet</v>
      </c>
      <c r="B2425" s="8">
        <f ca="1"/>
        <v>46178</v>
      </c>
      <c r="C2425" s="107">
        <f ca="1"/>
        <v>114.43</v>
      </c>
      <c r="D2425" t="str">
        <f ca="1"/>
        <v>Acct  4 - Marcus</v>
      </c>
    </row>
    <row r="2426" spans="1:4" x14ac:dyDescent="0.25">
      <c r="A2426" t="str">
        <f ca="1"/>
        <v>Cese Phone</v>
      </c>
      <c r="B2426" s="8">
        <f ca="1"/>
        <v>46178</v>
      </c>
      <c r="C2426" s="107">
        <f ca="1"/>
        <v>114.43</v>
      </c>
      <c r="D2426" t="str">
        <f ca="1"/>
        <v>Acct  4 - Marcus</v>
      </c>
    </row>
    <row r="2427" spans="1:4" x14ac:dyDescent="0.25">
      <c r="A2427" t="str">
        <f ca="1"/>
        <v>Phone</v>
      </c>
      <c r="B2427" s="8">
        <f ca="1"/>
        <v>46178</v>
      </c>
      <c r="C2427" s="107">
        <f ca="1"/>
        <v>114.43</v>
      </c>
      <c r="D2427" t="str">
        <f ca="1"/>
        <v>Acct  4 - Marcus</v>
      </c>
    </row>
    <row r="2428" spans="1:4" x14ac:dyDescent="0.25">
      <c r="A2428" t="str">
        <f ca="1"/>
        <v>Groceries</v>
      </c>
      <c r="B2428" s="8">
        <f ca="1"/>
        <v>46179</v>
      </c>
      <c r="C2428" s="107">
        <f ca="1"/>
        <v>114.43</v>
      </c>
      <c r="D2428" t="str">
        <f ca="1"/>
        <v>Acct  4 - Marcus</v>
      </c>
    </row>
    <row r="2429" spans="1:4" x14ac:dyDescent="0.25">
      <c r="A2429" t="str">
        <f ca="1"/>
        <v>Food &amp; Drinks</v>
      </c>
      <c r="B2429" s="8">
        <f ca="1"/>
        <v>46179</v>
      </c>
      <c r="C2429" s="107">
        <f ca="1"/>
        <v>114.43</v>
      </c>
      <c r="D2429" t="str">
        <f ca="1"/>
        <v>Acct  4 - Marcus</v>
      </c>
    </row>
    <row r="2430" spans="1:4" x14ac:dyDescent="0.25">
      <c r="A2430" t="str">
        <f ca="1"/>
        <v>Sony</v>
      </c>
      <c r="B2430" s="8">
        <f ca="1"/>
        <v>46181</v>
      </c>
      <c r="C2430" s="107">
        <f ca="1"/>
        <v>114.43</v>
      </c>
      <c r="D2430" t="str">
        <f ca="1"/>
        <v>Acct  4 - Marcus</v>
      </c>
    </row>
    <row r="2431" spans="1:4" x14ac:dyDescent="0.25">
      <c r="A2431" t="str">
        <f ca="1"/>
        <v>Phone Insurance</v>
      </c>
      <c r="B2431" s="8">
        <f ca="1"/>
        <v>46181</v>
      </c>
      <c r="C2431" s="107">
        <f ca="1"/>
        <v>114.43</v>
      </c>
      <c r="D2431" t="str">
        <f ca="1"/>
        <v>Acct  4 - Marcus</v>
      </c>
    </row>
    <row r="2432" spans="1:4" x14ac:dyDescent="0.25">
      <c r="A2432" t="str">
        <f ca="1"/>
        <v>Amazon</v>
      </c>
      <c r="B2432" s="8">
        <f ca="1"/>
        <v>46182</v>
      </c>
      <c r="C2432" s="107">
        <f ca="1"/>
        <v>114.43</v>
      </c>
      <c r="D2432" t="str">
        <f ca="1"/>
        <v>Acct  4 - Marcus</v>
      </c>
    </row>
    <row r="2433" spans="1:4" x14ac:dyDescent="0.25">
      <c r="A2433" t="str">
        <f ca="1"/>
        <v>Viso Go</v>
      </c>
      <c r="B2433" s="8">
        <f ca="1"/>
        <v>46184</v>
      </c>
      <c r="C2433" s="107">
        <f ca="1"/>
        <v>114.43</v>
      </c>
      <c r="D2433" t="str">
        <f ca="1"/>
        <v>Acct  4 - Marcus</v>
      </c>
    </row>
    <row r="2434" spans="1:4" x14ac:dyDescent="0.25">
      <c r="A2434" t="str">
        <f ca="1"/>
        <v>Motorcycle</v>
      </c>
      <c r="B2434" s="8">
        <f ca="1"/>
        <v>46189</v>
      </c>
      <c r="C2434" s="107">
        <f ca="1"/>
        <v>114.43</v>
      </c>
      <c r="D2434" t="str">
        <f ca="1"/>
        <v>Acct  4 - Marcus</v>
      </c>
    </row>
    <row r="2435" spans="1:4" x14ac:dyDescent="0.25">
      <c r="A2435" t="str">
        <f ca="1"/>
        <v>Paycheck</v>
      </c>
      <c r="B2435" s="8">
        <f ca="1"/>
        <v>46192</v>
      </c>
      <c r="C2435" s="107">
        <f ca="1"/>
        <v>114.43</v>
      </c>
      <c r="D2435" t="str">
        <f ca="1"/>
        <v>Acct  4 - Marcus</v>
      </c>
    </row>
    <row r="2436" spans="1:4" x14ac:dyDescent="0.25">
      <c r="A2436" t="str">
        <f ca="1"/>
        <v>Ameritas</v>
      </c>
      <c r="B2436" s="8">
        <f ca="1"/>
        <v>46192</v>
      </c>
      <c r="C2436" s="107">
        <f ca="1"/>
        <v>114.43</v>
      </c>
      <c r="D2436" t="str">
        <f ca="1"/>
        <v>Acct  4 - Marcus</v>
      </c>
    </row>
    <row r="2437" spans="1:4" x14ac:dyDescent="0.25">
      <c r="A2437" t="str">
        <f ca="1"/>
        <v>Groceries</v>
      </c>
      <c r="B2437" s="8">
        <f ca="1"/>
        <v>46193</v>
      </c>
      <c r="C2437" s="107">
        <f ca="1"/>
        <v>114.43</v>
      </c>
      <c r="D2437" t="str">
        <f ca="1"/>
        <v>Acct  4 - Marcus</v>
      </c>
    </row>
    <row r="2438" spans="1:4" x14ac:dyDescent="0.25">
      <c r="A2438" t="str">
        <f ca="1"/>
        <v>Food &amp; Drinks</v>
      </c>
      <c r="B2438" s="8">
        <f ca="1"/>
        <v>46193</v>
      </c>
      <c r="C2438" s="107">
        <f ca="1"/>
        <v>114.43</v>
      </c>
      <c r="D2438" t="str">
        <f ca="1"/>
        <v>Acct  4 - Marcus</v>
      </c>
    </row>
    <row r="2439" spans="1:4" x14ac:dyDescent="0.25">
      <c r="A2439" t="str">
        <f ca="1"/>
        <v>Netflix</v>
      </c>
      <c r="B2439" s="8">
        <f ca="1"/>
        <v>46193</v>
      </c>
      <c r="C2439" s="107">
        <f ca="1"/>
        <v>114.43</v>
      </c>
      <c r="D2439" t="str">
        <f ca="1"/>
        <v>Acct  4 - Marcus</v>
      </c>
    </row>
    <row r="2440" spans="1:4" x14ac:dyDescent="0.25">
      <c r="A2440" t="str">
        <f ca="1"/>
        <v>Renters</v>
      </c>
      <c r="B2440" s="8">
        <f ca="1"/>
        <v>46194</v>
      </c>
      <c r="C2440" s="107">
        <f ca="1"/>
        <v>114.43</v>
      </c>
      <c r="D2440" t="str">
        <f ca="1"/>
        <v>Acct  4 - Marcus</v>
      </c>
    </row>
    <row r="2441" spans="1:4" x14ac:dyDescent="0.25">
      <c r="A2441" t="str">
        <f ca="1"/>
        <v>Sniffies</v>
      </c>
      <c r="B2441" s="8">
        <f ca="1"/>
        <v>46194</v>
      </c>
      <c r="C2441" s="107">
        <f ca="1"/>
        <v>114.43</v>
      </c>
      <c r="D2441" t="str">
        <f ca="1"/>
        <v>Acct  4 - Marcus</v>
      </c>
    </row>
    <row r="2442" spans="1:4" x14ac:dyDescent="0.25">
      <c r="A2442" t="str">
        <f ca="1"/>
        <v>Cese Transfer</v>
      </c>
      <c r="B2442" s="8">
        <f ca="1"/>
        <v>46198</v>
      </c>
      <c r="C2442" s="107">
        <f ca="1"/>
        <v>114.43</v>
      </c>
      <c r="D2442" t="str">
        <f ca="1"/>
        <v>Acct  4 - Marcus</v>
      </c>
    </row>
    <row r="2443" spans="1:4" x14ac:dyDescent="0.25">
      <c r="A2443" t="str">
        <f ca="1"/>
        <v>Internet</v>
      </c>
      <c r="B2443" s="8">
        <f ca="1"/>
        <v>46199</v>
      </c>
      <c r="C2443" s="107">
        <f ca="1"/>
        <v>114.43</v>
      </c>
      <c r="D2443" t="str">
        <f ca="1"/>
        <v>Acct  4 - Marcus</v>
      </c>
    </row>
    <row r="2444" spans="1:4" x14ac:dyDescent="0.25">
      <c r="A2444" t="str">
        <f ca="1"/>
        <v>Windsurf</v>
      </c>
      <c r="B2444" s="8">
        <f ca="1"/>
        <v>46199</v>
      </c>
      <c r="C2444" s="107">
        <f ca="1"/>
        <v>114.43</v>
      </c>
      <c r="D2444" t="str">
        <f ca="1"/>
        <v>Acct  4 - Marcus</v>
      </c>
    </row>
    <row r="2445" spans="1:4" x14ac:dyDescent="0.25">
      <c r="A2445" t="str">
        <f ca="1"/>
        <v>Tidal</v>
      </c>
      <c r="B2445" s="8">
        <f ca="1"/>
        <v>46200</v>
      </c>
      <c r="C2445" s="107">
        <f ca="1"/>
        <v>114.43</v>
      </c>
      <c r="D2445" t="str">
        <f ca="1"/>
        <v>Acct  4 - Marcus</v>
      </c>
    </row>
    <row r="2446" spans="1:4" x14ac:dyDescent="0.25">
      <c r="A2446" t="str">
        <f ca="1"/>
        <v>Costco Citi</v>
      </c>
      <c r="B2446" s="8">
        <f ca="1"/>
        <v>46201</v>
      </c>
      <c r="C2446" s="107">
        <f ca="1"/>
        <v>114.43</v>
      </c>
      <c r="D2446" t="str">
        <f ca="1"/>
        <v>Acct  4 - Marcus</v>
      </c>
    </row>
    <row r="2447" spans="1:4" x14ac:dyDescent="0.25">
      <c r="A2447" t="str">
        <f ca="1"/>
        <v>Kulo Transfer</v>
      </c>
      <c r="B2447" s="8">
        <f ca="1"/>
        <v>46201</v>
      </c>
      <c r="C2447" s="107">
        <f ca="1"/>
        <v>114.43</v>
      </c>
      <c r="D2447" t="str">
        <f ca="1"/>
        <v>Acct  4 - Marcus</v>
      </c>
    </row>
    <row r="2448" spans="1:4" x14ac:dyDescent="0.25">
      <c r="A2448" t="str">
        <f ca="1"/>
        <v>Kulo SDGE</v>
      </c>
      <c r="B2448" s="8">
        <f ca="1"/>
        <v>46201</v>
      </c>
      <c r="C2448" s="107">
        <f ca="1"/>
        <v>114.43</v>
      </c>
      <c r="D2448" t="str">
        <f ca="1"/>
        <v>Acct  4 - Marcus</v>
      </c>
    </row>
    <row r="2449" spans="1:4" x14ac:dyDescent="0.25">
      <c r="A2449" t="str">
        <f ca="1"/>
        <v>SDGE</v>
      </c>
      <c r="B2449" s="8">
        <f ca="1"/>
        <v>46201</v>
      </c>
      <c r="C2449" s="107">
        <f ca="1"/>
        <v>114.43</v>
      </c>
      <c r="D2449" t="str">
        <f ca="1"/>
        <v>Acct  4 - Marcus</v>
      </c>
    </row>
    <row r="2450" spans="1:4" x14ac:dyDescent="0.25">
      <c r="A2450" t="str">
        <f ca="1"/>
        <v>Prime Ad-Free</v>
      </c>
      <c r="B2450" s="8">
        <f ca="1"/>
        <v>46201</v>
      </c>
      <c r="C2450" s="107">
        <f ca="1"/>
        <v>114.43</v>
      </c>
      <c r="D2450" t="str">
        <f ca="1"/>
        <v>Acct  4 - Marcus</v>
      </c>
    </row>
    <row r="2451" spans="1:4" x14ac:dyDescent="0.25">
      <c r="A2451" t="str">
        <f ca="1"/>
        <v>Disability</v>
      </c>
      <c r="B2451" s="8">
        <f ca="1"/>
        <v>46204</v>
      </c>
      <c r="C2451" s="107">
        <f ca="1"/>
        <v>114.43</v>
      </c>
      <c r="D2451" t="str">
        <f ca="1"/>
        <v>Acct  4 - Marcus</v>
      </c>
    </row>
    <row r="2452" spans="1:4" x14ac:dyDescent="0.25">
      <c r="A2452" t="str">
        <f ca="1"/>
        <v>Kulo Rent</v>
      </c>
      <c r="B2452" s="8">
        <f ca="1"/>
        <v>46204</v>
      </c>
      <c r="C2452" s="107">
        <f ca="1"/>
        <v>114.43</v>
      </c>
      <c r="D2452" t="str">
        <f ca="1"/>
        <v>Acct  4 - Marcus</v>
      </c>
    </row>
    <row r="2453" spans="1:4" x14ac:dyDescent="0.25">
      <c r="A2453" t="str">
        <f ca="1"/>
        <v>Rent</v>
      </c>
      <c r="B2453" s="8">
        <f ca="1"/>
        <v>46204</v>
      </c>
      <c r="C2453" s="107">
        <f ca="1"/>
        <v>114.43</v>
      </c>
      <c r="D2453" t="str">
        <f ca="1"/>
        <v>Acct  4 - Marcus</v>
      </c>
    </row>
    <row r="2454" spans="1:4" x14ac:dyDescent="0.25">
      <c r="A2454" t="str">
        <f ca="1"/>
        <v>Paycheck</v>
      </c>
      <c r="B2454" s="8">
        <f ca="1"/>
        <v>46206</v>
      </c>
      <c r="C2454" s="107">
        <f ca="1"/>
        <v>114.43</v>
      </c>
      <c r="D2454" t="str">
        <f ca="1"/>
        <v>Acct  4 - Marcus</v>
      </c>
    </row>
    <row r="2455" spans="1:4" x14ac:dyDescent="0.25">
      <c r="A2455" t="str">
        <f ca="1"/>
        <v>Ameritas</v>
      </c>
      <c r="B2455" s="8">
        <f ca="1"/>
        <v>46206</v>
      </c>
      <c r="C2455" s="107">
        <f ca="1"/>
        <v>114.43</v>
      </c>
      <c r="D2455" t="str">
        <f ca="1"/>
        <v>Acct  4 - Marcus</v>
      </c>
    </row>
    <row r="2456" spans="1:4" x14ac:dyDescent="0.25">
      <c r="A2456" t="str">
        <f ca="1"/>
        <v>Visa Platinum</v>
      </c>
      <c r="B2456" s="8">
        <f ca="1"/>
        <v>46206</v>
      </c>
      <c r="C2456" s="107">
        <f ca="1"/>
        <v>114.43</v>
      </c>
      <c r="D2456" t="str">
        <f ca="1"/>
        <v>Acct  4 - Marcus</v>
      </c>
    </row>
    <row r="2457" spans="1:4" x14ac:dyDescent="0.25">
      <c r="A2457" t="str">
        <f ca="1"/>
        <v>Groceries</v>
      </c>
      <c r="B2457" s="8">
        <f ca="1"/>
        <v>46207</v>
      </c>
      <c r="C2457" s="107">
        <f ca="1"/>
        <v>114.43</v>
      </c>
      <c r="D2457" t="str">
        <f ca="1"/>
        <v>Acct  4 - Marcus</v>
      </c>
    </row>
    <row r="2458" spans="1:4" x14ac:dyDescent="0.25">
      <c r="A2458" t="str">
        <f ca="1"/>
        <v>Food &amp; Drinks</v>
      </c>
      <c r="B2458" s="8">
        <f ca="1"/>
        <v>46207</v>
      </c>
      <c r="C2458" s="107">
        <f ca="1"/>
        <v>114.43</v>
      </c>
      <c r="D2458" t="str">
        <f ca="1"/>
        <v>Acct  4 - Marcus</v>
      </c>
    </row>
    <row r="2459" spans="1:4" x14ac:dyDescent="0.25">
      <c r="A2459" t="str">
        <f ca="1"/>
        <v>Kulo Internet</v>
      </c>
      <c r="B2459" s="8">
        <f ca="1"/>
        <v>46208</v>
      </c>
      <c r="C2459" s="107">
        <f ca="1"/>
        <v>114.43</v>
      </c>
      <c r="D2459" t="str">
        <f ca="1"/>
        <v>Acct  4 - Marcus</v>
      </c>
    </row>
    <row r="2460" spans="1:4" x14ac:dyDescent="0.25">
      <c r="A2460" t="str">
        <f ca="1"/>
        <v>Cese Phone</v>
      </c>
      <c r="B2460" s="8">
        <f ca="1"/>
        <v>46208</v>
      </c>
      <c r="C2460" s="107">
        <f ca="1"/>
        <v>114.43</v>
      </c>
      <c r="D2460" t="str">
        <f ca="1"/>
        <v>Acct  4 - Marcus</v>
      </c>
    </row>
    <row r="2461" spans="1:4" x14ac:dyDescent="0.25">
      <c r="A2461" t="str">
        <f ca="1"/>
        <v>Phone</v>
      </c>
      <c r="B2461" s="8">
        <f ca="1"/>
        <v>46208</v>
      </c>
      <c r="C2461" s="107">
        <f ca="1"/>
        <v>114.43</v>
      </c>
      <c r="D2461" t="str">
        <f ca="1"/>
        <v>Acct  4 - Marcus</v>
      </c>
    </row>
    <row r="2462" spans="1:4" x14ac:dyDescent="0.25">
      <c r="A2462" t="str">
        <f ca="1"/>
        <v>Sony</v>
      </c>
      <c r="B2462" s="8">
        <f ca="1"/>
        <v>46211</v>
      </c>
      <c r="C2462" s="107">
        <f ca="1"/>
        <v>114.43</v>
      </c>
      <c r="D2462" t="str">
        <f ca="1"/>
        <v>Acct  4 - Marcus</v>
      </c>
    </row>
    <row r="2463" spans="1:4" x14ac:dyDescent="0.25">
      <c r="A2463" t="str">
        <f ca="1"/>
        <v>Phone Insurance</v>
      </c>
      <c r="B2463" s="8">
        <f ca="1"/>
        <v>46211</v>
      </c>
      <c r="C2463" s="107">
        <f ca="1"/>
        <v>114.43</v>
      </c>
      <c r="D2463" t="str">
        <f ca="1"/>
        <v>Acct  4 - Marcus</v>
      </c>
    </row>
    <row r="2464" spans="1:4" x14ac:dyDescent="0.25">
      <c r="A2464" t="str">
        <f ca="1"/>
        <v>Amazon</v>
      </c>
      <c r="B2464" s="8">
        <f ca="1"/>
        <v>46212</v>
      </c>
      <c r="C2464" s="107">
        <f ca="1"/>
        <v>114.43</v>
      </c>
      <c r="D2464" t="str">
        <f ca="1"/>
        <v>Acct  4 - Marcus</v>
      </c>
    </row>
    <row r="2465" spans="1:4" x14ac:dyDescent="0.25">
      <c r="A2465" t="str">
        <f ca="1"/>
        <v>Viso Go</v>
      </c>
      <c r="B2465" s="8">
        <f ca="1"/>
        <v>46214</v>
      </c>
      <c r="C2465" s="107">
        <f ca="1"/>
        <v>114.43</v>
      </c>
      <c r="D2465" t="str">
        <f ca="1"/>
        <v>Acct  4 - Marcus</v>
      </c>
    </row>
    <row r="2466" spans="1:4" x14ac:dyDescent="0.25">
      <c r="A2466" t="str">
        <f ca="1"/>
        <v>Motorcycle</v>
      </c>
      <c r="B2466" s="8">
        <f ca="1"/>
        <v>46219</v>
      </c>
      <c r="C2466" s="107">
        <f ca="1"/>
        <v>114.43</v>
      </c>
      <c r="D2466" t="str">
        <f ca="1"/>
        <v>Acct  4 - Marcus</v>
      </c>
    </row>
    <row r="2467" spans="1:4" x14ac:dyDescent="0.25">
      <c r="A2467" t="str">
        <f ca="1"/>
        <v>Paycheck</v>
      </c>
      <c r="B2467" s="8">
        <f ca="1"/>
        <v>46220</v>
      </c>
      <c r="C2467" s="107">
        <f ca="1"/>
        <v>114.43</v>
      </c>
      <c r="D2467" t="str">
        <f ca="1"/>
        <v>Acct  4 - Marcus</v>
      </c>
    </row>
    <row r="2468" spans="1:4" x14ac:dyDescent="0.25">
      <c r="A2468" t="str">
        <f ca="1"/>
        <v>Ameritas</v>
      </c>
      <c r="B2468" s="8">
        <f ca="1"/>
        <v>46220</v>
      </c>
      <c r="C2468" s="107">
        <f ca="1"/>
        <v>114.43</v>
      </c>
      <c r="D2468" t="str">
        <f ca="1"/>
        <v>Acct  4 - Marcus</v>
      </c>
    </row>
    <row r="2469" spans="1:4" x14ac:dyDescent="0.25">
      <c r="A2469" t="str">
        <f ca="1"/>
        <v>Groceries</v>
      </c>
      <c r="B2469" s="8">
        <f ca="1"/>
        <v>46221</v>
      </c>
      <c r="C2469" s="107">
        <f ca="1"/>
        <v>114.43</v>
      </c>
      <c r="D2469" t="str">
        <f ca="1"/>
        <v>Acct  4 - Marcus</v>
      </c>
    </row>
    <row r="2470" spans="1:4" x14ac:dyDescent="0.25">
      <c r="A2470" t="str">
        <f ca="1"/>
        <v>Food &amp; Drinks</v>
      </c>
      <c r="B2470" s="8">
        <f ca="1"/>
        <v>46221</v>
      </c>
      <c r="C2470" s="107">
        <f ca="1"/>
        <v>114.43</v>
      </c>
      <c r="D2470" t="str">
        <f ca="1"/>
        <v>Acct  4 - Marcus</v>
      </c>
    </row>
    <row r="2471" spans="1:4" x14ac:dyDescent="0.25">
      <c r="A2471" t="str">
        <f ca="1"/>
        <v>Netflix</v>
      </c>
      <c r="B2471" s="8">
        <f ca="1"/>
        <v>46223</v>
      </c>
      <c r="C2471" s="107">
        <f ca="1"/>
        <v>114.43</v>
      </c>
      <c r="D2471" t="str">
        <f ca="1"/>
        <v>Acct  4 - Marcus</v>
      </c>
    </row>
    <row r="2472" spans="1:4" x14ac:dyDescent="0.25">
      <c r="A2472" t="str">
        <f ca="1"/>
        <v>Renters</v>
      </c>
      <c r="B2472" s="8">
        <f ca="1"/>
        <v>46224</v>
      </c>
      <c r="C2472" s="107">
        <f ca="1"/>
        <v>114.43</v>
      </c>
      <c r="D2472" t="str">
        <f ca="1"/>
        <v>Acct  4 - Marcus</v>
      </c>
    </row>
    <row r="2473" spans="1:4" x14ac:dyDescent="0.25">
      <c r="A2473" t="str">
        <f ca="1"/>
        <v>Cese Transfer</v>
      </c>
      <c r="B2473" s="8">
        <f ca="1"/>
        <v>46228</v>
      </c>
      <c r="C2473" s="107">
        <f ca="1"/>
        <v>114.43</v>
      </c>
      <c r="D2473" t="str">
        <f ca="1"/>
        <v>Acct  4 - Marcus</v>
      </c>
    </row>
    <row r="2474" spans="1:4" x14ac:dyDescent="0.25">
      <c r="A2474" t="str">
        <f ca="1"/>
        <v>Internet</v>
      </c>
      <c r="B2474" s="8">
        <f ca="1"/>
        <v>46229</v>
      </c>
      <c r="C2474" s="107">
        <f ca="1"/>
        <v>114.43</v>
      </c>
      <c r="D2474" t="str">
        <f ca="1"/>
        <v>Acct  4 - Marcus</v>
      </c>
    </row>
    <row r="2475" spans="1:4" x14ac:dyDescent="0.25">
      <c r="A2475" t="str">
        <f ca="1"/>
        <v>Windsurf</v>
      </c>
      <c r="B2475" s="8">
        <f ca="1"/>
        <v>46229</v>
      </c>
      <c r="C2475" s="107">
        <f ca="1"/>
        <v>114.43</v>
      </c>
      <c r="D2475" t="str">
        <f ca="1"/>
        <v>Acct  4 - Marcus</v>
      </c>
    </row>
    <row r="2476" spans="1:4" x14ac:dyDescent="0.25">
      <c r="A2476" t="str">
        <f ca="1"/>
        <v>Tidal</v>
      </c>
      <c r="B2476" s="8">
        <f ca="1"/>
        <v>46230</v>
      </c>
      <c r="C2476" s="107">
        <f ca="1"/>
        <v>114.43</v>
      </c>
      <c r="D2476" t="str">
        <f ca="1"/>
        <v>Acct  4 - Marcus</v>
      </c>
    </row>
    <row r="2477" spans="1:4" x14ac:dyDescent="0.25">
      <c r="A2477" t="str">
        <f ca="1"/>
        <v>Costco Citi</v>
      </c>
      <c r="B2477" s="8">
        <f ca="1"/>
        <v>46231</v>
      </c>
      <c r="C2477" s="107">
        <f ca="1"/>
        <v>114.43</v>
      </c>
      <c r="D2477" t="str">
        <f ca="1"/>
        <v>Acct  4 - Marcus</v>
      </c>
    </row>
    <row r="2478" spans="1:4" x14ac:dyDescent="0.25">
      <c r="A2478" t="str">
        <f ca="1"/>
        <v>Kulo Transfer</v>
      </c>
      <c r="B2478" s="8">
        <f ca="1"/>
        <v>46231</v>
      </c>
      <c r="C2478" s="107">
        <f ca="1"/>
        <v>114.43</v>
      </c>
      <c r="D2478" t="str">
        <f ca="1"/>
        <v>Acct  4 - Marcus</v>
      </c>
    </row>
    <row r="2479" spans="1:4" x14ac:dyDescent="0.25">
      <c r="A2479" t="str">
        <f ca="1"/>
        <v>Kulo SDGE</v>
      </c>
      <c r="B2479" s="8">
        <f ca="1"/>
        <v>46231</v>
      </c>
      <c r="C2479" s="107">
        <f ca="1"/>
        <v>114.43</v>
      </c>
      <c r="D2479" t="str">
        <f ca="1"/>
        <v>Acct  4 - Marcus</v>
      </c>
    </row>
    <row r="2480" spans="1:4" x14ac:dyDescent="0.25">
      <c r="A2480" t="str">
        <f ca="1"/>
        <v>SDGE</v>
      </c>
      <c r="B2480" s="8">
        <f ca="1"/>
        <v>46231</v>
      </c>
      <c r="C2480" s="107">
        <f ca="1"/>
        <v>114.43</v>
      </c>
      <c r="D2480" t="str">
        <f ca="1"/>
        <v>Acct  4 - Marcus</v>
      </c>
    </row>
    <row r="2481" spans="1:4" x14ac:dyDescent="0.25">
      <c r="A2481" t="str">
        <f ca="1"/>
        <v>Prime Ad-Free</v>
      </c>
      <c r="B2481" s="8">
        <f ca="1"/>
        <v>46231</v>
      </c>
      <c r="C2481" s="107">
        <f ca="1"/>
        <v>114.43</v>
      </c>
      <c r="D2481" t="str">
        <f ca="1"/>
        <v>Acct  4 - Marcus</v>
      </c>
    </row>
    <row r="2482" spans="1:4" x14ac:dyDescent="0.25">
      <c r="A2482" t="str">
        <f ca="1"/>
        <v>Paycheck</v>
      </c>
      <c r="B2482" s="8">
        <f ca="1"/>
        <v>46234</v>
      </c>
      <c r="C2482" s="107">
        <f ca="1"/>
        <v>114.43</v>
      </c>
      <c r="D2482" t="str">
        <f ca="1"/>
        <v>Acct  4 - Marcus</v>
      </c>
    </row>
    <row r="2483" spans="1:4" x14ac:dyDescent="0.25">
      <c r="A2483" t="str">
        <f ca="1"/>
        <v>Ameritas</v>
      </c>
      <c r="B2483" s="8">
        <f ca="1"/>
        <v>46234</v>
      </c>
      <c r="C2483" s="107">
        <f ca="1"/>
        <v>114.43</v>
      </c>
      <c r="D2483" t="str">
        <f ca="1"/>
        <v>Acct  4 - Marcus</v>
      </c>
    </row>
    <row r="2484" spans="1:4" x14ac:dyDescent="0.25">
      <c r="A2484" t="str">
        <f ca="1"/>
        <v>Disability</v>
      </c>
      <c r="B2484" s="8">
        <f ca="1"/>
        <v>46235</v>
      </c>
      <c r="C2484" s="107">
        <f ca="1"/>
        <v>114.43</v>
      </c>
      <c r="D2484" t="str">
        <f ca="1"/>
        <v>Acct  4 - Marcus</v>
      </c>
    </row>
    <row r="2485" spans="1:4" x14ac:dyDescent="0.25">
      <c r="A2485" t="str">
        <f ca="1"/>
        <v>Kulo Rent</v>
      </c>
      <c r="B2485" s="8">
        <f ca="1"/>
        <v>46235</v>
      </c>
      <c r="C2485" s="107">
        <f ca="1"/>
        <v>114.43</v>
      </c>
      <c r="D2485" t="str">
        <f ca="1"/>
        <v>Acct  4 - Marcus</v>
      </c>
    </row>
    <row r="2486" spans="1:4" x14ac:dyDescent="0.25">
      <c r="A2486" t="str">
        <f ca="1"/>
        <v>Rent</v>
      </c>
      <c r="B2486" s="8">
        <f ca="1"/>
        <v>46235</v>
      </c>
      <c r="C2486" s="107">
        <f ca="1"/>
        <v>114.43</v>
      </c>
      <c r="D2486" t="str">
        <f ca="1"/>
        <v>Acct  4 - Marcus</v>
      </c>
    </row>
    <row r="2487" spans="1:4" x14ac:dyDescent="0.25">
      <c r="A2487" t="str">
        <f ca="1"/>
        <v>Groceries</v>
      </c>
      <c r="B2487" s="8">
        <f ca="1"/>
        <v>46235</v>
      </c>
      <c r="C2487" s="107">
        <f ca="1"/>
        <v>114.43</v>
      </c>
      <c r="D2487" t="str">
        <f ca="1"/>
        <v>Acct  4 - Marcus</v>
      </c>
    </row>
    <row r="2488" spans="1:4" x14ac:dyDescent="0.25">
      <c r="A2488" t="str">
        <f ca="1"/>
        <v>Food &amp; Drinks</v>
      </c>
      <c r="B2488" s="8">
        <f ca="1"/>
        <v>46235</v>
      </c>
      <c r="C2488" s="107">
        <f ca="1"/>
        <v>114.43</v>
      </c>
      <c r="D2488" t="str">
        <f ca="1"/>
        <v>Acct  4 - Marcus</v>
      </c>
    </row>
    <row r="2489" spans="1:4" x14ac:dyDescent="0.25">
      <c r="A2489" t="str">
        <f ca="1"/>
        <v>Visa Platinum</v>
      </c>
      <c r="B2489" s="8">
        <f ca="1"/>
        <v>46237</v>
      </c>
      <c r="C2489" s="107">
        <f ca="1"/>
        <v>114.43</v>
      </c>
      <c r="D2489" t="str">
        <f ca="1"/>
        <v>Acct  4 - Marcus</v>
      </c>
    </row>
    <row r="2490" spans="1:4" x14ac:dyDescent="0.25">
      <c r="A2490" t="str">
        <f ca="1"/>
        <v>Kulo Internet</v>
      </c>
      <c r="B2490" s="8">
        <f ca="1"/>
        <v>46239</v>
      </c>
      <c r="C2490" s="107">
        <f ca="1"/>
        <v>114.43</v>
      </c>
      <c r="D2490" t="str">
        <f ca="1"/>
        <v>Acct  4 - Marcus</v>
      </c>
    </row>
    <row r="2491" spans="1:4" x14ac:dyDescent="0.25">
      <c r="A2491" t="str">
        <f ca="1"/>
        <v>Cese Phone</v>
      </c>
      <c r="B2491" s="8">
        <f ca="1"/>
        <v>46239</v>
      </c>
      <c r="C2491" s="107">
        <f ca="1"/>
        <v>114.43</v>
      </c>
      <c r="D2491" t="str">
        <f ca="1"/>
        <v>Acct  4 - Marcus</v>
      </c>
    </row>
    <row r="2492" spans="1:4" x14ac:dyDescent="0.25">
      <c r="A2492" t="str">
        <f ca="1"/>
        <v>Phone</v>
      </c>
      <c r="B2492" s="8">
        <f ca="1"/>
        <v>46239</v>
      </c>
      <c r="C2492" s="107">
        <f ca="1"/>
        <v>114.43</v>
      </c>
      <c r="D2492" t="str">
        <f ca="1"/>
        <v>Acct  4 - Marcus</v>
      </c>
    </row>
    <row r="2493" spans="1:4" x14ac:dyDescent="0.25">
      <c r="A2493" t="str">
        <f ca="1"/>
        <v>Sony</v>
      </c>
      <c r="B2493" s="8">
        <f ca="1"/>
        <v>46242</v>
      </c>
      <c r="C2493" s="107">
        <f ca="1"/>
        <v>114.43</v>
      </c>
      <c r="D2493" t="str">
        <f ca="1"/>
        <v>Acct  4 - Marcus</v>
      </c>
    </row>
    <row r="2494" spans="1:4" x14ac:dyDescent="0.25">
      <c r="A2494" t="str">
        <f ca="1"/>
        <v>Phone Insurance</v>
      </c>
      <c r="B2494" s="8">
        <f ca="1"/>
        <v>46242</v>
      </c>
      <c r="C2494" s="107">
        <f ca="1"/>
        <v>114.43</v>
      </c>
      <c r="D2494" t="str">
        <f ca="1"/>
        <v>Acct  4 - Marcus</v>
      </c>
    </row>
    <row r="2495" spans="1:4" x14ac:dyDescent="0.25">
      <c r="A2495" t="str">
        <f ca="1"/>
        <v>Amazon</v>
      </c>
      <c r="B2495" s="8">
        <f ca="1"/>
        <v>46243</v>
      </c>
      <c r="C2495" s="107">
        <f ca="1"/>
        <v>114.43</v>
      </c>
      <c r="D2495" t="str">
        <f ca="1"/>
        <v>Acct  4 - Marcus</v>
      </c>
    </row>
    <row r="2496" spans="1:4" x14ac:dyDescent="0.25">
      <c r="A2496" t="str">
        <f ca="1"/>
        <v>Viso Go</v>
      </c>
      <c r="B2496" s="8">
        <f ca="1"/>
        <v>46245</v>
      </c>
      <c r="C2496" s="107">
        <f ca="1"/>
        <v>114.43</v>
      </c>
      <c r="D2496" t="str">
        <f ca="1"/>
        <v>Acct  4 - Marcus</v>
      </c>
    </row>
    <row r="2497" spans="1:4" x14ac:dyDescent="0.25">
      <c r="A2497" t="str">
        <f ca="1"/>
        <v>Paycheck</v>
      </c>
      <c r="B2497" s="8">
        <f ca="1"/>
        <v>46248</v>
      </c>
      <c r="C2497" s="107">
        <f ca="1"/>
        <v>114.43</v>
      </c>
      <c r="D2497" t="str">
        <f ca="1"/>
        <v>Acct  4 - Marcus</v>
      </c>
    </row>
    <row r="2498" spans="1:4" x14ac:dyDescent="0.25">
      <c r="A2498" t="str">
        <f ca="1"/>
        <v>Ameritas</v>
      </c>
      <c r="B2498" s="8">
        <f ca="1"/>
        <v>46248</v>
      </c>
      <c r="C2498" s="107">
        <f ca="1"/>
        <v>114.43</v>
      </c>
      <c r="D2498" t="str">
        <f ca="1"/>
        <v>Acct  4 - Marcus</v>
      </c>
    </row>
    <row r="2499" spans="1:4" x14ac:dyDescent="0.25">
      <c r="A2499" t="str">
        <f ca="1"/>
        <v>Groceries</v>
      </c>
      <c r="B2499" s="8">
        <f ca="1"/>
        <v>46249</v>
      </c>
      <c r="C2499" s="107">
        <f ca="1"/>
        <v>114.43</v>
      </c>
      <c r="D2499" t="str">
        <f ca="1"/>
        <v>Acct  4 - Marcus</v>
      </c>
    </row>
    <row r="2500" spans="1:4" x14ac:dyDescent="0.25">
      <c r="A2500" t="str">
        <f ca="1"/>
        <v>Food &amp; Drinks</v>
      </c>
      <c r="B2500" s="8">
        <f ca="1"/>
        <v>46249</v>
      </c>
      <c r="C2500" s="107">
        <f ca="1"/>
        <v>114.43</v>
      </c>
      <c r="D2500" t="str">
        <f ca="1"/>
        <v>Acct  4 - Marcus</v>
      </c>
    </row>
    <row r="2501" spans="1:4" x14ac:dyDescent="0.25">
      <c r="A2501" t="str">
        <f ca="1"/>
        <v>Motorcycle</v>
      </c>
      <c r="B2501" s="8">
        <f ca="1"/>
        <v>46250</v>
      </c>
      <c r="C2501" s="107">
        <f ca="1"/>
        <v>114.43</v>
      </c>
      <c r="D2501" t="str">
        <f ca="1"/>
        <v>Acct  4 - Marcus</v>
      </c>
    </row>
    <row r="2502" spans="1:4" x14ac:dyDescent="0.25">
      <c r="A2502" t="str">
        <f ca="1"/>
        <v>Netflix</v>
      </c>
      <c r="B2502" s="8">
        <f ca="1"/>
        <v>46254</v>
      </c>
      <c r="C2502" s="107">
        <f ca="1"/>
        <v>114.43</v>
      </c>
      <c r="D2502" t="str">
        <f ca="1"/>
        <v>Acct  4 - Marcus</v>
      </c>
    </row>
    <row r="2503" spans="1:4" x14ac:dyDescent="0.25">
      <c r="A2503" t="str">
        <f ca="1"/>
        <v>Renters</v>
      </c>
      <c r="B2503" s="8">
        <f ca="1"/>
        <v>46255</v>
      </c>
      <c r="C2503" s="107">
        <f ca="1"/>
        <v>114.43</v>
      </c>
      <c r="D2503" t="str">
        <f ca="1"/>
        <v>Acct  4 - Marcus</v>
      </c>
    </row>
    <row r="2504" spans="1:4" x14ac:dyDescent="0.25">
      <c r="A2504" t="str">
        <f ca="1"/>
        <v>Cese Transfer</v>
      </c>
      <c r="B2504" s="8">
        <f ca="1"/>
        <v>46259</v>
      </c>
      <c r="C2504" s="107">
        <f ca="1"/>
        <v>114.43</v>
      </c>
      <c r="D2504" t="str">
        <f ca="1"/>
        <v>Acct  4 - Marcus</v>
      </c>
    </row>
    <row r="2505" spans="1:4" x14ac:dyDescent="0.25">
      <c r="A2505" t="str">
        <f ca="1"/>
        <v>Internet</v>
      </c>
      <c r="B2505" s="8">
        <f ca="1"/>
        <v>46260</v>
      </c>
      <c r="C2505" s="107">
        <f ca="1"/>
        <v>114.43</v>
      </c>
      <c r="D2505" t="str">
        <f ca="1"/>
        <v>Acct  4 - Marcus</v>
      </c>
    </row>
    <row r="2506" spans="1:4" x14ac:dyDescent="0.25">
      <c r="A2506" t="str">
        <f ca="1"/>
        <v>Windsurf</v>
      </c>
      <c r="B2506" s="8">
        <f ca="1"/>
        <v>46260</v>
      </c>
      <c r="C2506" s="107">
        <f ca="1"/>
        <v>114.43</v>
      </c>
      <c r="D2506" t="str">
        <f ca="1"/>
        <v>Acct  4 - Marcus</v>
      </c>
    </row>
    <row r="2507" spans="1:4" x14ac:dyDescent="0.25">
      <c r="A2507" t="str">
        <f ca="1"/>
        <v>Tidal</v>
      </c>
      <c r="B2507" s="8">
        <f ca="1"/>
        <v>46261</v>
      </c>
      <c r="C2507" s="107">
        <f ca="1"/>
        <v>114.43</v>
      </c>
      <c r="D2507" t="str">
        <f ca="1"/>
        <v>Acct  4 - Marcus</v>
      </c>
    </row>
    <row r="2508" spans="1:4" x14ac:dyDescent="0.25">
      <c r="A2508" t="str">
        <f ca="1"/>
        <v>Paycheck</v>
      </c>
      <c r="B2508" s="8">
        <f ca="1"/>
        <v>46262</v>
      </c>
      <c r="C2508" s="107">
        <f ca="1"/>
        <v>114.43</v>
      </c>
      <c r="D2508" t="str">
        <f ca="1"/>
        <v>Acct  4 - Marcus</v>
      </c>
    </row>
    <row r="2509" spans="1:4" x14ac:dyDescent="0.25">
      <c r="A2509" t="str">
        <f ca="1"/>
        <v>Ameritas</v>
      </c>
      <c r="B2509" s="8">
        <f ca="1"/>
        <v>46262</v>
      </c>
      <c r="C2509" s="107">
        <f ca="1"/>
        <v>114.43</v>
      </c>
      <c r="D2509" t="str">
        <f ca="1"/>
        <v>Acct  4 - Marcus</v>
      </c>
    </row>
    <row r="2510" spans="1:4" x14ac:dyDescent="0.25">
      <c r="A2510" t="str">
        <f ca="1"/>
        <v>Costco Citi</v>
      </c>
      <c r="B2510" s="8">
        <f ca="1"/>
        <v>46262</v>
      </c>
      <c r="C2510" s="107">
        <f ca="1"/>
        <v>114.43</v>
      </c>
      <c r="D2510" t="str">
        <f ca="1"/>
        <v>Acct  4 - Marcus</v>
      </c>
    </row>
    <row r="2511" spans="1:4" x14ac:dyDescent="0.25">
      <c r="A2511" t="str">
        <f ca="1"/>
        <v>Kulo Transfer</v>
      </c>
      <c r="B2511" s="8">
        <f ca="1"/>
        <v>46262</v>
      </c>
      <c r="C2511" s="107">
        <f ca="1"/>
        <v>114.43</v>
      </c>
      <c r="D2511" t="str">
        <f ca="1"/>
        <v>Acct  4 - Marcus</v>
      </c>
    </row>
    <row r="2512" spans="1:4" x14ac:dyDescent="0.25">
      <c r="A2512" t="str">
        <f ca="1"/>
        <v>Kulo SDGE</v>
      </c>
      <c r="B2512" s="8">
        <f ca="1"/>
        <v>46262</v>
      </c>
      <c r="C2512" s="107">
        <f ca="1"/>
        <v>114.43</v>
      </c>
      <c r="D2512" t="str">
        <f ca="1"/>
        <v>Acct  4 - Marcus</v>
      </c>
    </row>
    <row r="2513" spans="1:4" x14ac:dyDescent="0.25">
      <c r="A2513" t="str">
        <f ca="1"/>
        <v>SDGE</v>
      </c>
      <c r="B2513" s="8">
        <f ca="1"/>
        <v>46262</v>
      </c>
      <c r="C2513" s="107">
        <f ca="1"/>
        <v>114.43</v>
      </c>
      <c r="D2513" t="str">
        <f ca="1"/>
        <v>Acct  4 - Marcus</v>
      </c>
    </row>
    <row r="2514" spans="1:4" x14ac:dyDescent="0.25">
      <c r="A2514" t="str">
        <f ca="1"/>
        <v>Prime Ad-Free</v>
      </c>
      <c r="B2514" s="8">
        <f ca="1"/>
        <v>46262</v>
      </c>
      <c r="C2514" s="107">
        <f ca="1"/>
        <v>114.43</v>
      </c>
      <c r="D2514" t="str">
        <f ca="1"/>
        <v>Acct  4 - Marcus</v>
      </c>
    </row>
    <row r="2515" spans="1:4" x14ac:dyDescent="0.25">
      <c r="A2515" t="str">
        <f ca="1"/>
        <v>Groceries</v>
      </c>
      <c r="B2515" s="8">
        <f ca="1"/>
        <v>46263</v>
      </c>
      <c r="C2515" s="107">
        <f ca="1"/>
        <v>114.43</v>
      </c>
      <c r="D2515" t="str">
        <f ca="1"/>
        <v>Acct  4 - Marcus</v>
      </c>
    </row>
    <row r="2516" spans="1:4" x14ac:dyDescent="0.25">
      <c r="A2516" t="str">
        <f ca="1"/>
        <v>Food &amp; Drinks</v>
      </c>
      <c r="B2516" s="8">
        <f ca="1"/>
        <v>46263</v>
      </c>
      <c r="C2516" s="107">
        <f ca="1"/>
        <v>114.43</v>
      </c>
      <c r="D2516" t="str">
        <f ca="1"/>
        <v>Acct  4 - Marcus</v>
      </c>
    </row>
    <row r="2517" spans="1:4" x14ac:dyDescent="0.25">
      <c r="A2517" t="str">
        <f ca="1"/>
        <v>Disability</v>
      </c>
      <c r="B2517" s="8">
        <f ca="1"/>
        <v>46266</v>
      </c>
      <c r="C2517" s="107">
        <f ca="1"/>
        <v>114.43</v>
      </c>
      <c r="D2517" t="str">
        <f ca="1"/>
        <v>Acct  4 - Marcus</v>
      </c>
    </row>
    <row r="2518" spans="1:4" x14ac:dyDescent="0.25">
      <c r="A2518" t="str">
        <f ca="1"/>
        <v>Kulo Rent</v>
      </c>
      <c r="B2518" s="8">
        <f ca="1"/>
        <v>46266</v>
      </c>
      <c r="C2518" s="107">
        <f ca="1"/>
        <v>114.43</v>
      </c>
      <c r="D2518" t="str">
        <f ca="1"/>
        <v>Acct  4 - Marcus</v>
      </c>
    </row>
    <row r="2519" spans="1:4" x14ac:dyDescent="0.25">
      <c r="A2519" t="str">
        <f ca="1"/>
        <v>Rent</v>
      </c>
      <c r="B2519" s="8">
        <f ca="1"/>
        <v>46266</v>
      </c>
      <c r="C2519" s="107">
        <f ca="1"/>
        <v>114.43</v>
      </c>
      <c r="D2519" t="str">
        <f ca="1"/>
        <v>Acct  4 - Marcus</v>
      </c>
    </row>
    <row r="2520" spans="1:4" x14ac:dyDescent="0.25">
      <c r="A2520" t="str">
        <f ca="1"/>
        <v>Visa Platinum</v>
      </c>
      <c r="B2520" s="8">
        <f ca="1"/>
        <v>46268</v>
      </c>
      <c r="C2520" s="107">
        <f ca="1"/>
        <v>114.43</v>
      </c>
      <c r="D2520" t="str">
        <f ca="1"/>
        <v>Acct  4 - Marcus</v>
      </c>
    </row>
    <row r="2521" spans="1:4" x14ac:dyDescent="0.25">
      <c r="A2521" t="str">
        <f ca="1"/>
        <v>Kulo Internet</v>
      </c>
      <c r="B2521" s="8">
        <f ca="1"/>
        <v>46270</v>
      </c>
      <c r="C2521" s="107">
        <f ca="1"/>
        <v>114.43</v>
      </c>
      <c r="D2521" t="str">
        <f ca="1"/>
        <v>Acct  4 - Marcus</v>
      </c>
    </row>
    <row r="2522" spans="1:4" x14ac:dyDescent="0.25">
      <c r="A2522" t="str">
        <f ca="1"/>
        <v>Cese Phone</v>
      </c>
      <c r="B2522" s="8">
        <f ca="1"/>
        <v>46270</v>
      </c>
      <c r="C2522" s="107">
        <f ca="1"/>
        <v>114.43</v>
      </c>
      <c r="D2522" t="str">
        <f ca="1"/>
        <v>Acct  4 - Marcus</v>
      </c>
    </row>
    <row r="2523" spans="1:4" x14ac:dyDescent="0.25">
      <c r="A2523" t="str">
        <f ca="1"/>
        <v>Phone</v>
      </c>
      <c r="B2523" s="8">
        <f ca="1"/>
        <v>46270</v>
      </c>
      <c r="C2523" s="107">
        <f ca="1"/>
        <v>114.43</v>
      </c>
      <c r="D2523" t="str">
        <f ca="1"/>
        <v>Acct  4 - Marcus</v>
      </c>
    </row>
    <row r="2524" spans="1:4" x14ac:dyDescent="0.25">
      <c r="A2524" t="str">
        <f ca="1"/>
        <v>Sony</v>
      </c>
      <c r="B2524" s="8">
        <f ca="1"/>
        <v>46273</v>
      </c>
      <c r="C2524" s="107">
        <f ca="1"/>
        <v>114.43</v>
      </c>
      <c r="D2524" t="str">
        <f ca="1"/>
        <v>Acct  4 - Marcus</v>
      </c>
    </row>
    <row r="2525" spans="1:4" x14ac:dyDescent="0.25">
      <c r="A2525" t="str">
        <f ca="1"/>
        <v>Phone Insurance</v>
      </c>
      <c r="B2525" s="8">
        <f ca="1"/>
        <v>46273</v>
      </c>
      <c r="C2525" s="107">
        <f ca="1"/>
        <v>114.43</v>
      </c>
      <c r="D2525" t="str">
        <f ca="1"/>
        <v>Acct  4 - Marcus</v>
      </c>
    </row>
    <row r="2526" spans="1:4" x14ac:dyDescent="0.25">
      <c r="A2526" t="str">
        <f ca="1"/>
        <v>Amazon</v>
      </c>
      <c r="B2526" s="8">
        <f ca="1"/>
        <v>46274</v>
      </c>
      <c r="C2526" s="107">
        <f ca="1"/>
        <v>114.43</v>
      </c>
      <c r="D2526" t="str">
        <f ca="1"/>
        <v>Acct  4 - Marcus</v>
      </c>
    </row>
    <row r="2527" spans="1:4" x14ac:dyDescent="0.25">
      <c r="A2527" t="str">
        <f ca="1"/>
        <v>Paycheck</v>
      </c>
      <c r="B2527" s="8">
        <f ca="1"/>
        <v>46276</v>
      </c>
      <c r="C2527" s="107">
        <f ca="1"/>
        <v>114.43</v>
      </c>
      <c r="D2527" t="str">
        <f ca="1"/>
        <v>Acct  4 - Marcus</v>
      </c>
    </row>
    <row r="2528" spans="1:4" x14ac:dyDescent="0.25">
      <c r="A2528" t="str">
        <f ca="1"/>
        <v>Ameritas</v>
      </c>
      <c r="B2528" s="8">
        <f ca="1"/>
        <v>46276</v>
      </c>
      <c r="C2528" s="107">
        <f ca="1"/>
        <v>114.43</v>
      </c>
      <c r="D2528" t="str">
        <f ca="1"/>
        <v>Acct  4 - Marcus</v>
      </c>
    </row>
    <row r="2529" spans="1:4" x14ac:dyDescent="0.25">
      <c r="A2529" t="str">
        <f ca="1"/>
        <v>Viso Go</v>
      </c>
      <c r="B2529" s="8">
        <f ca="1"/>
        <v>46276</v>
      </c>
      <c r="C2529" s="107">
        <f ca="1"/>
        <v>114.43</v>
      </c>
      <c r="D2529" t="str">
        <f ca="1"/>
        <v>Acct  4 - Marcus</v>
      </c>
    </row>
    <row r="2530" spans="1:4" x14ac:dyDescent="0.25">
      <c r="A2530" t="str">
        <f ca="1"/>
        <v>Groceries</v>
      </c>
      <c r="B2530" s="8">
        <f ca="1"/>
        <v>46277</v>
      </c>
      <c r="C2530" s="107">
        <f ca="1"/>
        <v>114.43</v>
      </c>
      <c r="D2530" t="str">
        <f ca="1"/>
        <v>Acct  4 - Marcus</v>
      </c>
    </row>
    <row r="2531" spans="1:4" x14ac:dyDescent="0.25">
      <c r="A2531" t="str">
        <f ca="1"/>
        <v>Food &amp; Drinks</v>
      </c>
      <c r="B2531" s="8">
        <f ca="1"/>
        <v>46277</v>
      </c>
      <c r="C2531" s="107">
        <f ca="1"/>
        <v>114.43</v>
      </c>
      <c r="D2531" t="str">
        <f ca="1"/>
        <v>Acct  4 - Marcus</v>
      </c>
    </row>
    <row r="2532" spans="1:4" x14ac:dyDescent="0.25">
      <c r="A2532" t="str">
        <f ca="1"/>
        <v>Motorcycle</v>
      </c>
      <c r="B2532" s="8">
        <f ca="1"/>
        <v>46281</v>
      </c>
      <c r="C2532" s="107">
        <f ca="1"/>
        <v>114.43</v>
      </c>
      <c r="D2532" t="str">
        <f ca="1"/>
        <v>Acct  4 - Marcus</v>
      </c>
    </row>
    <row r="2533" spans="1:4" x14ac:dyDescent="0.25">
      <c r="A2533" t="str">
        <f ca="1"/>
        <v>Netflix</v>
      </c>
      <c r="B2533" s="8">
        <f ca="1"/>
        <v>46285</v>
      </c>
      <c r="C2533" s="107">
        <f ca="1"/>
        <v>114.43</v>
      </c>
      <c r="D2533" t="str">
        <f ca="1"/>
        <v>Acct  4 - Marcus</v>
      </c>
    </row>
    <row r="2534" spans="1:4" x14ac:dyDescent="0.25">
      <c r="A2534" t="str">
        <f ca="1"/>
        <v>Renters</v>
      </c>
      <c r="B2534" s="8">
        <f ca="1"/>
        <v>46286</v>
      </c>
      <c r="C2534" s="107">
        <f ca="1"/>
        <v>114.43</v>
      </c>
      <c r="D2534" t="str">
        <f ca="1"/>
        <v>Acct  4 - Marcus</v>
      </c>
    </row>
    <row r="2535" spans="1:4" x14ac:dyDescent="0.25">
      <c r="A2535" t="str">
        <f ca="1"/>
        <v>Paycheck</v>
      </c>
      <c r="B2535" s="8">
        <f ca="1"/>
        <v>46290</v>
      </c>
      <c r="C2535" s="107">
        <f ca="1"/>
        <v>114.43</v>
      </c>
      <c r="D2535" t="str">
        <f ca="1"/>
        <v>Acct  4 - Marcus</v>
      </c>
    </row>
    <row r="2536" spans="1:4" x14ac:dyDescent="0.25">
      <c r="A2536" t="str">
        <f ca="1"/>
        <v>Ameritas</v>
      </c>
      <c r="B2536" s="8">
        <f ca="1"/>
        <v>46290</v>
      </c>
      <c r="C2536" s="107">
        <f ca="1"/>
        <v>114.43</v>
      </c>
      <c r="D2536" t="str">
        <f ca="1"/>
        <v>Acct  4 - Marcus</v>
      </c>
    </row>
    <row r="2537" spans="1:4" x14ac:dyDescent="0.25">
      <c r="A2537" t="str">
        <f ca="1"/>
        <v>Cese Transfer</v>
      </c>
      <c r="B2537" s="8">
        <f ca="1"/>
        <v>46290</v>
      </c>
      <c r="C2537" s="107">
        <f ca="1"/>
        <v>114.43</v>
      </c>
      <c r="D2537" t="str">
        <f ca="1"/>
        <v>Acct  4 - Marcus</v>
      </c>
    </row>
    <row r="2538" spans="1:4" x14ac:dyDescent="0.25">
      <c r="A2538" t="str">
        <f ca="1"/>
        <v>Groceries</v>
      </c>
      <c r="B2538" s="8">
        <f ca="1"/>
        <v>46291</v>
      </c>
      <c r="C2538" s="107">
        <f ca="1"/>
        <v>114.43</v>
      </c>
      <c r="D2538" t="str">
        <f ca="1"/>
        <v>Acct  4 - Marcus</v>
      </c>
    </row>
    <row r="2539" spans="1:4" x14ac:dyDescent="0.25">
      <c r="A2539" t="str">
        <f ca="1"/>
        <v>Food &amp; Drinks</v>
      </c>
      <c r="B2539" s="8">
        <f ca="1"/>
        <v>46291</v>
      </c>
      <c r="C2539" s="107">
        <f ca="1"/>
        <v>114.43</v>
      </c>
      <c r="D2539" t="str">
        <f ca="1"/>
        <v>Acct  4 - Marcus</v>
      </c>
    </row>
    <row r="2540" spans="1:4" x14ac:dyDescent="0.25">
      <c r="A2540" t="str">
        <f ca="1"/>
        <v>Internet</v>
      </c>
      <c r="B2540" s="8">
        <f ca="1"/>
        <v>46291</v>
      </c>
      <c r="C2540" s="107">
        <f ca="1"/>
        <v>114.43</v>
      </c>
      <c r="D2540" t="str">
        <f ca="1"/>
        <v>Acct  4 - Marcus</v>
      </c>
    </row>
    <row r="2541" spans="1:4" x14ac:dyDescent="0.25">
      <c r="A2541" t="str">
        <f ca="1"/>
        <v>Windsurf</v>
      </c>
      <c r="B2541" s="8">
        <f ca="1"/>
        <v>46291</v>
      </c>
      <c r="C2541" s="107">
        <f ca="1"/>
        <v>114.43</v>
      </c>
      <c r="D2541" t="str">
        <f ca="1"/>
        <v>Acct  4 - Marcus</v>
      </c>
    </row>
    <row r="2542" spans="1:4" x14ac:dyDescent="0.25">
      <c r="A2542" t="str">
        <f ca="1"/>
        <v>Tidal</v>
      </c>
      <c r="B2542" s="8">
        <f ca="1"/>
        <v>46292</v>
      </c>
      <c r="C2542" s="107">
        <f ca="1"/>
        <v>114.43</v>
      </c>
      <c r="D2542" t="str">
        <f ca="1"/>
        <v>Acct  4 - Marcus</v>
      </c>
    </row>
    <row r="2543" spans="1:4" x14ac:dyDescent="0.25">
      <c r="A2543" t="str">
        <f ca="1"/>
        <v>Costco Citi</v>
      </c>
      <c r="B2543" s="8">
        <f ca="1"/>
        <v>46293</v>
      </c>
      <c r="C2543" s="107">
        <f ca="1"/>
        <v>114.43</v>
      </c>
      <c r="D2543" t="str">
        <f ca="1"/>
        <v>Acct  4 - Marcus</v>
      </c>
    </row>
    <row r="2544" spans="1:4" x14ac:dyDescent="0.25">
      <c r="A2544" t="str">
        <f ca="1"/>
        <v>Kulo Transfer</v>
      </c>
      <c r="B2544" s="8">
        <f ca="1"/>
        <v>46293</v>
      </c>
      <c r="C2544" s="107">
        <f ca="1"/>
        <v>114.43</v>
      </c>
      <c r="D2544" t="str">
        <f ca="1"/>
        <v>Acct  4 - Marcus</v>
      </c>
    </row>
    <row r="2545" spans="1:4" x14ac:dyDescent="0.25">
      <c r="A2545" t="str">
        <f ca="1"/>
        <v>Kulo SDGE</v>
      </c>
      <c r="B2545" s="8">
        <f ca="1"/>
        <v>46293</v>
      </c>
      <c r="C2545" s="107">
        <f ca="1"/>
        <v>114.43</v>
      </c>
      <c r="D2545" t="str">
        <f ca="1"/>
        <v>Acct  4 - Marcus</v>
      </c>
    </row>
    <row r="2546" spans="1:4" x14ac:dyDescent="0.25">
      <c r="A2546" t="str">
        <f ca="1"/>
        <v>SDGE</v>
      </c>
      <c r="B2546" s="8">
        <f ca="1"/>
        <v>46293</v>
      </c>
      <c r="C2546" s="107">
        <f ca="1"/>
        <v>114.43</v>
      </c>
      <c r="D2546" t="str">
        <f ca="1"/>
        <v>Acct  4 - Marcus</v>
      </c>
    </row>
    <row r="2547" spans="1:4" x14ac:dyDescent="0.25">
      <c r="A2547" t="str">
        <f ca="1"/>
        <v>Prime Ad-Free</v>
      </c>
      <c r="B2547" s="8">
        <f ca="1"/>
        <v>46293</v>
      </c>
      <c r="C2547" s="107">
        <f ca="1"/>
        <v>114.43</v>
      </c>
      <c r="D2547" t="str">
        <f ca="1"/>
        <v>Acct  4 - Marcus</v>
      </c>
    </row>
    <row r="2548" spans="1:4" x14ac:dyDescent="0.25">
      <c r="A2548" t="str">
        <f ca="1"/>
        <v>Disability</v>
      </c>
      <c r="B2548" s="8">
        <f ca="1"/>
        <v>46296</v>
      </c>
      <c r="C2548" s="107">
        <f ca="1"/>
        <v>114.43</v>
      </c>
      <c r="D2548" t="str">
        <f ca="1"/>
        <v>Acct  4 - Marcus</v>
      </c>
    </row>
    <row r="2549" spans="1:4" x14ac:dyDescent="0.25">
      <c r="A2549" t="str">
        <f ca="1"/>
        <v>Kulo Rent</v>
      </c>
      <c r="B2549" s="8">
        <f ca="1"/>
        <v>46296</v>
      </c>
      <c r="C2549" s="107">
        <f ca="1"/>
        <v>114.43</v>
      </c>
      <c r="D2549" t="str">
        <f ca="1"/>
        <v>Acct  4 - Marcus</v>
      </c>
    </row>
    <row r="2550" spans="1:4" x14ac:dyDescent="0.25">
      <c r="A2550" t="str">
        <f ca="1"/>
        <v>Rent</v>
      </c>
      <c r="B2550" s="8">
        <f ca="1"/>
        <v>46296</v>
      </c>
      <c r="C2550" s="107">
        <f ca="1"/>
        <v>114.43</v>
      </c>
      <c r="D2550" t="str">
        <f ca="1"/>
        <v>Acct  4 - Marcus</v>
      </c>
    </row>
    <row r="2551" spans="1:4" x14ac:dyDescent="0.25">
      <c r="A2551" t="str">
        <f ca="1"/>
        <v>Visa Platinum</v>
      </c>
      <c r="B2551" s="8">
        <f ca="1"/>
        <v>46298</v>
      </c>
      <c r="C2551" s="107">
        <f ca="1"/>
        <v>114.43</v>
      </c>
      <c r="D2551" t="str">
        <f ca="1"/>
        <v>Acct  4 - Marcus</v>
      </c>
    </row>
    <row r="2552" spans="1:4" x14ac:dyDescent="0.25">
      <c r="A2552" t="str">
        <f ca="1"/>
        <v>Kulo Internet</v>
      </c>
      <c r="B2552" s="8">
        <f ca="1"/>
        <v>46300</v>
      </c>
      <c r="C2552" s="107">
        <f ca="1"/>
        <v>114.43</v>
      </c>
      <c r="D2552" t="str">
        <f ca="1"/>
        <v>Acct  4 - Marcus</v>
      </c>
    </row>
    <row r="2553" spans="1:4" x14ac:dyDescent="0.25">
      <c r="A2553" t="str">
        <f ca="1"/>
        <v>Cese Phone</v>
      </c>
      <c r="B2553" s="8">
        <f ca="1"/>
        <v>46300</v>
      </c>
      <c r="C2553" s="107">
        <f ca="1"/>
        <v>114.43</v>
      </c>
      <c r="D2553" t="str">
        <f ca="1"/>
        <v>Acct  4 - Marcus</v>
      </c>
    </row>
    <row r="2554" spans="1:4" x14ac:dyDescent="0.25">
      <c r="A2554" t="str">
        <f ca="1"/>
        <v>Phone</v>
      </c>
      <c r="B2554" s="8">
        <f ca="1"/>
        <v>46300</v>
      </c>
      <c r="C2554" s="107">
        <f ca="1"/>
        <v>114.43</v>
      </c>
      <c r="D2554" t="str">
        <f ca="1"/>
        <v>Acct  4 - Marcus</v>
      </c>
    </row>
    <row r="2555" spans="1:4" x14ac:dyDescent="0.25">
      <c r="A2555" t="str">
        <f ca="1"/>
        <v>Sony</v>
      </c>
      <c r="B2555" s="8">
        <f ca="1"/>
        <v>46303</v>
      </c>
      <c r="C2555" s="107">
        <f ca="1"/>
        <v>114.43</v>
      </c>
      <c r="D2555" t="str">
        <f ca="1"/>
        <v>Acct  4 - Marcus</v>
      </c>
    </row>
    <row r="2556" spans="1:4" x14ac:dyDescent="0.25">
      <c r="A2556" t="str">
        <f ca="1"/>
        <v>Phone Insurance</v>
      </c>
      <c r="B2556" s="8">
        <f ca="1"/>
        <v>46303</v>
      </c>
      <c r="C2556" s="107">
        <f ca="1"/>
        <v>114.43</v>
      </c>
      <c r="D2556" t="str">
        <f ca="1"/>
        <v>Acct  4 - Marcus</v>
      </c>
    </row>
    <row r="2557" spans="1:4" x14ac:dyDescent="0.25">
      <c r="A2557" t="str">
        <f ca="1"/>
        <v>Paycheck</v>
      </c>
      <c r="B2557" s="8">
        <f ca="1"/>
        <v>46304</v>
      </c>
      <c r="C2557" s="107">
        <f ca="1"/>
        <v>114.43</v>
      </c>
      <c r="D2557" t="str">
        <f ca="1"/>
        <v>Acct  4 - Marcus</v>
      </c>
    </row>
    <row r="2558" spans="1:4" x14ac:dyDescent="0.25">
      <c r="A2558" t="str">
        <f ca="1"/>
        <v>Ameritas</v>
      </c>
      <c r="B2558" s="8">
        <f ca="1"/>
        <v>46304</v>
      </c>
      <c r="C2558" s="107">
        <f ca="1"/>
        <v>114.43</v>
      </c>
      <c r="D2558" t="str">
        <f ca="1"/>
        <v>Acct  4 - Marcus</v>
      </c>
    </row>
    <row r="2559" spans="1:4" x14ac:dyDescent="0.25">
      <c r="A2559" t="str">
        <f ca="1"/>
        <v>Amazon</v>
      </c>
      <c r="B2559" s="8">
        <f ca="1"/>
        <v>46304</v>
      </c>
      <c r="C2559" s="107">
        <f ca="1"/>
        <v>114.43</v>
      </c>
      <c r="D2559" t="str">
        <f ca="1"/>
        <v>Acct  4 - Marcus</v>
      </c>
    </row>
    <row r="2560" spans="1:4" x14ac:dyDescent="0.25">
      <c r="A2560" t="str">
        <f ca="1"/>
        <v>Groceries</v>
      </c>
      <c r="B2560" s="8">
        <f ca="1"/>
        <v>46305</v>
      </c>
      <c r="C2560" s="107">
        <f ca="1"/>
        <v>114.43</v>
      </c>
      <c r="D2560" t="str">
        <f ca="1"/>
        <v>Acct  4 - Marcus</v>
      </c>
    </row>
    <row r="2561" spans="1:4" x14ac:dyDescent="0.25">
      <c r="A2561" t="str">
        <f ca="1"/>
        <v>Food &amp; Drinks</v>
      </c>
      <c r="B2561" s="8">
        <f ca="1"/>
        <v>46305</v>
      </c>
      <c r="C2561" s="107">
        <f ca="1"/>
        <v>114.43</v>
      </c>
      <c r="D2561" t="str">
        <f ca="1"/>
        <v>Acct  4 - Marcus</v>
      </c>
    </row>
    <row r="2562" spans="1:4" x14ac:dyDescent="0.25">
      <c r="A2562" t="str">
        <f ca="1"/>
        <v>Viso Go</v>
      </c>
      <c r="B2562" s="8">
        <f ca="1"/>
        <v>46306</v>
      </c>
      <c r="C2562" s="107">
        <f ca="1"/>
        <v>114.43</v>
      </c>
      <c r="D2562" t="str">
        <f ca="1"/>
        <v>Acct  4 - Marcus</v>
      </c>
    </row>
    <row r="2563" spans="1:4" x14ac:dyDescent="0.25">
      <c r="A2563" t="str">
        <f ca="1"/>
        <v>Motorcycle</v>
      </c>
      <c r="B2563" s="8">
        <f ca="1"/>
        <v>46311</v>
      </c>
      <c r="C2563" s="107">
        <f ca="1"/>
        <v>114.43</v>
      </c>
      <c r="D2563" t="str">
        <f ca="1"/>
        <v>Acct  4 - Marcus</v>
      </c>
    </row>
    <row r="2564" spans="1:4" x14ac:dyDescent="0.25">
      <c r="A2564" t="str">
        <f ca="1"/>
        <v>Netflix</v>
      </c>
      <c r="B2564" s="8">
        <f ca="1"/>
        <v>46315</v>
      </c>
      <c r="C2564" s="107">
        <f ca="1"/>
        <v>114.43</v>
      </c>
      <c r="D2564" t="str">
        <f ca="1"/>
        <v>Acct  4 - Marcus</v>
      </c>
    </row>
    <row r="2565" spans="1:4" x14ac:dyDescent="0.25">
      <c r="A2565" t="str">
        <f ca="1"/>
        <v>Renters</v>
      </c>
      <c r="B2565" s="8">
        <f ca="1"/>
        <v>46316</v>
      </c>
      <c r="C2565" s="107">
        <f ca="1"/>
        <v>114.43</v>
      </c>
      <c r="D2565" t="str">
        <f ca="1"/>
        <v>Acct  4 - Marcus</v>
      </c>
    </row>
    <row r="2566" spans="1:4" x14ac:dyDescent="0.25">
      <c r="A2566" t="str">
        <f ca="1"/>
        <v>Paycheck</v>
      </c>
      <c r="B2566" s="8">
        <f ca="1"/>
        <v>46318</v>
      </c>
      <c r="C2566" s="107">
        <f ca="1"/>
        <v>114.43</v>
      </c>
      <c r="D2566" t="str">
        <f ca="1"/>
        <v>Acct  4 - Marcus</v>
      </c>
    </row>
    <row r="2567" spans="1:4" x14ac:dyDescent="0.25">
      <c r="A2567" t="str">
        <f ca="1"/>
        <v>Ameritas</v>
      </c>
      <c r="B2567" s="8">
        <f ca="1"/>
        <v>46318</v>
      </c>
      <c r="C2567" s="107">
        <f ca="1"/>
        <v>114.43</v>
      </c>
      <c r="D2567" t="str">
        <f ca="1"/>
        <v>Acct  4 - Marcus</v>
      </c>
    </row>
    <row r="2568" spans="1:4" x14ac:dyDescent="0.25">
      <c r="A2568" t="str">
        <f ca="1"/>
        <v>Groceries</v>
      </c>
      <c r="B2568" s="8">
        <f ca="1"/>
        <v>46319</v>
      </c>
      <c r="C2568" s="107">
        <f ca="1"/>
        <v>114.43</v>
      </c>
      <c r="D2568" t="str">
        <f ca="1"/>
        <v>Acct  4 - Marcus</v>
      </c>
    </row>
    <row r="2569" spans="1:4" x14ac:dyDescent="0.25">
      <c r="A2569" t="str">
        <f ca="1"/>
        <v>Food &amp; Drinks</v>
      </c>
      <c r="B2569" s="8">
        <f ca="1"/>
        <v>46319</v>
      </c>
      <c r="C2569" s="107">
        <f ca="1"/>
        <v>114.43</v>
      </c>
      <c r="D2569" t="str">
        <f ca="1"/>
        <v>Acct  4 - Marcus</v>
      </c>
    </row>
    <row r="2570" spans="1:4" x14ac:dyDescent="0.25">
      <c r="A2570" t="str">
        <f ca="1"/>
        <v>Cese Transfer</v>
      </c>
      <c r="B2570" s="8">
        <f ca="1"/>
        <v>46320</v>
      </c>
      <c r="C2570" s="107">
        <f ca="1"/>
        <v>114.43</v>
      </c>
      <c r="D2570" t="str">
        <f ca="1"/>
        <v>Acct  4 - Marcus</v>
      </c>
    </row>
    <row r="2571" spans="1:4" x14ac:dyDescent="0.25">
      <c r="A2571" t="str">
        <f ca="1"/>
        <v>Internet</v>
      </c>
      <c r="B2571" s="8">
        <f ca="1"/>
        <v>46321</v>
      </c>
      <c r="C2571" s="107">
        <f ca="1"/>
        <v>114.43</v>
      </c>
      <c r="D2571" t="str">
        <f ca="1"/>
        <v>Acct  4 - Marcus</v>
      </c>
    </row>
    <row r="2572" spans="1:4" x14ac:dyDescent="0.25">
      <c r="A2572" t="str">
        <f ca="1"/>
        <v>Windsurf</v>
      </c>
      <c r="B2572" s="8">
        <f ca="1"/>
        <v>46321</v>
      </c>
      <c r="C2572" s="107">
        <f ca="1"/>
        <v>114.43</v>
      </c>
      <c r="D2572" t="str">
        <f ca="1"/>
        <v>Acct  4 - Marcus</v>
      </c>
    </row>
    <row r="2573" spans="1:4" x14ac:dyDescent="0.25">
      <c r="A2573" t="str">
        <f ca="1"/>
        <v>Tidal</v>
      </c>
      <c r="B2573" s="8">
        <f ca="1"/>
        <v>46322</v>
      </c>
      <c r="C2573" s="107">
        <f ca="1"/>
        <v>114.43</v>
      </c>
      <c r="D2573" t="str">
        <f ca="1"/>
        <v>Acct  4 - Marcus</v>
      </c>
    </row>
    <row r="2574" spans="1:4" x14ac:dyDescent="0.25">
      <c r="A2574" t="str">
        <f ca="1"/>
        <v>Costco Citi</v>
      </c>
      <c r="B2574" s="8">
        <f ca="1"/>
        <v>46323</v>
      </c>
      <c r="C2574" s="107">
        <f ca="1"/>
        <v>114.43</v>
      </c>
      <c r="D2574" t="str">
        <f ca="1"/>
        <v>Acct  4 - Marcus</v>
      </c>
    </row>
    <row r="2575" spans="1:4" x14ac:dyDescent="0.25">
      <c r="A2575" t="str">
        <f ca="1"/>
        <v>Kulo Transfer</v>
      </c>
      <c r="B2575" s="8">
        <f ca="1"/>
        <v>46323</v>
      </c>
      <c r="C2575" s="107">
        <f ca="1"/>
        <v>114.43</v>
      </c>
      <c r="D2575" t="str">
        <f ca="1"/>
        <v>Acct  4 - Marcus</v>
      </c>
    </row>
    <row r="2576" spans="1:4" x14ac:dyDescent="0.25">
      <c r="A2576" t="str">
        <f ca="1"/>
        <v>Kulo SDGE</v>
      </c>
      <c r="B2576" s="8">
        <f ca="1"/>
        <v>46323</v>
      </c>
      <c r="C2576" s="107">
        <f ca="1"/>
        <v>114.43</v>
      </c>
      <c r="D2576" t="str">
        <f ca="1"/>
        <v>Acct  4 - Marcus</v>
      </c>
    </row>
    <row r="2577" spans="1:4" x14ac:dyDescent="0.25">
      <c r="A2577" t="str">
        <f ca="1"/>
        <v>SDGE</v>
      </c>
      <c r="B2577" s="8">
        <f ca="1"/>
        <v>46323</v>
      </c>
      <c r="C2577" s="107">
        <f ca="1"/>
        <v>114.43</v>
      </c>
      <c r="D2577" t="str">
        <f ca="1"/>
        <v>Acct  4 - Marcus</v>
      </c>
    </row>
    <row r="2578" spans="1:4" x14ac:dyDescent="0.25">
      <c r="A2578" t="str">
        <f ca="1"/>
        <v>Prime Ad-Free</v>
      </c>
      <c r="B2578" s="8">
        <f ca="1"/>
        <v>46323</v>
      </c>
      <c r="C2578" s="107">
        <f ca="1"/>
        <v>114.43</v>
      </c>
      <c r="D2578" t="str">
        <f ca="1"/>
        <v>Acct  4 - Marcus</v>
      </c>
    </row>
    <row r="2579" spans="1:4" x14ac:dyDescent="0.25">
      <c r="A2579" t="str">
        <f ca="1"/>
        <v>Disability</v>
      </c>
      <c r="B2579" s="8">
        <f ca="1"/>
        <v>46327</v>
      </c>
      <c r="C2579" s="107">
        <f ca="1"/>
        <v>114.43</v>
      </c>
      <c r="D2579" t="str">
        <f ca="1"/>
        <v>Acct  4 - Marcus</v>
      </c>
    </row>
    <row r="2580" spans="1:4" x14ac:dyDescent="0.25">
      <c r="A2580" t="str">
        <f ca="1"/>
        <v>Kulo Rent</v>
      </c>
      <c r="B2580" s="8">
        <f ca="1"/>
        <v>46327</v>
      </c>
      <c r="C2580" s="107">
        <f ca="1"/>
        <v>114.43</v>
      </c>
      <c r="D2580" t="str">
        <f ca="1"/>
        <v>Acct  4 - Marcus</v>
      </c>
    </row>
    <row r="2581" spans="1:4" x14ac:dyDescent="0.25">
      <c r="A2581" t="str">
        <f ca="1"/>
        <v>Rent</v>
      </c>
      <c r="B2581" s="8">
        <f ca="1"/>
        <v>46327</v>
      </c>
      <c r="C2581" s="107">
        <f ca="1"/>
        <v>114.43</v>
      </c>
      <c r="D2581" t="str">
        <f ca="1"/>
        <v>Acct  4 - Marcus</v>
      </c>
    </row>
    <row r="2582" spans="1:4" x14ac:dyDescent="0.25">
      <c r="A2582" t="str">
        <f ca="1"/>
        <v>Visa Platinum</v>
      </c>
      <c r="B2582" s="8">
        <f ca="1"/>
        <v>46329</v>
      </c>
      <c r="C2582" s="107">
        <f ca="1"/>
        <v>114.43</v>
      </c>
      <c r="D2582" t="str">
        <f ca="1"/>
        <v>Acct  4 - Marcus</v>
      </c>
    </row>
    <row r="2583" spans="1:4" x14ac:dyDescent="0.25">
      <c r="A2583" t="str">
        <f ca="1"/>
        <v>Kulo Internet</v>
      </c>
      <c r="B2583" s="8">
        <f ca="1"/>
        <v>46331</v>
      </c>
      <c r="C2583" s="107">
        <f ca="1"/>
        <v>114.43</v>
      </c>
      <c r="D2583" t="str">
        <f ca="1"/>
        <v>Acct  4 - Marcus</v>
      </c>
    </row>
    <row r="2584" spans="1:4" x14ac:dyDescent="0.25">
      <c r="A2584" t="str">
        <f ca="1"/>
        <v>Cese Phone</v>
      </c>
      <c r="B2584" s="8">
        <f ca="1"/>
        <v>46331</v>
      </c>
      <c r="C2584" s="107">
        <f ca="1"/>
        <v>114.43</v>
      </c>
      <c r="D2584" t="str">
        <f ca="1"/>
        <v>Acct  4 - Marcus</v>
      </c>
    </row>
    <row r="2585" spans="1:4" x14ac:dyDescent="0.25">
      <c r="A2585" t="str">
        <f ca="1"/>
        <v>Phone</v>
      </c>
      <c r="B2585" s="8">
        <f ca="1"/>
        <v>46331</v>
      </c>
      <c r="C2585" s="107">
        <f ca="1"/>
        <v>114.43</v>
      </c>
      <c r="D2585" t="str">
        <f ca="1"/>
        <v>Acct  4 - Marcus</v>
      </c>
    </row>
    <row r="2586" spans="1:4" x14ac:dyDescent="0.25">
      <c r="A2586" t="str">
        <f ca="1"/>
        <v>Paycheck</v>
      </c>
      <c r="B2586" s="8">
        <f ca="1"/>
        <v>46332</v>
      </c>
      <c r="C2586" s="107">
        <f ca="1"/>
        <v>114.43</v>
      </c>
      <c r="D2586" t="str">
        <f ca="1"/>
        <v>Acct  4 - Marcus</v>
      </c>
    </row>
    <row r="2587" spans="1:4" x14ac:dyDescent="0.25">
      <c r="A2587" t="str">
        <f ca="1"/>
        <v>Ameritas</v>
      </c>
      <c r="B2587" s="8">
        <f ca="1"/>
        <v>46332</v>
      </c>
      <c r="C2587" s="107">
        <f ca="1"/>
        <v>114.43</v>
      </c>
      <c r="D2587" t="str">
        <f ca="1"/>
        <v>Acct  4 - Marcus</v>
      </c>
    </row>
    <row r="2588" spans="1:4" x14ac:dyDescent="0.25">
      <c r="A2588" t="str">
        <f ca="1"/>
        <v>Groceries</v>
      </c>
      <c r="B2588" s="8">
        <f ca="1"/>
        <v>46333</v>
      </c>
      <c r="C2588" s="107">
        <f ca="1"/>
        <v>114.43</v>
      </c>
      <c r="D2588" t="str">
        <f ca="1"/>
        <v>Acct  4 - Marcus</v>
      </c>
    </row>
    <row r="2589" spans="1:4" x14ac:dyDescent="0.25">
      <c r="A2589" t="str">
        <f ca="1"/>
        <v>Food &amp; Drinks</v>
      </c>
      <c r="B2589" s="8">
        <f ca="1"/>
        <v>46333</v>
      </c>
      <c r="C2589" s="107">
        <f ca="1"/>
        <v>114.43</v>
      </c>
      <c r="D2589" t="str">
        <f ca="1"/>
        <v>Acct  4 - Marcus</v>
      </c>
    </row>
    <row r="2590" spans="1:4" x14ac:dyDescent="0.25">
      <c r="A2590" t="str">
        <f ca="1"/>
        <v>Sony</v>
      </c>
      <c r="B2590" s="8">
        <f ca="1"/>
        <v>46334</v>
      </c>
      <c r="C2590" s="107">
        <f ca="1"/>
        <v>114.43</v>
      </c>
      <c r="D2590" t="str">
        <f ca="1"/>
        <v>Acct  4 - Marcus</v>
      </c>
    </row>
    <row r="2591" spans="1:4" x14ac:dyDescent="0.25">
      <c r="A2591" t="str">
        <f ca="1"/>
        <v>Bike Insurance</v>
      </c>
      <c r="B2591" s="8">
        <f ca="1"/>
        <v>46334</v>
      </c>
      <c r="C2591" s="107">
        <f ca="1"/>
        <v>114.43</v>
      </c>
      <c r="D2591" t="str">
        <f ca="1"/>
        <v>Acct  4 - Marcus</v>
      </c>
    </row>
    <row r="2592" spans="1:4" x14ac:dyDescent="0.25">
      <c r="A2592" t="str">
        <f ca="1"/>
        <v>Phone Insurance</v>
      </c>
      <c r="B2592" s="8">
        <f ca="1"/>
        <v>46334</v>
      </c>
      <c r="C2592" s="107">
        <f ca="1"/>
        <v>114.43</v>
      </c>
      <c r="D2592" t="str">
        <f ca="1"/>
        <v>Acct  4 - Marcus</v>
      </c>
    </row>
    <row r="2593" spans="1:4" x14ac:dyDescent="0.25">
      <c r="A2593" t="str">
        <f ca="1"/>
        <v>Amazon</v>
      </c>
      <c r="B2593" s="8">
        <f ca="1"/>
        <v>46335</v>
      </c>
      <c r="C2593" s="107">
        <f ca="1"/>
        <v>114.43</v>
      </c>
      <c r="D2593" t="str">
        <f ca="1"/>
        <v>Acct  4 - Marcus</v>
      </c>
    </row>
    <row r="2594" spans="1:4" x14ac:dyDescent="0.25">
      <c r="A2594" t="str">
        <f ca="1"/>
        <v>Viso Go</v>
      </c>
      <c r="B2594" s="8">
        <f ca="1"/>
        <v>46337</v>
      </c>
      <c r="C2594" s="107">
        <f ca="1"/>
        <v>114.43</v>
      </c>
      <c r="D2594" t="str">
        <f ca="1"/>
        <v>Acct  4 - Marcus</v>
      </c>
    </row>
    <row r="2595" spans="1:4" x14ac:dyDescent="0.25">
      <c r="A2595" t="str">
        <f ca="1"/>
        <v>Motorcycle</v>
      </c>
      <c r="B2595" s="8">
        <f ca="1"/>
        <v>46342</v>
      </c>
      <c r="C2595" s="107">
        <f ca="1"/>
        <v>114.43</v>
      </c>
      <c r="D2595" t="str">
        <f ca="1"/>
        <v>Acct  4 - Marcus</v>
      </c>
    </row>
    <row r="2596" spans="1:4" x14ac:dyDescent="0.25">
      <c r="A2596" t="str">
        <f ca="1"/>
        <v>Paycheck</v>
      </c>
      <c r="B2596" s="8">
        <f ca="1"/>
        <v>46346</v>
      </c>
      <c r="C2596" s="107">
        <f ca="1"/>
        <v>114.43</v>
      </c>
      <c r="D2596" t="str">
        <f ca="1"/>
        <v>Acct  4 - Marcus</v>
      </c>
    </row>
    <row r="2597" spans="1:4" x14ac:dyDescent="0.25">
      <c r="A2597" t="str">
        <f ca="1"/>
        <v>Ameritas</v>
      </c>
      <c r="B2597" s="8">
        <f ca="1"/>
        <v>46346</v>
      </c>
      <c r="C2597" s="107">
        <f ca="1"/>
        <v>114.43</v>
      </c>
      <c r="D2597" t="str">
        <f ca="1"/>
        <v>Acct  4 - Marcus</v>
      </c>
    </row>
    <row r="2598" spans="1:4" x14ac:dyDescent="0.25">
      <c r="A2598" t="str">
        <f ca="1"/>
        <v>Netflix</v>
      </c>
      <c r="B2598" s="8">
        <f ca="1"/>
        <v>46346</v>
      </c>
      <c r="C2598" s="107">
        <f ca="1"/>
        <v>114.43</v>
      </c>
      <c r="D2598" t="str">
        <f ca="1"/>
        <v>Acct  4 - Marcus</v>
      </c>
    </row>
    <row r="2599" spans="1:4" x14ac:dyDescent="0.25">
      <c r="A2599" t="str">
        <f ca="1"/>
        <v>Groceries</v>
      </c>
      <c r="B2599" s="8">
        <f ca="1"/>
        <v>46347</v>
      </c>
      <c r="C2599" s="107">
        <f ca="1"/>
        <v>114.43</v>
      </c>
      <c r="D2599" t="str">
        <f ca="1"/>
        <v>Acct  4 - Marcus</v>
      </c>
    </row>
    <row r="2600" spans="1:4" x14ac:dyDescent="0.25">
      <c r="A2600" t="str">
        <f ca="1"/>
        <v>Food &amp; Drinks</v>
      </c>
      <c r="B2600" s="8">
        <f ca="1"/>
        <v>46347</v>
      </c>
      <c r="C2600" s="107">
        <f ca="1"/>
        <v>114.43</v>
      </c>
      <c r="D2600" t="str">
        <f ca="1"/>
        <v>Acct  4 - Marcus</v>
      </c>
    </row>
    <row r="2601" spans="1:4" x14ac:dyDescent="0.25">
      <c r="A2601" t="str">
        <f ca="1"/>
        <v>Renters</v>
      </c>
      <c r="B2601" s="8">
        <f ca="1"/>
        <v>46347</v>
      </c>
      <c r="C2601" s="107">
        <f ca="1"/>
        <v>114.43</v>
      </c>
      <c r="D2601" t="str">
        <f ca="1"/>
        <v>Acct  4 - Marcus</v>
      </c>
    </row>
    <row r="2602" spans="1:4" x14ac:dyDescent="0.25">
      <c r="A2602" t="str">
        <f ca="1"/>
        <v>Cese Transfer</v>
      </c>
      <c r="B2602" s="8">
        <f ca="1"/>
        <v>46351</v>
      </c>
      <c r="C2602" s="107">
        <f ca="1"/>
        <v>114.43</v>
      </c>
      <c r="D2602" t="str">
        <f ca="1"/>
        <v>Acct  4 - Marcus</v>
      </c>
    </row>
    <row r="2603" spans="1:4" x14ac:dyDescent="0.25">
      <c r="A2603" t="str">
        <f ca="1"/>
        <v>Internet</v>
      </c>
      <c r="B2603" s="8">
        <f ca="1"/>
        <v>46352</v>
      </c>
      <c r="C2603" s="107">
        <f ca="1"/>
        <v>114.43</v>
      </c>
      <c r="D2603" t="str">
        <f ca="1"/>
        <v>Acct  4 - Marcus</v>
      </c>
    </row>
    <row r="2604" spans="1:4" x14ac:dyDescent="0.25">
      <c r="A2604" t="str">
        <f ca="1"/>
        <v>Windsurf</v>
      </c>
      <c r="B2604" s="8">
        <f ca="1"/>
        <v>46352</v>
      </c>
      <c r="C2604" s="107">
        <f ca="1"/>
        <v>114.43</v>
      </c>
      <c r="D2604" t="str">
        <f ca="1"/>
        <v>Acct  4 - Marcus</v>
      </c>
    </row>
    <row r="2605" spans="1:4" x14ac:dyDescent="0.25">
      <c r="A2605" t="str">
        <f ca="1"/>
        <v>Tidal</v>
      </c>
      <c r="B2605" s="8">
        <f ca="1"/>
        <v>46353</v>
      </c>
      <c r="C2605" s="107">
        <f ca="1"/>
        <v>114.43</v>
      </c>
      <c r="D2605" t="str">
        <f ca="1"/>
        <v>Acct  4 - Marcus</v>
      </c>
    </row>
    <row r="2606" spans="1:4" x14ac:dyDescent="0.25">
      <c r="A2606" t="str">
        <f ca="1"/>
        <v>Costco Citi</v>
      </c>
      <c r="B2606" s="8">
        <f ca="1"/>
        <v>46354</v>
      </c>
      <c r="C2606" s="107">
        <f ca="1"/>
        <v>114.43</v>
      </c>
      <c r="D2606" t="str">
        <f ca="1"/>
        <v>Acct  4 - Marcus</v>
      </c>
    </row>
    <row r="2607" spans="1:4" x14ac:dyDescent="0.25">
      <c r="A2607" t="str">
        <f ca="1"/>
        <v>Kulo Transfer</v>
      </c>
      <c r="B2607" s="8">
        <f ca="1"/>
        <v>46354</v>
      </c>
      <c r="C2607" s="107">
        <f ca="1"/>
        <v>114.43</v>
      </c>
      <c r="D2607" t="str">
        <f ca="1"/>
        <v>Acct  4 - Marcus</v>
      </c>
    </row>
    <row r="2608" spans="1:4" x14ac:dyDescent="0.25">
      <c r="A2608" t="str">
        <f ca="1"/>
        <v>Kulo SDGE</v>
      </c>
      <c r="B2608" s="8">
        <f ca="1"/>
        <v>46354</v>
      </c>
      <c r="C2608" s="107">
        <f ca="1"/>
        <v>114.43</v>
      </c>
      <c r="D2608" t="str">
        <f ca="1"/>
        <v>Acct  4 - Marcus</v>
      </c>
    </row>
    <row r="2609" spans="1:4" x14ac:dyDescent="0.25">
      <c r="A2609" t="str">
        <f ca="1"/>
        <v>SDGE</v>
      </c>
      <c r="B2609" s="8">
        <f ca="1"/>
        <v>46354</v>
      </c>
      <c r="C2609" s="107">
        <f ca="1"/>
        <v>114.43</v>
      </c>
      <c r="D2609" t="str">
        <f ca="1"/>
        <v>Acct  4 - Marcus</v>
      </c>
    </row>
    <row r="2610" spans="1:4" x14ac:dyDescent="0.25">
      <c r="A2610" t="str">
        <f ca="1"/>
        <v>Prime Ad-Free</v>
      </c>
      <c r="B2610" s="8">
        <f ca="1"/>
        <v>46354</v>
      </c>
      <c r="C2610" s="107">
        <f ca="1"/>
        <v>114.43</v>
      </c>
      <c r="D2610" t="str">
        <f ca="1"/>
        <v>Acct  4 - Marcus</v>
      </c>
    </row>
    <row r="2611" spans="1:4" x14ac:dyDescent="0.25">
      <c r="A2611" t="str">
        <f ca="1"/>
        <v>Disability</v>
      </c>
      <c r="B2611" s="8">
        <f ca="1"/>
        <v>46357</v>
      </c>
      <c r="C2611" s="107">
        <f ca="1"/>
        <v>114.43</v>
      </c>
      <c r="D2611" t="str">
        <f ca="1"/>
        <v>Acct  4 - Marcus</v>
      </c>
    </row>
    <row r="2612" spans="1:4" x14ac:dyDescent="0.25">
      <c r="A2612" t="str">
        <f ca="1"/>
        <v>Kulo Rent</v>
      </c>
      <c r="B2612" s="8">
        <f ca="1"/>
        <v>46357</v>
      </c>
      <c r="C2612" s="107">
        <f ca="1"/>
        <v>114.43</v>
      </c>
      <c r="D2612" t="str">
        <f ca="1"/>
        <v>Acct  4 - Marcus</v>
      </c>
    </row>
    <row r="2613" spans="1:4" x14ac:dyDescent="0.25">
      <c r="A2613" t="str">
        <f ca="1"/>
        <v>Rent</v>
      </c>
      <c r="B2613" s="8">
        <f ca="1"/>
        <v>46357</v>
      </c>
      <c r="C2613" s="107">
        <f ca="1"/>
        <v>114.43</v>
      </c>
      <c r="D2613" t="str">
        <f ca="1"/>
        <v>Acct  4 - Marcus</v>
      </c>
    </row>
    <row r="2614" spans="1:4" x14ac:dyDescent="0.25">
      <c r="A2614" t="str">
        <f ca="1"/>
        <v>Visa Platinum</v>
      </c>
      <c r="B2614" s="8">
        <f ca="1"/>
        <v>46359</v>
      </c>
      <c r="C2614" s="107">
        <f ca="1"/>
        <v>114.43</v>
      </c>
      <c r="D2614" t="str">
        <f ca="1"/>
        <v>Acct  4 - Marcus</v>
      </c>
    </row>
    <row r="2615" spans="1:4" x14ac:dyDescent="0.25">
      <c r="A2615" t="str">
        <f ca="1"/>
        <v>Paycheck</v>
      </c>
      <c r="B2615" s="8">
        <f ca="1"/>
        <v>46360</v>
      </c>
      <c r="C2615" s="107">
        <f ca="1"/>
        <v>114.43</v>
      </c>
      <c r="D2615" t="str">
        <f ca="1"/>
        <v>Acct  4 - Marcus</v>
      </c>
    </row>
    <row r="2616" spans="1:4" x14ac:dyDescent="0.25">
      <c r="A2616" t="str">
        <f ca="1"/>
        <v>Ameritas</v>
      </c>
      <c r="B2616" s="8">
        <f ca="1"/>
        <v>46360</v>
      </c>
      <c r="C2616" s="107">
        <f ca="1"/>
        <v>114.43</v>
      </c>
      <c r="D2616" t="str">
        <f ca="1"/>
        <v>Acct  4 - Marcus</v>
      </c>
    </row>
    <row r="2617" spans="1:4" x14ac:dyDescent="0.25">
      <c r="A2617" t="str">
        <f ca="1"/>
        <v>Kulo Internet</v>
      </c>
      <c r="B2617" s="8">
        <f ca="1"/>
        <v>46361</v>
      </c>
      <c r="C2617" s="107">
        <f ca="1"/>
        <v>114.43</v>
      </c>
      <c r="D2617" t="str">
        <f ca="1"/>
        <v>Acct  4 - Marcus</v>
      </c>
    </row>
    <row r="2618" spans="1:4" x14ac:dyDescent="0.25">
      <c r="A2618" t="str">
        <f ca="1"/>
        <v>Cese Phone</v>
      </c>
      <c r="B2618" s="8">
        <f ca="1"/>
        <v>46361</v>
      </c>
      <c r="C2618" s="107">
        <f ca="1"/>
        <v>114.43</v>
      </c>
      <c r="D2618" t="str">
        <f ca="1"/>
        <v>Acct  4 - Marcus</v>
      </c>
    </row>
    <row r="2619" spans="1:4" x14ac:dyDescent="0.25">
      <c r="A2619" t="str">
        <f ca="1"/>
        <v>Groceries</v>
      </c>
      <c r="B2619" s="8">
        <f ca="1"/>
        <v>46361</v>
      </c>
      <c r="C2619" s="107">
        <f ca="1"/>
        <v>114.43</v>
      </c>
      <c r="D2619" t="str">
        <f ca="1"/>
        <v>Acct  4 - Marcus</v>
      </c>
    </row>
    <row r="2620" spans="1:4" x14ac:dyDescent="0.25">
      <c r="A2620" t="str">
        <f ca="1"/>
        <v>Food &amp; Drinks</v>
      </c>
      <c r="B2620" s="8">
        <f ca="1"/>
        <v>46361</v>
      </c>
      <c r="C2620" s="107">
        <f ca="1"/>
        <v>114.43</v>
      </c>
      <c r="D2620" t="str">
        <f ca="1"/>
        <v>Acct  4 - Marcus</v>
      </c>
    </row>
    <row r="2621" spans="1:4" x14ac:dyDescent="0.25">
      <c r="A2621" t="str">
        <f ca="1"/>
        <v>Phone</v>
      </c>
      <c r="B2621" s="8">
        <f ca="1"/>
        <v>46361</v>
      </c>
      <c r="C2621" s="107">
        <f ca="1"/>
        <v>114.43</v>
      </c>
      <c r="D2621" t="str">
        <f ca="1"/>
        <v>Acct  4 - Marcus</v>
      </c>
    </row>
    <row r="2622" spans="1:4" x14ac:dyDescent="0.25">
      <c r="A2622" t="str">
        <f ca="1"/>
        <v>Sony</v>
      </c>
      <c r="B2622" s="8">
        <f ca="1"/>
        <v>46364</v>
      </c>
      <c r="C2622" s="107">
        <f ca="1"/>
        <v>114.43</v>
      </c>
      <c r="D2622" t="str">
        <f ca="1"/>
        <v>Acct  4 - Marcus</v>
      </c>
    </row>
    <row r="2623" spans="1:4" x14ac:dyDescent="0.25">
      <c r="A2623" t="str">
        <f ca="1"/>
        <v>Phone Insurance</v>
      </c>
      <c r="B2623" s="8">
        <f ca="1"/>
        <v>46364</v>
      </c>
      <c r="C2623" s="107">
        <f ca="1"/>
        <v>114.43</v>
      </c>
      <c r="D2623" t="str">
        <f ca="1"/>
        <v>Acct  4 - Marcus</v>
      </c>
    </row>
    <row r="2624" spans="1:4" x14ac:dyDescent="0.25">
      <c r="A2624" t="str">
        <f ca="1"/>
        <v>Amazon</v>
      </c>
      <c r="B2624" s="8">
        <f ca="1"/>
        <v>46365</v>
      </c>
      <c r="C2624" s="107">
        <f ca="1"/>
        <v>114.43</v>
      </c>
      <c r="D2624" t="str">
        <f ca="1"/>
        <v>Acct  4 - Marcus</v>
      </c>
    </row>
    <row r="2625" spans="1:4" x14ac:dyDescent="0.25">
      <c r="A2625" t="str">
        <f ca="1"/>
        <v>Viso Go</v>
      </c>
      <c r="B2625" s="8">
        <f ca="1"/>
        <v>46367</v>
      </c>
      <c r="C2625" s="107">
        <f ca="1"/>
        <v>114.43</v>
      </c>
      <c r="D2625" t="str">
        <f ca="1"/>
        <v>Acct  4 - Marcus</v>
      </c>
    </row>
    <row r="2626" spans="1:4" x14ac:dyDescent="0.25">
      <c r="A2626" t="str">
        <f ca="1"/>
        <v>Motorcycle</v>
      </c>
      <c r="B2626" s="8">
        <f ca="1"/>
        <v>46372</v>
      </c>
      <c r="C2626" s="107">
        <f ca="1"/>
        <v>114.43</v>
      </c>
      <c r="D2626" t="str">
        <f ca="1"/>
        <v>Acct  4 - Marcus</v>
      </c>
    </row>
    <row r="2627" spans="1:4" x14ac:dyDescent="0.25">
      <c r="A2627" t="str">
        <f ca="1"/>
        <v>Paycheck</v>
      </c>
      <c r="B2627" s="8">
        <f ca="1"/>
        <v>46374</v>
      </c>
      <c r="C2627" s="107">
        <f ca="1"/>
        <v>114.43</v>
      </c>
      <c r="D2627" t="str">
        <f ca="1"/>
        <v>Acct  4 - Marcus</v>
      </c>
    </row>
    <row r="2628" spans="1:4" x14ac:dyDescent="0.25">
      <c r="A2628" t="str">
        <f ca="1"/>
        <v>Ameritas</v>
      </c>
      <c r="B2628" s="8">
        <f ca="1"/>
        <v>46374</v>
      </c>
      <c r="C2628" s="107">
        <f ca="1"/>
        <v>114.43</v>
      </c>
      <c r="D2628" t="str">
        <f ca="1"/>
        <v>Acct  4 - Marcus</v>
      </c>
    </row>
    <row r="2629" spans="1:4" x14ac:dyDescent="0.25">
      <c r="A2629" t="str">
        <f ca="1"/>
        <v>Groceries</v>
      </c>
      <c r="B2629" s="8">
        <f ca="1"/>
        <v>46375</v>
      </c>
      <c r="C2629" s="107">
        <f ca="1"/>
        <v>114.43</v>
      </c>
      <c r="D2629" t="str">
        <f ca="1"/>
        <v>Acct  4 - Marcus</v>
      </c>
    </row>
    <row r="2630" spans="1:4" x14ac:dyDescent="0.25">
      <c r="A2630" t="str">
        <f ca="1"/>
        <v>Food &amp; Drinks</v>
      </c>
      <c r="B2630" s="8">
        <f ca="1"/>
        <v>46375</v>
      </c>
      <c r="C2630" s="107">
        <f ca="1"/>
        <v>114.43</v>
      </c>
      <c r="D2630" t="str">
        <f ca="1"/>
        <v>Acct  4 - Marcus</v>
      </c>
    </row>
    <row r="2631" spans="1:4" x14ac:dyDescent="0.25">
      <c r="A2631" t="str">
        <f ca="1"/>
        <v>Netflix</v>
      </c>
      <c r="B2631" s="8">
        <f ca="1"/>
        <v>46376</v>
      </c>
      <c r="C2631" s="107">
        <f ca="1"/>
        <v>114.43</v>
      </c>
      <c r="D2631" t="str">
        <f ca="1"/>
        <v>Acct  4 - Marcus</v>
      </c>
    </row>
    <row r="2632" spans="1:4" x14ac:dyDescent="0.25">
      <c r="A2632" t="str">
        <f ca="1"/>
        <v>Renters</v>
      </c>
      <c r="B2632" s="8">
        <f ca="1"/>
        <v>46377</v>
      </c>
      <c r="C2632" s="107">
        <f ca="1"/>
        <v>114.43</v>
      </c>
      <c r="D2632" t="str">
        <f ca="1"/>
        <v>Acct  4 - Marcus</v>
      </c>
    </row>
    <row r="2633" spans="1:4" x14ac:dyDescent="0.25">
      <c r="A2633" t="str">
        <f ca="1"/>
        <v>Sniffies</v>
      </c>
      <c r="B2633" s="8">
        <f ca="1"/>
        <v>46377</v>
      </c>
      <c r="C2633" s="107">
        <f ca="1"/>
        <v>114.43</v>
      </c>
      <c r="D2633" t="str">
        <f ca="1"/>
        <v>Acct  4 - Marcus</v>
      </c>
    </row>
    <row r="2634" spans="1:4" x14ac:dyDescent="0.25">
      <c r="A2634" t="str">
        <f ca="1"/>
        <v>Cese Transfer</v>
      </c>
      <c r="B2634" s="8">
        <f ca="1"/>
        <v>46381</v>
      </c>
      <c r="C2634" s="107">
        <f ca="1"/>
        <v>114.43</v>
      </c>
      <c r="D2634" t="str">
        <f ca="1"/>
        <v>Acct  4 - Marcus</v>
      </c>
    </row>
    <row r="2635" spans="1:4" x14ac:dyDescent="0.25">
      <c r="A2635" t="str">
        <f ca="1"/>
        <v>Internet</v>
      </c>
      <c r="B2635" s="8">
        <f ca="1"/>
        <v>46382</v>
      </c>
      <c r="C2635" s="107">
        <f ca="1"/>
        <v>114.43</v>
      </c>
      <c r="D2635" t="str">
        <f ca="1"/>
        <v>Acct  4 - Marcus</v>
      </c>
    </row>
    <row r="2636" spans="1:4" x14ac:dyDescent="0.25">
      <c r="A2636" t="str">
        <f ca="1"/>
        <v>Windsurf</v>
      </c>
      <c r="B2636" s="8">
        <f ca="1"/>
        <v>46382</v>
      </c>
      <c r="C2636" s="107">
        <f ca="1"/>
        <v>114.43</v>
      </c>
      <c r="D2636" t="str">
        <f ca="1"/>
        <v>Acct  4 - Marcus</v>
      </c>
    </row>
    <row r="2637" spans="1:4" x14ac:dyDescent="0.25">
      <c r="A2637" t="str">
        <f ca="1"/>
        <v>Tidal</v>
      </c>
      <c r="B2637" s="8">
        <f ca="1"/>
        <v>46383</v>
      </c>
      <c r="C2637" s="107">
        <f ca="1"/>
        <v>114.43</v>
      </c>
      <c r="D2637" t="str">
        <f ca="1"/>
        <v>Acct  4 - Marcus</v>
      </c>
    </row>
    <row r="2638" spans="1:4" x14ac:dyDescent="0.25">
      <c r="A2638" t="str">
        <f ca="1"/>
        <v>Costco Citi</v>
      </c>
      <c r="B2638" s="8">
        <f ca="1"/>
        <v>46384</v>
      </c>
      <c r="C2638" s="107">
        <f ca="1"/>
        <v>114.43</v>
      </c>
      <c r="D2638" t="str">
        <f ca="1"/>
        <v>Acct  4 - Marcus</v>
      </c>
    </row>
    <row r="2639" spans="1:4" x14ac:dyDescent="0.25">
      <c r="A2639" t="str">
        <f ca="1"/>
        <v>Kulo Transfer</v>
      </c>
      <c r="B2639" s="8">
        <f ca="1"/>
        <v>46384</v>
      </c>
      <c r="C2639" s="107">
        <f ca="1"/>
        <v>114.43</v>
      </c>
      <c r="D2639" t="str">
        <f ca="1"/>
        <v>Acct  4 - Marcus</v>
      </c>
    </row>
    <row r="2640" spans="1:4" x14ac:dyDescent="0.25">
      <c r="A2640" t="str">
        <f ca="1"/>
        <v>Kulo SDGE</v>
      </c>
      <c r="B2640" s="8">
        <f ca="1"/>
        <v>46384</v>
      </c>
      <c r="C2640" s="107">
        <f ca="1"/>
        <v>114.43</v>
      </c>
      <c r="D2640" t="str">
        <f ca="1"/>
        <v>Acct  4 - Marcus</v>
      </c>
    </row>
    <row r="2641" spans="1:4" x14ac:dyDescent="0.25">
      <c r="A2641" t="str">
        <f ca="1"/>
        <v>SDGE</v>
      </c>
      <c r="B2641" s="8">
        <f ca="1"/>
        <v>46384</v>
      </c>
      <c r="C2641" s="107">
        <f ca="1"/>
        <v>114.43</v>
      </c>
      <c r="D2641" t="str">
        <f ca="1"/>
        <v>Acct  4 - Marcus</v>
      </c>
    </row>
    <row r="2642" spans="1:4" x14ac:dyDescent="0.25">
      <c r="A2642" t="str">
        <f ca="1"/>
        <v>Prime Ad-Free</v>
      </c>
      <c r="B2642" s="8">
        <f ca="1"/>
        <v>46384</v>
      </c>
      <c r="C2642" s="107">
        <f ca="1"/>
        <v>114.43</v>
      </c>
      <c r="D2642" t="str">
        <f ca="1"/>
        <v>Acct  4 - Marcus</v>
      </c>
    </row>
    <row r="2643" spans="1:4" x14ac:dyDescent="0.25">
      <c r="A2643" t="str">
        <f ca="1"/>
        <v>Paycheck</v>
      </c>
      <c r="B2643" s="8">
        <f ca="1"/>
        <v>46388</v>
      </c>
      <c r="C2643" s="107">
        <f ca="1"/>
        <v>114.43</v>
      </c>
      <c r="D2643" t="str">
        <f ca="1"/>
        <v>Acct  4 - Marcus</v>
      </c>
    </row>
    <row r="2644" spans="1:4" x14ac:dyDescent="0.25">
      <c r="A2644" t="str">
        <f ca="1"/>
        <v>Disability</v>
      </c>
      <c r="B2644" s="8">
        <f ca="1"/>
        <v>46388</v>
      </c>
      <c r="C2644" s="107">
        <f ca="1"/>
        <v>114.43</v>
      </c>
      <c r="D2644" t="str">
        <f ca="1"/>
        <v>Acct  4 - Marcus</v>
      </c>
    </row>
    <row r="2645" spans="1:4" x14ac:dyDescent="0.25">
      <c r="A2645" t="str">
        <f ca="1"/>
        <v>Ameritas</v>
      </c>
      <c r="B2645" s="8">
        <f ca="1"/>
        <v>46388</v>
      </c>
      <c r="C2645" s="107">
        <f ca="1"/>
        <v>114.43</v>
      </c>
      <c r="D2645" t="str">
        <f ca="1"/>
        <v>Acct  4 - Marcus</v>
      </c>
    </row>
    <row r="2646" spans="1:4" x14ac:dyDescent="0.25">
      <c r="A2646" t="str">
        <f ca="1"/>
        <v>Kulo Rent</v>
      </c>
      <c r="B2646" s="8">
        <f ca="1"/>
        <v>46388</v>
      </c>
      <c r="C2646" s="107">
        <f ca="1"/>
        <v>114.43</v>
      </c>
      <c r="D2646" t="str">
        <f ca="1"/>
        <v>Acct  4 - Marcus</v>
      </c>
    </row>
    <row r="2647" spans="1:4" x14ac:dyDescent="0.25">
      <c r="A2647" t="str">
        <f ca="1"/>
        <v>Rent</v>
      </c>
      <c r="B2647" s="8">
        <f ca="1"/>
        <v>46388</v>
      </c>
      <c r="C2647" s="107">
        <f ca="1"/>
        <v>114.43</v>
      </c>
      <c r="D2647" t="str">
        <f ca="1"/>
        <v>Acct  4 - Marcus</v>
      </c>
    </row>
    <row r="2648" spans="1:4" x14ac:dyDescent="0.25">
      <c r="A2648" t="str">
        <f ca="1"/>
        <v>Groceries</v>
      </c>
      <c r="B2648" s="8">
        <f ca="1"/>
        <v>46389</v>
      </c>
      <c r="C2648" s="107">
        <f ca="1"/>
        <v>114.43</v>
      </c>
      <c r="D2648" t="str">
        <f ca="1"/>
        <v>Acct  4 - Marcus</v>
      </c>
    </row>
    <row r="2649" spans="1:4" x14ac:dyDescent="0.25">
      <c r="A2649" t="str">
        <f ca="1"/>
        <v>Food &amp; Drinks</v>
      </c>
      <c r="B2649" s="8">
        <f ca="1"/>
        <v>46389</v>
      </c>
      <c r="C2649" s="107">
        <f ca="1"/>
        <v>114.43</v>
      </c>
      <c r="D2649" t="str">
        <f ca="1"/>
        <v>Acct  4 - Marcus</v>
      </c>
    </row>
    <row r="2650" spans="1:4" x14ac:dyDescent="0.25">
      <c r="A2650" t="str">
        <f ca="1"/>
        <v>Visa Platinum</v>
      </c>
      <c r="B2650" s="8">
        <f ca="1"/>
        <v>46390</v>
      </c>
      <c r="C2650" s="107">
        <f ca="1"/>
        <v>114.43</v>
      </c>
      <c r="D2650" t="str">
        <f ca="1"/>
        <v>Acct  4 - Marcus</v>
      </c>
    </row>
    <row r="2651" spans="1:4" x14ac:dyDescent="0.25">
      <c r="A2651" t="str">
        <f ca="1"/>
        <v>Kulo Internet</v>
      </c>
      <c r="B2651" s="8">
        <f ca="1"/>
        <v>46392</v>
      </c>
      <c r="C2651" s="107">
        <f ca="1"/>
        <v>114.43</v>
      </c>
      <c r="D2651" t="str">
        <f ca="1"/>
        <v>Acct  4 - Marcus</v>
      </c>
    </row>
    <row r="2652" spans="1:4" x14ac:dyDescent="0.25">
      <c r="A2652" t="str">
        <f ca="1"/>
        <v>Cese Phone</v>
      </c>
      <c r="B2652" s="8">
        <f ca="1"/>
        <v>46392</v>
      </c>
      <c r="C2652" s="107">
        <f ca="1"/>
        <v>114.43</v>
      </c>
      <c r="D2652" t="str">
        <f ca="1"/>
        <v>Acct  4 - Marcus</v>
      </c>
    </row>
    <row r="2653" spans="1:4" x14ac:dyDescent="0.25">
      <c r="A2653" t="str">
        <f ca="1"/>
        <v>Phone</v>
      </c>
      <c r="B2653" s="8">
        <f ca="1"/>
        <v>46392</v>
      </c>
      <c r="C2653" s="107">
        <f ca="1"/>
        <v>114.43</v>
      </c>
      <c r="D2653" t="str">
        <f ca="1"/>
        <v>Acct  4 - Marcus</v>
      </c>
    </row>
    <row r="2654" spans="1:4" x14ac:dyDescent="0.25">
      <c r="A2654" t="str">
        <f ca="1"/>
        <v>Sony</v>
      </c>
      <c r="B2654" s="8">
        <f ca="1"/>
        <v>46395</v>
      </c>
      <c r="C2654" s="107">
        <f ca="1"/>
        <v>114.43</v>
      </c>
      <c r="D2654" t="str">
        <f ca="1"/>
        <v>Acct  4 - Marcus</v>
      </c>
    </row>
    <row r="2655" spans="1:4" x14ac:dyDescent="0.25">
      <c r="A2655" t="str">
        <f ca="1"/>
        <v>Phone Insurance</v>
      </c>
      <c r="B2655" s="8">
        <f ca="1"/>
        <v>46395</v>
      </c>
      <c r="C2655" s="107">
        <f ca="1"/>
        <v>114.43</v>
      </c>
      <c r="D2655" t="str">
        <f ca="1"/>
        <v>Acct  4 - Marcus</v>
      </c>
    </row>
    <row r="2656" spans="1:4" x14ac:dyDescent="0.25">
      <c r="A2656" t="str">
        <f ca="1"/>
        <v>Amazon</v>
      </c>
      <c r="B2656" s="8">
        <f ca="1"/>
        <v>46396</v>
      </c>
      <c r="C2656" s="107">
        <f ca="1"/>
        <v>114.43</v>
      </c>
      <c r="D2656" t="str">
        <f ca="1"/>
        <v>Acct  4 - Marcus</v>
      </c>
    </row>
    <row r="2657" spans="1:4" x14ac:dyDescent="0.25">
      <c r="A2657" t="str">
        <f ca="1"/>
        <v>Viso Go</v>
      </c>
      <c r="B2657" s="8">
        <f ca="1"/>
        <v>46398</v>
      </c>
      <c r="C2657" s="107">
        <f ca="1"/>
        <v>114.43</v>
      </c>
      <c r="D2657" t="str">
        <f ca="1"/>
        <v>Acct  4 - Marcus</v>
      </c>
    </row>
    <row r="2658" spans="1:4" x14ac:dyDescent="0.25">
      <c r="A2658" t="str">
        <f ca="1"/>
        <v>Paycheck</v>
      </c>
      <c r="B2658" s="8">
        <f ca="1"/>
        <v>46402</v>
      </c>
      <c r="C2658" s="107">
        <f ca="1"/>
        <v>114.43</v>
      </c>
      <c r="D2658" t="str">
        <f ca="1"/>
        <v>Acct  4 - Marcus</v>
      </c>
    </row>
    <row r="2659" spans="1:4" x14ac:dyDescent="0.25">
      <c r="A2659" t="str">
        <f ca="1"/>
        <v>Ameritas</v>
      </c>
      <c r="B2659" s="8">
        <f ca="1"/>
        <v>46402</v>
      </c>
      <c r="C2659" s="107">
        <f ca="1"/>
        <v>114.43</v>
      </c>
      <c r="D2659" t="str">
        <f ca="1"/>
        <v>Acct  4 - Marcus</v>
      </c>
    </row>
    <row r="2660" spans="1:4" x14ac:dyDescent="0.25">
      <c r="A2660" t="str">
        <f ca="1"/>
        <v>Groceries</v>
      </c>
      <c r="B2660" s="8">
        <f ca="1"/>
        <v>46403</v>
      </c>
      <c r="C2660" s="107">
        <f ca="1"/>
        <v>114.43</v>
      </c>
      <c r="D2660" t="str">
        <f ca="1"/>
        <v>Acct  4 - Marcus</v>
      </c>
    </row>
    <row r="2661" spans="1:4" x14ac:dyDescent="0.25">
      <c r="A2661" t="str">
        <f ca="1"/>
        <v>Food &amp; Drinks</v>
      </c>
      <c r="B2661" s="8">
        <f ca="1"/>
        <v>46403</v>
      </c>
      <c r="C2661" s="107">
        <f ca="1"/>
        <v>114.43</v>
      </c>
      <c r="D2661" t="str">
        <f ca="1"/>
        <v>Acct  4 - Marcus</v>
      </c>
    </row>
    <row r="2662" spans="1:4" x14ac:dyDescent="0.25">
      <c r="A2662" t="str">
        <f ca="1"/>
        <v>Motorcycle</v>
      </c>
      <c r="B2662" s="8">
        <f ca="1"/>
        <v>46403</v>
      </c>
      <c r="C2662" s="107">
        <f ca="1"/>
        <v>114.43</v>
      </c>
      <c r="D2662" t="str">
        <f ca="1"/>
        <v>Acct  4 - Marcus</v>
      </c>
    </row>
    <row r="2663" spans="1:4" x14ac:dyDescent="0.25">
      <c r="A2663" t="str">
        <f ca="1"/>
        <v>Netflix</v>
      </c>
      <c r="B2663" s="8">
        <f ca="1"/>
        <v>46407</v>
      </c>
      <c r="C2663" s="107">
        <f ca="1"/>
        <v>114.43</v>
      </c>
      <c r="D2663" t="str">
        <f ca="1"/>
        <v>Acct  4 - Marcus</v>
      </c>
    </row>
    <row r="2664" spans="1:4" x14ac:dyDescent="0.25">
      <c r="A2664" t="str">
        <f ca="1"/>
        <v>Renters</v>
      </c>
      <c r="B2664" s="8">
        <f ca="1"/>
        <v>46408</v>
      </c>
      <c r="C2664" s="107">
        <f ca="1"/>
        <v>114.43</v>
      </c>
      <c r="D2664" t="str">
        <f ca="1"/>
        <v>Acct  4 - Marcus</v>
      </c>
    </row>
    <row r="2665" spans="1:4" x14ac:dyDescent="0.25">
      <c r="A2665" t="str">
        <f ca="1"/>
        <v>Cese Transfer</v>
      </c>
      <c r="B2665" s="8">
        <f ca="1"/>
        <v>46412</v>
      </c>
      <c r="C2665" s="107">
        <f ca="1"/>
        <v>114.43</v>
      </c>
      <c r="D2665" t="str">
        <f ca="1"/>
        <v>Acct  4 - Marcus</v>
      </c>
    </row>
    <row r="2666" spans="1:4" x14ac:dyDescent="0.25">
      <c r="A2666" t="str">
        <f ca="1"/>
        <v>Internet</v>
      </c>
      <c r="B2666" s="8">
        <f ca="1"/>
        <v>46413</v>
      </c>
      <c r="C2666" s="107">
        <f ca="1"/>
        <v>114.43</v>
      </c>
      <c r="D2666" t="str">
        <f ca="1"/>
        <v>Acct  4 - Marcus</v>
      </c>
    </row>
    <row r="2667" spans="1:4" x14ac:dyDescent="0.25">
      <c r="A2667" t="str">
        <f ca="1"/>
        <v>Windsurf</v>
      </c>
      <c r="B2667" s="8">
        <f ca="1"/>
        <v>46413</v>
      </c>
      <c r="C2667" s="107">
        <f ca="1"/>
        <v>114.43</v>
      </c>
      <c r="D2667" t="str">
        <f ca="1"/>
        <v>Acct  4 - Marcus</v>
      </c>
    </row>
    <row r="2668" spans="1:4" x14ac:dyDescent="0.25">
      <c r="A2668" t="str">
        <f ca="1"/>
        <v>Tidal</v>
      </c>
      <c r="B2668" s="8">
        <f ca="1"/>
        <v>46414</v>
      </c>
      <c r="C2668" s="107">
        <f ca="1"/>
        <v>114.43</v>
      </c>
      <c r="D2668" t="str">
        <f ca="1"/>
        <v>Acct  4 - Marcus</v>
      </c>
    </row>
    <row r="2669" spans="1:4" x14ac:dyDescent="0.25">
      <c r="A2669" t="str">
        <f ca="1"/>
        <v>Costco Citi</v>
      </c>
      <c r="B2669" s="8">
        <f ca="1"/>
        <v>46415</v>
      </c>
      <c r="C2669" s="107">
        <f ca="1"/>
        <v>114.43</v>
      </c>
      <c r="D2669" t="str">
        <f ca="1"/>
        <v>Acct  4 - Marcus</v>
      </c>
    </row>
    <row r="2670" spans="1:4" x14ac:dyDescent="0.25">
      <c r="A2670" t="str">
        <f ca="1"/>
        <v>Kulo Transfer</v>
      </c>
      <c r="B2670" s="8">
        <f ca="1"/>
        <v>46415</v>
      </c>
      <c r="C2670" s="107">
        <f ca="1"/>
        <v>114.43</v>
      </c>
      <c r="D2670" t="str">
        <f ca="1"/>
        <v>Acct  4 - Marcus</v>
      </c>
    </row>
    <row r="2671" spans="1:4" x14ac:dyDescent="0.25">
      <c r="A2671" t="str">
        <f ca="1"/>
        <v>Kulo SDGE</v>
      </c>
      <c r="B2671" s="8">
        <f ca="1"/>
        <v>46415</v>
      </c>
      <c r="C2671" s="107">
        <f ca="1"/>
        <v>114.43</v>
      </c>
      <c r="D2671" t="str">
        <f ca="1"/>
        <v>Acct  4 - Marcus</v>
      </c>
    </row>
    <row r="2672" spans="1:4" x14ac:dyDescent="0.25">
      <c r="A2672" t="str">
        <f ca="1"/>
        <v>SDGE</v>
      </c>
      <c r="B2672" s="8">
        <f ca="1"/>
        <v>46415</v>
      </c>
      <c r="C2672" s="107">
        <f ca="1"/>
        <v>114.43</v>
      </c>
      <c r="D2672" t="str">
        <f ca="1"/>
        <v>Acct  4 - Marcus</v>
      </c>
    </row>
    <row r="2673" spans="1:4" x14ac:dyDescent="0.25">
      <c r="A2673" t="str">
        <f ca="1"/>
        <v>Prime Ad-Free</v>
      </c>
      <c r="B2673" s="8">
        <f ca="1"/>
        <v>46415</v>
      </c>
      <c r="C2673" s="107">
        <f ca="1"/>
        <v>114.43</v>
      </c>
      <c r="D2673" t="str">
        <f ca="1"/>
        <v>Acct  4 - Marcus</v>
      </c>
    </row>
    <row r="2674" spans="1:4" x14ac:dyDescent="0.25">
      <c r="A2674" t="str">
        <f ca="1"/>
        <v>Paycheck</v>
      </c>
      <c r="B2674" s="8">
        <f ca="1"/>
        <v>46416</v>
      </c>
      <c r="C2674" s="107">
        <f ca="1"/>
        <v>114.43</v>
      </c>
      <c r="D2674" t="str">
        <f ca="1"/>
        <v>Acct  4 - Marcus</v>
      </c>
    </row>
    <row r="2675" spans="1:4" x14ac:dyDescent="0.25">
      <c r="A2675" t="str">
        <f ca="1"/>
        <v>Ameritas</v>
      </c>
      <c r="B2675" s="8">
        <f ca="1"/>
        <v>46416</v>
      </c>
      <c r="C2675" s="107">
        <f ca="1"/>
        <v>114.43</v>
      </c>
      <c r="D2675" t="str">
        <f ca="1"/>
        <v>Acct  4 - Marcus</v>
      </c>
    </row>
    <row r="2676" spans="1:4" x14ac:dyDescent="0.25">
      <c r="A2676" t="str">
        <f ca="1"/>
        <v>Groceries</v>
      </c>
      <c r="B2676" s="8">
        <f ca="1"/>
        <v>46417</v>
      </c>
      <c r="C2676" s="107">
        <f ca="1"/>
        <v>114.43</v>
      </c>
      <c r="D2676" t="str">
        <f ca="1"/>
        <v>Acct  4 - Marcus</v>
      </c>
    </row>
    <row r="2677" spans="1:4" x14ac:dyDescent="0.25">
      <c r="A2677" t="str">
        <f ca="1"/>
        <v>Food &amp; Drinks</v>
      </c>
      <c r="B2677" s="8">
        <f ca="1"/>
        <v>46417</v>
      </c>
      <c r="C2677" s="107">
        <f ca="1"/>
        <v>114.43</v>
      </c>
      <c r="D2677" t="str">
        <f ca="1"/>
        <v>Acct  4 - Marcus</v>
      </c>
    </row>
    <row r="2678" spans="1:4" x14ac:dyDescent="0.25">
      <c r="A2678" t="str">
        <f ca="1"/>
        <v>Disability</v>
      </c>
      <c r="B2678" s="8">
        <f ca="1"/>
        <v>46419</v>
      </c>
      <c r="C2678" s="107">
        <f ca="1"/>
        <v>114.43</v>
      </c>
      <c r="D2678" t="str">
        <f ca="1"/>
        <v>Acct  4 - Marcus</v>
      </c>
    </row>
    <row r="2679" spans="1:4" x14ac:dyDescent="0.25">
      <c r="A2679" t="str">
        <f ca="1"/>
        <v>Kulo Rent</v>
      </c>
      <c r="B2679" s="8">
        <f ca="1"/>
        <v>46419</v>
      </c>
      <c r="C2679" s="107">
        <f ca="1"/>
        <v>114.43</v>
      </c>
      <c r="D2679" t="str">
        <f ca="1"/>
        <v>Acct  4 - Marcus</v>
      </c>
    </row>
    <row r="2680" spans="1:4" x14ac:dyDescent="0.25">
      <c r="A2680" t="str">
        <f ca="1"/>
        <v>Rent</v>
      </c>
      <c r="B2680" s="8">
        <f ca="1"/>
        <v>46419</v>
      </c>
      <c r="C2680" s="107">
        <f ca="1"/>
        <v>114.43</v>
      </c>
      <c r="D2680" t="str">
        <f ca="1"/>
        <v>Acct  4 - Marcus</v>
      </c>
    </row>
    <row r="2681" spans="1:4" x14ac:dyDescent="0.25">
      <c r="A2681" t="str">
        <f ca="1"/>
        <v>Down Dog</v>
      </c>
      <c r="B2681" s="8">
        <f ca="1"/>
        <v>46420</v>
      </c>
      <c r="C2681" s="107">
        <f ca="1"/>
        <v>114.43</v>
      </c>
      <c r="D2681" t="str">
        <f ca="1"/>
        <v>Acct  4 - Marcus</v>
      </c>
    </row>
    <row r="2682" spans="1:4" x14ac:dyDescent="0.25">
      <c r="A2682" t="str">
        <f ca="1"/>
        <v>Visa Platinum</v>
      </c>
      <c r="B2682" s="8">
        <f ca="1"/>
        <v>46421</v>
      </c>
      <c r="C2682" s="107">
        <f ca="1"/>
        <v>114.43</v>
      </c>
      <c r="D2682" t="str">
        <f ca="1"/>
        <v>Acct  4 - Marcus</v>
      </c>
    </row>
    <row r="2683" spans="1:4" x14ac:dyDescent="0.25">
      <c r="A2683" t="str">
        <f ca="1"/>
        <v>Kulo Internet</v>
      </c>
      <c r="B2683" s="8">
        <f ca="1"/>
        <v>46423</v>
      </c>
      <c r="C2683" s="107">
        <f ca="1"/>
        <v>114.43</v>
      </c>
      <c r="D2683" t="str">
        <f ca="1"/>
        <v>Acct  4 - Marcus</v>
      </c>
    </row>
    <row r="2684" spans="1:4" x14ac:dyDescent="0.25">
      <c r="A2684" t="str">
        <f ca="1"/>
        <v>Cese Phone</v>
      </c>
      <c r="B2684" s="8">
        <f ca="1"/>
        <v>46423</v>
      </c>
      <c r="C2684" s="107">
        <f ca="1"/>
        <v>114.43</v>
      </c>
      <c r="D2684" t="str">
        <f ca="1"/>
        <v>Acct  4 - Marcus</v>
      </c>
    </row>
    <row r="2685" spans="1:4" x14ac:dyDescent="0.25">
      <c r="A2685" t="str">
        <f ca="1"/>
        <v>Phone</v>
      </c>
      <c r="B2685" s="8">
        <f ca="1"/>
        <v>46423</v>
      </c>
      <c r="C2685" s="107">
        <f ca="1"/>
        <v>114.43</v>
      </c>
      <c r="D2685" t="str">
        <f ca="1"/>
        <v>Acct  4 - Marcus</v>
      </c>
    </row>
    <row r="2686" spans="1:4" x14ac:dyDescent="0.25">
      <c r="A2686" t="str">
        <f ca="1"/>
        <v>Sony</v>
      </c>
      <c r="B2686" s="8">
        <f ca="1"/>
        <v>46426</v>
      </c>
      <c r="C2686" s="107">
        <f ca="1"/>
        <v>114.43</v>
      </c>
      <c r="D2686" t="str">
        <f ca="1"/>
        <v>Acct  4 - Marcus</v>
      </c>
    </row>
    <row r="2687" spans="1:4" x14ac:dyDescent="0.25">
      <c r="A2687" t="str">
        <f ca="1"/>
        <v>Phone Insurance</v>
      </c>
      <c r="B2687" s="8">
        <f ca="1"/>
        <v>46426</v>
      </c>
      <c r="C2687" s="107">
        <f ca="1"/>
        <v>114.43</v>
      </c>
      <c r="D2687" t="str">
        <f ca="1"/>
        <v>Acct  4 - Marcus</v>
      </c>
    </row>
    <row r="2688" spans="1:4" x14ac:dyDescent="0.25">
      <c r="A2688" t="str">
        <f ca="1"/>
        <v>Amazon</v>
      </c>
      <c r="B2688" s="8">
        <f ca="1"/>
        <v>46427</v>
      </c>
      <c r="C2688" s="107">
        <f ca="1"/>
        <v>114.43</v>
      </c>
      <c r="D2688" t="str">
        <f ca="1"/>
        <v>Acct  4 - Marcus</v>
      </c>
    </row>
    <row r="2689" spans="1:4" x14ac:dyDescent="0.25">
      <c r="A2689" t="str">
        <f ca="1"/>
        <v>Viso Go</v>
      </c>
      <c r="B2689" s="8">
        <f ca="1"/>
        <v>46429</v>
      </c>
      <c r="C2689" s="107">
        <f ca="1"/>
        <v>114.43</v>
      </c>
      <c r="D2689" t="str">
        <f ca="1"/>
        <v>Acct  4 - Marcus</v>
      </c>
    </row>
    <row r="2690" spans="1:4" x14ac:dyDescent="0.25">
      <c r="A2690" t="str">
        <f ca="1"/>
        <v>Paycheck</v>
      </c>
      <c r="B2690" s="8">
        <f ca="1"/>
        <v>46430</v>
      </c>
      <c r="C2690" s="107">
        <f ca="1"/>
        <v>114.43</v>
      </c>
      <c r="D2690" t="str">
        <f ca="1"/>
        <v>Acct  4 - Marcus</v>
      </c>
    </row>
    <row r="2691" spans="1:4" x14ac:dyDescent="0.25">
      <c r="A2691" t="str">
        <f ca="1"/>
        <v>Ameritas</v>
      </c>
      <c r="B2691" s="8">
        <f ca="1"/>
        <v>46430</v>
      </c>
      <c r="C2691" s="107">
        <f ca="1"/>
        <v>114.43</v>
      </c>
      <c r="D2691" t="str">
        <f ca="1"/>
        <v>Acct  4 - Marcus</v>
      </c>
    </row>
    <row r="2692" spans="1:4" x14ac:dyDescent="0.25">
      <c r="A2692" t="str">
        <f ca="1"/>
        <v>Groceries</v>
      </c>
      <c r="B2692" s="8">
        <f ca="1"/>
        <v>46431</v>
      </c>
      <c r="C2692" s="107">
        <f ca="1"/>
        <v>114.43</v>
      </c>
      <c r="D2692" t="str">
        <f ca="1"/>
        <v>Acct  4 - Marcus</v>
      </c>
    </row>
    <row r="2693" spans="1:4" x14ac:dyDescent="0.25">
      <c r="A2693" t="str">
        <f ca="1"/>
        <v>Food &amp; Drinks</v>
      </c>
      <c r="B2693" s="8">
        <f ca="1"/>
        <v>46431</v>
      </c>
      <c r="C2693" s="107">
        <f ca="1"/>
        <v>114.43</v>
      </c>
      <c r="D2693" t="str">
        <f ca="1"/>
        <v>Acct  4 - Marcus</v>
      </c>
    </row>
    <row r="2694" spans="1:4" x14ac:dyDescent="0.25">
      <c r="A2694" t="str">
        <f ca="1"/>
        <v>Motorcycle</v>
      </c>
      <c r="B2694" s="8">
        <f ca="1"/>
        <v>46434</v>
      </c>
      <c r="C2694" s="107">
        <f ca="1"/>
        <v>114.43</v>
      </c>
      <c r="D2694" t="str">
        <f ca="1"/>
        <v>Acct  4 - Marcus</v>
      </c>
    </row>
    <row r="2695" spans="1:4" x14ac:dyDescent="0.25">
      <c r="A2695" t="str">
        <f ca="1"/>
        <v>Netflix</v>
      </c>
      <c r="B2695" s="8">
        <f ca="1"/>
        <v>46438</v>
      </c>
      <c r="C2695" s="107">
        <f ca="1"/>
        <v>114.43</v>
      </c>
      <c r="D2695" t="str">
        <f ca="1"/>
        <v>Acct  4 - Marcus</v>
      </c>
    </row>
    <row r="2696" spans="1:4" x14ac:dyDescent="0.25">
      <c r="A2696" t="str">
        <f ca="1"/>
        <v>Renters</v>
      </c>
      <c r="B2696" s="8">
        <f ca="1"/>
        <v>46439</v>
      </c>
      <c r="C2696" s="107">
        <f ca="1"/>
        <v>114.43</v>
      </c>
      <c r="D2696" t="str">
        <f ca="1"/>
        <v>Acct  4 - Marcus</v>
      </c>
    </row>
    <row r="2697" spans="1:4" x14ac:dyDescent="0.25">
      <c r="A2697" t="str">
        <f ca="1"/>
        <v>Cese Transfer</v>
      </c>
      <c r="B2697" s="8">
        <f ca="1"/>
        <v>46443</v>
      </c>
      <c r="C2697" s="107">
        <f ca="1"/>
        <v>114.43</v>
      </c>
      <c r="D2697" t="str">
        <f ca="1"/>
        <v>Acct  4 - Marcus</v>
      </c>
    </row>
    <row r="2698" spans="1:4" x14ac:dyDescent="0.25">
      <c r="A2698" t="str">
        <f ca="1"/>
        <v>Paycheck</v>
      </c>
      <c r="B2698" s="8">
        <f ca="1"/>
        <v>46444</v>
      </c>
      <c r="C2698" s="107">
        <f ca="1"/>
        <v>114.43</v>
      </c>
      <c r="D2698" t="str">
        <f ca="1"/>
        <v>Acct  4 - Marcus</v>
      </c>
    </row>
    <row r="2699" spans="1:4" x14ac:dyDescent="0.25">
      <c r="A2699" t="str">
        <f ca="1"/>
        <v>Ameritas</v>
      </c>
      <c r="B2699" s="8">
        <f ca="1"/>
        <v>46444</v>
      </c>
      <c r="C2699" s="107">
        <f ca="1"/>
        <v>114.43</v>
      </c>
      <c r="D2699" t="str">
        <f ca="1"/>
        <v>Acct  4 - Marcus</v>
      </c>
    </row>
    <row r="2700" spans="1:4" x14ac:dyDescent="0.25">
      <c r="A2700" t="str">
        <f ca="1"/>
        <v>Internet</v>
      </c>
      <c r="B2700" s="8">
        <f ca="1"/>
        <v>46444</v>
      </c>
      <c r="C2700" s="107">
        <f ca="1"/>
        <v>114.43</v>
      </c>
      <c r="D2700" t="str">
        <f ca="1"/>
        <v>Acct  4 - Marcus</v>
      </c>
    </row>
    <row r="2701" spans="1:4" x14ac:dyDescent="0.25">
      <c r="A2701" t="str">
        <f ca="1"/>
        <v>Windsurf</v>
      </c>
      <c r="B2701" s="8">
        <f ca="1"/>
        <v>46444</v>
      </c>
      <c r="C2701" s="107">
        <f ca="1"/>
        <v>114.43</v>
      </c>
      <c r="D2701" t="str">
        <f ca="1"/>
        <v>Acct  4 - Marcus</v>
      </c>
    </row>
    <row r="2702" spans="1:4" x14ac:dyDescent="0.25">
      <c r="A2702" t="str">
        <f ca="1"/>
        <v>Groceries</v>
      </c>
      <c r="B2702" s="8">
        <f ca="1"/>
        <v>46445</v>
      </c>
      <c r="C2702" s="107">
        <f ca="1"/>
        <v>114.43</v>
      </c>
      <c r="D2702" t="str">
        <f ca="1"/>
        <v>Acct  4 - Marcus</v>
      </c>
    </row>
    <row r="2703" spans="1:4" x14ac:dyDescent="0.25">
      <c r="A2703" t="str">
        <f ca="1"/>
        <v>Food &amp; Drinks</v>
      </c>
      <c r="B2703" s="8">
        <f ca="1"/>
        <v>46445</v>
      </c>
      <c r="C2703" s="107">
        <f ca="1"/>
        <v>114.43</v>
      </c>
      <c r="D2703" t="str">
        <f ca="1"/>
        <v>Acct  4 - Marcus</v>
      </c>
    </row>
    <row r="2704" spans="1:4" x14ac:dyDescent="0.25">
      <c r="A2704" t="str">
        <f ca="1"/>
        <v>Google+</v>
      </c>
      <c r="B2704" s="8">
        <f ca="1"/>
        <v>46445</v>
      </c>
      <c r="C2704" s="107">
        <f ca="1"/>
        <v>114.43</v>
      </c>
      <c r="D2704" t="str">
        <f ca="1"/>
        <v>Acct  4 - Marcus</v>
      </c>
    </row>
    <row r="2705" spans="1:4" x14ac:dyDescent="0.25">
      <c r="A2705" t="str">
        <f ca="1"/>
        <v>Tidal</v>
      </c>
      <c r="B2705" s="8">
        <f ca="1"/>
        <v>46445</v>
      </c>
      <c r="C2705" s="107">
        <f ca="1"/>
        <v>114.43</v>
      </c>
      <c r="D2705" t="str">
        <f ca="1"/>
        <v>Acct  4 - Marcus</v>
      </c>
    </row>
    <row r="2706" spans="1:4" x14ac:dyDescent="0.25">
      <c r="A2706" t="str">
        <f ca="1"/>
        <v>Costco Citi</v>
      </c>
      <c r="B2706" s="8">
        <f ca="1"/>
        <v>46446</v>
      </c>
      <c r="C2706" s="107">
        <f ca="1"/>
        <v>114.43</v>
      </c>
      <c r="D2706" t="str">
        <f ca="1"/>
        <v>Acct  4 - Marcus</v>
      </c>
    </row>
    <row r="2707" spans="1:4" x14ac:dyDescent="0.25">
      <c r="A2707" t="str">
        <f ca="1"/>
        <v>Kulo Transfer</v>
      </c>
      <c r="B2707" s="8">
        <f ca="1"/>
        <v>46446</v>
      </c>
      <c r="C2707" s="107">
        <f ca="1"/>
        <v>114.43</v>
      </c>
      <c r="D2707" t="str">
        <f ca="1"/>
        <v>Acct  4 - Marcus</v>
      </c>
    </row>
    <row r="2708" spans="1:4" x14ac:dyDescent="0.25">
      <c r="A2708" t="str">
        <f ca="1"/>
        <v>Kulo SDGE</v>
      </c>
      <c r="B2708" s="8">
        <f ca="1"/>
        <v>46446</v>
      </c>
      <c r="C2708" s="107">
        <f ca="1"/>
        <v>114.43</v>
      </c>
      <c r="D2708" t="str">
        <f ca="1"/>
        <v>Acct  4 - Marcus</v>
      </c>
    </row>
    <row r="2709" spans="1:4" x14ac:dyDescent="0.25">
      <c r="A2709" t="str">
        <f ca="1"/>
        <v>SDGE</v>
      </c>
      <c r="B2709" s="8">
        <f ca="1"/>
        <v>46446</v>
      </c>
      <c r="C2709" s="107">
        <f ca="1"/>
        <v>114.43</v>
      </c>
      <c r="D2709" t="str">
        <f ca="1"/>
        <v>Acct  4 - Marcus</v>
      </c>
    </row>
    <row r="2710" spans="1:4" x14ac:dyDescent="0.25">
      <c r="A2710" t="str">
        <f ca="1"/>
        <v>Prime Ad-Free</v>
      </c>
      <c r="B2710" s="8">
        <f ca="1"/>
        <v>46446</v>
      </c>
      <c r="C2710" s="107">
        <f ca="1"/>
        <v>114.43</v>
      </c>
      <c r="D2710" t="str">
        <f ca="1"/>
        <v>Acct  4 - Marcus</v>
      </c>
    </row>
    <row r="2711" spans="1:4" x14ac:dyDescent="0.25">
      <c r="A2711" t="str">
        <f ca="1"/>
        <v>Disability</v>
      </c>
      <c r="B2711" s="8">
        <f ca="1"/>
        <v>46447</v>
      </c>
      <c r="C2711" s="107">
        <f ca="1"/>
        <v>114.43</v>
      </c>
      <c r="D2711" t="str">
        <f ca="1"/>
        <v>Acct  4 - Marcus</v>
      </c>
    </row>
    <row r="2712" spans="1:4" x14ac:dyDescent="0.25">
      <c r="A2712" t="str">
        <f ca="1"/>
        <v>Kulo Rent</v>
      </c>
      <c r="B2712" s="8">
        <f ca="1"/>
        <v>46447</v>
      </c>
      <c r="C2712" s="107">
        <f ca="1"/>
        <v>114.43</v>
      </c>
      <c r="D2712" t="str">
        <f ca="1"/>
        <v>Acct  4 - Marcus</v>
      </c>
    </row>
    <row r="2713" spans="1:4" x14ac:dyDescent="0.25">
      <c r="A2713" t="str">
        <f ca="1"/>
        <v>Rent</v>
      </c>
      <c r="B2713" s="8">
        <f ca="1"/>
        <v>46447</v>
      </c>
      <c r="C2713" s="107">
        <f ca="1"/>
        <v>114.43</v>
      </c>
      <c r="D2713" t="str">
        <f ca="1"/>
        <v>Acct  4 - Marcus</v>
      </c>
    </row>
    <row r="2714" spans="1:4" x14ac:dyDescent="0.25">
      <c r="A2714" t="str">
        <f ca="1"/>
        <v>Visa Platinum</v>
      </c>
      <c r="B2714" s="8">
        <f ca="1"/>
        <v>46449</v>
      </c>
      <c r="C2714" s="107">
        <f ca="1"/>
        <v>114.43</v>
      </c>
      <c r="D2714" t="str">
        <f ca="1"/>
        <v>Acct  4 - Marcus</v>
      </c>
    </row>
    <row r="2715" spans="1:4" x14ac:dyDescent="0.25">
      <c r="A2715" t="str">
        <f ca="1"/>
        <v>Kulo Internet</v>
      </c>
      <c r="B2715" s="8">
        <f ca="1"/>
        <v>46451</v>
      </c>
      <c r="C2715" s="107">
        <f ca="1"/>
        <v>114.43</v>
      </c>
      <c r="D2715" t="str">
        <f ca="1"/>
        <v>Acct  4 - Marcus</v>
      </c>
    </row>
    <row r="2716" spans="1:4" x14ac:dyDescent="0.25">
      <c r="A2716" t="str">
        <f ca="1"/>
        <v>Cese Phone</v>
      </c>
      <c r="B2716" s="8">
        <f ca="1"/>
        <v>46451</v>
      </c>
      <c r="C2716" s="107">
        <f ca="1"/>
        <v>114.43</v>
      </c>
      <c r="D2716" t="str">
        <f ca="1"/>
        <v>Acct  4 - Marcus</v>
      </c>
    </row>
    <row r="2717" spans="1:4" x14ac:dyDescent="0.25">
      <c r="A2717" t="str">
        <f ca="1"/>
        <v>Phone</v>
      </c>
      <c r="B2717" s="8">
        <f ca="1"/>
        <v>46451</v>
      </c>
      <c r="C2717" s="107">
        <f ca="1"/>
        <v>114.43</v>
      </c>
      <c r="D2717" t="str">
        <f ca="1"/>
        <v>Acct  4 - Marcus</v>
      </c>
    </row>
    <row r="2718" spans="1:4" x14ac:dyDescent="0.25">
      <c r="A2718" t="str">
        <f ca="1"/>
        <v>Sony</v>
      </c>
      <c r="B2718" s="8">
        <f ca="1"/>
        <v>46454</v>
      </c>
      <c r="C2718" s="107">
        <f ca="1"/>
        <v>114.43</v>
      </c>
      <c r="D2718" t="str">
        <f ca="1"/>
        <v>Acct  4 - Marcus</v>
      </c>
    </row>
    <row r="2719" spans="1:4" x14ac:dyDescent="0.25">
      <c r="A2719" t="str">
        <f ca="1"/>
        <v>Phone Insurance</v>
      </c>
      <c r="B2719" s="8">
        <f ca="1"/>
        <v>46454</v>
      </c>
      <c r="C2719" s="107">
        <f ca="1"/>
        <v>114.43</v>
      </c>
      <c r="D2719" t="str">
        <f ca="1"/>
        <v>Acct  4 - Marcus</v>
      </c>
    </row>
    <row r="2720" spans="1:4" x14ac:dyDescent="0.25">
      <c r="A2720" t="str">
        <f ca="1"/>
        <v>Amazon</v>
      </c>
      <c r="B2720" s="8">
        <f ca="1"/>
        <v>46455</v>
      </c>
      <c r="C2720" s="107">
        <f ca="1"/>
        <v>114.43</v>
      </c>
      <c r="D2720" t="str">
        <f ca="1"/>
        <v>Acct  4 - Marcus</v>
      </c>
    </row>
    <row r="2721" spans="1:4" x14ac:dyDescent="0.25">
      <c r="A2721" t="str">
        <f ca="1"/>
        <v>Viso Go</v>
      </c>
      <c r="B2721" s="8">
        <f ca="1"/>
        <v>46457</v>
      </c>
      <c r="C2721" s="107">
        <f ca="1"/>
        <v>114.43</v>
      </c>
      <c r="D2721" t="str">
        <f ca="1"/>
        <v>Acct  4 - Marcus</v>
      </c>
    </row>
    <row r="2722" spans="1:4" x14ac:dyDescent="0.25">
      <c r="A2722" t="str">
        <f ca="1"/>
        <v>Paycheck</v>
      </c>
      <c r="B2722" s="8">
        <f ca="1"/>
        <v>46458</v>
      </c>
      <c r="C2722" s="107">
        <f ca="1"/>
        <v>114.43</v>
      </c>
      <c r="D2722" t="str">
        <f ca="1"/>
        <v>Acct  4 - Marcus</v>
      </c>
    </row>
    <row r="2723" spans="1:4" x14ac:dyDescent="0.25">
      <c r="A2723" t="str">
        <f ca="1"/>
        <v>Ameritas</v>
      </c>
      <c r="B2723" s="8">
        <f ca="1"/>
        <v>46458</v>
      </c>
      <c r="C2723" s="107">
        <f ca="1"/>
        <v>114.43</v>
      </c>
      <c r="D2723" t="str">
        <f ca="1"/>
        <v>Acct  4 - Marcus</v>
      </c>
    </row>
    <row r="2724" spans="1:4" x14ac:dyDescent="0.25">
      <c r="A2724" t="str">
        <f ca="1"/>
        <v>Groceries</v>
      </c>
      <c r="B2724" s="8">
        <f ca="1"/>
        <v>46459</v>
      </c>
      <c r="C2724" s="107">
        <f ca="1"/>
        <v>114.43</v>
      </c>
      <c r="D2724" t="str">
        <f ca="1"/>
        <v>Acct  4 - Marcus</v>
      </c>
    </row>
    <row r="2725" spans="1:4" x14ac:dyDescent="0.25">
      <c r="A2725" t="str">
        <f ca="1"/>
        <v>Food &amp; Drinks</v>
      </c>
      <c r="B2725" s="8">
        <f ca="1"/>
        <v>46459</v>
      </c>
      <c r="C2725" s="107">
        <f ca="1"/>
        <v>114.43</v>
      </c>
      <c r="D2725" t="str">
        <f ca="1"/>
        <v>Acct  4 - Marcus</v>
      </c>
    </row>
    <row r="2726" spans="1:4" x14ac:dyDescent="0.25">
      <c r="A2726" t="str">
        <f ca="1"/>
        <v>Motorcycle</v>
      </c>
      <c r="B2726" s="8">
        <f ca="1"/>
        <v>46462</v>
      </c>
      <c r="C2726" s="107">
        <f ca="1"/>
        <v>114.43</v>
      </c>
      <c r="D2726" t="str">
        <f ca="1"/>
        <v>Acct  4 - Marcus</v>
      </c>
    </row>
    <row r="2727" spans="1:4" x14ac:dyDescent="0.25">
      <c r="A2727" t="str">
        <f ca="1"/>
        <v>Netflix</v>
      </c>
      <c r="B2727" s="8">
        <f ca="1"/>
        <v>46466</v>
      </c>
      <c r="C2727" s="107">
        <f ca="1"/>
        <v>114.43</v>
      </c>
      <c r="D2727" t="str">
        <f ca="1"/>
        <v>Acct  4 - Marcus</v>
      </c>
    </row>
    <row r="2728" spans="1:4" x14ac:dyDescent="0.25">
      <c r="A2728" t="str">
        <f ca="1"/>
        <v>Renters</v>
      </c>
      <c r="B2728" s="8">
        <f ca="1"/>
        <v>46467</v>
      </c>
      <c r="C2728" s="107">
        <f ca="1"/>
        <v>114.43</v>
      </c>
      <c r="D2728" t="str">
        <f ca="1"/>
        <v>Acct  4 - Marcus</v>
      </c>
    </row>
    <row r="2729" spans="1:4" x14ac:dyDescent="0.25">
      <c r="A2729" t="str">
        <f ca="1"/>
        <v>Cese Transfer</v>
      </c>
      <c r="B2729" s="8">
        <f ca="1"/>
        <v>46471</v>
      </c>
      <c r="C2729" s="107">
        <f ca="1"/>
        <v>114.43</v>
      </c>
      <c r="D2729" t="str">
        <f ca="1"/>
        <v>Acct  4 - Marcus</v>
      </c>
    </row>
    <row r="2730" spans="1:4" x14ac:dyDescent="0.25">
      <c r="A2730" t="str">
        <f ca="1"/>
        <v>Paycheck</v>
      </c>
      <c r="B2730" s="8">
        <f ca="1"/>
        <v>46472</v>
      </c>
      <c r="C2730" s="107">
        <f ca="1"/>
        <v>114.43</v>
      </c>
      <c r="D2730" t="str">
        <f ca="1"/>
        <v>Acct  4 - Marcus</v>
      </c>
    </row>
    <row r="2731" spans="1:4" x14ac:dyDescent="0.25">
      <c r="A2731" t="str">
        <f ca="1"/>
        <v>Ameritas</v>
      </c>
      <c r="B2731" s="8">
        <f ca="1"/>
        <v>46472</v>
      </c>
      <c r="C2731" s="107">
        <f ca="1"/>
        <v>114.43</v>
      </c>
      <c r="D2731" t="str">
        <f ca="1"/>
        <v>Acct  4 - Marcus</v>
      </c>
    </row>
    <row r="2732" spans="1:4" x14ac:dyDescent="0.25">
      <c r="A2732" t="str">
        <f ca="1"/>
        <v>Internet</v>
      </c>
      <c r="B2732" s="8">
        <f ca="1"/>
        <v>46472</v>
      </c>
      <c r="C2732" s="107">
        <f ca="1"/>
        <v>114.43</v>
      </c>
      <c r="D2732" t="str">
        <f ca="1"/>
        <v>Acct  4 - Marcus</v>
      </c>
    </row>
    <row r="2733" spans="1:4" x14ac:dyDescent="0.25">
      <c r="A2733" t="str">
        <f ca="1"/>
        <v>Windsurf</v>
      </c>
      <c r="B2733" s="8">
        <f ca="1"/>
        <v>46472</v>
      </c>
      <c r="C2733" s="107">
        <f ca="1"/>
        <v>114.43</v>
      </c>
      <c r="D2733" t="str">
        <f ca="1"/>
        <v>Acct  4 - Marcus</v>
      </c>
    </row>
    <row r="2734" spans="1:4" x14ac:dyDescent="0.25">
      <c r="A2734" t="str">
        <f ca="1"/>
        <v>Groceries</v>
      </c>
      <c r="B2734" s="8">
        <f ca="1"/>
        <v>46473</v>
      </c>
      <c r="C2734" s="107">
        <f ca="1"/>
        <v>114.43</v>
      </c>
      <c r="D2734" t="str">
        <f ca="1"/>
        <v>Acct  4 - Marcus</v>
      </c>
    </row>
    <row r="2735" spans="1:4" x14ac:dyDescent="0.25">
      <c r="A2735" t="str">
        <f ca="1"/>
        <v>Food &amp; Drinks</v>
      </c>
      <c r="B2735" s="8">
        <f ca="1"/>
        <v>46473</v>
      </c>
      <c r="C2735" s="107">
        <f ca="1"/>
        <v>114.43</v>
      </c>
      <c r="D2735" t="str">
        <f ca="1"/>
        <v>Acct  4 - Marcus</v>
      </c>
    </row>
    <row r="2736" spans="1:4" x14ac:dyDescent="0.25">
      <c r="A2736" t="str">
        <f ca="1"/>
        <v>Tidal</v>
      </c>
      <c r="B2736" s="8">
        <f ca="1"/>
        <v>46473</v>
      </c>
      <c r="C2736" s="107">
        <f ca="1"/>
        <v>114.43</v>
      </c>
      <c r="D2736" t="str">
        <f ca="1"/>
        <v>Acct  4 - Marcus</v>
      </c>
    </row>
    <row r="2737" spans="1:4" x14ac:dyDescent="0.25">
      <c r="A2737" t="str">
        <f ca="1"/>
        <v>Costco Citi</v>
      </c>
      <c r="B2737" s="8">
        <f ca="1"/>
        <v>46474</v>
      </c>
      <c r="C2737" s="107">
        <f ca="1"/>
        <v>114.43</v>
      </c>
      <c r="D2737" t="str">
        <f ca="1"/>
        <v>Acct  4 - Marcus</v>
      </c>
    </row>
    <row r="2738" spans="1:4" x14ac:dyDescent="0.25">
      <c r="A2738" t="str">
        <f ca="1"/>
        <v>Kulo Transfer</v>
      </c>
      <c r="B2738" s="8">
        <f ca="1"/>
        <v>46474</v>
      </c>
      <c r="C2738" s="107">
        <f ca="1"/>
        <v>114.43</v>
      </c>
      <c r="D2738" t="str">
        <f ca="1"/>
        <v>Acct  4 - Marcus</v>
      </c>
    </row>
    <row r="2739" spans="1:4" x14ac:dyDescent="0.25">
      <c r="A2739" t="str">
        <f ca="1"/>
        <v>Kulo SDGE</v>
      </c>
      <c r="B2739" s="8">
        <f ca="1"/>
        <v>46474</v>
      </c>
      <c r="C2739" s="107">
        <f ca="1"/>
        <v>114.43</v>
      </c>
      <c r="D2739" t="str">
        <f ca="1"/>
        <v>Acct  4 - Marcus</v>
      </c>
    </row>
    <row r="2740" spans="1:4" x14ac:dyDescent="0.25">
      <c r="A2740" t="str">
        <f ca="1"/>
        <v>SDGE</v>
      </c>
      <c r="B2740" s="8">
        <f ca="1"/>
        <v>46474</v>
      </c>
      <c r="C2740" s="107">
        <f ca="1"/>
        <v>114.43</v>
      </c>
      <c r="D2740" t="str">
        <f ca="1"/>
        <v>Acct  4 - Marcus</v>
      </c>
    </row>
    <row r="2741" spans="1:4" x14ac:dyDescent="0.25">
      <c r="A2741" t="str">
        <f ca="1"/>
        <v>Prime Ad-Free</v>
      </c>
      <c r="B2741" s="8">
        <f ca="1"/>
        <v>46474</v>
      </c>
      <c r="C2741" s="107">
        <f ca="1"/>
        <v>114.43</v>
      </c>
      <c r="D2741" t="str">
        <f ca="1"/>
        <v>Acct  4 - Marcus</v>
      </c>
    </row>
    <row r="2742" spans="1:4" x14ac:dyDescent="0.25">
      <c r="A2742" t="str">
        <f ca="1"/>
        <v>Disability</v>
      </c>
      <c r="B2742" s="8">
        <f ca="1"/>
        <v>46478</v>
      </c>
      <c r="C2742" s="107">
        <f ca="1"/>
        <v>114.43</v>
      </c>
      <c r="D2742" t="str">
        <f ca="1"/>
        <v>Acct  4 - Marcus</v>
      </c>
    </row>
    <row r="2743" spans="1:4" x14ac:dyDescent="0.25">
      <c r="A2743" t="str">
        <f ca="1"/>
        <v>Kulo Rent</v>
      </c>
      <c r="B2743" s="8">
        <f ca="1"/>
        <v>46478</v>
      </c>
      <c r="C2743" s="107">
        <f ca="1"/>
        <v>114.43</v>
      </c>
      <c r="D2743" t="str">
        <f ca="1"/>
        <v>Acct  4 - Marcus</v>
      </c>
    </row>
    <row r="2744" spans="1:4" x14ac:dyDescent="0.25">
      <c r="A2744" t="str">
        <f ca="1"/>
        <v>Rent</v>
      </c>
      <c r="B2744" s="8">
        <f ca="1"/>
        <v>46478</v>
      </c>
      <c r="C2744" s="107">
        <f ca="1"/>
        <v>114.43</v>
      </c>
      <c r="D2744" t="str">
        <f ca="1"/>
        <v>Acct  4 - Marcus</v>
      </c>
    </row>
    <row r="2745" spans="1:4" x14ac:dyDescent="0.25">
      <c r="A2745" t="str">
        <f ca="1"/>
        <v>Visa Platinum</v>
      </c>
      <c r="B2745" s="8">
        <f ca="1"/>
        <v>46480</v>
      </c>
      <c r="C2745" s="107">
        <f ca="1"/>
        <v>114.43</v>
      </c>
      <c r="D2745" t="str">
        <f ca="1"/>
        <v>Acct  4 - Marcus</v>
      </c>
    </row>
    <row r="2746" spans="1:4" x14ac:dyDescent="0.25">
      <c r="A2746" t="str">
        <f ca="1"/>
        <v>Kulo Internet</v>
      </c>
      <c r="B2746" s="8">
        <f ca="1"/>
        <v>46482</v>
      </c>
      <c r="C2746" s="107">
        <f ca="1"/>
        <v>114.43</v>
      </c>
      <c r="D2746" t="str">
        <f ca="1"/>
        <v>Acct  4 - Marcus</v>
      </c>
    </row>
    <row r="2747" spans="1:4" x14ac:dyDescent="0.25">
      <c r="A2747" t="str">
        <f ca="1"/>
        <v>Cese Phone</v>
      </c>
      <c r="B2747" s="8">
        <f ca="1"/>
        <v>46482</v>
      </c>
      <c r="C2747" s="107">
        <f ca="1"/>
        <v>114.43</v>
      </c>
      <c r="D2747" t="str">
        <f ca="1"/>
        <v>Acct  4 - Marcus</v>
      </c>
    </row>
    <row r="2748" spans="1:4" x14ac:dyDescent="0.25">
      <c r="A2748" t="str">
        <f ca="1"/>
        <v>Phone</v>
      </c>
      <c r="B2748" s="8">
        <f ca="1"/>
        <v>46482</v>
      </c>
      <c r="C2748" s="107">
        <f ca="1"/>
        <v>114.43</v>
      </c>
      <c r="D2748" t="str">
        <f ca="1"/>
        <v>Acct  4 - Marcus</v>
      </c>
    </row>
    <row r="2749" spans="1:4" x14ac:dyDescent="0.25">
      <c r="A2749" t="str">
        <f ca="1"/>
        <v>Sony</v>
      </c>
      <c r="B2749" s="8">
        <f ca="1"/>
        <v>46485</v>
      </c>
      <c r="C2749" s="107">
        <f ca="1"/>
        <v>114.43</v>
      </c>
      <c r="D2749" t="str">
        <f ca="1"/>
        <v>Acct  4 - Marcus</v>
      </c>
    </row>
    <row r="2750" spans="1:4" x14ac:dyDescent="0.25">
      <c r="A2750" t="str">
        <f ca="1"/>
        <v>Phone Insurance</v>
      </c>
      <c r="B2750" s="8">
        <f ca="1"/>
        <v>46485</v>
      </c>
      <c r="C2750" s="107">
        <f ca="1"/>
        <v>114.43</v>
      </c>
      <c r="D2750" t="str">
        <f ca="1"/>
        <v>Acct  4 - Marcus</v>
      </c>
    </row>
    <row r="2751" spans="1:4" x14ac:dyDescent="0.25">
      <c r="A2751" t="str">
        <f ca="1"/>
        <v>Paycheck</v>
      </c>
      <c r="B2751" s="8">
        <f ca="1"/>
        <v>46486</v>
      </c>
      <c r="C2751" s="107">
        <f ca="1"/>
        <v>114.43</v>
      </c>
      <c r="D2751" t="str">
        <f ca="1"/>
        <v>Acct  4 - Marcus</v>
      </c>
    </row>
    <row r="2752" spans="1:4" x14ac:dyDescent="0.25">
      <c r="A2752" t="str">
        <f ca="1"/>
        <v>Ameritas</v>
      </c>
      <c r="B2752" s="8">
        <f ca="1"/>
        <v>46486</v>
      </c>
      <c r="C2752" s="107">
        <f ca="1"/>
        <v>114.43</v>
      </c>
      <c r="D2752" t="str">
        <f ca="1"/>
        <v>Acct  4 - Marcus</v>
      </c>
    </row>
    <row r="2753" spans="1:4" x14ac:dyDescent="0.25">
      <c r="A2753" t="str">
        <f ca="1"/>
        <v>Amazon</v>
      </c>
      <c r="B2753" s="8">
        <f ca="1"/>
        <v>46486</v>
      </c>
      <c r="C2753" s="107">
        <f ca="1"/>
        <v>114.43</v>
      </c>
      <c r="D2753" t="str">
        <f ca="1"/>
        <v>Acct  4 - Marcus</v>
      </c>
    </row>
    <row r="2754" spans="1:4" x14ac:dyDescent="0.25">
      <c r="A2754" t="str">
        <f ca="1"/>
        <v>Groceries</v>
      </c>
      <c r="B2754" s="8">
        <f ca="1"/>
        <v>46487</v>
      </c>
      <c r="C2754" s="107">
        <f ca="1"/>
        <v>114.43</v>
      </c>
      <c r="D2754" t="str">
        <f ca="1"/>
        <v>Acct  4 - Marcus</v>
      </c>
    </row>
    <row r="2755" spans="1:4" x14ac:dyDescent="0.25">
      <c r="A2755" t="str">
        <f ca="1"/>
        <v>Food &amp; Drinks</v>
      </c>
      <c r="B2755" s="8">
        <f ca="1"/>
        <v>46487</v>
      </c>
      <c r="C2755" s="107">
        <f ca="1"/>
        <v>114.43</v>
      </c>
      <c r="D2755" t="str">
        <f ca="1"/>
        <v>Acct  4 - Marcus</v>
      </c>
    </row>
    <row r="2756" spans="1:4" x14ac:dyDescent="0.25">
      <c r="A2756" t="str">
        <f ca="1"/>
        <v>Viso Go</v>
      </c>
      <c r="B2756" s="8">
        <f ca="1"/>
        <v>46488</v>
      </c>
      <c r="C2756" s="107">
        <f ca="1"/>
        <v>114.43</v>
      </c>
      <c r="D2756" t="str">
        <f ca="1"/>
        <v>Acct  4 - Marcus</v>
      </c>
    </row>
    <row r="2757" spans="1:4" x14ac:dyDescent="0.25">
      <c r="A2757" t="str">
        <f ca="1"/>
        <v>Motorcycle</v>
      </c>
      <c r="B2757" s="8">
        <f ca="1"/>
        <v>46493</v>
      </c>
      <c r="C2757" s="107">
        <f ca="1"/>
        <v>114.43</v>
      </c>
      <c r="D2757" t="str">
        <f ca="1"/>
        <v>Acct  4 - Marcus</v>
      </c>
    </row>
    <row r="2758" spans="1:4" x14ac:dyDescent="0.25">
      <c r="A2758" t="str">
        <f ca="1"/>
        <v>Netflix</v>
      </c>
      <c r="B2758" s="8">
        <f ca="1"/>
        <v>46497</v>
      </c>
      <c r="C2758" s="107">
        <f ca="1"/>
        <v>114.43</v>
      </c>
      <c r="D2758" t="str">
        <f ca="1"/>
        <v>Acct  4 - Marcus</v>
      </c>
    </row>
    <row r="2759" spans="1:4" x14ac:dyDescent="0.25">
      <c r="A2759" t="str">
        <f ca="1"/>
        <v>Renters</v>
      </c>
      <c r="B2759" s="8">
        <f ca="1"/>
        <v>46498</v>
      </c>
      <c r="C2759" s="107">
        <f ca="1"/>
        <v>114.43</v>
      </c>
      <c r="D2759" t="str">
        <f ca="1"/>
        <v>Acct  4 - Marcus</v>
      </c>
    </row>
    <row r="2760" spans="1:4" x14ac:dyDescent="0.25">
      <c r="A2760" t="str">
        <f ca="1"/>
        <v>Paycheck</v>
      </c>
      <c r="B2760" s="8">
        <f ca="1"/>
        <v>46500</v>
      </c>
      <c r="C2760" s="107">
        <f ca="1"/>
        <v>114.43</v>
      </c>
      <c r="D2760" t="str">
        <f ca="1"/>
        <v>Acct  4 - Marcus</v>
      </c>
    </row>
    <row r="2761" spans="1:4" x14ac:dyDescent="0.25">
      <c r="A2761" t="str">
        <f ca="1"/>
        <v>Ameritas</v>
      </c>
      <c r="B2761" s="8">
        <f ca="1"/>
        <v>46500</v>
      </c>
      <c r="C2761" s="107">
        <f ca="1"/>
        <v>114.43</v>
      </c>
      <c r="D2761" t="str">
        <f ca="1"/>
        <v>Acct  4 - Marcus</v>
      </c>
    </row>
    <row r="2762" spans="1:4" x14ac:dyDescent="0.25">
      <c r="A2762" t="str">
        <f ca="1"/>
        <v>Groceries</v>
      </c>
      <c r="B2762" s="8">
        <f ca="1"/>
        <v>46501</v>
      </c>
      <c r="C2762" s="107">
        <f ca="1"/>
        <v>114.43</v>
      </c>
      <c r="D2762" t="str">
        <f ca="1"/>
        <v>Acct  4 - Marcus</v>
      </c>
    </row>
    <row r="2763" spans="1:4" x14ac:dyDescent="0.25">
      <c r="A2763" t="str">
        <f ca="1"/>
        <v>Food &amp; Drinks</v>
      </c>
      <c r="B2763" s="8">
        <f ca="1"/>
        <v>46501</v>
      </c>
      <c r="C2763" s="107">
        <f ca="1"/>
        <v>114.43</v>
      </c>
      <c r="D2763" t="str">
        <f ca="1"/>
        <v>Acct  4 - Marcus</v>
      </c>
    </row>
    <row r="2764" spans="1:4" x14ac:dyDescent="0.25">
      <c r="A2764" t="str">
        <f ca="1"/>
        <v>Cese Transfer</v>
      </c>
      <c r="B2764" s="8">
        <f ca="1"/>
        <v>46502</v>
      </c>
      <c r="C2764" s="107">
        <f ca="1"/>
        <v>114.43</v>
      </c>
      <c r="D2764" t="str">
        <f ca="1"/>
        <v>Acct  4 - Marcus</v>
      </c>
    </row>
    <row r="2765" spans="1:4" x14ac:dyDescent="0.25">
      <c r="A2765" t="str">
        <f ca="1"/>
        <v>Internet</v>
      </c>
      <c r="B2765" s="8">
        <f ca="1"/>
        <v>46503</v>
      </c>
      <c r="C2765" s="107">
        <f ca="1"/>
        <v>114.43</v>
      </c>
      <c r="D2765" t="str">
        <f ca="1"/>
        <v>Acct  4 - Marcus</v>
      </c>
    </row>
    <row r="2766" spans="1:4" x14ac:dyDescent="0.25">
      <c r="A2766" t="str">
        <f ca="1"/>
        <v>Windsurf</v>
      </c>
      <c r="B2766" s="8">
        <f ca="1"/>
        <v>46503</v>
      </c>
      <c r="C2766" s="107">
        <f ca="1"/>
        <v>114.43</v>
      </c>
      <c r="D2766" t="str">
        <f ca="1"/>
        <v>Acct  4 - Marcus</v>
      </c>
    </row>
    <row r="2767" spans="1:4" x14ac:dyDescent="0.25">
      <c r="A2767" t="str">
        <f ca="1"/>
        <v>Tidal</v>
      </c>
      <c r="B2767" s="8">
        <f ca="1"/>
        <v>46504</v>
      </c>
      <c r="C2767" s="107">
        <f ca="1"/>
        <v>114.43</v>
      </c>
      <c r="D2767" t="str">
        <f ca="1"/>
        <v>Acct  4 - Marcus</v>
      </c>
    </row>
    <row r="2768" spans="1:4" x14ac:dyDescent="0.25">
      <c r="A2768" t="str">
        <f ca="1"/>
        <v>Costco Citi</v>
      </c>
      <c r="B2768" s="8">
        <f ca="1"/>
        <v>46505</v>
      </c>
      <c r="C2768" s="107">
        <f ca="1"/>
        <v>114.43</v>
      </c>
      <c r="D2768" t="str">
        <f ca="1"/>
        <v>Acct  4 - Marcus</v>
      </c>
    </row>
    <row r="2769" spans="1:4" x14ac:dyDescent="0.25">
      <c r="A2769" t="str">
        <f ca="1"/>
        <v>Kulo Transfer</v>
      </c>
      <c r="B2769" s="8">
        <f ca="1"/>
        <v>46505</v>
      </c>
      <c r="C2769" s="107">
        <f ca="1"/>
        <v>114.43</v>
      </c>
      <c r="D2769" t="str">
        <f ca="1"/>
        <v>Acct  4 - Marcus</v>
      </c>
    </row>
    <row r="2770" spans="1:4" x14ac:dyDescent="0.25">
      <c r="A2770" t="str">
        <f ca="1"/>
        <v>Kulo SDGE</v>
      </c>
      <c r="B2770" s="8">
        <f ca="1"/>
        <v>46505</v>
      </c>
      <c r="C2770" s="107">
        <f ca="1"/>
        <v>114.43</v>
      </c>
      <c r="D2770" t="str">
        <f ca="1"/>
        <v>Acct  4 - Marcus</v>
      </c>
    </row>
    <row r="2771" spans="1:4" x14ac:dyDescent="0.25">
      <c r="A2771" t="str">
        <f ca="1"/>
        <v>SDGE</v>
      </c>
      <c r="B2771" s="8">
        <f ca="1"/>
        <v>46505</v>
      </c>
      <c r="C2771" s="107">
        <f ca="1"/>
        <v>114.43</v>
      </c>
      <c r="D2771" t="str">
        <f ca="1"/>
        <v>Acct  4 - Marcus</v>
      </c>
    </row>
    <row r="2772" spans="1:4" x14ac:dyDescent="0.25">
      <c r="A2772" t="str">
        <f ca="1"/>
        <v>Prime Ad-Free</v>
      </c>
      <c r="B2772" s="8">
        <f ca="1"/>
        <v>46505</v>
      </c>
      <c r="C2772" s="107">
        <f ca="1"/>
        <v>114.43</v>
      </c>
      <c r="D2772" t="str">
        <f ca="1"/>
        <v>Acct  4 - Marcus</v>
      </c>
    </row>
    <row r="2773" spans="1:4" x14ac:dyDescent="0.25">
      <c r="A2773" t="str">
        <f ca="1"/>
        <v>Disability</v>
      </c>
      <c r="B2773" s="8">
        <f ca="1"/>
        <v>46508</v>
      </c>
      <c r="C2773" s="107">
        <f ca="1"/>
        <v>114.43</v>
      </c>
      <c r="D2773" t="str">
        <f ca="1"/>
        <v>Acct  4 - Marcus</v>
      </c>
    </row>
    <row r="2774" spans="1:4" x14ac:dyDescent="0.25">
      <c r="A2774" t="str">
        <f ca="1"/>
        <v>Kulo Rent</v>
      </c>
      <c r="B2774" s="8">
        <f ca="1"/>
        <v>46508</v>
      </c>
      <c r="C2774" s="107">
        <f ca="1"/>
        <v>114.43</v>
      </c>
      <c r="D2774" t="str">
        <f ca="1"/>
        <v>Acct  4 - Marcus</v>
      </c>
    </row>
    <row r="2775" spans="1:4" x14ac:dyDescent="0.25">
      <c r="A2775" t="str">
        <f ca="1"/>
        <v>Rent</v>
      </c>
      <c r="B2775" s="8">
        <f ca="1"/>
        <v>46508</v>
      </c>
      <c r="C2775" s="107">
        <f ca="1"/>
        <v>114.43</v>
      </c>
      <c r="D2775" t="str">
        <f ca="1"/>
        <v>Acct  4 - Marcus</v>
      </c>
    </row>
    <row r="2776" spans="1:4" x14ac:dyDescent="0.25">
      <c r="A2776" t="str">
        <f ca="1"/>
        <v>Visa Platinum</v>
      </c>
      <c r="B2776" s="8">
        <f ca="1"/>
        <v>46510</v>
      </c>
      <c r="C2776" s="107">
        <f ca="1"/>
        <v>114.43</v>
      </c>
      <c r="D2776" t="str">
        <f ca="1"/>
        <v>Acct  4 - Marcus</v>
      </c>
    </row>
    <row r="2777" spans="1:4" x14ac:dyDescent="0.25">
      <c r="A2777" t="str">
        <f ca="1"/>
        <v>Kulo Internet</v>
      </c>
      <c r="B2777" s="8">
        <f ca="1"/>
        <v>46512</v>
      </c>
      <c r="C2777" s="107">
        <f ca="1"/>
        <v>114.43</v>
      </c>
      <c r="D2777" t="str">
        <f ca="1"/>
        <v>Acct  4 - Marcus</v>
      </c>
    </row>
    <row r="2778" spans="1:4" x14ac:dyDescent="0.25">
      <c r="A2778" t="str">
        <f ca="1"/>
        <v>Cese Phone</v>
      </c>
      <c r="B2778" s="8">
        <f ca="1"/>
        <v>46512</v>
      </c>
      <c r="C2778" s="107">
        <f ca="1"/>
        <v>114.43</v>
      </c>
      <c r="D2778" t="str">
        <f ca="1"/>
        <v>Acct  4 - Marcus</v>
      </c>
    </row>
    <row r="2779" spans="1:4" x14ac:dyDescent="0.25">
      <c r="A2779" t="str">
        <f ca="1"/>
        <v>Phone</v>
      </c>
      <c r="B2779" s="8">
        <f ca="1"/>
        <v>46512</v>
      </c>
      <c r="C2779" s="107">
        <f ca="1"/>
        <v>114.43</v>
      </c>
      <c r="D2779" t="str">
        <f ca="1"/>
        <v>Acct  4 - Marcus</v>
      </c>
    </row>
    <row r="2780" spans="1:4" x14ac:dyDescent="0.25">
      <c r="A2780" t="str">
        <f ca="1"/>
        <v>Paycheck</v>
      </c>
      <c r="B2780" s="8">
        <f ca="1"/>
        <v>46514</v>
      </c>
      <c r="C2780" s="107">
        <f ca="1"/>
        <v>114.43</v>
      </c>
      <c r="D2780" t="str">
        <f ca="1"/>
        <v>Acct  4 - Marcus</v>
      </c>
    </row>
    <row r="2781" spans="1:4" x14ac:dyDescent="0.25">
      <c r="A2781" t="str">
        <f ca="1"/>
        <v>Ameritas</v>
      </c>
      <c r="B2781" s="8">
        <f ca="1"/>
        <v>46514</v>
      </c>
      <c r="C2781" s="107">
        <f ca="1"/>
        <v>114.43</v>
      </c>
      <c r="D2781" t="str">
        <f ca="1"/>
        <v>Acct  4 - Marcus</v>
      </c>
    </row>
    <row r="2782" spans="1:4" x14ac:dyDescent="0.25">
      <c r="A2782" t="str">
        <f ca="1"/>
        <v>Groceries</v>
      </c>
      <c r="B2782" s="8">
        <f ca="1"/>
        <v>46515</v>
      </c>
      <c r="C2782" s="107">
        <f ca="1"/>
        <v>114.43</v>
      </c>
      <c r="D2782" t="str">
        <f ca="1"/>
        <v>Acct  4 - Marcus</v>
      </c>
    </row>
    <row r="2783" spans="1:4" x14ac:dyDescent="0.25">
      <c r="A2783" t="str">
        <f ca="1"/>
        <v>Food &amp; Drinks</v>
      </c>
      <c r="B2783" s="8">
        <f ca="1"/>
        <v>46515</v>
      </c>
      <c r="C2783" s="107">
        <f ca="1"/>
        <v>114.43</v>
      </c>
      <c r="D2783" t="str">
        <f ca="1"/>
        <v>Acct  4 - Marcus</v>
      </c>
    </row>
    <row r="2784" spans="1:4" x14ac:dyDescent="0.25">
      <c r="A2784" t="str">
        <f ca="1"/>
        <v>Sony</v>
      </c>
      <c r="B2784" s="8">
        <f ca="1"/>
        <v>46515</v>
      </c>
      <c r="C2784" s="107">
        <f ca="1"/>
        <v>114.43</v>
      </c>
      <c r="D2784" t="str">
        <f ca="1"/>
        <v>Acct  4 - Marcus</v>
      </c>
    </row>
    <row r="2785" spans="1:4" x14ac:dyDescent="0.25">
      <c r="A2785" t="str">
        <f ca="1"/>
        <v>Phone Insurance</v>
      </c>
      <c r="B2785" s="8">
        <f ca="1"/>
        <v>46515</v>
      </c>
      <c r="C2785" s="107">
        <f ca="1"/>
        <v>114.43</v>
      </c>
      <c r="D2785" t="str">
        <f ca="1"/>
        <v>Acct  4 - Marcus</v>
      </c>
    </row>
    <row r="2786" spans="1:4" x14ac:dyDescent="0.25">
      <c r="A2786" t="str">
        <f ca="1"/>
        <v>Amazon</v>
      </c>
      <c r="B2786" s="8">
        <f ca="1"/>
        <v>46516</v>
      </c>
      <c r="C2786" s="107">
        <f ca="1"/>
        <v>114.43</v>
      </c>
      <c r="D2786" t="str">
        <f ca="1"/>
        <v>Acct  4 - Marcus</v>
      </c>
    </row>
    <row r="2787" spans="1:4" x14ac:dyDescent="0.25">
      <c r="A2787" t="str">
        <f ca="1"/>
        <v>Viso Go</v>
      </c>
      <c r="B2787" s="8">
        <f ca="1"/>
        <v>46518</v>
      </c>
      <c r="C2787" s="107">
        <f ca="1"/>
        <v>114.43</v>
      </c>
      <c r="D2787" t="str">
        <f ca="1"/>
        <v>Acct  4 - Marcus</v>
      </c>
    </row>
    <row r="2788" spans="1:4" x14ac:dyDescent="0.25">
      <c r="A2788" t="str">
        <f ca="1"/>
        <v>Motorcycle</v>
      </c>
      <c r="B2788" s="8">
        <f ca="1"/>
        <v>46523</v>
      </c>
      <c r="C2788" s="107">
        <f ca="1"/>
        <v>114.43</v>
      </c>
      <c r="D2788" t="str">
        <f ca="1"/>
        <v>Acct  4 - Marcus</v>
      </c>
    </row>
    <row r="2789" spans="1:4" x14ac:dyDescent="0.25">
      <c r="A2789" t="str">
        <f ca="1"/>
        <v>Netflix</v>
      </c>
      <c r="B2789" s="8">
        <f ca="1"/>
        <v>46527</v>
      </c>
      <c r="C2789" s="107">
        <f ca="1"/>
        <v>114.43</v>
      </c>
      <c r="D2789" t="str">
        <f ca="1"/>
        <v>Acct  4 - Marcus</v>
      </c>
    </row>
    <row r="2790" spans="1:4" x14ac:dyDescent="0.25">
      <c r="A2790" t="str">
        <f ca="1"/>
        <v>Paycheck</v>
      </c>
      <c r="B2790" s="8">
        <f ca="1"/>
        <v>46528</v>
      </c>
      <c r="C2790" s="107">
        <f ca="1"/>
        <v>114.43</v>
      </c>
      <c r="D2790" t="str">
        <f ca="1"/>
        <v>Acct  4 - Marcus</v>
      </c>
    </row>
    <row r="2791" spans="1:4" x14ac:dyDescent="0.25">
      <c r="A2791" t="str">
        <f ca="1"/>
        <v>Ameritas</v>
      </c>
      <c r="B2791" s="8">
        <f ca="1"/>
        <v>46528</v>
      </c>
      <c r="C2791" s="107">
        <f ca="1"/>
        <v>114.43</v>
      </c>
      <c r="D2791" t="str">
        <f ca="1"/>
        <v>Acct  4 - Marcus</v>
      </c>
    </row>
    <row r="2792" spans="1:4" x14ac:dyDescent="0.25">
      <c r="A2792" t="str">
        <f ca="1"/>
        <v>Renters</v>
      </c>
      <c r="B2792" s="8">
        <f ca="1"/>
        <v>46528</v>
      </c>
      <c r="C2792" s="107">
        <f ca="1"/>
        <v>114.43</v>
      </c>
      <c r="D2792" t="str">
        <f ca="1"/>
        <v>Acct  4 - Marcus</v>
      </c>
    </row>
    <row r="2793" spans="1:4" x14ac:dyDescent="0.25">
      <c r="A2793" t="str">
        <f ca="1"/>
        <v>Groceries</v>
      </c>
      <c r="B2793" s="8">
        <f ca="1"/>
        <v>46529</v>
      </c>
      <c r="C2793" s="107">
        <f ca="1"/>
        <v>114.43</v>
      </c>
      <c r="D2793" t="str">
        <f ca="1"/>
        <v>Acct  4 - Marcus</v>
      </c>
    </row>
    <row r="2794" spans="1:4" x14ac:dyDescent="0.25">
      <c r="A2794" t="str">
        <f ca="1"/>
        <v>Food &amp; Drinks</v>
      </c>
      <c r="B2794" s="8">
        <f ca="1"/>
        <v>46529</v>
      </c>
      <c r="C2794" s="107">
        <f ca="1"/>
        <v>114.43</v>
      </c>
      <c r="D2794" t="str">
        <f ca="1"/>
        <v>Acct  4 - Marcus</v>
      </c>
    </row>
    <row r="2795" spans="1:4" x14ac:dyDescent="0.25">
      <c r="A2795" t="str">
        <f ca="1"/>
        <v>Cese Transfer</v>
      </c>
      <c r="B2795" s="8">
        <f ca="1"/>
        <v>46532</v>
      </c>
      <c r="C2795" s="107">
        <f ca="1"/>
        <v>114.43</v>
      </c>
      <c r="D2795" t="str">
        <f ca="1"/>
        <v>Acct  4 - Marcus</v>
      </c>
    </row>
    <row r="2796" spans="1:4" x14ac:dyDescent="0.25">
      <c r="A2796" t="str">
        <f ca="1"/>
        <v>Internet</v>
      </c>
      <c r="B2796" s="8">
        <f ca="1"/>
        <v>46533</v>
      </c>
      <c r="C2796" s="107">
        <f ca="1"/>
        <v>114.43</v>
      </c>
      <c r="D2796" t="str">
        <f ca="1"/>
        <v>Acct  4 - Marcus</v>
      </c>
    </row>
    <row r="2797" spans="1:4" x14ac:dyDescent="0.25">
      <c r="A2797" t="str">
        <f ca="1"/>
        <v>Windsurf</v>
      </c>
      <c r="B2797" s="8">
        <f ca="1"/>
        <v>46533</v>
      </c>
      <c r="C2797" s="107">
        <f ca="1"/>
        <v>114.43</v>
      </c>
      <c r="D2797" t="str">
        <f ca="1"/>
        <v>Acct  4 - Marcus</v>
      </c>
    </row>
    <row r="2798" spans="1:4" x14ac:dyDescent="0.25">
      <c r="A2798" t="str">
        <f ca="1"/>
        <v>Tidal</v>
      </c>
      <c r="B2798" s="8">
        <f ca="1"/>
        <v>46534</v>
      </c>
      <c r="C2798" s="107">
        <f ca="1"/>
        <v>114.43</v>
      </c>
      <c r="D2798" t="str">
        <f ca="1"/>
        <v>Acct  4 - Marcus</v>
      </c>
    </row>
    <row r="2799" spans="1:4" x14ac:dyDescent="0.25">
      <c r="A2799" t="str">
        <f ca="1"/>
        <v>Costco Citi</v>
      </c>
      <c r="B2799" s="8">
        <f ca="1"/>
        <v>46535</v>
      </c>
      <c r="C2799" s="107">
        <f ca="1"/>
        <v>114.43</v>
      </c>
      <c r="D2799" t="str">
        <f ca="1"/>
        <v>Acct  4 - Marcus</v>
      </c>
    </row>
    <row r="2800" spans="1:4" x14ac:dyDescent="0.25">
      <c r="A2800" t="str">
        <f ca="1"/>
        <v>Kulo Transfer</v>
      </c>
      <c r="B2800" s="8">
        <f ca="1"/>
        <v>46535</v>
      </c>
      <c r="C2800" s="107">
        <f ca="1"/>
        <v>114.43</v>
      </c>
      <c r="D2800" t="str">
        <f ca="1"/>
        <v>Acct  4 - Marcus</v>
      </c>
    </row>
    <row r="2801" spans="1:4" x14ac:dyDescent="0.25">
      <c r="A2801" t="str">
        <f ca="1"/>
        <v>Kulo SDGE</v>
      </c>
      <c r="B2801" s="8">
        <f ca="1"/>
        <v>46535</v>
      </c>
      <c r="C2801" s="107">
        <f ca="1"/>
        <v>114.43</v>
      </c>
      <c r="D2801" t="str">
        <f ca="1"/>
        <v>Acct  4 - Marcus</v>
      </c>
    </row>
    <row r="2802" spans="1:4" x14ac:dyDescent="0.25">
      <c r="A2802" t="str">
        <f ca="1"/>
        <v>SDGE</v>
      </c>
      <c r="B2802" s="8">
        <f ca="1"/>
        <v>46535</v>
      </c>
      <c r="C2802" s="107">
        <f ca="1"/>
        <v>114.43</v>
      </c>
      <c r="D2802" t="str">
        <f ca="1"/>
        <v>Acct  4 - Marcus</v>
      </c>
    </row>
    <row r="2803" spans="1:4" x14ac:dyDescent="0.25">
      <c r="A2803" t="str">
        <f ca="1"/>
        <v>Prime Ad-Free</v>
      </c>
      <c r="B2803" s="8">
        <f ca="1"/>
        <v>46535</v>
      </c>
      <c r="C2803" s="107">
        <f ca="1"/>
        <v>114.43</v>
      </c>
      <c r="D2803" t="str">
        <f ca="1"/>
        <v>Acct  4 - Marcus</v>
      </c>
    </row>
    <row r="2804" spans="1:4" x14ac:dyDescent="0.25">
      <c r="A2804" t="str">
        <f ca="1"/>
        <v>Disability</v>
      </c>
      <c r="B2804" s="8">
        <f ca="1"/>
        <v>46539</v>
      </c>
      <c r="C2804" s="107">
        <f ca="1"/>
        <v>114.43</v>
      </c>
      <c r="D2804" t="str">
        <f ca="1"/>
        <v>Acct  4 - Marcus</v>
      </c>
    </row>
    <row r="2805" spans="1:4" x14ac:dyDescent="0.25">
      <c r="A2805" t="str">
        <f ca="1"/>
        <v>Kulo Rent</v>
      </c>
      <c r="B2805" s="8">
        <f ca="1"/>
        <v>46539</v>
      </c>
      <c r="C2805" s="107">
        <f ca="1"/>
        <v>114.43</v>
      </c>
      <c r="D2805" t="str">
        <f ca="1"/>
        <v>Acct  4 - Marcus</v>
      </c>
    </row>
    <row r="2806" spans="1:4" x14ac:dyDescent="0.25">
      <c r="A2806" t="str">
        <f ca="1"/>
        <v>Rent</v>
      </c>
      <c r="B2806" s="8">
        <f ca="1"/>
        <v>46539</v>
      </c>
      <c r="C2806" s="107">
        <f ca="1"/>
        <v>114.43</v>
      </c>
      <c r="D2806" t="str">
        <f ca="1"/>
        <v>Acct  4 - Marcus</v>
      </c>
    </row>
    <row r="2807" spans="1:4" x14ac:dyDescent="0.25">
      <c r="A2807" t="str">
        <f ca="1"/>
        <v>Visa Platinum</v>
      </c>
      <c r="B2807" s="8">
        <f ca="1"/>
        <v>46541</v>
      </c>
      <c r="C2807" s="107">
        <f ca="1"/>
        <v>114.43</v>
      </c>
      <c r="D2807" t="str">
        <f ca="1"/>
        <v>Acct  4 - Marcus</v>
      </c>
    </row>
    <row r="2808" spans="1:4" x14ac:dyDescent="0.25">
      <c r="A2808" t="str">
        <f ca="1"/>
        <v>Paycheck</v>
      </c>
      <c r="B2808" s="8">
        <f ca="1"/>
        <v>46542</v>
      </c>
      <c r="C2808" s="107">
        <f ca="1"/>
        <v>114.43</v>
      </c>
      <c r="D2808" t="str">
        <f ca="1"/>
        <v>Acct  4 - Marcus</v>
      </c>
    </row>
    <row r="2809" spans="1:4" x14ac:dyDescent="0.25">
      <c r="A2809" t="str">
        <f ca="1"/>
        <v>Ameritas</v>
      </c>
      <c r="B2809" s="8">
        <f ca="1"/>
        <v>46542</v>
      </c>
      <c r="C2809" s="107">
        <f ca="1"/>
        <v>114.43</v>
      </c>
      <c r="D2809" t="str">
        <f ca="1"/>
        <v>Acct  4 - Marcus</v>
      </c>
    </row>
    <row r="2810" spans="1:4" x14ac:dyDescent="0.25">
      <c r="A2810" t="str">
        <f ca="1"/>
        <v>Kulo Internet</v>
      </c>
      <c r="B2810" s="8">
        <f ca="1"/>
        <v>46543</v>
      </c>
      <c r="C2810" s="107">
        <f ca="1"/>
        <v>114.43</v>
      </c>
      <c r="D2810" t="str">
        <f ca="1"/>
        <v>Acct  4 - Marcus</v>
      </c>
    </row>
    <row r="2811" spans="1:4" x14ac:dyDescent="0.25">
      <c r="A2811" t="str">
        <f ca="1"/>
        <v>Cese Phone</v>
      </c>
      <c r="B2811" s="8">
        <f ca="1"/>
        <v>46543</v>
      </c>
      <c r="C2811" s="107">
        <f ca="1"/>
        <v>114.43</v>
      </c>
      <c r="D2811" t="str">
        <f ca="1"/>
        <v>Acct  4 - Marcus</v>
      </c>
    </row>
    <row r="2812" spans="1:4" x14ac:dyDescent="0.25">
      <c r="A2812" t="str">
        <f ca="1"/>
        <v>Groceries</v>
      </c>
      <c r="B2812" s="8">
        <f ca="1"/>
        <v>46543</v>
      </c>
      <c r="C2812" s="107">
        <f ca="1"/>
        <v>114.43</v>
      </c>
      <c r="D2812" t="str">
        <f ca="1"/>
        <v>Acct  4 - Marcus</v>
      </c>
    </row>
    <row r="2813" spans="1:4" x14ac:dyDescent="0.25">
      <c r="A2813" t="str">
        <f ca="1"/>
        <v>Food &amp; Drinks</v>
      </c>
      <c r="B2813" s="8">
        <f ca="1"/>
        <v>46543</v>
      </c>
      <c r="C2813" s="107">
        <f ca="1"/>
        <v>114.43</v>
      </c>
      <c r="D2813" t="str">
        <f ca="1"/>
        <v>Acct  4 - Marcus</v>
      </c>
    </row>
    <row r="2814" spans="1:4" x14ac:dyDescent="0.25">
      <c r="A2814" t="str">
        <f ca="1"/>
        <v>Phone</v>
      </c>
      <c r="B2814" s="8">
        <f ca="1"/>
        <v>46543</v>
      </c>
      <c r="C2814" s="107">
        <f ca="1"/>
        <v>114.43</v>
      </c>
      <c r="D2814" t="str">
        <f ca="1"/>
        <v>Acct  4 - Marcus</v>
      </c>
    </row>
    <row r="2815" spans="1:4" x14ac:dyDescent="0.25">
      <c r="A2815" t="str">
        <f ca="1"/>
        <v>Sony</v>
      </c>
      <c r="B2815" s="8">
        <f ca="1"/>
        <v>46546</v>
      </c>
      <c r="C2815" s="107">
        <f ca="1"/>
        <v>114.43</v>
      </c>
      <c r="D2815" t="str">
        <f ca="1"/>
        <v>Acct  4 - Marcus</v>
      </c>
    </row>
    <row r="2816" spans="1:4" x14ac:dyDescent="0.25">
      <c r="A2816" t="str">
        <f ca="1"/>
        <v>Phone Insurance</v>
      </c>
      <c r="B2816" s="8">
        <f ca="1"/>
        <v>46546</v>
      </c>
      <c r="C2816" s="107">
        <f ca="1"/>
        <v>114.43</v>
      </c>
      <c r="D2816" t="str">
        <f ca="1"/>
        <v>Acct  4 - Marcus</v>
      </c>
    </row>
    <row r="2817" spans="1:4" x14ac:dyDescent="0.25">
      <c r="A2817" t="str">
        <f ca="1"/>
        <v>Amazon</v>
      </c>
      <c r="B2817" s="8">
        <f ca="1"/>
        <v>46547</v>
      </c>
      <c r="C2817" s="107">
        <f ca="1"/>
        <v>114.43</v>
      </c>
      <c r="D2817" t="str">
        <f ca="1"/>
        <v>Acct  4 - Marcus</v>
      </c>
    </row>
    <row r="2818" spans="1:4" x14ac:dyDescent="0.25">
      <c r="A2818" t="str">
        <f ca="1"/>
        <v>Viso Go</v>
      </c>
      <c r="B2818" s="8">
        <f ca="1"/>
        <v>46549</v>
      </c>
      <c r="C2818" s="107">
        <f ca="1"/>
        <v>114.43</v>
      </c>
      <c r="D2818" t="str">
        <f ca="1"/>
        <v>Acct  4 - Marcus</v>
      </c>
    </row>
    <row r="2819" spans="1:4" x14ac:dyDescent="0.25">
      <c r="A2819" t="str">
        <f ca="1"/>
        <v>Motorcycle</v>
      </c>
      <c r="B2819" s="8">
        <f ca="1"/>
        <v>46554</v>
      </c>
      <c r="C2819" s="107">
        <f ca="1"/>
        <v>114.43</v>
      </c>
      <c r="D2819" t="str">
        <f ca="1"/>
        <v>Acct  4 - Marcus</v>
      </c>
    </row>
    <row r="2820" spans="1:4" x14ac:dyDescent="0.25">
      <c r="A2820" t="str">
        <f ca="1"/>
        <v>Paycheck</v>
      </c>
      <c r="B2820" s="8">
        <f ca="1"/>
        <v>46556</v>
      </c>
      <c r="C2820" s="107">
        <f ca="1"/>
        <v>114.43</v>
      </c>
      <c r="D2820" t="str">
        <f ca="1"/>
        <v>Acct  4 - Marcus</v>
      </c>
    </row>
    <row r="2821" spans="1:4" x14ac:dyDescent="0.25">
      <c r="A2821" t="str">
        <f ca="1"/>
        <v>Ameritas</v>
      </c>
      <c r="B2821" s="8">
        <f ca="1"/>
        <v>46556</v>
      </c>
      <c r="C2821" s="107">
        <f ca="1"/>
        <v>114.43</v>
      </c>
      <c r="D2821" t="str">
        <f ca="1"/>
        <v>Acct  4 - Marcus</v>
      </c>
    </row>
    <row r="2822" spans="1:4" x14ac:dyDescent="0.25">
      <c r="A2822" t="str">
        <f ca="1"/>
        <v>Groceries</v>
      </c>
      <c r="B2822" s="8">
        <f ca="1"/>
        <v>46557</v>
      </c>
      <c r="C2822" s="107">
        <f ca="1"/>
        <v>114.43</v>
      </c>
      <c r="D2822" t="str">
        <f ca="1"/>
        <v>Acct  4 - Marcus</v>
      </c>
    </row>
    <row r="2823" spans="1:4" x14ac:dyDescent="0.25">
      <c r="A2823" t="str">
        <f ca="1"/>
        <v>Food &amp; Drinks</v>
      </c>
      <c r="B2823" s="8">
        <f ca="1"/>
        <v>46557</v>
      </c>
      <c r="C2823" s="107">
        <f ca="1"/>
        <v>114.43</v>
      </c>
      <c r="D2823" t="str">
        <f ca="1"/>
        <v>Acct  4 - Marcus</v>
      </c>
    </row>
    <row r="2824" spans="1:4" x14ac:dyDescent="0.25">
      <c r="A2824" t="str">
        <f ca="1"/>
        <v>Netflix</v>
      </c>
      <c r="B2824" s="8">
        <f ca="1"/>
        <v>46558</v>
      </c>
      <c r="C2824" s="107">
        <f ca="1"/>
        <v>114.43</v>
      </c>
      <c r="D2824" t="str">
        <f ca="1"/>
        <v>Acct  4 - Marcus</v>
      </c>
    </row>
    <row r="2825" spans="1:4" x14ac:dyDescent="0.25">
      <c r="A2825" t="str">
        <f ca="1"/>
        <v>Renters</v>
      </c>
      <c r="B2825" s="8">
        <f ca="1"/>
        <v>46559</v>
      </c>
      <c r="C2825" s="107">
        <f ca="1"/>
        <v>114.43</v>
      </c>
      <c r="D2825" t="str">
        <f ca="1"/>
        <v>Acct  4 - Marcus</v>
      </c>
    </row>
    <row r="2826" spans="1:4" x14ac:dyDescent="0.25">
      <c r="A2826" t="str">
        <f ca="1"/>
        <v>Sniffies</v>
      </c>
      <c r="B2826" s="8">
        <f ca="1"/>
        <v>46559</v>
      </c>
      <c r="C2826" s="107">
        <f ca="1"/>
        <v>114.43</v>
      </c>
      <c r="D2826" t="str">
        <f ca="1"/>
        <v>Acct  4 - Marcus</v>
      </c>
    </row>
    <row r="2827" spans="1:4" x14ac:dyDescent="0.25">
      <c r="A2827" t="str">
        <f ca="1"/>
        <v>Cese Transfer</v>
      </c>
      <c r="B2827" s="8">
        <f ca="1"/>
        <v>46563</v>
      </c>
      <c r="C2827" s="107">
        <f ca="1"/>
        <v>114.43</v>
      </c>
      <c r="D2827" t="str">
        <f ca="1"/>
        <v>Acct  4 - Marcus</v>
      </c>
    </row>
    <row r="2828" spans="1:4" x14ac:dyDescent="0.25">
      <c r="A2828" t="str">
        <f ca="1"/>
        <v>Internet</v>
      </c>
      <c r="B2828" s="8">
        <f ca="1"/>
        <v>46564</v>
      </c>
      <c r="C2828" s="107">
        <f ca="1"/>
        <v>114.43</v>
      </c>
      <c r="D2828" t="str">
        <f ca="1"/>
        <v>Acct  4 - Marcus</v>
      </c>
    </row>
    <row r="2829" spans="1:4" x14ac:dyDescent="0.25">
      <c r="A2829" t="str">
        <f ca="1"/>
        <v>Windsurf</v>
      </c>
      <c r="B2829" s="8">
        <f ca="1"/>
        <v>46564</v>
      </c>
      <c r="C2829" s="107">
        <f ca="1"/>
        <v>114.43</v>
      </c>
      <c r="D2829" t="str">
        <f ca="1"/>
        <v>Acct  4 - Marcus</v>
      </c>
    </row>
    <row r="2830" spans="1:4" x14ac:dyDescent="0.25">
      <c r="A2830" t="str">
        <f ca="1"/>
        <v>Tidal</v>
      </c>
      <c r="B2830" s="8">
        <f ca="1"/>
        <v>46565</v>
      </c>
      <c r="C2830" s="107">
        <f ca="1"/>
        <v>114.43</v>
      </c>
      <c r="D2830" t="str">
        <f ca="1"/>
        <v>Acct  4 - Marcus</v>
      </c>
    </row>
    <row r="2831" spans="1:4" x14ac:dyDescent="0.25">
      <c r="A2831" t="str">
        <f ca="1"/>
        <v>Costco Citi</v>
      </c>
      <c r="B2831" s="8">
        <f ca="1"/>
        <v>46566</v>
      </c>
      <c r="C2831" s="107">
        <f ca="1"/>
        <v>114.43</v>
      </c>
      <c r="D2831" t="str">
        <f ca="1"/>
        <v>Acct  4 - Marcus</v>
      </c>
    </row>
    <row r="2832" spans="1:4" x14ac:dyDescent="0.25">
      <c r="A2832" t="str">
        <f ca="1"/>
        <v>Kulo Transfer</v>
      </c>
      <c r="B2832" s="8">
        <f ca="1"/>
        <v>46566</v>
      </c>
      <c r="C2832" s="107">
        <f ca="1"/>
        <v>114.43</v>
      </c>
      <c r="D2832" t="str">
        <f ca="1"/>
        <v>Acct  4 - Marcus</v>
      </c>
    </row>
    <row r="2833" spans="1:4" x14ac:dyDescent="0.25">
      <c r="A2833" t="str">
        <f ca="1"/>
        <v>Kulo SDGE</v>
      </c>
      <c r="B2833" s="8">
        <f ca="1"/>
        <v>46566</v>
      </c>
      <c r="C2833" s="107">
        <f ca="1"/>
        <v>114.43</v>
      </c>
      <c r="D2833" t="str">
        <f ca="1"/>
        <v>Acct  4 - Marcus</v>
      </c>
    </row>
    <row r="2834" spans="1:4" x14ac:dyDescent="0.25">
      <c r="A2834" t="str">
        <f ca="1"/>
        <v>SDGE</v>
      </c>
      <c r="B2834" s="8">
        <f ca="1"/>
        <v>46566</v>
      </c>
      <c r="C2834" s="107">
        <f ca="1"/>
        <v>114.43</v>
      </c>
      <c r="D2834" t="str">
        <f ca="1"/>
        <v>Acct  4 - Marcus</v>
      </c>
    </row>
    <row r="2835" spans="1:4" x14ac:dyDescent="0.25">
      <c r="A2835" t="str">
        <f ca="1"/>
        <v>Prime Ad-Free</v>
      </c>
      <c r="B2835" s="8">
        <f ca="1"/>
        <v>46566</v>
      </c>
      <c r="C2835" s="107">
        <f ca="1"/>
        <v>114.43</v>
      </c>
      <c r="D2835" t="str">
        <f ca="1"/>
        <v>Acct  4 - Marcus</v>
      </c>
    </row>
    <row r="2836" spans="1:4" x14ac:dyDescent="0.25">
      <c r="A2836" t="str">
        <f ca="1"/>
        <v>Disability</v>
      </c>
      <c r="B2836" s="8">
        <f ca="1"/>
        <v>46569</v>
      </c>
      <c r="C2836" s="107">
        <f ca="1"/>
        <v>114.43</v>
      </c>
      <c r="D2836" t="str">
        <f ca="1"/>
        <v>Acct  4 - Marcus</v>
      </c>
    </row>
    <row r="2837" spans="1:4" x14ac:dyDescent="0.25">
      <c r="A2837" t="str">
        <f ca="1"/>
        <v>Kulo Rent</v>
      </c>
      <c r="B2837" s="8">
        <f ca="1"/>
        <v>46569</v>
      </c>
      <c r="C2837" s="107">
        <f ca="1"/>
        <v>114.43</v>
      </c>
      <c r="D2837" t="str">
        <f ca="1"/>
        <v>Acct  4 - Marcus</v>
      </c>
    </row>
    <row r="2838" spans="1:4" x14ac:dyDescent="0.25">
      <c r="A2838" t="str">
        <f ca="1"/>
        <v>Rent</v>
      </c>
      <c r="B2838" s="8">
        <f ca="1"/>
        <v>46569</v>
      </c>
      <c r="C2838" s="107">
        <f ca="1"/>
        <v>114.43</v>
      </c>
      <c r="D2838" t="str">
        <f ca="1"/>
        <v>Acct  4 - Marcus</v>
      </c>
    </row>
    <row r="2839" spans="1:4" x14ac:dyDescent="0.25">
      <c r="A2839" t="str">
        <f ca="1"/>
        <v>Paycheck</v>
      </c>
      <c r="B2839" s="8">
        <f ca="1"/>
        <v>46570</v>
      </c>
      <c r="C2839" s="107">
        <f ca="1"/>
        <v>114.43</v>
      </c>
      <c r="D2839" t="str">
        <f ca="1"/>
        <v>Acct  4 - Marcus</v>
      </c>
    </row>
    <row r="2840" spans="1:4" x14ac:dyDescent="0.25">
      <c r="A2840" t="str">
        <f ca="1"/>
        <v>Ameritas</v>
      </c>
      <c r="B2840" s="8">
        <f ca="1"/>
        <v>46570</v>
      </c>
      <c r="C2840" s="107">
        <f ca="1"/>
        <v>114.43</v>
      </c>
      <c r="D2840" t="str">
        <f ca="1"/>
        <v>Acct  4 - Marcus</v>
      </c>
    </row>
    <row r="2841" spans="1:4" x14ac:dyDescent="0.25">
      <c r="A2841" t="str">
        <f ca="1"/>
        <v>Visa Platinum</v>
      </c>
      <c r="B2841" s="8">
        <f ca="1"/>
        <v>46571</v>
      </c>
      <c r="C2841" s="107">
        <f ca="1"/>
        <v>114.43</v>
      </c>
      <c r="D2841" t="str">
        <f ca="1"/>
        <v>Acct  4 - Marcus</v>
      </c>
    </row>
    <row r="2842" spans="1:4" x14ac:dyDescent="0.25">
      <c r="A2842" t="str">
        <f ca="1"/>
        <v>Groceries</v>
      </c>
      <c r="B2842" s="8">
        <f ca="1"/>
        <v>46571</v>
      </c>
      <c r="C2842" s="107">
        <f ca="1"/>
        <v>114.43</v>
      </c>
      <c r="D2842" t="str">
        <f ca="1"/>
        <v>Acct  4 - Marcus</v>
      </c>
    </row>
    <row r="2843" spans="1:4" x14ac:dyDescent="0.25">
      <c r="A2843" t="str">
        <f ca="1"/>
        <v>Food &amp; Drinks</v>
      </c>
      <c r="B2843" s="8">
        <f ca="1"/>
        <v>46571</v>
      </c>
      <c r="C2843" s="107">
        <f ca="1"/>
        <v>114.43</v>
      </c>
      <c r="D2843" t="str">
        <f ca="1"/>
        <v>Acct  4 - Marcus</v>
      </c>
    </row>
    <row r="2844" spans="1:4" x14ac:dyDescent="0.25">
      <c r="A2844" t="str">
        <f ca="1"/>
        <v>Kulo Internet</v>
      </c>
      <c r="B2844" s="8">
        <f ca="1"/>
        <v>46573</v>
      </c>
      <c r="C2844" s="107">
        <f ca="1"/>
        <v>114.43</v>
      </c>
      <c r="D2844" t="str">
        <f ca="1"/>
        <v>Acct  4 - Marcus</v>
      </c>
    </row>
    <row r="2845" spans="1:4" x14ac:dyDescent="0.25">
      <c r="A2845" t="str">
        <f ca="1"/>
        <v>Cese Phone</v>
      </c>
      <c r="B2845" s="8">
        <f ca="1"/>
        <v>46573</v>
      </c>
      <c r="C2845" s="107">
        <f ca="1"/>
        <v>114.43</v>
      </c>
      <c r="D2845" t="str">
        <f ca="1"/>
        <v>Acct  4 - Marcus</v>
      </c>
    </row>
    <row r="2846" spans="1:4" x14ac:dyDescent="0.25">
      <c r="A2846" t="str">
        <f ca="1"/>
        <v>Phone</v>
      </c>
      <c r="B2846" s="8">
        <f ca="1"/>
        <v>46573</v>
      </c>
      <c r="C2846" s="107">
        <f ca="1"/>
        <v>114.43</v>
      </c>
      <c r="D2846" t="str">
        <f ca="1"/>
        <v>Acct  4 - Marcus</v>
      </c>
    </row>
    <row r="2847" spans="1:4" x14ac:dyDescent="0.25">
      <c r="A2847" t="str">
        <f ca="1"/>
        <v>Sony</v>
      </c>
      <c r="B2847" s="8">
        <f ca="1"/>
        <v>46576</v>
      </c>
      <c r="C2847" s="107">
        <f ca="1"/>
        <v>114.43</v>
      </c>
      <c r="D2847" t="str">
        <f ca="1"/>
        <v>Acct  4 - Marcus</v>
      </c>
    </row>
    <row r="2848" spans="1:4" x14ac:dyDescent="0.25">
      <c r="A2848" t="str">
        <f ca="1"/>
        <v>Phone Insurance</v>
      </c>
      <c r="B2848" s="8">
        <f ca="1"/>
        <v>46576</v>
      </c>
      <c r="C2848" s="107">
        <f ca="1"/>
        <v>114.43</v>
      </c>
      <c r="D2848" t="str">
        <f ca="1"/>
        <v>Acct  4 - Marcus</v>
      </c>
    </row>
    <row r="2849" spans="1:4" x14ac:dyDescent="0.25">
      <c r="A2849" t="str">
        <f ca="1"/>
        <v>Amazon</v>
      </c>
      <c r="B2849" s="8">
        <f ca="1"/>
        <v>46577</v>
      </c>
      <c r="C2849" s="107">
        <f ca="1"/>
        <v>114.43</v>
      </c>
      <c r="D2849" t="str">
        <f ca="1"/>
        <v>Acct  4 - Marcus</v>
      </c>
    </row>
    <row r="2850" spans="1:4" x14ac:dyDescent="0.25">
      <c r="A2850" t="str">
        <f ca="1"/>
        <v>Viso Go</v>
      </c>
      <c r="B2850" s="8">
        <f ca="1"/>
        <v>46579</v>
      </c>
      <c r="C2850" s="107">
        <f ca="1"/>
        <v>114.43</v>
      </c>
      <c r="D2850" t="str">
        <f ca="1"/>
        <v>Acct  4 - Marcus</v>
      </c>
    </row>
    <row r="2851" spans="1:4" x14ac:dyDescent="0.25">
      <c r="A2851" t="str">
        <f ca="1"/>
        <v>Paycheck</v>
      </c>
      <c r="B2851" s="8">
        <f ca="1"/>
        <v>46584</v>
      </c>
      <c r="C2851" s="107">
        <f ca="1"/>
        <v>114.43</v>
      </c>
      <c r="D2851" t="str">
        <f ca="1"/>
        <v>Acct  4 - Marcus</v>
      </c>
    </row>
    <row r="2852" spans="1:4" x14ac:dyDescent="0.25">
      <c r="A2852" t="str">
        <f ca="1"/>
        <v>Ameritas</v>
      </c>
      <c r="B2852" s="8">
        <f ca="1"/>
        <v>46584</v>
      </c>
      <c r="C2852" s="107">
        <f ca="1"/>
        <v>114.43</v>
      </c>
      <c r="D2852" t="str">
        <f ca="1"/>
        <v>Acct  4 - Marcus</v>
      </c>
    </row>
    <row r="2853" spans="1:4" x14ac:dyDescent="0.25">
      <c r="A2853" t="str">
        <f ca="1"/>
        <v>Motorcycle</v>
      </c>
      <c r="B2853" s="8">
        <f ca="1"/>
        <v>46584</v>
      </c>
      <c r="C2853" s="107">
        <f ca="1"/>
        <v>114.43</v>
      </c>
      <c r="D2853" t="str">
        <f ca="1"/>
        <v>Acct  4 - Marcus</v>
      </c>
    </row>
    <row r="2854" spans="1:4" x14ac:dyDescent="0.25">
      <c r="A2854" t="str">
        <f ca="1"/>
        <v>Groceries</v>
      </c>
      <c r="B2854" s="8">
        <f ca="1"/>
        <v>46585</v>
      </c>
      <c r="C2854" s="107">
        <f ca="1"/>
        <v>114.43</v>
      </c>
      <c r="D2854" t="str">
        <f ca="1"/>
        <v>Acct  4 - Marcus</v>
      </c>
    </row>
    <row r="2855" spans="1:4" x14ac:dyDescent="0.25">
      <c r="A2855" t="str">
        <f ca="1"/>
        <v>Food &amp; Drinks</v>
      </c>
      <c r="B2855" s="8">
        <f ca="1"/>
        <v>46585</v>
      </c>
      <c r="C2855" s="107">
        <f ca="1"/>
        <v>114.43</v>
      </c>
      <c r="D2855" t="str">
        <f ca="1"/>
        <v>Acct  4 - Marcus</v>
      </c>
    </row>
    <row r="2856" spans="1:4" x14ac:dyDescent="0.25">
      <c r="A2856" t="str">
        <f ca="1"/>
        <v>Netflix</v>
      </c>
      <c r="B2856" s="8">
        <f ca="1"/>
        <v>46588</v>
      </c>
      <c r="C2856" s="107">
        <f ca="1"/>
        <v>114.43</v>
      </c>
      <c r="D2856" t="str">
        <f ca="1"/>
        <v>Acct  4 - Marcus</v>
      </c>
    </row>
    <row r="2857" spans="1:4" x14ac:dyDescent="0.25">
      <c r="A2857" t="str">
        <f ca="1"/>
        <v>Renters</v>
      </c>
      <c r="B2857" s="8">
        <f ca="1"/>
        <v>46589</v>
      </c>
      <c r="C2857" s="107">
        <f ca="1"/>
        <v>114.43</v>
      </c>
      <c r="D2857" t="str">
        <f ca="1"/>
        <v>Acct  4 - Marcus</v>
      </c>
    </row>
    <row r="2858" spans="1:4" x14ac:dyDescent="0.25">
      <c r="A2858" t="str">
        <f ca="1"/>
        <v>Cese Transfer</v>
      </c>
      <c r="B2858" s="8">
        <f ca="1"/>
        <v>46593</v>
      </c>
      <c r="C2858" s="107">
        <f ca="1"/>
        <v>114.43</v>
      </c>
      <c r="D2858" t="str">
        <f ca="1"/>
        <v>Acct  4 - Marcus</v>
      </c>
    </row>
    <row r="2859" spans="1:4" x14ac:dyDescent="0.25">
      <c r="A2859" t="str">
        <f ca="1"/>
        <v>Internet</v>
      </c>
      <c r="B2859" s="8">
        <f ca="1"/>
        <v>46594</v>
      </c>
      <c r="C2859" s="107">
        <f ca="1"/>
        <v>114.43</v>
      </c>
      <c r="D2859" t="str">
        <f ca="1"/>
        <v>Acct  4 - Marcus</v>
      </c>
    </row>
    <row r="2860" spans="1:4" x14ac:dyDescent="0.25">
      <c r="A2860" t="str">
        <f ca="1"/>
        <v>Windsurf</v>
      </c>
      <c r="B2860" s="8">
        <f ca="1"/>
        <v>46594</v>
      </c>
      <c r="C2860" s="107">
        <f ca="1"/>
        <v>114.43</v>
      </c>
      <c r="D2860" t="str">
        <f ca="1"/>
        <v>Acct  4 - Marcus</v>
      </c>
    </row>
    <row r="2861" spans="1:4" x14ac:dyDescent="0.25">
      <c r="A2861" t="str">
        <f ca="1"/>
        <v>Tidal</v>
      </c>
      <c r="B2861" s="8">
        <f ca="1"/>
        <v>46595</v>
      </c>
      <c r="C2861" s="107">
        <f ca="1"/>
        <v>114.43</v>
      </c>
      <c r="D2861" t="str">
        <f ca="1"/>
        <v>Acct  4 - Marcus</v>
      </c>
    </row>
    <row r="2862" spans="1:4" x14ac:dyDescent="0.25">
      <c r="A2862" t="str">
        <f ca="1"/>
        <v>Costco Citi</v>
      </c>
      <c r="B2862" s="8">
        <f ca="1"/>
        <v>46596</v>
      </c>
      <c r="C2862" s="107">
        <f ca="1"/>
        <v>114.43</v>
      </c>
      <c r="D2862" t="str">
        <f ca="1"/>
        <v>Acct  4 - Marcus</v>
      </c>
    </row>
    <row r="2863" spans="1:4" x14ac:dyDescent="0.25">
      <c r="A2863" t="str">
        <f ca="1"/>
        <v>Kulo Transfer</v>
      </c>
      <c r="B2863" s="8">
        <f ca="1"/>
        <v>46596</v>
      </c>
      <c r="C2863" s="107">
        <f ca="1"/>
        <v>114.43</v>
      </c>
      <c r="D2863" t="str">
        <f ca="1"/>
        <v>Acct  4 - Marcus</v>
      </c>
    </row>
    <row r="2864" spans="1:4" x14ac:dyDescent="0.25">
      <c r="A2864" t="str">
        <f ca="1"/>
        <v>Kulo SDGE</v>
      </c>
      <c r="B2864" s="8">
        <f ca="1"/>
        <v>46596</v>
      </c>
      <c r="C2864" s="107">
        <f ca="1"/>
        <v>114.43</v>
      </c>
      <c r="D2864" t="str">
        <f ca="1"/>
        <v>Acct  4 - Marcus</v>
      </c>
    </row>
    <row r="2865" spans="1:4" x14ac:dyDescent="0.25">
      <c r="A2865" t="str">
        <f ca="1"/>
        <v>SDGE</v>
      </c>
      <c r="B2865" s="8">
        <f ca="1"/>
        <v>46596</v>
      </c>
      <c r="C2865" s="107">
        <f ca="1"/>
        <v>114.43</v>
      </c>
      <c r="D2865" t="str">
        <f ca="1"/>
        <v>Acct  4 - Marcus</v>
      </c>
    </row>
    <row r="2866" spans="1:4" x14ac:dyDescent="0.25">
      <c r="A2866" t="str">
        <f ca="1"/>
        <v>Prime Ad-Free</v>
      </c>
      <c r="B2866" s="8">
        <f ca="1"/>
        <v>46596</v>
      </c>
      <c r="C2866" s="107">
        <f ca="1"/>
        <v>114.43</v>
      </c>
      <c r="D2866" t="str">
        <f ca="1"/>
        <v>Acct  4 - Marcus</v>
      </c>
    </row>
    <row r="2867" spans="1:4" x14ac:dyDescent="0.25">
      <c r="A2867" t="str">
        <f ca="1"/>
        <v>Paycheck</v>
      </c>
      <c r="B2867" s="8">
        <f ca="1"/>
        <v>46598</v>
      </c>
      <c r="C2867" s="107">
        <f ca="1"/>
        <v>114.43</v>
      </c>
      <c r="D2867" t="str">
        <f ca="1"/>
        <v>Acct  4 - Marcus</v>
      </c>
    </row>
    <row r="2868" spans="1:4" x14ac:dyDescent="0.25">
      <c r="A2868" t="str">
        <f ca="1"/>
        <v>Ameritas</v>
      </c>
      <c r="B2868" s="8">
        <f ca="1"/>
        <v>46598</v>
      </c>
      <c r="C2868" s="107">
        <f ca="1"/>
        <v>114.43</v>
      </c>
      <c r="D2868" t="str">
        <f ca="1"/>
        <v>Acct  4 - Marcus</v>
      </c>
    </row>
    <row r="2869" spans="1:4" x14ac:dyDescent="0.25">
      <c r="A2869" t="str">
        <f ca="1"/>
        <v>Groceries</v>
      </c>
      <c r="B2869" s="8">
        <f ca="1"/>
        <v>46599</v>
      </c>
      <c r="C2869" s="107">
        <f ca="1"/>
        <v>114.43</v>
      </c>
      <c r="D2869" t="str">
        <f ca="1"/>
        <v>Acct  4 - Marcus</v>
      </c>
    </row>
    <row r="2870" spans="1:4" x14ac:dyDescent="0.25">
      <c r="A2870" t="str">
        <f ca="1"/>
        <v>Food &amp; Drinks</v>
      </c>
      <c r="B2870" s="8">
        <f ca="1"/>
        <v>46599</v>
      </c>
      <c r="C2870" s="107">
        <f ca="1"/>
        <v>114.43</v>
      </c>
      <c r="D2870" t="str">
        <f ca="1"/>
        <v>Acct  4 - Marcus</v>
      </c>
    </row>
    <row r="2871" spans="1:4" x14ac:dyDescent="0.25">
      <c r="A2871" t="str">
        <f ca="1"/>
        <v>Disability</v>
      </c>
      <c r="B2871" s="8">
        <f ca="1"/>
        <v>46600</v>
      </c>
      <c r="C2871" s="107">
        <f ca="1"/>
        <v>114.43</v>
      </c>
      <c r="D2871" t="str">
        <f ca="1"/>
        <v>Acct  4 - Marcus</v>
      </c>
    </row>
    <row r="2872" spans="1:4" x14ac:dyDescent="0.25">
      <c r="A2872" t="str">
        <f ca="1"/>
        <v>Kulo Rent</v>
      </c>
      <c r="B2872" s="8">
        <f ca="1"/>
        <v>46600</v>
      </c>
      <c r="C2872" s="107">
        <f ca="1"/>
        <v>114.43</v>
      </c>
      <c r="D2872" t="str">
        <f ca="1"/>
        <v>Acct  4 - Marcus</v>
      </c>
    </row>
    <row r="2873" spans="1:4" x14ac:dyDescent="0.25">
      <c r="A2873" t="str">
        <f ca="1"/>
        <v>Rent</v>
      </c>
      <c r="B2873" s="8">
        <f ca="1"/>
        <v>46600</v>
      </c>
      <c r="C2873" s="107">
        <f ca="1"/>
        <v>114.43</v>
      </c>
      <c r="D2873" t="str">
        <f ca="1"/>
        <v>Acct  4 - Marcus</v>
      </c>
    </row>
    <row r="2874" spans="1:4" x14ac:dyDescent="0.25">
      <c r="A2874" t="str">
        <f ca="1"/>
        <v>Visa Platinum</v>
      </c>
      <c r="B2874" s="8">
        <f ca="1"/>
        <v>46602</v>
      </c>
      <c r="C2874" s="107">
        <f ca="1"/>
        <v>114.43</v>
      </c>
      <c r="D2874" t="str">
        <f ca="1"/>
        <v>Acct  4 - Marcus</v>
      </c>
    </row>
    <row r="2875" spans="1:4" x14ac:dyDescent="0.25">
      <c r="A2875" t="str">
        <f ca="1"/>
        <v>Kulo Internet</v>
      </c>
      <c r="B2875" s="8">
        <f ca="1"/>
        <v>46604</v>
      </c>
      <c r="C2875" s="107">
        <f ca="1"/>
        <v>114.43</v>
      </c>
      <c r="D2875" t="str">
        <f ca="1"/>
        <v>Acct  4 - Marcus</v>
      </c>
    </row>
    <row r="2876" spans="1:4" x14ac:dyDescent="0.25">
      <c r="A2876" t="str">
        <f ca="1"/>
        <v>Cese Phone</v>
      </c>
      <c r="B2876" s="8">
        <f ca="1"/>
        <v>46604</v>
      </c>
      <c r="C2876" s="107">
        <f ca="1"/>
        <v>114.43</v>
      </c>
      <c r="D2876" t="str">
        <f ca="1"/>
        <v>Acct  4 - Marcus</v>
      </c>
    </row>
    <row r="2877" spans="1:4" x14ac:dyDescent="0.25">
      <c r="A2877" t="str">
        <f ca="1"/>
        <v>Phone</v>
      </c>
      <c r="B2877" s="8">
        <f ca="1"/>
        <v>46604</v>
      </c>
      <c r="C2877" s="107">
        <f ca="1"/>
        <v>114.43</v>
      </c>
      <c r="D2877" t="str">
        <f ca="1"/>
        <v>Acct  4 - Marcus</v>
      </c>
    </row>
    <row r="2878" spans="1:4" x14ac:dyDescent="0.25">
      <c r="A2878" t="str">
        <f ca="1"/>
        <v>Sony</v>
      </c>
      <c r="B2878" s="8">
        <f ca="1"/>
        <v>46607</v>
      </c>
      <c r="C2878" s="107">
        <f ca="1"/>
        <v>114.43</v>
      </c>
      <c r="D2878" t="str">
        <f ca="1"/>
        <v>Acct  4 - Marcus</v>
      </c>
    </row>
    <row r="2879" spans="1:4" x14ac:dyDescent="0.25">
      <c r="A2879" t="str">
        <f ca="1"/>
        <v>Phone Insurance</v>
      </c>
      <c r="B2879" s="8">
        <f ca="1"/>
        <v>46607</v>
      </c>
      <c r="C2879" s="107">
        <f ca="1"/>
        <v>114.43</v>
      </c>
      <c r="D2879" t="str">
        <f ca="1"/>
        <v>Acct  4 - Marcus</v>
      </c>
    </row>
    <row r="2880" spans="1:4" x14ac:dyDescent="0.25">
      <c r="A2880" t="str">
        <f ca="1"/>
        <v>Amazon</v>
      </c>
      <c r="B2880" s="8">
        <f ca="1"/>
        <v>46608</v>
      </c>
      <c r="C2880" s="107">
        <f ca="1"/>
        <v>114.43</v>
      </c>
      <c r="D2880" t="str">
        <f ca="1"/>
        <v>Acct  4 - Marcus</v>
      </c>
    </row>
    <row r="2881" spans="1:4" x14ac:dyDescent="0.25">
      <c r="A2881" t="str">
        <f ca="1"/>
        <v>Viso Go</v>
      </c>
      <c r="B2881" s="8">
        <f ca="1"/>
        <v>46610</v>
      </c>
      <c r="C2881" s="107">
        <f ca="1"/>
        <v>114.43</v>
      </c>
      <c r="D2881" t="str">
        <f ca="1"/>
        <v>Acct  4 - Marcus</v>
      </c>
    </row>
    <row r="2882" spans="1:4" x14ac:dyDescent="0.25">
      <c r="A2882" t="str">
        <f ca="1"/>
        <v>Paycheck</v>
      </c>
      <c r="B2882" s="8">
        <f ca="1"/>
        <v>46612</v>
      </c>
      <c r="C2882" s="107">
        <f ca="1"/>
        <v>114.43</v>
      </c>
      <c r="D2882" t="str">
        <f ca="1"/>
        <v>Acct  4 - Marcus</v>
      </c>
    </row>
    <row r="2883" spans="1:4" x14ac:dyDescent="0.25">
      <c r="A2883" t="str">
        <f ca="1"/>
        <v>Ameritas</v>
      </c>
      <c r="B2883" s="8">
        <f ca="1"/>
        <v>46612</v>
      </c>
      <c r="C2883" s="107">
        <f ca="1"/>
        <v>114.43</v>
      </c>
      <c r="D2883" t="str">
        <f ca="1"/>
        <v>Acct  4 - Marcus</v>
      </c>
    </row>
    <row r="2884" spans="1:4" x14ac:dyDescent="0.25">
      <c r="A2884" t="str">
        <f ca="1"/>
        <v>Groceries</v>
      </c>
      <c r="B2884" s="8">
        <f ca="1"/>
        <v>46613</v>
      </c>
      <c r="C2884" s="107">
        <f ca="1"/>
        <v>114.43</v>
      </c>
      <c r="D2884" t="str">
        <f ca="1"/>
        <v>Acct  4 - Marcus</v>
      </c>
    </row>
    <row r="2885" spans="1:4" x14ac:dyDescent="0.25">
      <c r="A2885" t="str">
        <f ca="1"/>
        <v>Food &amp; Drinks</v>
      </c>
      <c r="B2885" s="8">
        <f ca="1"/>
        <v>46613</v>
      </c>
      <c r="C2885" s="107">
        <f ca="1"/>
        <v>114.43</v>
      </c>
      <c r="D2885" t="str">
        <f ca="1"/>
        <v>Acct  4 - Marcus</v>
      </c>
    </row>
    <row r="2886" spans="1:4" x14ac:dyDescent="0.25">
      <c r="A2886" t="str">
        <f ca="1"/>
        <v>Motorcycle</v>
      </c>
      <c r="B2886" s="8">
        <f ca="1"/>
        <v>46615</v>
      </c>
      <c r="C2886" s="107">
        <f ca="1"/>
        <v>114.43</v>
      </c>
      <c r="D2886" t="str">
        <f ca="1"/>
        <v>Acct  4 - Marcus</v>
      </c>
    </row>
    <row r="2887" spans="1:4" x14ac:dyDescent="0.25">
      <c r="A2887" t="str">
        <f ca="1"/>
        <v>Netflix</v>
      </c>
      <c r="B2887" s="8">
        <f ca="1"/>
        <v>46619</v>
      </c>
      <c r="C2887" s="107">
        <f ca="1"/>
        <v>114.43</v>
      </c>
      <c r="D2887" t="str">
        <f ca="1"/>
        <v>Acct  4 - Marcus</v>
      </c>
    </row>
    <row r="2888" spans="1:4" x14ac:dyDescent="0.25">
      <c r="A2888" t="str">
        <f ca="1"/>
        <v>Renters</v>
      </c>
      <c r="B2888" s="8">
        <f ca="1"/>
        <v>46620</v>
      </c>
      <c r="C2888" s="107">
        <f ca="1"/>
        <v>114.43</v>
      </c>
      <c r="D2888" t="str">
        <f ca="1"/>
        <v>Acct  4 - Marcus</v>
      </c>
    </row>
    <row r="2889" spans="1:4" x14ac:dyDescent="0.25">
      <c r="A2889" t="str">
        <f ca="1"/>
        <v>Cese Transfer</v>
      </c>
      <c r="B2889" s="8">
        <f ca="1"/>
        <v>46624</v>
      </c>
      <c r="C2889" s="107">
        <f ca="1"/>
        <v>114.43</v>
      </c>
      <c r="D2889" t="str">
        <f ca="1"/>
        <v>Acct  4 - Marcus</v>
      </c>
    </row>
    <row r="2890" spans="1:4" x14ac:dyDescent="0.25">
      <c r="A2890" t="str">
        <f ca="1"/>
        <v>Internet</v>
      </c>
      <c r="B2890" s="8">
        <f ca="1"/>
        <v>46625</v>
      </c>
      <c r="C2890" s="107">
        <f ca="1"/>
        <v>114.43</v>
      </c>
      <c r="D2890" t="str">
        <f ca="1"/>
        <v>Acct  4 - Marcus</v>
      </c>
    </row>
    <row r="2891" spans="1:4" x14ac:dyDescent="0.25">
      <c r="A2891" t="str">
        <f ca="1"/>
        <v>Windsurf</v>
      </c>
      <c r="B2891" s="8">
        <f ca="1"/>
        <v>46625</v>
      </c>
      <c r="C2891" s="107">
        <f ca="1"/>
        <v>114.43</v>
      </c>
      <c r="D2891" t="str">
        <f ca="1"/>
        <v>Acct  4 - Marcus</v>
      </c>
    </row>
    <row r="2892" spans="1:4" x14ac:dyDescent="0.25">
      <c r="A2892" t="str">
        <f ca="1"/>
        <v>Paycheck</v>
      </c>
      <c r="B2892" s="8">
        <f ca="1"/>
        <v>46626</v>
      </c>
      <c r="C2892" s="107">
        <f ca="1"/>
        <v>114.43</v>
      </c>
      <c r="D2892" t="str">
        <f ca="1"/>
        <v>Acct  4 - Marcus</v>
      </c>
    </row>
    <row r="2893" spans="1:4" x14ac:dyDescent="0.25">
      <c r="A2893" t="str">
        <f ca="1"/>
        <v>Ameritas</v>
      </c>
      <c r="B2893" s="8">
        <f ca="1"/>
        <v>46626</v>
      </c>
      <c r="C2893" s="107">
        <f ca="1"/>
        <v>114.43</v>
      </c>
      <c r="D2893" t="str">
        <f ca="1"/>
        <v>Acct  4 - Marcus</v>
      </c>
    </row>
    <row r="2894" spans="1:4" x14ac:dyDescent="0.25">
      <c r="A2894" t="str">
        <f ca="1"/>
        <v>Tidal</v>
      </c>
      <c r="B2894" s="8">
        <f ca="1"/>
        <v>46626</v>
      </c>
      <c r="C2894" s="107">
        <f ca="1"/>
        <v>114.43</v>
      </c>
      <c r="D2894" t="str">
        <f ca="1"/>
        <v>Acct  4 - Marcus</v>
      </c>
    </row>
    <row r="2895" spans="1:4" x14ac:dyDescent="0.25">
      <c r="A2895" t="str">
        <f ca="1"/>
        <v>Costco Citi</v>
      </c>
      <c r="B2895" s="8">
        <f ca="1"/>
        <v>46627</v>
      </c>
      <c r="C2895" s="107">
        <f ca="1"/>
        <v>114.43</v>
      </c>
      <c r="D2895" t="str">
        <f ca="1"/>
        <v>Acct  4 - Marcus</v>
      </c>
    </row>
    <row r="2896" spans="1:4" x14ac:dyDescent="0.25">
      <c r="A2896" t="str">
        <f ca="1"/>
        <v>Kulo Transfer</v>
      </c>
      <c r="B2896" s="8">
        <f ca="1"/>
        <v>46627</v>
      </c>
      <c r="C2896" s="107">
        <f ca="1"/>
        <v>114.43</v>
      </c>
      <c r="D2896" t="str">
        <f ca="1"/>
        <v>Acct  4 - Marcus</v>
      </c>
    </row>
    <row r="2897" spans="1:4" x14ac:dyDescent="0.25">
      <c r="A2897" t="str">
        <f ca="1"/>
        <v>Kulo SDGE</v>
      </c>
      <c r="B2897" s="8">
        <f ca="1"/>
        <v>46627</v>
      </c>
      <c r="C2897" s="107">
        <f ca="1"/>
        <v>114.43</v>
      </c>
      <c r="D2897" t="str">
        <f ca="1"/>
        <v>Acct  4 - Marcus</v>
      </c>
    </row>
    <row r="2898" spans="1:4" x14ac:dyDescent="0.25">
      <c r="A2898" t="str">
        <f ca="1"/>
        <v>Groceries</v>
      </c>
      <c r="B2898" s="8">
        <f ca="1"/>
        <v>46627</v>
      </c>
      <c r="C2898" s="107">
        <f ca="1"/>
        <v>114.43</v>
      </c>
      <c r="D2898" t="str">
        <f ca="1"/>
        <v>Acct  4 - Marcus</v>
      </c>
    </row>
    <row r="2899" spans="1:4" x14ac:dyDescent="0.25">
      <c r="A2899" t="str">
        <f ca="1"/>
        <v>Food &amp; Drinks</v>
      </c>
      <c r="B2899" s="8">
        <f ca="1"/>
        <v>46627</v>
      </c>
      <c r="C2899" s="107">
        <f ca="1"/>
        <v>114.43</v>
      </c>
      <c r="D2899" t="str">
        <f ca="1"/>
        <v>Acct  4 - Marcus</v>
      </c>
    </row>
    <row r="2900" spans="1:4" x14ac:dyDescent="0.25">
      <c r="A2900" t="str">
        <f ca="1"/>
        <v>SDGE</v>
      </c>
      <c r="B2900" s="8">
        <f ca="1"/>
        <v>46627</v>
      </c>
      <c r="C2900" s="107">
        <f ca="1"/>
        <v>114.43</v>
      </c>
      <c r="D2900" t="str">
        <f ca="1"/>
        <v>Acct  4 - Marcus</v>
      </c>
    </row>
    <row r="2901" spans="1:4" x14ac:dyDescent="0.25">
      <c r="A2901" t="str">
        <f ca="1"/>
        <v>Prime Ad-Free</v>
      </c>
      <c r="B2901" s="8">
        <f ca="1"/>
        <v>46627</v>
      </c>
      <c r="C2901" s="107">
        <f ca="1"/>
        <v>114.43</v>
      </c>
      <c r="D2901" t="str">
        <f ca="1"/>
        <v>Acct  4 - Marcus</v>
      </c>
    </row>
    <row r="2902" spans="1:4" x14ac:dyDescent="0.25">
      <c r="A2902" t="str">
        <f ca="1"/>
        <v>Disability</v>
      </c>
      <c r="B2902" s="8">
        <f ca="1"/>
        <v>46631</v>
      </c>
      <c r="C2902" s="107">
        <f ca="1"/>
        <v>114.43</v>
      </c>
      <c r="D2902" t="str">
        <f ca="1"/>
        <v>Acct  4 - Marcus</v>
      </c>
    </row>
    <row r="2903" spans="1:4" x14ac:dyDescent="0.25">
      <c r="A2903" t="str">
        <f ca="1"/>
        <v>Kulo Rent</v>
      </c>
      <c r="B2903" s="8">
        <f ca="1"/>
        <v>46631</v>
      </c>
      <c r="C2903" s="107">
        <f ca="1"/>
        <v>114.43</v>
      </c>
      <c r="D2903" t="str">
        <f ca="1"/>
        <v>Acct  4 - Marcus</v>
      </c>
    </row>
    <row r="2904" spans="1:4" x14ac:dyDescent="0.25">
      <c r="A2904" t="str">
        <f ca="1"/>
        <v>Rent</v>
      </c>
      <c r="B2904" s="8">
        <f ca="1"/>
        <v>46631</v>
      </c>
      <c r="C2904" s="107">
        <f ca="1"/>
        <v>114.43</v>
      </c>
      <c r="D2904" t="str">
        <f ca="1"/>
        <v>Acct  4 - Marcus</v>
      </c>
    </row>
    <row r="2905" spans="1:4" x14ac:dyDescent="0.25">
      <c r="A2905" t="str">
        <f ca="1"/>
        <v>Visa Platinum</v>
      </c>
      <c r="B2905" s="8">
        <f ca="1"/>
        <v>46633</v>
      </c>
      <c r="C2905" s="107">
        <f ca="1"/>
        <v>114.43</v>
      </c>
      <c r="D2905" t="str">
        <f ca="1"/>
        <v>Acct  4 - Marcus</v>
      </c>
    </row>
    <row r="2906" spans="1:4" x14ac:dyDescent="0.25">
      <c r="A2906" t="str">
        <f ca="1"/>
        <v>Kulo Internet</v>
      </c>
      <c r="B2906" s="8">
        <f ca="1"/>
        <v>46635</v>
      </c>
      <c r="C2906" s="107">
        <f ca="1"/>
        <v>114.43</v>
      </c>
      <c r="D2906" t="str">
        <f ca="1"/>
        <v>Acct  4 - Marcus</v>
      </c>
    </row>
    <row r="2907" spans="1:4" x14ac:dyDescent="0.25">
      <c r="A2907" t="str">
        <f ca="1"/>
        <v>Cese Phone</v>
      </c>
      <c r="B2907" s="8">
        <f ca="1"/>
        <v>46635</v>
      </c>
      <c r="C2907" s="107">
        <f ca="1"/>
        <v>114.43</v>
      </c>
      <c r="D2907" t="str">
        <f ca="1"/>
        <v>Acct  4 - Marcus</v>
      </c>
    </row>
    <row r="2908" spans="1:4" x14ac:dyDescent="0.25">
      <c r="A2908" t="str">
        <f ca="1"/>
        <v>Phone</v>
      </c>
      <c r="B2908" s="8">
        <f ca="1"/>
        <v>46635</v>
      </c>
      <c r="C2908" s="107">
        <f ca="1"/>
        <v>114.43</v>
      </c>
      <c r="D2908" t="str">
        <f ca="1"/>
        <v>Acct  4 - Marcus</v>
      </c>
    </row>
    <row r="2909" spans="1:4" x14ac:dyDescent="0.25">
      <c r="A2909" t="str">
        <f ca="1"/>
        <v>Sony</v>
      </c>
      <c r="B2909" s="8">
        <f ca="1"/>
        <v>46638</v>
      </c>
      <c r="C2909" s="107">
        <f ca="1"/>
        <v>114.43</v>
      </c>
      <c r="D2909" t="str">
        <f ca="1"/>
        <v>Acct  4 - Marcus</v>
      </c>
    </row>
    <row r="2910" spans="1:4" x14ac:dyDescent="0.25">
      <c r="A2910" t="str">
        <f ca="1"/>
        <v>Phone Insurance</v>
      </c>
      <c r="B2910" s="8">
        <f ca="1"/>
        <v>46638</v>
      </c>
      <c r="C2910" s="107">
        <f ca="1"/>
        <v>114.43</v>
      </c>
      <c r="D2910" t="str">
        <f ca="1"/>
        <v>Acct  4 - Marcus</v>
      </c>
    </row>
    <row r="2911" spans="1:4" x14ac:dyDescent="0.25">
      <c r="A2911" t="str">
        <f ca="1"/>
        <v>Amazon</v>
      </c>
      <c r="B2911" s="8">
        <f ca="1"/>
        <v>46639</v>
      </c>
      <c r="C2911" s="107">
        <f ca="1"/>
        <v>114.43</v>
      </c>
      <c r="D2911" t="str">
        <f ca="1"/>
        <v>Acct  4 - Marcus</v>
      </c>
    </row>
    <row r="2912" spans="1:4" x14ac:dyDescent="0.25">
      <c r="A2912" t="str">
        <f ca="1"/>
        <v>Paycheck</v>
      </c>
      <c r="B2912" s="8">
        <f ca="1"/>
        <v>46640</v>
      </c>
      <c r="C2912" s="107">
        <f ca="1"/>
        <v>114.43</v>
      </c>
      <c r="D2912" t="str">
        <f ca="1"/>
        <v>Acct  4 - Marcus</v>
      </c>
    </row>
    <row r="2913" spans="1:4" x14ac:dyDescent="0.25">
      <c r="A2913" t="str">
        <f ca="1"/>
        <v>Ameritas</v>
      </c>
      <c r="B2913" s="8">
        <f ca="1"/>
        <v>46640</v>
      </c>
      <c r="C2913" s="107">
        <f ca="1"/>
        <v>114.43</v>
      </c>
      <c r="D2913" t="str">
        <f ca="1"/>
        <v>Acct  4 - Marcus</v>
      </c>
    </row>
    <row r="2914" spans="1:4" x14ac:dyDescent="0.25">
      <c r="A2914" t="str">
        <f ca="1"/>
        <v>Viso Go</v>
      </c>
      <c r="B2914" s="8">
        <f ca="1"/>
        <v>46641</v>
      </c>
      <c r="C2914" s="107">
        <f ca="1"/>
        <v>114.43</v>
      </c>
      <c r="D2914" t="str">
        <f ca="1"/>
        <v>Acct  4 - Marcus</v>
      </c>
    </row>
    <row r="2915" spans="1:4" x14ac:dyDescent="0.25">
      <c r="A2915" t="str">
        <f ca="1"/>
        <v>Groceries</v>
      </c>
      <c r="B2915" s="8">
        <f ca="1"/>
        <v>46641</v>
      </c>
      <c r="C2915" s="107">
        <f ca="1"/>
        <v>114.43</v>
      </c>
      <c r="D2915" t="str">
        <f ca="1"/>
        <v>Acct  4 - Marcus</v>
      </c>
    </row>
    <row r="2916" spans="1:4" x14ac:dyDescent="0.25">
      <c r="A2916" t="str">
        <f ca="1"/>
        <v>Food &amp; Drinks</v>
      </c>
      <c r="B2916" s="8">
        <f ca="1"/>
        <v>46641</v>
      </c>
      <c r="C2916" s="107">
        <f ca="1"/>
        <v>114.43</v>
      </c>
      <c r="D2916" t="str">
        <f ca="1"/>
        <v>Acct  4 - Marcus</v>
      </c>
    </row>
    <row r="2917" spans="1:4" x14ac:dyDescent="0.25">
      <c r="A2917" t="str">
        <f ca="1"/>
        <v>Motorcycle</v>
      </c>
      <c r="B2917" s="8">
        <f ca="1"/>
        <v>46646</v>
      </c>
      <c r="C2917" s="107">
        <f ca="1"/>
        <v>114.43</v>
      </c>
      <c r="D2917" t="str">
        <f ca="1"/>
        <v>Acct  4 - Marcus</v>
      </c>
    </row>
    <row r="2918" spans="1:4" x14ac:dyDescent="0.25">
      <c r="A2918" t="str">
        <f ca="1"/>
        <v>Netflix</v>
      </c>
      <c r="B2918" s="8">
        <f ca="1"/>
        <v>46650</v>
      </c>
      <c r="C2918" s="107">
        <f ca="1"/>
        <v>114.43</v>
      </c>
      <c r="D2918" t="str">
        <f ca="1"/>
        <v>Acct  4 - Marcus</v>
      </c>
    </row>
    <row r="2919" spans="1:4" x14ac:dyDescent="0.25">
      <c r="A2919" t="str">
        <f ca="1"/>
        <v>Renters</v>
      </c>
      <c r="B2919" s="8">
        <f ca="1"/>
        <v>46651</v>
      </c>
      <c r="C2919" s="107">
        <f ca="1"/>
        <v>114.43</v>
      </c>
      <c r="D2919" t="str">
        <f ca="1"/>
        <v>Acct  4 - Marcus</v>
      </c>
    </row>
    <row r="2920" spans="1:4" x14ac:dyDescent="0.25">
      <c r="A2920" t="str">
        <f ca="1"/>
        <v>Paycheck</v>
      </c>
      <c r="B2920" s="8">
        <f ca="1"/>
        <v>46654</v>
      </c>
      <c r="C2920" s="107">
        <f ca="1"/>
        <v>114.43</v>
      </c>
      <c r="D2920" t="str">
        <f ca="1"/>
        <v>Acct  4 - Marcus</v>
      </c>
    </row>
    <row r="2921" spans="1:4" x14ac:dyDescent="0.25">
      <c r="A2921" t="str">
        <f ca="1"/>
        <v>Ameritas</v>
      </c>
      <c r="B2921" s="8">
        <f ca="1"/>
        <v>46654</v>
      </c>
      <c r="C2921" s="107">
        <f ca="1"/>
        <v>114.43</v>
      </c>
      <c r="D2921" t="str">
        <f ca="1"/>
        <v>Acct  4 - Marcus</v>
      </c>
    </row>
    <row r="2922" spans="1:4" x14ac:dyDescent="0.25">
      <c r="A2922" t="str">
        <f ca="1"/>
        <v>Cese Transfer</v>
      </c>
      <c r="B2922" s="8">
        <f ca="1"/>
        <v>46655</v>
      </c>
      <c r="C2922" s="107">
        <f ca="1"/>
        <v>114.43</v>
      </c>
      <c r="D2922" t="str">
        <f ca="1"/>
        <v>Acct  4 - Marcus</v>
      </c>
    </row>
    <row r="2923" spans="1:4" x14ac:dyDescent="0.25">
      <c r="A2923" t="str">
        <f ca="1"/>
        <v>Groceries</v>
      </c>
      <c r="B2923" s="8">
        <f ca="1"/>
        <v>46655</v>
      </c>
      <c r="C2923" s="107">
        <f ca="1"/>
        <v>114.43</v>
      </c>
      <c r="D2923" t="str">
        <f ca="1"/>
        <v>Acct  4 - Marcus</v>
      </c>
    </row>
    <row r="2924" spans="1:4" x14ac:dyDescent="0.25">
      <c r="A2924" t="str">
        <f ca="1"/>
        <v>Food &amp; Drinks</v>
      </c>
      <c r="B2924" s="8">
        <f ca="1"/>
        <v>46655</v>
      </c>
      <c r="C2924" s="107">
        <f ca="1"/>
        <v>114.43</v>
      </c>
      <c r="D2924" t="str">
        <f ca="1"/>
        <v>Acct  4 - Marcus</v>
      </c>
    </row>
    <row r="2925" spans="1:4" x14ac:dyDescent="0.25">
      <c r="A2925" t="str">
        <f ca="1"/>
        <v>Internet</v>
      </c>
      <c r="B2925" s="8">
        <f ca="1"/>
        <v>46656</v>
      </c>
      <c r="C2925" s="107">
        <f ca="1"/>
        <v>114.43</v>
      </c>
      <c r="D2925" t="str">
        <f ca="1"/>
        <v>Acct  4 - Marcus</v>
      </c>
    </row>
    <row r="2926" spans="1:4" x14ac:dyDescent="0.25">
      <c r="A2926" t="str">
        <f ca="1"/>
        <v>Windsurf</v>
      </c>
      <c r="B2926" s="8">
        <f ca="1"/>
        <v>46656</v>
      </c>
      <c r="C2926" s="107">
        <f ca="1"/>
        <v>114.43</v>
      </c>
      <c r="D2926" t="str">
        <f ca="1"/>
        <v>Acct  4 - Marcus</v>
      </c>
    </row>
    <row r="2927" spans="1:4" x14ac:dyDescent="0.25">
      <c r="A2927" t="str">
        <f ca="1"/>
        <v>Tidal</v>
      </c>
      <c r="B2927" s="8">
        <f ca="1"/>
        <v>46657</v>
      </c>
      <c r="C2927" s="107">
        <f ca="1"/>
        <v>114.43</v>
      </c>
      <c r="D2927" t="str">
        <f ca="1"/>
        <v>Acct  4 - Marcus</v>
      </c>
    </row>
    <row r="2928" spans="1:4" x14ac:dyDescent="0.25">
      <c r="A2928" t="str">
        <f ca="1"/>
        <v>Costco Citi</v>
      </c>
      <c r="B2928" s="8">
        <f ca="1"/>
        <v>46658</v>
      </c>
      <c r="C2928" s="107">
        <f ca="1"/>
        <v>114.43</v>
      </c>
      <c r="D2928" t="str">
        <f ca="1"/>
        <v>Acct  4 - Marcus</v>
      </c>
    </row>
    <row r="2929" spans="1:4" x14ac:dyDescent="0.25">
      <c r="A2929" t="str">
        <f ca="1"/>
        <v>Kulo Transfer</v>
      </c>
      <c r="B2929" s="8">
        <f ca="1"/>
        <v>46658</v>
      </c>
      <c r="C2929" s="107">
        <f ca="1"/>
        <v>114.43</v>
      </c>
      <c r="D2929" t="str">
        <f ca="1"/>
        <v>Acct  4 - Marcus</v>
      </c>
    </row>
    <row r="2930" spans="1:4" x14ac:dyDescent="0.25">
      <c r="A2930" t="str">
        <f ca="1"/>
        <v>Kulo SDGE</v>
      </c>
      <c r="B2930" s="8">
        <f ca="1"/>
        <v>46658</v>
      </c>
      <c r="C2930" s="107">
        <f ca="1"/>
        <v>114.43</v>
      </c>
      <c r="D2930" t="str">
        <f ca="1"/>
        <v>Acct  4 - Marcus</v>
      </c>
    </row>
    <row r="2931" spans="1:4" x14ac:dyDescent="0.25">
      <c r="A2931" t="str">
        <f ca="1"/>
        <v>SDGE</v>
      </c>
      <c r="B2931" s="8">
        <f ca="1"/>
        <v>46658</v>
      </c>
      <c r="C2931" s="107">
        <f ca="1"/>
        <v>114.43</v>
      </c>
      <c r="D2931" t="str">
        <f ca="1"/>
        <v>Acct  4 - Marcus</v>
      </c>
    </row>
    <row r="2932" spans="1:4" x14ac:dyDescent="0.25">
      <c r="A2932" t="str">
        <f ca="1"/>
        <v>Prime Ad-Free</v>
      </c>
      <c r="B2932" s="8">
        <f ca="1"/>
        <v>46658</v>
      </c>
      <c r="C2932" s="107">
        <f ca="1"/>
        <v>114.43</v>
      </c>
      <c r="D2932" t="str">
        <f ca="1"/>
        <v>Acct  4 - Marcus</v>
      </c>
    </row>
    <row r="2933" spans="1:4" x14ac:dyDescent="0.25">
      <c r="A2933" t="str">
        <f ca="1"/>
        <v>Disability</v>
      </c>
      <c r="B2933" s="8">
        <f ca="1"/>
        <v>46661</v>
      </c>
      <c r="C2933" s="107">
        <f ca="1"/>
        <v>114.43</v>
      </c>
      <c r="D2933" t="str">
        <f ca="1"/>
        <v>Acct  4 - Marcus</v>
      </c>
    </row>
    <row r="2934" spans="1:4" x14ac:dyDescent="0.25">
      <c r="A2934" t="str">
        <f ca="1"/>
        <v>Kulo Rent</v>
      </c>
      <c r="B2934" s="8">
        <f ca="1"/>
        <v>46661</v>
      </c>
      <c r="C2934" s="107">
        <f ca="1"/>
        <v>114.43</v>
      </c>
      <c r="D2934" t="str">
        <f ca="1"/>
        <v>Acct  4 - Marcus</v>
      </c>
    </row>
    <row r="2935" spans="1:4" x14ac:dyDescent="0.25">
      <c r="A2935" t="str">
        <f ca="1"/>
        <v>Rent</v>
      </c>
      <c r="B2935" s="8">
        <f ca="1"/>
        <v>46661</v>
      </c>
      <c r="C2935" s="107">
        <f ca="1"/>
        <v>114.43</v>
      </c>
      <c r="D2935" t="str">
        <f ca="1"/>
        <v>Acct  4 - Marcus</v>
      </c>
    </row>
    <row r="2936" spans="1:4" x14ac:dyDescent="0.25">
      <c r="A2936" t="str">
        <f ca="1"/>
        <v>Visa Platinum</v>
      </c>
      <c r="B2936" s="8">
        <f ca="1"/>
        <v>46663</v>
      </c>
      <c r="C2936" s="107">
        <f ca="1"/>
        <v>114.43</v>
      </c>
      <c r="D2936" t="str">
        <f ca="1"/>
        <v>Acct  4 - Marcus</v>
      </c>
    </row>
    <row r="2937" spans="1:4" x14ac:dyDescent="0.25">
      <c r="A2937" t="str">
        <f ca="1"/>
        <v>Kulo Internet</v>
      </c>
      <c r="B2937" s="8">
        <f ca="1"/>
        <v>46665</v>
      </c>
      <c r="C2937" s="107">
        <f ca="1"/>
        <v>114.43</v>
      </c>
      <c r="D2937" t="str">
        <f ca="1"/>
        <v>Acct  4 - Marcus</v>
      </c>
    </row>
    <row r="2938" spans="1:4" x14ac:dyDescent="0.25">
      <c r="A2938" t="str">
        <f ca="1"/>
        <v>Cese Phone</v>
      </c>
      <c r="B2938" s="8">
        <f ca="1"/>
        <v>46665</v>
      </c>
      <c r="C2938" s="107">
        <f ca="1"/>
        <v>114.43</v>
      </c>
      <c r="D2938" t="str">
        <f ca="1"/>
        <v>Acct  4 - Marcus</v>
      </c>
    </row>
    <row r="2939" spans="1:4" x14ac:dyDescent="0.25">
      <c r="A2939" t="str">
        <f ca="1"/>
        <v>Phone</v>
      </c>
      <c r="B2939" s="8">
        <f ca="1"/>
        <v>46665</v>
      </c>
      <c r="C2939" s="107">
        <f ca="1"/>
        <v>114.43</v>
      </c>
      <c r="D2939" t="str">
        <f ca="1"/>
        <v>Acct  4 - Marcus</v>
      </c>
    </row>
    <row r="2940" spans="1:4" x14ac:dyDescent="0.25">
      <c r="A2940" t="str">
        <f ca="1"/>
        <v>Paycheck</v>
      </c>
      <c r="B2940" s="8">
        <f ca="1"/>
        <v>46668</v>
      </c>
      <c r="C2940" s="107">
        <f ca="1"/>
        <v>114.43</v>
      </c>
      <c r="D2940" t="str">
        <f ca="1"/>
        <v>Acct  4 - Marcus</v>
      </c>
    </row>
    <row r="2941" spans="1:4" x14ac:dyDescent="0.25">
      <c r="A2941" t="str">
        <f ca="1"/>
        <v>Ameritas</v>
      </c>
      <c r="B2941" s="8">
        <f ca="1"/>
        <v>46668</v>
      </c>
      <c r="C2941" s="107">
        <f ca="1"/>
        <v>114.43</v>
      </c>
      <c r="D2941" t="str">
        <f ca="1"/>
        <v>Acct  4 - Marcus</v>
      </c>
    </row>
    <row r="2942" spans="1:4" x14ac:dyDescent="0.25">
      <c r="A2942" t="str">
        <f ca="1"/>
        <v>Sony</v>
      </c>
      <c r="B2942" s="8">
        <f ca="1"/>
        <v>46668</v>
      </c>
      <c r="C2942" s="107">
        <f ca="1"/>
        <v>114.43</v>
      </c>
      <c r="D2942" t="str">
        <f ca="1"/>
        <v>Acct  4 - Marcus</v>
      </c>
    </row>
    <row r="2943" spans="1:4" x14ac:dyDescent="0.25">
      <c r="A2943" t="str">
        <f ca="1"/>
        <v>Phone Insurance</v>
      </c>
      <c r="B2943" s="8">
        <f ca="1"/>
        <v>46668</v>
      </c>
      <c r="C2943" s="107">
        <f ca="1"/>
        <v>114.43</v>
      </c>
      <c r="D2943" t="str">
        <f ca="1"/>
        <v>Acct  4 - Marcus</v>
      </c>
    </row>
    <row r="2944" spans="1:4" x14ac:dyDescent="0.25">
      <c r="A2944" t="str">
        <f ca="1"/>
        <v>Groceries</v>
      </c>
      <c r="B2944" s="8">
        <f ca="1"/>
        <v>46669</v>
      </c>
      <c r="C2944" s="107">
        <f ca="1"/>
        <v>114.43</v>
      </c>
      <c r="D2944" t="str">
        <f ca="1"/>
        <v>Acct  4 - Marcus</v>
      </c>
    </row>
    <row r="2945" spans="1:4" x14ac:dyDescent="0.25">
      <c r="A2945" t="str">
        <f ca="1"/>
        <v>Food &amp; Drinks</v>
      </c>
      <c r="B2945" s="8">
        <f ca="1"/>
        <v>46669</v>
      </c>
      <c r="C2945" s="107">
        <f ca="1"/>
        <v>114.43</v>
      </c>
      <c r="D2945" t="str">
        <f ca="1"/>
        <v>Acct  4 - Marcus</v>
      </c>
    </row>
    <row r="2946" spans="1:4" x14ac:dyDescent="0.25">
      <c r="A2946" t="str">
        <f ca="1"/>
        <v>Amazon</v>
      </c>
      <c r="B2946" s="8">
        <f ca="1"/>
        <v>46669</v>
      </c>
      <c r="C2946" s="107">
        <f ca="1"/>
        <v>114.43</v>
      </c>
      <c r="D2946" t="str">
        <f ca="1"/>
        <v>Acct  4 - Marcus</v>
      </c>
    </row>
    <row r="2947" spans="1:4" x14ac:dyDescent="0.25">
      <c r="A2947" t="str">
        <f ca="1"/>
        <v>Viso Go</v>
      </c>
      <c r="B2947" s="8">
        <f ca="1"/>
        <v>46671</v>
      </c>
      <c r="C2947" s="107">
        <f ca="1"/>
        <v>114.43</v>
      </c>
      <c r="D2947" t="str">
        <f ca="1"/>
        <v>Acct  4 - Marcus</v>
      </c>
    </row>
    <row r="2948" spans="1:4" x14ac:dyDescent="0.25">
      <c r="A2948" t="str">
        <f ca="1"/>
        <v>Motorcycle</v>
      </c>
      <c r="B2948" s="8">
        <f ca="1"/>
        <v>46676</v>
      </c>
      <c r="C2948" s="107">
        <f ca="1"/>
        <v>114.43</v>
      </c>
      <c r="D2948" t="str">
        <f ca="1"/>
        <v>Acct  4 - Marcus</v>
      </c>
    </row>
    <row r="2949" spans="1:4" x14ac:dyDescent="0.25">
      <c r="A2949" t="str">
        <f ca="1"/>
        <v>Netflix</v>
      </c>
      <c r="B2949" s="8">
        <f ca="1"/>
        <v>46680</v>
      </c>
      <c r="C2949" s="107">
        <f ca="1"/>
        <v>114.43</v>
      </c>
      <c r="D2949" t="str">
        <f ca="1"/>
        <v>Acct  4 - Marcus</v>
      </c>
    </row>
    <row r="2950" spans="1:4" x14ac:dyDescent="0.25">
      <c r="A2950" t="str">
        <f ca="1"/>
        <v>Renters</v>
      </c>
      <c r="B2950" s="8">
        <f ca="1"/>
        <v>46681</v>
      </c>
      <c r="C2950" s="107">
        <f ca="1"/>
        <v>114.43</v>
      </c>
      <c r="D2950" t="str">
        <f ca="1"/>
        <v>Acct  4 - Marcus</v>
      </c>
    </row>
    <row r="2951" spans="1:4" x14ac:dyDescent="0.25">
      <c r="A2951" t="str">
        <f ca="1"/>
        <v>Paycheck</v>
      </c>
      <c r="B2951" s="8">
        <f ca="1"/>
        <v>46682</v>
      </c>
      <c r="C2951" s="107">
        <f ca="1"/>
        <v>114.43</v>
      </c>
      <c r="D2951" t="str">
        <f ca="1"/>
        <v>Acct  4 - Marcus</v>
      </c>
    </row>
    <row r="2952" spans="1:4" x14ac:dyDescent="0.25">
      <c r="A2952" t="str">
        <f ca="1"/>
        <v>Ameritas</v>
      </c>
      <c r="B2952" s="8">
        <f ca="1"/>
        <v>46682</v>
      </c>
      <c r="C2952" s="107">
        <f ca="1"/>
        <v>114.43</v>
      </c>
      <c r="D2952" t="str">
        <f ca="1"/>
        <v>Acct  4 - Marcus</v>
      </c>
    </row>
    <row r="2953" spans="1:4" x14ac:dyDescent="0.25">
      <c r="A2953" t="str">
        <f ca="1"/>
        <v>Groceries</v>
      </c>
      <c r="B2953" s="8">
        <f ca="1"/>
        <v>46683</v>
      </c>
      <c r="C2953" s="107">
        <f ca="1"/>
        <v>114.43</v>
      </c>
      <c r="D2953" t="str">
        <f ca="1"/>
        <v>Acct  4 - Marcus</v>
      </c>
    </row>
    <row r="2954" spans="1:4" x14ac:dyDescent="0.25">
      <c r="A2954" t="str">
        <f ca="1"/>
        <v>Food &amp; Drinks</v>
      </c>
      <c r="B2954" s="8">
        <f ca="1"/>
        <v>46683</v>
      </c>
      <c r="C2954" s="107">
        <f ca="1"/>
        <v>114.43</v>
      </c>
      <c r="D2954" t="str">
        <f ca="1"/>
        <v>Acct  4 - Marcus</v>
      </c>
    </row>
    <row r="2955" spans="1:4" x14ac:dyDescent="0.25">
      <c r="A2955" t="str">
        <f ca="1"/>
        <v>Cese Transfer</v>
      </c>
      <c r="B2955" s="8">
        <f ca="1"/>
        <v>46685</v>
      </c>
      <c r="C2955" s="107">
        <f ca="1"/>
        <v>114.43</v>
      </c>
      <c r="D2955" t="str">
        <f ca="1"/>
        <v>Acct  4 - Marcus</v>
      </c>
    </row>
    <row r="2956" spans="1:4" x14ac:dyDescent="0.25">
      <c r="A2956" t="str">
        <f ca="1"/>
        <v>Internet</v>
      </c>
      <c r="B2956" s="8">
        <f ca="1"/>
        <v>46686</v>
      </c>
      <c r="C2956" s="107">
        <f ca="1"/>
        <v>114.43</v>
      </c>
      <c r="D2956" t="str">
        <f ca="1"/>
        <v>Acct  4 - Marcus</v>
      </c>
    </row>
    <row r="2957" spans="1:4" x14ac:dyDescent="0.25">
      <c r="A2957" t="str">
        <f ca="1"/>
        <v>Windsurf</v>
      </c>
      <c r="B2957" s="8">
        <f ca="1"/>
        <v>46686</v>
      </c>
      <c r="C2957" s="107">
        <f ca="1"/>
        <v>114.43</v>
      </c>
      <c r="D2957" t="str">
        <f ca="1"/>
        <v>Acct  4 - Marcus</v>
      </c>
    </row>
    <row r="2958" spans="1:4" x14ac:dyDescent="0.25">
      <c r="A2958" t="str">
        <f ca="1"/>
        <v>Tidal</v>
      </c>
      <c r="B2958" s="8">
        <f ca="1"/>
        <v>46687</v>
      </c>
      <c r="C2958" s="107">
        <f ca="1"/>
        <v>114.43</v>
      </c>
      <c r="D2958" t="str">
        <f ca="1"/>
        <v>Acct  4 - Marcus</v>
      </c>
    </row>
    <row r="2959" spans="1:4" x14ac:dyDescent="0.25">
      <c r="A2959" t="str">
        <f ca="1"/>
        <v>Costco Citi</v>
      </c>
      <c r="B2959" s="8">
        <f ca="1"/>
        <v>46688</v>
      </c>
      <c r="C2959" s="107">
        <f ca="1"/>
        <v>114.43</v>
      </c>
      <c r="D2959" t="str">
        <f ca="1"/>
        <v>Acct  4 - Marcus</v>
      </c>
    </row>
    <row r="2960" spans="1:4" x14ac:dyDescent="0.25">
      <c r="A2960" t="str">
        <f ca="1"/>
        <v>Kulo Transfer</v>
      </c>
      <c r="B2960" s="8">
        <f ca="1"/>
        <v>46688</v>
      </c>
      <c r="C2960" s="107">
        <f ca="1"/>
        <v>114.43</v>
      </c>
      <c r="D2960" t="str">
        <f ca="1"/>
        <v>Acct  4 - Marcus</v>
      </c>
    </row>
    <row r="2961" spans="1:4" x14ac:dyDescent="0.25">
      <c r="A2961" t="str">
        <f ca="1"/>
        <v>Kulo SDGE</v>
      </c>
      <c r="B2961" s="8">
        <f ca="1"/>
        <v>46688</v>
      </c>
      <c r="C2961" s="107">
        <f ca="1"/>
        <v>114.43</v>
      </c>
      <c r="D2961" t="str">
        <f ca="1"/>
        <v>Acct  4 - Marcus</v>
      </c>
    </row>
    <row r="2962" spans="1:4" x14ac:dyDescent="0.25">
      <c r="A2962" t="str">
        <f ca="1"/>
        <v>SDGE</v>
      </c>
      <c r="B2962" s="8">
        <f ca="1"/>
        <v>46688</v>
      </c>
      <c r="C2962" s="107">
        <f ca="1"/>
        <v>114.43</v>
      </c>
      <c r="D2962" t="str">
        <f ca="1"/>
        <v>Acct  4 - Marcus</v>
      </c>
    </row>
    <row r="2963" spans="1:4" x14ac:dyDescent="0.25">
      <c r="A2963" t="str">
        <f ca="1"/>
        <v>Prime Ad-Free</v>
      </c>
      <c r="B2963" s="8">
        <f ca="1"/>
        <v>46688</v>
      </c>
      <c r="C2963" s="107">
        <f ca="1"/>
        <v>114.43</v>
      </c>
      <c r="D2963" t="str">
        <f ca="1"/>
        <v>Acct  4 - Marcus</v>
      </c>
    </row>
    <row r="2964" spans="1:4" x14ac:dyDescent="0.25">
      <c r="A2964" t="str">
        <f ca="1"/>
        <v>Disability</v>
      </c>
      <c r="B2964" s="8">
        <f ca="1"/>
        <v>46692</v>
      </c>
      <c r="C2964" s="107">
        <f ca="1"/>
        <v>114.43</v>
      </c>
      <c r="D2964" t="str">
        <f ca="1"/>
        <v>Acct  4 - Marcus</v>
      </c>
    </row>
    <row r="2965" spans="1:4" x14ac:dyDescent="0.25">
      <c r="A2965" t="str">
        <f ca="1"/>
        <v>Kulo Rent</v>
      </c>
      <c r="B2965" s="8">
        <f ca="1"/>
        <v>46692</v>
      </c>
      <c r="C2965" s="107">
        <f ca="1"/>
        <v>114.43</v>
      </c>
      <c r="D2965" t="str">
        <f ca="1"/>
        <v>Acct  4 - Marcus</v>
      </c>
    </row>
    <row r="2966" spans="1:4" x14ac:dyDescent="0.25">
      <c r="A2966" t="str">
        <f ca="1"/>
        <v>Rent</v>
      </c>
      <c r="B2966" s="8">
        <f ca="1"/>
        <v>46692</v>
      </c>
      <c r="C2966" s="107">
        <f ca="1"/>
        <v>114.43</v>
      </c>
      <c r="D2966" t="str">
        <f ca="1"/>
        <v>Acct  4 - Marcus</v>
      </c>
    </row>
    <row r="2967" spans="1:4" x14ac:dyDescent="0.25">
      <c r="A2967" t="str">
        <f ca="1"/>
        <v>Visa Platinum</v>
      </c>
      <c r="B2967" s="8">
        <f ca="1"/>
        <v>46694</v>
      </c>
      <c r="C2967" s="107">
        <f ca="1"/>
        <v>114.43</v>
      </c>
      <c r="D2967" t="str">
        <f ca="1"/>
        <v>Acct  4 - Marcus</v>
      </c>
    </row>
    <row r="2968" spans="1:4" x14ac:dyDescent="0.25">
      <c r="A2968" t="str">
        <f ca="1"/>
        <v>Paycheck</v>
      </c>
      <c r="B2968" s="8">
        <f ca="1"/>
        <v>46696</v>
      </c>
      <c r="C2968" s="107">
        <f ca="1"/>
        <v>114.43</v>
      </c>
      <c r="D2968" t="str">
        <f ca="1"/>
        <v>Acct  4 - Marcus</v>
      </c>
    </row>
    <row r="2969" spans="1:4" x14ac:dyDescent="0.25">
      <c r="A2969" t="str">
        <f ca="1"/>
        <v>Ameritas</v>
      </c>
      <c r="B2969" s="8">
        <f ca="1"/>
        <v>46696</v>
      </c>
      <c r="C2969" s="107">
        <f ca="1"/>
        <v>114.43</v>
      </c>
      <c r="D2969" t="str">
        <f ca="1"/>
        <v>Acct  4 - Marcus</v>
      </c>
    </row>
    <row r="2970" spans="1:4" x14ac:dyDescent="0.25">
      <c r="A2970" t="str">
        <f ca="1"/>
        <v>Kulo Internet</v>
      </c>
      <c r="B2970" s="8">
        <f ca="1"/>
        <v>46696</v>
      </c>
      <c r="C2970" s="107">
        <f ca="1"/>
        <v>114.43</v>
      </c>
      <c r="D2970" t="str">
        <f ca="1"/>
        <v>Acct  4 - Marcus</v>
      </c>
    </row>
    <row r="2971" spans="1:4" x14ac:dyDescent="0.25">
      <c r="A2971" t="str">
        <f ca="1"/>
        <v>Cese Phone</v>
      </c>
      <c r="B2971" s="8">
        <f ca="1"/>
        <v>46696</v>
      </c>
      <c r="C2971" s="107">
        <f ca="1"/>
        <v>114.43</v>
      </c>
      <c r="D2971" t="str">
        <f ca="1"/>
        <v>Acct  4 - Marcus</v>
      </c>
    </row>
    <row r="2972" spans="1:4" x14ac:dyDescent="0.25">
      <c r="A2972" t="str">
        <f ca="1"/>
        <v>Phone</v>
      </c>
      <c r="B2972" s="8">
        <f ca="1"/>
        <v>46696</v>
      </c>
      <c r="C2972" s="107">
        <f ca="1"/>
        <v>114.43</v>
      </c>
      <c r="D2972" t="str">
        <f ca="1"/>
        <v>Acct  4 - Marcus</v>
      </c>
    </row>
    <row r="2973" spans="1:4" x14ac:dyDescent="0.25">
      <c r="A2973" t="str">
        <f ca="1"/>
        <v>Groceries</v>
      </c>
      <c r="B2973" s="8">
        <f ca="1"/>
        <v>46697</v>
      </c>
      <c r="C2973" s="107">
        <f ca="1"/>
        <v>114.43</v>
      </c>
      <c r="D2973" t="str">
        <f ca="1"/>
        <v>Acct  4 - Marcus</v>
      </c>
    </row>
    <row r="2974" spans="1:4" x14ac:dyDescent="0.25">
      <c r="A2974" t="str">
        <f ca="1"/>
        <v>Food &amp; Drinks</v>
      </c>
      <c r="B2974" s="8">
        <f ca="1"/>
        <v>46697</v>
      </c>
      <c r="C2974" s="107">
        <f ca="1"/>
        <v>114.43</v>
      </c>
      <c r="D2974" t="str">
        <f ca="1"/>
        <v>Acct  4 - Marcus</v>
      </c>
    </row>
    <row r="2975" spans="1:4" x14ac:dyDescent="0.25">
      <c r="A2975" t="str">
        <f ca="1"/>
        <v>Sony</v>
      </c>
      <c r="B2975" s="8">
        <f ca="1"/>
        <v>46699</v>
      </c>
      <c r="C2975" s="107">
        <f ca="1"/>
        <v>114.43</v>
      </c>
      <c r="D2975" t="str">
        <f ca="1"/>
        <v>Acct  4 - Marcus</v>
      </c>
    </row>
    <row r="2976" spans="1:4" x14ac:dyDescent="0.25">
      <c r="A2976" t="str">
        <f ca="1"/>
        <v>Bike Insurance</v>
      </c>
      <c r="B2976" s="8">
        <f ca="1"/>
        <v>46699</v>
      </c>
      <c r="C2976" s="107">
        <f ca="1"/>
        <v>114.43</v>
      </c>
      <c r="D2976" t="str">
        <f ca="1"/>
        <v>Acct  4 - Marcus</v>
      </c>
    </row>
    <row r="2977" spans="1:4" x14ac:dyDescent="0.25">
      <c r="A2977" t="str">
        <f ca="1"/>
        <v>Phone Insurance</v>
      </c>
      <c r="B2977" s="8">
        <f ca="1"/>
        <v>46699</v>
      </c>
      <c r="C2977" s="107">
        <f ca="1"/>
        <v>114.43</v>
      </c>
      <c r="D2977" t="str">
        <f ca="1"/>
        <v>Acct  4 - Marcus</v>
      </c>
    </row>
    <row r="2978" spans="1:4" x14ac:dyDescent="0.25">
      <c r="A2978" t="str">
        <f ca="1"/>
        <v>Amazon</v>
      </c>
      <c r="B2978" s="8">
        <f ca="1"/>
        <v>46700</v>
      </c>
      <c r="C2978" s="107">
        <f ca="1"/>
        <v>114.43</v>
      </c>
      <c r="D2978" t="str">
        <f ca="1"/>
        <v>Acct  4 - Marcus</v>
      </c>
    </row>
    <row r="2979" spans="1:4" x14ac:dyDescent="0.25">
      <c r="A2979" t="str">
        <f ca="1"/>
        <v>Viso Go</v>
      </c>
      <c r="B2979" s="8">
        <f ca="1"/>
        <v>46702</v>
      </c>
      <c r="C2979" s="107">
        <f ca="1"/>
        <v>114.43</v>
      </c>
      <c r="D2979" t="str">
        <f ca="1"/>
        <v>Acct  4 - Marcus</v>
      </c>
    </row>
    <row r="2980" spans="1:4" x14ac:dyDescent="0.25">
      <c r="A2980" t="str">
        <f ca="1"/>
        <v>Motorcycle</v>
      </c>
      <c r="B2980" s="8">
        <f ca="1"/>
        <v>46707</v>
      </c>
      <c r="C2980" s="107">
        <f ca="1"/>
        <v>114.43</v>
      </c>
      <c r="D2980" t="str">
        <f ca="1"/>
        <v>Acct  4 - Marcus</v>
      </c>
    </row>
    <row r="2981" spans="1:4" x14ac:dyDescent="0.25">
      <c r="A2981" t="str">
        <f ca="1"/>
        <v>Paycheck</v>
      </c>
      <c r="B2981" s="8">
        <f ca="1"/>
        <v>46710</v>
      </c>
      <c r="C2981" s="107">
        <f ca="1"/>
        <v>114.43</v>
      </c>
      <c r="D2981" t="str">
        <f ca="1"/>
        <v>Acct  4 - Marcus</v>
      </c>
    </row>
    <row r="2982" spans="1:4" x14ac:dyDescent="0.25">
      <c r="A2982" t="str">
        <f ca="1"/>
        <v>Ameritas</v>
      </c>
      <c r="B2982" s="8">
        <f ca="1"/>
        <v>46710</v>
      </c>
      <c r="C2982" s="107">
        <f ca="1"/>
        <v>114.43</v>
      </c>
      <c r="D2982" t="str">
        <f ca="1"/>
        <v>Acct  4 - Marcus</v>
      </c>
    </row>
    <row r="2983" spans="1:4" x14ac:dyDescent="0.25">
      <c r="A2983" t="str">
        <f ca="1"/>
        <v>Groceries</v>
      </c>
      <c r="B2983" s="8">
        <f ca="1"/>
        <v>46711</v>
      </c>
      <c r="C2983" s="107">
        <f ca="1"/>
        <v>114.43</v>
      </c>
      <c r="D2983" t="str">
        <f ca="1"/>
        <v>Acct  4 - Marcus</v>
      </c>
    </row>
    <row r="2984" spans="1:4" x14ac:dyDescent="0.25">
      <c r="A2984" t="str">
        <f ca="1"/>
        <v>Food &amp; Drinks</v>
      </c>
      <c r="B2984" s="8">
        <f ca="1"/>
        <v>46711</v>
      </c>
      <c r="C2984" s="107">
        <f ca="1"/>
        <v>114.43</v>
      </c>
      <c r="D2984" t="str">
        <f ca="1"/>
        <v>Acct  4 - Marcus</v>
      </c>
    </row>
    <row r="2985" spans="1:4" x14ac:dyDescent="0.25">
      <c r="A2985" t="str">
        <f ca="1"/>
        <v>Netflix</v>
      </c>
      <c r="B2985" s="8">
        <f ca="1"/>
        <v>46711</v>
      </c>
      <c r="C2985" s="107">
        <f ca="1"/>
        <v>114.43</v>
      </c>
      <c r="D2985" t="str">
        <f ca="1"/>
        <v>Acct  4 - Marcus</v>
      </c>
    </row>
    <row r="2986" spans="1:4" x14ac:dyDescent="0.25">
      <c r="A2986" t="str">
        <f ca="1"/>
        <v>Renters</v>
      </c>
      <c r="B2986" s="8">
        <f ca="1"/>
        <v>46712</v>
      </c>
      <c r="C2986" s="107">
        <f ca="1"/>
        <v>114.43</v>
      </c>
      <c r="D2986" t="str">
        <f ca="1"/>
        <v>Acct  4 - Marcus</v>
      </c>
    </row>
    <row r="2987" spans="1:4" x14ac:dyDescent="0.25">
      <c r="A2987" t="str">
        <f ca="1"/>
        <v>Cese Transfer</v>
      </c>
      <c r="B2987" s="8">
        <f ca="1"/>
        <v>46716</v>
      </c>
      <c r="C2987" s="107">
        <f ca="1"/>
        <v>114.43</v>
      </c>
      <c r="D2987" t="str">
        <f ca="1"/>
        <v>Acct  4 - Marcus</v>
      </c>
    </row>
    <row r="2988" spans="1:4" x14ac:dyDescent="0.25">
      <c r="A2988" t="str">
        <f ca="1"/>
        <v>Internet</v>
      </c>
      <c r="B2988" s="8">
        <f ca="1"/>
        <v>46717</v>
      </c>
      <c r="C2988" s="107">
        <f ca="1"/>
        <v>114.43</v>
      </c>
      <c r="D2988" t="str">
        <f ca="1"/>
        <v>Acct  4 - Marcus</v>
      </c>
    </row>
    <row r="2989" spans="1:4" x14ac:dyDescent="0.25">
      <c r="A2989" t="str">
        <f ca="1"/>
        <v>Windsurf</v>
      </c>
      <c r="B2989" s="8">
        <f ca="1"/>
        <v>46717</v>
      </c>
      <c r="C2989" s="107">
        <f ca="1"/>
        <v>114.43</v>
      </c>
      <c r="D2989" t="str">
        <f ca="1"/>
        <v>Acct  4 - Marcus</v>
      </c>
    </row>
    <row r="2990" spans="1:4" x14ac:dyDescent="0.25">
      <c r="A2990" t="str">
        <f ca="1"/>
        <v>Tidal</v>
      </c>
      <c r="B2990" s="8">
        <f ca="1"/>
        <v>46718</v>
      </c>
      <c r="C2990" s="107">
        <f ca="1"/>
        <v>114.43</v>
      </c>
      <c r="D2990" t="str">
        <f ca="1"/>
        <v>Acct  4 - Marcus</v>
      </c>
    </row>
    <row r="2991" spans="1:4" x14ac:dyDescent="0.25">
      <c r="A2991" t="str">
        <f ca="1"/>
        <v>Costco Citi</v>
      </c>
      <c r="B2991" s="8">
        <f ca="1"/>
        <v>46719</v>
      </c>
      <c r="C2991" s="107">
        <f ca="1"/>
        <v>114.43</v>
      </c>
      <c r="D2991" t="str">
        <f ca="1"/>
        <v>Acct  4 - Marcus</v>
      </c>
    </row>
    <row r="2992" spans="1:4" x14ac:dyDescent="0.25">
      <c r="A2992" t="str">
        <f ca="1"/>
        <v>Kulo Transfer</v>
      </c>
      <c r="B2992" s="8">
        <f ca="1"/>
        <v>46719</v>
      </c>
      <c r="C2992" s="107">
        <f ca="1"/>
        <v>114.43</v>
      </c>
      <c r="D2992" t="str">
        <f ca="1"/>
        <v>Acct  4 - Marcus</v>
      </c>
    </row>
    <row r="2993" spans="1:4" x14ac:dyDescent="0.25">
      <c r="A2993" t="str">
        <f ca="1"/>
        <v>Kulo SDGE</v>
      </c>
      <c r="B2993" s="8">
        <f ca="1"/>
        <v>46719</v>
      </c>
      <c r="C2993" s="107">
        <f ca="1"/>
        <v>114.43</v>
      </c>
      <c r="D2993" t="str">
        <f ca="1"/>
        <v>Acct  4 - Marcus</v>
      </c>
    </row>
    <row r="2994" spans="1:4" x14ac:dyDescent="0.25">
      <c r="A2994" t="str">
        <f ca="1"/>
        <v>SDGE</v>
      </c>
      <c r="B2994" s="8">
        <f ca="1"/>
        <v>46719</v>
      </c>
      <c r="C2994" s="107">
        <f ca="1"/>
        <v>114.43</v>
      </c>
      <c r="D2994" t="str">
        <f ca="1"/>
        <v>Acct  4 - Marcus</v>
      </c>
    </row>
    <row r="2995" spans="1:4" x14ac:dyDescent="0.25">
      <c r="A2995" t="str">
        <f ca="1"/>
        <v>Prime Ad-Free</v>
      </c>
      <c r="B2995" s="8">
        <f ca="1"/>
        <v>46719</v>
      </c>
      <c r="C2995" s="107">
        <f ca="1"/>
        <v>114.43</v>
      </c>
      <c r="D2995" t="str">
        <f ca="1"/>
        <v>Acct  4 - Marcus</v>
      </c>
    </row>
    <row r="2996" spans="1:4" x14ac:dyDescent="0.25">
      <c r="A2996" t="str">
        <f ca="1"/>
        <v>Disability</v>
      </c>
      <c r="B2996" s="8">
        <f ca="1"/>
        <v>46722</v>
      </c>
      <c r="C2996" s="107">
        <f ca="1"/>
        <v>114.43</v>
      </c>
      <c r="D2996" t="str">
        <f ca="1"/>
        <v>Acct  4 - Marcus</v>
      </c>
    </row>
    <row r="2997" spans="1:4" x14ac:dyDescent="0.25">
      <c r="A2997" t="str">
        <f ca="1"/>
        <v>Kulo Rent</v>
      </c>
      <c r="B2997" s="8">
        <f ca="1"/>
        <v>46722</v>
      </c>
      <c r="C2997" s="107">
        <f ca="1"/>
        <v>114.43</v>
      </c>
      <c r="D2997" t="str">
        <f ca="1"/>
        <v>Acct  4 - Marcus</v>
      </c>
    </row>
    <row r="2998" spans="1:4" x14ac:dyDescent="0.25">
      <c r="A2998" t="str">
        <f ca="1"/>
        <v>Rent</v>
      </c>
      <c r="B2998" s="8">
        <f ca="1"/>
        <v>46722</v>
      </c>
      <c r="C2998" s="107">
        <f ca="1"/>
        <v>114.43</v>
      </c>
      <c r="D2998" t="str">
        <f ca="1"/>
        <v>Acct  4 - Marcus</v>
      </c>
    </row>
    <row r="2999" spans="1:4" x14ac:dyDescent="0.25">
      <c r="A2999" t="str">
        <f ca="1"/>
        <v>Paycheck</v>
      </c>
      <c r="B2999" s="8">
        <f ca="1"/>
        <v>46724</v>
      </c>
      <c r="C2999" s="107">
        <f ca="1"/>
        <v>114.43</v>
      </c>
      <c r="D2999" t="str">
        <f ca="1"/>
        <v>Acct  4 - Marcus</v>
      </c>
    </row>
    <row r="3000" spans="1:4" x14ac:dyDescent="0.25">
      <c r="A3000" t="str">
        <f ca="1"/>
        <v>Ameritas</v>
      </c>
      <c r="B3000" s="8">
        <f ca="1"/>
        <v>46724</v>
      </c>
      <c r="C3000" s="107">
        <f ca="1"/>
        <v>114.43</v>
      </c>
      <c r="D3000" t="str">
        <f ca="1"/>
        <v>Acct  4 - Marcus</v>
      </c>
    </row>
    <row r="3001" spans="1:4" x14ac:dyDescent="0.25">
      <c r="A3001" t="str">
        <f ca="1"/>
        <v>Visa Platinum</v>
      </c>
      <c r="B3001" s="8">
        <f ca="1"/>
        <v>46724</v>
      </c>
      <c r="C3001" s="107">
        <f ca="1"/>
        <v>114.43</v>
      </c>
      <c r="D3001" t="str">
        <f ca="1"/>
        <v>Acct  4 - Marcus</v>
      </c>
    </row>
    <row r="3002" spans="1:4" x14ac:dyDescent="0.25">
      <c r="A3002" t="str">
        <f ca="1"/>
        <v>Groceries</v>
      </c>
      <c r="B3002" s="8">
        <f ca="1"/>
        <v>46725</v>
      </c>
      <c r="C3002" s="107">
        <f ca="1"/>
        <v>114.43</v>
      </c>
      <c r="D3002" t="str">
        <f ca="1"/>
        <v>Acct  4 - Marcus</v>
      </c>
    </row>
    <row r="3003" spans="1:4" x14ac:dyDescent="0.25">
      <c r="A3003" t="str">
        <f ca="1"/>
        <v>Food &amp; Drinks</v>
      </c>
      <c r="B3003" s="8">
        <f ca="1"/>
        <v>46725</v>
      </c>
      <c r="C3003" s="107">
        <f ca="1"/>
        <v>114.43</v>
      </c>
      <c r="D3003" t="str">
        <f ca="1"/>
        <v>Acct  4 - Marcus</v>
      </c>
    </row>
    <row r="3004" spans="1:4" x14ac:dyDescent="0.25">
      <c r="A3004" t="str">
        <f ca="1"/>
        <v>Kulo Internet</v>
      </c>
      <c r="B3004" s="8">
        <f ca="1"/>
        <v>46726</v>
      </c>
      <c r="C3004" s="107">
        <f ca="1"/>
        <v>114.43</v>
      </c>
      <c r="D3004" t="str">
        <f ca="1"/>
        <v>Acct  4 - Marcus</v>
      </c>
    </row>
    <row r="3005" spans="1:4" x14ac:dyDescent="0.25">
      <c r="A3005" t="str">
        <f ca="1"/>
        <v>Cese Phone</v>
      </c>
      <c r="B3005" s="8">
        <f ca="1"/>
        <v>46726</v>
      </c>
      <c r="C3005" s="107">
        <f ca="1"/>
        <v>114.43</v>
      </c>
      <c r="D3005" t="str">
        <f ca="1"/>
        <v>Acct  4 - Marcus</v>
      </c>
    </row>
    <row r="3006" spans="1:4" x14ac:dyDescent="0.25">
      <c r="A3006" t="str">
        <f ca="1"/>
        <v>Phone</v>
      </c>
      <c r="B3006" s="8">
        <f ca="1"/>
        <v>46726</v>
      </c>
      <c r="C3006" s="107">
        <f ca="1"/>
        <v>114.43</v>
      </c>
      <c r="D3006" t="str">
        <f ca="1"/>
        <v>Acct  4 - Marcus</v>
      </c>
    </row>
    <row r="3007" spans="1:4" x14ac:dyDescent="0.25">
      <c r="A3007" t="str">
        <f ca="1"/>
        <v>Sony</v>
      </c>
      <c r="B3007" s="8">
        <f ca="1"/>
        <v>46729</v>
      </c>
      <c r="C3007" s="107">
        <f ca="1"/>
        <v>114.43</v>
      </c>
      <c r="D3007" t="str">
        <f ca="1"/>
        <v>Acct  4 - Marcus</v>
      </c>
    </row>
    <row r="3008" spans="1:4" x14ac:dyDescent="0.25">
      <c r="A3008" t="str">
        <f ca="1"/>
        <v>Phone Insurance</v>
      </c>
      <c r="B3008" s="8">
        <f ca="1"/>
        <v>46729</v>
      </c>
      <c r="C3008" s="107">
        <f ca="1"/>
        <v>114.43</v>
      </c>
      <c r="D3008" t="str">
        <f ca="1"/>
        <v>Acct  4 - Marcus</v>
      </c>
    </row>
    <row r="3009" spans="1:4" x14ac:dyDescent="0.25">
      <c r="A3009" t="str">
        <f ca="1"/>
        <v>Amazon</v>
      </c>
      <c r="B3009" s="8">
        <f ca="1"/>
        <v>46730</v>
      </c>
      <c r="C3009" s="107">
        <f ca="1"/>
        <v>114.43</v>
      </c>
      <c r="D3009" t="str">
        <f ca="1"/>
        <v>Acct  4 - Marcus</v>
      </c>
    </row>
    <row r="3010" spans="1:4" x14ac:dyDescent="0.25">
      <c r="A3010" t="str">
        <f ca="1"/>
        <v>Viso Go</v>
      </c>
      <c r="B3010" s="8">
        <f ca="1"/>
        <v>46732</v>
      </c>
      <c r="C3010" s="107">
        <f ca="1"/>
        <v>114.43</v>
      </c>
      <c r="D3010" t="str">
        <f ca="1"/>
        <v>Acct  4 - Marcus</v>
      </c>
    </row>
    <row r="3011" spans="1:4" x14ac:dyDescent="0.25">
      <c r="A3011" t="str">
        <f ca="1"/>
        <v>Motorcycle</v>
      </c>
      <c r="B3011" s="8">
        <f ca="1"/>
        <v>46737</v>
      </c>
      <c r="C3011" s="107">
        <f ca="1"/>
        <v>114.43</v>
      </c>
      <c r="D3011" t="str">
        <f ca="1"/>
        <v>Acct  4 - Marcus</v>
      </c>
    </row>
    <row r="3012" spans="1:4" x14ac:dyDescent="0.25">
      <c r="A3012" t="str">
        <f ca="1"/>
        <v>Paycheck</v>
      </c>
      <c r="B3012" s="8">
        <f ca="1"/>
        <v>46738</v>
      </c>
      <c r="C3012" s="107">
        <f ca="1"/>
        <v>114.43</v>
      </c>
      <c r="D3012" t="str">
        <f ca="1"/>
        <v>Acct  4 - Marcus</v>
      </c>
    </row>
    <row r="3013" spans="1:4" x14ac:dyDescent="0.25">
      <c r="A3013" t="str">
        <f ca="1"/>
        <v>Ameritas</v>
      </c>
      <c r="B3013" s="8">
        <f ca="1"/>
        <v>46738</v>
      </c>
      <c r="C3013" s="107">
        <f ca="1"/>
        <v>114.43</v>
      </c>
      <c r="D3013" t="str">
        <f ca="1"/>
        <v>Acct  4 - Marcus</v>
      </c>
    </row>
    <row r="3014" spans="1:4" x14ac:dyDescent="0.25">
      <c r="A3014" t="str">
        <f ca="1"/>
        <v>Groceries</v>
      </c>
      <c r="B3014" s="8">
        <f ca="1"/>
        <v>46739</v>
      </c>
      <c r="C3014" s="107">
        <f ca="1"/>
        <v>114.43</v>
      </c>
      <c r="D3014" t="str">
        <f ca="1"/>
        <v>Acct  4 - Marcus</v>
      </c>
    </row>
    <row r="3015" spans="1:4" x14ac:dyDescent="0.25">
      <c r="A3015" t="str">
        <f ca="1"/>
        <v>Food &amp; Drinks</v>
      </c>
      <c r="B3015" s="8">
        <f ca="1"/>
        <v>46739</v>
      </c>
      <c r="C3015" s="107">
        <f ca="1"/>
        <v>114.43</v>
      </c>
      <c r="D3015" t="str">
        <f ca="1"/>
        <v>Acct  4 - Marcus</v>
      </c>
    </row>
    <row r="3016" spans="1:4" x14ac:dyDescent="0.25">
      <c r="A3016" t="str">
        <f ca="1"/>
        <v>Netflix</v>
      </c>
      <c r="B3016" s="8">
        <f ca="1"/>
        <v>46741</v>
      </c>
      <c r="C3016" s="107">
        <f ca="1"/>
        <v>114.43</v>
      </c>
      <c r="D3016" t="str">
        <f ca="1"/>
        <v>Acct  4 - Marcus</v>
      </c>
    </row>
    <row r="3017" spans="1:4" x14ac:dyDescent="0.25">
      <c r="A3017" t="str">
        <f ca="1"/>
        <v>Renters</v>
      </c>
      <c r="B3017" s="8">
        <f ca="1"/>
        <v>46742</v>
      </c>
      <c r="C3017" s="107">
        <f ca="1"/>
        <v>114.43</v>
      </c>
      <c r="D3017" t="str">
        <f ca="1"/>
        <v>Acct  4 - Marcus</v>
      </c>
    </row>
    <row r="3018" spans="1:4" x14ac:dyDescent="0.25">
      <c r="A3018" t="str">
        <f ca="1"/>
        <v>Sniffies</v>
      </c>
      <c r="B3018" s="8">
        <f ca="1"/>
        <v>46742</v>
      </c>
      <c r="C3018" s="107">
        <f ca="1"/>
        <v>114.43</v>
      </c>
      <c r="D3018" t="str">
        <f ca="1"/>
        <v>Acct  4 - Marcus</v>
      </c>
    </row>
    <row r="3019" spans="1:4" x14ac:dyDescent="0.25">
      <c r="A3019" t="str">
        <f ca="1"/>
        <v>Cese Transfer</v>
      </c>
      <c r="B3019" s="8">
        <f ca="1"/>
        <v>46746</v>
      </c>
      <c r="C3019" s="107">
        <f ca="1"/>
        <v>114.43</v>
      </c>
      <c r="D3019" t="str">
        <f ca="1"/>
        <v>Acct  4 - Marcus</v>
      </c>
    </row>
    <row r="3020" spans="1:4" x14ac:dyDescent="0.25">
      <c r="A3020" t="str">
        <f ca="1"/>
        <v>Internet</v>
      </c>
      <c r="B3020" s="8">
        <f ca="1"/>
        <v>46747</v>
      </c>
      <c r="C3020" s="107">
        <f ca="1"/>
        <v>114.43</v>
      </c>
      <c r="D3020" t="str">
        <f ca="1"/>
        <v>Acct  4 - Marcus</v>
      </c>
    </row>
    <row r="3021" spans="1:4" x14ac:dyDescent="0.25">
      <c r="A3021" t="str">
        <f ca="1"/>
        <v>Windsurf</v>
      </c>
      <c r="B3021" s="8">
        <f ca="1"/>
        <v>46747</v>
      </c>
      <c r="C3021" s="107">
        <f ca="1"/>
        <v>114.43</v>
      </c>
      <c r="D3021" t="str">
        <f ca="1"/>
        <v>Acct  4 - Marcus</v>
      </c>
    </row>
    <row r="3022" spans="1:4" x14ac:dyDescent="0.25">
      <c r="A3022" t="str">
        <f ca="1"/>
        <v>Tidal</v>
      </c>
      <c r="B3022" s="8">
        <f ca="1"/>
        <v>46748</v>
      </c>
      <c r="C3022" s="107">
        <f ca="1"/>
        <v>114.43</v>
      </c>
      <c r="D3022" t="str">
        <f ca="1"/>
        <v>Acct  4 - Marcus</v>
      </c>
    </row>
    <row r="3023" spans="1:4" x14ac:dyDescent="0.25">
      <c r="A3023" t="str">
        <f ca="1"/>
        <v>Costco Citi</v>
      </c>
      <c r="B3023" s="8">
        <f ca="1"/>
        <v>46749</v>
      </c>
      <c r="C3023" s="107">
        <f ca="1"/>
        <v>114.43</v>
      </c>
      <c r="D3023" t="str">
        <f ca="1"/>
        <v>Acct  4 - Marcus</v>
      </c>
    </row>
    <row r="3024" spans="1:4" x14ac:dyDescent="0.25">
      <c r="A3024" t="str">
        <f ca="1"/>
        <v>Kulo Transfer</v>
      </c>
      <c r="B3024" s="8">
        <f ca="1"/>
        <v>46749</v>
      </c>
      <c r="C3024" s="107">
        <f ca="1"/>
        <v>114.43</v>
      </c>
      <c r="D3024" t="str">
        <f ca="1"/>
        <v>Acct  4 - Marcus</v>
      </c>
    </row>
    <row r="3025" spans="1:4" x14ac:dyDescent="0.25">
      <c r="A3025" t="str">
        <f ca="1"/>
        <v>Kulo SDGE</v>
      </c>
      <c r="B3025" s="8">
        <f ca="1"/>
        <v>46749</v>
      </c>
      <c r="C3025" s="107">
        <f ca="1"/>
        <v>114.43</v>
      </c>
      <c r="D3025" t="str">
        <f ca="1"/>
        <v>Acct  4 - Marcus</v>
      </c>
    </row>
    <row r="3026" spans="1:4" x14ac:dyDescent="0.25">
      <c r="A3026" t="str">
        <f ca="1"/>
        <v>SDGE</v>
      </c>
      <c r="B3026" s="8">
        <f ca="1"/>
        <v>46749</v>
      </c>
      <c r="C3026" s="107">
        <f ca="1"/>
        <v>114.43</v>
      </c>
      <c r="D3026" t="str">
        <f ca="1"/>
        <v>Acct  4 - Marcus</v>
      </c>
    </row>
    <row r="3027" spans="1:4" x14ac:dyDescent="0.25">
      <c r="A3027" t="str">
        <f ca="1"/>
        <v>Prime Ad-Free</v>
      </c>
      <c r="B3027" s="8">
        <f ca="1"/>
        <v>46749</v>
      </c>
      <c r="C3027" s="107">
        <f ca="1"/>
        <v>114.43</v>
      </c>
      <c r="D3027" t="str">
        <f ca="1"/>
        <v>Acct  4 - Marcus</v>
      </c>
    </row>
    <row r="3028" spans="1:4" x14ac:dyDescent="0.25">
      <c r="A3028" t="str">
        <f ca="1"/>
        <v>Paycheck</v>
      </c>
      <c r="B3028" s="8">
        <f ca="1"/>
        <v>46752</v>
      </c>
      <c r="C3028" s="107">
        <f ca="1"/>
        <v>114.43</v>
      </c>
      <c r="D3028" t="str">
        <f ca="1"/>
        <v>Acct  4 - Marcus</v>
      </c>
    </row>
    <row r="3029" spans="1:4" x14ac:dyDescent="0.25">
      <c r="A3029" t="str">
        <f ca="1"/>
        <v>Ameritas</v>
      </c>
      <c r="B3029" s="8">
        <f ca="1"/>
        <v>46752</v>
      </c>
      <c r="C3029" s="107">
        <f ca="1"/>
        <v>114.43</v>
      </c>
      <c r="D3029" t="str">
        <f ca="1"/>
        <v>Acct  4 - Marcus</v>
      </c>
    </row>
    <row r="3030" spans="1:4" x14ac:dyDescent="0.25">
      <c r="A3030" t="str">
        <f ca="1"/>
        <v>Disability</v>
      </c>
      <c r="B3030" s="8">
        <f ca="1"/>
        <v>46753</v>
      </c>
      <c r="C3030" s="107">
        <f ca="1"/>
        <v>114.43</v>
      </c>
      <c r="D3030" t="str">
        <f ca="1"/>
        <v>Acct  4 - Marcus</v>
      </c>
    </row>
    <row r="3031" spans="1:4" x14ac:dyDescent="0.25">
      <c r="A3031" t="str">
        <f ca="1"/>
        <v>Kulo Rent</v>
      </c>
      <c r="B3031" s="8">
        <f ca="1"/>
        <v>46753</v>
      </c>
      <c r="C3031" s="107">
        <f ca="1"/>
        <v>114.43</v>
      </c>
      <c r="D3031" t="str">
        <f ca="1"/>
        <v>Acct  4 - Marcus</v>
      </c>
    </row>
    <row r="3032" spans="1:4" x14ac:dyDescent="0.25">
      <c r="A3032" t="str">
        <f ca="1"/>
        <v>Rent</v>
      </c>
      <c r="B3032" s="8">
        <f ca="1"/>
        <v>46753</v>
      </c>
      <c r="C3032" s="107">
        <f ca="1"/>
        <v>114.43</v>
      </c>
      <c r="D3032" t="str">
        <f ca="1"/>
        <v>Acct  4 - Marcus</v>
      </c>
    </row>
    <row r="3033" spans="1:4" x14ac:dyDescent="0.25">
      <c r="A3033" t="str">
        <f ca="1"/>
        <v>Groceries</v>
      </c>
      <c r="B3033" s="8">
        <f ca="1"/>
        <v>46753</v>
      </c>
      <c r="C3033" s="107">
        <f ca="1"/>
        <v>114.43</v>
      </c>
      <c r="D3033" t="str">
        <f ca="1"/>
        <v>Acct  4 - Marcus</v>
      </c>
    </row>
    <row r="3034" spans="1:4" x14ac:dyDescent="0.25">
      <c r="A3034" t="str">
        <f ca="1"/>
        <v>Food &amp; Drinks</v>
      </c>
      <c r="B3034" s="8">
        <f ca="1"/>
        <v>46753</v>
      </c>
      <c r="C3034" s="107">
        <f ca="1"/>
        <v>114.43</v>
      </c>
      <c r="D3034" t="str">
        <f ca="1"/>
        <v>Acct  4 - Marcus</v>
      </c>
    </row>
    <row r="3035" spans="1:4" x14ac:dyDescent="0.25">
      <c r="A3035" t="str">
        <f ca="1"/>
        <v>Visa Platinum</v>
      </c>
      <c r="B3035" s="8">
        <f ca="1"/>
        <v>46755</v>
      </c>
      <c r="C3035" s="107">
        <f ca="1"/>
        <v>114.43</v>
      </c>
      <c r="D3035" t="str">
        <f ca="1"/>
        <v>Acct  4 - Marcus</v>
      </c>
    </row>
    <row r="3036" spans="1:4" x14ac:dyDescent="0.25">
      <c r="A3036" t="str">
        <f ca="1"/>
        <v>Kulo Internet</v>
      </c>
      <c r="B3036" s="8">
        <f ca="1"/>
        <v>46757</v>
      </c>
      <c r="C3036" s="107">
        <f ca="1"/>
        <v>114.43</v>
      </c>
      <c r="D3036" t="str">
        <f ca="1"/>
        <v>Acct  4 - Marcus</v>
      </c>
    </row>
    <row r="3037" spans="1:4" x14ac:dyDescent="0.25">
      <c r="A3037" t="str">
        <f ca="1"/>
        <v>Cese Phone</v>
      </c>
      <c r="B3037" s="8">
        <f ca="1"/>
        <v>46757</v>
      </c>
      <c r="C3037" s="107">
        <f ca="1"/>
        <v>114.43</v>
      </c>
      <c r="D3037" t="str">
        <f ca="1"/>
        <v>Acct  4 - Marcus</v>
      </c>
    </row>
    <row r="3038" spans="1:4" x14ac:dyDescent="0.25">
      <c r="A3038" t="str">
        <f ca="1"/>
        <v>Phone</v>
      </c>
      <c r="B3038" s="8">
        <f ca="1"/>
        <v>46757</v>
      </c>
      <c r="C3038" s="107">
        <f ca="1"/>
        <v>114.43</v>
      </c>
      <c r="D3038" t="str">
        <f ca="1"/>
        <v>Acct  4 - Marcus</v>
      </c>
    </row>
    <row r="3039" spans="1:4" x14ac:dyDescent="0.25">
      <c r="A3039" t="str">
        <f ca="1"/>
        <v>Sony</v>
      </c>
      <c r="B3039" s="8">
        <f ca="1"/>
        <v>46760</v>
      </c>
      <c r="C3039" s="107">
        <f ca="1"/>
        <v>114.43</v>
      </c>
      <c r="D3039" t="str">
        <f ca="1"/>
        <v>Acct  4 - Marcus</v>
      </c>
    </row>
    <row r="3040" spans="1:4" x14ac:dyDescent="0.25">
      <c r="A3040" t="str">
        <f ca="1"/>
        <v>Phone Insurance</v>
      </c>
      <c r="B3040" s="8">
        <f ca="1"/>
        <v>46760</v>
      </c>
      <c r="C3040" s="107">
        <f ca="1"/>
        <v>114.43</v>
      </c>
      <c r="D3040" t="str">
        <f ca="1"/>
        <v>Acct  4 - Marcus</v>
      </c>
    </row>
    <row r="3041" spans="1:4" x14ac:dyDescent="0.25">
      <c r="A3041" t="str">
        <f ca="1"/>
        <v>Amazon</v>
      </c>
      <c r="B3041" s="8">
        <f ca="1"/>
        <v>46761</v>
      </c>
      <c r="C3041" s="107">
        <f ca="1"/>
        <v>114.43</v>
      </c>
      <c r="D3041" t="str">
        <f ca="1"/>
        <v>Acct  4 - Marcus</v>
      </c>
    </row>
    <row r="3042" spans="1:4" x14ac:dyDescent="0.25">
      <c r="A3042" t="str">
        <f ca="1"/>
        <v>Viso Go</v>
      </c>
      <c r="B3042" s="8">
        <f ca="1"/>
        <v>46763</v>
      </c>
      <c r="C3042" s="107">
        <f ca="1"/>
        <v>114.43</v>
      </c>
      <c r="D3042" t="str">
        <f ca="1"/>
        <v>Acct  4 - Marcus</v>
      </c>
    </row>
    <row r="3043" spans="1:4" x14ac:dyDescent="0.25">
      <c r="A3043" t="str">
        <f ca="1"/>
        <v>Paycheck</v>
      </c>
      <c r="B3043" s="8">
        <f ca="1"/>
        <v>46766</v>
      </c>
      <c r="C3043" s="107">
        <f ca="1"/>
        <v>114.43</v>
      </c>
      <c r="D3043" t="str">
        <f ca="1"/>
        <v>Acct  4 - Marcus</v>
      </c>
    </row>
    <row r="3044" spans="1:4" x14ac:dyDescent="0.25">
      <c r="A3044" t="str">
        <f ca="1"/>
        <v>Ameritas</v>
      </c>
      <c r="B3044" s="8">
        <f ca="1"/>
        <v>46766</v>
      </c>
      <c r="C3044" s="107">
        <f ca="1"/>
        <v>114.43</v>
      </c>
      <c r="D3044" t="str">
        <f ca="1"/>
        <v>Acct  4 - Marcus</v>
      </c>
    </row>
    <row r="3045" spans="1:4" x14ac:dyDescent="0.25">
      <c r="A3045" t="str">
        <f ca="1"/>
        <v>Groceries</v>
      </c>
      <c r="B3045" s="8">
        <f ca="1"/>
        <v>46767</v>
      </c>
      <c r="C3045" s="107">
        <f ca="1"/>
        <v>114.43</v>
      </c>
      <c r="D3045" t="str">
        <f ca="1"/>
        <v>Acct  4 - Marcus</v>
      </c>
    </row>
    <row r="3046" spans="1:4" x14ac:dyDescent="0.25">
      <c r="A3046" t="str">
        <f ca="1"/>
        <v>Food &amp; Drinks</v>
      </c>
      <c r="B3046" s="8">
        <f ca="1"/>
        <v>46767</v>
      </c>
      <c r="C3046" s="107">
        <f ca="1"/>
        <v>114.43</v>
      </c>
      <c r="D3046" t="str">
        <f ca="1"/>
        <v>Acct  4 - Marcus</v>
      </c>
    </row>
    <row r="3047" spans="1:4" x14ac:dyDescent="0.25">
      <c r="A3047" t="str">
        <f ca="1"/>
        <v>Motorcycle</v>
      </c>
      <c r="B3047" s="8">
        <f ca="1"/>
        <v>46768</v>
      </c>
      <c r="C3047" s="107">
        <f ca="1"/>
        <v>114.43</v>
      </c>
      <c r="D3047" t="str">
        <f ca="1"/>
        <v>Acct  4 - Marcus</v>
      </c>
    </row>
    <row r="3048" spans="1:4" x14ac:dyDescent="0.25">
      <c r="A3048" t="str">
        <f ca="1"/>
        <v>Netflix</v>
      </c>
      <c r="B3048" s="8">
        <f ca="1"/>
        <v>46772</v>
      </c>
      <c r="C3048" s="107">
        <f ca="1"/>
        <v>114.43</v>
      </c>
      <c r="D3048" t="str">
        <f ca="1"/>
        <v>Acct  4 - Marcus</v>
      </c>
    </row>
    <row r="3049" spans="1:4" x14ac:dyDescent="0.25">
      <c r="A3049" t="str">
        <f ca="1"/>
        <v>Renters</v>
      </c>
      <c r="B3049" s="8">
        <f ca="1"/>
        <v>46773</v>
      </c>
      <c r="C3049" s="107">
        <f ca="1"/>
        <v>114.43</v>
      </c>
      <c r="D3049" t="str">
        <f ca="1"/>
        <v>Acct  4 - Marcus</v>
      </c>
    </row>
    <row r="3050" spans="1:4" x14ac:dyDescent="0.25">
      <c r="A3050" t="str">
        <f ca="1"/>
        <v>Cese Transfer</v>
      </c>
      <c r="B3050" s="8">
        <f ca="1"/>
        <v>46777</v>
      </c>
      <c r="C3050" s="107">
        <f ca="1"/>
        <v>114.43</v>
      </c>
      <c r="D3050" t="str">
        <f ca="1"/>
        <v>Acct  4 - Marcus</v>
      </c>
    </row>
    <row r="3051" spans="1:4" x14ac:dyDescent="0.25">
      <c r="A3051" t="str">
        <f ca="1"/>
        <v>Internet</v>
      </c>
      <c r="B3051" s="8">
        <f ca="1"/>
        <v>46778</v>
      </c>
      <c r="C3051" s="107">
        <f ca="1"/>
        <v>114.43</v>
      </c>
      <c r="D3051" t="str">
        <f ca="1"/>
        <v>Acct  4 - Marcus</v>
      </c>
    </row>
    <row r="3052" spans="1:4" x14ac:dyDescent="0.25">
      <c r="A3052" t="str">
        <f ca="1"/>
        <v>Windsurf</v>
      </c>
      <c r="B3052" s="8">
        <f ca="1"/>
        <v>46778</v>
      </c>
      <c r="C3052" s="107">
        <f ca="1"/>
        <v>114.43</v>
      </c>
      <c r="D3052" t="str">
        <f ca="1"/>
        <v>Acct  4 - Marcus</v>
      </c>
    </row>
    <row r="3053" spans="1:4" x14ac:dyDescent="0.25">
      <c r="A3053" t="str">
        <f ca="1"/>
        <v>Tidal</v>
      </c>
      <c r="B3053" s="8">
        <f ca="1"/>
        <v>46779</v>
      </c>
      <c r="C3053" s="107">
        <f ca="1"/>
        <v>114.43</v>
      </c>
      <c r="D3053" t="str">
        <f ca="1"/>
        <v>Acct  4 - Marcus</v>
      </c>
    </row>
    <row r="3054" spans="1:4" x14ac:dyDescent="0.25">
      <c r="A3054" t="str">
        <f ca="1"/>
        <v>Paycheck</v>
      </c>
      <c r="B3054" s="8">
        <f ca="1"/>
        <v>46780</v>
      </c>
      <c r="C3054" s="107">
        <f ca="1"/>
        <v>114.43</v>
      </c>
      <c r="D3054" t="str">
        <f ca="1"/>
        <v>Acct  4 - Marcus</v>
      </c>
    </row>
    <row r="3055" spans="1:4" x14ac:dyDescent="0.25">
      <c r="A3055" t="str">
        <f ca="1"/>
        <v>Ameritas</v>
      </c>
      <c r="B3055" s="8">
        <f ca="1"/>
        <v>46780</v>
      </c>
      <c r="C3055" s="107">
        <f ca="1"/>
        <v>114.43</v>
      </c>
      <c r="D3055" t="str">
        <f ca="1"/>
        <v>Acct  4 - Marcus</v>
      </c>
    </row>
    <row r="3056" spans="1:4" x14ac:dyDescent="0.25">
      <c r="A3056" t="str">
        <f ca="1"/>
        <v>Costco Citi</v>
      </c>
      <c r="B3056" s="8">
        <f ca="1"/>
        <v>46780</v>
      </c>
      <c r="C3056" s="107">
        <f ca="1"/>
        <v>114.43</v>
      </c>
      <c r="D3056" t="str">
        <f ca="1"/>
        <v>Acct  4 - Marcus</v>
      </c>
    </row>
    <row r="3057" spans="1:4" x14ac:dyDescent="0.25">
      <c r="A3057" t="str">
        <f ca="1"/>
        <v>Kulo Transfer</v>
      </c>
      <c r="B3057" s="8">
        <f ca="1"/>
        <v>46780</v>
      </c>
      <c r="C3057" s="107">
        <f ca="1"/>
        <v>114.43</v>
      </c>
      <c r="D3057" t="str">
        <f ca="1"/>
        <v>Acct  4 - Marcus</v>
      </c>
    </row>
    <row r="3058" spans="1:4" x14ac:dyDescent="0.25">
      <c r="A3058" t="str">
        <f ca="1"/>
        <v>Kulo SDGE</v>
      </c>
      <c r="B3058" s="8">
        <f ca="1"/>
        <v>46780</v>
      </c>
      <c r="C3058" s="107">
        <f ca="1"/>
        <v>114.43</v>
      </c>
      <c r="D3058" t="str">
        <f ca="1"/>
        <v>Acct  4 - Marcus</v>
      </c>
    </row>
    <row r="3059" spans="1:4" x14ac:dyDescent="0.25">
      <c r="A3059" t="str">
        <f ca="1"/>
        <v>SDGE</v>
      </c>
      <c r="B3059" s="8">
        <f ca="1"/>
        <v>46780</v>
      </c>
      <c r="C3059" s="107">
        <f ca="1"/>
        <v>114.43</v>
      </c>
      <c r="D3059" t="str">
        <f ca="1"/>
        <v>Acct  4 - Marcus</v>
      </c>
    </row>
    <row r="3060" spans="1:4" x14ac:dyDescent="0.25">
      <c r="A3060" t="str">
        <f ca="1"/>
        <v>Prime Ad-Free</v>
      </c>
      <c r="B3060" s="8">
        <f ca="1"/>
        <v>46780</v>
      </c>
      <c r="C3060" s="107">
        <f ca="1"/>
        <v>114.43</v>
      </c>
      <c r="D3060" t="str">
        <f ca="1"/>
        <v>Acct  4 - Marcus</v>
      </c>
    </row>
    <row r="3061" spans="1:4" x14ac:dyDescent="0.25">
      <c r="A3061" t="str">
        <f ca="1"/>
        <v>Groceries</v>
      </c>
      <c r="B3061" s="8">
        <f ca="1"/>
        <v>46781</v>
      </c>
      <c r="C3061" s="107">
        <f ca="1"/>
        <v>114.43</v>
      </c>
      <c r="D3061" t="str">
        <f ca="1"/>
        <v>Acct  4 - Marcus</v>
      </c>
    </row>
    <row r="3062" spans="1:4" x14ac:dyDescent="0.25">
      <c r="A3062" t="str">
        <f ca="1"/>
        <v>Food &amp; Drinks</v>
      </c>
      <c r="B3062" s="8">
        <f ca="1"/>
        <v>46781</v>
      </c>
      <c r="C3062" s="107">
        <f ca="1"/>
        <v>114.43</v>
      </c>
      <c r="D3062" t="str">
        <f ca="1"/>
        <v>Acct  4 - Marcus</v>
      </c>
    </row>
    <row r="3063" spans="1:4" x14ac:dyDescent="0.25">
      <c r="A3063" t="str">
        <f ca="1"/>
        <v>Disability</v>
      </c>
      <c r="B3063" s="8">
        <f ca="1"/>
        <v>46784</v>
      </c>
      <c r="C3063" s="107">
        <f ca="1"/>
        <v>114.43</v>
      </c>
      <c r="D3063" t="str">
        <f ca="1"/>
        <v>Acct  4 - Marcus</v>
      </c>
    </row>
    <row r="3064" spans="1:4" x14ac:dyDescent="0.25">
      <c r="A3064" t="str">
        <f ca="1"/>
        <v>Kulo Rent</v>
      </c>
      <c r="B3064" s="8">
        <f ca="1"/>
        <v>46784</v>
      </c>
      <c r="C3064" s="107">
        <f ca="1"/>
        <v>114.43</v>
      </c>
      <c r="D3064" t="str">
        <f ca="1"/>
        <v>Acct  4 - Marcus</v>
      </c>
    </row>
    <row r="3065" spans="1:4" x14ac:dyDescent="0.25">
      <c r="A3065" t="str">
        <f ca="1"/>
        <v>Rent</v>
      </c>
      <c r="B3065" s="8">
        <f ca="1"/>
        <v>46784</v>
      </c>
      <c r="C3065" s="107">
        <f ca="1"/>
        <v>114.43</v>
      </c>
      <c r="D3065" t="str">
        <f ca="1"/>
        <v>Acct  4 - Marcus</v>
      </c>
    </row>
    <row r="3066" spans="1:4" x14ac:dyDescent="0.25">
      <c r="A3066" t="str">
        <f ca="1"/>
        <v>Down Dog</v>
      </c>
      <c r="B3066" s="8">
        <f ca="1"/>
        <v>46785</v>
      </c>
      <c r="C3066" s="107">
        <f ca="1"/>
        <v>114.43</v>
      </c>
      <c r="D3066" t="str">
        <f ca="1"/>
        <v>Acct  4 - Marcus</v>
      </c>
    </row>
    <row r="3067" spans="1:4" x14ac:dyDescent="0.25">
      <c r="A3067" t="str">
        <f ca="1"/>
        <v>Visa Platinum</v>
      </c>
      <c r="B3067" s="8">
        <f ca="1"/>
        <v>46786</v>
      </c>
      <c r="C3067" s="107">
        <f ca="1"/>
        <v>114.43</v>
      </c>
      <c r="D3067" t="str">
        <f ca="1"/>
        <v>Acct  4 - Marcus</v>
      </c>
    </row>
    <row r="3068" spans="1:4" x14ac:dyDescent="0.25">
      <c r="A3068" t="str">
        <f ca="1"/>
        <v>Kulo Internet</v>
      </c>
      <c r="B3068" s="8">
        <f ca="1"/>
        <v>46788</v>
      </c>
      <c r="C3068" s="107">
        <f ca="1"/>
        <v>114.43</v>
      </c>
      <c r="D3068" t="str">
        <f ca="1"/>
        <v>Acct  4 - Marcus</v>
      </c>
    </row>
    <row r="3069" spans="1:4" x14ac:dyDescent="0.25">
      <c r="A3069" t="str">
        <f ca="1"/>
        <v>Cese Phone</v>
      </c>
      <c r="B3069" s="8">
        <f ca="1"/>
        <v>46788</v>
      </c>
      <c r="C3069" s="107">
        <f ca="1"/>
        <v>114.43</v>
      </c>
      <c r="D3069" t="str">
        <f ca="1"/>
        <v>Acct  4 - Marcus</v>
      </c>
    </row>
    <row r="3070" spans="1:4" x14ac:dyDescent="0.25">
      <c r="A3070" t="str">
        <f ca="1"/>
        <v>Phone</v>
      </c>
      <c r="B3070" s="8">
        <f ca="1"/>
        <v>46788</v>
      </c>
      <c r="C3070" s="107">
        <f ca="1"/>
        <v>114.43</v>
      </c>
      <c r="D3070" t="str">
        <f ca="1"/>
        <v>Acct  4 - Marcus</v>
      </c>
    </row>
    <row r="3071" spans="1:4" x14ac:dyDescent="0.25">
      <c r="A3071" t="str">
        <f ca="1"/>
        <v>Sony</v>
      </c>
      <c r="B3071" s="8">
        <f ca="1"/>
        <v>46791</v>
      </c>
      <c r="C3071" s="107">
        <f ca="1"/>
        <v>114.43</v>
      </c>
      <c r="D3071" t="str">
        <f ca="1"/>
        <v>Acct  4 - Marcus</v>
      </c>
    </row>
    <row r="3072" spans="1:4" x14ac:dyDescent="0.25">
      <c r="A3072" t="str">
        <f ca="1"/>
        <v>Phone Insurance</v>
      </c>
      <c r="B3072" s="8">
        <f ca="1"/>
        <v>46791</v>
      </c>
      <c r="C3072" s="107">
        <f ca="1"/>
        <v>114.43</v>
      </c>
      <c r="D3072" t="str">
        <f ca="1"/>
        <v>Acct  4 - Marcus</v>
      </c>
    </row>
    <row r="3073" spans="1:4" x14ac:dyDescent="0.25">
      <c r="A3073" t="str">
        <f ca="1"/>
        <v>Amazon</v>
      </c>
      <c r="B3073" s="8">
        <f ca="1"/>
        <v>46792</v>
      </c>
      <c r="C3073" s="107">
        <f ca="1"/>
        <v>114.43</v>
      </c>
      <c r="D3073" t="str">
        <f ca="1"/>
        <v>Acct  4 - Marcus</v>
      </c>
    </row>
    <row r="3074" spans="1:4" x14ac:dyDescent="0.25">
      <c r="A3074" t="str">
        <f ca="1"/>
        <v>Paycheck</v>
      </c>
      <c r="B3074" s="8">
        <f ca="1"/>
        <v>46794</v>
      </c>
      <c r="C3074" s="107">
        <f ca="1"/>
        <v>114.43</v>
      </c>
      <c r="D3074" t="str">
        <f ca="1"/>
        <v>Acct  4 - Marcus</v>
      </c>
    </row>
    <row r="3075" spans="1:4" x14ac:dyDescent="0.25">
      <c r="A3075" t="str">
        <f ca="1"/>
        <v>Ameritas</v>
      </c>
      <c r="B3075" s="8">
        <f ca="1"/>
        <v>46794</v>
      </c>
      <c r="C3075" s="107">
        <f ca="1"/>
        <v>114.43</v>
      </c>
      <c r="D3075" t="str">
        <f ca="1"/>
        <v>Acct  4 - Marcus</v>
      </c>
    </row>
    <row r="3076" spans="1:4" x14ac:dyDescent="0.25">
      <c r="A3076" t="str">
        <f ca="1"/>
        <v>Viso Go</v>
      </c>
      <c r="B3076" s="8">
        <f ca="1"/>
        <v>46794</v>
      </c>
      <c r="C3076" s="107">
        <f ca="1"/>
        <v>114.43</v>
      </c>
      <c r="D3076" t="str">
        <f ca="1"/>
        <v>Acct  4 - Marcus</v>
      </c>
    </row>
    <row r="3077" spans="1:4" x14ac:dyDescent="0.25">
      <c r="A3077" t="str">
        <f ca="1"/>
        <v>Groceries</v>
      </c>
      <c r="B3077" s="8">
        <f ca="1"/>
        <v>46795</v>
      </c>
      <c r="C3077" s="107">
        <f ca="1"/>
        <v>114.43</v>
      </c>
      <c r="D3077" t="str">
        <f ca="1"/>
        <v>Acct  4 - Marcus</v>
      </c>
    </row>
    <row r="3078" spans="1:4" x14ac:dyDescent="0.25">
      <c r="A3078" t="str">
        <f ca="1"/>
        <v>Food &amp; Drinks</v>
      </c>
      <c r="B3078" s="8">
        <f ca="1"/>
        <v>46795</v>
      </c>
      <c r="C3078" s="107">
        <f ca="1"/>
        <v>114.43</v>
      </c>
      <c r="D3078" t="str">
        <f ca="1"/>
        <v>Acct  4 - Marcus</v>
      </c>
    </row>
    <row r="3079" spans="1:4" x14ac:dyDescent="0.25">
      <c r="A3079" t="str">
        <f ca="1"/>
        <v>Motorcycle</v>
      </c>
      <c r="B3079" s="8">
        <f ca="1"/>
        <v>46799</v>
      </c>
      <c r="C3079" s="107">
        <f ca="1"/>
        <v>114.43</v>
      </c>
      <c r="D3079" t="str">
        <f ca="1"/>
        <v>Acct  4 - Marcus</v>
      </c>
    </row>
    <row r="3080" spans="1:4" x14ac:dyDescent="0.25">
      <c r="A3080" t="str">
        <f ca="1"/>
        <v>Netflix</v>
      </c>
      <c r="B3080" s="8">
        <f ca="1"/>
        <v>46803</v>
      </c>
      <c r="C3080" s="107">
        <f ca="1"/>
        <v>114.43</v>
      </c>
      <c r="D3080" t="str">
        <f ca="1"/>
        <v>Acct  4 - Marcus</v>
      </c>
    </row>
    <row r="3081" spans="1:4" x14ac:dyDescent="0.25">
      <c r="A3081" t="str">
        <f ca="1"/>
        <v>Renters</v>
      </c>
      <c r="B3081" s="8">
        <f ca="1"/>
        <v>46804</v>
      </c>
      <c r="C3081" s="107">
        <f ca="1"/>
        <v>114.43</v>
      </c>
      <c r="D3081" t="str">
        <f ca="1"/>
        <v>Acct  4 - Marcus</v>
      </c>
    </row>
    <row r="3082" spans="1:4" x14ac:dyDescent="0.25">
      <c r="A3082" t="str">
        <f ca="1"/>
        <v>Paycheck</v>
      </c>
      <c r="B3082" s="8">
        <f ca="1"/>
        <v>46808</v>
      </c>
      <c r="C3082" s="107">
        <f ca="1"/>
        <v>114.43</v>
      </c>
      <c r="D3082" t="str">
        <f ca="1"/>
        <v>Acct  4 - Marcus</v>
      </c>
    </row>
    <row r="3083" spans="1:4" x14ac:dyDescent="0.25">
      <c r="A3083" t="str">
        <f ca="1"/>
        <v>Ameritas</v>
      </c>
      <c r="B3083" s="8">
        <f ca="1"/>
        <v>46808</v>
      </c>
      <c r="C3083" s="107">
        <f ca="1"/>
        <v>114.43</v>
      </c>
      <c r="D3083" t="str">
        <f ca="1"/>
        <v>Acct  4 - Marcus</v>
      </c>
    </row>
    <row r="3084" spans="1:4" x14ac:dyDescent="0.25">
      <c r="A3084" t="str">
        <f ca="1"/>
        <v>Cese Transfer</v>
      </c>
      <c r="B3084" s="8">
        <f ca="1"/>
        <v>46808</v>
      </c>
      <c r="C3084" s="107">
        <f ca="1"/>
        <v>114.43</v>
      </c>
      <c r="D3084" t="str">
        <f ca="1"/>
        <v>Acct  4 - Marcus</v>
      </c>
    </row>
    <row r="3085" spans="1:4" x14ac:dyDescent="0.25">
      <c r="A3085" t="str">
        <f ca="1"/>
        <v>Groceries</v>
      </c>
      <c r="B3085" s="8">
        <f ca="1"/>
        <v>46809</v>
      </c>
      <c r="C3085" s="107">
        <f ca="1"/>
        <v>114.43</v>
      </c>
      <c r="D3085" t="str">
        <f ca="1"/>
        <v>Acct  4 - Marcus</v>
      </c>
    </row>
    <row r="3086" spans="1:4" x14ac:dyDescent="0.25">
      <c r="A3086" t="str">
        <f ca="1"/>
        <v>Food &amp; Drinks</v>
      </c>
      <c r="B3086" s="8">
        <f ca="1"/>
        <v>46809</v>
      </c>
      <c r="C3086" s="107">
        <f ca="1"/>
        <v>114.43</v>
      </c>
      <c r="D3086" t="str">
        <f ca="1"/>
        <v>Acct  4 - Marcus</v>
      </c>
    </row>
    <row r="3087" spans="1:4" x14ac:dyDescent="0.25">
      <c r="A3087" t="str">
        <f ca="1"/>
        <v>Internet</v>
      </c>
      <c r="B3087" s="8">
        <f ca="1"/>
        <v>46809</v>
      </c>
      <c r="C3087" s="107">
        <f ca="1"/>
        <v>114.43</v>
      </c>
      <c r="D3087" t="str">
        <f ca="1"/>
        <v>Acct  4 - Marcus</v>
      </c>
    </row>
    <row r="3088" spans="1:4" x14ac:dyDescent="0.25">
      <c r="A3088" t="str">
        <f ca="1"/>
        <v>Windsurf</v>
      </c>
      <c r="B3088" s="8">
        <f ca="1"/>
        <v>46809</v>
      </c>
      <c r="C3088" s="107">
        <f ca="1"/>
        <v>114.43</v>
      </c>
      <c r="D3088" t="str">
        <f ca="1"/>
        <v>Acct  4 - Marcus</v>
      </c>
    </row>
    <row r="3089" spans="1:4" x14ac:dyDescent="0.25">
      <c r="A3089" t="str">
        <f ca="1"/>
        <v>Google+</v>
      </c>
      <c r="B3089" s="8">
        <f ca="1"/>
        <v>46810</v>
      </c>
      <c r="C3089" s="107">
        <f ca="1"/>
        <v>114.43</v>
      </c>
      <c r="D3089" t="str">
        <f ca="1"/>
        <v>Acct  4 - Marcus</v>
      </c>
    </row>
    <row r="3090" spans="1:4" x14ac:dyDescent="0.25">
      <c r="A3090" t="str">
        <f ca="1"/>
        <v>Tidal</v>
      </c>
      <c r="B3090" s="8">
        <f ca="1"/>
        <v>46810</v>
      </c>
      <c r="C3090" s="107">
        <f ca="1"/>
        <v>114.43</v>
      </c>
      <c r="D3090" t="str">
        <f ca="1"/>
        <v>Acct  4 - Marcus</v>
      </c>
    </row>
    <row r="3091" spans="1:4" x14ac:dyDescent="0.25">
      <c r="A3091" t="str">
        <f ca="1"/>
        <v>Starting balance</v>
      </c>
      <c r="B3091" s="8">
        <f ca="1"/>
        <v>46081</v>
      </c>
      <c r="C3091" s="107">
        <f ca="1"/>
        <v>12062.04</v>
      </c>
      <c r="D3091" t="str">
        <f ca="1"/>
        <v>Acct  5 - T.Rowe Price</v>
      </c>
    </row>
    <row r="3092" spans="1:4" x14ac:dyDescent="0.25">
      <c r="A3092" t="str">
        <f ca="1"/>
        <v>Costco Citi</v>
      </c>
      <c r="B3092" s="8">
        <f ca="1"/>
        <v>46081</v>
      </c>
      <c r="C3092" s="107">
        <f ca="1"/>
        <v>12062.04</v>
      </c>
      <c r="D3092" t="str">
        <f ca="1"/>
        <v>Acct  5 - T.Rowe Price</v>
      </c>
    </row>
    <row r="3093" spans="1:4" x14ac:dyDescent="0.25">
      <c r="A3093" t="str">
        <f ca="1"/>
        <v>Kulo SDGE</v>
      </c>
      <c r="B3093" s="8">
        <f ca="1"/>
        <v>46081</v>
      </c>
      <c r="C3093" s="107">
        <f ca="1"/>
        <v>12062.04</v>
      </c>
      <c r="D3093" t="str">
        <f ca="1"/>
        <v>Acct  5 - T.Rowe Price</v>
      </c>
    </row>
    <row r="3094" spans="1:4" x14ac:dyDescent="0.25">
      <c r="A3094" t="str">
        <f ca="1"/>
        <v>Groceries</v>
      </c>
      <c r="B3094" s="8">
        <f ca="1"/>
        <v>46081</v>
      </c>
      <c r="C3094" s="107">
        <f ca="1"/>
        <v>12062.04</v>
      </c>
      <c r="D3094" t="str">
        <f ca="1"/>
        <v>Acct  5 - T.Rowe Price</v>
      </c>
    </row>
    <row r="3095" spans="1:4" x14ac:dyDescent="0.25">
      <c r="A3095" t="str">
        <f ca="1"/>
        <v>Food &amp; Drinks</v>
      </c>
      <c r="B3095" s="8">
        <f ca="1"/>
        <v>46081</v>
      </c>
      <c r="C3095" s="107">
        <f ca="1"/>
        <v>12062.04</v>
      </c>
      <c r="D3095" t="str">
        <f ca="1"/>
        <v>Acct  5 - T.Rowe Price</v>
      </c>
    </row>
    <row r="3096" spans="1:4" x14ac:dyDescent="0.25">
      <c r="A3096" t="str">
        <f ca="1"/>
        <v>SDGE</v>
      </c>
      <c r="B3096" s="8">
        <f ca="1"/>
        <v>46081</v>
      </c>
      <c r="C3096" s="107">
        <f ca="1"/>
        <v>12062.04</v>
      </c>
      <c r="D3096" t="str">
        <f ca="1"/>
        <v>Acct  5 - T.Rowe Price</v>
      </c>
    </row>
    <row r="3097" spans="1:4" x14ac:dyDescent="0.25">
      <c r="A3097" t="str">
        <f ca="1"/>
        <v>Prime Ad-Free</v>
      </c>
      <c r="B3097" s="8">
        <f ca="1"/>
        <v>46081</v>
      </c>
      <c r="C3097" s="107">
        <f ca="1"/>
        <v>12062.04</v>
      </c>
      <c r="D3097" t="str">
        <f ca="1"/>
        <v>Acct  5 - T.Rowe Price</v>
      </c>
    </row>
    <row r="3098" spans="1:4" x14ac:dyDescent="0.25">
      <c r="A3098" t="str">
        <f ca="1"/>
        <v>Disability</v>
      </c>
      <c r="B3098" s="8">
        <f ca="1"/>
        <v>46082</v>
      </c>
      <c r="C3098" s="107">
        <f ca="1"/>
        <v>12062.04</v>
      </c>
      <c r="D3098" t="str">
        <f ca="1"/>
        <v>Acct  5 - T.Rowe Price</v>
      </c>
    </row>
    <row r="3099" spans="1:4" x14ac:dyDescent="0.25">
      <c r="A3099" t="str">
        <f ca="1"/>
        <v>Kulo Rent</v>
      </c>
      <c r="B3099" s="8">
        <f ca="1"/>
        <v>46082</v>
      </c>
      <c r="C3099" s="107">
        <f ca="1"/>
        <v>12062.04</v>
      </c>
      <c r="D3099" t="str">
        <f ca="1"/>
        <v>Acct  5 - T.Rowe Price</v>
      </c>
    </row>
    <row r="3100" spans="1:4" x14ac:dyDescent="0.25">
      <c r="A3100" t="str">
        <f ca="1"/>
        <v>Rent</v>
      </c>
      <c r="B3100" s="8">
        <f ca="1"/>
        <v>46082</v>
      </c>
      <c r="C3100" s="107">
        <f ca="1"/>
        <v>12062.04</v>
      </c>
      <c r="D3100" t="str">
        <f ca="1"/>
        <v>Acct  5 - T.Rowe Price</v>
      </c>
    </row>
    <row r="3101" spans="1:4" x14ac:dyDescent="0.25">
      <c r="A3101" t="str">
        <f ca="1"/>
        <v>Visa Platinum</v>
      </c>
      <c r="B3101" s="8">
        <f ca="1"/>
        <v>46084</v>
      </c>
      <c r="C3101" s="107">
        <f ca="1"/>
        <v>12062.04</v>
      </c>
      <c r="D3101" t="str">
        <f ca="1"/>
        <v>Acct  5 - T.Rowe Price</v>
      </c>
    </row>
    <row r="3102" spans="1:4" x14ac:dyDescent="0.25">
      <c r="A3102" t="str">
        <f ca="1"/>
        <v>Kulo Internet</v>
      </c>
      <c r="B3102" s="8">
        <f ca="1"/>
        <v>46086</v>
      </c>
      <c r="C3102" s="107">
        <f ca="1"/>
        <v>12062.04</v>
      </c>
      <c r="D3102" t="str">
        <f ca="1"/>
        <v>Acct  5 - T.Rowe Price</v>
      </c>
    </row>
    <row r="3103" spans="1:4" x14ac:dyDescent="0.25">
      <c r="A3103" t="str">
        <f ca="1"/>
        <v>Cese Phone</v>
      </c>
      <c r="B3103" s="8">
        <f ca="1"/>
        <v>46086</v>
      </c>
      <c r="C3103" s="107">
        <f ca="1"/>
        <v>12062.04</v>
      </c>
      <c r="D3103" t="str">
        <f ca="1"/>
        <v>Acct  5 - T.Rowe Price</v>
      </c>
    </row>
    <row r="3104" spans="1:4" x14ac:dyDescent="0.25">
      <c r="A3104" t="str">
        <f ca="1"/>
        <v>Phone</v>
      </c>
      <c r="B3104" s="8">
        <f ca="1"/>
        <v>46086</v>
      </c>
      <c r="C3104" s="107">
        <f ca="1"/>
        <v>12062.04</v>
      </c>
      <c r="D3104" t="str">
        <f ca="1"/>
        <v>Acct  5 - T.Rowe Price</v>
      </c>
    </row>
    <row r="3105" spans="1:4" x14ac:dyDescent="0.25">
      <c r="A3105" t="str">
        <f ca="1"/>
        <v>Sony</v>
      </c>
      <c r="B3105" s="8">
        <f ca="1"/>
        <v>46089</v>
      </c>
      <c r="C3105" s="107">
        <f ca="1"/>
        <v>12062.04</v>
      </c>
      <c r="D3105" t="str">
        <f ca="1"/>
        <v>Acct  5 - T.Rowe Price</v>
      </c>
    </row>
    <row r="3106" spans="1:4" x14ac:dyDescent="0.25">
      <c r="A3106" t="str">
        <f ca="1"/>
        <v>Phone Insurance</v>
      </c>
      <c r="B3106" s="8">
        <f ca="1"/>
        <v>46089</v>
      </c>
      <c r="C3106" s="107">
        <f ca="1"/>
        <v>12062.04</v>
      </c>
      <c r="D3106" t="str">
        <f ca="1"/>
        <v>Acct  5 - T.Rowe Price</v>
      </c>
    </row>
    <row r="3107" spans="1:4" x14ac:dyDescent="0.25">
      <c r="A3107" t="str">
        <f ca="1"/>
        <v>Amazon</v>
      </c>
      <c r="B3107" s="8">
        <f ca="1"/>
        <v>46090</v>
      </c>
      <c r="C3107" s="107">
        <f ca="1"/>
        <v>12062.04</v>
      </c>
      <c r="D3107" t="str">
        <f ca="1"/>
        <v>Acct  5 - T.Rowe Price</v>
      </c>
    </row>
    <row r="3108" spans="1:4" x14ac:dyDescent="0.25">
      <c r="A3108" t="str">
        <f ca="1"/>
        <v>Viso Go</v>
      </c>
      <c r="B3108" s="8">
        <f ca="1"/>
        <v>46092</v>
      </c>
      <c r="C3108" s="107">
        <f ca="1"/>
        <v>12062.04</v>
      </c>
      <c r="D3108" t="str">
        <f ca="1"/>
        <v>Acct  5 - T.Rowe Price</v>
      </c>
    </row>
    <row r="3109" spans="1:4" x14ac:dyDescent="0.25">
      <c r="A3109" t="str">
        <f ca="1"/>
        <v>Paycheck</v>
      </c>
      <c r="B3109" s="8">
        <f ca="1"/>
        <v>46094</v>
      </c>
      <c r="C3109" s="107">
        <f ca="1"/>
        <v>12062.04</v>
      </c>
      <c r="D3109" t="str">
        <f ca="1"/>
        <v>Acct  5 - T.Rowe Price</v>
      </c>
    </row>
    <row r="3110" spans="1:4" x14ac:dyDescent="0.25">
      <c r="A3110" t="str">
        <f ca="1"/>
        <v>Ameritas</v>
      </c>
      <c r="B3110" s="8">
        <f ca="1"/>
        <v>46094</v>
      </c>
      <c r="C3110" s="107">
        <f ca="1"/>
        <v>12062.04</v>
      </c>
      <c r="D3110" t="str">
        <f ca="1"/>
        <v>Acct  5 - T.Rowe Price</v>
      </c>
    </row>
    <row r="3111" spans="1:4" x14ac:dyDescent="0.25">
      <c r="A3111" t="str">
        <f ca="1"/>
        <v>Groceries</v>
      </c>
      <c r="B3111" s="8">
        <f ca="1"/>
        <v>46095</v>
      </c>
      <c r="C3111" s="107">
        <f ca="1"/>
        <v>12062.04</v>
      </c>
      <c r="D3111" t="str">
        <f ca="1"/>
        <v>Acct  5 - T.Rowe Price</v>
      </c>
    </row>
    <row r="3112" spans="1:4" x14ac:dyDescent="0.25">
      <c r="A3112" t="str">
        <f ca="1"/>
        <v>Food &amp; Drinks</v>
      </c>
      <c r="B3112" s="8">
        <f ca="1"/>
        <v>46095</v>
      </c>
      <c r="C3112" s="107">
        <f ca="1"/>
        <v>12062.04</v>
      </c>
      <c r="D3112" t="str">
        <f ca="1"/>
        <v>Acct  5 - T.Rowe Price</v>
      </c>
    </row>
    <row r="3113" spans="1:4" x14ac:dyDescent="0.25">
      <c r="A3113" t="str">
        <f ca="1"/>
        <v>Motorcycle</v>
      </c>
      <c r="B3113" s="8">
        <f ca="1"/>
        <v>46097</v>
      </c>
      <c r="C3113" s="107">
        <f ca="1"/>
        <v>12062.04</v>
      </c>
      <c r="D3113" t="str">
        <f ca="1"/>
        <v>Acct  5 - T.Rowe Price</v>
      </c>
    </row>
    <row r="3114" spans="1:4" x14ac:dyDescent="0.25">
      <c r="A3114" t="str">
        <f ca="1"/>
        <v>Netflix</v>
      </c>
      <c r="B3114" s="8">
        <f ca="1"/>
        <v>46101</v>
      </c>
      <c r="C3114" s="107">
        <f ca="1"/>
        <v>12062.04</v>
      </c>
      <c r="D3114" t="str">
        <f ca="1"/>
        <v>Acct  5 - T.Rowe Price</v>
      </c>
    </row>
    <row r="3115" spans="1:4" x14ac:dyDescent="0.25">
      <c r="A3115" t="str">
        <f ca="1"/>
        <v>Renters</v>
      </c>
      <c r="B3115" s="8">
        <f ca="1"/>
        <v>46102</v>
      </c>
      <c r="C3115" s="107">
        <f ca="1"/>
        <v>12062.04</v>
      </c>
      <c r="D3115" t="str">
        <f ca="1"/>
        <v>Acct  5 - T.Rowe Price</v>
      </c>
    </row>
    <row r="3116" spans="1:4" x14ac:dyDescent="0.25">
      <c r="A3116" t="str">
        <f ca="1"/>
        <v>Cese Transfer</v>
      </c>
      <c r="B3116" s="8">
        <f ca="1"/>
        <v>46106</v>
      </c>
      <c r="C3116" s="107">
        <f ca="1"/>
        <v>12062.04</v>
      </c>
      <c r="D3116" t="str">
        <f ca="1"/>
        <v>Acct  5 - T.Rowe Price</v>
      </c>
    </row>
    <row r="3117" spans="1:4" x14ac:dyDescent="0.25">
      <c r="A3117" t="str">
        <f ca="1"/>
        <v>Internet</v>
      </c>
      <c r="B3117" s="8">
        <f ca="1"/>
        <v>46107</v>
      </c>
      <c r="C3117" s="107">
        <f ca="1"/>
        <v>12062.04</v>
      </c>
      <c r="D3117" t="str">
        <f ca="1"/>
        <v>Acct  5 - T.Rowe Price</v>
      </c>
    </row>
    <row r="3118" spans="1:4" x14ac:dyDescent="0.25">
      <c r="A3118" t="str">
        <f ca="1"/>
        <v>Windsurf</v>
      </c>
      <c r="B3118" s="8">
        <f ca="1"/>
        <v>46107</v>
      </c>
      <c r="C3118" s="107">
        <f ca="1"/>
        <v>12062.04</v>
      </c>
      <c r="D3118" t="str">
        <f ca="1"/>
        <v>Acct  5 - T.Rowe Price</v>
      </c>
    </row>
    <row r="3119" spans="1:4" x14ac:dyDescent="0.25">
      <c r="A3119" t="str">
        <f ca="1"/>
        <v>Paycheck</v>
      </c>
      <c r="B3119" s="8">
        <f ca="1"/>
        <v>46108</v>
      </c>
      <c r="C3119" s="107">
        <f ca="1"/>
        <v>12062.04</v>
      </c>
      <c r="D3119" t="str">
        <f ca="1"/>
        <v>Acct  5 - T.Rowe Price</v>
      </c>
    </row>
    <row r="3120" spans="1:4" x14ac:dyDescent="0.25">
      <c r="A3120" t="str">
        <f ca="1"/>
        <v>Ameritas</v>
      </c>
      <c r="B3120" s="8">
        <f ca="1"/>
        <v>46108</v>
      </c>
      <c r="C3120" s="107">
        <f ca="1"/>
        <v>12062.04</v>
      </c>
      <c r="D3120" t="str">
        <f ca="1"/>
        <v>Acct  5 - T.Rowe Price</v>
      </c>
    </row>
    <row r="3121" spans="1:4" x14ac:dyDescent="0.25">
      <c r="A3121" t="str">
        <f ca="1"/>
        <v>Tidal</v>
      </c>
      <c r="B3121" s="8">
        <f ca="1"/>
        <v>46108</v>
      </c>
      <c r="C3121" s="107">
        <f ca="1"/>
        <v>12062.04</v>
      </c>
      <c r="D3121" t="str">
        <f ca="1"/>
        <v>Acct  5 - T.Rowe Price</v>
      </c>
    </row>
    <row r="3122" spans="1:4" x14ac:dyDescent="0.25">
      <c r="A3122" t="str">
        <f ca="1"/>
        <v>Costco Citi</v>
      </c>
      <c r="B3122" s="8">
        <f ca="1"/>
        <v>46109</v>
      </c>
      <c r="C3122" s="107">
        <f ca="1"/>
        <v>12062.04</v>
      </c>
      <c r="D3122" t="str">
        <f ca="1"/>
        <v>Acct  5 - T.Rowe Price</v>
      </c>
    </row>
    <row r="3123" spans="1:4" x14ac:dyDescent="0.25">
      <c r="A3123" t="str">
        <f ca="1"/>
        <v>Kulo Transfer</v>
      </c>
      <c r="B3123" s="8">
        <f ca="1"/>
        <v>46109</v>
      </c>
      <c r="C3123" s="107">
        <f ca="1"/>
        <v>12062.04</v>
      </c>
      <c r="D3123" t="str">
        <f ca="1"/>
        <v>Acct  5 - T.Rowe Price</v>
      </c>
    </row>
    <row r="3124" spans="1:4" x14ac:dyDescent="0.25">
      <c r="A3124" t="str">
        <f ca="1"/>
        <v>Kulo SDGE</v>
      </c>
      <c r="B3124" s="8">
        <f ca="1"/>
        <v>46109</v>
      </c>
      <c r="C3124" s="107">
        <f ca="1"/>
        <v>12062.04</v>
      </c>
      <c r="D3124" t="str">
        <f ca="1"/>
        <v>Acct  5 - T.Rowe Price</v>
      </c>
    </row>
    <row r="3125" spans="1:4" x14ac:dyDescent="0.25">
      <c r="A3125" t="str">
        <f ca="1"/>
        <v>Groceries</v>
      </c>
      <c r="B3125" s="8">
        <f ca="1"/>
        <v>46109</v>
      </c>
      <c r="C3125" s="107">
        <f ca="1"/>
        <v>12062.04</v>
      </c>
      <c r="D3125" t="str">
        <f ca="1"/>
        <v>Acct  5 - T.Rowe Price</v>
      </c>
    </row>
    <row r="3126" spans="1:4" x14ac:dyDescent="0.25">
      <c r="A3126" t="str">
        <f ca="1"/>
        <v>Food &amp; Drinks</v>
      </c>
      <c r="B3126" s="8">
        <f ca="1"/>
        <v>46109</v>
      </c>
      <c r="C3126" s="107">
        <f ca="1"/>
        <v>12062.04</v>
      </c>
      <c r="D3126" t="str">
        <f ca="1"/>
        <v>Acct  5 - T.Rowe Price</v>
      </c>
    </row>
    <row r="3127" spans="1:4" x14ac:dyDescent="0.25">
      <c r="A3127" t="str">
        <f ca="1"/>
        <v>SDGE</v>
      </c>
      <c r="B3127" s="8">
        <f ca="1"/>
        <v>46109</v>
      </c>
      <c r="C3127" s="107">
        <f ca="1"/>
        <v>12062.04</v>
      </c>
      <c r="D3127" t="str">
        <f ca="1"/>
        <v>Acct  5 - T.Rowe Price</v>
      </c>
    </row>
    <row r="3128" spans="1:4" x14ac:dyDescent="0.25">
      <c r="A3128" t="str">
        <f ca="1"/>
        <v>Prime Ad-Free</v>
      </c>
      <c r="B3128" s="8">
        <f ca="1"/>
        <v>46109</v>
      </c>
      <c r="C3128" s="107">
        <f ca="1"/>
        <v>12062.04</v>
      </c>
      <c r="D3128" t="str">
        <f ca="1"/>
        <v>Acct  5 - T.Rowe Price</v>
      </c>
    </row>
    <row r="3129" spans="1:4" x14ac:dyDescent="0.25">
      <c r="A3129" t="str">
        <f ca="1"/>
        <v>Disability</v>
      </c>
      <c r="B3129" s="8">
        <f ca="1"/>
        <v>46113</v>
      </c>
      <c r="C3129" s="107">
        <f ca="1"/>
        <v>12062.04</v>
      </c>
      <c r="D3129" t="str">
        <f ca="1"/>
        <v>Acct  5 - T.Rowe Price</v>
      </c>
    </row>
    <row r="3130" spans="1:4" x14ac:dyDescent="0.25">
      <c r="A3130" t="str">
        <f ca="1"/>
        <v>Kulo Rent</v>
      </c>
      <c r="B3130" s="8">
        <f ca="1"/>
        <v>46113</v>
      </c>
      <c r="C3130" s="107">
        <f ca="1"/>
        <v>12062.04</v>
      </c>
      <c r="D3130" t="str">
        <f ca="1"/>
        <v>Acct  5 - T.Rowe Price</v>
      </c>
    </row>
    <row r="3131" spans="1:4" x14ac:dyDescent="0.25">
      <c r="A3131" t="str">
        <f ca="1"/>
        <v>Rent</v>
      </c>
      <c r="B3131" s="8">
        <f ca="1"/>
        <v>46113</v>
      </c>
      <c r="C3131" s="107">
        <f ca="1"/>
        <v>12062.04</v>
      </c>
      <c r="D3131" t="str">
        <f ca="1"/>
        <v>Acct  5 - T.Rowe Price</v>
      </c>
    </row>
    <row r="3132" spans="1:4" x14ac:dyDescent="0.25">
      <c r="A3132" t="str">
        <f ca="1"/>
        <v>Visa Platinum</v>
      </c>
      <c r="B3132" s="8">
        <f ca="1"/>
        <v>46115</v>
      </c>
      <c r="C3132" s="107">
        <f ca="1"/>
        <v>12062.04</v>
      </c>
      <c r="D3132" t="str">
        <f ca="1"/>
        <v>Acct  5 - T.Rowe Price</v>
      </c>
    </row>
    <row r="3133" spans="1:4" x14ac:dyDescent="0.25">
      <c r="A3133" t="str">
        <f ca="1"/>
        <v>Kulo Internet</v>
      </c>
      <c r="B3133" s="8">
        <f ca="1"/>
        <v>46117</v>
      </c>
      <c r="C3133" s="107">
        <f ca="1"/>
        <v>12062.04</v>
      </c>
      <c r="D3133" t="str">
        <f ca="1"/>
        <v>Acct  5 - T.Rowe Price</v>
      </c>
    </row>
    <row r="3134" spans="1:4" x14ac:dyDescent="0.25">
      <c r="A3134" t="str">
        <f ca="1"/>
        <v>Cese Phone</v>
      </c>
      <c r="B3134" s="8">
        <f ca="1"/>
        <v>46117</v>
      </c>
      <c r="C3134" s="107">
        <f ca="1"/>
        <v>12062.04</v>
      </c>
      <c r="D3134" t="str">
        <f ca="1"/>
        <v>Acct  5 - T.Rowe Price</v>
      </c>
    </row>
    <row r="3135" spans="1:4" x14ac:dyDescent="0.25">
      <c r="A3135" t="str">
        <f ca="1"/>
        <v>Phone</v>
      </c>
      <c r="B3135" s="8">
        <f ca="1"/>
        <v>46117</v>
      </c>
      <c r="C3135" s="107">
        <f ca="1"/>
        <v>12062.04</v>
      </c>
      <c r="D3135" t="str">
        <f ca="1"/>
        <v>Acct  5 - T.Rowe Price</v>
      </c>
    </row>
    <row r="3136" spans="1:4" x14ac:dyDescent="0.25">
      <c r="A3136" t="str">
        <f ca="1"/>
        <v>Sony</v>
      </c>
      <c r="B3136" s="8">
        <f ca="1"/>
        <v>46120</v>
      </c>
      <c r="C3136" s="107">
        <f ca="1"/>
        <v>12062.04</v>
      </c>
      <c r="D3136" t="str">
        <f ca="1"/>
        <v>Acct  5 - T.Rowe Price</v>
      </c>
    </row>
    <row r="3137" spans="1:4" x14ac:dyDescent="0.25">
      <c r="A3137" t="str">
        <f ca="1"/>
        <v>Phone Insurance</v>
      </c>
      <c r="B3137" s="8">
        <f ca="1"/>
        <v>46120</v>
      </c>
      <c r="C3137" s="107">
        <f ca="1"/>
        <v>12062.04</v>
      </c>
      <c r="D3137" t="str">
        <f ca="1"/>
        <v>Acct  5 - T.Rowe Price</v>
      </c>
    </row>
    <row r="3138" spans="1:4" x14ac:dyDescent="0.25">
      <c r="A3138" t="str">
        <f ca="1"/>
        <v>Amazon</v>
      </c>
      <c r="B3138" s="8">
        <f ca="1"/>
        <v>46121</v>
      </c>
      <c r="C3138" s="107">
        <f ca="1"/>
        <v>12062.04</v>
      </c>
      <c r="D3138" t="str">
        <f ca="1"/>
        <v>Acct  5 - T.Rowe Price</v>
      </c>
    </row>
    <row r="3139" spans="1:4" x14ac:dyDescent="0.25">
      <c r="A3139" t="str">
        <f ca="1"/>
        <v>Paycheck</v>
      </c>
      <c r="B3139" s="8">
        <f ca="1"/>
        <v>46122</v>
      </c>
      <c r="C3139" s="107">
        <f ca="1"/>
        <v>12062.04</v>
      </c>
      <c r="D3139" t="str">
        <f ca="1"/>
        <v>Acct  5 - T.Rowe Price</v>
      </c>
    </row>
    <row r="3140" spans="1:4" x14ac:dyDescent="0.25">
      <c r="A3140" t="str">
        <f ca="1"/>
        <v>Ameritas</v>
      </c>
      <c r="B3140" s="8">
        <f ca="1"/>
        <v>46122</v>
      </c>
      <c r="C3140" s="107">
        <f ca="1"/>
        <v>12062.04</v>
      </c>
      <c r="D3140" t="str">
        <f ca="1"/>
        <v>Acct  5 - T.Rowe Price</v>
      </c>
    </row>
    <row r="3141" spans="1:4" x14ac:dyDescent="0.25">
      <c r="A3141" t="str">
        <f ca="1"/>
        <v>Viso Go</v>
      </c>
      <c r="B3141" s="8">
        <f ca="1"/>
        <v>46123</v>
      </c>
      <c r="C3141" s="107">
        <f ca="1"/>
        <v>12062.04</v>
      </c>
      <c r="D3141" t="str">
        <f ca="1"/>
        <v>Acct  5 - T.Rowe Price</v>
      </c>
    </row>
    <row r="3142" spans="1:4" x14ac:dyDescent="0.25">
      <c r="A3142" t="str">
        <f ca="1"/>
        <v>Groceries</v>
      </c>
      <c r="B3142" s="8">
        <f ca="1"/>
        <v>46123</v>
      </c>
      <c r="C3142" s="107">
        <f ca="1"/>
        <v>12062.04</v>
      </c>
      <c r="D3142" t="str">
        <f ca="1"/>
        <v>Acct  5 - T.Rowe Price</v>
      </c>
    </row>
    <row r="3143" spans="1:4" x14ac:dyDescent="0.25">
      <c r="A3143" t="str">
        <f ca="1"/>
        <v>Food &amp; Drinks</v>
      </c>
      <c r="B3143" s="8">
        <f ca="1"/>
        <v>46123</v>
      </c>
      <c r="C3143" s="107">
        <f ca="1"/>
        <v>12062.04</v>
      </c>
      <c r="D3143" t="str">
        <f ca="1"/>
        <v>Acct  5 - T.Rowe Price</v>
      </c>
    </row>
    <row r="3144" spans="1:4" x14ac:dyDescent="0.25">
      <c r="A3144" t="str">
        <f ca="1"/>
        <v>Motorcycle</v>
      </c>
      <c r="B3144" s="8">
        <f ca="1"/>
        <v>46128</v>
      </c>
      <c r="C3144" s="107">
        <f ca="1"/>
        <v>12062.04</v>
      </c>
      <c r="D3144" t="str">
        <f ca="1"/>
        <v>Acct  5 - T.Rowe Price</v>
      </c>
    </row>
    <row r="3145" spans="1:4" x14ac:dyDescent="0.25">
      <c r="A3145" t="str">
        <f ca="1"/>
        <v>Netflix</v>
      </c>
      <c r="B3145" s="8">
        <f ca="1"/>
        <v>46132</v>
      </c>
      <c r="C3145" s="107">
        <f ca="1"/>
        <v>12062.04</v>
      </c>
      <c r="D3145" t="str">
        <f ca="1"/>
        <v>Acct  5 - T.Rowe Price</v>
      </c>
    </row>
    <row r="3146" spans="1:4" x14ac:dyDescent="0.25">
      <c r="A3146" t="str">
        <f ca="1"/>
        <v>Renters</v>
      </c>
      <c r="B3146" s="8">
        <f ca="1"/>
        <v>46133</v>
      </c>
      <c r="C3146" s="107">
        <f ca="1"/>
        <v>12062.04</v>
      </c>
      <c r="D3146" t="str">
        <f ca="1"/>
        <v>Acct  5 - T.Rowe Price</v>
      </c>
    </row>
    <row r="3147" spans="1:4" x14ac:dyDescent="0.25">
      <c r="A3147" t="str">
        <f ca="1"/>
        <v>Paycheck</v>
      </c>
      <c r="B3147" s="8">
        <f ca="1"/>
        <v>46136</v>
      </c>
      <c r="C3147" s="107">
        <f ca="1"/>
        <v>12062.04</v>
      </c>
      <c r="D3147" t="str">
        <f ca="1"/>
        <v>Acct  5 - T.Rowe Price</v>
      </c>
    </row>
    <row r="3148" spans="1:4" x14ac:dyDescent="0.25">
      <c r="A3148" t="str">
        <f ca="1"/>
        <v>Ameritas</v>
      </c>
      <c r="B3148" s="8">
        <f ca="1"/>
        <v>46136</v>
      </c>
      <c r="C3148" s="107">
        <f ca="1"/>
        <v>12062.04</v>
      </c>
      <c r="D3148" t="str">
        <f ca="1"/>
        <v>Acct  5 - T.Rowe Price</v>
      </c>
    </row>
    <row r="3149" spans="1:4" x14ac:dyDescent="0.25">
      <c r="A3149" t="str">
        <f ca="1"/>
        <v>Cese Transfer</v>
      </c>
      <c r="B3149" s="8">
        <f ca="1"/>
        <v>46137</v>
      </c>
      <c r="C3149" s="107">
        <f ca="1"/>
        <v>12062.04</v>
      </c>
      <c r="D3149" t="str">
        <f ca="1"/>
        <v>Acct  5 - T.Rowe Price</v>
      </c>
    </row>
    <row r="3150" spans="1:4" x14ac:dyDescent="0.25">
      <c r="A3150" t="str">
        <f ca="1"/>
        <v>Groceries</v>
      </c>
      <c r="B3150" s="8">
        <f ca="1"/>
        <v>46137</v>
      </c>
      <c r="C3150" s="107">
        <f ca="1"/>
        <v>12062.04</v>
      </c>
      <c r="D3150" t="str">
        <f ca="1"/>
        <v>Acct  5 - T.Rowe Price</v>
      </c>
    </row>
    <row r="3151" spans="1:4" x14ac:dyDescent="0.25">
      <c r="A3151" t="str">
        <f ca="1"/>
        <v>Food &amp; Drinks</v>
      </c>
      <c r="B3151" s="8">
        <f ca="1"/>
        <v>46137</v>
      </c>
      <c r="C3151" s="107">
        <f ca="1"/>
        <v>12062.04</v>
      </c>
      <c r="D3151" t="str">
        <f ca="1"/>
        <v>Acct  5 - T.Rowe Price</v>
      </c>
    </row>
    <row r="3152" spans="1:4" x14ac:dyDescent="0.25">
      <c r="A3152" t="str">
        <f ca="1"/>
        <v>Internet</v>
      </c>
      <c r="B3152" s="8">
        <f ca="1"/>
        <v>46138</v>
      </c>
      <c r="C3152" s="107">
        <f ca="1"/>
        <v>12062.04</v>
      </c>
      <c r="D3152" t="str">
        <f ca="1"/>
        <v>Acct  5 - T.Rowe Price</v>
      </c>
    </row>
    <row r="3153" spans="1:4" x14ac:dyDescent="0.25">
      <c r="A3153" t="str">
        <f ca="1"/>
        <v>Windsurf</v>
      </c>
      <c r="B3153" s="8">
        <f ca="1"/>
        <v>46138</v>
      </c>
      <c r="C3153" s="107">
        <f ca="1"/>
        <v>12062.04</v>
      </c>
      <c r="D3153" t="str">
        <f ca="1"/>
        <v>Acct  5 - T.Rowe Price</v>
      </c>
    </row>
    <row r="3154" spans="1:4" x14ac:dyDescent="0.25">
      <c r="A3154" t="str">
        <f ca="1"/>
        <v>Tidal</v>
      </c>
      <c r="B3154" s="8">
        <f ca="1"/>
        <v>46139</v>
      </c>
      <c r="C3154" s="107">
        <f ca="1"/>
        <v>12062.04</v>
      </c>
      <c r="D3154" t="str">
        <f ca="1"/>
        <v>Acct  5 - T.Rowe Price</v>
      </c>
    </row>
    <row r="3155" spans="1:4" x14ac:dyDescent="0.25">
      <c r="A3155" t="str">
        <f ca="1"/>
        <v>Costco Citi</v>
      </c>
      <c r="B3155" s="8">
        <f ca="1"/>
        <v>46140</v>
      </c>
      <c r="C3155" s="107">
        <f ca="1"/>
        <v>12062.04</v>
      </c>
      <c r="D3155" t="str">
        <f ca="1"/>
        <v>Acct  5 - T.Rowe Price</v>
      </c>
    </row>
    <row r="3156" spans="1:4" x14ac:dyDescent="0.25">
      <c r="A3156" t="str">
        <f ca="1"/>
        <v>Kulo Transfer</v>
      </c>
      <c r="B3156" s="8">
        <f ca="1"/>
        <v>46140</v>
      </c>
      <c r="C3156" s="107">
        <f ca="1"/>
        <v>12062.04</v>
      </c>
      <c r="D3156" t="str">
        <f ca="1"/>
        <v>Acct  5 - T.Rowe Price</v>
      </c>
    </row>
    <row r="3157" spans="1:4" x14ac:dyDescent="0.25">
      <c r="A3157" t="str">
        <f ca="1"/>
        <v>Kulo SDGE</v>
      </c>
      <c r="B3157" s="8">
        <f ca="1"/>
        <v>46140</v>
      </c>
      <c r="C3157" s="107">
        <f ca="1"/>
        <v>12062.04</v>
      </c>
      <c r="D3157" t="str">
        <f ca="1"/>
        <v>Acct  5 - T.Rowe Price</v>
      </c>
    </row>
    <row r="3158" spans="1:4" x14ac:dyDescent="0.25">
      <c r="A3158" t="str">
        <f ca="1"/>
        <v>SDGE</v>
      </c>
      <c r="B3158" s="8">
        <f ca="1"/>
        <v>46140</v>
      </c>
      <c r="C3158" s="107">
        <f ca="1"/>
        <v>12062.04</v>
      </c>
      <c r="D3158" t="str">
        <f ca="1"/>
        <v>Acct  5 - T.Rowe Price</v>
      </c>
    </row>
    <row r="3159" spans="1:4" x14ac:dyDescent="0.25">
      <c r="A3159" t="str">
        <f ca="1"/>
        <v>Prime Ad-Free</v>
      </c>
      <c r="B3159" s="8">
        <f ca="1"/>
        <v>46140</v>
      </c>
      <c r="C3159" s="107">
        <f ca="1"/>
        <v>12062.04</v>
      </c>
      <c r="D3159" t="str">
        <f ca="1"/>
        <v>Acct  5 - T.Rowe Price</v>
      </c>
    </row>
    <row r="3160" spans="1:4" x14ac:dyDescent="0.25">
      <c r="A3160" t="str">
        <f ca="1"/>
        <v>Disability</v>
      </c>
      <c r="B3160" s="8">
        <f ca="1"/>
        <v>46143</v>
      </c>
      <c r="C3160" s="107">
        <f ca="1"/>
        <v>12062.04</v>
      </c>
      <c r="D3160" t="str">
        <f ca="1"/>
        <v>Acct  5 - T.Rowe Price</v>
      </c>
    </row>
    <row r="3161" spans="1:4" x14ac:dyDescent="0.25">
      <c r="A3161" t="str">
        <f ca="1"/>
        <v>Kulo Rent</v>
      </c>
      <c r="B3161" s="8">
        <f ca="1"/>
        <v>46143</v>
      </c>
      <c r="C3161" s="107">
        <f ca="1"/>
        <v>12062.04</v>
      </c>
      <c r="D3161" t="str">
        <f ca="1"/>
        <v>Acct  5 - T.Rowe Price</v>
      </c>
    </row>
    <row r="3162" spans="1:4" x14ac:dyDescent="0.25">
      <c r="A3162" t="str">
        <f ca="1"/>
        <v>Rent</v>
      </c>
      <c r="B3162" s="8">
        <f ca="1"/>
        <v>46143</v>
      </c>
      <c r="C3162" s="107">
        <f ca="1"/>
        <v>12062.04</v>
      </c>
      <c r="D3162" t="str">
        <f ca="1"/>
        <v>Acct  5 - T.Rowe Price</v>
      </c>
    </row>
    <row r="3163" spans="1:4" x14ac:dyDescent="0.25">
      <c r="A3163" t="str">
        <f ca="1"/>
        <v>Visa Platinum</v>
      </c>
      <c r="B3163" s="8">
        <f ca="1"/>
        <v>46145</v>
      </c>
      <c r="C3163" s="107">
        <f ca="1"/>
        <v>12062.04</v>
      </c>
      <c r="D3163" t="str">
        <f ca="1"/>
        <v>Acct  5 - T.Rowe Price</v>
      </c>
    </row>
    <row r="3164" spans="1:4" x14ac:dyDescent="0.25">
      <c r="A3164" t="str">
        <f ca="1"/>
        <v>Kulo Internet</v>
      </c>
      <c r="B3164" s="8">
        <f ca="1"/>
        <v>46147</v>
      </c>
      <c r="C3164" s="107">
        <f ca="1"/>
        <v>12062.04</v>
      </c>
      <c r="D3164" t="str">
        <f ca="1"/>
        <v>Acct  5 - T.Rowe Price</v>
      </c>
    </row>
    <row r="3165" spans="1:4" x14ac:dyDescent="0.25">
      <c r="A3165" t="str">
        <f ca="1"/>
        <v>Cese Phone</v>
      </c>
      <c r="B3165" s="8">
        <f ca="1"/>
        <v>46147</v>
      </c>
      <c r="C3165" s="107">
        <f ca="1"/>
        <v>12062.04</v>
      </c>
      <c r="D3165" t="str">
        <f ca="1"/>
        <v>Acct  5 - T.Rowe Price</v>
      </c>
    </row>
    <row r="3166" spans="1:4" x14ac:dyDescent="0.25">
      <c r="A3166" t="str">
        <f ca="1"/>
        <v>Phone</v>
      </c>
      <c r="B3166" s="8">
        <f ca="1"/>
        <v>46147</v>
      </c>
      <c r="C3166" s="107">
        <f ca="1"/>
        <v>12062.04</v>
      </c>
      <c r="D3166" t="str">
        <f ca="1"/>
        <v>Acct  5 - T.Rowe Price</v>
      </c>
    </row>
    <row r="3167" spans="1:4" x14ac:dyDescent="0.25">
      <c r="A3167" t="str">
        <f ca="1"/>
        <v>Paycheck</v>
      </c>
      <c r="B3167" s="8">
        <f ca="1"/>
        <v>46150</v>
      </c>
      <c r="C3167" s="107">
        <f ca="1"/>
        <v>12062.04</v>
      </c>
      <c r="D3167" t="str">
        <f ca="1"/>
        <v>Acct  5 - T.Rowe Price</v>
      </c>
    </row>
    <row r="3168" spans="1:4" x14ac:dyDescent="0.25">
      <c r="A3168" t="str">
        <f ca="1"/>
        <v>Ameritas</v>
      </c>
      <c r="B3168" s="8">
        <f ca="1"/>
        <v>46150</v>
      </c>
      <c r="C3168" s="107">
        <f ca="1"/>
        <v>12062.04</v>
      </c>
      <c r="D3168" t="str">
        <f ca="1"/>
        <v>Acct  5 - T.Rowe Price</v>
      </c>
    </row>
    <row r="3169" spans="1:4" x14ac:dyDescent="0.25">
      <c r="A3169" t="str">
        <f ca="1"/>
        <v>Sony</v>
      </c>
      <c r="B3169" s="8">
        <f ca="1"/>
        <v>46150</v>
      </c>
      <c r="C3169" s="107">
        <f ca="1"/>
        <v>12062.04</v>
      </c>
      <c r="D3169" t="str">
        <f ca="1"/>
        <v>Acct  5 - T.Rowe Price</v>
      </c>
    </row>
    <row r="3170" spans="1:4" x14ac:dyDescent="0.25">
      <c r="A3170" t="str">
        <f ca="1"/>
        <v>Phone Insurance</v>
      </c>
      <c r="B3170" s="8">
        <f ca="1"/>
        <v>46150</v>
      </c>
      <c r="C3170" s="107">
        <f ca="1"/>
        <v>12062.04</v>
      </c>
      <c r="D3170" t="str">
        <f ca="1"/>
        <v>Acct  5 - T.Rowe Price</v>
      </c>
    </row>
    <row r="3171" spans="1:4" x14ac:dyDescent="0.25">
      <c r="A3171" t="str">
        <f ca="1"/>
        <v>Groceries</v>
      </c>
      <c r="B3171" s="8">
        <f ca="1"/>
        <v>46151</v>
      </c>
      <c r="C3171" s="107">
        <f ca="1"/>
        <v>12062.04</v>
      </c>
      <c r="D3171" t="str">
        <f ca="1"/>
        <v>Acct  5 - T.Rowe Price</v>
      </c>
    </row>
    <row r="3172" spans="1:4" x14ac:dyDescent="0.25">
      <c r="A3172" t="str">
        <f ca="1"/>
        <v>Food &amp; Drinks</v>
      </c>
      <c r="B3172" s="8">
        <f ca="1"/>
        <v>46151</v>
      </c>
      <c r="C3172" s="107">
        <f ca="1"/>
        <v>12062.04</v>
      </c>
      <c r="D3172" t="str">
        <f ca="1"/>
        <v>Acct  5 - T.Rowe Price</v>
      </c>
    </row>
    <row r="3173" spans="1:4" x14ac:dyDescent="0.25">
      <c r="A3173" t="str">
        <f ca="1"/>
        <v>Amazon</v>
      </c>
      <c r="B3173" s="8">
        <f ca="1"/>
        <v>46151</v>
      </c>
      <c r="C3173" s="107">
        <f ca="1"/>
        <v>12062.04</v>
      </c>
      <c r="D3173" t="str">
        <f ca="1"/>
        <v>Acct  5 - T.Rowe Price</v>
      </c>
    </row>
    <row r="3174" spans="1:4" x14ac:dyDescent="0.25">
      <c r="A3174" t="str">
        <f ca="1"/>
        <v>Viso Go</v>
      </c>
      <c r="B3174" s="8">
        <f ca="1"/>
        <v>46153</v>
      </c>
      <c r="C3174" s="107">
        <f ca="1"/>
        <v>12062.04</v>
      </c>
      <c r="D3174" t="str">
        <f ca="1"/>
        <v>Acct  5 - T.Rowe Price</v>
      </c>
    </row>
    <row r="3175" spans="1:4" x14ac:dyDescent="0.25">
      <c r="A3175" t="str">
        <f ca="1"/>
        <v>Motorcycle</v>
      </c>
      <c r="B3175" s="8">
        <f ca="1"/>
        <v>46158</v>
      </c>
      <c r="C3175" s="107">
        <f ca="1"/>
        <v>12062.04</v>
      </c>
      <c r="D3175" t="str">
        <f ca="1"/>
        <v>Acct  5 - T.Rowe Price</v>
      </c>
    </row>
    <row r="3176" spans="1:4" x14ac:dyDescent="0.25">
      <c r="A3176" t="str">
        <f ca="1"/>
        <v>Netflix</v>
      </c>
      <c r="B3176" s="8">
        <f ca="1"/>
        <v>46162</v>
      </c>
      <c r="C3176" s="107">
        <f ca="1"/>
        <v>12062.04</v>
      </c>
      <c r="D3176" t="str">
        <f ca="1"/>
        <v>Acct  5 - T.Rowe Price</v>
      </c>
    </row>
    <row r="3177" spans="1:4" x14ac:dyDescent="0.25">
      <c r="A3177" t="str">
        <f ca="1"/>
        <v>Renters</v>
      </c>
      <c r="B3177" s="8">
        <f ca="1"/>
        <v>46163</v>
      </c>
      <c r="C3177" s="107">
        <f ca="1"/>
        <v>12062.04</v>
      </c>
      <c r="D3177" t="str">
        <f ca="1"/>
        <v>Acct  5 - T.Rowe Price</v>
      </c>
    </row>
    <row r="3178" spans="1:4" x14ac:dyDescent="0.25">
      <c r="A3178" t="str">
        <f ca="1"/>
        <v>Paycheck</v>
      </c>
      <c r="B3178" s="8">
        <f ca="1"/>
        <v>46164</v>
      </c>
      <c r="C3178" s="107">
        <f ca="1"/>
        <v>12062.04</v>
      </c>
      <c r="D3178" t="str">
        <f ca="1"/>
        <v>Acct  5 - T.Rowe Price</v>
      </c>
    </row>
    <row r="3179" spans="1:4" x14ac:dyDescent="0.25">
      <c r="A3179" t="str">
        <f ca="1"/>
        <v>Ameritas</v>
      </c>
      <c r="B3179" s="8">
        <f ca="1"/>
        <v>46164</v>
      </c>
      <c r="C3179" s="107">
        <f ca="1"/>
        <v>12062.04</v>
      </c>
      <c r="D3179" t="str">
        <f ca="1"/>
        <v>Acct  5 - T.Rowe Price</v>
      </c>
    </row>
    <row r="3180" spans="1:4" x14ac:dyDescent="0.25">
      <c r="A3180" t="str">
        <f ca="1"/>
        <v>Groceries</v>
      </c>
      <c r="B3180" s="8">
        <f ca="1"/>
        <v>46165</v>
      </c>
      <c r="C3180" s="107">
        <f ca="1"/>
        <v>12062.04</v>
      </c>
      <c r="D3180" t="str">
        <f ca="1"/>
        <v>Acct  5 - T.Rowe Price</v>
      </c>
    </row>
    <row r="3181" spans="1:4" x14ac:dyDescent="0.25">
      <c r="A3181" t="str">
        <f ca="1"/>
        <v>Food &amp; Drinks</v>
      </c>
      <c r="B3181" s="8">
        <f ca="1"/>
        <v>46165</v>
      </c>
      <c r="C3181" s="107">
        <f ca="1"/>
        <v>12062.04</v>
      </c>
      <c r="D3181" t="str">
        <f ca="1"/>
        <v>Acct  5 - T.Rowe Price</v>
      </c>
    </row>
    <row r="3182" spans="1:4" x14ac:dyDescent="0.25">
      <c r="A3182" t="str">
        <f ca="1"/>
        <v>Cese Transfer</v>
      </c>
      <c r="B3182" s="8">
        <f ca="1"/>
        <v>46167</v>
      </c>
      <c r="C3182" s="107">
        <f ca="1"/>
        <v>12062.04</v>
      </c>
      <c r="D3182" t="str">
        <f ca="1"/>
        <v>Acct  5 - T.Rowe Price</v>
      </c>
    </row>
    <row r="3183" spans="1:4" x14ac:dyDescent="0.25">
      <c r="A3183" t="str">
        <f ca="1"/>
        <v>Internet</v>
      </c>
      <c r="B3183" s="8">
        <f ca="1"/>
        <v>46168</v>
      </c>
      <c r="C3183" s="107">
        <f ca="1"/>
        <v>12062.04</v>
      </c>
      <c r="D3183" t="str">
        <f ca="1"/>
        <v>Acct  5 - T.Rowe Price</v>
      </c>
    </row>
    <row r="3184" spans="1:4" x14ac:dyDescent="0.25">
      <c r="A3184" t="str">
        <f ca="1"/>
        <v>Windsurf</v>
      </c>
      <c r="B3184" s="8">
        <f ca="1"/>
        <v>46168</v>
      </c>
      <c r="C3184" s="107">
        <f ca="1"/>
        <v>12062.04</v>
      </c>
      <c r="D3184" t="str">
        <f ca="1"/>
        <v>Acct  5 - T.Rowe Price</v>
      </c>
    </row>
    <row r="3185" spans="1:4" x14ac:dyDescent="0.25">
      <c r="A3185" t="str">
        <f ca="1"/>
        <v>Tidal</v>
      </c>
      <c r="B3185" s="8">
        <f ca="1"/>
        <v>46169</v>
      </c>
      <c r="C3185" s="107">
        <f ca="1"/>
        <v>12062.04</v>
      </c>
      <c r="D3185" t="str">
        <f ca="1"/>
        <v>Acct  5 - T.Rowe Price</v>
      </c>
    </row>
    <row r="3186" spans="1:4" x14ac:dyDescent="0.25">
      <c r="A3186" t="str">
        <f ca="1"/>
        <v>Costco Citi</v>
      </c>
      <c r="B3186" s="8">
        <f ca="1"/>
        <v>46170</v>
      </c>
      <c r="C3186" s="107">
        <f ca="1"/>
        <v>12062.04</v>
      </c>
      <c r="D3186" t="str">
        <f ca="1"/>
        <v>Acct  5 - T.Rowe Price</v>
      </c>
    </row>
    <row r="3187" spans="1:4" x14ac:dyDescent="0.25">
      <c r="A3187" t="str">
        <f ca="1"/>
        <v>Kulo Transfer</v>
      </c>
      <c r="B3187" s="8">
        <f ca="1"/>
        <v>46170</v>
      </c>
      <c r="C3187" s="107">
        <f ca="1"/>
        <v>12062.04</v>
      </c>
      <c r="D3187" t="str">
        <f ca="1"/>
        <v>Acct  5 - T.Rowe Price</v>
      </c>
    </row>
    <row r="3188" spans="1:4" x14ac:dyDescent="0.25">
      <c r="A3188" t="str">
        <f ca="1"/>
        <v>Kulo SDGE</v>
      </c>
      <c r="B3188" s="8">
        <f ca="1"/>
        <v>46170</v>
      </c>
      <c r="C3188" s="107">
        <f ca="1"/>
        <v>12062.04</v>
      </c>
      <c r="D3188" t="str">
        <f ca="1"/>
        <v>Acct  5 - T.Rowe Price</v>
      </c>
    </row>
    <row r="3189" spans="1:4" x14ac:dyDescent="0.25">
      <c r="A3189" t="str">
        <f ca="1"/>
        <v>SDGE</v>
      </c>
      <c r="B3189" s="8">
        <f ca="1"/>
        <v>46170</v>
      </c>
      <c r="C3189" s="107">
        <f ca="1"/>
        <v>12062.04</v>
      </c>
      <c r="D3189" t="str">
        <f ca="1"/>
        <v>Acct  5 - T.Rowe Price</v>
      </c>
    </row>
    <row r="3190" spans="1:4" x14ac:dyDescent="0.25">
      <c r="A3190" t="str">
        <f ca="1"/>
        <v>Prime Ad-Free</v>
      </c>
      <c r="B3190" s="8">
        <f ca="1"/>
        <v>46170</v>
      </c>
      <c r="C3190" s="107">
        <f ca="1"/>
        <v>12062.04</v>
      </c>
      <c r="D3190" t="str">
        <f ca="1"/>
        <v>Acct  5 - T.Rowe Price</v>
      </c>
    </row>
    <row r="3191" spans="1:4" x14ac:dyDescent="0.25">
      <c r="A3191" t="str">
        <f ca="1"/>
        <v>Disability</v>
      </c>
      <c r="B3191" s="8">
        <f ca="1"/>
        <v>46174</v>
      </c>
      <c r="C3191" s="107">
        <f ca="1"/>
        <v>12062.04</v>
      </c>
      <c r="D3191" t="str">
        <f ca="1"/>
        <v>Acct  5 - T.Rowe Price</v>
      </c>
    </row>
    <row r="3192" spans="1:4" x14ac:dyDescent="0.25">
      <c r="A3192" t="str">
        <f ca="1"/>
        <v>Kulo Rent</v>
      </c>
      <c r="B3192" s="8">
        <f ca="1"/>
        <v>46174</v>
      </c>
      <c r="C3192" s="107">
        <f ca="1"/>
        <v>12062.04</v>
      </c>
      <c r="D3192" t="str">
        <f ca="1"/>
        <v>Acct  5 - T.Rowe Price</v>
      </c>
    </row>
    <row r="3193" spans="1:4" x14ac:dyDescent="0.25">
      <c r="A3193" t="str">
        <f ca="1"/>
        <v>Rent</v>
      </c>
      <c r="B3193" s="8">
        <f ca="1"/>
        <v>46174</v>
      </c>
      <c r="C3193" s="107">
        <f ca="1"/>
        <v>12062.04</v>
      </c>
      <c r="D3193" t="str">
        <f ca="1"/>
        <v>Acct  5 - T.Rowe Price</v>
      </c>
    </row>
    <row r="3194" spans="1:4" x14ac:dyDescent="0.25">
      <c r="A3194" t="str">
        <f ca="1"/>
        <v>Visa Platinum</v>
      </c>
      <c r="B3194" s="8">
        <f ca="1"/>
        <v>46176</v>
      </c>
      <c r="C3194" s="107">
        <f ca="1"/>
        <v>12062.04</v>
      </c>
      <c r="D3194" t="str">
        <f ca="1"/>
        <v>Acct  5 - T.Rowe Price</v>
      </c>
    </row>
    <row r="3195" spans="1:4" x14ac:dyDescent="0.25">
      <c r="A3195" t="str">
        <f ca="1"/>
        <v>Paycheck</v>
      </c>
      <c r="B3195" s="8">
        <f ca="1"/>
        <v>46178</v>
      </c>
      <c r="C3195" s="107">
        <f ca="1"/>
        <v>12062.04</v>
      </c>
      <c r="D3195" t="str">
        <f ca="1"/>
        <v>Acct  5 - T.Rowe Price</v>
      </c>
    </row>
    <row r="3196" spans="1:4" x14ac:dyDescent="0.25">
      <c r="A3196" t="str">
        <f ca="1"/>
        <v>Ameritas</v>
      </c>
      <c r="B3196" s="8">
        <f ca="1"/>
        <v>46178</v>
      </c>
      <c r="C3196" s="107">
        <f ca="1"/>
        <v>12062.04</v>
      </c>
      <c r="D3196" t="str">
        <f ca="1"/>
        <v>Acct  5 - T.Rowe Price</v>
      </c>
    </row>
    <row r="3197" spans="1:4" x14ac:dyDescent="0.25">
      <c r="A3197" t="str">
        <f ca="1"/>
        <v>Kulo Internet</v>
      </c>
      <c r="B3197" s="8">
        <f ca="1"/>
        <v>46178</v>
      </c>
      <c r="C3197" s="107">
        <f ca="1"/>
        <v>12062.04</v>
      </c>
      <c r="D3197" t="str">
        <f ca="1"/>
        <v>Acct  5 - T.Rowe Price</v>
      </c>
    </row>
    <row r="3198" spans="1:4" x14ac:dyDescent="0.25">
      <c r="A3198" t="str">
        <f ca="1"/>
        <v>Cese Phone</v>
      </c>
      <c r="B3198" s="8">
        <f ca="1"/>
        <v>46178</v>
      </c>
      <c r="C3198" s="107">
        <f ca="1"/>
        <v>12062.04</v>
      </c>
      <c r="D3198" t="str">
        <f ca="1"/>
        <v>Acct  5 - T.Rowe Price</v>
      </c>
    </row>
    <row r="3199" spans="1:4" x14ac:dyDescent="0.25">
      <c r="A3199" t="str">
        <f ca="1"/>
        <v>Phone</v>
      </c>
      <c r="B3199" s="8">
        <f ca="1"/>
        <v>46178</v>
      </c>
      <c r="C3199" s="107">
        <f ca="1"/>
        <v>12062.04</v>
      </c>
      <c r="D3199" t="str">
        <f ca="1"/>
        <v>Acct  5 - T.Rowe Price</v>
      </c>
    </row>
    <row r="3200" spans="1:4" x14ac:dyDescent="0.25">
      <c r="A3200" t="str">
        <f ca="1"/>
        <v>Groceries</v>
      </c>
      <c r="B3200" s="8">
        <f ca="1"/>
        <v>46179</v>
      </c>
      <c r="C3200" s="107">
        <f ca="1"/>
        <v>12062.04</v>
      </c>
      <c r="D3200" t="str">
        <f ca="1"/>
        <v>Acct  5 - T.Rowe Price</v>
      </c>
    </row>
    <row r="3201" spans="1:4" x14ac:dyDescent="0.25">
      <c r="A3201" t="str">
        <f ca="1"/>
        <v>Food &amp; Drinks</v>
      </c>
      <c r="B3201" s="8">
        <f ca="1"/>
        <v>46179</v>
      </c>
      <c r="C3201" s="107">
        <f ca="1"/>
        <v>12062.04</v>
      </c>
      <c r="D3201" t="str">
        <f ca="1"/>
        <v>Acct  5 - T.Rowe Price</v>
      </c>
    </row>
    <row r="3202" spans="1:4" x14ac:dyDescent="0.25">
      <c r="A3202" t="str">
        <f ca="1"/>
        <v>Sony</v>
      </c>
      <c r="B3202" s="8">
        <f ca="1"/>
        <v>46181</v>
      </c>
      <c r="C3202" s="107">
        <f ca="1"/>
        <v>12062.04</v>
      </c>
      <c r="D3202" t="str">
        <f ca="1"/>
        <v>Acct  5 - T.Rowe Price</v>
      </c>
    </row>
    <row r="3203" spans="1:4" x14ac:dyDescent="0.25">
      <c r="A3203" t="str">
        <f ca="1"/>
        <v>Phone Insurance</v>
      </c>
      <c r="B3203" s="8">
        <f ca="1"/>
        <v>46181</v>
      </c>
      <c r="C3203" s="107">
        <f ca="1"/>
        <v>12062.04</v>
      </c>
      <c r="D3203" t="str">
        <f ca="1"/>
        <v>Acct  5 - T.Rowe Price</v>
      </c>
    </row>
    <row r="3204" spans="1:4" x14ac:dyDescent="0.25">
      <c r="A3204" t="str">
        <f ca="1"/>
        <v>Amazon</v>
      </c>
      <c r="B3204" s="8">
        <f ca="1"/>
        <v>46182</v>
      </c>
      <c r="C3204" s="107">
        <f ca="1"/>
        <v>12062.04</v>
      </c>
      <c r="D3204" t="str">
        <f ca="1"/>
        <v>Acct  5 - T.Rowe Price</v>
      </c>
    </row>
    <row r="3205" spans="1:4" x14ac:dyDescent="0.25">
      <c r="A3205" t="str">
        <f ca="1"/>
        <v>Viso Go</v>
      </c>
      <c r="B3205" s="8">
        <f ca="1"/>
        <v>46184</v>
      </c>
      <c r="C3205" s="107">
        <f ca="1"/>
        <v>12062.04</v>
      </c>
      <c r="D3205" t="str">
        <f ca="1"/>
        <v>Acct  5 - T.Rowe Price</v>
      </c>
    </row>
    <row r="3206" spans="1:4" x14ac:dyDescent="0.25">
      <c r="A3206" t="str">
        <f ca="1"/>
        <v>Motorcycle</v>
      </c>
      <c r="B3206" s="8">
        <f ca="1"/>
        <v>46189</v>
      </c>
      <c r="C3206" s="107">
        <f ca="1"/>
        <v>12062.04</v>
      </c>
      <c r="D3206" t="str">
        <f ca="1"/>
        <v>Acct  5 - T.Rowe Price</v>
      </c>
    </row>
    <row r="3207" spans="1:4" x14ac:dyDescent="0.25">
      <c r="A3207" t="str">
        <f ca="1"/>
        <v>Paycheck</v>
      </c>
      <c r="B3207" s="8">
        <f ca="1"/>
        <v>46192</v>
      </c>
      <c r="C3207" s="107">
        <f ca="1"/>
        <v>12062.04</v>
      </c>
      <c r="D3207" t="str">
        <f ca="1"/>
        <v>Acct  5 - T.Rowe Price</v>
      </c>
    </row>
    <row r="3208" spans="1:4" x14ac:dyDescent="0.25">
      <c r="A3208" t="str">
        <f ca="1"/>
        <v>Ameritas</v>
      </c>
      <c r="B3208" s="8">
        <f ca="1"/>
        <v>46192</v>
      </c>
      <c r="C3208" s="107">
        <f ca="1"/>
        <v>12062.04</v>
      </c>
      <c r="D3208" t="str">
        <f ca="1"/>
        <v>Acct  5 - T.Rowe Price</v>
      </c>
    </row>
    <row r="3209" spans="1:4" x14ac:dyDescent="0.25">
      <c r="A3209" t="str">
        <f ca="1"/>
        <v>Groceries</v>
      </c>
      <c r="B3209" s="8">
        <f ca="1"/>
        <v>46193</v>
      </c>
      <c r="C3209" s="107">
        <f ca="1"/>
        <v>12062.04</v>
      </c>
      <c r="D3209" t="str">
        <f ca="1"/>
        <v>Acct  5 - T.Rowe Price</v>
      </c>
    </row>
    <row r="3210" spans="1:4" x14ac:dyDescent="0.25">
      <c r="A3210" t="str">
        <f ca="1"/>
        <v>Food &amp; Drinks</v>
      </c>
      <c r="B3210" s="8">
        <f ca="1"/>
        <v>46193</v>
      </c>
      <c r="C3210" s="107">
        <f ca="1"/>
        <v>12062.04</v>
      </c>
      <c r="D3210" t="str">
        <f ca="1"/>
        <v>Acct  5 - T.Rowe Price</v>
      </c>
    </row>
    <row r="3211" spans="1:4" x14ac:dyDescent="0.25">
      <c r="A3211" t="str">
        <f ca="1"/>
        <v>Netflix</v>
      </c>
      <c r="B3211" s="8">
        <f ca="1"/>
        <v>46193</v>
      </c>
      <c r="C3211" s="107">
        <f ca="1"/>
        <v>12062.04</v>
      </c>
      <c r="D3211" t="str">
        <f ca="1"/>
        <v>Acct  5 - T.Rowe Price</v>
      </c>
    </row>
    <row r="3212" spans="1:4" x14ac:dyDescent="0.25">
      <c r="A3212" t="str">
        <f ca="1"/>
        <v>Renters</v>
      </c>
      <c r="B3212" s="8">
        <f ca="1"/>
        <v>46194</v>
      </c>
      <c r="C3212" s="107">
        <f ca="1"/>
        <v>12062.04</v>
      </c>
      <c r="D3212" t="str">
        <f ca="1"/>
        <v>Acct  5 - T.Rowe Price</v>
      </c>
    </row>
    <row r="3213" spans="1:4" x14ac:dyDescent="0.25">
      <c r="A3213" t="str">
        <f ca="1"/>
        <v>Sniffies</v>
      </c>
      <c r="B3213" s="8">
        <f ca="1"/>
        <v>46194</v>
      </c>
      <c r="C3213" s="107">
        <f ca="1"/>
        <v>12062.04</v>
      </c>
      <c r="D3213" t="str">
        <f ca="1"/>
        <v>Acct  5 - T.Rowe Price</v>
      </c>
    </row>
    <row r="3214" spans="1:4" x14ac:dyDescent="0.25">
      <c r="A3214" t="str">
        <f ca="1"/>
        <v>Cese Transfer</v>
      </c>
      <c r="B3214" s="8">
        <f ca="1"/>
        <v>46198</v>
      </c>
      <c r="C3214" s="107">
        <f ca="1"/>
        <v>12062.04</v>
      </c>
      <c r="D3214" t="str">
        <f ca="1"/>
        <v>Acct  5 - T.Rowe Price</v>
      </c>
    </row>
    <row r="3215" spans="1:4" x14ac:dyDescent="0.25">
      <c r="A3215" t="str">
        <f ca="1"/>
        <v>Internet</v>
      </c>
      <c r="B3215" s="8">
        <f ca="1"/>
        <v>46199</v>
      </c>
      <c r="C3215" s="107">
        <f ca="1"/>
        <v>12062.04</v>
      </c>
      <c r="D3215" t="str">
        <f ca="1"/>
        <v>Acct  5 - T.Rowe Price</v>
      </c>
    </row>
    <row r="3216" spans="1:4" x14ac:dyDescent="0.25">
      <c r="A3216" t="str">
        <f ca="1"/>
        <v>Windsurf</v>
      </c>
      <c r="B3216" s="8">
        <f ca="1"/>
        <v>46199</v>
      </c>
      <c r="C3216" s="107">
        <f ca="1"/>
        <v>12062.04</v>
      </c>
      <c r="D3216" t="str">
        <f ca="1"/>
        <v>Acct  5 - T.Rowe Price</v>
      </c>
    </row>
    <row r="3217" spans="1:4" x14ac:dyDescent="0.25">
      <c r="A3217" t="str">
        <f ca="1"/>
        <v>Tidal</v>
      </c>
      <c r="B3217" s="8">
        <f ca="1"/>
        <v>46200</v>
      </c>
      <c r="C3217" s="107">
        <f ca="1"/>
        <v>12062.04</v>
      </c>
      <c r="D3217" t="str">
        <f ca="1"/>
        <v>Acct  5 - T.Rowe Price</v>
      </c>
    </row>
    <row r="3218" spans="1:4" x14ac:dyDescent="0.25">
      <c r="A3218" t="str">
        <f ca="1"/>
        <v>Costco Citi</v>
      </c>
      <c r="B3218" s="8">
        <f ca="1"/>
        <v>46201</v>
      </c>
      <c r="C3218" s="107">
        <f ca="1"/>
        <v>12062.04</v>
      </c>
      <c r="D3218" t="str">
        <f ca="1"/>
        <v>Acct  5 - T.Rowe Price</v>
      </c>
    </row>
    <row r="3219" spans="1:4" x14ac:dyDescent="0.25">
      <c r="A3219" t="str">
        <f ca="1"/>
        <v>Kulo Transfer</v>
      </c>
      <c r="B3219" s="8">
        <f ca="1"/>
        <v>46201</v>
      </c>
      <c r="C3219" s="107">
        <f ca="1"/>
        <v>12062.04</v>
      </c>
      <c r="D3219" t="str">
        <f ca="1"/>
        <v>Acct  5 - T.Rowe Price</v>
      </c>
    </row>
    <row r="3220" spans="1:4" x14ac:dyDescent="0.25">
      <c r="A3220" t="str">
        <f ca="1"/>
        <v>Kulo SDGE</v>
      </c>
      <c r="B3220" s="8">
        <f ca="1"/>
        <v>46201</v>
      </c>
      <c r="C3220" s="107">
        <f ca="1"/>
        <v>12062.04</v>
      </c>
      <c r="D3220" t="str">
        <f ca="1"/>
        <v>Acct  5 - T.Rowe Price</v>
      </c>
    </row>
    <row r="3221" spans="1:4" x14ac:dyDescent="0.25">
      <c r="A3221" t="str">
        <f ca="1"/>
        <v>SDGE</v>
      </c>
      <c r="B3221" s="8">
        <f ca="1"/>
        <v>46201</v>
      </c>
      <c r="C3221" s="107">
        <f ca="1"/>
        <v>12062.04</v>
      </c>
      <c r="D3221" t="str">
        <f ca="1"/>
        <v>Acct  5 - T.Rowe Price</v>
      </c>
    </row>
    <row r="3222" spans="1:4" x14ac:dyDescent="0.25">
      <c r="A3222" t="str">
        <f ca="1"/>
        <v>Prime Ad-Free</v>
      </c>
      <c r="B3222" s="8">
        <f ca="1"/>
        <v>46201</v>
      </c>
      <c r="C3222" s="107">
        <f ca="1"/>
        <v>12062.04</v>
      </c>
      <c r="D3222" t="str">
        <f ca="1"/>
        <v>Acct  5 - T.Rowe Price</v>
      </c>
    </row>
    <row r="3223" spans="1:4" x14ac:dyDescent="0.25">
      <c r="A3223" t="str">
        <f ca="1"/>
        <v>Disability</v>
      </c>
      <c r="B3223" s="8">
        <f ca="1"/>
        <v>46204</v>
      </c>
      <c r="C3223" s="107">
        <f ca="1"/>
        <v>12062.04</v>
      </c>
      <c r="D3223" t="str">
        <f ca="1"/>
        <v>Acct  5 - T.Rowe Price</v>
      </c>
    </row>
    <row r="3224" spans="1:4" x14ac:dyDescent="0.25">
      <c r="A3224" t="str">
        <f ca="1"/>
        <v>Kulo Rent</v>
      </c>
      <c r="B3224" s="8">
        <f ca="1"/>
        <v>46204</v>
      </c>
      <c r="C3224" s="107">
        <f ca="1"/>
        <v>12062.04</v>
      </c>
      <c r="D3224" t="str">
        <f ca="1"/>
        <v>Acct  5 - T.Rowe Price</v>
      </c>
    </row>
    <row r="3225" spans="1:4" x14ac:dyDescent="0.25">
      <c r="A3225" t="str">
        <f ca="1"/>
        <v>Rent</v>
      </c>
      <c r="B3225" s="8">
        <f ca="1"/>
        <v>46204</v>
      </c>
      <c r="C3225" s="107">
        <f ca="1"/>
        <v>12062.04</v>
      </c>
      <c r="D3225" t="str">
        <f ca="1"/>
        <v>Acct  5 - T.Rowe Price</v>
      </c>
    </row>
    <row r="3226" spans="1:4" x14ac:dyDescent="0.25">
      <c r="A3226" t="str">
        <f ca="1"/>
        <v>Paycheck</v>
      </c>
      <c r="B3226" s="8">
        <f ca="1"/>
        <v>46206</v>
      </c>
      <c r="C3226" s="107">
        <f ca="1"/>
        <v>12062.04</v>
      </c>
      <c r="D3226" t="str">
        <f ca="1"/>
        <v>Acct  5 - T.Rowe Price</v>
      </c>
    </row>
    <row r="3227" spans="1:4" x14ac:dyDescent="0.25">
      <c r="A3227" t="str">
        <f ca="1"/>
        <v>Ameritas</v>
      </c>
      <c r="B3227" s="8">
        <f ca="1"/>
        <v>46206</v>
      </c>
      <c r="C3227" s="107">
        <f ca="1"/>
        <v>12062.04</v>
      </c>
      <c r="D3227" t="str">
        <f ca="1"/>
        <v>Acct  5 - T.Rowe Price</v>
      </c>
    </row>
    <row r="3228" spans="1:4" x14ac:dyDescent="0.25">
      <c r="A3228" t="str">
        <f ca="1"/>
        <v>Visa Platinum</v>
      </c>
      <c r="B3228" s="8">
        <f ca="1"/>
        <v>46206</v>
      </c>
      <c r="C3228" s="107">
        <f ca="1"/>
        <v>12062.04</v>
      </c>
      <c r="D3228" t="str">
        <f ca="1"/>
        <v>Acct  5 - T.Rowe Price</v>
      </c>
    </row>
    <row r="3229" spans="1:4" x14ac:dyDescent="0.25">
      <c r="A3229" t="str">
        <f ca="1"/>
        <v>Groceries</v>
      </c>
      <c r="B3229" s="8">
        <f ca="1"/>
        <v>46207</v>
      </c>
      <c r="C3229" s="107">
        <f ca="1"/>
        <v>12062.04</v>
      </c>
      <c r="D3229" t="str">
        <f ca="1"/>
        <v>Acct  5 - T.Rowe Price</v>
      </c>
    </row>
    <row r="3230" spans="1:4" x14ac:dyDescent="0.25">
      <c r="A3230" t="str">
        <f ca="1"/>
        <v>Food &amp; Drinks</v>
      </c>
      <c r="B3230" s="8">
        <f ca="1"/>
        <v>46207</v>
      </c>
      <c r="C3230" s="107">
        <f ca="1"/>
        <v>12062.04</v>
      </c>
      <c r="D3230" t="str">
        <f ca="1"/>
        <v>Acct  5 - T.Rowe Price</v>
      </c>
    </row>
    <row r="3231" spans="1:4" x14ac:dyDescent="0.25">
      <c r="A3231" t="str">
        <f ca="1"/>
        <v>Kulo Internet</v>
      </c>
      <c r="B3231" s="8">
        <f ca="1"/>
        <v>46208</v>
      </c>
      <c r="C3231" s="107">
        <f ca="1"/>
        <v>12062.04</v>
      </c>
      <c r="D3231" t="str">
        <f ca="1"/>
        <v>Acct  5 - T.Rowe Price</v>
      </c>
    </row>
    <row r="3232" spans="1:4" x14ac:dyDescent="0.25">
      <c r="A3232" t="str">
        <f ca="1"/>
        <v>Cese Phone</v>
      </c>
      <c r="B3232" s="8">
        <f ca="1"/>
        <v>46208</v>
      </c>
      <c r="C3232" s="107">
        <f ca="1"/>
        <v>12062.04</v>
      </c>
      <c r="D3232" t="str">
        <f ca="1"/>
        <v>Acct  5 - T.Rowe Price</v>
      </c>
    </row>
    <row r="3233" spans="1:4" x14ac:dyDescent="0.25">
      <c r="A3233" t="str">
        <f ca="1"/>
        <v>Phone</v>
      </c>
      <c r="B3233" s="8">
        <f ca="1"/>
        <v>46208</v>
      </c>
      <c r="C3233" s="107">
        <f ca="1"/>
        <v>12062.04</v>
      </c>
      <c r="D3233" t="str">
        <f ca="1"/>
        <v>Acct  5 - T.Rowe Price</v>
      </c>
    </row>
    <row r="3234" spans="1:4" x14ac:dyDescent="0.25">
      <c r="A3234" t="str">
        <f ca="1"/>
        <v>Sony</v>
      </c>
      <c r="B3234" s="8">
        <f ca="1"/>
        <v>46211</v>
      </c>
      <c r="C3234" s="107">
        <f ca="1"/>
        <v>12062.04</v>
      </c>
      <c r="D3234" t="str">
        <f ca="1"/>
        <v>Acct  5 - T.Rowe Price</v>
      </c>
    </row>
    <row r="3235" spans="1:4" x14ac:dyDescent="0.25">
      <c r="A3235" t="str">
        <f ca="1"/>
        <v>Phone Insurance</v>
      </c>
      <c r="B3235" s="8">
        <f ca="1"/>
        <v>46211</v>
      </c>
      <c r="C3235" s="107">
        <f ca="1"/>
        <v>12062.04</v>
      </c>
      <c r="D3235" t="str">
        <f ca="1"/>
        <v>Acct  5 - T.Rowe Price</v>
      </c>
    </row>
    <row r="3236" spans="1:4" x14ac:dyDescent="0.25">
      <c r="A3236" t="str">
        <f ca="1"/>
        <v>Amazon</v>
      </c>
      <c r="B3236" s="8">
        <f ca="1"/>
        <v>46212</v>
      </c>
      <c r="C3236" s="107">
        <f ca="1"/>
        <v>12062.04</v>
      </c>
      <c r="D3236" t="str">
        <f ca="1"/>
        <v>Acct  5 - T.Rowe Price</v>
      </c>
    </row>
    <row r="3237" spans="1:4" x14ac:dyDescent="0.25">
      <c r="A3237" t="str">
        <f ca="1"/>
        <v>Viso Go</v>
      </c>
      <c r="B3237" s="8">
        <f ca="1"/>
        <v>46214</v>
      </c>
      <c r="C3237" s="107">
        <f ca="1"/>
        <v>12062.04</v>
      </c>
      <c r="D3237" t="str">
        <f ca="1"/>
        <v>Acct  5 - T.Rowe Price</v>
      </c>
    </row>
    <row r="3238" spans="1:4" x14ac:dyDescent="0.25">
      <c r="A3238" t="str">
        <f ca="1"/>
        <v>Motorcycle</v>
      </c>
      <c r="B3238" s="8">
        <f ca="1"/>
        <v>46219</v>
      </c>
      <c r="C3238" s="107">
        <f ca="1"/>
        <v>12062.04</v>
      </c>
      <c r="D3238" t="str">
        <f ca="1"/>
        <v>Acct  5 - T.Rowe Price</v>
      </c>
    </row>
    <row r="3239" spans="1:4" x14ac:dyDescent="0.25">
      <c r="A3239" t="str">
        <f ca="1"/>
        <v>Paycheck</v>
      </c>
      <c r="B3239" s="8">
        <f ca="1"/>
        <v>46220</v>
      </c>
      <c r="C3239" s="107">
        <f ca="1"/>
        <v>12062.04</v>
      </c>
      <c r="D3239" t="str">
        <f ca="1"/>
        <v>Acct  5 - T.Rowe Price</v>
      </c>
    </row>
    <row r="3240" spans="1:4" x14ac:dyDescent="0.25">
      <c r="A3240" t="str">
        <f ca="1"/>
        <v>Ameritas</v>
      </c>
      <c r="B3240" s="8">
        <f ca="1"/>
        <v>46220</v>
      </c>
      <c r="C3240" s="107">
        <f ca="1"/>
        <v>12062.04</v>
      </c>
      <c r="D3240" t="str">
        <f ca="1"/>
        <v>Acct  5 - T.Rowe Price</v>
      </c>
    </row>
    <row r="3241" spans="1:4" x14ac:dyDescent="0.25">
      <c r="A3241" t="str">
        <f ca="1"/>
        <v>Groceries</v>
      </c>
      <c r="B3241" s="8">
        <f ca="1"/>
        <v>46221</v>
      </c>
      <c r="C3241" s="107">
        <f ca="1"/>
        <v>12062.04</v>
      </c>
      <c r="D3241" t="str">
        <f ca="1"/>
        <v>Acct  5 - T.Rowe Price</v>
      </c>
    </row>
    <row r="3242" spans="1:4" x14ac:dyDescent="0.25">
      <c r="A3242" t="str">
        <f ca="1"/>
        <v>Food &amp; Drinks</v>
      </c>
      <c r="B3242" s="8">
        <f ca="1"/>
        <v>46221</v>
      </c>
      <c r="C3242" s="107">
        <f ca="1"/>
        <v>12062.04</v>
      </c>
      <c r="D3242" t="str">
        <f ca="1"/>
        <v>Acct  5 - T.Rowe Price</v>
      </c>
    </row>
    <row r="3243" spans="1:4" x14ac:dyDescent="0.25">
      <c r="A3243" t="str">
        <f ca="1"/>
        <v>Netflix</v>
      </c>
      <c r="B3243" s="8">
        <f ca="1"/>
        <v>46223</v>
      </c>
      <c r="C3243" s="107">
        <f ca="1"/>
        <v>12062.04</v>
      </c>
      <c r="D3243" t="str">
        <f ca="1"/>
        <v>Acct  5 - T.Rowe Price</v>
      </c>
    </row>
    <row r="3244" spans="1:4" x14ac:dyDescent="0.25">
      <c r="A3244" t="str">
        <f ca="1"/>
        <v>Renters</v>
      </c>
      <c r="B3244" s="8">
        <f ca="1"/>
        <v>46224</v>
      </c>
      <c r="C3244" s="107">
        <f ca="1"/>
        <v>12062.04</v>
      </c>
      <c r="D3244" t="str">
        <f ca="1"/>
        <v>Acct  5 - T.Rowe Price</v>
      </c>
    </row>
    <row r="3245" spans="1:4" x14ac:dyDescent="0.25">
      <c r="A3245" t="str">
        <f ca="1"/>
        <v>Cese Transfer</v>
      </c>
      <c r="B3245" s="8">
        <f ca="1"/>
        <v>46228</v>
      </c>
      <c r="C3245" s="107">
        <f ca="1"/>
        <v>12062.04</v>
      </c>
      <c r="D3245" t="str">
        <f ca="1"/>
        <v>Acct  5 - T.Rowe Price</v>
      </c>
    </row>
    <row r="3246" spans="1:4" x14ac:dyDescent="0.25">
      <c r="A3246" t="str">
        <f ca="1"/>
        <v>Internet</v>
      </c>
      <c r="B3246" s="8">
        <f ca="1"/>
        <v>46229</v>
      </c>
      <c r="C3246" s="107">
        <f ca="1"/>
        <v>12062.04</v>
      </c>
      <c r="D3246" t="str">
        <f ca="1"/>
        <v>Acct  5 - T.Rowe Price</v>
      </c>
    </row>
    <row r="3247" spans="1:4" x14ac:dyDescent="0.25">
      <c r="A3247" t="str">
        <f ca="1"/>
        <v>Windsurf</v>
      </c>
      <c r="B3247" s="8">
        <f ca="1"/>
        <v>46229</v>
      </c>
      <c r="C3247" s="107">
        <f ca="1"/>
        <v>12062.04</v>
      </c>
      <c r="D3247" t="str">
        <f ca="1"/>
        <v>Acct  5 - T.Rowe Price</v>
      </c>
    </row>
    <row r="3248" spans="1:4" x14ac:dyDescent="0.25">
      <c r="A3248" t="str">
        <f ca="1"/>
        <v>Tidal</v>
      </c>
      <c r="B3248" s="8">
        <f ca="1"/>
        <v>46230</v>
      </c>
      <c r="C3248" s="107">
        <f ca="1"/>
        <v>12062.04</v>
      </c>
      <c r="D3248" t="str">
        <f ca="1"/>
        <v>Acct  5 - T.Rowe Price</v>
      </c>
    </row>
    <row r="3249" spans="1:4" x14ac:dyDescent="0.25">
      <c r="A3249" t="str">
        <f ca="1"/>
        <v>Costco Citi</v>
      </c>
      <c r="B3249" s="8">
        <f ca="1"/>
        <v>46231</v>
      </c>
      <c r="C3249" s="107">
        <f ca="1"/>
        <v>12062.04</v>
      </c>
      <c r="D3249" t="str">
        <f ca="1"/>
        <v>Acct  5 - T.Rowe Price</v>
      </c>
    </row>
    <row r="3250" spans="1:4" x14ac:dyDescent="0.25">
      <c r="A3250" t="str">
        <f ca="1"/>
        <v>Kulo Transfer</v>
      </c>
      <c r="B3250" s="8">
        <f ca="1"/>
        <v>46231</v>
      </c>
      <c r="C3250" s="107">
        <f ca="1"/>
        <v>12062.04</v>
      </c>
      <c r="D3250" t="str">
        <f ca="1"/>
        <v>Acct  5 - T.Rowe Price</v>
      </c>
    </row>
    <row r="3251" spans="1:4" x14ac:dyDescent="0.25">
      <c r="A3251" t="str">
        <f ca="1"/>
        <v>Kulo SDGE</v>
      </c>
      <c r="B3251" s="8">
        <f ca="1"/>
        <v>46231</v>
      </c>
      <c r="C3251" s="107">
        <f ca="1"/>
        <v>12062.04</v>
      </c>
      <c r="D3251" t="str">
        <f ca="1"/>
        <v>Acct  5 - T.Rowe Price</v>
      </c>
    </row>
    <row r="3252" spans="1:4" x14ac:dyDescent="0.25">
      <c r="A3252" t="str">
        <f ca="1"/>
        <v>SDGE</v>
      </c>
      <c r="B3252" s="8">
        <f ca="1"/>
        <v>46231</v>
      </c>
      <c r="C3252" s="107">
        <f ca="1"/>
        <v>12062.04</v>
      </c>
      <c r="D3252" t="str">
        <f ca="1"/>
        <v>Acct  5 - T.Rowe Price</v>
      </c>
    </row>
    <row r="3253" spans="1:4" x14ac:dyDescent="0.25">
      <c r="A3253" t="str">
        <f ca="1"/>
        <v>Prime Ad-Free</v>
      </c>
      <c r="B3253" s="8">
        <f ca="1"/>
        <v>46231</v>
      </c>
      <c r="C3253" s="107">
        <f ca="1"/>
        <v>12062.04</v>
      </c>
      <c r="D3253" t="str">
        <f ca="1"/>
        <v>Acct  5 - T.Rowe Price</v>
      </c>
    </row>
    <row r="3254" spans="1:4" x14ac:dyDescent="0.25">
      <c r="A3254" t="str">
        <f ca="1"/>
        <v>Paycheck</v>
      </c>
      <c r="B3254" s="8">
        <f ca="1"/>
        <v>46234</v>
      </c>
      <c r="C3254" s="107">
        <f ca="1"/>
        <v>12062.04</v>
      </c>
      <c r="D3254" t="str">
        <f ca="1"/>
        <v>Acct  5 - T.Rowe Price</v>
      </c>
    </row>
    <row r="3255" spans="1:4" x14ac:dyDescent="0.25">
      <c r="A3255" t="str">
        <f ca="1"/>
        <v>Ameritas</v>
      </c>
      <c r="B3255" s="8">
        <f ca="1"/>
        <v>46234</v>
      </c>
      <c r="C3255" s="107">
        <f ca="1"/>
        <v>12062.04</v>
      </c>
      <c r="D3255" t="str">
        <f ca="1"/>
        <v>Acct  5 - T.Rowe Price</v>
      </c>
    </row>
    <row r="3256" spans="1:4" x14ac:dyDescent="0.25">
      <c r="A3256" t="str">
        <f ca="1"/>
        <v>Disability</v>
      </c>
      <c r="B3256" s="8">
        <f ca="1"/>
        <v>46235</v>
      </c>
      <c r="C3256" s="107">
        <f ca="1"/>
        <v>12062.04</v>
      </c>
      <c r="D3256" t="str">
        <f ca="1"/>
        <v>Acct  5 - T.Rowe Price</v>
      </c>
    </row>
    <row r="3257" spans="1:4" x14ac:dyDescent="0.25">
      <c r="A3257" t="str">
        <f ca="1"/>
        <v>Kulo Rent</v>
      </c>
      <c r="B3257" s="8">
        <f ca="1"/>
        <v>46235</v>
      </c>
      <c r="C3257" s="107">
        <f ca="1"/>
        <v>12062.04</v>
      </c>
      <c r="D3257" t="str">
        <f ca="1"/>
        <v>Acct  5 - T.Rowe Price</v>
      </c>
    </row>
    <row r="3258" spans="1:4" x14ac:dyDescent="0.25">
      <c r="A3258" t="str">
        <f ca="1"/>
        <v>Rent</v>
      </c>
      <c r="B3258" s="8">
        <f ca="1"/>
        <v>46235</v>
      </c>
      <c r="C3258" s="107">
        <f ca="1"/>
        <v>12062.04</v>
      </c>
      <c r="D3258" t="str">
        <f ca="1"/>
        <v>Acct  5 - T.Rowe Price</v>
      </c>
    </row>
    <row r="3259" spans="1:4" x14ac:dyDescent="0.25">
      <c r="A3259" t="str">
        <f ca="1"/>
        <v>Groceries</v>
      </c>
      <c r="B3259" s="8">
        <f ca="1"/>
        <v>46235</v>
      </c>
      <c r="C3259" s="107">
        <f ca="1"/>
        <v>12062.04</v>
      </c>
      <c r="D3259" t="str">
        <f ca="1"/>
        <v>Acct  5 - T.Rowe Price</v>
      </c>
    </row>
    <row r="3260" spans="1:4" x14ac:dyDescent="0.25">
      <c r="A3260" t="str">
        <f ca="1"/>
        <v>Food &amp; Drinks</v>
      </c>
      <c r="B3260" s="8">
        <f ca="1"/>
        <v>46235</v>
      </c>
      <c r="C3260" s="107">
        <f ca="1"/>
        <v>12062.04</v>
      </c>
      <c r="D3260" t="str">
        <f ca="1"/>
        <v>Acct  5 - T.Rowe Price</v>
      </c>
    </row>
    <row r="3261" spans="1:4" x14ac:dyDescent="0.25">
      <c r="A3261" t="str">
        <f ca="1"/>
        <v>Visa Platinum</v>
      </c>
      <c r="B3261" s="8">
        <f ca="1"/>
        <v>46237</v>
      </c>
      <c r="C3261" s="107">
        <f ca="1"/>
        <v>12062.04</v>
      </c>
      <c r="D3261" t="str">
        <f ca="1"/>
        <v>Acct  5 - T.Rowe Price</v>
      </c>
    </row>
    <row r="3262" spans="1:4" x14ac:dyDescent="0.25">
      <c r="A3262" t="str">
        <f ca="1"/>
        <v>Kulo Internet</v>
      </c>
      <c r="B3262" s="8">
        <f ca="1"/>
        <v>46239</v>
      </c>
      <c r="C3262" s="107">
        <f ca="1"/>
        <v>12062.04</v>
      </c>
      <c r="D3262" t="str">
        <f ca="1"/>
        <v>Acct  5 - T.Rowe Price</v>
      </c>
    </row>
    <row r="3263" spans="1:4" x14ac:dyDescent="0.25">
      <c r="A3263" t="str">
        <f ca="1"/>
        <v>Cese Phone</v>
      </c>
      <c r="B3263" s="8">
        <f ca="1"/>
        <v>46239</v>
      </c>
      <c r="C3263" s="107">
        <f ca="1"/>
        <v>12062.04</v>
      </c>
      <c r="D3263" t="str">
        <f ca="1"/>
        <v>Acct  5 - T.Rowe Price</v>
      </c>
    </row>
    <row r="3264" spans="1:4" x14ac:dyDescent="0.25">
      <c r="A3264" t="str">
        <f ca="1"/>
        <v>Phone</v>
      </c>
      <c r="B3264" s="8">
        <f ca="1"/>
        <v>46239</v>
      </c>
      <c r="C3264" s="107">
        <f ca="1"/>
        <v>12062.04</v>
      </c>
      <c r="D3264" t="str">
        <f ca="1"/>
        <v>Acct  5 - T.Rowe Price</v>
      </c>
    </row>
    <row r="3265" spans="1:4" x14ac:dyDescent="0.25">
      <c r="A3265" t="str">
        <f ca="1"/>
        <v>Sony</v>
      </c>
      <c r="B3265" s="8">
        <f ca="1"/>
        <v>46242</v>
      </c>
      <c r="C3265" s="107">
        <f ca="1"/>
        <v>12062.04</v>
      </c>
      <c r="D3265" t="str">
        <f ca="1"/>
        <v>Acct  5 - T.Rowe Price</v>
      </c>
    </row>
    <row r="3266" spans="1:4" x14ac:dyDescent="0.25">
      <c r="A3266" t="str">
        <f ca="1"/>
        <v>Phone Insurance</v>
      </c>
      <c r="B3266" s="8">
        <f ca="1"/>
        <v>46242</v>
      </c>
      <c r="C3266" s="107">
        <f ca="1"/>
        <v>12062.04</v>
      </c>
      <c r="D3266" t="str">
        <f ca="1"/>
        <v>Acct  5 - T.Rowe Price</v>
      </c>
    </row>
    <row r="3267" spans="1:4" x14ac:dyDescent="0.25">
      <c r="A3267" t="str">
        <f ca="1"/>
        <v>Amazon</v>
      </c>
      <c r="B3267" s="8">
        <f ca="1"/>
        <v>46243</v>
      </c>
      <c r="C3267" s="107">
        <f ca="1"/>
        <v>12062.04</v>
      </c>
      <c r="D3267" t="str">
        <f ca="1"/>
        <v>Acct  5 - T.Rowe Price</v>
      </c>
    </row>
    <row r="3268" spans="1:4" x14ac:dyDescent="0.25">
      <c r="A3268" t="str">
        <f ca="1"/>
        <v>Viso Go</v>
      </c>
      <c r="B3268" s="8">
        <f ca="1"/>
        <v>46245</v>
      </c>
      <c r="C3268" s="107">
        <f ca="1"/>
        <v>12062.04</v>
      </c>
      <c r="D3268" t="str">
        <f ca="1"/>
        <v>Acct  5 - T.Rowe Price</v>
      </c>
    </row>
    <row r="3269" spans="1:4" x14ac:dyDescent="0.25">
      <c r="A3269" t="str">
        <f ca="1"/>
        <v>Paycheck</v>
      </c>
      <c r="B3269" s="8">
        <f ca="1"/>
        <v>46248</v>
      </c>
      <c r="C3269" s="107">
        <f ca="1"/>
        <v>12062.04</v>
      </c>
      <c r="D3269" t="str">
        <f ca="1"/>
        <v>Acct  5 - T.Rowe Price</v>
      </c>
    </row>
    <row r="3270" spans="1:4" x14ac:dyDescent="0.25">
      <c r="A3270" t="str">
        <f ca="1"/>
        <v>Ameritas</v>
      </c>
      <c r="B3270" s="8">
        <f ca="1"/>
        <v>46248</v>
      </c>
      <c r="C3270" s="107">
        <f ca="1"/>
        <v>12062.04</v>
      </c>
      <c r="D3270" t="str">
        <f ca="1"/>
        <v>Acct  5 - T.Rowe Price</v>
      </c>
    </row>
    <row r="3271" spans="1:4" x14ac:dyDescent="0.25">
      <c r="A3271" t="str">
        <f ca="1"/>
        <v>Groceries</v>
      </c>
      <c r="B3271" s="8">
        <f ca="1"/>
        <v>46249</v>
      </c>
      <c r="C3271" s="107">
        <f ca="1"/>
        <v>12062.04</v>
      </c>
      <c r="D3271" t="str">
        <f ca="1"/>
        <v>Acct  5 - T.Rowe Price</v>
      </c>
    </row>
    <row r="3272" spans="1:4" x14ac:dyDescent="0.25">
      <c r="A3272" t="str">
        <f ca="1"/>
        <v>Food &amp; Drinks</v>
      </c>
      <c r="B3272" s="8">
        <f ca="1"/>
        <v>46249</v>
      </c>
      <c r="C3272" s="107">
        <f ca="1"/>
        <v>12062.04</v>
      </c>
      <c r="D3272" t="str">
        <f ca="1"/>
        <v>Acct  5 - T.Rowe Price</v>
      </c>
    </row>
    <row r="3273" spans="1:4" x14ac:dyDescent="0.25">
      <c r="A3273" t="str">
        <f ca="1"/>
        <v>Motorcycle</v>
      </c>
      <c r="B3273" s="8">
        <f ca="1"/>
        <v>46250</v>
      </c>
      <c r="C3273" s="107">
        <f ca="1"/>
        <v>12062.04</v>
      </c>
      <c r="D3273" t="str">
        <f ca="1"/>
        <v>Acct  5 - T.Rowe Price</v>
      </c>
    </row>
    <row r="3274" spans="1:4" x14ac:dyDescent="0.25">
      <c r="A3274" t="str">
        <f ca="1"/>
        <v>Netflix</v>
      </c>
      <c r="B3274" s="8">
        <f ca="1"/>
        <v>46254</v>
      </c>
      <c r="C3274" s="107">
        <f ca="1"/>
        <v>12062.04</v>
      </c>
      <c r="D3274" t="str">
        <f ca="1"/>
        <v>Acct  5 - T.Rowe Price</v>
      </c>
    </row>
    <row r="3275" spans="1:4" x14ac:dyDescent="0.25">
      <c r="A3275" t="str">
        <f ca="1"/>
        <v>Renters</v>
      </c>
      <c r="B3275" s="8">
        <f ca="1"/>
        <v>46255</v>
      </c>
      <c r="C3275" s="107">
        <f ca="1"/>
        <v>12062.04</v>
      </c>
      <c r="D3275" t="str">
        <f ca="1"/>
        <v>Acct  5 - T.Rowe Price</v>
      </c>
    </row>
    <row r="3276" spans="1:4" x14ac:dyDescent="0.25">
      <c r="A3276" t="str">
        <f ca="1"/>
        <v>Cese Transfer</v>
      </c>
      <c r="B3276" s="8">
        <f ca="1"/>
        <v>46259</v>
      </c>
      <c r="C3276" s="107">
        <f ca="1"/>
        <v>12062.04</v>
      </c>
      <c r="D3276" t="str">
        <f ca="1"/>
        <v>Acct  5 - T.Rowe Price</v>
      </c>
    </row>
    <row r="3277" spans="1:4" x14ac:dyDescent="0.25">
      <c r="A3277" t="str">
        <f ca="1"/>
        <v>Internet</v>
      </c>
      <c r="B3277" s="8">
        <f ca="1"/>
        <v>46260</v>
      </c>
      <c r="C3277" s="107">
        <f ca="1"/>
        <v>12062.04</v>
      </c>
      <c r="D3277" t="str">
        <f ca="1"/>
        <v>Acct  5 - T.Rowe Price</v>
      </c>
    </row>
    <row r="3278" spans="1:4" x14ac:dyDescent="0.25">
      <c r="A3278" t="str">
        <f ca="1"/>
        <v>Windsurf</v>
      </c>
      <c r="B3278" s="8">
        <f ca="1"/>
        <v>46260</v>
      </c>
      <c r="C3278" s="107">
        <f ca="1"/>
        <v>12062.04</v>
      </c>
      <c r="D3278" t="str">
        <f ca="1"/>
        <v>Acct  5 - T.Rowe Price</v>
      </c>
    </row>
    <row r="3279" spans="1:4" x14ac:dyDescent="0.25">
      <c r="A3279" t="str">
        <f ca="1"/>
        <v>Tidal</v>
      </c>
      <c r="B3279" s="8">
        <f ca="1"/>
        <v>46261</v>
      </c>
      <c r="C3279" s="107">
        <f ca="1"/>
        <v>12062.04</v>
      </c>
      <c r="D3279" t="str">
        <f ca="1"/>
        <v>Acct  5 - T.Rowe Price</v>
      </c>
    </row>
    <row r="3280" spans="1:4" x14ac:dyDescent="0.25">
      <c r="A3280" t="str">
        <f ca="1"/>
        <v>Paycheck</v>
      </c>
      <c r="B3280" s="8">
        <f ca="1"/>
        <v>46262</v>
      </c>
      <c r="C3280" s="107">
        <f ca="1"/>
        <v>12062.04</v>
      </c>
      <c r="D3280" t="str">
        <f ca="1"/>
        <v>Acct  5 - T.Rowe Price</v>
      </c>
    </row>
    <row r="3281" spans="1:4" x14ac:dyDescent="0.25">
      <c r="A3281" t="str">
        <f ca="1"/>
        <v>Ameritas</v>
      </c>
      <c r="B3281" s="8">
        <f ca="1"/>
        <v>46262</v>
      </c>
      <c r="C3281" s="107">
        <f ca="1"/>
        <v>12062.04</v>
      </c>
      <c r="D3281" t="str">
        <f ca="1"/>
        <v>Acct  5 - T.Rowe Price</v>
      </c>
    </row>
    <row r="3282" spans="1:4" x14ac:dyDescent="0.25">
      <c r="A3282" t="str">
        <f ca="1"/>
        <v>Costco Citi</v>
      </c>
      <c r="B3282" s="8">
        <f ca="1"/>
        <v>46262</v>
      </c>
      <c r="C3282" s="107">
        <f ca="1"/>
        <v>12062.04</v>
      </c>
      <c r="D3282" t="str">
        <f ca="1"/>
        <v>Acct  5 - T.Rowe Price</v>
      </c>
    </row>
    <row r="3283" spans="1:4" x14ac:dyDescent="0.25">
      <c r="A3283" t="str">
        <f ca="1"/>
        <v>Kulo Transfer</v>
      </c>
      <c r="B3283" s="8">
        <f ca="1"/>
        <v>46262</v>
      </c>
      <c r="C3283" s="107">
        <f ca="1"/>
        <v>12062.04</v>
      </c>
      <c r="D3283" t="str">
        <f ca="1"/>
        <v>Acct  5 - T.Rowe Price</v>
      </c>
    </row>
    <row r="3284" spans="1:4" x14ac:dyDescent="0.25">
      <c r="A3284" t="str">
        <f ca="1"/>
        <v>Kulo SDGE</v>
      </c>
      <c r="B3284" s="8">
        <f ca="1"/>
        <v>46262</v>
      </c>
      <c r="C3284" s="107">
        <f ca="1"/>
        <v>12062.04</v>
      </c>
      <c r="D3284" t="str">
        <f ca="1"/>
        <v>Acct  5 - T.Rowe Price</v>
      </c>
    </row>
    <row r="3285" spans="1:4" x14ac:dyDescent="0.25">
      <c r="A3285" t="str">
        <f ca="1"/>
        <v>SDGE</v>
      </c>
      <c r="B3285" s="8">
        <f ca="1"/>
        <v>46262</v>
      </c>
      <c r="C3285" s="107">
        <f ca="1"/>
        <v>12062.04</v>
      </c>
      <c r="D3285" t="str">
        <f ca="1"/>
        <v>Acct  5 - T.Rowe Price</v>
      </c>
    </row>
    <row r="3286" spans="1:4" x14ac:dyDescent="0.25">
      <c r="A3286" t="str">
        <f ca="1"/>
        <v>Prime Ad-Free</v>
      </c>
      <c r="B3286" s="8">
        <f ca="1"/>
        <v>46262</v>
      </c>
      <c r="C3286" s="107">
        <f ca="1"/>
        <v>12062.04</v>
      </c>
      <c r="D3286" t="str">
        <f ca="1"/>
        <v>Acct  5 - T.Rowe Price</v>
      </c>
    </row>
    <row r="3287" spans="1:4" x14ac:dyDescent="0.25">
      <c r="A3287" t="str">
        <f ca="1"/>
        <v>Groceries</v>
      </c>
      <c r="B3287" s="8">
        <f ca="1"/>
        <v>46263</v>
      </c>
      <c r="C3287" s="107">
        <f ca="1"/>
        <v>12062.04</v>
      </c>
      <c r="D3287" t="str">
        <f ca="1"/>
        <v>Acct  5 - T.Rowe Price</v>
      </c>
    </row>
    <row r="3288" spans="1:4" x14ac:dyDescent="0.25">
      <c r="A3288" t="str">
        <f ca="1"/>
        <v>Food &amp; Drinks</v>
      </c>
      <c r="B3288" s="8">
        <f ca="1"/>
        <v>46263</v>
      </c>
      <c r="C3288" s="107">
        <f ca="1"/>
        <v>12062.04</v>
      </c>
      <c r="D3288" t="str">
        <f ca="1"/>
        <v>Acct  5 - T.Rowe Price</v>
      </c>
    </row>
    <row r="3289" spans="1:4" x14ac:dyDescent="0.25">
      <c r="A3289" t="str">
        <f ca="1"/>
        <v>Disability</v>
      </c>
      <c r="B3289" s="8">
        <f ca="1"/>
        <v>46266</v>
      </c>
      <c r="C3289" s="107">
        <f ca="1"/>
        <v>12062.04</v>
      </c>
      <c r="D3289" t="str">
        <f ca="1"/>
        <v>Acct  5 - T.Rowe Price</v>
      </c>
    </row>
    <row r="3290" spans="1:4" x14ac:dyDescent="0.25">
      <c r="A3290" t="str">
        <f ca="1"/>
        <v>Kulo Rent</v>
      </c>
      <c r="B3290" s="8">
        <f ca="1"/>
        <v>46266</v>
      </c>
      <c r="C3290" s="107">
        <f ca="1"/>
        <v>12062.04</v>
      </c>
      <c r="D3290" t="str">
        <f ca="1"/>
        <v>Acct  5 - T.Rowe Price</v>
      </c>
    </row>
    <row r="3291" spans="1:4" x14ac:dyDescent="0.25">
      <c r="A3291" t="str">
        <f ca="1"/>
        <v>Rent</v>
      </c>
      <c r="B3291" s="8">
        <f ca="1"/>
        <v>46266</v>
      </c>
      <c r="C3291" s="107">
        <f ca="1"/>
        <v>12062.04</v>
      </c>
      <c r="D3291" t="str">
        <f ca="1"/>
        <v>Acct  5 - T.Rowe Price</v>
      </c>
    </row>
    <row r="3292" spans="1:4" x14ac:dyDescent="0.25">
      <c r="A3292" t="str">
        <f ca="1"/>
        <v>Visa Platinum</v>
      </c>
      <c r="B3292" s="8">
        <f ca="1"/>
        <v>46268</v>
      </c>
      <c r="C3292" s="107">
        <f ca="1"/>
        <v>12062.04</v>
      </c>
      <c r="D3292" t="str">
        <f ca="1"/>
        <v>Acct  5 - T.Rowe Price</v>
      </c>
    </row>
    <row r="3293" spans="1:4" x14ac:dyDescent="0.25">
      <c r="A3293" t="str">
        <f ca="1"/>
        <v>Kulo Internet</v>
      </c>
      <c r="B3293" s="8">
        <f ca="1"/>
        <v>46270</v>
      </c>
      <c r="C3293" s="107">
        <f ca="1"/>
        <v>12062.04</v>
      </c>
      <c r="D3293" t="str">
        <f ca="1"/>
        <v>Acct  5 - T.Rowe Price</v>
      </c>
    </row>
    <row r="3294" spans="1:4" x14ac:dyDescent="0.25">
      <c r="A3294" t="str">
        <f ca="1"/>
        <v>Cese Phone</v>
      </c>
      <c r="B3294" s="8">
        <f ca="1"/>
        <v>46270</v>
      </c>
      <c r="C3294" s="107">
        <f ca="1"/>
        <v>12062.04</v>
      </c>
      <c r="D3294" t="str">
        <f ca="1"/>
        <v>Acct  5 - T.Rowe Price</v>
      </c>
    </row>
    <row r="3295" spans="1:4" x14ac:dyDescent="0.25">
      <c r="A3295" t="str">
        <f ca="1"/>
        <v>Phone</v>
      </c>
      <c r="B3295" s="8">
        <f ca="1"/>
        <v>46270</v>
      </c>
      <c r="C3295" s="107">
        <f ca="1"/>
        <v>12062.04</v>
      </c>
      <c r="D3295" t="str">
        <f ca="1"/>
        <v>Acct  5 - T.Rowe Price</v>
      </c>
    </row>
    <row r="3296" spans="1:4" x14ac:dyDescent="0.25">
      <c r="A3296" t="str">
        <f ca="1"/>
        <v>Sony</v>
      </c>
      <c r="B3296" s="8">
        <f ca="1"/>
        <v>46273</v>
      </c>
      <c r="C3296" s="107">
        <f ca="1"/>
        <v>12062.04</v>
      </c>
      <c r="D3296" t="str">
        <f ca="1"/>
        <v>Acct  5 - T.Rowe Price</v>
      </c>
    </row>
    <row r="3297" spans="1:4" x14ac:dyDescent="0.25">
      <c r="A3297" t="str">
        <f ca="1"/>
        <v>Phone Insurance</v>
      </c>
      <c r="B3297" s="8">
        <f ca="1"/>
        <v>46273</v>
      </c>
      <c r="C3297" s="107">
        <f ca="1"/>
        <v>12062.04</v>
      </c>
      <c r="D3297" t="str">
        <f ca="1"/>
        <v>Acct  5 - T.Rowe Price</v>
      </c>
    </row>
    <row r="3298" spans="1:4" x14ac:dyDescent="0.25">
      <c r="A3298" t="str">
        <f ca="1"/>
        <v>Amazon</v>
      </c>
      <c r="B3298" s="8">
        <f ca="1"/>
        <v>46274</v>
      </c>
      <c r="C3298" s="107">
        <f ca="1"/>
        <v>12062.04</v>
      </c>
      <c r="D3298" t="str">
        <f ca="1"/>
        <v>Acct  5 - T.Rowe Price</v>
      </c>
    </row>
    <row r="3299" spans="1:4" x14ac:dyDescent="0.25">
      <c r="A3299" t="str">
        <f ca="1"/>
        <v>Paycheck</v>
      </c>
      <c r="B3299" s="8">
        <f ca="1"/>
        <v>46276</v>
      </c>
      <c r="C3299" s="107">
        <f ca="1"/>
        <v>12062.04</v>
      </c>
      <c r="D3299" t="str">
        <f ca="1"/>
        <v>Acct  5 - T.Rowe Price</v>
      </c>
    </row>
    <row r="3300" spans="1:4" x14ac:dyDescent="0.25">
      <c r="A3300" t="str">
        <f ca="1"/>
        <v>Ameritas</v>
      </c>
      <c r="B3300" s="8">
        <f ca="1"/>
        <v>46276</v>
      </c>
      <c r="C3300" s="107">
        <f ca="1"/>
        <v>12062.04</v>
      </c>
      <c r="D3300" t="str">
        <f ca="1"/>
        <v>Acct  5 - T.Rowe Price</v>
      </c>
    </row>
    <row r="3301" spans="1:4" x14ac:dyDescent="0.25">
      <c r="A3301" t="str">
        <f ca="1"/>
        <v>Viso Go</v>
      </c>
      <c r="B3301" s="8">
        <f ca="1"/>
        <v>46276</v>
      </c>
      <c r="C3301" s="107">
        <f ca="1"/>
        <v>12062.04</v>
      </c>
      <c r="D3301" t="str">
        <f ca="1"/>
        <v>Acct  5 - T.Rowe Price</v>
      </c>
    </row>
    <row r="3302" spans="1:4" x14ac:dyDescent="0.25">
      <c r="A3302" t="str">
        <f ca="1"/>
        <v>Groceries</v>
      </c>
      <c r="B3302" s="8">
        <f ca="1"/>
        <v>46277</v>
      </c>
      <c r="C3302" s="107">
        <f ca="1"/>
        <v>12062.04</v>
      </c>
      <c r="D3302" t="str">
        <f ca="1"/>
        <v>Acct  5 - T.Rowe Price</v>
      </c>
    </row>
    <row r="3303" spans="1:4" x14ac:dyDescent="0.25">
      <c r="A3303" t="str">
        <f ca="1"/>
        <v>Food &amp; Drinks</v>
      </c>
      <c r="B3303" s="8">
        <f ca="1"/>
        <v>46277</v>
      </c>
      <c r="C3303" s="107">
        <f ca="1"/>
        <v>12062.04</v>
      </c>
      <c r="D3303" t="str">
        <f ca="1"/>
        <v>Acct  5 - T.Rowe Price</v>
      </c>
    </row>
    <row r="3304" spans="1:4" x14ac:dyDescent="0.25">
      <c r="A3304" t="str">
        <f ca="1"/>
        <v>Motorcycle</v>
      </c>
      <c r="B3304" s="8">
        <f ca="1"/>
        <v>46281</v>
      </c>
      <c r="C3304" s="107">
        <f ca="1"/>
        <v>12062.04</v>
      </c>
      <c r="D3304" t="str">
        <f ca="1"/>
        <v>Acct  5 - T.Rowe Price</v>
      </c>
    </row>
    <row r="3305" spans="1:4" x14ac:dyDescent="0.25">
      <c r="A3305" t="str">
        <f ca="1"/>
        <v>Netflix</v>
      </c>
      <c r="B3305" s="8">
        <f ca="1"/>
        <v>46285</v>
      </c>
      <c r="C3305" s="107">
        <f ca="1"/>
        <v>12062.04</v>
      </c>
      <c r="D3305" t="str">
        <f ca="1"/>
        <v>Acct  5 - T.Rowe Price</v>
      </c>
    </row>
    <row r="3306" spans="1:4" x14ac:dyDescent="0.25">
      <c r="A3306" t="str">
        <f ca="1"/>
        <v>Renters</v>
      </c>
      <c r="B3306" s="8">
        <f ca="1"/>
        <v>46286</v>
      </c>
      <c r="C3306" s="107">
        <f ca="1"/>
        <v>12062.04</v>
      </c>
      <c r="D3306" t="str">
        <f ca="1"/>
        <v>Acct  5 - T.Rowe Price</v>
      </c>
    </row>
    <row r="3307" spans="1:4" x14ac:dyDescent="0.25">
      <c r="A3307" t="str">
        <f ca="1"/>
        <v>Paycheck</v>
      </c>
      <c r="B3307" s="8">
        <f ca="1"/>
        <v>46290</v>
      </c>
      <c r="C3307" s="107">
        <f ca="1"/>
        <v>12062.04</v>
      </c>
      <c r="D3307" t="str">
        <f ca="1"/>
        <v>Acct  5 - T.Rowe Price</v>
      </c>
    </row>
    <row r="3308" spans="1:4" x14ac:dyDescent="0.25">
      <c r="A3308" t="str">
        <f ca="1"/>
        <v>Ameritas</v>
      </c>
      <c r="B3308" s="8">
        <f ca="1"/>
        <v>46290</v>
      </c>
      <c r="C3308" s="107">
        <f ca="1"/>
        <v>12062.04</v>
      </c>
      <c r="D3308" t="str">
        <f ca="1"/>
        <v>Acct  5 - T.Rowe Price</v>
      </c>
    </row>
    <row r="3309" spans="1:4" x14ac:dyDescent="0.25">
      <c r="A3309" t="str">
        <f ca="1"/>
        <v>Cese Transfer</v>
      </c>
      <c r="B3309" s="8">
        <f ca="1"/>
        <v>46290</v>
      </c>
      <c r="C3309" s="107">
        <f ca="1"/>
        <v>12062.04</v>
      </c>
      <c r="D3309" t="str">
        <f ca="1"/>
        <v>Acct  5 - T.Rowe Price</v>
      </c>
    </row>
    <row r="3310" spans="1:4" x14ac:dyDescent="0.25">
      <c r="A3310" t="str">
        <f ca="1"/>
        <v>Groceries</v>
      </c>
      <c r="B3310" s="8">
        <f ca="1"/>
        <v>46291</v>
      </c>
      <c r="C3310" s="107">
        <f ca="1"/>
        <v>12062.04</v>
      </c>
      <c r="D3310" t="str">
        <f ca="1"/>
        <v>Acct  5 - T.Rowe Price</v>
      </c>
    </row>
    <row r="3311" spans="1:4" x14ac:dyDescent="0.25">
      <c r="A3311" t="str">
        <f ca="1"/>
        <v>Food &amp; Drinks</v>
      </c>
      <c r="B3311" s="8">
        <f ca="1"/>
        <v>46291</v>
      </c>
      <c r="C3311" s="107">
        <f ca="1"/>
        <v>12062.04</v>
      </c>
      <c r="D3311" t="str">
        <f ca="1"/>
        <v>Acct  5 - T.Rowe Price</v>
      </c>
    </row>
    <row r="3312" spans="1:4" x14ac:dyDescent="0.25">
      <c r="A3312" t="str">
        <f ca="1"/>
        <v>Internet</v>
      </c>
      <c r="B3312" s="8">
        <f ca="1"/>
        <v>46291</v>
      </c>
      <c r="C3312" s="107">
        <f ca="1"/>
        <v>12062.04</v>
      </c>
      <c r="D3312" t="str">
        <f ca="1"/>
        <v>Acct  5 - T.Rowe Price</v>
      </c>
    </row>
    <row r="3313" spans="1:4" x14ac:dyDescent="0.25">
      <c r="A3313" t="str">
        <f ca="1"/>
        <v>Windsurf</v>
      </c>
      <c r="B3313" s="8">
        <f ca="1"/>
        <v>46291</v>
      </c>
      <c r="C3313" s="107">
        <f ca="1"/>
        <v>12062.04</v>
      </c>
      <c r="D3313" t="str">
        <f ca="1"/>
        <v>Acct  5 - T.Rowe Price</v>
      </c>
    </row>
    <row r="3314" spans="1:4" x14ac:dyDescent="0.25">
      <c r="A3314" t="str">
        <f ca="1"/>
        <v>Tidal</v>
      </c>
      <c r="B3314" s="8">
        <f ca="1"/>
        <v>46292</v>
      </c>
      <c r="C3314" s="107">
        <f ca="1"/>
        <v>12062.04</v>
      </c>
      <c r="D3314" t="str">
        <f ca="1"/>
        <v>Acct  5 - T.Rowe Price</v>
      </c>
    </row>
    <row r="3315" spans="1:4" x14ac:dyDescent="0.25">
      <c r="A3315" t="str">
        <f ca="1"/>
        <v>Costco Citi</v>
      </c>
      <c r="B3315" s="8">
        <f ca="1"/>
        <v>46293</v>
      </c>
      <c r="C3315" s="107">
        <f ca="1"/>
        <v>12062.04</v>
      </c>
      <c r="D3315" t="str">
        <f ca="1"/>
        <v>Acct  5 - T.Rowe Price</v>
      </c>
    </row>
    <row r="3316" spans="1:4" x14ac:dyDescent="0.25">
      <c r="A3316" t="str">
        <f ca="1"/>
        <v>Kulo Transfer</v>
      </c>
      <c r="B3316" s="8">
        <f ca="1"/>
        <v>46293</v>
      </c>
      <c r="C3316" s="107">
        <f ca="1"/>
        <v>12062.04</v>
      </c>
      <c r="D3316" t="str">
        <f ca="1"/>
        <v>Acct  5 - T.Rowe Price</v>
      </c>
    </row>
    <row r="3317" spans="1:4" x14ac:dyDescent="0.25">
      <c r="A3317" t="str">
        <f ca="1"/>
        <v>Kulo SDGE</v>
      </c>
      <c r="B3317" s="8">
        <f ca="1"/>
        <v>46293</v>
      </c>
      <c r="C3317" s="107">
        <f ca="1"/>
        <v>12062.04</v>
      </c>
      <c r="D3317" t="str">
        <f ca="1"/>
        <v>Acct  5 - T.Rowe Price</v>
      </c>
    </row>
    <row r="3318" spans="1:4" x14ac:dyDescent="0.25">
      <c r="A3318" t="str">
        <f ca="1"/>
        <v>SDGE</v>
      </c>
      <c r="B3318" s="8">
        <f ca="1"/>
        <v>46293</v>
      </c>
      <c r="C3318" s="107">
        <f ca="1"/>
        <v>12062.04</v>
      </c>
      <c r="D3318" t="str">
        <f ca="1"/>
        <v>Acct  5 - T.Rowe Price</v>
      </c>
    </row>
    <row r="3319" spans="1:4" x14ac:dyDescent="0.25">
      <c r="A3319" t="str">
        <f ca="1"/>
        <v>Prime Ad-Free</v>
      </c>
      <c r="B3319" s="8">
        <f ca="1"/>
        <v>46293</v>
      </c>
      <c r="C3319" s="107">
        <f ca="1"/>
        <v>12062.04</v>
      </c>
      <c r="D3319" t="str">
        <f ca="1"/>
        <v>Acct  5 - T.Rowe Price</v>
      </c>
    </row>
    <row r="3320" spans="1:4" x14ac:dyDescent="0.25">
      <c r="A3320" t="str">
        <f ca="1"/>
        <v>Disability</v>
      </c>
      <c r="B3320" s="8">
        <f ca="1"/>
        <v>46296</v>
      </c>
      <c r="C3320" s="107">
        <f ca="1"/>
        <v>12062.04</v>
      </c>
      <c r="D3320" t="str">
        <f ca="1"/>
        <v>Acct  5 - T.Rowe Price</v>
      </c>
    </row>
    <row r="3321" spans="1:4" x14ac:dyDescent="0.25">
      <c r="A3321" t="str">
        <f ca="1"/>
        <v>Kulo Rent</v>
      </c>
      <c r="B3321" s="8">
        <f ca="1"/>
        <v>46296</v>
      </c>
      <c r="C3321" s="107">
        <f ca="1"/>
        <v>12062.04</v>
      </c>
      <c r="D3321" t="str">
        <f ca="1"/>
        <v>Acct  5 - T.Rowe Price</v>
      </c>
    </row>
    <row r="3322" spans="1:4" x14ac:dyDescent="0.25">
      <c r="A3322" t="str">
        <f ca="1"/>
        <v>Rent</v>
      </c>
      <c r="B3322" s="8">
        <f ca="1"/>
        <v>46296</v>
      </c>
      <c r="C3322" s="107">
        <f ca="1"/>
        <v>12062.04</v>
      </c>
      <c r="D3322" t="str">
        <f ca="1"/>
        <v>Acct  5 - T.Rowe Price</v>
      </c>
    </row>
    <row r="3323" spans="1:4" x14ac:dyDescent="0.25">
      <c r="A3323" t="str">
        <f ca="1"/>
        <v>Visa Platinum</v>
      </c>
      <c r="B3323" s="8">
        <f ca="1"/>
        <v>46298</v>
      </c>
      <c r="C3323" s="107">
        <f ca="1"/>
        <v>12062.04</v>
      </c>
      <c r="D3323" t="str">
        <f ca="1"/>
        <v>Acct  5 - T.Rowe Price</v>
      </c>
    </row>
    <row r="3324" spans="1:4" x14ac:dyDescent="0.25">
      <c r="A3324" t="str">
        <f ca="1"/>
        <v>Kulo Internet</v>
      </c>
      <c r="B3324" s="8">
        <f ca="1"/>
        <v>46300</v>
      </c>
      <c r="C3324" s="107">
        <f ca="1"/>
        <v>12062.04</v>
      </c>
      <c r="D3324" t="str">
        <f ca="1"/>
        <v>Acct  5 - T.Rowe Price</v>
      </c>
    </row>
    <row r="3325" spans="1:4" x14ac:dyDescent="0.25">
      <c r="A3325" t="str">
        <f ca="1"/>
        <v>Cese Phone</v>
      </c>
      <c r="B3325" s="8">
        <f ca="1"/>
        <v>46300</v>
      </c>
      <c r="C3325" s="107">
        <f ca="1"/>
        <v>12062.04</v>
      </c>
      <c r="D3325" t="str">
        <f ca="1"/>
        <v>Acct  5 - T.Rowe Price</v>
      </c>
    </row>
    <row r="3326" spans="1:4" x14ac:dyDescent="0.25">
      <c r="A3326" t="str">
        <f ca="1"/>
        <v>Phone</v>
      </c>
      <c r="B3326" s="8">
        <f ca="1"/>
        <v>46300</v>
      </c>
      <c r="C3326" s="107">
        <f ca="1"/>
        <v>12062.04</v>
      </c>
      <c r="D3326" t="str">
        <f ca="1"/>
        <v>Acct  5 - T.Rowe Price</v>
      </c>
    </row>
    <row r="3327" spans="1:4" x14ac:dyDescent="0.25">
      <c r="A3327" t="str">
        <f ca="1"/>
        <v>Sony</v>
      </c>
      <c r="B3327" s="8">
        <f ca="1"/>
        <v>46303</v>
      </c>
      <c r="C3327" s="107">
        <f ca="1"/>
        <v>12062.04</v>
      </c>
      <c r="D3327" t="str">
        <f ca="1"/>
        <v>Acct  5 - T.Rowe Price</v>
      </c>
    </row>
    <row r="3328" spans="1:4" x14ac:dyDescent="0.25">
      <c r="A3328" t="str">
        <f ca="1"/>
        <v>Phone Insurance</v>
      </c>
      <c r="B3328" s="8">
        <f ca="1"/>
        <v>46303</v>
      </c>
      <c r="C3328" s="107">
        <f ca="1"/>
        <v>12062.04</v>
      </c>
      <c r="D3328" t="str">
        <f ca="1"/>
        <v>Acct  5 - T.Rowe Price</v>
      </c>
    </row>
    <row r="3329" spans="1:4" x14ac:dyDescent="0.25">
      <c r="A3329" t="str">
        <f ca="1"/>
        <v>Paycheck</v>
      </c>
      <c r="B3329" s="8">
        <f ca="1"/>
        <v>46304</v>
      </c>
      <c r="C3329" s="107">
        <f ca="1"/>
        <v>12062.04</v>
      </c>
      <c r="D3329" t="str">
        <f ca="1"/>
        <v>Acct  5 - T.Rowe Price</v>
      </c>
    </row>
    <row r="3330" spans="1:4" x14ac:dyDescent="0.25">
      <c r="A3330" t="str">
        <f ca="1"/>
        <v>Ameritas</v>
      </c>
      <c r="B3330" s="8">
        <f ca="1"/>
        <v>46304</v>
      </c>
      <c r="C3330" s="107">
        <f ca="1"/>
        <v>12062.04</v>
      </c>
      <c r="D3330" t="str">
        <f ca="1"/>
        <v>Acct  5 - T.Rowe Price</v>
      </c>
    </row>
    <row r="3331" spans="1:4" x14ac:dyDescent="0.25">
      <c r="A3331" t="str">
        <f ca="1"/>
        <v>Amazon</v>
      </c>
      <c r="B3331" s="8">
        <f ca="1"/>
        <v>46304</v>
      </c>
      <c r="C3331" s="107">
        <f ca="1"/>
        <v>12062.04</v>
      </c>
      <c r="D3331" t="str">
        <f ca="1"/>
        <v>Acct  5 - T.Rowe Price</v>
      </c>
    </row>
    <row r="3332" spans="1:4" x14ac:dyDescent="0.25">
      <c r="A3332" t="str">
        <f ca="1"/>
        <v>Groceries</v>
      </c>
      <c r="B3332" s="8">
        <f ca="1"/>
        <v>46305</v>
      </c>
      <c r="C3332" s="107">
        <f ca="1"/>
        <v>12062.04</v>
      </c>
      <c r="D3332" t="str">
        <f ca="1"/>
        <v>Acct  5 - T.Rowe Price</v>
      </c>
    </row>
    <row r="3333" spans="1:4" x14ac:dyDescent="0.25">
      <c r="A3333" t="str">
        <f ca="1"/>
        <v>Food &amp; Drinks</v>
      </c>
      <c r="B3333" s="8">
        <f ca="1"/>
        <v>46305</v>
      </c>
      <c r="C3333" s="107">
        <f ca="1"/>
        <v>12062.04</v>
      </c>
      <c r="D3333" t="str">
        <f ca="1"/>
        <v>Acct  5 - T.Rowe Price</v>
      </c>
    </row>
    <row r="3334" spans="1:4" x14ac:dyDescent="0.25">
      <c r="A3334" t="str">
        <f ca="1"/>
        <v>Viso Go</v>
      </c>
      <c r="B3334" s="8">
        <f ca="1"/>
        <v>46306</v>
      </c>
      <c r="C3334" s="107">
        <f ca="1"/>
        <v>12062.04</v>
      </c>
      <c r="D3334" t="str">
        <f ca="1"/>
        <v>Acct  5 - T.Rowe Price</v>
      </c>
    </row>
    <row r="3335" spans="1:4" x14ac:dyDescent="0.25">
      <c r="A3335" t="str">
        <f ca="1"/>
        <v>Motorcycle</v>
      </c>
      <c r="B3335" s="8">
        <f ca="1"/>
        <v>46311</v>
      </c>
      <c r="C3335" s="107">
        <f ca="1"/>
        <v>12062.04</v>
      </c>
      <c r="D3335" t="str">
        <f ca="1"/>
        <v>Acct  5 - T.Rowe Price</v>
      </c>
    </row>
    <row r="3336" spans="1:4" x14ac:dyDescent="0.25">
      <c r="A3336" t="str">
        <f ca="1"/>
        <v>Netflix</v>
      </c>
      <c r="B3336" s="8">
        <f ca="1"/>
        <v>46315</v>
      </c>
      <c r="C3336" s="107">
        <f ca="1"/>
        <v>12062.04</v>
      </c>
      <c r="D3336" t="str">
        <f ca="1"/>
        <v>Acct  5 - T.Rowe Price</v>
      </c>
    </row>
    <row r="3337" spans="1:4" x14ac:dyDescent="0.25">
      <c r="A3337" t="str">
        <f ca="1"/>
        <v>Renters</v>
      </c>
      <c r="B3337" s="8">
        <f ca="1"/>
        <v>46316</v>
      </c>
      <c r="C3337" s="107">
        <f ca="1"/>
        <v>12062.04</v>
      </c>
      <c r="D3337" t="str">
        <f ca="1"/>
        <v>Acct  5 - T.Rowe Price</v>
      </c>
    </row>
    <row r="3338" spans="1:4" x14ac:dyDescent="0.25">
      <c r="A3338" t="str">
        <f ca="1"/>
        <v>Paycheck</v>
      </c>
      <c r="B3338" s="8">
        <f ca="1"/>
        <v>46318</v>
      </c>
      <c r="C3338" s="107">
        <f ca="1"/>
        <v>12062.04</v>
      </c>
      <c r="D3338" t="str">
        <f ca="1"/>
        <v>Acct  5 - T.Rowe Price</v>
      </c>
    </row>
    <row r="3339" spans="1:4" x14ac:dyDescent="0.25">
      <c r="A3339" t="str">
        <f ca="1"/>
        <v>Ameritas</v>
      </c>
      <c r="B3339" s="8">
        <f ca="1"/>
        <v>46318</v>
      </c>
      <c r="C3339" s="107">
        <f ca="1"/>
        <v>12062.04</v>
      </c>
      <c r="D3339" t="str">
        <f ca="1"/>
        <v>Acct  5 - T.Rowe Price</v>
      </c>
    </row>
    <row r="3340" spans="1:4" x14ac:dyDescent="0.25">
      <c r="A3340" t="str">
        <f ca="1"/>
        <v>Groceries</v>
      </c>
      <c r="B3340" s="8">
        <f ca="1"/>
        <v>46319</v>
      </c>
      <c r="C3340" s="107">
        <f ca="1"/>
        <v>12062.04</v>
      </c>
      <c r="D3340" t="str">
        <f ca="1"/>
        <v>Acct  5 - T.Rowe Price</v>
      </c>
    </row>
    <row r="3341" spans="1:4" x14ac:dyDescent="0.25">
      <c r="A3341" t="str">
        <f ca="1"/>
        <v>Food &amp; Drinks</v>
      </c>
      <c r="B3341" s="8">
        <f ca="1"/>
        <v>46319</v>
      </c>
      <c r="C3341" s="107">
        <f ca="1"/>
        <v>12062.04</v>
      </c>
      <c r="D3341" t="str">
        <f ca="1"/>
        <v>Acct  5 - T.Rowe Price</v>
      </c>
    </row>
    <row r="3342" spans="1:4" x14ac:dyDescent="0.25">
      <c r="A3342" t="str">
        <f ca="1"/>
        <v>Cese Transfer</v>
      </c>
      <c r="B3342" s="8">
        <f ca="1"/>
        <v>46320</v>
      </c>
      <c r="C3342" s="107">
        <f ca="1"/>
        <v>12062.04</v>
      </c>
      <c r="D3342" t="str">
        <f ca="1"/>
        <v>Acct  5 - T.Rowe Price</v>
      </c>
    </row>
    <row r="3343" spans="1:4" x14ac:dyDescent="0.25">
      <c r="A3343" t="str">
        <f ca="1"/>
        <v>Internet</v>
      </c>
      <c r="B3343" s="8">
        <f ca="1"/>
        <v>46321</v>
      </c>
      <c r="C3343" s="107">
        <f ca="1"/>
        <v>12062.04</v>
      </c>
      <c r="D3343" t="str">
        <f ca="1"/>
        <v>Acct  5 - T.Rowe Price</v>
      </c>
    </row>
    <row r="3344" spans="1:4" x14ac:dyDescent="0.25">
      <c r="A3344" t="str">
        <f ca="1"/>
        <v>Windsurf</v>
      </c>
      <c r="B3344" s="8">
        <f ca="1"/>
        <v>46321</v>
      </c>
      <c r="C3344" s="107">
        <f ca="1"/>
        <v>12062.04</v>
      </c>
      <c r="D3344" t="str">
        <f ca="1"/>
        <v>Acct  5 - T.Rowe Price</v>
      </c>
    </row>
    <row r="3345" spans="1:4" x14ac:dyDescent="0.25">
      <c r="A3345" t="str">
        <f ca="1"/>
        <v>Tidal</v>
      </c>
      <c r="B3345" s="8">
        <f ca="1"/>
        <v>46322</v>
      </c>
      <c r="C3345" s="107">
        <f ca="1"/>
        <v>12062.04</v>
      </c>
      <c r="D3345" t="str">
        <f ca="1"/>
        <v>Acct  5 - T.Rowe Price</v>
      </c>
    </row>
    <row r="3346" spans="1:4" x14ac:dyDescent="0.25">
      <c r="A3346" t="str">
        <f ca="1"/>
        <v>Costco Citi</v>
      </c>
      <c r="B3346" s="8">
        <f ca="1"/>
        <v>46323</v>
      </c>
      <c r="C3346" s="107">
        <f ca="1"/>
        <v>12062.04</v>
      </c>
      <c r="D3346" t="str">
        <f ca="1"/>
        <v>Acct  5 - T.Rowe Price</v>
      </c>
    </row>
    <row r="3347" spans="1:4" x14ac:dyDescent="0.25">
      <c r="A3347" t="str">
        <f ca="1"/>
        <v>Kulo Transfer</v>
      </c>
      <c r="B3347" s="8">
        <f ca="1"/>
        <v>46323</v>
      </c>
      <c r="C3347" s="107">
        <f ca="1"/>
        <v>12062.04</v>
      </c>
      <c r="D3347" t="str">
        <f ca="1"/>
        <v>Acct  5 - T.Rowe Price</v>
      </c>
    </row>
    <row r="3348" spans="1:4" x14ac:dyDescent="0.25">
      <c r="A3348" t="str">
        <f ca="1"/>
        <v>Kulo SDGE</v>
      </c>
      <c r="B3348" s="8">
        <f ca="1"/>
        <v>46323</v>
      </c>
      <c r="C3348" s="107">
        <f ca="1"/>
        <v>12062.04</v>
      </c>
      <c r="D3348" t="str">
        <f ca="1"/>
        <v>Acct  5 - T.Rowe Price</v>
      </c>
    </row>
    <row r="3349" spans="1:4" x14ac:dyDescent="0.25">
      <c r="A3349" t="str">
        <f ca="1"/>
        <v>SDGE</v>
      </c>
      <c r="B3349" s="8">
        <f ca="1"/>
        <v>46323</v>
      </c>
      <c r="C3349" s="107">
        <f ca="1"/>
        <v>12062.04</v>
      </c>
      <c r="D3349" t="str">
        <f ca="1"/>
        <v>Acct  5 - T.Rowe Price</v>
      </c>
    </row>
    <row r="3350" spans="1:4" x14ac:dyDescent="0.25">
      <c r="A3350" t="str">
        <f ca="1"/>
        <v>Prime Ad-Free</v>
      </c>
      <c r="B3350" s="8">
        <f ca="1"/>
        <v>46323</v>
      </c>
      <c r="C3350" s="107">
        <f ca="1"/>
        <v>12062.04</v>
      </c>
      <c r="D3350" t="str">
        <f ca="1"/>
        <v>Acct  5 - T.Rowe Price</v>
      </c>
    </row>
    <row r="3351" spans="1:4" x14ac:dyDescent="0.25">
      <c r="A3351" t="str">
        <f ca="1"/>
        <v>Disability</v>
      </c>
      <c r="B3351" s="8">
        <f ca="1"/>
        <v>46327</v>
      </c>
      <c r="C3351" s="107">
        <f ca="1"/>
        <v>12062.04</v>
      </c>
      <c r="D3351" t="str">
        <f ca="1"/>
        <v>Acct  5 - T.Rowe Price</v>
      </c>
    </row>
    <row r="3352" spans="1:4" x14ac:dyDescent="0.25">
      <c r="A3352" t="str">
        <f ca="1"/>
        <v>Kulo Rent</v>
      </c>
      <c r="B3352" s="8">
        <f ca="1"/>
        <v>46327</v>
      </c>
      <c r="C3352" s="107">
        <f ca="1"/>
        <v>12062.04</v>
      </c>
      <c r="D3352" t="str">
        <f ca="1"/>
        <v>Acct  5 - T.Rowe Price</v>
      </c>
    </row>
    <row r="3353" spans="1:4" x14ac:dyDescent="0.25">
      <c r="A3353" t="str">
        <f ca="1"/>
        <v>Rent</v>
      </c>
      <c r="B3353" s="8">
        <f ca="1"/>
        <v>46327</v>
      </c>
      <c r="C3353" s="107">
        <f ca="1"/>
        <v>12062.04</v>
      </c>
      <c r="D3353" t="str">
        <f ca="1"/>
        <v>Acct  5 - T.Rowe Price</v>
      </c>
    </row>
    <row r="3354" spans="1:4" x14ac:dyDescent="0.25">
      <c r="A3354" t="str">
        <f ca="1"/>
        <v>Visa Platinum</v>
      </c>
      <c r="B3354" s="8">
        <f ca="1"/>
        <v>46329</v>
      </c>
      <c r="C3354" s="107">
        <f ca="1"/>
        <v>12062.04</v>
      </c>
      <c r="D3354" t="str">
        <f ca="1"/>
        <v>Acct  5 - T.Rowe Price</v>
      </c>
    </row>
    <row r="3355" spans="1:4" x14ac:dyDescent="0.25">
      <c r="A3355" t="str">
        <f ca="1"/>
        <v>Kulo Internet</v>
      </c>
      <c r="B3355" s="8">
        <f ca="1"/>
        <v>46331</v>
      </c>
      <c r="C3355" s="107">
        <f ca="1"/>
        <v>12062.04</v>
      </c>
      <c r="D3355" t="str">
        <f ca="1"/>
        <v>Acct  5 - T.Rowe Price</v>
      </c>
    </row>
    <row r="3356" spans="1:4" x14ac:dyDescent="0.25">
      <c r="A3356" t="str">
        <f ca="1"/>
        <v>Cese Phone</v>
      </c>
      <c r="B3356" s="8">
        <f ca="1"/>
        <v>46331</v>
      </c>
      <c r="C3356" s="107">
        <f ca="1"/>
        <v>12062.04</v>
      </c>
      <c r="D3356" t="str">
        <f ca="1"/>
        <v>Acct  5 - T.Rowe Price</v>
      </c>
    </row>
    <row r="3357" spans="1:4" x14ac:dyDescent="0.25">
      <c r="A3357" t="str">
        <f ca="1"/>
        <v>Phone</v>
      </c>
      <c r="B3357" s="8">
        <f ca="1"/>
        <v>46331</v>
      </c>
      <c r="C3357" s="107">
        <f ca="1"/>
        <v>12062.04</v>
      </c>
      <c r="D3357" t="str">
        <f ca="1"/>
        <v>Acct  5 - T.Rowe Price</v>
      </c>
    </row>
    <row r="3358" spans="1:4" x14ac:dyDescent="0.25">
      <c r="A3358" t="str">
        <f ca="1"/>
        <v>Paycheck</v>
      </c>
      <c r="B3358" s="8">
        <f ca="1"/>
        <v>46332</v>
      </c>
      <c r="C3358" s="107">
        <f ca="1"/>
        <v>12062.04</v>
      </c>
      <c r="D3358" t="str">
        <f ca="1"/>
        <v>Acct  5 - T.Rowe Price</v>
      </c>
    </row>
    <row r="3359" spans="1:4" x14ac:dyDescent="0.25">
      <c r="A3359" t="str">
        <f ca="1"/>
        <v>Ameritas</v>
      </c>
      <c r="B3359" s="8">
        <f ca="1"/>
        <v>46332</v>
      </c>
      <c r="C3359" s="107">
        <f ca="1"/>
        <v>12062.04</v>
      </c>
      <c r="D3359" t="str">
        <f ca="1"/>
        <v>Acct  5 - T.Rowe Price</v>
      </c>
    </row>
    <row r="3360" spans="1:4" x14ac:dyDescent="0.25">
      <c r="A3360" t="str">
        <f ca="1"/>
        <v>Groceries</v>
      </c>
      <c r="B3360" s="8">
        <f ca="1"/>
        <v>46333</v>
      </c>
      <c r="C3360" s="107">
        <f ca="1"/>
        <v>12062.04</v>
      </c>
      <c r="D3360" t="str">
        <f ca="1"/>
        <v>Acct  5 - T.Rowe Price</v>
      </c>
    </row>
    <row r="3361" spans="1:4" x14ac:dyDescent="0.25">
      <c r="A3361" t="str">
        <f ca="1"/>
        <v>Food &amp; Drinks</v>
      </c>
      <c r="B3361" s="8">
        <f ca="1"/>
        <v>46333</v>
      </c>
      <c r="C3361" s="107">
        <f ca="1"/>
        <v>12062.04</v>
      </c>
      <c r="D3361" t="str">
        <f ca="1"/>
        <v>Acct  5 - T.Rowe Price</v>
      </c>
    </row>
    <row r="3362" spans="1:4" x14ac:dyDescent="0.25">
      <c r="A3362" t="str">
        <f ca="1"/>
        <v>Sony</v>
      </c>
      <c r="B3362" s="8">
        <f ca="1"/>
        <v>46334</v>
      </c>
      <c r="C3362" s="107">
        <f ca="1"/>
        <v>12062.04</v>
      </c>
      <c r="D3362" t="str">
        <f ca="1"/>
        <v>Acct  5 - T.Rowe Price</v>
      </c>
    </row>
    <row r="3363" spans="1:4" x14ac:dyDescent="0.25">
      <c r="A3363" t="str">
        <f ca="1"/>
        <v>Bike Insurance</v>
      </c>
      <c r="B3363" s="8">
        <f ca="1"/>
        <v>46334</v>
      </c>
      <c r="C3363" s="107">
        <f ca="1"/>
        <v>12062.04</v>
      </c>
      <c r="D3363" t="str">
        <f ca="1"/>
        <v>Acct  5 - T.Rowe Price</v>
      </c>
    </row>
    <row r="3364" spans="1:4" x14ac:dyDescent="0.25">
      <c r="A3364" t="str">
        <f ca="1"/>
        <v>Phone Insurance</v>
      </c>
      <c r="B3364" s="8">
        <f ca="1"/>
        <v>46334</v>
      </c>
      <c r="C3364" s="107">
        <f ca="1"/>
        <v>12062.04</v>
      </c>
      <c r="D3364" t="str">
        <f ca="1"/>
        <v>Acct  5 - T.Rowe Price</v>
      </c>
    </row>
    <row r="3365" spans="1:4" x14ac:dyDescent="0.25">
      <c r="A3365" t="str">
        <f ca="1"/>
        <v>Amazon</v>
      </c>
      <c r="B3365" s="8">
        <f ca="1"/>
        <v>46335</v>
      </c>
      <c r="C3365" s="107">
        <f ca="1"/>
        <v>12062.04</v>
      </c>
      <c r="D3365" t="str">
        <f ca="1"/>
        <v>Acct  5 - T.Rowe Price</v>
      </c>
    </row>
    <row r="3366" spans="1:4" x14ac:dyDescent="0.25">
      <c r="A3366" t="str">
        <f ca="1"/>
        <v>Viso Go</v>
      </c>
      <c r="B3366" s="8">
        <f ca="1"/>
        <v>46337</v>
      </c>
      <c r="C3366" s="107">
        <f ca="1"/>
        <v>12062.04</v>
      </c>
      <c r="D3366" t="str">
        <f ca="1"/>
        <v>Acct  5 - T.Rowe Price</v>
      </c>
    </row>
    <row r="3367" spans="1:4" x14ac:dyDescent="0.25">
      <c r="A3367" t="str">
        <f ca="1"/>
        <v>Motorcycle</v>
      </c>
      <c r="B3367" s="8">
        <f ca="1"/>
        <v>46342</v>
      </c>
      <c r="C3367" s="107">
        <f ca="1"/>
        <v>12062.04</v>
      </c>
      <c r="D3367" t="str">
        <f ca="1"/>
        <v>Acct  5 - T.Rowe Price</v>
      </c>
    </row>
    <row r="3368" spans="1:4" x14ac:dyDescent="0.25">
      <c r="A3368" t="str">
        <f ca="1"/>
        <v>Paycheck</v>
      </c>
      <c r="B3368" s="8">
        <f ca="1"/>
        <v>46346</v>
      </c>
      <c r="C3368" s="107">
        <f ca="1"/>
        <v>12062.04</v>
      </c>
      <c r="D3368" t="str">
        <f ca="1"/>
        <v>Acct  5 - T.Rowe Price</v>
      </c>
    </row>
    <row r="3369" spans="1:4" x14ac:dyDescent="0.25">
      <c r="A3369" t="str">
        <f ca="1"/>
        <v>Ameritas</v>
      </c>
      <c r="B3369" s="8">
        <f ca="1"/>
        <v>46346</v>
      </c>
      <c r="C3369" s="107">
        <f ca="1"/>
        <v>12062.04</v>
      </c>
      <c r="D3369" t="str">
        <f ca="1"/>
        <v>Acct  5 - T.Rowe Price</v>
      </c>
    </row>
    <row r="3370" spans="1:4" x14ac:dyDescent="0.25">
      <c r="A3370" t="str">
        <f ca="1"/>
        <v>Netflix</v>
      </c>
      <c r="B3370" s="8">
        <f ca="1"/>
        <v>46346</v>
      </c>
      <c r="C3370" s="107">
        <f ca="1"/>
        <v>12062.04</v>
      </c>
      <c r="D3370" t="str">
        <f ca="1"/>
        <v>Acct  5 - T.Rowe Price</v>
      </c>
    </row>
    <row r="3371" spans="1:4" x14ac:dyDescent="0.25">
      <c r="A3371" t="str">
        <f ca="1"/>
        <v>Groceries</v>
      </c>
      <c r="B3371" s="8">
        <f ca="1"/>
        <v>46347</v>
      </c>
      <c r="C3371" s="107">
        <f ca="1"/>
        <v>12062.04</v>
      </c>
      <c r="D3371" t="str">
        <f ca="1"/>
        <v>Acct  5 - T.Rowe Price</v>
      </c>
    </row>
    <row r="3372" spans="1:4" x14ac:dyDescent="0.25">
      <c r="A3372" t="str">
        <f ca="1"/>
        <v>Food &amp; Drinks</v>
      </c>
      <c r="B3372" s="8">
        <f ca="1"/>
        <v>46347</v>
      </c>
      <c r="C3372" s="107">
        <f ca="1"/>
        <v>12062.04</v>
      </c>
      <c r="D3372" t="str">
        <f ca="1"/>
        <v>Acct  5 - T.Rowe Price</v>
      </c>
    </row>
    <row r="3373" spans="1:4" x14ac:dyDescent="0.25">
      <c r="A3373" t="str">
        <f ca="1"/>
        <v>Renters</v>
      </c>
      <c r="B3373" s="8">
        <f ca="1"/>
        <v>46347</v>
      </c>
      <c r="C3373" s="107">
        <f ca="1"/>
        <v>12062.04</v>
      </c>
      <c r="D3373" t="str">
        <f ca="1"/>
        <v>Acct  5 - T.Rowe Price</v>
      </c>
    </row>
    <row r="3374" spans="1:4" x14ac:dyDescent="0.25">
      <c r="A3374" t="str">
        <f ca="1"/>
        <v>Cese Transfer</v>
      </c>
      <c r="B3374" s="8">
        <f ca="1"/>
        <v>46351</v>
      </c>
      <c r="C3374" s="107">
        <f ca="1"/>
        <v>12062.04</v>
      </c>
      <c r="D3374" t="str">
        <f ca="1"/>
        <v>Acct  5 - T.Rowe Price</v>
      </c>
    </row>
    <row r="3375" spans="1:4" x14ac:dyDescent="0.25">
      <c r="A3375" t="str">
        <f ca="1"/>
        <v>Internet</v>
      </c>
      <c r="B3375" s="8">
        <f ca="1"/>
        <v>46352</v>
      </c>
      <c r="C3375" s="107">
        <f ca="1"/>
        <v>12062.04</v>
      </c>
      <c r="D3375" t="str">
        <f ca="1"/>
        <v>Acct  5 - T.Rowe Price</v>
      </c>
    </row>
    <row r="3376" spans="1:4" x14ac:dyDescent="0.25">
      <c r="A3376" t="str">
        <f ca="1"/>
        <v>Windsurf</v>
      </c>
      <c r="B3376" s="8">
        <f ca="1"/>
        <v>46352</v>
      </c>
      <c r="C3376" s="107">
        <f ca="1"/>
        <v>12062.04</v>
      </c>
      <c r="D3376" t="str">
        <f ca="1"/>
        <v>Acct  5 - T.Rowe Price</v>
      </c>
    </row>
    <row r="3377" spans="1:4" x14ac:dyDescent="0.25">
      <c r="A3377" t="str">
        <f ca="1"/>
        <v>Tidal</v>
      </c>
      <c r="B3377" s="8">
        <f ca="1"/>
        <v>46353</v>
      </c>
      <c r="C3377" s="107">
        <f ca="1"/>
        <v>12062.04</v>
      </c>
      <c r="D3377" t="str">
        <f ca="1"/>
        <v>Acct  5 - T.Rowe Price</v>
      </c>
    </row>
    <row r="3378" spans="1:4" x14ac:dyDescent="0.25">
      <c r="A3378" t="str">
        <f ca="1"/>
        <v>Costco Citi</v>
      </c>
      <c r="B3378" s="8">
        <f ca="1"/>
        <v>46354</v>
      </c>
      <c r="C3378" s="107">
        <f ca="1"/>
        <v>12062.04</v>
      </c>
      <c r="D3378" t="str">
        <f ca="1"/>
        <v>Acct  5 - T.Rowe Price</v>
      </c>
    </row>
    <row r="3379" spans="1:4" x14ac:dyDescent="0.25">
      <c r="A3379" t="str">
        <f ca="1"/>
        <v>Kulo Transfer</v>
      </c>
      <c r="B3379" s="8">
        <f ca="1"/>
        <v>46354</v>
      </c>
      <c r="C3379" s="107">
        <f ca="1"/>
        <v>12062.04</v>
      </c>
      <c r="D3379" t="str">
        <f ca="1"/>
        <v>Acct  5 - T.Rowe Price</v>
      </c>
    </row>
    <row r="3380" spans="1:4" x14ac:dyDescent="0.25">
      <c r="A3380" t="str">
        <f ca="1"/>
        <v>Kulo SDGE</v>
      </c>
      <c r="B3380" s="8">
        <f ca="1"/>
        <v>46354</v>
      </c>
      <c r="C3380" s="107">
        <f ca="1"/>
        <v>12062.04</v>
      </c>
      <c r="D3380" t="str">
        <f ca="1"/>
        <v>Acct  5 - T.Rowe Price</v>
      </c>
    </row>
    <row r="3381" spans="1:4" x14ac:dyDescent="0.25">
      <c r="A3381" t="str">
        <f ca="1"/>
        <v>SDGE</v>
      </c>
      <c r="B3381" s="8">
        <f ca="1"/>
        <v>46354</v>
      </c>
      <c r="C3381" s="107">
        <f ca="1"/>
        <v>12062.04</v>
      </c>
      <c r="D3381" t="str">
        <f ca="1"/>
        <v>Acct  5 - T.Rowe Price</v>
      </c>
    </row>
    <row r="3382" spans="1:4" x14ac:dyDescent="0.25">
      <c r="A3382" t="str">
        <f ca="1"/>
        <v>Prime Ad-Free</v>
      </c>
      <c r="B3382" s="8">
        <f ca="1"/>
        <v>46354</v>
      </c>
      <c r="C3382" s="107">
        <f ca="1"/>
        <v>12062.04</v>
      </c>
      <c r="D3382" t="str">
        <f ca="1"/>
        <v>Acct  5 - T.Rowe Price</v>
      </c>
    </row>
    <row r="3383" spans="1:4" x14ac:dyDescent="0.25">
      <c r="A3383" t="str">
        <f ca="1"/>
        <v>Disability</v>
      </c>
      <c r="B3383" s="8">
        <f ca="1"/>
        <v>46357</v>
      </c>
      <c r="C3383" s="107">
        <f ca="1"/>
        <v>12062.04</v>
      </c>
      <c r="D3383" t="str">
        <f ca="1"/>
        <v>Acct  5 - T.Rowe Price</v>
      </c>
    </row>
    <row r="3384" spans="1:4" x14ac:dyDescent="0.25">
      <c r="A3384" t="str">
        <f ca="1"/>
        <v>Kulo Rent</v>
      </c>
      <c r="B3384" s="8">
        <f ca="1"/>
        <v>46357</v>
      </c>
      <c r="C3384" s="107">
        <f ca="1"/>
        <v>12062.04</v>
      </c>
      <c r="D3384" t="str">
        <f ca="1"/>
        <v>Acct  5 - T.Rowe Price</v>
      </c>
    </row>
    <row r="3385" spans="1:4" x14ac:dyDescent="0.25">
      <c r="A3385" t="str">
        <f ca="1"/>
        <v>Rent</v>
      </c>
      <c r="B3385" s="8">
        <f ca="1"/>
        <v>46357</v>
      </c>
      <c r="C3385" s="107">
        <f ca="1"/>
        <v>12062.04</v>
      </c>
      <c r="D3385" t="str">
        <f ca="1"/>
        <v>Acct  5 - T.Rowe Price</v>
      </c>
    </row>
    <row r="3386" spans="1:4" x14ac:dyDescent="0.25">
      <c r="A3386" t="str">
        <f ca="1"/>
        <v>Visa Platinum</v>
      </c>
      <c r="B3386" s="8">
        <f ca="1"/>
        <v>46359</v>
      </c>
      <c r="C3386" s="107">
        <f ca="1"/>
        <v>12062.04</v>
      </c>
      <c r="D3386" t="str">
        <f ca="1"/>
        <v>Acct  5 - T.Rowe Price</v>
      </c>
    </row>
    <row r="3387" spans="1:4" x14ac:dyDescent="0.25">
      <c r="A3387" t="str">
        <f ca="1"/>
        <v>Paycheck</v>
      </c>
      <c r="B3387" s="8">
        <f ca="1"/>
        <v>46360</v>
      </c>
      <c r="C3387" s="107">
        <f ca="1"/>
        <v>12062.04</v>
      </c>
      <c r="D3387" t="str">
        <f ca="1"/>
        <v>Acct  5 - T.Rowe Price</v>
      </c>
    </row>
    <row r="3388" spans="1:4" x14ac:dyDescent="0.25">
      <c r="A3388" t="str">
        <f ca="1"/>
        <v>Ameritas</v>
      </c>
      <c r="B3388" s="8">
        <f ca="1"/>
        <v>46360</v>
      </c>
      <c r="C3388" s="107">
        <f ca="1"/>
        <v>12062.04</v>
      </c>
      <c r="D3388" t="str">
        <f ca="1"/>
        <v>Acct  5 - T.Rowe Price</v>
      </c>
    </row>
    <row r="3389" spans="1:4" x14ac:dyDescent="0.25">
      <c r="A3389" t="str">
        <f ca="1"/>
        <v>Kulo Internet</v>
      </c>
      <c r="B3389" s="8">
        <f ca="1"/>
        <v>46361</v>
      </c>
      <c r="C3389" s="107">
        <f ca="1"/>
        <v>12062.04</v>
      </c>
      <c r="D3389" t="str">
        <f ca="1"/>
        <v>Acct  5 - T.Rowe Price</v>
      </c>
    </row>
    <row r="3390" spans="1:4" x14ac:dyDescent="0.25">
      <c r="A3390" t="str">
        <f ca="1"/>
        <v>Cese Phone</v>
      </c>
      <c r="B3390" s="8">
        <f ca="1"/>
        <v>46361</v>
      </c>
      <c r="C3390" s="107">
        <f ca="1"/>
        <v>12062.04</v>
      </c>
      <c r="D3390" t="str">
        <f ca="1"/>
        <v>Acct  5 - T.Rowe Price</v>
      </c>
    </row>
    <row r="3391" spans="1:4" x14ac:dyDescent="0.25">
      <c r="A3391" t="str">
        <f ca="1"/>
        <v>Groceries</v>
      </c>
      <c r="B3391" s="8">
        <f ca="1"/>
        <v>46361</v>
      </c>
      <c r="C3391" s="107">
        <f ca="1"/>
        <v>12062.04</v>
      </c>
      <c r="D3391" t="str">
        <f ca="1"/>
        <v>Acct  5 - T.Rowe Price</v>
      </c>
    </row>
    <row r="3392" spans="1:4" x14ac:dyDescent="0.25">
      <c r="A3392" t="str">
        <f ca="1"/>
        <v>Food &amp; Drinks</v>
      </c>
      <c r="B3392" s="8">
        <f ca="1"/>
        <v>46361</v>
      </c>
      <c r="C3392" s="107">
        <f ca="1"/>
        <v>12062.04</v>
      </c>
      <c r="D3392" t="str">
        <f ca="1"/>
        <v>Acct  5 - T.Rowe Price</v>
      </c>
    </row>
    <row r="3393" spans="1:4" x14ac:dyDescent="0.25">
      <c r="A3393" t="str">
        <f ca="1"/>
        <v>Phone</v>
      </c>
      <c r="B3393" s="8">
        <f ca="1"/>
        <v>46361</v>
      </c>
      <c r="C3393" s="107">
        <f ca="1"/>
        <v>12062.04</v>
      </c>
      <c r="D3393" t="str">
        <f ca="1"/>
        <v>Acct  5 - T.Rowe Price</v>
      </c>
    </row>
    <row r="3394" spans="1:4" x14ac:dyDescent="0.25">
      <c r="A3394" t="str">
        <f ca="1"/>
        <v>Sony</v>
      </c>
      <c r="B3394" s="8">
        <f ca="1"/>
        <v>46364</v>
      </c>
      <c r="C3394" s="107">
        <f ca="1"/>
        <v>12062.04</v>
      </c>
      <c r="D3394" t="str">
        <f ca="1"/>
        <v>Acct  5 - T.Rowe Price</v>
      </c>
    </row>
    <row r="3395" spans="1:4" x14ac:dyDescent="0.25">
      <c r="A3395" t="str">
        <f ca="1"/>
        <v>Phone Insurance</v>
      </c>
      <c r="B3395" s="8">
        <f ca="1"/>
        <v>46364</v>
      </c>
      <c r="C3395" s="107">
        <f ca="1"/>
        <v>12062.04</v>
      </c>
      <c r="D3395" t="str">
        <f ca="1"/>
        <v>Acct  5 - T.Rowe Price</v>
      </c>
    </row>
    <row r="3396" spans="1:4" x14ac:dyDescent="0.25">
      <c r="A3396" t="str">
        <f ca="1"/>
        <v>Amazon</v>
      </c>
      <c r="B3396" s="8">
        <f ca="1"/>
        <v>46365</v>
      </c>
      <c r="C3396" s="107">
        <f ca="1"/>
        <v>12062.04</v>
      </c>
      <c r="D3396" t="str">
        <f ca="1"/>
        <v>Acct  5 - T.Rowe Price</v>
      </c>
    </row>
    <row r="3397" spans="1:4" x14ac:dyDescent="0.25">
      <c r="A3397" t="str">
        <f ca="1"/>
        <v>Viso Go</v>
      </c>
      <c r="B3397" s="8">
        <f ca="1"/>
        <v>46367</v>
      </c>
      <c r="C3397" s="107">
        <f ca="1"/>
        <v>12062.04</v>
      </c>
      <c r="D3397" t="str">
        <f ca="1"/>
        <v>Acct  5 - T.Rowe Price</v>
      </c>
    </row>
    <row r="3398" spans="1:4" x14ac:dyDescent="0.25">
      <c r="A3398" t="str">
        <f ca="1"/>
        <v>Motorcycle</v>
      </c>
      <c r="B3398" s="8">
        <f ca="1"/>
        <v>46372</v>
      </c>
      <c r="C3398" s="107">
        <f ca="1"/>
        <v>12062.04</v>
      </c>
      <c r="D3398" t="str">
        <f ca="1"/>
        <v>Acct  5 - T.Rowe Price</v>
      </c>
    </row>
    <row r="3399" spans="1:4" x14ac:dyDescent="0.25">
      <c r="A3399" t="str">
        <f ca="1"/>
        <v>Paycheck</v>
      </c>
      <c r="B3399" s="8">
        <f ca="1"/>
        <v>46374</v>
      </c>
      <c r="C3399" s="107">
        <f ca="1"/>
        <v>12062.04</v>
      </c>
      <c r="D3399" t="str">
        <f ca="1"/>
        <v>Acct  5 - T.Rowe Price</v>
      </c>
    </row>
    <row r="3400" spans="1:4" x14ac:dyDescent="0.25">
      <c r="A3400" t="str">
        <f ca="1"/>
        <v>Ameritas</v>
      </c>
      <c r="B3400" s="8">
        <f ca="1"/>
        <v>46374</v>
      </c>
      <c r="C3400" s="107">
        <f ca="1"/>
        <v>12062.04</v>
      </c>
      <c r="D3400" t="str">
        <f ca="1"/>
        <v>Acct  5 - T.Rowe Price</v>
      </c>
    </row>
    <row r="3401" spans="1:4" x14ac:dyDescent="0.25">
      <c r="A3401" t="str">
        <f ca="1"/>
        <v>Groceries</v>
      </c>
      <c r="B3401" s="8">
        <f ca="1"/>
        <v>46375</v>
      </c>
      <c r="C3401" s="107">
        <f ca="1"/>
        <v>12062.04</v>
      </c>
      <c r="D3401" t="str">
        <f ca="1"/>
        <v>Acct  5 - T.Rowe Price</v>
      </c>
    </row>
    <row r="3402" spans="1:4" x14ac:dyDescent="0.25">
      <c r="A3402" t="str">
        <f ca="1"/>
        <v>Food &amp; Drinks</v>
      </c>
      <c r="B3402" s="8">
        <f ca="1"/>
        <v>46375</v>
      </c>
      <c r="C3402" s="107">
        <f ca="1"/>
        <v>12062.04</v>
      </c>
      <c r="D3402" t="str">
        <f ca="1"/>
        <v>Acct  5 - T.Rowe Price</v>
      </c>
    </row>
    <row r="3403" spans="1:4" x14ac:dyDescent="0.25">
      <c r="A3403" t="str">
        <f ca="1"/>
        <v>Netflix</v>
      </c>
      <c r="B3403" s="8">
        <f ca="1"/>
        <v>46376</v>
      </c>
      <c r="C3403" s="107">
        <f ca="1"/>
        <v>12062.04</v>
      </c>
      <c r="D3403" t="str">
        <f ca="1"/>
        <v>Acct  5 - T.Rowe Price</v>
      </c>
    </row>
    <row r="3404" spans="1:4" x14ac:dyDescent="0.25">
      <c r="A3404" t="str">
        <f ca="1"/>
        <v>Renters</v>
      </c>
      <c r="B3404" s="8">
        <f ca="1"/>
        <v>46377</v>
      </c>
      <c r="C3404" s="107">
        <f ca="1"/>
        <v>12062.04</v>
      </c>
      <c r="D3404" t="str">
        <f ca="1"/>
        <v>Acct  5 - T.Rowe Price</v>
      </c>
    </row>
    <row r="3405" spans="1:4" x14ac:dyDescent="0.25">
      <c r="A3405" t="str">
        <f ca="1"/>
        <v>Sniffies</v>
      </c>
      <c r="B3405" s="8">
        <f ca="1"/>
        <v>46377</v>
      </c>
      <c r="C3405" s="107">
        <f ca="1"/>
        <v>12062.04</v>
      </c>
      <c r="D3405" t="str">
        <f ca="1"/>
        <v>Acct  5 - T.Rowe Price</v>
      </c>
    </row>
    <row r="3406" spans="1:4" x14ac:dyDescent="0.25">
      <c r="A3406" t="str">
        <f ca="1"/>
        <v>Cese Transfer</v>
      </c>
      <c r="B3406" s="8">
        <f ca="1"/>
        <v>46381</v>
      </c>
      <c r="C3406" s="107">
        <f ca="1"/>
        <v>12062.04</v>
      </c>
      <c r="D3406" t="str">
        <f ca="1"/>
        <v>Acct  5 - T.Rowe Price</v>
      </c>
    </row>
    <row r="3407" spans="1:4" x14ac:dyDescent="0.25">
      <c r="A3407" t="str">
        <f ca="1"/>
        <v>Internet</v>
      </c>
      <c r="B3407" s="8">
        <f ca="1"/>
        <v>46382</v>
      </c>
      <c r="C3407" s="107">
        <f ca="1"/>
        <v>12062.04</v>
      </c>
      <c r="D3407" t="str">
        <f ca="1"/>
        <v>Acct  5 - T.Rowe Price</v>
      </c>
    </row>
    <row r="3408" spans="1:4" x14ac:dyDescent="0.25">
      <c r="A3408" t="str">
        <f ca="1"/>
        <v>Windsurf</v>
      </c>
      <c r="B3408" s="8">
        <f ca="1"/>
        <v>46382</v>
      </c>
      <c r="C3408" s="107">
        <f ca="1"/>
        <v>12062.04</v>
      </c>
      <c r="D3408" t="str">
        <f ca="1"/>
        <v>Acct  5 - T.Rowe Price</v>
      </c>
    </row>
    <row r="3409" spans="1:4" x14ac:dyDescent="0.25">
      <c r="A3409" t="str">
        <f ca="1"/>
        <v>Tidal</v>
      </c>
      <c r="B3409" s="8">
        <f ca="1"/>
        <v>46383</v>
      </c>
      <c r="C3409" s="107">
        <f ca="1"/>
        <v>12062.04</v>
      </c>
      <c r="D3409" t="str">
        <f ca="1"/>
        <v>Acct  5 - T.Rowe Price</v>
      </c>
    </row>
    <row r="3410" spans="1:4" x14ac:dyDescent="0.25">
      <c r="A3410" t="str">
        <f ca="1"/>
        <v>Costco Citi</v>
      </c>
      <c r="B3410" s="8">
        <f ca="1"/>
        <v>46384</v>
      </c>
      <c r="C3410" s="107">
        <f ca="1"/>
        <v>12062.04</v>
      </c>
      <c r="D3410" t="str">
        <f ca="1"/>
        <v>Acct  5 - T.Rowe Price</v>
      </c>
    </row>
    <row r="3411" spans="1:4" x14ac:dyDescent="0.25">
      <c r="A3411" t="str">
        <f ca="1"/>
        <v>Kulo Transfer</v>
      </c>
      <c r="B3411" s="8">
        <f ca="1"/>
        <v>46384</v>
      </c>
      <c r="C3411" s="107">
        <f ca="1"/>
        <v>12062.04</v>
      </c>
      <c r="D3411" t="str">
        <f ca="1"/>
        <v>Acct  5 - T.Rowe Price</v>
      </c>
    </row>
    <row r="3412" spans="1:4" x14ac:dyDescent="0.25">
      <c r="A3412" t="str">
        <f ca="1"/>
        <v>Kulo SDGE</v>
      </c>
      <c r="B3412" s="8">
        <f ca="1"/>
        <v>46384</v>
      </c>
      <c r="C3412" s="107">
        <f ca="1"/>
        <v>12062.04</v>
      </c>
      <c r="D3412" t="str">
        <f ca="1"/>
        <v>Acct  5 - T.Rowe Price</v>
      </c>
    </row>
    <row r="3413" spans="1:4" x14ac:dyDescent="0.25">
      <c r="A3413" t="str">
        <f ca="1"/>
        <v>SDGE</v>
      </c>
      <c r="B3413" s="8">
        <f ca="1"/>
        <v>46384</v>
      </c>
      <c r="C3413" s="107">
        <f ca="1"/>
        <v>12062.04</v>
      </c>
      <c r="D3413" t="str">
        <f ca="1"/>
        <v>Acct  5 - T.Rowe Price</v>
      </c>
    </row>
    <row r="3414" spans="1:4" x14ac:dyDescent="0.25">
      <c r="A3414" t="str">
        <f ca="1"/>
        <v>Prime Ad-Free</v>
      </c>
      <c r="B3414" s="8">
        <f ca="1"/>
        <v>46384</v>
      </c>
      <c r="C3414" s="107">
        <f ca="1"/>
        <v>12062.04</v>
      </c>
      <c r="D3414" t="str">
        <f ca="1"/>
        <v>Acct  5 - T.Rowe Price</v>
      </c>
    </row>
    <row r="3415" spans="1:4" x14ac:dyDescent="0.25">
      <c r="A3415" t="str">
        <f ca="1"/>
        <v>Paycheck</v>
      </c>
      <c r="B3415" s="8">
        <f ca="1"/>
        <v>46388</v>
      </c>
      <c r="C3415" s="107">
        <f ca="1"/>
        <v>12062.04</v>
      </c>
      <c r="D3415" t="str">
        <f ca="1"/>
        <v>Acct  5 - T.Rowe Price</v>
      </c>
    </row>
    <row r="3416" spans="1:4" x14ac:dyDescent="0.25">
      <c r="A3416" t="str">
        <f ca="1"/>
        <v>Disability</v>
      </c>
      <c r="B3416" s="8">
        <f ca="1"/>
        <v>46388</v>
      </c>
      <c r="C3416" s="107">
        <f ca="1"/>
        <v>12062.04</v>
      </c>
      <c r="D3416" t="str">
        <f ca="1"/>
        <v>Acct  5 - T.Rowe Price</v>
      </c>
    </row>
    <row r="3417" spans="1:4" x14ac:dyDescent="0.25">
      <c r="A3417" t="str">
        <f ca="1"/>
        <v>Ameritas</v>
      </c>
      <c r="B3417" s="8">
        <f ca="1"/>
        <v>46388</v>
      </c>
      <c r="C3417" s="107">
        <f ca="1"/>
        <v>12062.04</v>
      </c>
      <c r="D3417" t="str">
        <f ca="1"/>
        <v>Acct  5 - T.Rowe Price</v>
      </c>
    </row>
    <row r="3418" spans="1:4" x14ac:dyDescent="0.25">
      <c r="A3418" t="str">
        <f ca="1"/>
        <v>Kulo Rent</v>
      </c>
      <c r="B3418" s="8">
        <f ca="1"/>
        <v>46388</v>
      </c>
      <c r="C3418" s="107">
        <f ca="1"/>
        <v>12062.04</v>
      </c>
      <c r="D3418" t="str">
        <f ca="1"/>
        <v>Acct  5 - T.Rowe Price</v>
      </c>
    </row>
    <row r="3419" spans="1:4" x14ac:dyDescent="0.25">
      <c r="A3419" t="str">
        <f ca="1"/>
        <v>Rent</v>
      </c>
      <c r="B3419" s="8">
        <f ca="1"/>
        <v>46388</v>
      </c>
      <c r="C3419" s="107">
        <f ca="1"/>
        <v>12062.04</v>
      </c>
      <c r="D3419" t="str">
        <f ca="1"/>
        <v>Acct  5 - T.Rowe Price</v>
      </c>
    </row>
    <row r="3420" spans="1:4" x14ac:dyDescent="0.25">
      <c r="A3420" t="str">
        <f ca="1"/>
        <v>Groceries</v>
      </c>
      <c r="B3420" s="8">
        <f ca="1"/>
        <v>46389</v>
      </c>
      <c r="C3420" s="107">
        <f ca="1"/>
        <v>12062.04</v>
      </c>
      <c r="D3420" t="str">
        <f ca="1"/>
        <v>Acct  5 - T.Rowe Price</v>
      </c>
    </row>
    <row r="3421" spans="1:4" x14ac:dyDescent="0.25">
      <c r="A3421" t="str">
        <f ca="1"/>
        <v>Food &amp; Drinks</v>
      </c>
      <c r="B3421" s="8">
        <f ca="1"/>
        <v>46389</v>
      </c>
      <c r="C3421" s="107">
        <f ca="1"/>
        <v>12062.04</v>
      </c>
      <c r="D3421" t="str">
        <f ca="1"/>
        <v>Acct  5 - T.Rowe Price</v>
      </c>
    </row>
    <row r="3422" spans="1:4" x14ac:dyDescent="0.25">
      <c r="A3422" t="str">
        <f ca="1"/>
        <v>Visa Platinum</v>
      </c>
      <c r="B3422" s="8">
        <f ca="1"/>
        <v>46390</v>
      </c>
      <c r="C3422" s="107">
        <f ca="1"/>
        <v>12062.04</v>
      </c>
      <c r="D3422" t="str">
        <f ca="1"/>
        <v>Acct  5 - T.Rowe Price</v>
      </c>
    </row>
    <row r="3423" spans="1:4" x14ac:dyDescent="0.25">
      <c r="A3423" t="str">
        <f ca="1"/>
        <v>Kulo Internet</v>
      </c>
      <c r="B3423" s="8">
        <f ca="1"/>
        <v>46392</v>
      </c>
      <c r="C3423" s="107">
        <f ca="1"/>
        <v>12062.04</v>
      </c>
      <c r="D3423" t="str">
        <f ca="1"/>
        <v>Acct  5 - T.Rowe Price</v>
      </c>
    </row>
    <row r="3424" spans="1:4" x14ac:dyDescent="0.25">
      <c r="A3424" t="str">
        <f ca="1"/>
        <v>Cese Phone</v>
      </c>
      <c r="B3424" s="8">
        <f ca="1"/>
        <v>46392</v>
      </c>
      <c r="C3424" s="107">
        <f ca="1"/>
        <v>12062.04</v>
      </c>
      <c r="D3424" t="str">
        <f ca="1"/>
        <v>Acct  5 - T.Rowe Price</v>
      </c>
    </row>
    <row r="3425" spans="1:4" x14ac:dyDescent="0.25">
      <c r="A3425" t="str">
        <f ca="1"/>
        <v>Phone</v>
      </c>
      <c r="B3425" s="8">
        <f ca="1"/>
        <v>46392</v>
      </c>
      <c r="C3425" s="107">
        <f ca="1"/>
        <v>12062.04</v>
      </c>
      <c r="D3425" t="str">
        <f ca="1"/>
        <v>Acct  5 - T.Rowe Price</v>
      </c>
    </row>
    <row r="3426" spans="1:4" x14ac:dyDescent="0.25">
      <c r="A3426" t="str">
        <f ca="1"/>
        <v>Sony</v>
      </c>
      <c r="B3426" s="8">
        <f ca="1"/>
        <v>46395</v>
      </c>
      <c r="C3426" s="107">
        <f ca="1"/>
        <v>12062.04</v>
      </c>
      <c r="D3426" t="str">
        <f ca="1"/>
        <v>Acct  5 - T.Rowe Price</v>
      </c>
    </row>
    <row r="3427" spans="1:4" x14ac:dyDescent="0.25">
      <c r="A3427" t="str">
        <f ca="1"/>
        <v>Phone Insurance</v>
      </c>
      <c r="B3427" s="8">
        <f ca="1"/>
        <v>46395</v>
      </c>
      <c r="C3427" s="107">
        <f ca="1"/>
        <v>12062.04</v>
      </c>
      <c r="D3427" t="str">
        <f ca="1"/>
        <v>Acct  5 - T.Rowe Price</v>
      </c>
    </row>
    <row r="3428" spans="1:4" x14ac:dyDescent="0.25">
      <c r="A3428" t="str">
        <f ca="1"/>
        <v>Amazon</v>
      </c>
      <c r="B3428" s="8">
        <f ca="1"/>
        <v>46396</v>
      </c>
      <c r="C3428" s="107">
        <f ca="1"/>
        <v>12062.04</v>
      </c>
      <c r="D3428" t="str">
        <f ca="1"/>
        <v>Acct  5 - T.Rowe Price</v>
      </c>
    </row>
    <row r="3429" spans="1:4" x14ac:dyDescent="0.25">
      <c r="A3429" t="str">
        <f ca="1"/>
        <v>Viso Go</v>
      </c>
      <c r="B3429" s="8">
        <f ca="1"/>
        <v>46398</v>
      </c>
      <c r="C3429" s="107">
        <f ca="1"/>
        <v>12062.04</v>
      </c>
      <c r="D3429" t="str">
        <f ca="1"/>
        <v>Acct  5 - T.Rowe Price</v>
      </c>
    </row>
    <row r="3430" spans="1:4" x14ac:dyDescent="0.25">
      <c r="A3430" t="str">
        <f ca="1"/>
        <v>Paycheck</v>
      </c>
      <c r="B3430" s="8">
        <f ca="1"/>
        <v>46402</v>
      </c>
      <c r="C3430" s="107">
        <f ca="1"/>
        <v>12062.04</v>
      </c>
      <c r="D3430" t="str">
        <f ca="1"/>
        <v>Acct  5 - T.Rowe Price</v>
      </c>
    </row>
    <row r="3431" spans="1:4" x14ac:dyDescent="0.25">
      <c r="A3431" t="str">
        <f ca="1"/>
        <v>Ameritas</v>
      </c>
      <c r="B3431" s="8">
        <f ca="1"/>
        <v>46402</v>
      </c>
      <c r="C3431" s="107">
        <f ca="1"/>
        <v>12062.04</v>
      </c>
      <c r="D3431" t="str">
        <f ca="1"/>
        <v>Acct  5 - T.Rowe Price</v>
      </c>
    </row>
    <row r="3432" spans="1:4" x14ac:dyDescent="0.25">
      <c r="A3432" t="str">
        <f ca="1"/>
        <v>Groceries</v>
      </c>
      <c r="B3432" s="8">
        <f ca="1"/>
        <v>46403</v>
      </c>
      <c r="C3432" s="107">
        <f ca="1"/>
        <v>12062.04</v>
      </c>
      <c r="D3432" t="str">
        <f ca="1"/>
        <v>Acct  5 - T.Rowe Price</v>
      </c>
    </row>
    <row r="3433" spans="1:4" x14ac:dyDescent="0.25">
      <c r="A3433" t="str">
        <f ca="1"/>
        <v>Food &amp; Drinks</v>
      </c>
      <c r="B3433" s="8">
        <f ca="1"/>
        <v>46403</v>
      </c>
      <c r="C3433" s="107">
        <f ca="1"/>
        <v>12062.04</v>
      </c>
      <c r="D3433" t="str">
        <f ca="1"/>
        <v>Acct  5 - T.Rowe Price</v>
      </c>
    </row>
    <row r="3434" spans="1:4" x14ac:dyDescent="0.25">
      <c r="A3434" t="str">
        <f ca="1"/>
        <v>Motorcycle</v>
      </c>
      <c r="B3434" s="8">
        <f ca="1"/>
        <v>46403</v>
      </c>
      <c r="C3434" s="107">
        <f ca="1"/>
        <v>12062.04</v>
      </c>
      <c r="D3434" t="str">
        <f ca="1"/>
        <v>Acct  5 - T.Rowe Price</v>
      </c>
    </row>
    <row r="3435" spans="1:4" x14ac:dyDescent="0.25">
      <c r="A3435" t="str">
        <f ca="1"/>
        <v>Netflix</v>
      </c>
      <c r="B3435" s="8">
        <f ca="1"/>
        <v>46407</v>
      </c>
      <c r="C3435" s="107">
        <f ca="1"/>
        <v>12062.04</v>
      </c>
      <c r="D3435" t="str">
        <f ca="1"/>
        <v>Acct  5 - T.Rowe Price</v>
      </c>
    </row>
    <row r="3436" spans="1:4" x14ac:dyDescent="0.25">
      <c r="A3436" t="str">
        <f ca="1"/>
        <v>Renters</v>
      </c>
      <c r="B3436" s="8">
        <f ca="1"/>
        <v>46408</v>
      </c>
      <c r="C3436" s="107">
        <f ca="1"/>
        <v>12062.04</v>
      </c>
      <c r="D3436" t="str">
        <f ca="1"/>
        <v>Acct  5 - T.Rowe Price</v>
      </c>
    </row>
    <row r="3437" spans="1:4" x14ac:dyDescent="0.25">
      <c r="A3437" t="str">
        <f ca="1"/>
        <v>Cese Transfer</v>
      </c>
      <c r="B3437" s="8">
        <f ca="1"/>
        <v>46412</v>
      </c>
      <c r="C3437" s="107">
        <f ca="1"/>
        <v>12062.04</v>
      </c>
      <c r="D3437" t="str">
        <f ca="1"/>
        <v>Acct  5 - T.Rowe Price</v>
      </c>
    </row>
    <row r="3438" spans="1:4" x14ac:dyDescent="0.25">
      <c r="A3438" t="str">
        <f ca="1"/>
        <v>Internet</v>
      </c>
      <c r="B3438" s="8">
        <f ca="1"/>
        <v>46413</v>
      </c>
      <c r="C3438" s="107">
        <f ca="1"/>
        <v>12062.04</v>
      </c>
      <c r="D3438" t="str">
        <f ca="1"/>
        <v>Acct  5 - T.Rowe Price</v>
      </c>
    </row>
    <row r="3439" spans="1:4" x14ac:dyDescent="0.25">
      <c r="A3439" t="str">
        <f ca="1"/>
        <v>Windsurf</v>
      </c>
      <c r="B3439" s="8">
        <f ca="1"/>
        <v>46413</v>
      </c>
      <c r="C3439" s="107">
        <f ca="1"/>
        <v>12062.04</v>
      </c>
      <c r="D3439" t="str">
        <f ca="1"/>
        <v>Acct  5 - T.Rowe Price</v>
      </c>
    </row>
    <row r="3440" spans="1:4" x14ac:dyDescent="0.25">
      <c r="A3440" t="str">
        <f ca="1"/>
        <v>Tidal</v>
      </c>
      <c r="B3440" s="8">
        <f ca="1"/>
        <v>46414</v>
      </c>
      <c r="C3440" s="107">
        <f ca="1"/>
        <v>12062.04</v>
      </c>
      <c r="D3440" t="str">
        <f ca="1"/>
        <v>Acct  5 - T.Rowe Price</v>
      </c>
    </row>
    <row r="3441" spans="1:4" x14ac:dyDescent="0.25">
      <c r="A3441" t="str">
        <f ca="1"/>
        <v>Costco Citi</v>
      </c>
      <c r="B3441" s="8">
        <f ca="1"/>
        <v>46415</v>
      </c>
      <c r="C3441" s="107">
        <f ca="1"/>
        <v>12062.04</v>
      </c>
      <c r="D3441" t="str">
        <f ca="1"/>
        <v>Acct  5 - T.Rowe Price</v>
      </c>
    </row>
    <row r="3442" spans="1:4" x14ac:dyDescent="0.25">
      <c r="A3442" t="str">
        <f ca="1"/>
        <v>Kulo Transfer</v>
      </c>
      <c r="B3442" s="8">
        <f ca="1"/>
        <v>46415</v>
      </c>
      <c r="C3442" s="107">
        <f ca="1"/>
        <v>12062.04</v>
      </c>
      <c r="D3442" t="str">
        <f ca="1"/>
        <v>Acct  5 - T.Rowe Price</v>
      </c>
    </row>
    <row r="3443" spans="1:4" x14ac:dyDescent="0.25">
      <c r="A3443" t="str">
        <f ca="1"/>
        <v>Kulo SDGE</v>
      </c>
      <c r="B3443" s="8">
        <f ca="1"/>
        <v>46415</v>
      </c>
      <c r="C3443" s="107">
        <f ca="1"/>
        <v>12062.04</v>
      </c>
      <c r="D3443" t="str">
        <f ca="1"/>
        <v>Acct  5 - T.Rowe Price</v>
      </c>
    </row>
    <row r="3444" spans="1:4" x14ac:dyDescent="0.25">
      <c r="A3444" t="str">
        <f ca="1"/>
        <v>SDGE</v>
      </c>
      <c r="B3444" s="8">
        <f ca="1"/>
        <v>46415</v>
      </c>
      <c r="C3444" s="107">
        <f ca="1"/>
        <v>12062.04</v>
      </c>
      <c r="D3444" t="str">
        <f ca="1"/>
        <v>Acct  5 - T.Rowe Price</v>
      </c>
    </row>
    <row r="3445" spans="1:4" x14ac:dyDescent="0.25">
      <c r="A3445" t="str">
        <f ca="1"/>
        <v>Prime Ad-Free</v>
      </c>
      <c r="B3445" s="8">
        <f ca="1"/>
        <v>46415</v>
      </c>
      <c r="C3445" s="107">
        <f ca="1"/>
        <v>12062.04</v>
      </c>
      <c r="D3445" t="str">
        <f ca="1"/>
        <v>Acct  5 - T.Rowe Price</v>
      </c>
    </row>
    <row r="3446" spans="1:4" x14ac:dyDescent="0.25">
      <c r="A3446" t="str">
        <f ca="1"/>
        <v>Paycheck</v>
      </c>
      <c r="B3446" s="8">
        <f ca="1"/>
        <v>46416</v>
      </c>
      <c r="C3446" s="107">
        <f ca="1"/>
        <v>12062.04</v>
      </c>
      <c r="D3446" t="str">
        <f ca="1"/>
        <v>Acct  5 - T.Rowe Price</v>
      </c>
    </row>
    <row r="3447" spans="1:4" x14ac:dyDescent="0.25">
      <c r="A3447" t="str">
        <f ca="1"/>
        <v>Ameritas</v>
      </c>
      <c r="B3447" s="8">
        <f ca="1"/>
        <v>46416</v>
      </c>
      <c r="C3447" s="107">
        <f ca="1"/>
        <v>12062.04</v>
      </c>
      <c r="D3447" t="str">
        <f ca="1"/>
        <v>Acct  5 - T.Rowe Price</v>
      </c>
    </row>
    <row r="3448" spans="1:4" x14ac:dyDescent="0.25">
      <c r="A3448" t="str">
        <f ca="1"/>
        <v>Groceries</v>
      </c>
      <c r="B3448" s="8">
        <f ca="1"/>
        <v>46417</v>
      </c>
      <c r="C3448" s="107">
        <f ca="1"/>
        <v>12062.04</v>
      </c>
      <c r="D3448" t="str">
        <f ca="1"/>
        <v>Acct  5 - T.Rowe Price</v>
      </c>
    </row>
    <row r="3449" spans="1:4" x14ac:dyDescent="0.25">
      <c r="A3449" t="str">
        <f ca="1"/>
        <v>Food &amp; Drinks</v>
      </c>
      <c r="B3449" s="8">
        <f ca="1"/>
        <v>46417</v>
      </c>
      <c r="C3449" s="107">
        <f ca="1"/>
        <v>12062.04</v>
      </c>
      <c r="D3449" t="str">
        <f ca="1"/>
        <v>Acct  5 - T.Rowe Price</v>
      </c>
    </row>
    <row r="3450" spans="1:4" x14ac:dyDescent="0.25">
      <c r="A3450" t="str">
        <f ca="1"/>
        <v>Disability</v>
      </c>
      <c r="B3450" s="8">
        <f ca="1"/>
        <v>46419</v>
      </c>
      <c r="C3450" s="107">
        <f ca="1"/>
        <v>12062.04</v>
      </c>
      <c r="D3450" t="str">
        <f ca="1"/>
        <v>Acct  5 - T.Rowe Price</v>
      </c>
    </row>
    <row r="3451" spans="1:4" x14ac:dyDescent="0.25">
      <c r="A3451" t="str">
        <f ca="1"/>
        <v>Kulo Rent</v>
      </c>
      <c r="B3451" s="8">
        <f ca="1"/>
        <v>46419</v>
      </c>
      <c r="C3451" s="107">
        <f ca="1"/>
        <v>12062.04</v>
      </c>
      <c r="D3451" t="str">
        <f ca="1"/>
        <v>Acct  5 - T.Rowe Price</v>
      </c>
    </row>
    <row r="3452" spans="1:4" x14ac:dyDescent="0.25">
      <c r="A3452" t="str">
        <f ca="1"/>
        <v>Rent</v>
      </c>
      <c r="B3452" s="8">
        <f ca="1"/>
        <v>46419</v>
      </c>
      <c r="C3452" s="107">
        <f ca="1"/>
        <v>12062.04</v>
      </c>
      <c r="D3452" t="str">
        <f ca="1"/>
        <v>Acct  5 - T.Rowe Price</v>
      </c>
    </row>
    <row r="3453" spans="1:4" x14ac:dyDescent="0.25">
      <c r="A3453" t="str">
        <f ca="1"/>
        <v>Down Dog</v>
      </c>
      <c r="B3453" s="8">
        <f ca="1"/>
        <v>46420</v>
      </c>
      <c r="C3453" s="107">
        <f ca="1"/>
        <v>12062.04</v>
      </c>
      <c r="D3453" t="str">
        <f ca="1"/>
        <v>Acct  5 - T.Rowe Price</v>
      </c>
    </row>
    <row r="3454" spans="1:4" x14ac:dyDescent="0.25">
      <c r="A3454" t="str">
        <f ca="1"/>
        <v>Visa Platinum</v>
      </c>
      <c r="B3454" s="8">
        <f ca="1"/>
        <v>46421</v>
      </c>
      <c r="C3454" s="107">
        <f ca="1"/>
        <v>12062.04</v>
      </c>
      <c r="D3454" t="str">
        <f ca="1"/>
        <v>Acct  5 - T.Rowe Price</v>
      </c>
    </row>
    <row r="3455" spans="1:4" x14ac:dyDescent="0.25">
      <c r="A3455" t="str">
        <f ca="1"/>
        <v>Kulo Internet</v>
      </c>
      <c r="B3455" s="8">
        <f ca="1"/>
        <v>46423</v>
      </c>
      <c r="C3455" s="107">
        <f ca="1"/>
        <v>12062.04</v>
      </c>
      <c r="D3455" t="str">
        <f ca="1"/>
        <v>Acct  5 - T.Rowe Price</v>
      </c>
    </row>
    <row r="3456" spans="1:4" x14ac:dyDescent="0.25">
      <c r="A3456" t="str">
        <f ca="1"/>
        <v>Cese Phone</v>
      </c>
      <c r="B3456" s="8">
        <f ca="1"/>
        <v>46423</v>
      </c>
      <c r="C3456" s="107">
        <f ca="1"/>
        <v>12062.04</v>
      </c>
      <c r="D3456" t="str">
        <f ca="1"/>
        <v>Acct  5 - T.Rowe Price</v>
      </c>
    </row>
    <row r="3457" spans="1:4" x14ac:dyDescent="0.25">
      <c r="A3457" t="str">
        <f ca="1"/>
        <v>Phone</v>
      </c>
      <c r="B3457" s="8">
        <f ca="1"/>
        <v>46423</v>
      </c>
      <c r="C3457" s="107">
        <f ca="1"/>
        <v>12062.04</v>
      </c>
      <c r="D3457" t="str">
        <f ca="1"/>
        <v>Acct  5 - T.Rowe Price</v>
      </c>
    </row>
    <row r="3458" spans="1:4" x14ac:dyDescent="0.25">
      <c r="A3458" t="str">
        <f ca="1"/>
        <v>Sony</v>
      </c>
      <c r="B3458" s="8">
        <f ca="1"/>
        <v>46426</v>
      </c>
      <c r="C3458" s="107">
        <f ca="1"/>
        <v>12062.04</v>
      </c>
      <c r="D3458" t="str">
        <f ca="1"/>
        <v>Acct  5 - T.Rowe Price</v>
      </c>
    </row>
    <row r="3459" spans="1:4" x14ac:dyDescent="0.25">
      <c r="A3459" t="str">
        <f ca="1"/>
        <v>Phone Insurance</v>
      </c>
      <c r="B3459" s="8">
        <f ca="1"/>
        <v>46426</v>
      </c>
      <c r="C3459" s="107">
        <f ca="1"/>
        <v>12062.04</v>
      </c>
      <c r="D3459" t="str">
        <f ca="1"/>
        <v>Acct  5 - T.Rowe Price</v>
      </c>
    </row>
    <row r="3460" spans="1:4" x14ac:dyDescent="0.25">
      <c r="A3460" t="str">
        <f ca="1"/>
        <v>Amazon</v>
      </c>
      <c r="B3460" s="8">
        <f ca="1"/>
        <v>46427</v>
      </c>
      <c r="C3460" s="107">
        <f ca="1"/>
        <v>12062.04</v>
      </c>
      <c r="D3460" t="str">
        <f ca="1"/>
        <v>Acct  5 - T.Rowe Price</v>
      </c>
    </row>
    <row r="3461" spans="1:4" x14ac:dyDescent="0.25">
      <c r="A3461" t="str">
        <f ca="1"/>
        <v>Viso Go</v>
      </c>
      <c r="B3461" s="8">
        <f ca="1"/>
        <v>46429</v>
      </c>
      <c r="C3461" s="107">
        <f ca="1"/>
        <v>12062.04</v>
      </c>
      <c r="D3461" t="str">
        <f ca="1"/>
        <v>Acct  5 - T.Rowe Price</v>
      </c>
    </row>
    <row r="3462" spans="1:4" x14ac:dyDescent="0.25">
      <c r="A3462" t="str">
        <f ca="1"/>
        <v>Paycheck</v>
      </c>
      <c r="B3462" s="8">
        <f ca="1"/>
        <v>46430</v>
      </c>
      <c r="C3462" s="107">
        <f ca="1"/>
        <v>12062.04</v>
      </c>
      <c r="D3462" t="str">
        <f ca="1"/>
        <v>Acct  5 - T.Rowe Price</v>
      </c>
    </row>
    <row r="3463" spans="1:4" x14ac:dyDescent="0.25">
      <c r="A3463" t="str">
        <f ca="1"/>
        <v>Ameritas</v>
      </c>
      <c r="B3463" s="8">
        <f ca="1"/>
        <v>46430</v>
      </c>
      <c r="C3463" s="107">
        <f ca="1"/>
        <v>12062.04</v>
      </c>
      <c r="D3463" t="str">
        <f ca="1"/>
        <v>Acct  5 - T.Rowe Price</v>
      </c>
    </row>
    <row r="3464" spans="1:4" x14ac:dyDescent="0.25">
      <c r="A3464" t="str">
        <f ca="1"/>
        <v>Groceries</v>
      </c>
      <c r="B3464" s="8">
        <f ca="1"/>
        <v>46431</v>
      </c>
      <c r="C3464" s="107">
        <f ca="1"/>
        <v>12062.04</v>
      </c>
      <c r="D3464" t="str">
        <f ca="1"/>
        <v>Acct  5 - T.Rowe Price</v>
      </c>
    </row>
    <row r="3465" spans="1:4" x14ac:dyDescent="0.25">
      <c r="A3465" t="str">
        <f ca="1"/>
        <v>Food &amp; Drinks</v>
      </c>
      <c r="B3465" s="8">
        <f ca="1"/>
        <v>46431</v>
      </c>
      <c r="C3465" s="107">
        <f ca="1"/>
        <v>12062.04</v>
      </c>
      <c r="D3465" t="str">
        <f ca="1"/>
        <v>Acct  5 - T.Rowe Price</v>
      </c>
    </row>
    <row r="3466" spans="1:4" x14ac:dyDescent="0.25">
      <c r="A3466" t="str">
        <f ca="1"/>
        <v>Motorcycle</v>
      </c>
      <c r="B3466" s="8">
        <f ca="1"/>
        <v>46434</v>
      </c>
      <c r="C3466" s="107">
        <f ca="1"/>
        <v>12062.04</v>
      </c>
      <c r="D3466" t="str">
        <f ca="1"/>
        <v>Acct  5 - T.Rowe Price</v>
      </c>
    </row>
    <row r="3467" spans="1:4" x14ac:dyDescent="0.25">
      <c r="A3467" t="str">
        <f ca="1"/>
        <v>Netflix</v>
      </c>
      <c r="B3467" s="8">
        <f ca="1"/>
        <v>46438</v>
      </c>
      <c r="C3467" s="107">
        <f ca="1"/>
        <v>12062.04</v>
      </c>
      <c r="D3467" t="str">
        <f ca="1"/>
        <v>Acct  5 - T.Rowe Price</v>
      </c>
    </row>
    <row r="3468" spans="1:4" x14ac:dyDescent="0.25">
      <c r="A3468" t="str">
        <f ca="1"/>
        <v>Renters</v>
      </c>
      <c r="B3468" s="8">
        <f ca="1"/>
        <v>46439</v>
      </c>
      <c r="C3468" s="107">
        <f ca="1"/>
        <v>12062.04</v>
      </c>
      <c r="D3468" t="str">
        <f ca="1"/>
        <v>Acct  5 - T.Rowe Price</v>
      </c>
    </row>
    <row r="3469" spans="1:4" x14ac:dyDescent="0.25">
      <c r="A3469" t="str">
        <f ca="1"/>
        <v>Cese Transfer</v>
      </c>
      <c r="B3469" s="8">
        <f ca="1"/>
        <v>46443</v>
      </c>
      <c r="C3469" s="107">
        <f ca="1"/>
        <v>12062.04</v>
      </c>
      <c r="D3469" t="str">
        <f ca="1"/>
        <v>Acct  5 - T.Rowe Price</v>
      </c>
    </row>
    <row r="3470" spans="1:4" x14ac:dyDescent="0.25">
      <c r="A3470" t="str">
        <f ca="1"/>
        <v>Paycheck</v>
      </c>
      <c r="B3470" s="8">
        <f ca="1"/>
        <v>46444</v>
      </c>
      <c r="C3470" s="107">
        <f ca="1"/>
        <v>12062.04</v>
      </c>
      <c r="D3470" t="str">
        <f ca="1"/>
        <v>Acct  5 - T.Rowe Price</v>
      </c>
    </row>
    <row r="3471" spans="1:4" x14ac:dyDescent="0.25">
      <c r="A3471" t="str">
        <f ca="1"/>
        <v>Ameritas</v>
      </c>
      <c r="B3471" s="8">
        <f ca="1"/>
        <v>46444</v>
      </c>
      <c r="C3471" s="107">
        <f ca="1"/>
        <v>12062.04</v>
      </c>
      <c r="D3471" t="str">
        <f ca="1"/>
        <v>Acct  5 - T.Rowe Price</v>
      </c>
    </row>
    <row r="3472" spans="1:4" x14ac:dyDescent="0.25">
      <c r="A3472" t="str">
        <f ca="1"/>
        <v>Internet</v>
      </c>
      <c r="B3472" s="8">
        <f ca="1"/>
        <v>46444</v>
      </c>
      <c r="C3472" s="107">
        <f ca="1"/>
        <v>12062.04</v>
      </c>
      <c r="D3472" t="str">
        <f ca="1"/>
        <v>Acct  5 - T.Rowe Price</v>
      </c>
    </row>
    <row r="3473" spans="1:4" x14ac:dyDescent="0.25">
      <c r="A3473" t="str">
        <f ca="1"/>
        <v>Windsurf</v>
      </c>
      <c r="B3473" s="8">
        <f ca="1"/>
        <v>46444</v>
      </c>
      <c r="C3473" s="107">
        <f ca="1"/>
        <v>12062.04</v>
      </c>
      <c r="D3473" t="str">
        <f ca="1"/>
        <v>Acct  5 - T.Rowe Price</v>
      </c>
    </row>
    <row r="3474" spans="1:4" x14ac:dyDescent="0.25">
      <c r="A3474" t="str">
        <f ca="1"/>
        <v>Groceries</v>
      </c>
      <c r="B3474" s="8">
        <f ca="1"/>
        <v>46445</v>
      </c>
      <c r="C3474" s="107">
        <f ca="1"/>
        <v>12062.04</v>
      </c>
      <c r="D3474" t="str">
        <f ca="1"/>
        <v>Acct  5 - T.Rowe Price</v>
      </c>
    </row>
    <row r="3475" spans="1:4" x14ac:dyDescent="0.25">
      <c r="A3475" t="str">
        <f ca="1"/>
        <v>Food &amp; Drinks</v>
      </c>
      <c r="B3475" s="8">
        <f ca="1"/>
        <v>46445</v>
      </c>
      <c r="C3475" s="107">
        <f ca="1"/>
        <v>12062.04</v>
      </c>
      <c r="D3475" t="str">
        <f ca="1"/>
        <v>Acct  5 - T.Rowe Price</v>
      </c>
    </row>
    <row r="3476" spans="1:4" x14ac:dyDescent="0.25">
      <c r="A3476" t="str">
        <f ca="1"/>
        <v>Google+</v>
      </c>
      <c r="B3476" s="8">
        <f ca="1"/>
        <v>46445</v>
      </c>
      <c r="C3476" s="107">
        <f ca="1"/>
        <v>12062.04</v>
      </c>
      <c r="D3476" t="str">
        <f ca="1"/>
        <v>Acct  5 - T.Rowe Price</v>
      </c>
    </row>
    <row r="3477" spans="1:4" x14ac:dyDescent="0.25">
      <c r="A3477" t="str">
        <f ca="1"/>
        <v>Tidal</v>
      </c>
      <c r="B3477" s="8">
        <f ca="1"/>
        <v>46445</v>
      </c>
      <c r="C3477" s="107">
        <f ca="1"/>
        <v>12062.04</v>
      </c>
      <c r="D3477" t="str">
        <f ca="1"/>
        <v>Acct  5 - T.Rowe Price</v>
      </c>
    </row>
    <row r="3478" spans="1:4" x14ac:dyDescent="0.25">
      <c r="A3478" t="str">
        <f ca="1"/>
        <v>Costco Citi</v>
      </c>
      <c r="B3478" s="8">
        <f ca="1"/>
        <v>46446</v>
      </c>
      <c r="C3478" s="107">
        <f ca="1"/>
        <v>12062.04</v>
      </c>
      <c r="D3478" t="str">
        <f ca="1"/>
        <v>Acct  5 - T.Rowe Price</v>
      </c>
    </row>
    <row r="3479" spans="1:4" x14ac:dyDescent="0.25">
      <c r="A3479" t="str">
        <f ca="1"/>
        <v>Kulo Transfer</v>
      </c>
      <c r="B3479" s="8">
        <f ca="1"/>
        <v>46446</v>
      </c>
      <c r="C3479" s="107">
        <f ca="1"/>
        <v>12062.04</v>
      </c>
      <c r="D3479" t="str">
        <f ca="1"/>
        <v>Acct  5 - T.Rowe Price</v>
      </c>
    </row>
    <row r="3480" spans="1:4" x14ac:dyDescent="0.25">
      <c r="A3480" t="str">
        <f ca="1"/>
        <v>Kulo SDGE</v>
      </c>
      <c r="B3480" s="8">
        <f ca="1"/>
        <v>46446</v>
      </c>
      <c r="C3480" s="107">
        <f ca="1"/>
        <v>12062.04</v>
      </c>
      <c r="D3480" t="str">
        <f ca="1"/>
        <v>Acct  5 - T.Rowe Price</v>
      </c>
    </row>
    <row r="3481" spans="1:4" x14ac:dyDescent="0.25">
      <c r="A3481" t="str">
        <f ca="1"/>
        <v>SDGE</v>
      </c>
      <c r="B3481" s="8">
        <f ca="1"/>
        <v>46446</v>
      </c>
      <c r="C3481" s="107">
        <f ca="1"/>
        <v>12062.04</v>
      </c>
      <c r="D3481" t="str">
        <f ca="1"/>
        <v>Acct  5 - T.Rowe Price</v>
      </c>
    </row>
    <row r="3482" spans="1:4" x14ac:dyDescent="0.25">
      <c r="A3482" t="str">
        <f ca="1"/>
        <v>Prime Ad-Free</v>
      </c>
      <c r="B3482" s="8">
        <f ca="1"/>
        <v>46446</v>
      </c>
      <c r="C3482" s="107">
        <f ca="1"/>
        <v>12062.04</v>
      </c>
      <c r="D3482" t="str">
        <f ca="1"/>
        <v>Acct  5 - T.Rowe Price</v>
      </c>
    </row>
    <row r="3483" spans="1:4" x14ac:dyDescent="0.25">
      <c r="A3483" t="str">
        <f ca="1"/>
        <v>Disability</v>
      </c>
      <c r="B3483" s="8">
        <f ca="1"/>
        <v>46447</v>
      </c>
      <c r="C3483" s="107">
        <f ca="1"/>
        <v>12062.04</v>
      </c>
      <c r="D3483" t="str">
        <f ca="1"/>
        <v>Acct  5 - T.Rowe Price</v>
      </c>
    </row>
    <row r="3484" spans="1:4" x14ac:dyDescent="0.25">
      <c r="A3484" t="str">
        <f ca="1"/>
        <v>Kulo Rent</v>
      </c>
      <c r="B3484" s="8">
        <f ca="1"/>
        <v>46447</v>
      </c>
      <c r="C3484" s="107">
        <f ca="1"/>
        <v>12062.04</v>
      </c>
      <c r="D3484" t="str">
        <f ca="1"/>
        <v>Acct  5 - T.Rowe Price</v>
      </c>
    </row>
    <row r="3485" spans="1:4" x14ac:dyDescent="0.25">
      <c r="A3485" t="str">
        <f ca="1"/>
        <v>Rent</v>
      </c>
      <c r="B3485" s="8">
        <f ca="1"/>
        <v>46447</v>
      </c>
      <c r="C3485" s="107">
        <f ca="1"/>
        <v>12062.04</v>
      </c>
      <c r="D3485" t="str">
        <f ca="1"/>
        <v>Acct  5 - T.Rowe Price</v>
      </c>
    </row>
    <row r="3486" spans="1:4" x14ac:dyDescent="0.25">
      <c r="A3486" t="str">
        <f ca="1"/>
        <v>Visa Platinum</v>
      </c>
      <c r="B3486" s="8">
        <f ca="1"/>
        <v>46449</v>
      </c>
      <c r="C3486" s="107">
        <f ca="1"/>
        <v>12062.04</v>
      </c>
      <c r="D3486" t="str">
        <f ca="1"/>
        <v>Acct  5 - T.Rowe Price</v>
      </c>
    </row>
    <row r="3487" spans="1:4" x14ac:dyDescent="0.25">
      <c r="A3487" t="str">
        <f ca="1"/>
        <v>Kulo Internet</v>
      </c>
      <c r="B3487" s="8">
        <f ca="1"/>
        <v>46451</v>
      </c>
      <c r="C3487" s="107">
        <f ca="1"/>
        <v>12062.04</v>
      </c>
      <c r="D3487" t="str">
        <f ca="1"/>
        <v>Acct  5 - T.Rowe Price</v>
      </c>
    </row>
    <row r="3488" spans="1:4" x14ac:dyDescent="0.25">
      <c r="A3488" t="str">
        <f ca="1"/>
        <v>Cese Phone</v>
      </c>
      <c r="B3488" s="8">
        <f ca="1"/>
        <v>46451</v>
      </c>
      <c r="C3488" s="107">
        <f ca="1"/>
        <v>12062.04</v>
      </c>
      <c r="D3488" t="str">
        <f ca="1"/>
        <v>Acct  5 - T.Rowe Price</v>
      </c>
    </row>
    <row r="3489" spans="1:4" x14ac:dyDescent="0.25">
      <c r="A3489" t="str">
        <f ca="1"/>
        <v>Phone</v>
      </c>
      <c r="B3489" s="8">
        <f ca="1"/>
        <v>46451</v>
      </c>
      <c r="C3489" s="107">
        <f ca="1"/>
        <v>12062.04</v>
      </c>
      <c r="D3489" t="str">
        <f ca="1"/>
        <v>Acct  5 - T.Rowe Price</v>
      </c>
    </row>
    <row r="3490" spans="1:4" x14ac:dyDescent="0.25">
      <c r="A3490" t="str">
        <f ca="1"/>
        <v>Sony</v>
      </c>
      <c r="B3490" s="8">
        <f ca="1"/>
        <v>46454</v>
      </c>
      <c r="C3490" s="107">
        <f ca="1"/>
        <v>12062.04</v>
      </c>
      <c r="D3490" t="str">
        <f ca="1"/>
        <v>Acct  5 - T.Rowe Price</v>
      </c>
    </row>
    <row r="3491" spans="1:4" x14ac:dyDescent="0.25">
      <c r="A3491" t="str">
        <f ca="1"/>
        <v>Phone Insurance</v>
      </c>
      <c r="B3491" s="8">
        <f ca="1"/>
        <v>46454</v>
      </c>
      <c r="C3491" s="107">
        <f ca="1"/>
        <v>12062.04</v>
      </c>
      <c r="D3491" t="str">
        <f ca="1"/>
        <v>Acct  5 - T.Rowe Price</v>
      </c>
    </row>
    <row r="3492" spans="1:4" x14ac:dyDescent="0.25">
      <c r="A3492" t="str">
        <f ca="1"/>
        <v>Amazon</v>
      </c>
      <c r="B3492" s="8">
        <f ca="1"/>
        <v>46455</v>
      </c>
      <c r="C3492" s="107">
        <f ca="1"/>
        <v>12062.04</v>
      </c>
      <c r="D3492" t="str">
        <f ca="1"/>
        <v>Acct  5 - T.Rowe Price</v>
      </c>
    </row>
    <row r="3493" spans="1:4" x14ac:dyDescent="0.25">
      <c r="A3493" t="str">
        <f ca="1"/>
        <v>Viso Go</v>
      </c>
      <c r="B3493" s="8">
        <f ca="1"/>
        <v>46457</v>
      </c>
      <c r="C3493" s="107">
        <f ca="1"/>
        <v>12062.04</v>
      </c>
      <c r="D3493" t="str">
        <f ca="1"/>
        <v>Acct  5 - T.Rowe Price</v>
      </c>
    </row>
    <row r="3494" spans="1:4" x14ac:dyDescent="0.25">
      <c r="A3494" t="str">
        <f ca="1"/>
        <v>Paycheck</v>
      </c>
      <c r="B3494" s="8">
        <f ca="1"/>
        <v>46458</v>
      </c>
      <c r="C3494" s="107">
        <f ca="1"/>
        <v>12062.04</v>
      </c>
      <c r="D3494" t="str">
        <f ca="1"/>
        <v>Acct  5 - T.Rowe Price</v>
      </c>
    </row>
    <row r="3495" spans="1:4" x14ac:dyDescent="0.25">
      <c r="A3495" t="str">
        <f ca="1"/>
        <v>Ameritas</v>
      </c>
      <c r="B3495" s="8">
        <f ca="1"/>
        <v>46458</v>
      </c>
      <c r="C3495" s="107">
        <f ca="1"/>
        <v>12062.04</v>
      </c>
      <c r="D3495" t="str">
        <f ca="1"/>
        <v>Acct  5 - T.Rowe Price</v>
      </c>
    </row>
    <row r="3496" spans="1:4" x14ac:dyDescent="0.25">
      <c r="A3496" t="str">
        <f ca="1"/>
        <v>Groceries</v>
      </c>
      <c r="B3496" s="8">
        <f ca="1"/>
        <v>46459</v>
      </c>
      <c r="C3496" s="107">
        <f ca="1"/>
        <v>12062.04</v>
      </c>
      <c r="D3496" t="str">
        <f ca="1"/>
        <v>Acct  5 - T.Rowe Price</v>
      </c>
    </row>
    <row r="3497" spans="1:4" x14ac:dyDescent="0.25">
      <c r="A3497" t="str">
        <f ca="1"/>
        <v>Food &amp; Drinks</v>
      </c>
      <c r="B3497" s="8">
        <f ca="1"/>
        <v>46459</v>
      </c>
      <c r="C3497" s="107">
        <f ca="1"/>
        <v>12062.04</v>
      </c>
      <c r="D3497" t="str">
        <f ca="1"/>
        <v>Acct  5 - T.Rowe Price</v>
      </c>
    </row>
    <row r="3498" spans="1:4" x14ac:dyDescent="0.25">
      <c r="A3498" t="str">
        <f ca="1"/>
        <v>Motorcycle</v>
      </c>
      <c r="B3498" s="8">
        <f ca="1"/>
        <v>46462</v>
      </c>
      <c r="C3498" s="107">
        <f ca="1"/>
        <v>12062.04</v>
      </c>
      <c r="D3498" t="str">
        <f ca="1"/>
        <v>Acct  5 - T.Rowe Price</v>
      </c>
    </row>
    <row r="3499" spans="1:4" x14ac:dyDescent="0.25">
      <c r="A3499" t="str">
        <f ca="1"/>
        <v>Netflix</v>
      </c>
      <c r="B3499" s="8">
        <f ca="1"/>
        <v>46466</v>
      </c>
      <c r="C3499" s="107">
        <f ca="1"/>
        <v>12062.04</v>
      </c>
      <c r="D3499" t="str">
        <f ca="1"/>
        <v>Acct  5 - T.Rowe Price</v>
      </c>
    </row>
    <row r="3500" spans="1:4" x14ac:dyDescent="0.25">
      <c r="A3500" t="str">
        <f ca="1"/>
        <v>Renters</v>
      </c>
      <c r="B3500" s="8">
        <f ca="1"/>
        <v>46467</v>
      </c>
      <c r="C3500" s="107">
        <f ca="1"/>
        <v>12062.04</v>
      </c>
      <c r="D3500" t="str">
        <f ca="1"/>
        <v>Acct  5 - T.Rowe Price</v>
      </c>
    </row>
    <row r="3501" spans="1:4" x14ac:dyDescent="0.25">
      <c r="A3501" t="str">
        <f ca="1"/>
        <v>Cese Transfer</v>
      </c>
      <c r="B3501" s="8">
        <f ca="1"/>
        <v>46471</v>
      </c>
      <c r="C3501" s="107">
        <f ca="1"/>
        <v>12062.04</v>
      </c>
      <c r="D3501" t="str">
        <f ca="1"/>
        <v>Acct  5 - T.Rowe Price</v>
      </c>
    </row>
    <row r="3502" spans="1:4" x14ac:dyDescent="0.25">
      <c r="A3502" t="str">
        <f ca="1"/>
        <v>Paycheck</v>
      </c>
      <c r="B3502" s="8">
        <f ca="1"/>
        <v>46472</v>
      </c>
      <c r="C3502" s="107">
        <f ca="1"/>
        <v>12062.04</v>
      </c>
      <c r="D3502" t="str">
        <f ca="1"/>
        <v>Acct  5 - T.Rowe Price</v>
      </c>
    </row>
    <row r="3503" spans="1:4" x14ac:dyDescent="0.25">
      <c r="A3503" t="str">
        <f ca="1"/>
        <v>Ameritas</v>
      </c>
      <c r="B3503" s="8">
        <f ca="1"/>
        <v>46472</v>
      </c>
      <c r="C3503" s="107">
        <f ca="1"/>
        <v>12062.04</v>
      </c>
      <c r="D3503" t="str">
        <f ca="1"/>
        <v>Acct  5 - T.Rowe Price</v>
      </c>
    </row>
    <row r="3504" spans="1:4" x14ac:dyDescent="0.25">
      <c r="A3504" t="str">
        <f ca="1"/>
        <v>Internet</v>
      </c>
      <c r="B3504" s="8">
        <f ca="1"/>
        <v>46472</v>
      </c>
      <c r="C3504" s="107">
        <f ca="1"/>
        <v>12062.04</v>
      </c>
      <c r="D3504" t="str">
        <f ca="1"/>
        <v>Acct  5 - T.Rowe Price</v>
      </c>
    </row>
    <row r="3505" spans="1:4" x14ac:dyDescent="0.25">
      <c r="A3505" t="str">
        <f ca="1"/>
        <v>Windsurf</v>
      </c>
      <c r="B3505" s="8">
        <f ca="1"/>
        <v>46472</v>
      </c>
      <c r="C3505" s="107">
        <f ca="1"/>
        <v>12062.04</v>
      </c>
      <c r="D3505" t="str">
        <f ca="1"/>
        <v>Acct  5 - T.Rowe Price</v>
      </c>
    </row>
    <row r="3506" spans="1:4" x14ac:dyDescent="0.25">
      <c r="A3506" t="str">
        <f ca="1"/>
        <v>Groceries</v>
      </c>
      <c r="B3506" s="8">
        <f ca="1"/>
        <v>46473</v>
      </c>
      <c r="C3506" s="107">
        <f ca="1"/>
        <v>12062.04</v>
      </c>
      <c r="D3506" t="str">
        <f ca="1"/>
        <v>Acct  5 - T.Rowe Price</v>
      </c>
    </row>
    <row r="3507" spans="1:4" x14ac:dyDescent="0.25">
      <c r="A3507" t="str">
        <f ca="1"/>
        <v>Food &amp; Drinks</v>
      </c>
      <c r="B3507" s="8">
        <f ca="1"/>
        <v>46473</v>
      </c>
      <c r="C3507" s="107">
        <f ca="1"/>
        <v>12062.04</v>
      </c>
      <c r="D3507" t="str">
        <f ca="1"/>
        <v>Acct  5 - T.Rowe Price</v>
      </c>
    </row>
    <row r="3508" spans="1:4" x14ac:dyDescent="0.25">
      <c r="A3508" t="str">
        <f ca="1"/>
        <v>Tidal</v>
      </c>
      <c r="B3508" s="8">
        <f ca="1"/>
        <v>46473</v>
      </c>
      <c r="C3508" s="107">
        <f ca="1"/>
        <v>12062.04</v>
      </c>
      <c r="D3508" t="str">
        <f ca="1"/>
        <v>Acct  5 - T.Rowe Price</v>
      </c>
    </row>
    <row r="3509" spans="1:4" x14ac:dyDescent="0.25">
      <c r="A3509" t="str">
        <f ca="1"/>
        <v>Costco Citi</v>
      </c>
      <c r="B3509" s="8">
        <f ca="1"/>
        <v>46474</v>
      </c>
      <c r="C3509" s="107">
        <f ca="1"/>
        <v>12062.04</v>
      </c>
      <c r="D3509" t="str">
        <f ca="1"/>
        <v>Acct  5 - T.Rowe Price</v>
      </c>
    </row>
    <row r="3510" spans="1:4" x14ac:dyDescent="0.25">
      <c r="A3510" t="str">
        <f ca="1"/>
        <v>Kulo Transfer</v>
      </c>
      <c r="B3510" s="8">
        <f ca="1"/>
        <v>46474</v>
      </c>
      <c r="C3510" s="107">
        <f ca="1"/>
        <v>12062.04</v>
      </c>
      <c r="D3510" t="str">
        <f ca="1"/>
        <v>Acct  5 - T.Rowe Price</v>
      </c>
    </row>
    <row r="3511" spans="1:4" x14ac:dyDescent="0.25">
      <c r="A3511" t="str">
        <f ca="1"/>
        <v>Kulo SDGE</v>
      </c>
      <c r="B3511" s="8">
        <f ca="1"/>
        <v>46474</v>
      </c>
      <c r="C3511" s="107">
        <f ca="1"/>
        <v>12062.04</v>
      </c>
      <c r="D3511" t="str">
        <f ca="1"/>
        <v>Acct  5 - T.Rowe Price</v>
      </c>
    </row>
    <row r="3512" spans="1:4" x14ac:dyDescent="0.25">
      <c r="A3512" t="str">
        <f ca="1"/>
        <v>SDGE</v>
      </c>
      <c r="B3512" s="8">
        <f ca="1"/>
        <v>46474</v>
      </c>
      <c r="C3512" s="107">
        <f ca="1"/>
        <v>12062.04</v>
      </c>
      <c r="D3512" t="str">
        <f ca="1"/>
        <v>Acct  5 - T.Rowe Price</v>
      </c>
    </row>
    <row r="3513" spans="1:4" x14ac:dyDescent="0.25">
      <c r="A3513" t="str">
        <f ca="1"/>
        <v>Prime Ad-Free</v>
      </c>
      <c r="B3513" s="8">
        <f ca="1"/>
        <v>46474</v>
      </c>
      <c r="C3513" s="107">
        <f ca="1"/>
        <v>12062.04</v>
      </c>
      <c r="D3513" t="str">
        <f ca="1"/>
        <v>Acct  5 - T.Rowe Price</v>
      </c>
    </row>
    <row r="3514" spans="1:4" x14ac:dyDescent="0.25">
      <c r="A3514" t="str">
        <f ca="1"/>
        <v>Disability</v>
      </c>
      <c r="B3514" s="8">
        <f ca="1"/>
        <v>46478</v>
      </c>
      <c r="C3514" s="107">
        <f ca="1"/>
        <v>12062.04</v>
      </c>
      <c r="D3514" t="str">
        <f ca="1"/>
        <v>Acct  5 - T.Rowe Price</v>
      </c>
    </row>
    <row r="3515" spans="1:4" x14ac:dyDescent="0.25">
      <c r="A3515" t="str">
        <f ca="1"/>
        <v>Kulo Rent</v>
      </c>
      <c r="B3515" s="8">
        <f ca="1"/>
        <v>46478</v>
      </c>
      <c r="C3515" s="107">
        <f ca="1"/>
        <v>12062.04</v>
      </c>
      <c r="D3515" t="str">
        <f ca="1"/>
        <v>Acct  5 - T.Rowe Price</v>
      </c>
    </row>
    <row r="3516" spans="1:4" x14ac:dyDescent="0.25">
      <c r="A3516" t="str">
        <f ca="1"/>
        <v>Rent</v>
      </c>
      <c r="B3516" s="8">
        <f ca="1"/>
        <v>46478</v>
      </c>
      <c r="C3516" s="107">
        <f ca="1"/>
        <v>12062.04</v>
      </c>
      <c r="D3516" t="str">
        <f ca="1"/>
        <v>Acct  5 - T.Rowe Price</v>
      </c>
    </row>
    <row r="3517" spans="1:4" x14ac:dyDescent="0.25">
      <c r="A3517" t="str">
        <f ca="1"/>
        <v>Visa Platinum</v>
      </c>
      <c r="B3517" s="8">
        <f ca="1"/>
        <v>46480</v>
      </c>
      <c r="C3517" s="107">
        <f ca="1"/>
        <v>12062.04</v>
      </c>
      <c r="D3517" t="str">
        <f ca="1"/>
        <v>Acct  5 - T.Rowe Price</v>
      </c>
    </row>
    <row r="3518" spans="1:4" x14ac:dyDescent="0.25">
      <c r="A3518" t="str">
        <f ca="1"/>
        <v>Kulo Internet</v>
      </c>
      <c r="B3518" s="8">
        <f ca="1"/>
        <v>46482</v>
      </c>
      <c r="C3518" s="107">
        <f ca="1"/>
        <v>12062.04</v>
      </c>
      <c r="D3518" t="str">
        <f ca="1"/>
        <v>Acct  5 - T.Rowe Price</v>
      </c>
    </row>
    <row r="3519" spans="1:4" x14ac:dyDescent="0.25">
      <c r="A3519" t="str">
        <f ca="1"/>
        <v>Cese Phone</v>
      </c>
      <c r="B3519" s="8">
        <f ca="1"/>
        <v>46482</v>
      </c>
      <c r="C3519" s="107">
        <f ca="1"/>
        <v>12062.04</v>
      </c>
      <c r="D3519" t="str">
        <f ca="1"/>
        <v>Acct  5 - T.Rowe Price</v>
      </c>
    </row>
    <row r="3520" spans="1:4" x14ac:dyDescent="0.25">
      <c r="A3520" t="str">
        <f ca="1"/>
        <v>Phone</v>
      </c>
      <c r="B3520" s="8">
        <f ca="1"/>
        <v>46482</v>
      </c>
      <c r="C3520" s="107">
        <f ca="1"/>
        <v>12062.04</v>
      </c>
      <c r="D3520" t="str">
        <f ca="1"/>
        <v>Acct  5 - T.Rowe Price</v>
      </c>
    </row>
    <row r="3521" spans="1:4" x14ac:dyDescent="0.25">
      <c r="A3521" t="str">
        <f ca="1"/>
        <v>Sony</v>
      </c>
      <c r="B3521" s="8">
        <f ca="1"/>
        <v>46485</v>
      </c>
      <c r="C3521" s="107">
        <f ca="1"/>
        <v>12062.04</v>
      </c>
      <c r="D3521" t="str">
        <f ca="1"/>
        <v>Acct  5 - T.Rowe Price</v>
      </c>
    </row>
    <row r="3522" spans="1:4" x14ac:dyDescent="0.25">
      <c r="A3522" t="str">
        <f ca="1"/>
        <v>Phone Insurance</v>
      </c>
      <c r="B3522" s="8">
        <f ca="1"/>
        <v>46485</v>
      </c>
      <c r="C3522" s="107">
        <f ca="1"/>
        <v>12062.04</v>
      </c>
      <c r="D3522" t="str">
        <f ca="1"/>
        <v>Acct  5 - T.Rowe Price</v>
      </c>
    </row>
    <row r="3523" spans="1:4" x14ac:dyDescent="0.25">
      <c r="A3523" t="str">
        <f ca="1"/>
        <v>Paycheck</v>
      </c>
      <c r="B3523" s="8">
        <f ca="1"/>
        <v>46486</v>
      </c>
      <c r="C3523" s="107">
        <f ca="1"/>
        <v>12062.04</v>
      </c>
      <c r="D3523" t="str">
        <f ca="1"/>
        <v>Acct  5 - T.Rowe Price</v>
      </c>
    </row>
    <row r="3524" spans="1:4" x14ac:dyDescent="0.25">
      <c r="A3524" t="str">
        <f ca="1"/>
        <v>Ameritas</v>
      </c>
      <c r="B3524" s="8">
        <f ca="1"/>
        <v>46486</v>
      </c>
      <c r="C3524" s="107">
        <f ca="1"/>
        <v>12062.04</v>
      </c>
      <c r="D3524" t="str">
        <f ca="1"/>
        <v>Acct  5 - T.Rowe Price</v>
      </c>
    </row>
    <row r="3525" spans="1:4" x14ac:dyDescent="0.25">
      <c r="A3525" t="str">
        <f ca="1"/>
        <v>Amazon</v>
      </c>
      <c r="B3525" s="8">
        <f ca="1"/>
        <v>46486</v>
      </c>
      <c r="C3525" s="107">
        <f ca="1"/>
        <v>12062.04</v>
      </c>
      <c r="D3525" t="str">
        <f ca="1"/>
        <v>Acct  5 - T.Rowe Price</v>
      </c>
    </row>
    <row r="3526" spans="1:4" x14ac:dyDescent="0.25">
      <c r="A3526" t="str">
        <f ca="1"/>
        <v>Groceries</v>
      </c>
      <c r="B3526" s="8">
        <f ca="1"/>
        <v>46487</v>
      </c>
      <c r="C3526" s="107">
        <f ca="1"/>
        <v>12062.04</v>
      </c>
      <c r="D3526" t="str">
        <f ca="1"/>
        <v>Acct  5 - T.Rowe Price</v>
      </c>
    </row>
    <row r="3527" spans="1:4" x14ac:dyDescent="0.25">
      <c r="A3527" t="str">
        <f ca="1"/>
        <v>Food &amp; Drinks</v>
      </c>
      <c r="B3527" s="8">
        <f ca="1"/>
        <v>46487</v>
      </c>
      <c r="C3527" s="107">
        <f ca="1"/>
        <v>12062.04</v>
      </c>
      <c r="D3527" t="str">
        <f ca="1"/>
        <v>Acct  5 - T.Rowe Price</v>
      </c>
    </row>
    <row r="3528" spans="1:4" x14ac:dyDescent="0.25">
      <c r="A3528" t="str">
        <f ca="1"/>
        <v>Viso Go</v>
      </c>
      <c r="B3528" s="8">
        <f ca="1"/>
        <v>46488</v>
      </c>
      <c r="C3528" s="107">
        <f ca="1"/>
        <v>12062.04</v>
      </c>
      <c r="D3528" t="str">
        <f ca="1"/>
        <v>Acct  5 - T.Rowe Price</v>
      </c>
    </row>
    <row r="3529" spans="1:4" x14ac:dyDescent="0.25">
      <c r="A3529" t="str">
        <f ca="1"/>
        <v>Motorcycle</v>
      </c>
      <c r="B3529" s="8">
        <f ca="1"/>
        <v>46493</v>
      </c>
      <c r="C3529" s="107">
        <f ca="1"/>
        <v>12062.04</v>
      </c>
      <c r="D3529" t="str">
        <f ca="1"/>
        <v>Acct  5 - T.Rowe Price</v>
      </c>
    </row>
    <row r="3530" spans="1:4" x14ac:dyDescent="0.25">
      <c r="A3530" t="str">
        <f ca="1"/>
        <v>Netflix</v>
      </c>
      <c r="B3530" s="8">
        <f ca="1"/>
        <v>46497</v>
      </c>
      <c r="C3530" s="107">
        <f ca="1"/>
        <v>12062.04</v>
      </c>
      <c r="D3530" t="str">
        <f ca="1"/>
        <v>Acct  5 - T.Rowe Price</v>
      </c>
    </row>
    <row r="3531" spans="1:4" x14ac:dyDescent="0.25">
      <c r="A3531" t="str">
        <f ca="1"/>
        <v>Renters</v>
      </c>
      <c r="B3531" s="8">
        <f ca="1"/>
        <v>46498</v>
      </c>
      <c r="C3531" s="107">
        <f ca="1"/>
        <v>12062.04</v>
      </c>
      <c r="D3531" t="str">
        <f ca="1"/>
        <v>Acct  5 - T.Rowe Price</v>
      </c>
    </row>
    <row r="3532" spans="1:4" x14ac:dyDescent="0.25">
      <c r="A3532" t="str">
        <f ca="1"/>
        <v>Paycheck</v>
      </c>
      <c r="B3532" s="8">
        <f ca="1"/>
        <v>46500</v>
      </c>
      <c r="C3532" s="107">
        <f ca="1"/>
        <v>12062.04</v>
      </c>
      <c r="D3532" t="str">
        <f ca="1"/>
        <v>Acct  5 - T.Rowe Price</v>
      </c>
    </row>
    <row r="3533" spans="1:4" x14ac:dyDescent="0.25">
      <c r="A3533" t="str">
        <f ca="1"/>
        <v>Ameritas</v>
      </c>
      <c r="B3533" s="8">
        <f ca="1"/>
        <v>46500</v>
      </c>
      <c r="C3533" s="107">
        <f ca="1"/>
        <v>12062.04</v>
      </c>
      <c r="D3533" t="str">
        <f ca="1"/>
        <v>Acct  5 - T.Rowe Price</v>
      </c>
    </row>
    <row r="3534" spans="1:4" x14ac:dyDescent="0.25">
      <c r="A3534" t="str">
        <f ca="1"/>
        <v>Groceries</v>
      </c>
      <c r="B3534" s="8">
        <f ca="1"/>
        <v>46501</v>
      </c>
      <c r="C3534" s="107">
        <f ca="1"/>
        <v>12062.04</v>
      </c>
      <c r="D3534" t="str">
        <f ca="1"/>
        <v>Acct  5 - T.Rowe Price</v>
      </c>
    </row>
    <row r="3535" spans="1:4" x14ac:dyDescent="0.25">
      <c r="A3535" t="str">
        <f ca="1"/>
        <v>Food &amp; Drinks</v>
      </c>
      <c r="B3535" s="8">
        <f ca="1"/>
        <v>46501</v>
      </c>
      <c r="C3535" s="107">
        <f ca="1"/>
        <v>12062.04</v>
      </c>
      <c r="D3535" t="str">
        <f ca="1"/>
        <v>Acct  5 - T.Rowe Price</v>
      </c>
    </row>
    <row r="3536" spans="1:4" x14ac:dyDescent="0.25">
      <c r="A3536" t="str">
        <f ca="1"/>
        <v>Cese Transfer</v>
      </c>
      <c r="B3536" s="8">
        <f ca="1"/>
        <v>46502</v>
      </c>
      <c r="C3536" s="107">
        <f ca="1"/>
        <v>12062.04</v>
      </c>
      <c r="D3536" t="str">
        <f ca="1"/>
        <v>Acct  5 - T.Rowe Price</v>
      </c>
    </row>
    <row r="3537" spans="1:4" x14ac:dyDescent="0.25">
      <c r="A3537" t="str">
        <f ca="1"/>
        <v>Internet</v>
      </c>
      <c r="B3537" s="8">
        <f ca="1"/>
        <v>46503</v>
      </c>
      <c r="C3537" s="107">
        <f ca="1"/>
        <v>12062.04</v>
      </c>
      <c r="D3537" t="str">
        <f ca="1"/>
        <v>Acct  5 - T.Rowe Price</v>
      </c>
    </row>
    <row r="3538" spans="1:4" x14ac:dyDescent="0.25">
      <c r="A3538" t="str">
        <f ca="1"/>
        <v>Windsurf</v>
      </c>
      <c r="B3538" s="8">
        <f ca="1"/>
        <v>46503</v>
      </c>
      <c r="C3538" s="107">
        <f ca="1"/>
        <v>12062.04</v>
      </c>
      <c r="D3538" t="str">
        <f ca="1"/>
        <v>Acct  5 - T.Rowe Price</v>
      </c>
    </row>
    <row r="3539" spans="1:4" x14ac:dyDescent="0.25">
      <c r="A3539" t="str">
        <f ca="1"/>
        <v>Tidal</v>
      </c>
      <c r="B3539" s="8">
        <f ca="1"/>
        <v>46504</v>
      </c>
      <c r="C3539" s="107">
        <f ca="1"/>
        <v>12062.04</v>
      </c>
      <c r="D3539" t="str">
        <f ca="1"/>
        <v>Acct  5 - T.Rowe Price</v>
      </c>
    </row>
    <row r="3540" spans="1:4" x14ac:dyDescent="0.25">
      <c r="A3540" t="str">
        <f ca="1"/>
        <v>Costco Citi</v>
      </c>
      <c r="B3540" s="8">
        <f ca="1"/>
        <v>46505</v>
      </c>
      <c r="C3540" s="107">
        <f ca="1"/>
        <v>12062.04</v>
      </c>
      <c r="D3540" t="str">
        <f ca="1"/>
        <v>Acct  5 - T.Rowe Price</v>
      </c>
    </row>
    <row r="3541" spans="1:4" x14ac:dyDescent="0.25">
      <c r="A3541" t="str">
        <f ca="1"/>
        <v>Kulo Transfer</v>
      </c>
      <c r="B3541" s="8">
        <f ca="1"/>
        <v>46505</v>
      </c>
      <c r="C3541" s="107">
        <f ca="1"/>
        <v>12062.04</v>
      </c>
      <c r="D3541" t="str">
        <f ca="1"/>
        <v>Acct  5 - T.Rowe Price</v>
      </c>
    </row>
    <row r="3542" spans="1:4" x14ac:dyDescent="0.25">
      <c r="A3542" t="str">
        <f ca="1"/>
        <v>Kulo SDGE</v>
      </c>
      <c r="B3542" s="8">
        <f ca="1"/>
        <v>46505</v>
      </c>
      <c r="C3542" s="107">
        <f ca="1"/>
        <v>12062.04</v>
      </c>
      <c r="D3542" t="str">
        <f ca="1"/>
        <v>Acct  5 - T.Rowe Price</v>
      </c>
    </row>
    <row r="3543" spans="1:4" x14ac:dyDescent="0.25">
      <c r="A3543" t="str">
        <f ca="1"/>
        <v>SDGE</v>
      </c>
      <c r="B3543" s="8">
        <f ca="1"/>
        <v>46505</v>
      </c>
      <c r="C3543" s="107">
        <f ca="1"/>
        <v>12062.04</v>
      </c>
      <c r="D3543" t="str">
        <f ca="1"/>
        <v>Acct  5 - T.Rowe Price</v>
      </c>
    </row>
    <row r="3544" spans="1:4" x14ac:dyDescent="0.25">
      <c r="A3544" t="str">
        <f ca="1"/>
        <v>Prime Ad-Free</v>
      </c>
      <c r="B3544" s="8">
        <f ca="1"/>
        <v>46505</v>
      </c>
      <c r="C3544" s="107">
        <f ca="1"/>
        <v>12062.04</v>
      </c>
      <c r="D3544" t="str">
        <f ca="1"/>
        <v>Acct  5 - T.Rowe Price</v>
      </c>
    </row>
    <row r="3545" spans="1:4" x14ac:dyDescent="0.25">
      <c r="A3545" t="str">
        <f ca="1"/>
        <v>Disability</v>
      </c>
      <c r="B3545" s="8">
        <f ca="1"/>
        <v>46508</v>
      </c>
      <c r="C3545" s="107">
        <f ca="1"/>
        <v>12062.04</v>
      </c>
      <c r="D3545" t="str">
        <f ca="1"/>
        <v>Acct  5 - T.Rowe Price</v>
      </c>
    </row>
    <row r="3546" spans="1:4" x14ac:dyDescent="0.25">
      <c r="A3546" t="str">
        <f ca="1"/>
        <v>Kulo Rent</v>
      </c>
      <c r="B3546" s="8">
        <f ca="1"/>
        <v>46508</v>
      </c>
      <c r="C3546" s="107">
        <f ca="1"/>
        <v>12062.04</v>
      </c>
      <c r="D3546" t="str">
        <f ca="1"/>
        <v>Acct  5 - T.Rowe Price</v>
      </c>
    </row>
    <row r="3547" spans="1:4" x14ac:dyDescent="0.25">
      <c r="A3547" t="str">
        <f ca="1"/>
        <v>Rent</v>
      </c>
      <c r="B3547" s="8">
        <f ca="1"/>
        <v>46508</v>
      </c>
      <c r="C3547" s="107">
        <f ca="1"/>
        <v>12062.04</v>
      </c>
      <c r="D3547" t="str">
        <f ca="1"/>
        <v>Acct  5 - T.Rowe Price</v>
      </c>
    </row>
    <row r="3548" spans="1:4" x14ac:dyDescent="0.25">
      <c r="A3548" t="str">
        <f ca="1"/>
        <v>Visa Platinum</v>
      </c>
      <c r="B3548" s="8">
        <f ca="1"/>
        <v>46510</v>
      </c>
      <c r="C3548" s="107">
        <f ca="1"/>
        <v>12062.04</v>
      </c>
      <c r="D3548" t="str">
        <f ca="1"/>
        <v>Acct  5 - T.Rowe Price</v>
      </c>
    </row>
    <row r="3549" spans="1:4" x14ac:dyDescent="0.25">
      <c r="A3549" t="str">
        <f ca="1"/>
        <v>Kulo Internet</v>
      </c>
      <c r="B3549" s="8">
        <f ca="1"/>
        <v>46512</v>
      </c>
      <c r="C3549" s="107">
        <f ca="1"/>
        <v>12062.04</v>
      </c>
      <c r="D3549" t="str">
        <f ca="1"/>
        <v>Acct  5 - T.Rowe Price</v>
      </c>
    </row>
    <row r="3550" spans="1:4" x14ac:dyDescent="0.25">
      <c r="A3550" t="str">
        <f ca="1"/>
        <v>Cese Phone</v>
      </c>
      <c r="B3550" s="8">
        <f ca="1"/>
        <v>46512</v>
      </c>
      <c r="C3550" s="107">
        <f ca="1"/>
        <v>12062.04</v>
      </c>
      <c r="D3550" t="str">
        <f ca="1"/>
        <v>Acct  5 - T.Rowe Price</v>
      </c>
    </row>
    <row r="3551" spans="1:4" x14ac:dyDescent="0.25">
      <c r="A3551" t="str">
        <f ca="1"/>
        <v>Phone</v>
      </c>
      <c r="B3551" s="8">
        <f ca="1"/>
        <v>46512</v>
      </c>
      <c r="C3551" s="107">
        <f ca="1"/>
        <v>12062.04</v>
      </c>
      <c r="D3551" t="str">
        <f ca="1"/>
        <v>Acct  5 - T.Rowe Price</v>
      </c>
    </row>
    <row r="3552" spans="1:4" x14ac:dyDescent="0.25">
      <c r="A3552" t="str">
        <f ca="1"/>
        <v>Paycheck</v>
      </c>
      <c r="B3552" s="8">
        <f ca="1"/>
        <v>46514</v>
      </c>
      <c r="C3552" s="107">
        <f ca="1"/>
        <v>12062.04</v>
      </c>
      <c r="D3552" t="str">
        <f ca="1"/>
        <v>Acct  5 - T.Rowe Price</v>
      </c>
    </row>
    <row r="3553" spans="1:4" x14ac:dyDescent="0.25">
      <c r="A3553" t="str">
        <f ca="1"/>
        <v>Ameritas</v>
      </c>
      <c r="B3553" s="8">
        <f ca="1"/>
        <v>46514</v>
      </c>
      <c r="C3553" s="107">
        <f ca="1"/>
        <v>12062.04</v>
      </c>
      <c r="D3553" t="str">
        <f ca="1"/>
        <v>Acct  5 - T.Rowe Price</v>
      </c>
    </row>
    <row r="3554" spans="1:4" x14ac:dyDescent="0.25">
      <c r="A3554" t="str">
        <f ca="1"/>
        <v>Groceries</v>
      </c>
      <c r="B3554" s="8">
        <f ca="1"/>
        <v>46515</v>
      </c>
      <c r="C3554" s="107">
        <f ca="1"/>
        <v>12062.04</v>
      </c>
      <c r="D3554" t="str">
        <f ca="1"/>
        <v>Acct  5 - T.Rowe Price</v>
      </c>
    </row>
    <row r="3555" spans="1:4" x14ac:dyDescent="0.25">
      <c r="A3555" t="str">
        <f ca="1"/>
        <v>Food &amp; Drinks</v>
      </c>
      <c r="B3555" s="8">
        <f ca="1"/>
        <v>46515</v>
      </c>
      <c r="C3555" s="107">
        <f ca="1"/>
        <v>12062.04</v>
      </c>
      <c r="D3555" t="str">
        <f ca="1"/>
        <v>Acct  5 - T.Rowe Price</v>
      </c>
    </row>
    <row r="3556" spans="1:4" x14ac:dyDescent="0.25">
      <c r="A3556" t="str">
        <f ca="1"/>
        <v>Sony</v>
      </c>
      <c r="B3556" s="8">
        <f ca="1"/>
        <v>46515</v>
      </c>
      <c r="C3556" s="107">
        <f ca="1"/>
        <v>12062.04</v>
      </c>
      <c r="D3556" t="str">
        <f ca="1"/>
        <v>Acct  5 - T.Rowe Price</v>
      </c>
    </row>
    <row r="3557" spans="1:4" x14ac:dyDescent="0.25">
      <c r="A3557" t="str">
        <f ca="1"/>
        <v>Phone Insurance</v>
      </c>
      <c r="B3557" s="8">
        <f ca="1"/>
        <v>46515</v>
      </c>
      <c r="C3557" s="107">
        <f ca="1"/>
        <v>12062.04</v>
      </c>
      <c r="D3557" t="str">
        <f ca="1"/>
        <v>Acct  5 - T.Rowe Price</v>
      </c>
    </row>
    <row r="3558" spans="1:4" x14ac:dyDescent="0.25">
      <c r="A3558" t="str">
        <f ca="1"/>
        <v>Amazon</v>
      </c>
      <c r="B3558" s="8">
        <f ca="1"/>
        <v>46516</v>
      </c>
      <c r="C3558" s="107">
        <f ca="1"/>
        <v>12062.04</v>
      </c>
      <c r="D3558" t="str">
        <f ca="1"/>
        <v>Acct  5 - T.Rowe Price</v>
      </c>
    </row>
    <row r="3559" spans="1:4" x14ac:dyDescent="0.25">
      <c r="A3559" t="str">
        <f ca="1"/>
        <v>Viso Go</v>
      </c>
      <c r="B3559" s="8">
        <f ca="1"/>
        <v>46518</v>
      </c>
      <c r="C3559" s="107">
        <f ca="1"/>
        <v>12062.04</v>
      </c>
      <c r="D3559" t="str">
        <f ca="1"/>
        <v>Acct  5 - T.Rowe Price</v>
      </c>
    </row>
    <row r="3560" spans="1:4" x14ac:dyDescent="0.25">
      <c r="A3560" t="str">
        <f ca="1"/>
        <v>Motorcycle</v>
      </c>
      <c r="B3560" s="8">
        <f ca="1"/>
        <v>46523</v>
      </c>
      <c r="C3560" s="107">
        <f ca="1"/>
        <v>12062.04</v>
      </c>
      <c r="D3560" t="str">
        <f ca="1"/>
        <v>Acct  5 - T.Rowe Price</v>
      </c>
    </row>
    <row r="3561" spans="1:4" x14ac:dyDescent="0.25">
      <c r="A3561" t="str">
        <f ca="1"/>
        <v>Netflix</v>
      </c>
      <c r="B3561" s="8">
        <f ca="1"/>
        <v>46527</v>
      </c>
      <c r="C3561" s="107">
        <f ca="1"/>
        <v>12062.04</v>
      </c>
      <c r="D3561" t="str">
        <f ca="1"/>
        <v>Acct  5 - T.Rowe Price</v>
      </c>
    </row>
    <row r="3562" spans="1:4" x14ac:dyDescent="0.25">
      <c r="A3562" t="str">
        <f ca="1"/>
        <v>Paycheck</v>
      </c>
      <c r="B3562" s="8">
        <f ca="1"/>
        <v>46528</v>
      </c>
      <c r="C3562" s="107">
        <f ca="1"/>
        <v>12062.04</v>
      </c>
      <c r="D3562" t="str">
        <f ca="1"/>
        <v>Acct  5 - T.Rowe Price</v>
      </c>
    </row>
    <row r="3563" spans="1:4" x14ac:dyDescent="0.25">
      <c r="A3563" t="str">
        <f ca="1"/>
        <v>Ameritas</v>
      </c>
      <c r="B3563" s="8">
        <f ca="1"/>
        <v>46528</v>
      </c>
      <c r="C3563" s="107">
        <f ca="1"/>
        <v>12062.04</v>
      </c>
      <c r="D3563" t="str">
        <f ca="1"/>
        <v>Acct  5 - T.Rowe Price</v>
      </c>
    </row>
    <row r="3564" spans="1:4" x14ac:dyDescent="0.25">
      <c r="A3564" t="str">
        <f ca="1"/>
        <v>Renters</v>
      </c>
      <c r="B3564" s="8">
        <f ca="1"/>
        <v>46528</v>
      </c>
      <c r="C3564" s="107">
        <f ca="1"/>
        <v>12062.04</v>
      </c>
      <c r="D3564" t="str">
        <f ca="1"/>
        <v>Acct  5 - T.Rowe Price</v>
      </c>
    </row>
    <row r="3565" spans="1:4" x14ac:dyDescent="0.25">
      <c r="A3565" t="str">
        <f ca="1"/>
        <v>Groceries</v>
      </c>
      <c r="B3565" s="8">
        <f ca="1"/>
        <v>46529</v>
      </c>
      <c r="C3565" s="107">
        <f ca="1"/>
        <v>12062.04</v>
      </c>
      <c r="D3565" t="str">
        <f ca="1"/>
        <v>Acct  5 - T.Rowe Price</v>
      </c>
    </row>
    <row r="3566" spans="1:4" x14ac:dyDescent="0.25">
      <c r="A3566" t="str">
        <f ca="1"/>
        <v>Food &amp; Drinks</v>
      </c>
      <c r="B3566" s="8">
        <f ca="1"/>
        <v>46529</v>
      </c>
      <c r="C3566" s="107">
        <f ca="1"/>
        <v>12062.04</v>
      </c>
      <c r="D3566" t="str">
        <f ca="1"/>
        <v>Acct  5 - T.Rowe Price</v>
      </c>
    </row>
    <row r="3567" spans="1:4" x14ac:dyDescent="0.25">
      <c r="A3567" t="str">
        <f ca="1"/>
        <v>Cese Transfer</v>
      </c>
      <c r="B3567" s="8">
        <f ca="1"/>
        <v>46532</v>
      </c>
      <c r="C3567" s="107">
        <f ca="1"/>
        <v>12062.04</v>
      </c>
      <c r="D3567" t="str">
        <f ca="1"/>
        <v>Acct  5 - T.Rowe Price</v>
      </c>
    </row>
    <row r="3568" spans="1:4" x14ac:dyDescent="0.25">
      <c r="A3568" t="str">
        <f ca="1"/>
        <v>Internet</v>
      </c>
      <c r="B3568" s="8">
        <f ca="1"/>
        <v>46533</v>
      </c>
      <c r="C3568" s="107">
        <f ca="1"/>
        <v>12062.04</v>
      </c>
      <c r="D3568" t="str">
        <f ca="1"/>
        <v>Acct  5 - T.Rowe Price</v>
      </c>
    </row>
    <row r="3569" spans="1:4" x14ac:dyDescent="0.25">
      <c r="A3569" t="str">
        <f ca="1"/>
        <v>Windsurf</v>
      </c>
      <c r="B3569" s="8">
        <f ca="1"/>
        <v>46533</v>
      </c>
      <c r="C3569" s="107">
        <f ca="1"/>
        <v>12062.04</v>
      </c>
      <c r="D3569" t="str">
        <f ca="1"/>
        <v>Acct  5 - T.Rowe Price</v>
      </c>
    </row>
    <row r="3570" spans="1:4" x14ac:dyDescent="0.25">
      <c r="A3570" t="str">
        <f ca="1"/>
        <v>Tidal</v>
      </c>
      <c r="B3570" s="8">
        <f ca="1"/>
        <v>46534</v>
      </c>
      <c r="C3570" s="107">
        <f ca="1"/>
        <v>12062.04</v>
      </c>
      <c r="D3570" t="str">
        <f ca="1"/>
        <v>Acct  5 - T.Rowe Price</v>
      </c>
    </row>
    <row r="3571" spans="1:4" x14ac:dyDescent="0.25">
      <c r="A3571" t="str">
        <f ca="1"/>
        <v>Costco Citi</v>
      </c>
      <c r="B3571" s="8">
        <f ca="1"/>
        <v>46535</v>
      </c>
      <c r="C3571" s="107">
        <f ca="1"/>
        <v>12062.04</v>
      </c>
      <c r="D3571" t="str">
        <f ca="1"/>
        <v>Acct  5 - T.Rowe Price</v>
      </c>
    </row>
    <row r="3572" spans="1:4" x14ac:dyDescent="0.25">
      <c r="A3572" t="str">
        <f ca="1"/>
        <v>Kulo Transfer</v>
      </c>
      <c r="B3572" s="8">
        <f ca="1"/>
        <v>46535</v>
      </c>
      <c r="C3572" s="107">
        <f ca="1"/>
        <v>12062.04</v>
      </c>
      <c r="D3572" t="str">
        <f ca="1"/>
        <v>Acct  5 - T.Rowe Price</v>
      </c>
    </row>
    <row r="3573" spans="1:4" x14ac:dyDescent="0.25">
      <c r="A3573" t="str">
        <f ca="1"/>
        <v>Kulo SDGE</v>
      </c>
      <c r="B3573" s="8">
        <f ca="1"/>
        <v>46535</v>
      </c>
      <c r="C3573" s="107">
        <f ca="1"/>
        <v>12062.04</v>
      </c>
      <c r="D3573" t="str">
        <f ca="1"/>
        <v>Acct  5 - T.Rowe Price</v>
      </c>
    </row>
    <row r="3574" spans="1:4" x14ac:dyDescent="0.25">
      <c r="A3574" t="str">
        <f ca="1"/>
        <v>SDGE</v>
      </c>
      <c r="B3574" s="8">
        <f ca="1"/>
        <v>46535</v>
      </c>
      <c r="C3574" s="107">
        <f ca="1"/>
        <v>12062.04</v>
      </c>
      <c r="D3574" t="str">
        <f ca="1"/>
        <v>Acct  5 - T.Rowe Price</v>
      </c>
    </row>
    <row r="3575" spans="1:4" x14ac:dyDescent="0.25">
      <c r="A3575" t="str">
        <f ca="1"/>
        <v>Prime Ad-Free</v>
      </c>
      <c r="B3575" s="8">
        <f ca="1"/>
        <v>46535</v>
      </c>
      <c r="C3575" s="107">
        <f ca="1"/>
        <v>12062.04</v>
      </c>
      <c r="D3575" t="str">
        <f ca="1"/>
        <v>Acct  5 - T.Rowe Price</v>
      </c>
    </row>
    <row r="3576" spans="1:4" x14ac:dyDescent="0.25">
      <c r="A3576" t="str">
        <f ca="1"/>
        <v>Disability</v>
      </c>
      <c r="B3576" s="8">
        <f ca="1"/>
        <v>46539</v>
      </c>
      <c r="C3576" s="107">
        <f ca="1"/>
        <v>12062.04</v>
      </c>
      <c r="D3576" t="str">
        <f ca="1"/>
        <v>Acct  5 - T.Rowe Price</v>
      </c>
    </row>
    <row r="3577" spans="1:4" x14ac:dyDescent="0.25">
      <c r="A3577" t="str">
        <f ca="1"/>
        <v>Kulo Rent</v>
      </c>
      <c r="B3577" s="8">
        <f ca="1"/>
        <v>46539</v>
      </c>
      <c r="C3577" s="107">
        <f ca="1"/>
        <v>12062.04</v>
      </c>
      <c r="D3577" t="str">
        <f ca="1"/>
        <v>Acct  5 - T.Rowe Price</v>
      </c>
    </row>
    <row r="3578" spans="1:4" x14ac:dyDescent="0.25">
      <c r="A3578" t="str">
        <f ca="1"/>
        <v>Rent</v>
      </c>
      <c r="B3578" s="8">
        <f ca="1"/>
        <v>46539</v>
      </c>
      <c r="C3578" s="107">
        <f ca="1"/>
        <v>12062.04</v>
      </c>
      <c r="D3578" t="str">
        <f ca="1"/>
        <v>Acct  5 - T.Rowe Price</v>
      </c>
    </row>
    <row r="3579" spans="1:4" x14ac:dyDescent="0.25">
      <c r="A3579" t="str">
        <f ca="1"/>
        <v>Visa Platinum</v>
      </c>
      <c r="B3579" s="8">
        <f ca="1"/>
        <v>46541</v>
      </c>
      <c r="C3579" s="107">
        <f ca="1"/>
        <v>12062.04</v>
      </c>
      <c r="D3579" t="str">
        <f ca="1"/>
        <v>Acct  5 - T.Rowe Price</v>
      </c>
    </row>
    <row r="3580" spans="1:4" x14ac:dyDescent="0.25">
      <c r="A3580" t="str">
        <f ca="1"/>
        <v>Paycheck</v>
      </c>
      <c r="B3580" s="8">
        <f ca="1"/>
        <v>46542</v>
      </c>
      <c r="C3580" s="107">
        <f ca="1"/>
        <v>12062.04</v>
      </c>
      <c r="D3580" t="str">
        <f ca="1"/>
        <v>Acct  5 - T.Rowe Price</v>
      </c>
    </row>
    <row r="3581" spans="1:4" x14ac:dyDescent="0.25">
      <c r="A3581" t="str">
        <f ca="1"/>
        <v>Ameritas</v>
      </c>
      <c r="B3581" s="8">
        <f ca="1"/>
        <v>46542</v>
      </c>
      <c r="C3581" s="107">
        <f ca="1"/>
        <v>12062.04</v>
      </c>
      <c r="D3581" t="str">
        <f ca="1"/>
        <v>Acct  5 - T.Rowe Price</v>
      </c>
    </row>
    <row r="3582" spans="1:4" x14ac:dyDescent="0.25">
      <c r="A3582" t="str">
        <f ca="1"/>
        <v>Kulo Internet</v>
      </c>
      <c r="B3582" s="8">
        <f ca="1"/>
        <v>46543</v>
      </c>
      <c r="C3582" s="107">
        <f ca="1"/>
        <v>12062.04</v>
      </c>
      <c r="D3582" t="str">
        <f ca="1"/>
        <v>Acct  5 - T.Rowe Price</v>
      </c>
    </row>
    <row r="3583" spans="1:4" x14ac:dyDescent="0.25">
      <c r="A3583" t="str">
        <f ca="1"/>
        <v>Cese Phone</v>
      </c>
      <c r="B3583" s="8">
        <f ca="1"/>
        <v>46543</v>
      </c>
      <c r="C3583" s="107">
        <f ca="1"/>
        <v>12062.04</v>
      </c>
      <c r="D3583" t="str">
        <f ca="1"/>
        <v>Acct  5 - T.Rowe Price</v>
      </c>
    </row>
    <row r="3584" spans="1:4" x14ac:dyDescent="0.25">
      <c r="A3584" t="str">
        <f ca="1"/>
        <v>Groceries</v>
      </c>
      <c r="B3584" s="8">
        <f ca="1"/>
        <v>46543</v>
      </c>
      <c r="C3584" s="107">
        <f ca="1"/>
        <v>12062.04</v>
      </c>
      <c r="D3584" t="str">
        <f ca="1"/>
        <v>Acct  5 - T.Rowe Price</v>
      </c>
    </row>
    <row r="3585" spans="1:4" x14ac:dyDescent="0.25">
      <c r="A3585" t="str">
        <f ca="1"/>
        <v>Food &amp; Drinks</v>
      </c>
      <c r="B3585" s="8">
        <f ca="1"/>
        <v>46543</v>
      </c>
      <c r="C3585" s="107">
        <f ca="1"/>
        <v>12062.04</v>
      </c>
      <c r="D3585" t="str">
        <f ca="1"/>
        <v>Acct  5 - T.Rowe Price</v>
      </c>
    </row>
    <row r="3586" spans="1:4" x14ac:dyDescent="0.25">
      <c r="A3586" t="str">
        <f ca="1"/>
        <v>Phone</v>
      </c>
      <c r="B3586" s="8">
        <f ca="1"/>
        <v>46543</v>
      </c>
      <c r="C3586" s="107">
        <f ca="1"/>
        <v>12062.04</v>
      </c>
      <c r="D3586" t="str">
        <f ca="1"/>
        <v>Acct  5 - T.Rowe Price</v>
      </c>
    </row>
    <row r="3587" spans="1:4" x14ac:dyDescent="0.25">
      <c r="A3587" t="str">
        <f ca="1"/>
        <v>Sony</v>
      </c>
      <c r="B3587" s="8">
        <f ca="1"/>
        <v>46546</v>
      </c>
      <c r="C3587" s="107">
        <f ca="1"/>
        <v>12062.04</v>
      </c>
      <c r="D3587" t="str">
        <f ca="1"/>
        <v>Acct  5 - T.Rowe Price</v>
      </c>
    </row>
    <row r="3588" spans="1:4" x14ac:dyDescent="0.25">
      <c r="A3588" t="str">
        <f ca="1"/>
        <v>Phone Insurance</v>
      </c>
      <c r="B3588" s="8">
        <f ca="1"/>
        <v>46546</v>
      </c>
      <c r="C3588" s="107">
        <f ca="1"/>
        <v>12062.04</v>
      </c>
      <c r="D3588" t="str">
        <f ca="1"/>
        <v>Acct  5 - T.Rowe Price</v>
      </c>
    </row>
    <row r="3589" spans="1:4" x14ac:dyDescent="0.25">
      <c r="A3589" t="str">
        <f ca="1"/>
        <v>Amazon</v>
      </c>
      <c r="B3589" s="8">
        <f ca="1"/>
        <v>46547</v>
      </c>
      <c r="C3589" s="107">
        <f ca="1"/>
        <v>12062.04</v>
      </c>
      <c r="D3589" t="str">
        <f ca="1"/>
        <v>Acct  5 - T.Rowe Price</v>
      </c>
    </row>
    <row r="3590" spans="1:4" x14ac:dyDescent="0.25">
      <c r="A3590" t="str">
        <f ca="1"/>
        <v>Viso Go</v>
      </c>
      <c r="B3590" s="8">
        <f ca="1"/>
        <v>46549</v>
      </c>
      <c r="C3590" s="107">
        <f ca="1"/>
        <v>12062.04</v>
      </c>
      <c r="D3590" t="str">
        <f ca="1"/>
        <v>Acct  5 - T.Rowe Price</v>
      </c>
    </row>
    <row r="3591" spans="1:4" x14ac:dyDescent="0.25">
      <c r="A3591" t="str">
        <f ca="1"/>
        <v>Motorcycle</v>
      </c>
      <c r="B3591" s="8">
        <f ca="1"/>
        <v>46554</v>
      </c>
      <c r="C3591" s="107">
        <f ca="1"/>
        <v>12062.04</v>
      </c>
      <c r="D3591" t="str">
        <f ca="1"/>
        <v>Acct  5 - T.Rowe Price</v>
      </c>
    </row>
    <row r="3592" spans="1:4" x14ac:dyDescent="0.25">
      <c r="A3592" t="str">
        <f ca="1"/>
        <v>Paycheck</v>
      </c>
      <c r="B3592" s="8">
        <f ca="1"/>
        <v>46556</v>
      </c>
      <c r="C3592" s="107">
        <f ca="1"/>
        <v>12062.04</v>
      </c>
      <c r="D3592" t="str">
        <f ca="1"/>
        <v>Acct  5 - T.Rowe Price</v>
      </c>
    </row>
    <row r="3593" spans="1:4" x14ac:dyDescent="0.25">
      <c r="A3593" t="str">
        <f ca="1"/>
        <v>Ameritas</v>
      </c>
      <c r="B3593" s="8">
        <f ca="1"/>
        <v>46556</v>
      </c>
      <c r="C3593" s="107">
        <f ca="1"/>
        <v>12062.04</v>
      </c>
      <c r="D3593" t="str">
        <f ca="1"/>
        <v>Acct  5 - T.Rowe Price</v>
      </c>
    </row>
    <row r="3594" spans="1:4" x14ac:dyDescent="0.25">
      <c r="A3594" t="str">
        <f ca="1"/>
        <v>Groceries</v>
      </c>
      <c r="B3594" s="8">
        <f ca="1"/>
        <v>46557</v>
      </c>
      <c r="C3594" s="107">
        <f ca="1"/>
        <v>12062.04</v>
      </c>
      <c r="D3594" t="str">
        <f ca="1"/>
        <v>Acct  5 - T.Rowe Price</v>
      </c>
    </row>
    <row r="3595" spans="1:4" x14ac:dyDescent="0.25">
      <c r="A3595" t="str">
        <f ca="1"/>
        <v>Food &amp; Drinks</v>
      </c>
      <c r="B3595" s="8">
        <f ca="1"/>
        <v>46557</v>
      </c>
      <c r="C3595" s="107">
        <f ca="1"/>
        <v>12062.04</v>
      </c>
      <c r="D3595" t="str">
        <f ca="1"/>
        <v>Acct  5 - T.Rowe Price</v>
      </c>
    </row>
    <row r="3596" spans="1:4" x14ac:dyDescent="0.25">
      <c r="A3596" t="str">
        <f ca="1"/>
        <v>Netflix</v>
      </c>
      <c r="B3596" s="8">
        <f ca="1"/>
        <v>46558</v>
      </c>
      <c r="C3596" s="107">
        <f ca="1"/>
        <v>12062.04</v>
      </c>
      <c r="D3596" t="str">
        <f ca="1"/>
        <v>Acct  5 - T.Rowe Price</v>
      </c>
    </row>
    <row r="3597" spans="1:4" x14ac:dyDescent="0.25">
      <c r="A3597" t="str">
        <f ca="1"/>
        <v>Renters</v>
      </c>
      <c r="B3597" s="8">
        <f ca="1"/>
        <v>46559</v>
      </c>
      <c r="C3597" s="107">
        <f ca="1"/>
        <v>12062.04</v>
      </c>
      <c r="D3597" t="str">
        <f ca="1"/>
        <v>Acct  5 - T.Rowe Price</v>
      </c>
    </row>
    <row r="3598" spans="1:4" x14ac:dyDescent="0.25">
      <c r="A3598" t="str">
        <f ca="1"/>
        <v>Sniffies</v>
      </c>
      <c r="B3598" s="8">
        <f ca="1"/>
        <v>46559</v>
      </c>
      <c r="C3598" s="107">
        <f ca="1"/>
        <v>12062.04</v>
      </c>
      <c r="D3598" t="str">
        <f ca="1"/>
        <v>Acct  5 - T.Rowe Price</v>
      </c>
    </row>
    <row r="3599" spans="1:4" x14ac:dyDescent="0.25">
      <c r="A3599" t="str">
        <f ca="1"/>
        <v>Cese Transfer</v>
      </c>
      <c r="B3599" s="8">
        <f ca="1"/>
        <v>46563</v>
      </c>
      <c r="C3599" s="107">
        <f ca="1"/>
        <v>12062.04</v>
      </c>
      <c r="D3599" t="str">
        <f ca="1"/>
        <v>Acct  5 - T.Rowe Price</v>
      </c>
    </row>
    <row r="3600" spans="1:4" x14ac:dyDescent="0.25">
      <c r="A3600" t="str">
        <f ca="1"/>
        <v>Internet</v>
      </c>
      <c r="B3600" s="8">
        <f ca="1"/>
        <v>46564</v>
      </c>
      <c r="C3600" s="107">
        <f ca="1"/>
        <v>12062.04</v>
      </c>
      <c r="D3600" t="str">
        <f ca="1"/>
        <v>Acct  5 - T.Rowe Price</v>
      </c>
    </row>
    <row r="3601" spans="1:4" x14ac:dyDescent="0.25">
      <c r="A3601" t="str">
        <f ca="1"/>
        <v>Windsurf</v>
      </c>
      <c r="B3601" s="8">
        <f ca="1"/>
        <v>46564</v>
      </c>
      <c r="C3601" s="107">
        <f ca="1"/>
        <v>12062.04</v>
      </c>
      <c r="D3601" t="str">
        <f ca="1"/>
        <v>Acct  5 - T.Rowe Price</v>
      </c>
    </row>
    <row r="3602" spans="1:4" x14ac:dyDescent="0.25">
      <c r="A3602" t="str">
        <f ca="1"/>
        <v>Tidal</v>
      </c>
      <c r="B3602" s="8">
        <f ca="1"/>
        <v>46565</v>
      </c>
      <c r="C3602" s="107">
        <f ca="1"/>
        <v>12062.04</v>
      </c>
      <c r="D3602" t="str">
        <f ca="1"/>
        <v>Acct  5 - T.Rowe Price</v>
      </c>
    </row>
    <row r="3603" spans="1:4" x14ac:dyDescent="0.25">
      <c r="A3603" t="str">
        <f ca="1"/>
        <v>Costco Citi</v>
      </c>
      <c r="B3603" s="8">
        <f ca="1"/>
        <v>46566</v>
      </c>
      <c r="C3603" s="107">
        <f ca="1"/>
        <v>12062.04</v>
      </c>
      <c r="D3603" t="str">
        <f ca="1"/>
        <v>Acct  5 - T.Rowe Price</v>
      </c>
    </row>
    <row r="3604" spans="1:4" x14ac:dyDescent="0.25">
      <c r="A3604" t="str">
        <f ca="1"/>
        <v>Kulo Transfer</v>
      </c>
      <c r="B3604" s="8">
        <f ca="1"/>
        <v>46566</v>
      </c>
      <c r="C3604" s="107">
        <f ca="1"/>
        <v>12062.04</v>
      </c>
      <c r="D3604" t="str">
        <f ca="1"/>
        <v>Acct  5 - T.Rowe Price</v>
      </c>
    </row>
    <row r="3605" spans="1:4" x14ac:dyDescent="0.25">
      <c r="A3605" t="str">
        <f ca="1"/>
        <v>Kulo SDGE</v>
      </c>
      <c r="B3605" s="8">
        <f ca="1"/>
        <v>46566</v>
      </c>
      <c r="C3605" s="107">
        <f ca="1"/>
        <v>12062.04</v>
      </c>
      <c r="D3605" t="str">
        <f ca="1"/>
        <v>Acct  5 - T.Rowe Price</v>
      </c>
    </row>
    <row r="3606" spans="1:4" x14ac:dyDescent="0.25">
      <c r="A3606" t="str">
        <f ca="1"/>
        <v>SDGE</v>
      </c>
      <c r="B3606" s="8">
        <f ca="1"/>
        <v>46566</v>
      </c>
      <c r="C3606" s="107">
        <f ca="1"/>
        <v>12062.04</v>
      </c>
      <c r="D3606" t="str">
        <f ca="1"/>
        <v>Acct  5 - T.Rowe Price</v>
      </c>
    </row>
    <row r="3607" spans="1:4" x14ac:dyDescent="0.25">
      <c r="A3607" t="str">
        <f ca="1"/>
        <v>Prime Ad-Free</v>
      </c>
      <c r="B3607" s="8">
        <f ca="1"/>
        <v>46566</v>
      </c>
      <c r="C3607" s="107">
        <f ca="1"/>
        <v>12062.04</v>
      </c>
      <c r="D3607" t="str">
        <f ca="1"/>
        <v>Acct  5 - T.Rowe Price</v>
      </c>
    </row>
    <row r="3608" spans="1:4" x14ac:dyDescent="0.25">
      <c r="A3608" t="str">
        <f ca="1"/>
        <v>Disability</v>
      </c>
      <c r="B3608" s="8">
        <f ca="1"/>
        <v>46569</v>
      </c>
      <c r="C3608" s="107">
        <f ca="1"/>
        <v>12062.04</v>
      </c>
      <c r="D3608" t="str">
        <f ca="1"/>
        <v>Acct  5 - T.Rowe Price</v>
      </c>
    </row>
    <row r="3609" spans="1:4" x14ac:dyDescent="0.25">
      <c r="A3609" t="str">
        <f ca="1"/>
        <v>Kulo Rent</v>
      </c>
      <c r="B3609" s="8">
        <f ca="1"/>
        <v>46569</v>
      </c>
      <c r="C3609" s="107">
        <f ca="1"/>
        <v>12062.04</v>
      </c>
      <c r="D3609" t="str">
        <f ca="1"/>
        <v>Acct  5 - T.Rowe Price</v>
      </c>
    </row>
    <row r="3610" spans="1:4" x14ac:dyDescent="0.25">
      <c r="A3610" t="str">
        <f ca="1"/>
        <v>Rent</v>
      </c>
      <c r="B3610" s="8">
        <f ca="1"/>
        <v>46569</v>
      </c>
      <c r="C3610" s="107">
        <f ca="1"/>
        <v>12062.04</v>
      </c>
      <c r="D3610" t="str">
        <f ca="1"/>
        <v>Acct  5 - T.Rowe Price</v>
      </c>
    </row>
    <row r="3611" spans="1:4" x14ac:dyDescent="0.25">
      <c r="A3611" t="str">
        <f ca="1"/>
        <v>Paycheck</v>
      </c>
      <c r="B3611" s="8">
        <f ca="1"/>
        <v>46570</v>
      </c>
      <c r="C3611" s="107">
        <f ca="1"/>
        <v>12062.04</v>
      </c>
      <c r="D3611" t="str">
        <f ca="1"/>
        <v>Acct  5 - T.Rowe Price</v>
      </c>
    </row>
    <row r="3612" spans="1:4" x14ac:dyDescent="0.25">
      <c r="A3612" t="str">
        <f ca="1"/>
        <v>Ameritas</v>
      </c>
      <c r="B3612" s="8">
        <f ca="1"/>
        <v>46570</v>
      </c>
      <c r="C3612" s="107">
        <f ca="1"/>
        <v>12062.04</v>
      </c>
      <c r="D3612" t="str">
        <f ca="1"/>
        <v>Acct  5 - T.Rowe Price</v>
      </c>
    </row>
    <row r="3613" spans="1:4" x14ac:dyDescent="0.25">
      <c r="A3613" t="str">
        <f ca="1"/>
        <v>Visa Platinum</v>
      </c>
      <c r="B3613" s="8">
        <f ca="1"/>
        <v>46571</v>
      </c>
      <c r="C3613" s="107">
        <f ca="1"/>
        <v>12062.04</v>
      </c>
      <c r="D3613" t="str">
        <f ca="1"/>
        <v>Acct  5 - T.Rowe Price</v>
      </c>
    </row>
    <row r="3614" spans="1:4" x14ac:dyDescent="0.25">
      <c r="A3614" t="str">
        <f ca="1"/>
        <v>Groceries</v>
      </c>
      <c r="B3614" s="8">
        <f ca="1"/>
        <v>46571</v>
      </c>
      <c r="C3614" s="107">
        <f ca="1"/>
        <v>12062.04</v>
      </c>
      <c r="D3614" t="str">
        <f ca="1"/>
        <v>Acct  5 - T.Rowe Price</v>
      </c>
    </row>
    <row r="3615" spans="1:4" x14ac:dyDescent="0.25">
      <c r="A3615" t="str">
        <f ca="1"/>
        <v>Food &amp; Drinks</v>
      </c>
      <c r="B3615" s="8">
        <f ca="1"/>
        <v>46571</v>
      </c>
      <c r="C3615" s="107">
        <f ca="1"/>
        <v>12062.04</v>
      </c>
      <c r="D3615" t="str">
        <f ca="1"/>
        <v>Acct  5 - T.Rowe Price</v>
      </c>
    </row>
    <row r="3616" spans="1:4" x14ac:dyDescent="0.25">
      <c r="A3616" t="str">
        <f ca="1"/>
        <v>Kulo Internet</v>
      </c>
      <c r="B3616" s="8">
        <f ca="1"/>
        <v>46573</v>
      </c>
      <c r="C3616" s="107">
        <f ca="1"/>
        <v>12062.04</v>
      </c>
      <c r="D3616" t="str">
        <f ca="1"/>
        <v>Acct  5 - T.Rowe Price</v>
      </c>
    </row>
    <row r="3617" spans="1:4" x14ac:dyDescent="0.25">
      <c r="A3617" t="str">
        <f ca="1"/>
        <v>Cese Phone</v>
      </c>
      <c r="B3617" s="8">
        <f ca="1"/>
        <v>46573</v>
      </c>
      <c r="C3617" s="107">
        <f ca="1"/>
        <v>12062.04</v>
      </c>
      <c r="D3617" t="str">
        <f ca="1"/>
        <v>Acct  5 - T.Rowe Price</v>
      </c>
    </row>
    <row r="3618" spans="1:4" x14ac:dyDescent="0.25">
      <c r="A3618" t="str">
        <f ca="1"/>
        <v>Phone</v>
      </c>
      <c r="B3618" s="8">
        <f ca="1"/>
        <v>46573</v>
      </c>
      <c r="C3618" s="107">
        <f ca="1"/>
        <v>12062.04</v>
      </c>
      <c r="D3618" t="str">
        <f ca="1"/>
        <v>Acct  5 - T.Rowe Price</v>
      </c>
    </row>
    <row r="3619" spans="1:4" x14ac:dyDescent="0.25">
      <c r="A3619" t="str">
        <f ca="1"/>
        <v>Sony</v>
      </c>
      <c r="B3619" s="8">
        <f ca="1"/>
        <v>46576</v>
      </c>
      <c r="C3619" s="107">
        <f ca="1"/>
        <v>12062.04</v>
      </c>
      <c r="D3619" t="str">
        <f ca="1"/>
        <v>Acct  5 - T.Rowe Price</v>
      </c>
    </row>
    <row r="3620" spans="1:4" x14ac:dyDescent="0.25">
      <c r="A3620" t="str">
        <f ca="1"/>
        <v>Phone Insurance</v>
      </c>
      <c r="B3620" s="8">
        <f ca="1"/>
        <v>46576</v>
      </c>
      <c r="C3620" s="107">
        <f ca="1"/>
        <v>12062.04</v>
      </c>
      <c r="D3620" t="str">
        <f ca="1"/>
        <v>Acct  5 - T.Rowe Price</v>
      </c>
    </row>
    <row r="3621" spans="1:4" x14ac:dyDescent="0.25">
      <c r="A3621" t="str">
        <f ca="1"/>
        <v>Amazon</v>
      </c>
      <c r="B3621" s="8">
        <f ca="1"/>
        <v>46577</v>
      </c>
      <c r="C3621" s="107">
        <f ca="1"/>
        <v>12062.04</v>
      </c>
      <c r="D3621" t="str">
        <f ca="1"/>
        <v>Acct  5 - T.Rowe Price</v>
      </c>
    </row>
    <row r="3622" spans="1:4" x14ac:dyDescent="0.25">
      <c r="A3622" t="str">
        <f ca="1"/>
        <v>Viso Go</v>
      </c>
      <c r="B3622" s="8">
        <f ca="1"/>
        <v>46579</v>
      </c>
      <c r="C3622" s="107">
        <f ca="1"/>
        <v>12062.04</v>
      </c>
      <c r="D3622" t="str">
        <f ca="1"/>
        <v>Acct  5 - T.Rowe Price</v>
      </c>
    </row>
    <row r="3623" spans="1:4" x14ac:dyDescent="0.25">
      <c r="A3623" t="str">
        <f ca="1"/>
        <v>Paycheck</v>
      </c>
      <c r="B3623" s="8">
        <f ca="1"/>
        <v>46584</v>
      </c>
      <c r="C3623" s="107">
        <f ca="1"/>
        <v>12062.04</v>
      </c>
      <c r="D3623" t="str">
        <f ca="1"/>
        <v>Acct  5 - T.Rowe Price</v>
      </c>
    </row>
    <row r="3624" spans="1:4" x14ac:dyDescent="0.25">
      <c r="A3624" t="str">
        <f ca="1"/>
        <v>Ameritas</v>
      </c>
      <c r="B3624" s="8">
        <f ca="1"/>
        <v>46584</v>
      </c>
      <c r="C3624" s="107">
        <f ca="1"/>
        <v>12062.04</v>
      </c>
      <c r="D3624" t="str">
        <f ca="1"/>
        <v>Acct  5 - T.Rowe Price</v>
      </c>
    </row>
    <row r="3625" spans="1:4" x14ac:dyDescent="0.25">
      <c r="A3625" t="str">
        <f ca="1"/>
        <v>Motorcycle</v>
      </c>
      <c r="B3625" s="8">
        <f ca="1"/>
        <v>46584</v>
      </c>
      <c r="C3625" s="107">
        <f ca="1"/>
        <v>12062.04</v>
      </c>
      <c r="D3625" t="str">
        <f ca="1"/>
        <v>Acct  5 - T.Rowe Price</v>
      </c>
    </row>
    <row r="3626" spans="1:4" x14ac:dyDescent="0.25">
      <c r="A3626" t="str">
        <f ca="1"/>
        <v>Groceries</v>
      </c>
      <c r="B3626" s="8">
        <f ca="1"/>
        <v>46585</v>
      </c>
      <c r="C3626" s="107">
        <f ca="1"/>
        <v>12062.04</v>
      </c>
      <c r="D3626" t="str">
        <f ca="1"/>
        <v>Acct  5 - T.Rowe Price</v>
      </c>
    </row>
    <row r="3627" spans="1:4" x14ac:dyDescent="0.25">
      <c r="A3627" t="str">
        <f ca="1"/>
        <v>Food &amp; Drinks</v>
      </c>
      <c r="B3627" s="8">
        <f ca="1"/>
        <v>46585</v>
      </c>
      <c r="C3627" s="107">
        <f ca="1"/>
        <v>12062.04</v>
      </c>
      <c r="D3627" t="str">
        <f ca="1"/>
        <v>Acct  5 - T.Rowe Price</v>
      </c>
    </row>
    <row r="3628" spans="1:4" x14ac:dyDescent="0.25">
      <c r="A3628" t="str">
        <f ca="1"/>
        <v>Netflix</v>
      </c>
      <c r="B3628" s="8">
        <f ca="1"/>
        <v>46588</v>
      </c>
      <c r="C3628" s="107">
        <f ca="1"/>
        <v>12062.04</v>
      </c>
      <c r="D3628" t="str">
        <f ca="1"/>
        <v>Acct  5 - T.Rowe Price</v>
      </c>
    </row>
    <row r="3629" spans="1:4" x14ac:dyDescent="0.25">
      <c r="A3629" t="str">
        <f ca="1"/>
        <v>Renters</v>
      </c>
      <c r="B3629" s="8">
        <f ca="1"/>
        <v>46589</v>
      </c>
      <c r="C3629" s="107">
        <f ca="1"/>
        <v>12062.04</v>
      </c>
      <c r="D3629" t="str">
        <f ca="1"/>
        <v>Acct  5 - T.Rowe Price</v>
      </c>
    </row>
    <row r="3630" spans="1:4" x14ac:dyDescent="0.25">
      <c r="A3630" t="str">
        <f ca="1"/>
        <v>Cese Transfer</v>
      </c>
      <c r="B3630" s="8">
        <f ca="1"/>
        <v>46593</v>
      </c>
      <c r="C3630" s="107">
        <f ca="1"/>
        <v>12062.04</v>
      </c>
      <c r="D3630" t="str">
        <f ca="1"/>
        <v>Acct  5 - T.Rowe Price</v>
      </c>
    </row>
    <row r="3631" spans="1:4" x14ac:dyDescent="0.25">
      <c r="A3631" t="str">
        <f ca="1"/>
        <v>Internet</v>
      </c>
      <c r="B3631" s="8">
        <f ca="1"/>
        <v>46594</v>
      </c>
      <c r="C3631" s="107">
        <f ca="1"/>
        <v>12062.04</v>
      </c>
      <c r="D3631" t="str">
        <f ca="1"/>
        <v>Acct  5 - T.Rowe Price</v>
      </c>
    </row>
    <row r="3632" spans="1:4" x14ac:dyDescent="0.25">
      <c r="A3632" t="str">
        <f ca="1"/>
        <v>Windsurf</v>
      </c>
      <c r="B3632" s="8">
        <f ca="1"/>
        <v>46594</v>
      </c>
      <c r="C3632" s="107">
        <f ca="1"/>
        <v>12062.04</v>
      </c>
      <c r="D3632" t="str">
        <f ca="1"/>
        <v>Acct  5 - T.Rowe Price</v>
      </c>
    </row>
    <row r="3633" spans="1:4" x14ac:dyDescent="0.25">
      <c r="A3633" t="str">
        <f ca="1"/>
        <v>Tidal</v>
      </c>
      <c r="B3633" s="8">
        <f ca="1"/>
        <v>46595</v>
      </c>
      <c r="C3633" s="107">
        <f ca="1"/>
        <v>12062.04</v>
      </c>
      <c r="D3633" t="str">
        <f ca="1"/>
        <v>Acct  5 - T.Rowe Price</v>
      </c>
    </row>
    <row r="3634" spans="1:4" x14ac:dyDescent="0.25">
      <c r="A3634" t="str">
        <f ca="1"/>
        <v>Costco Citi</v>
      </c>
      <c r="B3634" s="8">
        <f ca="1"/>
        <v>46596</v>
      </c>
      <c r="C3634" s="107">
        <f ca="1"/>
        <v>12062.04</v>
      </c>
      <c r="D3634" t="str">
        <f ca="1"/>
        <v>Acct  5 - T.Rowe Price</v>
      </c>
    </row>
    <row r="3635" spans="1:4" x14ac:dyDescent="0.25">
      <c r="A3635" t="str">
        <f ca="1"/>
        <v>Kulo Transfer</v>
      </c>
      <c r="B3635" s="8">
        <f ca="1"/>
        <v>46596</v>
      </c>
      <c r="C3635" s="107">
        <f ca="1"/>
        <v>12062.04</v>
      </c>
      <c r="D3635" t="str">
        <f ca="1"/>
        <v>Acct  5 - T.Rowe Price</v>
      </c>
    </row>
    <row r="3636" spans="1:4" x14ac:dyDescent="0.25">
      <c r="A3636" t="str">
        <f ca="1"/>
        <v>Kulo SDGE</v>
      </c>
      <c r="B3636" s="8">
        <f ca="1"/>
        <v>46596</v>
      </c>
      <c r="C3636" s="107">
        <f ca="1"/>
        <v>12062.04</v>
      </c>
      <c r="D3636" t="str">
        <f ca="1"/>
        <v>Acct  5 - T.Rowe Price</v>
      </c>
    </row>
    <row r="3637" spans="1:4" x14ac:dyDescent="0.25">
      <c r="A3637" t="str">
        <f ca="1"/>
        <v>SDGE</v>
      </c>
      <c r="B3637" s="8">
        <f ca="1"/>
        <v>46596</v>
      </c>
      <c r="C3637" s="107">
        <f ca="1"/>
        <v>12062.04</v>
      </c>
      <c r="D3637" t="str">
        <f ca="1"/>
        <v>Acct  5 - T.Rowe Price</v>
      </c>
    </row>
    <row r="3638" spans="1:4" x14ac:dyDescent="0.25">
      <c r="A3638" t="str">
        <f ca="1"/>
        <v>Prime Ad-Free</v>
      </c>
      <c r="B3638" s="8">
        <f ca="1"/>
        <v>46596</v>
      </c>
      <c r="C3638" s="107">
        <f ca="1"/>
        <v>12062.04</v>
      </c>
      <c r="D3638" t="str">
        <f ca="1"/>
        <v>Acct  5 - T.Rowe Price</v>
      </c>
    </row>
    <row r="3639" spans="1:4" x14ac:dyDescent="0.25">
      <c r="A3639" t="str">
        <f ca="1"/>
        <v>Paycheck</v>
      </c>
      <c r="B3639" s="8">
        <f ca="1"/>
        <v>46598</v>
      </c>
      <c r="C3639" s="107">
        <f ca="1"/>
        <v>12062.04</v>
      </c>
      <c r="D3639" t="str">
        <f ca="1"/>
        <v>Acct  5 - T.Rowe Price</v>
      </c>
    </row>
    <row r="3640" spans="1:4" x14ac:dyDescent="0.25">
      <c r="A3640" t="str">
        <f ca="1"/>
        <v>Ameritas</v>
      </c>
      <c r="B3640" s="8">
        <f ca="1"/>
        <v>46598</v>
      </c>
      <c r="C3640" s="107">
        <f ca="1"/>
        <v>12062.04</v>
      </c>
      <c r="D3640" t="str">
        <f ca="1"/>
        <v>Acct  5 - T.Rowe Price</v>
      </c>
    </row>
    <row r="3641" spans="1:4" x14ac:dyDescent="0.25">
      <c r="A3641" t="str">
        <f ca="1"/>
        <v>Groceries</v>
      </c>
      <c r="B3641" s="8">
        <f ca="1"/>
        <v>46599</v>
      </c>
      <c r="C3641" s="107">
        <f ca="1"/>
        <v>12062.04</v>
      </c>
      <c r="D3641" t="str">
        <f ca="1"/>
        <v>Acct  5 - T.Rowe Price</v>
      </c>
    </row>
    <row r="3642" spans="1:4" x14ac:dyDescent="0.25">
      <c r="A3642" t="str">
        <f ca="1"/>
        <v>Food &amp; Drinks</v>
      </c>
      <c r="B3642" s="8">
        <f ca="1"/>
        <v>46599</v>
      </c>
      <c r="C3642" s="107">
        <f ca="1"/>
        <v>12062.04</v>
      </c>
      <c r="D3642" t="str">
        <f ca="1"/>
        <v>Acct  5 - T.Rowe Price</v>
      </c>
    </row>
    <row r="3643" spans="1:4" x14ac:dyDescent="0.25">
      <c r="A3643" t="str">
        <f ca="1"/>
        <v>Disability</v>
      </c>
      <c r="B3643" s="8">
        <f ca="1"/>
        <v>46600</v>
      </c>
      <c r="C3643" s="107">
        <f ca="1"/>
        <v>12062.04</v>
      </c>
      <c r="D3643" t="str">
        <f ca="1"/>
        <v>Acct  5 - T.Rowe Price</v>
      </c>
    </row>
    <row r="3644" spans="1:4" x14ac:dyDescent="0.25">
      <c r="A3644" t="str">
        <f ca="1"/>
        <v>Kulo Rent</v>
      </c>
      <c r="B3644" s="8">
        <f ca="1"/>
        <v>46600</v>
      </c>
      <c r="C3644" s="107">
        <f ca="1"/>
        <v>12062.04</v>
      </c>
      <c r="D3644" t="str">
        <f ca="1"/>
        <v>Acct  5 - T.Rowe Price</v>
      </c>
    </row>
    <row r="3645" spans="1:4" x14ac:dyDescent="0.25">
      <c r="A3645" t="str">
        <f ca="1"/>
        <v>Rent</v>
      </c>
      <c r="B3645" s="8">
        <f ca="1"/>
        <v>46600</v>
      </c>
      <c r="C3645" s="107">
        <f ca="1"/>
        <v>12062.04</v>
      </c>
      <c r="D3645" t="str">
        <f ca="1"/>
        <v>Acct  5 - T.Rowe Price</v>
      </c>
    </row>
    <row r="3646" spans="1:4" x14ac:dyDescent="0.25">
      <c r="A3646" t="str">
        <f ca="1"/>
        <v>Visa Platinum</v>
      </c>
      <c r="B3646" s="8">
        <f ca="1"/>
        <v>46602</v>
      </c>
      <c r="C3646" s="107">
        <f ca="1"/>
        <v>12062.04</v>
      </c>
      <c r="D3646" t="str">
        <f ca="1"/>
        <v>Acct  5 - T.Rowe Price</v>
      </c>
    </row>
    <row r="3647" spans="1:4" x14ac:dyDescent="0.25">
      <c r="A3647" t="str">
        <f ca="1"/>
        <v>Kulo Internet</v>
      </c>
      <c r="B3647" s="8">
        <f ca="1"/>
        <v>46604</v>
      </c>
      <c r="C3647" s="107">
        <f ca="1"/>
        <v>12062.04</v>
      </c>
      <c r="D3647" t="str">
        <f ca="1"/>
        <v>Acct  5 - T.Rowe Price</v>
      </c>
    </row>
    <row r="3648" spans="1:4" x14ac:dyDescent="0.25">
      <c r="A3648" t="str">
        <f ca="1"/>
        <v>Cese Phone</v>
      </c>
      <c r="B3648" s="8">
        <f ca="1"/>
        <v>46604</v>
      </c>
      <c r="C3648" s="107">
        <f ca="1"/>
        <v>12062.04</v>
      </c>
      <c r="D3648" t="str">
        <f ca="1"/>
        <v>Acct  5 - T.Rowe Price</v>
      </c>
    </row>
    <row r="3649" spans="1:4" x14ac:dyDescent="0.25">
      <c r="A3649" t="str">
        <f ca="1"/>
        <v>Phone</v>
      </c>
      <c r="B3649" s="8">
        <f ca="1"/>
        <v>46604</v>
      </c>
      <c r="C3649" s="107">
        <f ca="1"/>
        <v>12062.04</v>
      </c>
      <c r="D3649" t="str">
        <f ca="1"/>
        <v>Acct  5 - T.Rowe Price</v>
      </c>
    </row>
    <row r="3650" spans="1:4" x14ac:dyDescent="0.25">
      <c r="A3650" t="str">
        <f ca="1"/>
        <v>Sony</v>
      </c>
      <c r="B3650" s="8">
        <f ca="1"/>
        <v>46607</v>
      </c>
      <c r="C3650" s="107">
        <f ca="1"/>
        <v>12062.04</v>
      </c>
      <c r="D3650" t="str">
        <f ca="1"/>
        <v>Acct  5 - T.Rowe Price</v>
      </c>
    </row>
    <row r="3651" spans="1:4" x14ac:dyDescent="0.25">
      <c r="A3651" t="str">
        <f ca="1"/>
        <v>Phone Insurance</v>
      </c>
      <c r="B3651" s="8">
        <f ca="1"/>
        <v>46607</v>
      </c>
      <c r="C3651" s="107">
        <f ca="1"/>
        <v>12062.04</v>
      </c>
      <c r="D3651" t="str">
        <f ca="1"/>
        <v>Acct  5 - T.Rowe Price</v>
      </c>
    </row>
    <row r="3652" spans="1:4" x14ac:dyDescent="0.25">
      <c r="A3652" t="str">
        <f ca="1"/>
        <v>Amazon</v>
      </c>
      <c r="B3652" s="8">
        <f ca="1"/>
        <v>46608</v>
      </c>
      <c r="C3652" s="107">
        <f ca="1"/>
        <v>12062.04</v>
      </c>
      <c r="D3652" t="str">
        <f ca="1"/>
        <v>Acct  5 - T.Rowe Price</v>
      </c>
    </row>
    <row r="3653" spans="1:4" x14ac:dyDescent="0.25">
      <c r="A3653" t="str">
        <f ca="1"/>
        <v>Viso Go</v>
      </c>
      <c r="B3653" s="8">
        <f ca="1"/>
        <v>46610</v>
      </c>
      <c r="C3653" s="107">
        <f ca="1"/>
        <v>12062.04</v>
      </c>
      <c r="D3653" t="str">
        <f ca="1"/>
        <v>Acct  5 - T.Rowe Price</v>
      </c>
    </row>
    <row r="3654" spans="1:4" x14ac:dyDescent="0.25">
      <c r="A3654" t="str">
        <f ca="1"/>
        <v>Paycheck</v>
      </c>
      <c r="B3654" s="8">
        <f ca="1"/>
        <v>46612</v>
      </c>
      <c r="C3654" s="107">
        <f ca="1"/>
        <v>12062.04</v>
      </c>
      <c r="D3654" t="str">
        <f ca="1"/>
        <v>Acct  5 - T.Rowe Price</v>
      </c>
    </row>
    <row r="3655" spans="1:4" x14ac:dyDescent="0.25">
      <c r="A3655" t="str">
        <f ca="1"/>
        <v>Ameritas</v>
      </c>
      <c r="B3655" s="8">
        <f ca="1"/>
        <v>46612</v>
      </c>
      <c r="C3655" s="107">
        <f ca="1"/>
        <v>12062.04</v>
      </c>
      <c r="D3655" t="str">
        <f ca="1"/>
        <v>Acct  5 - T.Rowe Price</v>
      </c>
    </row>
    <row r="3656" spans="1:4" x14ac:dyDescent="0.25">
      <c r="A3656" t="str">
        <f ca="1"/>
        <v>Groceries</v>
      </c>
      <c r="B3656" s="8">
        <f ca="1"/>
        <v>46613</v>
      </c>
      <c r="C3656" s="107">
        <f ca="1"/>
        <v>12062.04</v>
      </c>
      <c r="D3656" t="str">
        <f ca="1"/>
        <v>Acct  5 - T.Rowe Price</v>
      </c>
    </row>
    <row r="3657" spans="1:4" x14ac:dyDescent="0.25">
      <c r="A3657" t="str">
        <f ca="1"/>
        <v>Food &amp; Drinks</v>
      </c>
      <c r="B3657" s="8">
        <f ca="1"/>
        <v>46613</v>
      </c>
      <c r="C3657" s="107">
        <f ca="1"/>
        <v>12062.04</v>
      </c>
      <c r="D3657" t="str">
        <f ca="1"/>
        <v>Acct  5 - T.Rowe Price</v>
      </c>
    </row>
    <row r="3658" spans="1:4" x14ac:dyDescent="0.25">
      <c r="A3658" t="str">
        <f ca="1"/>
        <v>Motorcycle</v>
      </c>
      <c r="B3658" s="8">
        <f ca="1"/>
        <v>46615</v>
      </c>
      <c r="C3658" s="107">
        <f ca="1"/>
        <v>12062.04</v>
      </c>
      <c r="D3658" t="str">
        <f ca="1"/>
        <v>Acct  5 - T.Rowe Price</v>
      </c>
    </row>
    <row r="3659" spans="1:4" x14ac:dyDescent="0.25">
      <c r="A3659" t="str">
        <f ca="1"/>
        <v>Netflix</v>
      </c>
      <c r="B3659" s="8">
        <f ca="1"/>
        <v>46619</v>
      </c>
      <c r="C3659" s="107">
        <f ca="1"/>
        <v>12062.04</v>
      </c>
      <c r="D3659" t="str">
        <f ca="1"/>
        <v>Acct  5 - T.Rowe Price</v>
      </c>
    </row>
    <row r="3660" spans="1:4" x14ac:dyDescent="0.25">
      <c r="A3660" t="str">
        <f ca="1"/>
        <v>Renters</v>
      </c>
      <c r="B3660" s="8">
        <f ca="1"/>
        <v>46620</v>
      </c>
      <c r="C3660" s="107">
        <f ca="1"/>
        <v>12062.04</v>
      </c>
      <c r="D3660" t="str">
        <f ca="1"/>
        <v>Acct  5 - T.Rowe Price</v>
      </c>
    </row>
    <row r="3661" spans="1:4" x14ac:dyDescent="0.25">
      <c r="A3661" t="str">
        <f ca="1"/>
        <v>Cese Transfer</v>
      </c>
      <c r="B3661" s="8">
        <f ca="1"/>
        <v>46624</v>
      </c>
      <c r="C3661" s="107">
        <f ca="1"/>
        <v>12062.04</v>
      </c>
      <c r="D3661" t="str">
        <f ca="1"/>
        <v>Acct  5 - T.Rowe Price</v>
      </c>
    </row>
    <row r="3662" spans="1:4" x14ac:dyDescent="0.25">
      <c r="A3662" t="str">
        <f ca="1"/>
        <v>Internet</v>
      </c>
      <c r="B3662" s="8">
        <f ca="1"/>
        <v>46625</v>
      </c>
      <c r="C3662" s="107">
        <f ca="1"/>
        <v>12062.04</v>
      </c>
      <c r="D3662" t="str">
        <f ca="1"/>
        <v>Acct  5 - T.Rowe Price</v>
      </c>
    </row>
    <row r="3663" spans="1:4" x14ac:dyDescent="0.25">
      <c r="A3663" t="str">
        <f ca="1"/>
        <v>Windsurf</v>
      </c>
      <c r="B3663" s="8">
        <f ca="1"/>
        <v>46625</v>
      </c>
      <c r="C3663" s="107">
        <f ca="1"/>
        <v>12062.04</v>
      </c>
      <c r="D3663" t="str">
        <f ca="1"/>
        <v>Acct  5 - T.Rowe Price</v>
      </c>
    </row>
    <row r="3664" spans="1:4" x14ac:dyDescent="0.25">
      <c r="A3664" t="str">
        <f ca="1"/>
        <v>Paycheck</v>
      </c>
      <c r="B3664" s="8">
        <f ca="1"/>
        <v>46626</v>
      </c>
      <c r="C3664" s="107">
        <f ca="1"/>
        <v>12062.04</v>
      </c>
      <c r="D3664" t="str">
        <f ca="1"/>
        <v>Acct  5 - T.Rowe Price</v>
      </c>
    </row>
    <row r="3665" spans="1:4" x14ac:dyDescent="0.25">
      <c r="A3665" t="str">
        <f ca="1"/>
        <v>Ameritas</v>
      </c>
      <c r="B3665" s="8">
        <f ca="1"/>
        <v>46626</v>
      </c>
      <c r="C3665" s="107">
        <f ca="1"/>
        <v>12062.04</v>
      </c>
      <c r="D3665" t="str">
        <f ca="1"/>
        <v>Acct  5 - T.Rowe Price</v>
      </c>
    </row>
    <row r="3666" spans="1:4" x14ac:dyDescent="0.25">
      <c r="A3666" t="str">
        <f ca="1"/>
        <v>Tidal</v>
      </c>
      <c r="B3666" s="8">
        <f ca="1"/>
        <v>46626</v>
      </c>
      <c r="C3666" s="107">
        <f ca="1"/>
        <v>12062.04</v>
      </c>
      <c r="D3666" t="str">
        <f ca="1"/>
        <v>Acct  5 - T.Rowe Price</v>
      </c>
    </row>
    <row r="3667" spans="1:4" x14ac:dyDescent="0.25">
      <c r="A3667" t="str">
        <f ca="1"/>
        <v>Costco Citi</v>
      </c>
      <c r="B3667" s="8">
        <f ca="1"/>
        <v>46627</v>
      </c>
      <c r="C3667" s="107">
        <f ca="1"/>
        <v>12062.04</v>
      </c>
      <c r="D3667" t="str">
        <f ca="1"/>
        <v>Acct  5 - T.Rowe Price</v>
      </c>
    </row>
    <row r="3668" spans="1:4" x14ac:dyDescent="0.25">
      <c r="A3668" t="str">
        <f ca="1"/>
        <v>Kulo Transfer</v>
      </c>
      <c r="B3668" s="8">
        <f ca="1"/>
        <v>46627</v>
      </c>
      <c r="C3668" s="107">
        <f ca="1"/>
        <v>12062.04</v>
      </c>
      <c r="D3668" t="str">
        <f ca="1"/>
        <v>Acct  5 - T.Rowe Price</v>
      </c>
    </row>
    <row r="3669" spans="1:4" x14ac:dyDescent="0.25">
      <c r="A3669" t="str">
        <f ca="1"/>
        <v>Kulo SDGE</v>
      </c>
      <c r="B3669" s="8">
        <f ca="1"/>
        <v>46627</v>
      </c>
      <c r="C3669" s="107">
        <f ca="1"/>
        <v>12062.04</v>
      </c>
      <c r="D3669" t="str">
        <f ca="1"/>
        <v>Acct  5 - T.Rowe Price</v>
      </c>
    </row>
    <row r="3670" spans="1:4" x14ac:dyDescent="0.25">
      <c r="A3670" t="str">
        <f ca="1"/>
        <v>Groceries</v>
      </c>
      <c r="B3670" s="8">
        <f ca="1"/>
        <v>46627</v>
      </c>
      <c r="C3670" s="107">
        <f ca="1"/>
        <v>12062.04</v>
      </c>
      <c r="D3670" t="str">
        <f ca="1"/>
        <v>Acct  5 - T.Rowe Price</v>
      </c>
    </row>
    <row r="3671" spans="1:4" x14ac:dyDescent="0.25">
      <c r="A3671" t="str">
        <f ca="1"/>
        <v>Food &amp; Drinks</v>
      </c>
      <c r="B3671" s="8">
        <f ca="1"/>
        <v>46627</v>
      </c>
      <c r="C3671" s="107">
        <f ca="1"/>
        <v>12062.04</v>
      </c>
      <c r="D3671" t="str">
        <f ca="1"/>
        <v>Acct  5 - T.Rowe Price</v>
      </c>
    </row>
    <row r="3672" spans="1:4" x14ac:dyDescent="0.25">
      <c r="A3672" t="str">
        <f ca="1"/>
        <v>SDGE</v>
      </c>
      <c r="B3672" s="8">
        <f ca="1"/>
        <v>46627</v>
      </c>
      <c r="C3672" s="107">
        <f ca="1"/>
        <v>12062.04</v>
      </c>
      <c r="D3672" t="str">
        <f ca="1"/>
        <v>Acct  5 - T.Rowe Price</v>
      </c>
    </row>
    <row r="3673" spans="1:4" x14ac:dyDescent="0.25">
      <c r="A3673" t="str">
        <f ca="1"/>
        <v>Prime Ad-Free</v>
      </c>
      <c r="B3673" s="8">
        <f ca="1"/>
        <v>46627</v>
      </c>
      <c r="C3673" s="107">
        <f ca="1"/>
        <v>12062.04</v>
      </c>
      <c r="D3673" t="str">
        <f ca="1"/>
        <v>Acct  5 - T.Rowe Price</v>
      </c>
    </row>
    <row r="3674" spans="1:4" x14ac:dyDescent="0.25">
      <c r="A3674" t="str">
        <f ca="1"/>
        <v>Disability</v>
      </c>
      <c r="B3674" s="8">
        <f ca="1"/>
        <v>46631</v>
      </c>
      <c r="C3674" s="107">
        <f ca="1"/>
        <v>12062.04</v>
      </c>
      <c r="D3674" t="str">
        <f ca="1"/>
        <v>Acct  5 - T.Rowe Price</v>
      </c>
    </row>
    <row r="3675" spans="1:4" x14ac:dyDescent="0.25">
      <c r="A3675" t="str">
        <f ca="1"/>
        <v>Kulo Rent</v>
      </c>
      <c r="B3675" s="8">
        <f ca="1"/>
        <v>46631</v>
      </c>
      <c r="C3675" s="107">
        <f ca="1"/>
        <v>12062.04</v>
      </c>
      <c r="D3675" t="str">
        <f ca="1"/>
        <v>Acct  5 - T.Rowe Price</v>
      </c>
    </row>
    <row r="3676" spans="1:4" x14ac:dyDescent="0.25">
      <c r="A3676" t="str">
        <f ca="1"/>
        <v>Rent</v>
      </c>
      <c r="B3676" s="8">
        <f ca="1"/>
        <v>46631</v>
      </c>
      <c r="C3676" s="107">
        <f ca="1"/>
        <v>12062.04</v>
      </c>
      <c r="D3676" t="str">
        <f ca="1"/>
        <v>Acct  5 - T.Rowe Price</v>
      </c>
    </row>
    <row r="3677" spans="1:4" x14ac:dyDescent="0.25">
      <c r="A3677" t="str">
        <f ca="1"/>
        <v>Visa Platinum</v>
      </c>
      <c r="B3677" s="8">
        <f ca="1"/>
        <v>46633</v>
      </c>
      <c r="C3677" s="107">
        <f ca="1"/>
        <v>12062.04</v>
      </c>
      <c r="D3677" t="str">
        <f ca="1"/>
        <v>Acct  5 - T.Rowe Price</v>
      </c>
    </row>
    <row r="3678" spans="1:4" x14ac:dyDescent="0.25">
      <c r="A3678" t="str">
        <f ca="1"/>
        <v>Kulo Internet</v>
      </c>
      <c r="B3678" s="8">
        <f ca="1"/>
        <v>46635</v>
      </c>
      <c r="C3678" s="107">
        <f ca="1"/>
        <v>12062.04</v>
      </c>
      <c r="D3678" t="str">
        <f ca="1"/>
        <v>Acct  5 - T.Rowe Price</v>
      </c>
    </row>
    <row r="3679" spans="1:4" x14ac:dyDescent="0.25">
      <c r="A3679" t="str">
        <f ca="1"/>
        <v>Cese Phone</v>
      </c>
      <c r="B3679" s="8">
        <f ca="1"/>
        <v>46635</v>
      </c>
      <c r="C3679" s="107">
        <f ca="1"/>
        <v>12062.04</v>
      </c>
      <c r="D3679" t="str">
        <f ca="1"/>
        <v>Acct  5 - T.Rowe Price</v>
      </c>
    </row>
    <row r="3680" spans="1:4" x14ac:dyDescent="0.25">
      <c r="A3680" t="str">
        <f ca="1"/>
        <v>Phone</v>
      </c>
      <c r="B3680" s="8">
        <f ca="1"/>
        <v>46635</v>
      </c>
      <c r="C3680" s="107">
        <f ca="1"/>
        <v>12062.04</v>
      </c>
      <c r="D3680" t="str">
        <f ca="1"/>
        <v>Acct  5 - T.Rowe Price</v>
      </c>
    </row>
    <row r="3681" spans="1:4" x14ac:dyDescent="0.25">
      <c r="A3681" t="str">
        <f ca="1"/>
        <v>Sony</v>
      </c>
      <c r="B3681" s="8">
        <f ca="1"/>
        <v>46638</v>
      </c>
      <c r="C3681" s="107">
        <f ca="1"/>
        <v>12062.04</v>
      </c>
      <c r="D3681" t="str">
        <f ca="1"/>
        <v>Acct  5 - T.Rowe Price</v>
      </c>
    </row>
    <row r="3682" spans="1:4" x14ac:dyDescent="0.25">
      <c r="A3682" t="str">
        <f ca="1"/>
        <v>Phone Insurance</v>
      </c>
      <c r="B3682" s="8">
        <f ca="1"/>
        <v>46638</v>
      </c>
      <c r="C3682" s="107">
        <f ca="1"/>
        <v>12062.04</v>
      </c>
      <c r="D3682" t="str">
        <f ca="1"/>
        <v>Acct  5 - T.Rowe Price</v>
      </c>
    </row>
    <row r="3683" spans="1:4" x14ac:dyDescent="0.25">
      <c r="A3683" t="str">
        <f ca="1"/>
        <v>Amazon</v>
      </c>
      <c r="B3683" s="8">
        <f ca="1"/>
        <v>46639</v>
      </c>
      <c r="C3683" s="107">
        <f ca="1"/>
        <v>12062.04</v>
      </c>
      <c r="D3683" t="str">
        <f ca="1"/>
        <v>Acct  5 - T.Rowe Price</v>
      </c>
    </row>
    <row r="3684" spans="1:4" x14ac:dyDescent="0.25">
      <c r="A3684" t="str">
        <f ca="1"/>
        <v>Paycheck</v>
      </c>
      <c r="B3684" s="8">
        <f ca="1"/>
        <v>46640</v>
      </c>
      <c r="C3684" s="107">
        <f ca="1"/>
        <v>12062.04</v>
      </c>
      <c r="D3684" t="str">
        <f ca="1"/>
        <v>Acct  5 - T.Rowe Price</v>
      </c>
    </row>
    <row r="3685" spans="1:4" x14ac:dyDescent="0.25">
      <c r="A3685" t="str">
        <f ca="1"/>
        <v>Ameritas</v>
      </c>
      <c r="B3685" s="8">
        <f ca="1"/>
        <v>46640</v>
      </c>
      <c r="C3685" s="107">
        <f ca="1"/>
        <v>12062.04</v>
      </c>
      <c r="D3685" t="str">
        <f ca="1"/>
        <v>Acct  5 - T.Rowe Price</v>
      </c>
    </row>
    <row r="3686" spans="1:4" x14ac:dyDescent="0.25">
      <c r="A3686" t="str">
        <f ca="1"/>
        <v>Viso Go</v>
      </c>
      <c r="B3686" s="8">
        <f ca="1"/>
        <v>46641</v>
      </c>
      <c r="C3686" s="107">
        <f ca="1"/>
        <v>12062.04</v>
      </c>
      <c r="D3686" t="str">
        <f ca="1"/>
        <v>Acct  5 - T.Rowe Price</v>
      </c>
    </row>
    <row r="3687" spans="1:4" x14ac:dyDescent="0.25">
      <c r="A3687" t="str">
        <f ca="1"/>
        <v>Groceries</v>
      </c>
      <c r="B3687" s="8">
        <f ca="1"/>
        <v>46641</v>
      </c>
      <c r="C3687" s="107">
        <f ca="1"/>
        <v>12062.04</v>
      </c>
      <c r="D3687" t="str">
        <f ca="1"/>
        <v>Acct  5 - T.Rowe Price</v>
      </c>
    </row>
    <row r="3688" spans="1:4" x14ac:dyDescent="0.25">
      <c r="A3688" t="str">
        <f ca="1"/>
        <v>Food &amp; Drinks</v>
      </c>
      <c r="B3688" s="8">
        <f ca="1"/>
        <v>46641</v>
      </c>
      <c r="C3688" s="107">
        <f ca="1"/>
        <v>12062.04</v>
      </c>
      <c r="D3688" t="str">
        <f ca="1"/>
        <v>Acct  5 - T.Rowe Price</v>
      </c>
    </row>
    <row r="3689" spans="1:4" x14ac:dyDescent="0.25">
      <c r="A3689" t="str">
        <f ca="1"/>
        <v>Motorcycle</v>
      </c>
      <c r="B3689" s="8">
        <f ca="1"/>
        <v>46646</v>
      </c>
      <c r="C3689" s="107">
        <f ca="1"/>
        <v>12062.04</v>
      </c>
      <c r="D3689" t="str">
        <f ca="1"/>
        <v>Acct  5 - T.Rowe Price</v>
      </c>
    </row>
    <row r="3690" spans="1:4" x14ac:dyDescent="0.25">
      <c r="A3690" t="str">
        <f ca="1"/>
        <v>Netflix</v>
      </c>
      <c r="B3690" s="8">
        <f ca="1"/>
        <v>46650</v>
      </c>
      <c r="C3690" s="107">
        <f ca="1"/>
        <v>12062.04</v>
      </c>
      <c r="D3690" t="str">
        <f ca="1"/>
        <v>Acct  5 - T.Rowe Price</v>
      </c>
    </row>
    <row r="3691" spans="1:4" x14ac:dyDescent="0.25">
      <c r="A3691" t="str">
        <f ca="1"/>
        <v>Renters</v>
      </c>
      <c r="B3691" s="8">
        <f ca="1"/>
        <v>46651</v>
      </c>
      <c r="C3691" s="107">
        <f ca="1"/>
        <v>12062.04</v>
      </c>
      <c r="D3691" t="str">
        <f ca="1"/>
        <v>Acct  5 - T.Rowe Price</v>
      </c>
    </row>
    <row r="3692" spans="1:4" x14ac:dyDescent="0.25">
      <c r="A3692" t="str">
        <f ca="1"/>
        <v>Paycheck</v>
      </c>
      <c r="B3692" s="8">
        <f ca="1"/>
        <v>46654</v>
      </c>
      <c r="C3692" s="107">
        <f ca="1"/>
        <v>12062.04</v>
      </c>
      <c r="D3692" t="str">
        <f ca="1"/>
        <v>Acct  5 - T.Rowe Price</v>
      </c>
    </row>
    <row r="3693" spans="1:4" x14ac:dyDescent="0.25">
      <c r="A3693" t="str">
        <f ca="1"/>
        <v>Ameritas</v>
      </c>
      <c r="B3693" s="8">
        <f ca="1"/>
        <v>46654</v>
      </c>
      <c r="C3693" s="107">
        <f ca="1"/>
        <v>12062.04</v>
      </c>
      <c r="D3693" t="str">
        <f ca="1"/>
        <v>Acct  5 - T.Rowe Price</v>
      </c>
    </row>
    <row r="3694" spans="1:4" x14ac:dyDescent="0.25">
      <c r="A3694" t="str">
        <f ca="1"/>
        <v>Cese Transfer</v>
      </c>
      <c r="B3694" s="8">
        <f ca="1"/>
        <v>46655</v>
      </c>
      <c r="C3694" s="107">
        <f ca="1"/>
        <v>12062.04</v>
      </c>
      <c r="D3694" t="str">
        <f ca="1"/>
        <v>Acct  5 - T.Rowe Price</v>
      </c>
    </row>
    <row r="3695" spans="1:4" x14ac:dyDescent="0.25">
      <c r="A3695" t="str">
        <f ca="1"/>
        <v>Groceries</v>
      </c>
      <c r="B3695" s="8">
        <f ca="1"/>
        <v>46655</v>
      </c>
      <c r="C3695" s="107">
        <f ca="1"/>
        <v>12062.04</v>
      </c>
      <c r="D3695" t="str">
        <f ca="1"/>
        <v>Acct  5 - T.Rowe Price</v>
      </c>
    </row>
    <row r="3696" spans="1:4" x14ac:dyDescent="0.25">
      <c r="A3696" t="str">
        <f ca="1"/>
        <v>Food &amp; Drinks</v>
      </c>
      <c r="B3696" s="8">
        <f ca="1"/>
        <v>46655</v>
      </c>
      <c r="C3696" s="107">
        <f ca="1"/>
        <v>12062.04</v>
      </c>
      <c r="D3696" t="str">
        <f ca="1"/>
        <v>Acct  5 - T.Rowe Price</v>
      </c>
    </row>
    <row r="3697" spans="1:4" x14ac:dyDescent="0.25">
      <c r="A3697" t="str">
        <f ca="1"/>
        <v>Internet</v>
      </c>
      <c r="B3697" s="8">
        <f ca="1"/>
        <v>46656</v>
      </c>
      <c r="C3697" s="107">
        <f ca="1"/>
        <v>12062.04</v>
      </c>
      <c r="D3697" t="str">
        <f ca="1"/>
        <v>Acct  5 - T.Rowe Price</v>
      </c>
    </row>
    <row r="3698" spans="1:4" x14ac:dyDescent="0.25">
      <c r="A3698" t="str">
        <f ca="1"/>
        <v>Windsurf</v>
      </c>
      <c r="B3698" s="8">
        <f ca="1"/>
        <v>46656</v>
      </c>
      <c r="C3698" s="107">
        <f ca="1"/>
        <v>12062.04</v>
      </c>
      <c r="D3698" t="str">
        <f ca="1"/>
        <v>Acct  5 - T.Rowe Price</v>
      </c>
    </row>
    <row r="3699" spans="1:4" x14ac:dyDescent="0.25">
      <c r="A3699" t="str">
        <f ca="1"/>
        <v>Tidal</v>
      </c>
      <c r="B3699" s="8">
        <f ca="1"/>
        <v>46657</v>
      </c>
      <c r="C3699" s="107">
        <f ca="1"/>
        <v>12062.04</v>
      </c>
      <c r="D3699" t="str">
        <f ca="1"/>
        <v>Acct  5 - T.Rowe Price</v>
      </c>
    </row>
    <row r="3700" spans="1:4" x14ac:dyDescent="0.25">
      <c r="A3700" t="str">
        <f ca="1"/>
        <v>Costco Citi</v>
      </c>
      <c r="B3700" s="8">
        <f ca="1"/>
        <v>46658</v>
      </c>
      <c r="C3700" s="107">
        <f ca="1"/>
        <v>12062.04</v>
      </c>
      <c r="D3700" t="str">
        <f ca="1"/>
        <v>Acct  5 - T.Rowe Price</v>
      </c>
    </row>
    <row r="3701" spans="1:4" x14ac:dyDescent="0.25">
      <c r="A3701" t="str">
        <f ca="1"/>
        <v>Kulo Transfer</v>
      </c>
      <c r="B3701" s="8">
        <f ca="1"/>
        <v>46658</v>
      </c>
      <c r="C3701" s="107">
        <f ca="1"/>
        <v>12062.04</v>
      </c>
      <c r="D3701" t="str">
        <f ca="1"/>
        <v>Acct  5 - T.Rowe Price</v>
      </c>
    </row>
    <row r="3702" spans="1:4" x14ac:dyDescent="0.25">
      <c r="A3702" t="str">
        <f ca="1"/>
        <v>Kulo SDGE</v>
      </c>
      <c r="B3702" s="8">
        <f ca="1"/>
        <v>46658</v>
      </c>
      <c r="C3702" s="107">
        <f ca="1"/>
        <v>12062.04</v>
      </c>
      <c r="D3702" t="str">
        <f ca="1"/>
        <v>Acct  5 - T.Rowe Price</v>
      </c>
    </row>
    <row r="3703" spans="1:4" x14ac:dyDescent="0.25">
      <c r="A3703" t="str">
        <f ca="1"/>
        <v>SDGE</v>
      </c>
      <c r="B3703" s="8">
        <f ca="1"/>
        <v>46658</v>
      </c>
      <c r="C3703" s="107">
        <f ca="1"/>
        <v>12062.04</v>
      </c>
      <c r="D3703" t="str">
        <f ca="1"/>
        <v>Acct  5 - T.Rowe Price</v>
      </c>
    </row>
    <row r="3704" spans="1:4" x14ac:dyDescent="0.25">
      <c r="A3704" t="str">
        <f ca="1"/>
        <v>Prime Ad-Free</v>
      </c>
      <c r="B3704" s="8">
        <f ca="1"/>
        <v>46658</v>
      </c>
      <c r="C3704" s="107">
        <f ca="1"/>
        <v>12062.04</v>
      </c>
      <c r="D3704" t="str">
        <f ca="1"/>
        <v>Acct  5 - T.Rowe Price</v>
      </c>
    </row>
    <row r="3705" spans="1:4" x14ac:dyDescent="0.25">
      <c r="A3705" t="str">
        <f ca="1"/>
        <v>Disability</v>
      </c>
      <c r="B3705" s="8">
        <f ca="1"/>
        <v>46661</v>
      </c>
      <c r="C3705" s="107">
        <f ca="1"/>
        <v>12062.04</v>
      </c>
      <c r="D3705" t="str">
        <f ca="1"/>
        <v>Acct  5 - T.Rowe Price</v>
      </c>
    </row>
    <row r="3706" spans="1:4" x14ac:dyDescent="0.25">
      <c r="A3706" t="str">
        <f ca="1"/>
        <v>Kulo Rent</v>
      </c>
      <c r="B3706" s="8">
        <f ca="1"/>
        <v>46661</v>
      </c>
      <c r="C3706" s="107">
        <f ca="1"/>
        <v>12062.04</v>
      </c>
      <c r="D3706" t="str">
        <f ca="1"/>
        <v>Acct  5 - T.Rowe Price</v>
      </c>
    </row>
    <row r="3707" spans="1:4" x14ac:dyDescent="0.25">
      <c r="A3707" t="str">
        <f ca="1"/>
        <v>Rent</v>
      </c>
      <c r="B3707" s="8">
        <f ca="1"/>
        <v>46661</v>
      </c>
      <c r="C3707" s="107">
        <f ca="1"/>
        <v>12062.04</v>
      </c>
      <c r="D3707" t="str">
        <f ca="1"/>
        <v>Acct  5 - T.Rowe Price</v>
      </c>
    </row>
    <row r="3708" spans="1:4" x14ac:dyDescent="0.25">
      <c r="A3708" t="str">
        <f ca="1"/>
        <v>Visa Platinum</v>
      </c>
      <c r="B3708" s="8">
        <f ca="1"/>
        <v>46663</v>
      </c>
      <c r="C3708" s="107">
        <f ca="1"/>
        <v>12062.04</v>
      </c>
      <c r="D3708" t="str">
        <f ca="1"/>
        <v>Acct  5 - T.Rowe Price</v>
      </c>
    </row>
    <row r="3709" spans="1:4" x14ac:dyDescent="0.25">
      <c r="A3709" t="str">
        <f ca="1"/>
        <v>Kulo Internet</v>
      </c>
      <c r="B3709" s="8">
        <f ca="1"/>
        <v>46665</v>
      </c>
      <c r="C3709" s="107">
        <f ca="1"/>
        <v>12062.04</v>
      </c>
      <c r="D3709" t="str">
        <f ca="1"/>
        <v>Acct  5 - T.Rowe Price</v>
      </c>
    </row>
    <row r="3710" spans="1:4" x14ac:dyDescent="0.25">
      <c r="A3710" t="str">
        <f ca="1"/>
        <v>Cese Phone</v>
      </c>
      <c r="B3710" s="8">
        <f ca="1"/>
        <v>46665</v>
      </c>
      <c r="C3710" s="107">
        <f ca="1"/>
        <v>12062.04</v>
      </c>
      <c r="D3710" t="str">
        <f ca="1"/>
        <v>Acct  5 - T.Rowe Price</v>
      </c>
    </row>
    <row r="3711" spans="1:4" x14ac:dyDescent="0.25">
      <c r="A3711" t="str">
        <f ca="1"/>
        <v>Phone</v>
      </c>
      <c r="B3711" s="8">
        <f ca="1"/>
        <v>46665</v>
      </c>
      <c r="C3711" s="107">
        <f ca="1"/>
        <v>12062.04</v>
      </c>
      <c r="D3711" t="str">
        <f ca="1"/>
        <v>Acct  5 - T.Rowe Price</v>
      </c>
    </row>
    <row r="3712" spans="1:4" x14ac:dyDescent="0.25">
      <c r="A3712" t="str">
        <f ca="1"/>
        <v>Paycheck</v>
      </c>
      <c r="B3712" s="8">
        <f ca="1"/>
        <v>46668</v>
      </c>
      <c r="C3712" s="107">
        <f ca="1"/>
        <v>12062.04</v>
      </c>
      <c r="D3712" t="str">
        <f ca="1"/>
        <v>Acct  5 - T.Rowe Price</v>
      </c>
    </row>
    <row r="3713" spans="1:4" x14ac:dyDescent="0.25">
      <c r="A3713" t="str">
        <f ca="1"/>
        <v>Ameritas</v>
      </c>
      <c r="B3713" s="8">
        <f ca="1"/>
        <v>46668</v>
      </c>
      <c r="C3713" s="107">
        <f ca="1"/>
        <v>12062.04</v>
      </c>
      <c r="D3713" t="str">
        <f ca="1"/>
        <v>Acct  5 - T.Rowe Price</v>
      </c>
    </row>
    <row r="3714" spans="1:4" x14ac:dyDescent="0.25">
      <c r="A3714" t="str">
        <f ca="1"/>
        <v>Sony</v>
      </c>
      <c r="B3714" s="8">
        <f ca="1"/>
        <v>46668</v>
      </c>
      <c r="C3714" s="107">
        <f ca="1"/>
        <v>12062.04</v>
      </c>
      <c r="D3714" t="str">
        <f ca="1"/>
        <v>Acct  5 - T.Rowe Price</v>
      </c>
    </row>
    <row r="3715" spans="1:4" x14ac:dyDescent="0.25">
      <c r="A3715" t="str">
        <f ca="1"/>
        <v>Phone Insurance</v>
      </c>
      <c r="B3715" s="8">
        <f ca="1"/>
        <v>46668</v>
      </c>
      <c r="C3715" s="107">
        <f ca="1"/>
        <v>12062.04</v>
      </c>
      <c r="D3715" t="str">
        <f ca="1"/>
        <v>Acct  5 - T.Rowe Price</v>
      </c>
    </row>
    <row r="3716" spans="1:4" x14ac:dyDescent="0.25">
      <c r="A3716" t="str">
        <f ca="1"/>
        <v>Groceries</v>
      </c>
      <c r="B3716" s="8">
        <f ca="1"/>
        <v>46669</v>
      </c>
      <c r="C3716" s="107">
        <f ca="1"/>
        <v>12062.04</v>
      </c>
      <c r="D3716" t="str">
        <f ca="1"/>
        <v>Acct  5 - T.Rowe Price</v>
      </c>
    </row>
    <row r="3717" spans="1:4" x14ac:dyDescent="0.25">
      <c r="A3717" t="str">
        <f ca="1"/>
        <v>Food &amp; Drinks</v>
      </c>
      <c r="B3717" s="8">
        <f ca="1"/>
        <v>46669</v>
      </c>
      <c r="C3717" s="107">
        <f ca="1"/>
        <v>12062.04</v>
      </c>
      <c r="D3717" t="str">
        <f ca="1"/>
        <v>Acct  5 - T.Rowe Price</v>
      </c>
    </row>
    <row r="3718" spans="1:4" x14ac:dyDescent="0.25">
      <c r="A3718" t="str">
        <f ca="1"/>
        <v>Amazon</v>
      </c>
      <c r="B3718" s="8">
        <f ca="1"/>
        <v>46669</v>
      </c>
      <c r="C3718" s="107">
        <f ca="1"/>
        <v>12062.04</v>
      </c>
      <c r="D3718" t="str">
        <f ca="1"/>
        <v>Acct  5 - T.Rowe Price</v>
      </c>
    </row>
    <row r="3719" spans="1:4" x14ac:dyDescent="0.25">
      <c r="A3719" t="str">
        <f ca="1"/>
        <v>Viso Go</v>
      </c>
      <c r="B3719" s="8">
        <f ca="1"/>
        <v>46671</v>
      </c>
      <c r="C3719" s="107">
        <f ca="1"/>
        <v>12062.04</v>
      </c>
      <c r="D3719" t="str">
        <f ca="1"/>
        <v>Acct  5 - T.Rowe Price</v>
      </c>
    </row>
    <row r="3720" spans="1:4" x14ac:dyDescent="0.25">
      <c r="A3720" t="str">
        <f ca="1"/>
        <v>Motorcycle</v>
      </c>
      <c r="B3720" s="8">
        <f ca="1"/>
        <v>46676</v>
      </c>
      <c r="C3720" s="107">
        <f ca="1"/>
        <v>12062.04</v>
      </c>
      <c r="D3720" t="str">
        <f ca="1"/>
        <v>Acct  5 - T.Rowe Price</v>
      </c>
    </row>
    <row r="3721" spans="1:4" x14ac:dyDescent="0.25">
      <c r="A3721" t="str">
        <f ca="1"/>
        <v>Netflix</v>
      </c>
      <c r="B3721" s="8">
        <f ca="1"/>
        <v>46680</v>
      </c>
      <c r="C3721" s="107">
        <f ca="1"/>
        <v>12062.04</v>
      </c>
      <c r="D3721" t="str">
        <f ca="1"/>
        <v>Acct  5 - T.Rowe Price</v>
      </c>
    </row>
    <row r="3722" spans="1:4" x14ac:dyDescent="0.25">
      <c r="A3722" t="str">
        <f ca="1"/>
        <v>Renters</v>
      </c>
      <c r="B3722" s="8">
        <f ca="1"/>
        <v>46681</v>
      </c>
      <c r="C3722" s="107">
        <f ca="1"/>
        <v>12062.04</v>
      </c>
      <c r="D3722" t="str">
        <f ca="1"/>
        <v>Acct  5 - T.Rowe Price</v>
      </c>
    </row>
    <row r="3723" spans="1:4" x14ac:dyDescent="0.25">
      <c r="A3723" t="str">
        <f ca="1"/>
        <v>Paycheck</v>
      </c>
      <c r="B3723" s="8">
        <f ca="1"/>
        <v>46682</v>
      </c>
      <c r="C3723" s="107">
        <f ca="1"/>
        <v>12062.04</v>
      </c>
      <c r="D3723" t="str">
        <f ca="1"/>
        <v>Acct  5 - T.Rowe Price</v>
      </c>
    </row>
    <row r="3724" spans="1:4" x14ac:dyDescent="0.25">
      <c r="A3724" t="str">
        <f ca="1"/>
        <v>Ameritas</v>
      </c>
      <c r="B3724" s="8">
        <f ca="1"/>
        <v>46682</v>
      </c>
      <c r="C3724" s="107">
        <f ca="1"/>
        <v>12062.04</v>
      </c>
      <c r="D3724" t="str">
        <f ca="1"/>
        <v>Acct  5 - T.Rowe Price</v>
      </c>
    </row>
    <row r="3725" spans="1:4" x14ac:dyDescent="0.25">
      <c r="A3725" t="str">
        <f ca="1"/>
        <v>Groceries</v>
      </c>
      <c r="B3725" s="8">
        <f ca="1"/>
        <v>46683</v>
      </c>
      <c r="C3725" s="107">
        <f ca="1"/>
        <v>12062.04</v>
      </c>
      <c r="D3725" t="str">
        <f ca="1"/>
        <v>Acct  5 - T.Rowe Price</v>
      </c>
    </row>
    <row r="3726" spans="1:4" x14ac:dyDescent="0.25">
      <c r="A3726" t="str">
        <f ca="1"/>
        <v>Food &amp; Drinks</v>
      </c>
      <c r="B3726" s="8">
        <f ca="1"/>
        <v>46683</v>
      </c>
      <c r="C3726" s="107">
        <f ca="1"/>
        <v>12062.04</v>
      </c>
      <c r="D3726" t="str">
        <f ca="1"/>
        <v>Acct  5 - T.Rowe Price</v>
      </c>
    </row>
    <row r="3727" spans="1:4" x14ac:dyDescent="0.25">
      <c r="A3727" t="str">
        <f ca="1"/>
        <v>Cese Transfer</v>
      </c>
      <c r="B3727" s="8">
        <f ca="1"/>
        <v>46685</v>
      </c>
      <c r="C3727" s="107">
        <f ca="1"/>
        <v>12062.04</v>
      </c>
      <c r="D3727" t="str">
        <f ca="1"/>
        <v>Acct  5 - T.Rowe Price</v>
      </c>
    </row>
    <row r="3728" spans="1:4" x14ac:dyDescent="0.25">
      <c r="A3728" t="str">
        <f ca="1"/>
        <v>Internet</v>
      </c>
      <c r="B3728" s="8">
        <f ca="1"/>
        <v>46686</v>
      </c>
      <c r="C3728" s="107">
        <f ca="1"/>
        <v>12062.04</v>
      </c>
      <c r="D3728" t="str">
        <f ca="1"/>
        <v>Acct  5 - T.Rowe Price</v>
      </c>
    </row>
    <row r="3729" spans="1:4" x14ac:dyDescent="0.25">
      <c r="A3729" t="str">
        <f ca="1"/>
        <v>Windsurf</v>
      </c>
      <c r="B3729" s="8">
        <f ca="1"/>
        <v>46686</v>
      </c>
      <c r="C3729" s="107">
        <f ca="1"/>
        <v>12062.04</v>
      </c>
      <c r="D3729" t="str">
        <f ca="1"/>
        <v>Acct  5 - T.Rowe Price</v>
      </c>
    </row>
    <row r="3730" spans="1:4" x14ac:dyDescent="0.25">
      <c r="A3730" t="str">
        <f ca="1"/>
        <v>Tidal</v>
      </c>
      <c r="B3730" s="8">
        <f ca="1"/>
        <v>46687</v>
      </c>
      <c r="C3730" s="107">
        <f ca="1"/>
        <v>12062.04</v>
      </c>
      <c r="D3730" t="str">
        <f ca="1"/>
        <v>Acct  5 - T.Rowe Price</v>
      </c>
    </row>
    <row r="3731" spans="1:4" x14ac:dyDescent="0.25">
      <c r="A3731" t="str">
        <f ca="1"/>
        <v>Costco Citi</v>
      </c>
      <c r="B3731" s="8">
        <f ca="1"/>
        <v>46688</v>
      </c>
      <c r="C3731" s="107">
        <f ca="1"/>
        <v>12062.04</v>
      </c>
      <c r="D3731" t="str">
        <f ca="1"/>
        <v>Acct  5 - T.Rowe Price</v>
      </c>
    </row>
    <row r="3732" spans="1:4" x14ac:dyDescent="0.25">
      <c r="A3732" t="str">
        <f ca="1"/>
        <v>Kulo Transfer</v>
      </c>
      <c r="B3732" s="8">
        <f ca="1"/>
        <v>46688</v>
      </c>
      <c r="C3732" s="107">
        <f ca="1"/>
        <v>12062.04</v>
      </c>
      <c r="D3732" t="str">
        <f ca="1"/>
        <v>Acct  5 - T.Rowe Price</v>
      </c>
    </row>
    <row r="3733" spans="1:4" x14ac:dyDescent="0.25">
      <c r="A3733" t="str">
        <f ca="1"/>
        <v>Kulo SDGE</v>
      </c>
      <c r="B3733" s="8">
        <f ca="1"/>
        <v>46688</v>
      </c>
      <c r="C3733" s="107">
        <f ca="1"/>
        <v>12062.04</v>
      </c>
      <c r="D3733" t="str">
        <f ca="1"/>
        <v>Acct  5 - T.Rowe Price</v>
      </c>
    </row>
    <row r="3734" spans="1:4" x14ac:dyDescent="0.25">
      <c r="A3734" t="str">
        <f ca="1"/>
        <v>SDGE</v>
      </c>
      <c r="B3734" s="8">
        <f ca="1"/>
        <v>46688</v>
      </c>
      <c r="C3734" s="107">
        <f ca="1"/>
        <v>12062.04</v>
      </c>
      <c r="D3734" t="str">
        <f ca="1"/>
        <v>Acct  5 - T.Rowe Price</v>
      </c>
    </row>
    <row r="3735" spans="1:4" x14ac:dyDescent="0.25">
      <c r="A3735" t="str">
        <f ca="1"/>
        <v>Prime Ad-Free</v>
      </c>
      <c r="B3735" s="8">
        <f ca="1"/>
        <v>46688</v>
      </c>
      <c r="C3735" s="107">
        <f ca="1"/>
        <v>12062.04</v>
      </c>
      <c r="D3735" t="str">
        <f ca="1"/>
        <v>Acct  5 - T.Rowe Price</v>
      </c>
    </row>
    <row r="3736" spans="1:4" x14ac:dyDescent="0.25">
      <c r="A3736" t="str">
        <f ca="1"/>
        <v>Disability</v>
      </c>
      <c r="B3736" s="8">
        <f ca="1"/>
        <v>46692</v>
      </c>
      <c r="C3736" s="107">
        <f ca="1"/>
        <v>12062.04</v>
      </c>
      <c r="D3736" t="str">
        <f ca="1"/>
        <v>Acct  5 - T.Rowe Price</v>
      </c>
    </row>
    <row r="3737" spans="1:4" x14ac:dyDescent="0.25">
      <c r="A3737" t="str">
        <f ca="1"/>
        <v>Kulo Rent</v>
      </c>
      <c r="B3737" s="8">
        <f ca="1"/>
        <v>46692</v>
      </c>
      <c r="C3737" s="107">
        <f ca="1"/>
        <v>12062.04</v>
      </c>
      <c r="D3737" t="str">
        <f ca="1"/>
        <v>Acct  5 - T.Rowe Price</v>
      </c>
    </row>
    <row r="3738" spans="1:4" x14ac:dyDescent="0.25">
      <c r="A3738" t="str">
        <f ca="1"/>
        <v>Rent</v>
      </c>
      <c r="B3738" s="8">
        <f ca="1"/>
        <v>46692</v>
      </c>
      <c r="C3738" s="107">
        <f ca="1"/>
        <v>12062.04</v>
      </c>
      <c r="D3738" t="str">
        <f ca="1"/>
        <v>Acct  5 - T.Rowe Price</v>
      </c>
    </row>
    <row r="3739" spans="1:4" x14ac:dyDescent="0.25">
      <c r="A3739" t="str">
        <f ca="1"/>
        <v>Visa Platinum</v>
      </c>
      <c r="B3739" s="8">
        <f ca="1"/>
        <v>46694</v>
      </c>
      <c r="C3739" s="107">
        <f ca="1"/>
        <v>12062.04</v>
      </c>
      <c r="D3739" t="str">
        <f ca="1"/>
        <v>Acct  5 - T.Rowe Price</v>
      </c>
    </row>
    <row r="3740" spans="1:4" x14ac:dyDescent="0.25">
      <c r="A3740" t="str">
        <f ca="1"/>
        <v>Paycheck</v>
      </c>
      <c r="B3740" s="8">
        <f ca="1"/>
        <v>46696</v>
      </c>
      <c r="C3740" s="107">
        <f ca="1"/>
        <v>12062.04</v>
      </c>
      <c r="D3740" t="str">
        <f ca="1"/>
        <v>Acct  5 - T.Rowe Price</v>
      </c>
    </row>
    <row r="3741" spans="1:4" x14ac:dyDescent="0.25">
      <c r="A3741" t="str">
        <f ca="1"/>
        <v>Ameritas</v>
      </c>
      <c r="B3741" s="8">
        <f ca="1"/>
        <v>46696</v>
      </c>
      <c r="C3741" s="107">
        <f ca="1"/>
        <v>12062.04</v>
      </c>
      <c r="D3741" t="str">
        <f ca="1"/>
        <v>Acct  5 - T.Rowe Price</v>
      </c>
    </row>
    <row r="3742" spans="1:4" x14ac:dyDescent="0.25">
      <c r="A3742" t="str">
        <f ca="1"/>
        <v>Kulo Internet</v>
      </c>
      <c r="B3742" s="8">
        <f ca="1"/>
        <v>46696</v>
      </c>
      <c r="C3742" s="107">
        <f ca="1"/>
        <v>12062.04</v>
      </c>
      <c r="D3742" t="str">
        <f ca="1"/>
        <v>Acct  5 - T.Rowe Price</v>
      </c>
    </row>
    <row r="3743" spans="1:4" x14ac:dyDescent="0.25">
      <c r="A3743" t="str">
        <f ca="1"/>
        <v>Cese Phone</v>
      </c>
      <c r="B3743" s="8">
        <f ca="1"/>
        <v>46696</v>
      </c>
      <c r="C3743" s="107">
        <f ca="1"/>
        <v>12062.04</v>
      </c>
      <c r="D3743" t="str">
        <f ca="1"/>
        <v>Acct  5 - T.Rowe Price</v>
      </c>
    </row>
    <row r="3744" spans="1:4" x14ac:dyDescent="0.25">
      <c r="A3744" t="str">
        <f ca="1"/>
        <v>Phone</v>
      </c>
      <c r="B3744" s="8">
        <f ca="1"/>
        <v>46696</v>
      </c>
      <c r="C3744" s="107">
        <f ca="1"/>
        <v>12062.04</v>
      </c>
      <c r="D3744" t="str">
        <f ca="1"/>
        <v>Acct  5 - T.Rowe Price</v>
      </c>
    </row>
    <row r="3745" spans="1:4" x14ac:dyDescent="0.25">
      <c r="A3745" t="str">
        <f ca="1"/>
        <v>Groceries</v>
      </c>
      <c r="B3745" s="8">
        <f ca="1"/>
        <v>46697</v>
      </c>
      <c r="C3745" s="107">
        <f ca="1"/>
        <v>12062.04</v>
      </c>
      <c r="D3745" t="str">
        <f ca="1"/>
        <v>Acct  5 - T.Rowe Price</v>
      </c>
    </row>
    <row r="3746" spans="1:4" x14ac:dyDescent="0.25">
      <c r="A3746" t="str">
        <f ca="1"/>
        <v>Food &amp; Drinks</v>
      </c>
      <c r="B3746" s="8">
        <f ca="1"/>
        <v>46697</v>
      </c>
      <c r="C3746" s="107">
        <f ca="1"/>
        <v>12062.04</v>
      </c>
      <c r="D3746" t="str">
        <f ca="1"/>
        <v>Acct  5 - T.Rowe Price</v>
      </c>
    </row>
    <row r="3747" spans="1:4" x14ac:dyDescent="0.25">
      <c r="A3747" t="str">
        <f ca="1"/>
        <v>Sony</v>
      </c>
      <c r="B3747" s="8">
        <f ca="1"/>
        <v>46699</v>
      </c>
      <c r="C3747" s="107">
        <f ca="1"/>
        <v>12062.04</v>
      </c>
      <c r="D3747" t="str">
        <f ca="1"/>
        <v>Acct  5 - T.Rowe Price</v>
      </c>
    </row>
    <row r="3748" spans="1:4" x14ac:dyDescent="0.25">
      <c r="A3748" t="str">
        <f ca="1"/>
        <v>Bike Insurance</v>
      </c>
      <c r="B3748" s="8">
        <f ca="1"/>
        <v>46699</v>
      </c>
      <c r="C3748" s="107">
        <f ca="1"/>
        <v>12062.04</v>
      </c>
      <c r="D3748" t="str">
        <f ca="1"/>
        <v>Acct  5 - T.Rowe Price</v>
      </c>
    </row>
    <row r="3749" spans="1:4" x14ac:dyDescent="0.25">
      <c r="A3749" t="str">
        <f ca="1"/>
        <v>Phone Insurance</v>
      </c>
      <c r="B3749" s="8">
        <f ca="1"/>
        <v>46699</v>
      </c>
      <c r="C3749" s="107">
        <f ca="1"/>
        <v>12062.04</v>
      </c>
      <c r="D3749" t="str">
        <f ca="1"/>
        <v>Acct  5 - T.Rowe Price</v>
      </c>
    </row>
    <row r="3750" spans="1:4" x14ac:dyDescent="0.25">
      <c r="A3750" t="str">
        <f ca="1"/>
        <v>Amazon</v>
      </c>
      <c r="B3750" s="8">
        <f ca="1"/>
        <v>46700</v>
      </c>
      <c r="C3750" s="107">
        <f ca="1"/>
        <v>12062.04</v>
      </c>
      <c r="D3750" t="str">
        <f ca="1"/>
        <v>Acct  5 - T.Rowe Price</v>
      </c>
    </row>
    <row r="3751" spans="1:4" x14ac:dyDescent="0.25">
      <c r="A3751" t="str">
        <f ca="1"/>
        <v>Viso Go</v>
      </c>
      <c r="B3751" s="8">
        <f ca="1"/>
        <v>46702</v>
      </c>
      <c r="C3751" s="107">
        <f ca="1"/>
        <v>12062.04</v>
      </c>
      <c r="D3751" t="str">
        <f ca="1"/>
        <v>Acct  5 - T.Rowe Price</v>
      </c>
    </row>
    <row r="3752" spans="1:4" x14ac:dyDescent="0.25">
      <c r="A3752" t="str">
        <f ca="1"/>
        <v>Motorcycle</v>
      </c>
      <c r="B3752" s="8">
        <f ca="1"/>
        <v>46707</v>
      </c>
      <c r="C3752" s="107">
        <f ca="1"/>
        <v>12062.04</v>
      </c>
      <c r="D3752" t="str">
        <f ca="1"/>
        <v>Acct  5 - T.Rowe Price</v>
      </c>
    </row>
    <row r="3753" spans="1:4" x14ac:dyDescent="0.25">
      <c r="A3753" t="str">
        <f ca="1"/>
        <v>Paycheck</v>
      </c>
      <c r="B3753" s="8">
        <f ca="1"/>
        <v>46710</v>
      </c>
      <c r="C3753" s="107">
        <f ca="1"/>
        <v>12062.04</v>
      </c>
      <c r="D3753" t="str">
        <f ca="1"/>
        <v>Acct  5 - T.Rowe Price</v>
      </c>
    </row>
    <row r="3754" spans="1:4" x14ac:dyDescent="0.25">
      <c r="A3754" t="str">
        <f ca="1"/>
        <v>Ameritas</v>
      </c>
      <c r="B3754" s="8">
        <f ca="1"/>
        <v>46710</v>
      </c>
      <c r="C3754" s="107">
        <f ca="1"/>
        <v>12062.04</v>
      </c>
      <c r="D3754" t="str">
        <f ca="1"/>
        <v>Acct  5 - T.Rowe Price</v>
      </c>
    </row>
    <row r="3755" spans="1:4" x14ac:dyDescent="0.25">
      <c r="A3755" t="str">
        <f ca="1"/>
        <v>Groceries</v>
      </c>
      <c r="B3755" s="8">
        <f ca="1"/>
        <v>46711</v>
      </c>
      <c r="C3755" s="107">
        <f ca="1"/>
        <v>12062.04</v>
      </c>
      <c r="D3755" t="str">
        <f ca="1"/>
        <v>Acct  5 - T.Rowe Price</v>
      </c>
    </row>
    <row r="3756" spans="1:4" x14ac:dyDescent="0.25">
      <c r="A3756" t="str">
        <f ca="1"/>
        <v>Food &amp; Drinks</v>
      </c>
      <c r="B3756" s="8">
        <f ca="1"/>
        <v>46711</v>
      </c>
      <c r="C3756" s="107">
        <f ca="1"/>
        <v>12062.04</v>
      </c>
      <c r="D3756" t="str">
        <f ca="1"/>
        <v>Acct  5 - T.Rowe Price</v>
      </c>
    </row>
    <row r="3757" spans="1:4" x14ac:dyDescent="0.25">
      <c r="A3757" t="str">
        <f ca="1"/>
        <v>Netflix</v>
      </c>
      <c r="B3757" s="8">
        <f ca="1"/>
        <v>46711</v>
      </c>
      <c r="C3757" s="107">
        <f ca="1"/>
        <v>12062.04</v>
      </c>
      <c r="D3757" t="str">
        <f ca="1"/>
        <v>Acct  5 - T.Rowe Price</v>
      </c>
    </row>
    <row r="3758" spans="1:4" x14ac:dyDescent="0.25">
      <c r="A3758" t="str">
        <f ca="1"/>
        <v>Renters</v>
      </c>
      <c r="B3758" s="8">
        <f ca="1"/>
        <v>46712</v>
      </c>
      <c r="C3758" s="107">
        <f ca="1"/>
        <v>12062.04</v>
      </c>
      <c r="D3758" t="str">
        <f ca="1"/>
        <v>Acct  5 - T.Rowe Price</v>
      </c>
    </row>
    <row r="3759" spans="1:4" x14ac:dyDescent="0.25">
      <c r="A3759" t="str">
        <f ca="1"/>
        <v>Cese Transfer</v>
      </c>
      <c r="B3759" s="8">
        <f ca="1"/>
        <v>46716</v>
      </c>
      <c r="C3759" s="107">
        <f ca="1"/>
        <v>12062.04</v>
      </c>
      <c r="D3759" t="str">
        <f ca="1"/>
        <v>Acct  5 - T.Rowe Price</v>
      </c>
    </row>
    <row r="3760" spans="1:4" x14ac:dyDescent="0.25">
      <c r="A3760" t="str">
        <f ca="1"/>
        <v>Internet</v>
      </c>
      <c r="B3760" s="8">
        <f ca="1"/>
        <v>46717</v>
      </c>
      <c r="C3760" s="107">
        <f ca="1"/>
        <v>12062.04</v>
      </c>
      <c r="D3760" t="str">
        <f ca="1"/>
        <v>Acct  5 - T.Rowe Price</v>
      </c>
    </row>
    <row r="3761" spans="1:4" x14ac:dyDescent="0.25">
      <c r="A3761" t="str">
        <f ca="1"/>
        <v>Windsurf</v>
      </c>
      <c r="B3761" s="8">
        <f ca="1"/>
        <v>46717</v>
      </c>
      <c r="C3761" s="107">
        <f ca="1"/>
        <v>12062.04</v>
      </c>
      <c r="D3761" t="str">
        <f ca="1"/>
        <v>Acct  5 - T.Rowe Price</v>
      </c>
    </row>
    <row r="3762" spans="1:4" x14ac:dyDescent="0.25">
      <c r="A3762" t="str">
        <f ca="1"/>
        <v>Tidal</v>
      </c>
      <c r="B3762" s="8">
        <f ca="1"/>
        <v>46718</v>
      </c>
      <c r="C3762" s="107">
        <f ca="1"/>
        <v>12062.04</v>
      </c>
      <c r="D3762" t="str">
        <f ca="1"/>
        <v>Acct  5 - T.Rowe Price</v>
      </c>
    </row>
    <row r="3763" spans="1:4" x14ac:dyDescent="0.25">
      <c r="A3763" t="str">
        <f ca="1"/>
        <v>Costco Citi</v>
      </c>
      <c r="B3763" s="8">
        <f ca="1"/>
        <v>46719</v>
      </c>
      <c r="C3763" s="107">
        <f ca="1"/>
        <v>12062.04</v>
      </c>
      <c r="D3763" t="str">
        <f ca="1"/>
        <v>Acct  5 - T.Rowe Price</v>
      </c>
    </row>
    <row r="3764" spans="1:4" x14ac:dyDescent="0.25">
      <c r="A3764" t="str">
        <f ca="1"/>
        <v>Kulo Transfer</v>
      </c>
      <c r="B3764" s="8">
        <f ca="1"/>
        <v>46719</v>
      </c>
      <c r="C3764" s="107">
        <f ca="1"/>
        <v>12062.04</v>
      </c>
      <c r="D3764" t="str">
        <f ca="1"/>
        <v>Acct  5 - T.Rowe Price</v>
      </c>
    </row>
    <row r="3765" spans="1:4" x14ac:dyDescent="0.25">
      <c r="A3765" t="str">
        <f ca="1"/>
        <v>Kulo SDGE</v>
      </c>
      <c r="B3765" s="8">
        <f ca="1"/>
        <v>46719</v>
      </c>
      <c r="C3765" s="107">
        <f ca="1"/>
        <v>12062.04</v>
      </c>
      <c r="D3765" t="str">
        <f ca="1"/>
        <v>Acct  5 - T.Rowe Price</v>
      </c>
    </row>
    <row r="3766" spans="1:4" x14ac:dyDescent="0.25">
      <c r="A3766" t="str">
        <f ca="1"/>
        <v>SDGE</v>
      </c>
      <c r="B3766" s="8">
        <f ca="1"/>
        <v>46719</v>
      </c>
      <c r="C3766" s="107">
        <f ca="1"/>
        <v>12062.04</v>
      </c>
      <c r="D3766" t="str">
        <f ca="1"/>
        <v>Acct  5 - T.Rowe Price</v>
      </c>
    </row>
    <row r="3767" spans="1:4" x14ac:dyDescent="0.25">
      <c r="A3767" t="str">
        <f ca="1"/>
        <v>Prime Ad-Free</v>
      </c>
      <c r="B3767" s="8">
        <f ca="1"/>
        <v>46719</v>
      </c>
      <c r="C3767" s="107">
        <f ca="1"/>
        <v>12062.04</v>
      </c>
      <c r="D3767" t="str">
        <f ca="1"/>
        <v>Acct  5 - T.Rowe Price</v>
      </c>
    </row>
    <row r="3768" spans="1:4" x14ac:dyDescent="0.25">
      <c r="A3768" t="str">
        <f ca="1"/>
        <v>Disability</v>
      </c>
      <c r="B3768" s="8">
        <f ca="1"/>
        <v>46722</v>
      </c>
      <c r="C3768" s="107">
        <f ca="1"/>
        <v>12062.04</v>
      </c>
      <c r="D3768" t="str">
        <f ca="1"/>
        <v>Acct  5 - T.Rowe Price</v>
      </c>
    </row>
    <row r="3769" spans="1:4" x14ac:dyDescent="0.25">
      <c r="A3769" t="str">
        <f ca="1"/>
        <v>Kulo Rent</v>
      </c>
      <c r="B3769" s="8">
        <f ca="1"/>
        <v>46722</v>
      </c>
      <c r="C3769" s="107">
        <f ca="1"/>
        <v>12062.04</v>
      </c>
      <c r="D3769" t="str">
        <f ca="1"/>
        <v>Acct  5 - T.Rowe Price</v>
      </c>
    </row>
    <row r="3770" spans="1:4" x14ac:dyDescent="0.25">
      <c r="A3770" t="str">
        <f ca="1"/>
        <v>Rent</v>
      </c>
      <c r="B3770" s="8">
        <f ca="1"/>
        <v>46722</v>
      </c>
      <c r="C3770" s="107">
        <f ca="1"/>
        <v>12062.04</v>
      </c>
      <c r="D3770" t="str">
        <f ca="1"/>
        <v>Acct  5 - T.Rowe Price</v>
      </c>
    </row>
    <row r="3771" spans="1:4" x14ac:dyDescent="0.25">
      <c r="A3771" t="str">
        <f ca="1"/>
        <v>Paycheck</v>
      </c>
      <c r="B3771" s="8">
        <f ca="1"/>
        <v>46724</v>
      </c>
      <c r="C3771" s="107">
        <f ca="1"/>
        <v>12062.04</v>
      </c>
      <c r="D3771" t="str">
        <f ca="1"/>
        <v>Acct  5 - T.Rowe Price</v>
      </c>
    </row>
    <row r="3772" spans="1:4" x14ac:dyDescent="0.25">
      <c r="A3772" t="str">
        <f ca="1"/>
        <v>Ameritas</v>
      </c>
      <c r="B3772" s="8">
        <f ca="1"/>
        <v>46724</v>
      </c>
      <c r="C3772" s="107">
        <f ca="1"/>
        <v>12062.04</v>
      </c>
      <c r="D3772" t="str">
        <f ca="1"/>
        <v>Acct  5 - T.Rowe Price</v>
      </c>
    </row>
    <row r="3773" spans="1:4" x14ac:dyDescent="0.25">
      <c r="A3773" t="str">
        <f ca="1"/>
        <v>Visa Platinum</v>
      </c>
      <c r="B3773" s="8">
        <f ca="1"/>
        <v>46724</v>
      </c>
      <c r="C3773" s="107">
        <f ca="1"/>
        <v>12062.04</v>
      </c>
      <c r="D3773" t="str">
        <f ca="1"/>
        <v>Acct  5 - T.Rowe Price</v>
      </c>
    </row>
    <row r="3774" spans="1:4" x14ac:dyDescent="0.25">
      <c r="A3774" t="str">
        <f ca="1"/>
        <v>Groceries</v>
      </c>
      <c r="B3774" s="8">
        <f ca="1"/>
        <v>46725</v>
      </c>
      <c r="C3774" s="107">
        <f ca="1"/>
        <v>12062.04</v>
      </c>
      <c r="D3774" t="str">
        <f ca="1"/>
        <v>Acct  5 - T.Rowe Price</v>
      </c>
    </row>
    <row r="3775" spans="1:4" x14ac:dyDescent="0.25">
      <c r="A3775" t="str">
        <f ca="1"/>
        <v>Food &amp; Drinks</v>
      </c>
      <c r="B3775" s="8">
        <f ca="1"/>
        <v>46725</v>
      </c>
      <c r="C3775" s="107">
        <f ca="1"/>
        <v>12062.04</v>
      </c>
      <c r="D3775" t="str">
        <f ca="1"/>
        <v>Acct  5 - T.Rowe Price</v>
      </c>
    </row>
    <row r="3776" spans="1:4" x14ac:dyDescent="0.25">
      <c r="A3776" t="str">
        <f ca="1"/>
        <v>Kulo Internet</v>
      </c>
      <c r="B3776" s="8">
        <f ca="1"/>
        <v>46726</v>
      </c>
      <c r="C3776" s="107">
        <f ca="1"/>
        <v>12062.04</v>
      </c>
      <c r="D3776" t="str">
        <f ca="1"/>
        <v>Acct  5 - T.Rowe Price</v>
      </c>
    </row>
    <row r="3777" spans="1:4" x14ac:dyDescent="0.25">
      <c r="A3777" t="str">
        <f ca="1"/>
        <v>Cese Phone</v>
      </c>
      <c r="B3777" s="8">
        <f ca="1"/>
        <v>46726</v>
      </c>
      <c r="C3777" s="107">
        <f ca="1"/>
        <v>12062.04</v>
      </c>
      <c r="D3777" t="str">
        <f ca="1"/>
        <v>Acct  5 - T.Rowe Price</v>
      </c>
    </row>
    <row r="3778" spans="1:4" x14ac:dyDescent="0.25">
      <c r="A3778" t="str">
        <f ca="1"/>
        <v>Phone</v>
      </c>
      <c r="B3778" s="8">
        <f ca="1"/>
        <v>46726</v>
      </c>
      <c r="C3778" s="107">
        <f ca="1"/>
        <v>12062.04</v>
      </c>
      <c r="D3778" t="str">
        <f ca="1"/>
        <v>Acct  5 - T.Rowe Price</v>
      </c>
    </row>
    <row r="3779" spans="1:4" x14ac:dyDescent="0.25">
      <c r="A3779" t="str">
        <f ca="1"/>
        <v>Sony</v>
      </c>
      <c r="B3779" s="8">
        <f ca="1"/>
        <v>46729</v>
      </c>
      <c r="C3779" s="107">
        <f ca="1"/>
        <v>12062.04</v>
      </c>
      <c r="D3779" t="str">
        <f ca="1"/>
        <v>Acct  5 - T.Rowe Price</v>
      </c>
    </row>
    <row r="3780" spans="1:4" x14ac:dyDescent="0.25">
      <c r="A3780" t="str">
        <f ca="1"/>
        <v>Phone Insurance</v>
      </c>
      <c r="B3780" s="8">
        <f ca="1"/>
        <v>46729</v>
      </c>
      <c r="C3780" s="107">
        <f ca="1"/>
        <v>12062.04</v>
      </c>
      <c r="D3780" t="str">
        <f ca="1"/>
        <v>Acct  5 - T.Rowe Price</v>
      </c>
    </row>
    <row r="3781" spans="1:4" x14ac:dyDescent="0.25">
      <c r="A3781" t="str">
        <f ca="1"/>
        <v>Amazon</v>
      </c>
      <c r="B3781" s="8">
        <f ca="1"/>
        <v>46730</v>
      </c>
      <c r="C3781" s="107">
        <f ca="1"/>
        <v>12062.04</v>
      </c>
      <c r="D3781" t="str">
        <f ca="1"/>
        <v>Acct  5 - T.Rowe Price</v>
      </c>
    </row>
    <row r="3782" spans="1:4" x14ac:dyDescent="0.25">
      <c r="A3782" t="str">
        <f ca="1"/>
        <v>Viso Go</v>
      </c>
      <c r="B3782" s="8">
        <f ca="1"/>
        <v>46732</v>
      </c>
      <c r="C3782" s="107">
        <f ca="1"/>
        <v>12062.04</v>
      </c>
      <c r="D3782" t="str">
        <f ca="1"/>
        <v>Acct  5 - T.Rowe Price</v>
      </c>
    </row>
    <row r="3783" spans="1:4" x14ac:dyDescent="0.25">
      <c r="A3783" t="str">
        <f ca="1"/>
        <v>Motorcycle</v>
      </c>
      <c r="B3783" s="8">
        <f ca="1"/>
        <v>46737</v>
      </c>
      <c r="C3783" s="107">
        <f ca="1"/>
        <v>12062.04</v>
      </c>
      <c r="D3783" t="str">
        <f ca="1"/>
        <v>Acct  5 - T.Rowe Price</v>
      </c>
    </row>
    <row r="3784" spans="1:4" x14ac:dyDescent="0.25">
      <c r="A3784" t="str">
        <f ca="1"/>
        <v>Paycheck</v>
      </c>
      <c r="B3784" s="8">
        <f ca="1"/>
        <v>46738</v>
      </c>
      <c r="C3784" s="107">
        <f ca="1"/>
        <v>12062.04</v>
      </c>
      <c r="D3784" t="str">
        <f ca="1"/>
        <v>Acct  5 - T.Rowe Price</v>
      </c>
    </row>
    <row r="3785" spans="1:4" x14ac:dyDescent="0.25">
      <c r="A3785" t="str">
        <f ca="1"/>
        <v>Ameritas</v>
      </c>
      <c r="B3785" s="8">
        <f ca="1"/>
        <v>46738</v>
      </c>
      <c r="C3785" s="107">
        <f ca="1"/>
        <v>12062.04</v>
      </c>
      <c r="D3785" t="str">
        <f ca="1"/>
        <v>Acct  5 - T.Rowe Price</v>
      </c>
    </row>
    <row r="3786" spans="1:4" x14ac:dyDescent="0.25">
      <c r="A3786" t="str">
        <f ca="1"/>
        <v>Groceries</v>
      </c>
      <c r="B3786" s="8">
        <f ca="1"/>
        <v>46739</v>
      </c>
      <c r="C3786" s="107">
        <f ca="1"/>
        <v>12062.04</v>
      </c>
      <c r="D3786" t="str">
        <f ca="1"/>
        <v>Acct  5 - T.Rowe Price</v>
      </c>
    </row>
    <row r="3787" spans="1:4" x14ac:dyDescent="0.25">
      <c r="A3787" t="str">
        <f ca="1"/>
        <v>Food &amp; Drinks</v>
      </c>
      <c r="B3787" s="8">
        <f ca="1"/>
        <v>46739</v>
      </c>
      <c r="C3787" s="107">
        <f ca="1"/>
        <v>12062.04</v>
      </c>
      <c r="D3787" t="str">
        <f ca="1"/>
        <v>Acct  5 - T.Rowe Price</v>
      </c>
    </row>
    <row r="3788" spans="1:4" x14ac:dyDescent="0.25">
      <c r="A3788" t="str">
        <f ca="1"/>
        <v>Netflix</v>
      </c>
      <c r="B3788" s="8">
        <f ca="1"/>
        <v>46741</v>
      </c>
      <c r="C3788" s="107">
        <f ca="1"/>
        <v>12062.04</v>
      </c>
      <c r="D3788" t="str">
        <f ca="1"/>
        <v>Acct  5 - T.Rowe Price</v>
      </c>
    </row>
    <row r="3789" spans="1:4" x14ac:dyDescent="0.25">
      <c r="A3789" t="str">
        <f ca="1"/>
        <v>Renters</v>
      </c>
      <c r="B3789" s="8">
        <f ca="1"/>
        <v>46742</v>
      </c>
      <c r="C3789" s="107">
        <f ca="1"/>
        <v>12062.04</v>
      </c>
      <c r="D3789" t="str">
        <f ca="1"/>
        <v>Acct  5 - T.Rowe Price</v>
      </c>
    </row>
    <row r="3790" spans="1:4" x14ac:dyDescent="0.25">
      <c r="A3790" t="str">
        <f ca="1"/>
        <v>Sniffies</v>
      </c>
      <c r="B3790" s="8">
        <f ca="1"/>
        <v>46742</v>
      </c>
      <c r="C3790" s="107">
        <f ca="1"/>
        <v>12062.04</v>
      </c>
      <c r="D3790" t="str">
        <f ca="1"/>
        <v>Acct  5 - T.Rowe Price</v>
      </c>
    </row>
    <row r="3791" spans="1:4" x14ac:dyDescent="0.25">
      <c r="A3791" t="str">
        <f ca="1"/>
        <v>Cese Transfer</v>
      </c>
      <c r="B3791" s="8">
        <f ca="1"/>
        <v>46746</v>
      </c>
      <c r="C3791" s="107">
        <f ca="1"/>
        <v>12062.04</v>
      </c>
      <c r="D3791" t="str">
        <f ca="1"/>
        <v>Acct  5 - T.Rowe Price</v>
      </c>
    </row>
    <row r="3792" spans="1:4" x14ac:dyDescent="0.25">
      <c r="A3792" t="str">
        <f ca="1"/>
        <v>Internet</v>
      </c>
      <c r="B3792" s="8">
        <f ca="1"/>
        <v>46747</v>
      </c>
      <c r="C3792" s="107">
        <f ca="1"/>
        <v>12062.04</v>
      </c>
      <c r="D3792" t="str">
        <f ca="1"/>
        <v>Acct  5 - T.Rowe Price</v>
      </c>
    </row>
    <row r="3793" spans="1:4" x14ac:dyDescent="0.25">
      <c r="A3793" t="str">
        <f ca="1"/>
        <v>Windsurf</v>
      </c>
      <c r="B3793" s="8">
        <f ca="1"/>
        <v>46747</v>
      </c>
      <c r="C3793" s="107">
        <f ca="1"/>
        <v>12062.04</v>
      </c>
      <c r="D3793" t="str">
        <f ca="1"/>
        <v>Acct  5 - T.Rowe Price</v>
      </c>
    </row>
    <row r="3794" spans="1:4" x14ac:dyDescent="0.25">
      <c r="A3794" t="str">
        <f ca="1"/>
        <v>Tidal</v>
      </c>
      <c r="B3794" s="8">
        <f ca="1"/>
        <v>46748</v>
      </c>
      <c r="C3794" s="107">
        <f ca="1"/>
        <v>12062.04</v>
      </c>
      <c r="D3794" t="str">
        <f ca="1"/>
        <v>Acct  5 - T.Rowe Price</v>
      </c>
    </row>
    <row r="3795" spans="1:4" x14ac:dyDescent="0.25">
      <c r="A3795" t="str">
        <f ca="1"/>
        <v>Costco Citi</v>
      </c>
      <c r="B3795" s="8">
        <f ca="1"/>
        <v>46749</v>
      </c>
      <c r="C3795" s="107">
        <f ca="1"/>
        <v>12062.04</v>
      </c>
      <c r="D3795" t="str">
        <f ca="1"/>
        <v>Acct  5 - T.Rowe Price</v>
      </c>
    </row>
    <row r="3796" spans="1:4" x14ac:dyDescent="0.25">
      <c r="A3796" t="str">
        <f ca="1"/>
        <v>Kulo Transfer</v>
      </c>
      <c r="B3796" s="8">
        <f ca="1"/>
        <v>46749</v>
      </c>
      <c r="C3796" s="107">
        <f ca="1"/>
        <v>12062.04</v>
      </c>
      <c r="D3796" t="str">
        <f ca="1"/>
        <v>Acct  5 - T.Rowe Price</v>
      </c>
    </row>
    <row r="3797" spans="1:4" x14ac:dyDescent="0.25">
      <c r="A3797" t="str">
        <f ca="1"/>
        <v>Kulo SDGE</v>
      </c>
      <c r="B3797" s="8">
        <f ca="1"/>
        <v>46749</v>
      </c>
      <c r="C3797" s="107">
        <f ca="1"/>
        <v>12062.04</v>
      </c>
      <c r="D3797" t="str">
        <f ca="1"/>
        <v>Acct  5 - T.Rowe Price</v>
      </c>
    </row>
    <row r="3798" spans="1:4" x14ac:dyDescent="0.25">
      <c r="A3798" t="str">
        <f ca="1"/>
        <v>SDGE</v>
      </c>
      <c r="B3798" s="8">
        <f ca="1"/>
        <v>46749</v>
      </c>
      <c r="C3798" s="107">
        <f ca="1"/>
        <v>12062.04</v>
      </c>
      <c r="D3798" t="str">
        <f ca="1"/>
        <v>Acct  5 - T.Rowe Price</v>
      </c>
    </row>
    <row r="3799" spans="1:4" x14ac:dyDescent="0.25">
      <c r="A3799" t="str">
        <f ca="1"/>
        <v>Prime Ad-Free</v>
      </c>
      <c r="B3799" s="8">
        <f ca="1"/>
        <v>46749</v>
      </c>
      <c r="C3799" s="107">
        <f ca="1"/>
        <v>12062.04</v>
      </c>
      <c r="D3799" t="str">
        <f ca="1"/>
        <v>Acct  5 - T.Rowe Price</v>
      </c>
    </row>
    <row r="3800" spans="1:4" x14ac:dyDescent="0.25">
      <c r="A3800" t="str">
        <f ca="1"/>
        <v>Paycheck</v>
      </c>
      <c r="B3800" s="8">
        <f ca="1"/>
        <v>46752</v>
      </c>
      <c r="C3800" s="107">
        <f ca="1"/>
        <v>12062.04</v>
      </c>
      <c r="D3800" t="str">
        <f ca="1"/>
        <v>Acct  5 - T.Rowe Price</v>
      </c>
    </row>
    <row r="3801" spans="1:4" x14ac:dyDescent="0.25">
      <c r="A3801" t="str">
        <f ca="1"/>
        <v>Ameritas</v>
      </c>
      <c r="B3801" s="8">
        <f ca="1"/>
        <v>46752</v>
      </c>
      <c r="C3801" s="107">
        <f ca="1"/>
        <v>12062.04</v>
      </c>
      <c r="D3801" t="str">
        <f ca="1"/>
        <v>Acct  5 - T.Rowe Price</v>
      </c>
    </row>
    <row r="3802" spans="1:4" x14ac:dyDescent="0.25">
      <c r="A3802" t="str">
        <f ca="1"/>
        <v>Disability</v>
      </c>
      <c r="B3802" s="8">
        <f ca="1"/>
        <v>46753</v>
      </c>
      <c r="C3802" s="107">
        <f ca="1"/>
        <v>12062.04</v>
      </c>
      <c r="D3802" t="str">
        <f ca="1"/>
        <v>Acct  5 - T.Rowe Price</v>
      </c>
    </row>
    <row r="3803" spans="1:4" x14ac:dyDescent="0.25">
      <c r="A3803" t="str">
        <f ca="1"/>
        <v>Kulo Rent</v>
      </c>
      <c r="B3803" s="8">
        <f ca="1"/>
        <v>46753</v>
      </c>
      <c r="C3803" s="107">
        <f ca="1"/>
        <v>12062.04</v>
      </c>
      <c r="D3803" t="str">
        <f ca="1"/>
        <v>Acct  5 - T.Rowe Price</v>
      </c>
    </row>
    <row r="3804" spans="1:4" x14ac:dyDescent="0.25">
      <c r="A3804" t="str">
        <f ca="1"/>
        <v>Rent</v>
      </c>
      <c r="B3804" s="8">
        <f ca="1"/>
        <v>46753</v>
      </c>
      <c r="C3804" s="107">
        <f ca="1"/>
        <v>12062.04</v>
      </c>
      <c r="D3804" t="str">
        <f ca="1"/>
        <v>Acct  5 - T.Rowe Price</v>
      </c>
    </row>
    <row r="3805" spans="1:4" x14ac:dyDescent="0.25">
      <c r="A3805" t="str">
        <f ca="1"/>
        <v>Groceries</v>
      </c>
      <c r="B3805" s="8">
        <f ca="1"/>
        <v>46753</v>
      </c>
      <c r="C3805" s="107">
        <f ca="1"/>
        <v>12062.04</v>
      </c>
      <c r="D3805" t="str">
        <f ca="1"/>
        <v>Acct  5 - T.Rowe Price</v>
      </c>
    </row>
    <row r="3806" spans="1:4" x14ac:dyDescent="0.25">
      <c r="A3806" t="str">
        <f ca="1"/>
        <v>Food &amp; Drinks</v>
      </c>
      <c r="B3806" s="8">
        <f ca="1"/>
        <v>46753</v>
      </c>
      <c r="C3806" s="107">
        <f ca="1"/>
        <v>12062.04</v>
      </c>
      <c r="D3806" t="str">
        <f ca="1"/>
        <v>Acct  5 - T.Rowe Price</v>
      </c>
    </row>
    <row r="3807" spans="1:4" x14ac:dyDescent="0.25">
      <c r="A3807" t="str">
        <f ca="1"/>
        <v>Visa Platinum</v>
      </c>
      <c r="B3807" s="8">
        <f ca="1"/>
        <v>46755</v>
      </c>
      <c r="C3807" s="107">
        <f ca="1"/>
        <v>12062.04</v>
      </c>
      <c r="D3807" t="str">
        <f ca="1"/>
        <v>Acct  5 - T.Rowe Price</v>
      </c>
    </row>
    <row r="3808" spans="1:4" x14ac:dyDescent="0.25">
      <c r="A3808" t="str">
        <f ca="1"/>
        <v>Kulo Internet</v>
      </c>
      <c r="B3808" s="8">
        <f ca="1"/>
        <v>46757</v>
      </c>
      <c r="C3808" s="107">
        <f ca="1"/>
        <v>12062.04</v>
      </c>
      <c r="D3808" t="str">
        <f ca="1"/>
        <v>Acct  5 - T.Rowe Price</v>
      </c>
    </row>
    <row r="3809" spans="1:4" x14ac:dyDescent="0.25">
      <c r="A3809" t="str">
        <f ca="1"/>
        <v>Cese Phone</v>
      </c>
      <c r="B3809" s="8">
        <f ca="1"/>
        <v>46757</v>
      </c>
      <c r="C3809" s="107">
        <f ca="1"/>
        <v>12062.04</v>
      </c>
      <c r="D3809" t="str">
        <f ca="1"/>
        <v>Acct  5 - T.Rowe Price</v>
      </c>
    </row>
    <row r="3810" spans="1:4" x14ac:dyDescent="0.25">
      <c r="A3810" t="str">
        <f ca="1"/>
        <v>Phone</v>
      </c>
      <c r="B3810" s="8">
        <f ca="1"/>
        <v>46757</v>
      </c>
      <c r="C3810" s="107">
        <f ca="1"/>
        <v>12062.04</v>
      </c>
      <c r="D3810" t="str">
        <f ca="1"/>
        <v>Acct  5 - T.Rowe Price</v>
      </c>
    </row>
    <row r="3811" spans="1:4" x14ac:dyDescent="0.25">
      <c r="A3811" t="str">
        <f ca="1"/>
        <v>Sony</v>
      </c>
      <c r="B3811" s="8">
        <f ca="1"/>
        <v>46760</v>
      </c>
      <c r="C3811" s="107">
        <f ca="1"/>
        <v>12062.04</v>
      </c>
      <c r="D3811" t="str">
        <f ca="1"/>
        <v>Acct  5 - T.Rowe Price</v>
      </c>
    </row>
    <row r="3812" spans="1:4" x14ac:dyDescent="0.25">
      <c r="A3812" t="str">
        <f ca="1"/>
        <v>Phone Insurance</v>
      </c>
      <c r="B3812" s="8">
        <f ca="1"/>
        <v>46760</v>
      </c>
      <c r="C3812" s="107">
        <f ca="1"/>
        <v>12062.04</v>
      </c>
      <c r="D3812" t="str">
        <f ca="1"/>
        <v>Acct  5 - T.Rowe Price</v>
      </c>
    </row>
    <row r="3813" spans="1:4" x14ac:dyDescent="0.25">
      <c r="A3813" t="str">
        <f ca="1"/>
        <v>Amazon</v>
      </c>
      <c r="B3813" s="8">
        <f ca="1"/>
        <v>46761</v>
      </c>
      <c r="C3813" s="107">
        <f ca="1"/>
        <v>12062.04</v>
      </c>
      <c r="D3813" t="str">
        <f ca="1"/>
        <v>Acct  5 - T.Rowe Price</v>
      </c>
    </row>
    <row r="3814" spans="1:4" x14ac:dyDescent="0.25">
      <c r="A3814" t="str">
        <f ca="1"/>
        <v>Viso Go</v>
      </c>
      <c r="B3814" s="8">
        <f ca="1"/>
        <v>46763</v>
      </c>
      <c r="C3814" s="107">
        <f ca="1"/>
        <v>12062.04</v>
      </c>
      <c r="D3814" t="str">
        <f ca="1"/>
        <v>Acct  5 - T.Rowe Price</v>
      </c>
    </row>
    <row r="3815" spans="1:4" x14ac:dyDescent="0.25">
      <c r="A3815" t="str">
        <f ca="1"/>
        <v>Paycheck</v>
      </c>
      <c r="B3815" s="8">
        <f ca="1"/>
        <v>46766</v>
      </c>
      <c r="C3815" s="107">
        <f ca="1"/>
        <v>12062.04</v>
      </c>
      <c r="D3815" t="str">
        <f ca="1"/>
        <v>Acct  5 - T.Rowe Price</v>
      </c>
    </row>
    <row r="3816" spans="1:4" x14ac:dyDescent="0.25">
      <c r="A3816" t="str">
        <f ca="1"/>
        <v>Ameritas</v>
      </c>
      <c r="B3816" s="8">
        <f ca="1"/>
        <v>46766</v>
      </c>
      <c r="C3816" s="107">
        <f ca="1"/>
        <v>12062.04</v>
      </c>
      <c r="D3816" t="str">
        <f ca="1"/>
        <v>Acct  5 - T.Rowe Price</v>
      </c>
    </row>
    <row r="3817" spans="1:4" x14ac:dyDescent="0.25">
      <c r="A3817" t="str">
        <f ca="1"/>
        <v>Groceries</v>
      </c>
      <c r="B3817" s="8">
        <f ca="1"/>
        <v>46767</v>
      </c>
      <c r="C3817" s="107">
        <f ca="1"/>
        <v>12062.04</v>
      </c>
      <c r="D3817" t="str">
        <f ca="1"/>
        <v>Acct  5 - T.Rowe Price</v>
      </c>
    </row>
    <row r="3818" spans="1:4" x14ac:dyDescent="0.25">
      <c r="A3818" t="str">
        <f ca="1"/>
        <v>Food &amp; Drinks</v>
      </c>
      <c r="B3818" s="8">
        <f ca="1"/>
        <v>46767</v>
      </c>
      <c r="C3818" s="107">
        <f ca="1"/>
        <v>12062.04</v>
      </c>
      <c r="D3818" t="str">
        <f ca="1"/>
        <v>Acct  5 - T.Rowe Price</v>
      </c>
    </row>
    <row r="3819" spans="1:4" x14ac:dyDescent="0.25">
      <c r="A3819" t="str">
        <f ca="1"/>
        <v>Motorcycle</v>
      </c>
      <c r="B3819" s="8">
        <f ca="1"/>
        <v>46768</v>
      </c>
      <c r="C3819" s="107">
        <f ca="1"/>
        <v>12062.04</v>
      </c>
      <c r="D3819" t="str">
        <f ca="1"/>
        <v>Acct  5 - T.Rowe Price</v>
      </c>
    </row>
    <row r="3820" spans="1:4" x14ac:dyDescent="0.25">
      <c r="A3820" t="str">
        <f ca="1"/>
        <v>Netflix</v>
      </c>
      <c r="B3820" s="8">
        <f ca="1"/>
        <v>46772</v>
      </c>
      <c r="C3820" s="107">
        <f ca="1"/>
        <v>12062.04</v>
      </c>
      <c r="D3820" t="str">
        <f ca="1"/>
        <v>Acct  5 - T.Rowe Price</v>
      </c>
    </row>
    <row r="3821" spans="1:4" x14ac:dyDescent="0.25">
      <c r="A3821" t="str">
        <f ca="1"/>
        <v>Renters</v>
      </c>
      <c r="B3821" s="8">
        <f ca="1"/>
        <v>46773</v>
      </c>
      <c r="C3821" s="107">
        <f ca="1"/>
        <v>12062.04</v>
      </c>
      <c r="D3821" t="str">
        <f ca="1"/>
        <v>Acct  5 - T.Rowe Price</v>
      </c>
    </row>
    <row r="3822" spans="1:4" x14ac:dyDescent="0.25">
      <c r="A3822" t="str">
        <f ca="1"/>
        <v>Cese Transfer</v>
      </c>
      <c r="B3822" s="8">
        <f ca="1"/>
        <v>46777</v>
      </c>
      <c r="C3822" s="107">
        <f ca="1"/>
        <v>12062.04</v>
      </c>
      <c r="D3822" t="str">
        <f ca="1"/>
        <v>Acct  5 - T.Rowe Price</v>
      </c>
    </row>
    <row r="3823" spans="1:4" x14ac:dyDescent="0.25">
      <c r="A3823" t="str">
        <f ca="1"/>
        <v>Internet</v>
      </c>
      <c r="B3823" s="8">
        <f ca="1"/>
        <v>46778</v>
      </c>
      <c r="C3823" s="107">
        <f ca="1"/>
        <v>12062.04</v>
      </c>
      <c r="D3823" t="str">
        <f ca="1"/>
        <v>Acct  5 - T.Rowe Price</v>
      </c>
    </row>
    <row r="3824" spans="1:4" x14ac:dyDescent="0.25">
      <c r="A3824" t="str">
        <f ca="1"/>
        <v>Windsurf</v>
      </c>
      <c r="B3824" s="8">
        <f ca="1"/>
        <v>46778</v>
      </c>
      <c r="C3824" s="107">
        <f ca="1"/>
        <v>12062.04</v>
      </c>
      <c r="D3824" t="str">
        <f ca="1"/>
        <v>Acct  5 - T.Rowe Price</v>
      </c>
    </row>
    <row r="3825" spans="1:4" x14ac:dyDescent="0.25">
      <c r="A3825" t="str">
        <f ca="1"/>
        <v>Tidal</v>
      </c>
      <c r="B3825" s="8">
        <f ca="1"/>
        <v>46779</v>
      </c>
      <c r="C3825" s="107">
        <f ca="1"/>
        <v>12062.04</v>
      </c>
      <c r="D3825" t="str">
        <f ca="1"/>
        <v>Acct  5 - T.Rowe Price</v>
      </c>
    </row>
    <row r="3826" spans="1:4" x14ac:dyDescent="0.25">
      <c r="A3826" t="str">
        <f ca="1"/>
        <v>Paycheck</v>
      </c>
      <c r="B3826" s="8">
        <f ca="1"/>
        <v>46780</v>
      </c>
      <c r="C3826" s="107">
        <f ca="1"/>
        <v>12062.04</v>
      </c>
      <c r="D3826" t="str">
        <f ca="1"/>
        <v>Acct  5 - T.Rowe Price</v>
      </c>
    </row>
    <row r="3827" spans="1:4" x14ac:dyDescent="0.25">
      <c r="A3827" t="str">
        <f ca="1"/>
        <v>Ameritas</v>
      </c>
      <c r="B3827" s="8">
        <f ca="1"/>
        <v>46780</v>
      </c>
      <c r="C3827" s="107">
        <f ca="1"/>
        <v>12062.04</v>
      </c>
      <c r="D3827" t="str">
        <f ca="1"/>
        <v>Acct  5 - T.Rowe Price</v>
      </c>
    </row>
    <row r="3828" spans="1:4" x14ac:dyDescent="0.25">
      <c r="A3828" t="str">
        <f ca="1"/>
        <v>Costco Citi</v>
      </c>
      <c r="B3828" s="8">
        <f ca="1"/>
        <v>46780</v>
      </c>
      <c r="C3828" s="107">
        <f ca="1"/>
        <v>12062.04</v>
      </c>
      <c r="D3828" t="str">
        <f ca="1"/>
        <v>Acct  5 - T.Rowe Price</v>
      </c>
    </row>
    <row r="3829" spans="1:4" x14ac:dyDescent="0.25">
      <c r="A3829" t="str">
        <f ca="1"/>
        <v>Kulo Transfer</v>
      </c>
      <c r="B3829" s="8">
        <f ca="1"/>
        <v>46780</v>
      </c>
      <c r="C3829" s="107">
        <f ca="1"/>
        <v>12062.04</v>
      </c>
      <c r="D3829" t="str">
        <f ca="1"/>
        <v>Acct  5 - T.Rowe Price</v>
      </c>
    </row>
    <row r="3830" spans="1:4" x14ac:dyDescent="0.25">
      <c r="A3830" t="str">
        <f ca="1"/>
        <v>Kulo SDGE</v>
      </c>
      <c r="B3830" s="8">
        <f ca="1"/>
        <v>46780</v>
      </c>
      <c r="C3830" s="107">
        <f ca="1"/>
        <v>12062.04</v>
      </c>
      <c r="D3830" t="str">
        <f ca="1"/>
        <v>Acct  5 - T.Rowe Price</v>
      </c>
    </row>
    <row r="3831" spans="1:4" x14ac:dyDescent="0.25">
      <c r="A3831" t="str">
        <f ca="1"/>
        <v>SDGE</v>
      </c>
      <c r="B3831" s="8">
        <f ca="1"/>
        <v>46780</v>
      </c>
      <c r="C3831" s="107">
        <f ca="1"/>
        <v>12062.04</v>
      </c>
      <c r="D3831" t="str">
        <f ca="1"/>
        <v>Acct  5 - T.Rowe Price</v>
      </c>
    </row>
    <row r="3832" spans="1:4" x14ac:dyDescent="0.25">
      <c r="A3832" t="str">
        <f ca="1"/>
        <v>Prime Ad-Free</v>
      </c>
      <c r="B3832" s="8">
        <f ca="1"/>
        <v>46780</v>
      </c>
      <c r="C3832" s="107">
        <f ca="1"/>
        <v>12062.04</v>
      </c>
      <c r="D3832" t="str">
        <f ca="1"/>
        <v>Acct  5 - T.Rowe Price</v>
      </c>
    </row>
    <row r="3833" spans="1:4" x14ac:dyDescent="0.25">
      <c r="A3833" t="str">
        <f ca="1"/>
        <v>Groceries</v>
      </c>
      <c r="B3833" s="8">
        <f ca="1"/>
        <v>46781</v>
      </c>
      <c r="C3833" s="107">
        <f ca="1"/>
        <v>12062.04</v>
      </c>
      <c r="D3833" t="str">
        <f ca="1"/>
        <v>Acct  5 - T.Rowe Price</v>
      </c>
    </row>
    <row r="3834" spans="1:4" x14ac:dyDescent="0.25">
      <c r="A3834" t="str">
        <f ca="1"/>
        <v>Food &amp; Drinks</v>
      </c>
      <c r="B3834" s="8">
        <f ca="1"/>
        <v>46781</v>
      </c>
      <c r="C3834" s="107">
        <f ca="1"/>
        <v>12062.04</v>
      </c>
      <c r="D3834" t="str">
        <f ca="1"/>
        <v>Acct  5 - T.Rowe Price</v>
      </c>
    </row>
    <row r="3835" spans="1:4" x14ac:dyDescent="0.25">
      <c r="A3835" t="str">
        <f ca="1"/>
        <v>Disability</v>
      </c>
      <c r="B3835" s="8">
        <f ca="1"/>
        <v>46784</v>
      </c>
      <c r="C3835" s="107">
        <f ca="1"/>
        <v>12062.04</v>
      </c>
      <c r="D3835" t="str">
        <f ca="1"/>
        <v>Acct  5 - T.Rowe Price</v>
      </c>
    </row>
    <row r="3836" spans="1:4" x14ac:dyDescent="0.25">
      <c r="A3836" t="str">
        <f ca="1"/>
        <v>Kulo Rent</v>
      </c>
      <c r="B3836" s="8">
        <f ca="1"/>
        <v>46784</v>
      </c>
      <c r="C3836" s="107">
        <f ca="1"/>
        <v>12062.04</v>
      </c>
      <c r="D3836" t="str">
        <f ca="1"/>
        <v>Acct  5 - T.Rowe Price</v>
      </c>
    </row>
    <row r="3837" spans="1:4" x14ac:dyDescent="0.25">
      <c r="A3837" t="str">
        <f ca="1"/>
        <v>Rent</v>
      </c>
      <c r="B3837" s="8">
        <f ca="1"/>
        <v>46784</v>
      </c>
      <c r="C3837" s="107">
        <f ca="1"/>
        <v>12062.04</v>
      </c>
      <c r="D3837" t="str">
        <f ca="1"/>
        <v>Acct  5 - T.Rowe Price</v>
      </c>
    </row>
    <row r="3838" spans="1:4" x14ac:dyDescent="0.25">
      <c r="A3838" t="str">
        <f ca="1"/>
        <v>Down Dog</v>
      </c>
      <c r="B3838" s="8">
        <f ca="1"/>
        <v>46785</v>
      </c>
      <c r="C3838" s="107">
        <f ca="1"/>
        <v>12062.04</v>
      </c>
      <c r="D3838" t="str">
        <f ca="1"/>
        <v>Acct  5 - T.Rowe Price</v>
      </c>
    </row>
    <row r="3839" spans="1:4" x14ac:dyDescent="0.25">
      <c r="A3839" t="str">
        <f ca="1"/>
        <v>Visa Platinum</v>
      </c>
      <c r="B3839" s="8">
        <f ca="1"/>
        <v>46786</v>
      </c>
      <c r="C3839" s="107">
        <f ca="1"/>
        <v>12062.04</v>
      </c>
      <c r="D3839" t="str">
        <f ca="1"/>
        <v>Acct  5 - T.Rowe Price</v>
      </c>
    </row>
    <row r="3840" spans="1:4" x14ac:dyDescent="0.25">
      <c r="A3840" t="str">
        <f ca="1"/>
        <v>Kulo Internet</v>
      </c>
      <c r="B3840" s="8">
        <f ca="1"/>
        <v>46788</v>
      </c>
      <c r="C3840" s="107">
        <f ca="1"/>
        <v>12062.04</v>
      </c>
      <c r="D3840" t="str">
        <f ca="1"/>
        <v>Acct  5 - T.Rowe Price</v>
      </c>
    </row>
    <row r="3841" spans="1:4" x14ac:dyDescent="0.25">
      <c r="A3841" t="str">
        <f ca="1"/>
        <v>Cese Phone</v>
      </c>
      <c r="B3841" s="8">
        <f ca="1"/>
        <v>46788</v>
      </c>
      <c r="C3841" s="107">
        <f ca="1"/>
        <v>12062.04</v>
      </c>
      <c r="D3841" t="str">
        <f ca="1"/>
        <v>Acct  5 - T.Rowe Price</v>
      </c>
    </row>
    <row r="3842" spans="1:4" x14ac:dyDescent="0.25">
      <c r="A3842" t="str">
        <f ca="1"/>
        <v>Phone</v>
      </c>
      <c r="B3842" s="8">
        <f ca="1"/>
        <v>46788</v>
      </c>
      <c r="C3842" s="107">
        <f ca="1"/>
        <v>12062.04</v>
      </c>
      <c r="D3842" t="str">
        <f ca="1"/>
        <v>Acct  5 - T.Rowe Price</v>
      </c>
    </row>
    <row r="3843" spans="1:4" x14ac:dyDescent="0.25">
      <c r="A3843" t="str">
        <f ca="1"/>
        <v>Sony</v>
      </c>
      <c r="B3843" s="8">
        <f ca="1"/>
        <v>46791</v>
      </c>
      <c r="C3843" s="107">
        <f ca="1"/>
        <v>12062.04</v>
      </c>
      <c r="D3843" t="str">
        <f ca="1"/>
        <v>Acct  5 - T.Rowe Price</v>
      </c>
    </row>
    <row r="3844" spans="1:4" x14ac:dyDescent="0.25">
      <c r="A3844" t="str">
        <f ca="1"/>
        <v>Phone Insurance</v>
      </c>
      <c r="B3844" s="8">
        <f ca="1"/>
        <v>46791</v>
      </c>
      <c r="C3844" s="107">
        <f ca="1"/>
        <v>12062.04</v>
      </c>
      <c r="D3844" t="str">
        <f ca="1"/>
        <v>Acct  5 - T.Rowe Price</v>
      </c>
    </row>
    <row r="3845" spans="1:4" x14ac:dyDescent="0.25">
      <c r="A3845" t="str">
        <f ca="1"/>
        <v>Amazon</v>
      </c>
      <c r="B3845" s="8">
        <f ca="1"/>
        <v>46792</v>
      </c>
      <c r="C3845" s="107">
        <f ca="1"/>
        <v>12062.04</v>
      </c>
      <c r="D3845" t="str">
        <f ca="1"/>
        <v>Acct  5 - T.Rowe Price</v>
      </c>
    </row>
    <row r="3846" spans="1:4" x14ac:dyDescent="0.25">
      <c r="A3846" t="str">
        <f ca="1"/>
        <v>Paycheck</v>
      </c>
      <c r="B3846" s="8">
        <f ca="1"/>
        <v>46794</v>
      </c>
      <c r="C3846" s="107">
        <f ca="1"/>
        <v>12062.04</v>
      </c>
      <c r="D3846" t="str">
        <f ca="1"/>
        <v>Acct  5 - T.Rowe Price</v>
      </c>
    </row>
    <row r="3847" spans="1:4" x14ac:dyDescent="0.25">
      <c r="A3847" t="str">
        <f ca="1"/>
        <v>Ameritas</v>
      </c>
      <c r="B3847" s="8">
        <f ca="1"/>
        <v>46794</v>
      </c>
      <c r="C3847" s="107">
        <f ca="1"/>
        <v>12062.04</v>
      </c>
      <c r="D3847" t="str">
        <f ca="1"/>
        <v>Acct  5 - T.Rowe Price</v>
      </c>
    </row>
    <row r="3848" spans="1:4" x14ac:dyDescent="0.25">
      <c r="A3848" t="str">
        <f ca="1"/>
        <v>Viso Go</v>
      </c>
      <c r="B3848" s="8">
        <f ca="1"/>
        <v>46794</v>
      </c>
      <c r="C3848" s="107">
        <f ca="1"/>
        <v>12062.04</v>
      </c>
      <c r="D3848" t="str">
        <f ca="1"/>
        <v>Acct  5 - T.Rowe Price</v>
      </c>
    </row>
    <row r="3849" spans="1:4" x14ac:dyDescent="0.25">
      <c r="A3849" t="str">
        <f ca="1"/>
        <v>Groceries</v>
      </c>
      <c r="B3849" s="8">
        <f ca="1"/>
        <v>46795</v>
      </c>
      <c r="C3849" s="107">
        <f ca="1"/>
        <v>12062.04</v>
      </c>
      <c r="D3849" t="str">
        <f ca="1"/>
        <v>Acct  5 - T.Rowe Price</v>
      </c>
    </row>
    <row r="3850" spans="1:4" x14ac:dyDescent="0.25">
      <c r="A3850" t="str">
        <f ca="1"/>
        <v>Food &amp; Drinks</v>
      </c>
      <c r="B3850" s="8">
        <f ca="1"/>
        <v>46795</v>
      </c>
      <c r="C3850" s="107">
        <f ca="1"/>
        <v>12062.04</v>
      </c>
      <c r="D3850" t="str">
        <f ca="1"/>
        <v>Acct  5 - T.Rowe Price</v>
      </c>
    </row>
    <row r="3851" spans="1:4" x14ac:dyDescent="0.25">
      <c r="A3851" t="str">
        <f ca="1"/>
        <v>Motorcycle</v>
      </c>
      <c r="B3851" s="8">
        <f ca="1"/>
        <v>46799</v>
      </c>
      <c r="C3851" s="107">
        <f ca="1"/>
        <v>12062.04</v>
      </c>
      <c r="D3851" t="str">
        <f ca="1"/>
        <v>Acct  5 - T.Rowe Price</v>
      </c>
    </row>
    <row r="3852" spans="1:4" x14ac:dyDescent="0.25">
      <c r="A3852" t="str">
        <f ca="1"/>
        <v>Netflix</v>
      </c>
      <c r="B3852" s="8">
        <f ca="1"/>
        <v>46803</v>
      </c>
      <c r="C3852" s="107">
        <f ca="1"/>
        <v>12062.04</v>
      </c>
      <c r="D3852" t="str">
        <f ca="1"/>
        <v>Acct  5 - T.Rowe Price</v>
      </c>
    </row>
    <row r="3853" spans="1:4" x14ac:dyDescent="0.25">
      <c r="A3853" t="str">
        <f ca="1"/>
        <v>Renters</v>
      </c>
      <c r="B3853" s="8">
        <f ca="1"/>
        <v>46804</v>
      </c>
      <c r="C3853" s="107">
        <f ca="1"/>
        <v>12062.04</v>
      </c>
      <c r="D3853" t="str">
        <f ca="1"/>
        <v>Acct  5 - T.Rowe Price</v>
      </c>
    </row>
    <row r="3854" spans="1:4" x14ac:dyDescent="0.25">
      <c r="A3854" t="str">
        <f ca="1"/>
        <v>Paycheck</v>
      </c>
      <c r="B3854" s="8">
        <f ca="1"/>
        <v>46808</v>
      </c>
      <c r="C3854" s="107">
        <f ca="1"/>
        <v>12062.04</v>
      </c>
      <c r="D3854" t="str">
        <f ca="1"/>
        <v>Acct  5 - T.Rowe Price</v>
      </c>
    </row>
    <row r="3855" spans="1:4" x14ac:dyDescent="0.25">
      <c r="A3855" t="str">
        <f ca="1"/>
        <v>Ameritas</v>
      </c>
      <c r="B3855" s="8">
        <f ca="1"/>
        <v>46808</v>
      </c>
      <c r="C3855" s="107">
        <f ca="1"/>
        <v>12062.04</v>
      </c>
      <c r="D3855" t="str">
        <f ca="1"/>
        <v>Acct  5 - T.Rowe Price</v>
      </c>
    </row>
    <row r="3856" spans="1:4" x14ac:dyDescent="0.25">
      <c r="A3856" t="str">
        <f ca="1"/>
        <v>Cese Transfer</v>
      </c>
      <c r="B3856" s="8">
        <f ca="1"/>
        <v>46808</v>
      </c>
      <c r="C3856" s="107">
        <f ca="1"/>
        <v>12062.04</v>
      </c>
      <c r="D3856" t="str">
        <f ca="1"/>
        <v>Acct  5 - T.Rowe Price</v>
      </c>
    </row>
    <row r="3857" spans="1:4" x14ac:dyDescent="0.25">
      <c r="A3857" t="str">
        <f ca="1"/>
        <v>Groceries</v>
      </c>
      <c r="B3857" s="8">
        <f ca="1"/>
        <v>46809</v>
      </c>
      <c r="C3857" s="107">
        <f ca="1"/>
        <v>12062.04</v>
      </c>
      <c r="D3857" t="str">
        <f ca="1"/>
        <v>Acct  5 - T.Rowe Price</v>
      </c>
    </row>
    <row r="3858" spans="1:4" x14ac:dyDescent="0.25">
      <c r="A3858" t="str">
        <f ca="1"/>
        <v>Food &amp; Drinks</v>
      </c>
      <c r="B3858" s="8">
        <f ca="1"/>
        <v>46809</v>
      </c>
      <c r="C3858" s="107">
        <f ca="1"/>
        <v>12062.04</v>
      </c>
      <c r="D3858" t="str">
        <f ca="1"/>
        <v>Acct  5 - T.Rowe Price</v>
      </c>
    </row>
    <row r="3859" spans="1:4" x14ac:dyDescent="0.25">
      <c r="A3859" t="str">
        <f ca="1"/>
        <v>Internet</v>
      </c>
      <c r="B3859" s="8">
        <f ca="1"/>
        <v>46809</v>
      </c>
      <c r="C3859" s="107">
        <f ca="1"/>
        <v>12062.04</v>
      </c>
      <c r="D3859" t="str">
        <f ca="1"/>
        <v>Acct  5 - T.Rowe Price</v>
      </c>
    </row>
    <row r="3860" spans="1:4" x14ac:dyDescent="0.25">
      <c r="A3860" t="str">
        <f ca="1"/>
        <v>Windsurf</v>
      </c>
      <c r="B3860" s="8">
        <f ca="1"/>
        <v>46809</v>
      </c>
      <c r="C3860" s="107">
        <f ca="1"/>
        <v>12062.04</v>
      </c>
      <c r="D3860" t="str">
        <f ca="1"/>
        <v>Acct  5 - T.Rowe Price</v>
      </c>
    </row>
    <row r="3861" spans="1:4" x14ac:dyDescent="0.25">
      <c r="A3861" t="str">
        <f ca="1"/>
        <v>Google+</v>
      </c>
      <c r="B3861" s="8">
        <f ca="1"/>
        <v>46810</v>
      </c>
      <c r="C3861" s="107">
        <f ca="1"/>
        <v>12062.04</v>
      </c>
      <c r="D3861" t="str">
        <f ca="1"/>
        <v>Acct  5 - T.Rowe Price</v>
      </c>
    </row>
    <row r="3862" spans="1:4" x14ac:dyDescent="0.25">
      <c r="A3862" t="str">
        <f ca="1"/>
        <v>Tidal</v>
      </c>
      <c r="B3862" s="8">
        <f ca="1"/>
        <v>46810</v>
      </c>
      <c r="C3862" s="107">
        <f ca="1"/>
        <v>12062.04</v>
      </c>
      <c r="D3862" t="str">
        <f ca="1"/>
        <v>Acct  5 - T.Rowe Price</v>
      </c>
    </row>
    <row r="3863" spans="1:4" x14ac:dyDescent="0.25">
      <c r="A3863" t="str">
        <f ca="1"/>
        <v>Starting balance</v>
      </c>
      <c r="B3863" s="8">
        <f ca="1"/>
        <v>46081</v>
      </c>
      <c r="C3863" s="107">
        <f ca="1"/>
        <v>-6311.05</v>
      </c>
      <c r="D3863" t="str">
        <f ca="1"/>
        <v>Acct  6 - Platinum</v>
      </c>
    </row>
    <row r="3864" spans="1:4" x14ac:dyDescent="0.25">
      <c r="A3864" t="str">
        <f ca="1"/>
        <v>Costco Citi</v>
      </c>
      <c r="B3864" s="8">
        <f ca="1"/>
        <v>46081</v>
      </c>
      <c r="C3864" s="107">
        <f ca="1"/>
        <v>-6311.05</v>
      </c>
      <c r="D3864" t="str">
        <f ca="1"/>
        <v>Acct  6 - Platinum</v>
      </c>
    </row>
    <row r="3865" spans="1:4" x14ac:dyDescent="0.25">
      <c r="A3865" t="str">
        <f ca="1"/>
        <v>Kulo SDGE</v>
      </c>
      <c r="B3865" s="8">
        <f ca="1"/>
        <v>46081</v>
      </c>
      <c r="C3865" s="107">
        <f ca="1"/>
        <v>-6311.05</v>
      </c>
      <c r="D3865" t="str">
        <f ca="1"/>
        <v>Acct  6 - Platinum</v>
      </c>
    </row>
    <row r="3866" spans="1:4" x14ac:dyDescent="0.25">
      <c r="A3866" t="str">
        <f ca="1"/>
        <v>Groceries</v>
      </c>
      <c r="B3866" s="8">
        <f ca="1"/>
        <v>46081</v>
      </c>
      <c r="C3866" s="107">
        <f ca="1"/>
        <v>-6311.05</v>
      </c>
      <c r="D3866" t="str">
        <f ca="1"/>
        <v>Acct  6 - Platinum</v>
      </c>
    </row>
    <row r="3867" spans="1:4" x14ac:dyDescent="0.25">
      <c r="A3867" t="str">
        <f ca="1"/>
        <v>Food &amp; Drinks</v>
      </c>
      <c r="B3867" s="8">
        <f ca="1"/>
        <v>46081</v>
      </c>
      <c r="C3867" s="107">
        <f ca="1"/>
        <v>-6311.05</v>
      </c>
      <c r="D3867" t="str">
        <f ca="1"/>
        <v>Acct  6 - Platinum</v>
      </c>
    </row>
    <row r="3868" spans="1:4" x14ac:dyDescent="0.25">
      <c r="A3868" t="str">
        <f ca="1"/>
        <v>SDGE</v>
      </c>
      <c r="B3868" s="8">
        <f ca="1"/>
        <v>46081</v>
      </c>
      <c r="C3868" s="107">
        <f ca="1"/>
        <v>-6311.05</v>
      </c>
      <c r="D3868" t="str">
        <f ca="1"/>
        <v>Acct  6 - Platinum</v>
      </c>
    </row>
    <row r="3869" spans="1:4" x14ac:dyDescent="0.25">
      <c r="A3869" t="str">
        <f ca="1"/>
        <v>Prime Ad-Free</v>
      </c>
      <c r="B3869" s="8">
        <f ca="1"/>
        <v>46081</v>
      </c>
      <c r="C3869" s="107">
        <f ca="1"/>
        <v>-6311.05</v>
      </c>
      <c r="D3869" t="str">
        <f ca="1"/>
        <v>Acct  6 - Platinum</v>
      </c>
    </row>
    <row r="3870" spans="1:4" x14ac:dyDescent="0.25">
      <c r="A3870" t="str">
        <f ca="1"/>
        <v>Disability</v>
      </c>
      <c r="B3870" s="8">
        <f ca="1"/>
        <v>46082</v>
      </c>
      <c r="C3870" s="107">
        <f ca="1"/>
        <v>-6311.05</v>
      </c>
      <c r="D3870" t="str">
        <f ca="1"/>
        <v>Acct  6 - Platinum</v>
      </c>
    </row>
    <row r="3871" spans="1:4" x14ac:dyDescent="0.25">
      <c r="A3871" t="str">
        <f ca="1"/>
        <v>Kulo Rent</v>
      </c>
      <c r="B3871" s="8">
        <f ca="1"/>
        <v>46082</v>
      </c>
      <c r="C3871" s="107">
        <f ca="1"/>
        <v>-6311.05</v>
      </c>
      <c r="D3871" t="str">
        <f ca="1"/>
        <v>Acct  6 - Platinum</v>
      </c>
    </row>
    <row r="3872" spans="1:4" x14ac:dyDescent="0.25">
      <c r="A3872" t="str">
        <f ca="1"/>
        <v>Rent</v>
      </c>
      <c r="B3872" s="8">
        <f ca="1"/>
        <v>46082</v>
      </c>
      <c r="C3872" s="107">
        <f ca="1"/>
        <v>-6311.05</v>
      </c>
      <c r="D3872" t="str">
        <f ca="1"/>
        <v>Acct  6 - Platinum</v>
      </c>
    </row>
    <row r="3873" spans="1:4" x14ac:dyDescent="0.25">
      <c r="A3873" t="str">
        <f ca="1"/>
        <v>Visa Platinum</v>
      </c>
      <c r="B3873" s="8">
        <f ca="1"/>
        <v>46084</v>
      </c>
      <c r="C3873" s="107">
        <f ca="1"/>
        <v>-6000.05</v>
      </c>
      <c r="D3873" t="str">
        <f ca="1"/>
        <v>Acct  6 - Platinum</v>
      </c>
    </row>
    <row r="3874" spans="1:4" x14ac:dyDescent="0.25">
      <c r="A3874" t="str">
        <f ca="1"/>
        <v>Kulo Internet</v>
      </c>
      <c r="B3874" s="8">
        <f ca="1"/>
        <v>46086</v>
      </c>
      <c r="C3874" s="107">
        <f ca="1"/>
        <v>-6000.05</v>
      </c>
      <c r="D3874" t="str">
        <f ca="1"/>
        <v>Acct  6 - Platinum</v>
      </c>
    </row>
    <row r="3875" spans="1:4" x14ac:dyDescent="0.25">
      <c r="A3875" t="str">
        <f ca="1"/>
        <v>Cese Phone</v>
      </c>
      <c r="B3875" s="8">
        <f ca="1"/>
        <v>46086</v>
      </c>
      <c r="C3875" s="107">
        <f ca="1"/>
        <v>-6000.05</v>
      </c>
      <c r="D3875" t="str">
        <f ca="1"/>
        <v>Acct  6 - Platinum</v>
      </c>
    </row>
    <row r="3876" spans="1:4" x14ac:dyDescent="0.25">
      <c r="A3876" t="str">
        <f ca="1"/>
        <v>Phone</v>
      </c>
      <c r="B3876" s="8">
        <f ca="1"/>
        <v>46086</v>
      </c>
      <c r="C3876" s="107">
        <f ca="1"/>
        <v>-6000.05</v>
      </c>
      <c r="D3876" t="str">
        <f ca="1"/>
        <v>Acct  6 - Platinum</v>
      </c>
    </row>
    <row r="3877" spans="1:4" x14ac:dyDescent="0.25">
      <c r="A3877" t="str">
        <f ca="1"/>
        <v>Sony</v>
      </c>
      <c r="B3877" s="8">
        <f ca="1"/>
        <v>46089</v>
      </c>
      <c r="C3877" s="107">
        <f ca="1"/>
        <v>-6000.05</v>
      </c>
      <c r="D3877" t="str">
        <f ca="1"/>
        <v>Acct  6 - Platinum</v>
      </c>
    </row>
    <row r="3878" spans="1:4" x14ac:dyDescent="0.25">
      <c r="A3878" t="str">
        <f ca="1"/>
        <v>Phone Insurance</v>
      </c>
      <c r="B3878" s="8">
        <f ca="1"/>
        <v>46089</v>
      </c>
      <c r="C3878" s="107">
        <f ca="1"/>
        <v>-6000.05</v>
      </c>
      <c r="D3878" t="str">
        <f ca="1"/>
        <v>Acct  6 - Platinum</v>
      </c>
    </row>
    <row r="3879" spans="1:4" x14ac:dyDescent="0.25">
      <c r="A3879" t="str">
        <f ca="1"/>
        <v>Amazon</v>
      </c>
      <c r="B3879" s="8">
        <f ca="1"/>
        <v>46090</v>
      </c>
      <c r="C3879" s="107">
        <f ca="1"/>
        <v>-6000.05</v>
      </c>
      <c r="D3879" t="str">
        <f ca="1"/>
        <v>Acct  6 - Platinum</v>
      </c>
    </row>
    <row r="3880" spans="1:4" x14ac:dyDescent="0.25">
      <c r="A3880" t="str">
        <f ca="1"/>
        <v>Viso Go</v>
      </c>
      <c r="B3880" s="8">
        <f ca="1"/>
        <v>46092</v>
      </c>
      <c r="C3880" s="107">
        <f ca="1"/>
        <v>-6000.05</v>
      </c>
      <c r="D3880" t="str">
        <f ca="1"/>
        <v>Acct  6 - Platinum</v>
      </c>
    </row>
    <row r="3881" spans="1:4" x14ac:dyDescent="0.25">
      <c r="A3881" t="str">
        <f ca="1"/>
        <v>Paycheck</v>
      </c>
      <c r="B3881" s="8">
        <f ca="1"/>
        <v>46094</v>
      </c>
      <c r="C3881" s="107">
        <f ca="1"/>
        <v>-6000.05</v>
      </c>
      <c r="D3881" t="str">
        <f ca="1"/>
        <v>Acct  6 - Platinum</v>
      </c>
    </row>
    <row r="3882" spans="1:4" x14ac:dyDescent="0.25">
      <c r="A3882" t="str">
        <f ca="1"/>
        <v>Ameritas</v>
      </c>
      <c r="B3882" s="8">
        <f ca="1"/>
        <v>46094</v>
      </c>
      <c r="C3882" s="107">
        <f ca="1"/>
        <v>-6000.05</v>
      </c>
      <c r="D3882" t="str">
        <f ca="1"/>
        <v>Acct  6 - Platinum</v>
      </c>
    </row>
    <row r="3883" spans="1:4" x14ac:dyDescent="0.25">
      <c r="A3883" t="str">
        <f ca="1"/>
        <v>Groceries</v>
      </c>
      <c r="B3883" s="8">
        <f ca="1"/>
        <v>46095</v>
      </c>
      <c r="C3883" s="107">
        <f ca="1"/>
        <v>-6000.05</v>
      </c>
      <c r="D3883" t="str">
        <f ca="1"/>
        <v>Acct  6 - Platinum</v>
      </c>
    </row>
    <row r="3884" spans="1:4" x14ac:dyDescent="0.25">
      <c r="A3884" t="str">
        <f ca="1"/>
        <v>Food &amp; Drinks</v>
      </c>
      <c r="B3884" s="8">
        <f ca="1"/>
        <v>46095</v>
      </c>
      <c r="C3884" s="107">
        <f ca="1"/>
        <v>-6000.05</v>
      </c>
      <c r="D3884" t="str">
        <f ca="1"/>
        <v>Acct  6 - Platinum</v>
      </c>
    </row>
    <row r="3885" spans="1:4" x14ac:dyDescent="0.25">
      <c r="A3885" t="str">
        <f ca="1"/>
        <v>Motorcycle</v>
      </c>
      <c r="B3885" s="8">
        <f ca="1"/>
        <v>46097</v>
      </c>
      <c r="C3885" s="107">
        <f ca="1"/>
        <v>-6000.05</v>
      </c>
      <c r="D3885" t="str">
        <f ca="1"/>
        <v>Acct  6 - Platinum</v>
      </c>
    </row>
    <row r="3886" spans="1:4" x14ac:dyDescent="0.25">
      <c r="A3886" t="str">
        <f ca="1"/>
        <v>Netflix</v>
      </c>
      <c r="B3886" s="8">
        <f ca="1"/>
        <v>46101</v>
      </c>
      <c r="C3886" s="107">
        <f ca="1"/>
        <v>-6000.05</v>
      </c>
      <c r="D3886" t="str">
        <f ca="1"/>
        <v>Acct  6 - Platinum</v>
      </c>
    </row>
    <row r="3887" spans="1:4" x14ac:dyDescent="0.25">
      <c r="A3887" t="str">
        <f ca="1"/>
        <v>Renters</v>
      </c>
      <c r="B3887" s="8">
        <f ca="1"/>
        <v>46102</v>
      </c>
      <c r="C3887" s="107">
        <f ca="1"/>
        <v>-6000.05</v>
      </c>
      <c r="D3887" t="str">
        <f ca="1"/>
        <v>Acct  6 - Platinum</v>
      </c>
    </row>
    <row r="3888" spans="1:4" x14ac:dyDescent="0.25">
      <c r="A3888" t="str">
        <f ca="1"/>
        <v>Cese Transfer</v>
      </c>
      <c r="B3888" s="8">
        <f ca="1"/>
        <v>46106</v>
      </c>
      <c r="C3888" s="107">
        <f ca="1"/>
        <v>-6000.05</v>
      </c>
      <c r="D3888" t="str">
        <f ca="1"/>
        <v>Acct  6 - Platinum</v>
      </c>
    </row>
    <row r="3889" spans="1:4" x14ac:dyDescent="0.25">
      <c r="A3889" t="str">
        <f ca="1"/>
        <v>Internet</v>
      </c>
      <c r="B3889" s="8">
        <f ca="1"/>
        <v>46107</v>
      </c>
      <c r="C3889" s="107">
        <f ca="1"/>
        <v>-6000.05</v>
      </c>
      <c r="D3889" t="str">
        <f ca="1"/>
        <v>Acct  6 - Platinum</v>
      </c>
    </row>
    <row r="3890" spans="1:4" x14ac:dyDescent="0.25">
      <c r="A3890" t="str">
        <f ca="1"/>
        <v>Windsurf</v>
      </c>
      <c r="B3890" s="8">
        <f ca="1"/>
        <v>46107</v>
      </c>
      <c r="C3890" s="107">
        <f ca="1"/>
        <v>-6000.05</v>
      </c>
      <c r="D3890" t="str">
        <f ca="1"/>
        <v>Acct  6 - Platinum</v>
      </c>
    </row>
    <row r="3891" spans="1:4" x14ac:dyDescent="0.25">
      <c r="A3891" t="str">
        <f ca="1"/>
        <v>Paycheck</v>
      </c>
      <c r="B3891" s="8">
        <f ca="1"/>
        <v>46108</v>
      </c>
      <c r="C3891" s="107">
        <f ca="1"/>
        <v>-6000.05</v>
      </c>
      <c r="D3891" t="str">
        <f ca="1"/>
        <v>Acct  6 - Platinum</v>
      </c>
    </row>
    <row r="3892" spans="1:4" x14ac:dyDescent="0.25">
      <c r="A3892" t="str">
        <f ca="1"/>
        <v>Ameritas</v>
      </c>
      <c r="B3892" s="8">
        <f ca="1"/>
        <v>46108</v>
      </c>
      <c r="C3892" s="107">
        <f ca="1"/>
        <v>-6000.05</v>
      </c>
      <c r="D3892" t="str">
        <f ca="1"/>
        <v>Acct  6 - Platinum</v>
      </c>
    </row>
    <row r="3893" spans="1:4" x14ac:dyDescent="0.25">
      <c r="A3893" t="str">
        <f ca="1"/>
        <v>Tidal</v>
      </c>
      <c r="B3893" s="8">
        <f ca="1"/>
        <v>46108</v>
      </c>
      <c r="C3893" s="107">
        <f ca="1"/>
        <v>-6000.05</v>
      </c>
      <c r="D3893" t="str">
        <f ca="1"/>
        <v>Acct  6 - Platinum</v>
      </c>
    </row>
    <row r="3894" spans="1:4" x14ac:dyDescent="0.25">
      <c r="A3894" t="str">
        <f ca="1"/>
        <v>Costco Citi</v>
      </c>
      <c r="B3894" s="8">
        <f ca="1"/>
        <v>46109</v>
      </c>
      <c r="C3894" s="107">
        <f ca="1"/>
        <v>-6000.05</v>
      </c>
      <c r="D3894" t="str">
        <f ca="1"/>
        <v>Acct  6 - Platinum</v>
      </c>
    </row>
    <row r="3895" spans="1:4" x14ac:dyDescent="0.25">
      <c r="A3895" t="str">
        <f ca="1"/>
        <v>Kulo Transfer</v>
      </c>
      <c r="B3895" s="8">
        <f ca="1"/>
        <v>46109</v>
      </c>
      <c r="C3895" s="107">
        <f ca="1"/>
        <v>-6000.05</v>
      </c>
      <c r="D3895" t="str">
        <f ca="1"/>
        <v>Acct  6 - Platinum</v>
      </c>
    </row>
    <row r="3896" spans="1:4" x14ac:dyDescent="0.25">
      <c r="A3896" t="str">
        <f ca="1"/>
        <v>Kulo SDGE</v>
      </c>
      <c r="B3896" s="8">
        <f ca="1"/>
        <v>46109</v>
      </c>
      <c r="C3896" s="107">
        <f ca="1"/>
        <v>-6000.05</v>
      </c>
      <c r="D3896" t="str">
        <f ca="1"/>
        <v>Acct  6 - Platinum</v>
      </c>
    </row>
    <row r="3897" spans="1:4" x14ac:dyDescent="0.25">
      <c r="A3897" t="str">
        <f ca="1"/>
        <v>Groceries</v>
      </c>
      <c r="B3897" s="8">
        <f ca="1"/>
        <v>46109</v>
      </c>
      <c r="C3897" s="107">
        <f ca="1"/>
        <v>-6000.05</v>
      </c>
      <c r="D3897" t="str">
        <f ca="1"/>
        <v>Acct  6 - Platinum</v>
      </c>
    </row>
    <row r="3898" spans="1:4" x14ac:dyDescent="0.25">
      <c r="A3898" t="str">
        <f ca="1"/>
        <v>Food &amp; Drinks</v>
      </c>
      <c r="B3898" s="8">
        <f ca="1"/>
        <v>46109</v>
      </c>
      <c r="C3898" s="107">
        <f ca="1"/>
        <v>-6000.05</v>
      </c>
      <c r="D3898" t="str">
        <f ca="1"/>
        <v>Acct  6 - Platinum</v>
      </c>
    </row>
    <row r="3899" spans="1:4" x14ac:dyDescent="0.25">
      <c r="A3899" t="str">
        <f ca="1"/>
        <v>SDGE</v>
      </c>
      <c r="B3899" s="8">
        <f ca="1"/>
        <v>46109</v>
      </c>
      <c r="C3899" s="107">
        <f ca="1"/>
        <v>-6000.05</v>
      </c>
      <c r="D3899" t="str">
        <f ca="1"/>
        <v>Acct  6 - Platinum</v>
      </c>
    </row>
    <row r="3900" spans="1:4" x14ac:dyDescent="0.25">
      <c r="A3900" t="str">
        <f ca="1"/>
        <v>Prime Ad-Free</v>
      </c>
      <c r="B3900" s="8">
        <f ca="1"/>
        <v>46109</v>
      </c>
      <c r="C3900" s="107">
        <f ca="1"/>
        <v>-6000.05</v>
      </c>
      <c r="D3900" t="str">
        <f ca="1"/>
        <v>Acct  6 - Platinum</v>
      </c>
    </row>
    <row r="3901" spans="1:4" x14ac:dyDescent="0.25">
      <c r="A3901" t="str">
        <f ca="1"/>
        <v>Disability</v>
      </c>
      <c r="B3901" s="8">
        <f ca="1"/>
        <v>46113</v>
      </c>
      <c r="C3901" s="107">
        <f ca="1"/>
        <v>-6000.05</v>
      </c>
      <c r="D3901" t="str">
        <f ca="1"/>
        <v>Acct  6 - Platinum</v>
      </c>
    </row>
    <row r="3902" spans="1:4" x14ac:dyDescent="0.25">
      <c r="A3902" t="str">
        <f ca="1"/>
        <v>Kulo Rent</v>
      </c>
      <c r="B3902" s="8">
        <f ca="1"/>
        <v>46113</v>
      </c>
      <c r="C3902" s="107">
        <f ca="1"/>
        <v>-6000.05</v>
      </c>
      <c r="D3902" t="str">
        <f ca="1"/>
        <v>Acct  6 - Platinum</v>
      </c>
    </row>
    <row r="3903" spans="1:4" x14ac:dyDescent="0.25">
      <c r="A3903" t="str">
        <f ca="1"/>
        <v>Rent</v>
      </c>
      <c r="B3903" s="8">
        <f ca="1"/>
        <v>46113</v>
      </c>
      <c r="C3903" s="107">
        <f ca="1"/>
        <v>-6000.05</v>
      </c>
      <c r="D3903" t="str">
        <f ca="1"/>
        <v>Acct  6 - Platinum</v>
      </c>
    </row>
    <row r="3904" spans="1:4" x14ac:dyDescent="0.25">
      <c r="A3904" t="str">
        <f ca="1"/>
        <v>Visa Platinum</v>
      </c>
      <c r="B3904" s="8">
        <f ca="1"/>
        <v>46115</v>
      </c>
      <c r="C3904" s="107">
        <f ca="1"/>
        <v>-5689.05</v>
      </c>
      <c r="D3904" t="str">
        <f ca="1"/>
        <v>Acct  6 - Platinum</v>
      </c>
    </row>
    <row r="3905" spans="1:4" x14ac:dyDescent="0.25">
      <c r="A3905" t="str">
        <f ca="1"/>
        <v>Kulo Internet</v>
      </c>
      <c r="B3905" s="8">
        <f ca="1"/>
        <v>46117</v>
      </c>
      <c r="C3905" s="107">
        <f ca="1"/>
        <v>-5689.05</v>
      </c>
      <c r="D3905" t="str">
        <f ca="1"/>
        <v>Acct  6 - Platinum</v>
      </c>
    </row>
    <row r="3906" spans="1:4" x14ac:dyDescent="0.25">
      <c r="A3906" t="str">
        <f ca="1"/>
        <v>Cese Phone</v>
      </c>
      <c r="B3906" s="8">
        <f ca="1"/>
        <v>46117</v>
      </c>
      <c r="C3906" s="107">
        <f ca="1"/>
        <v>-5689.05</v>
      </c>
      <c r="D3906" t="str">
        <f ca="1"/>
        <v>Acct  6 - Platinum</v>
      </c>
    </row>
    <row r="3907" spans="1:4" x14ac:dyDescent="0.25">
      <c r="A3907" t="str">
        <f ca="1"/>
        <v>Phone</v>
      </c>
      <c r="B3907" s="8">
        <f ca="1"/>
        <v>46117</v>
      </c>
      <c r="C3907" s="107">
        <f ca="1"/>
        <v>-5689.05</v>
      </c>
      <c r="D3907" t="str">
        <f ca="1"/>
        <v>Acct  6 - Platinum</v>
      </c>
    </row>
    <row r="3908" spans="1:4" x14ac:dyDescent="0.25">
      <c r="A3908" t="str">
        <f ca="1"/>
        <v>Sony</v>
      </c>
      <c r="B3908" s="8">
        <f ca="1"/>
        <v>46120</v>
      </c>
      <c r="C3908" s="107">
        <f ca="1"/>
        <v>-5689.05</v>
      </c>
      <c r="D3908" t="str">
        <f ca="1"/>
        <v>Acct  6 - Platinum</v>
      </c>
    </row>
    <row r="3909" spans="1:4" x14ac:dyDescent="0.25">
      <c r="A3909" t="str">
        <f ca="1"/>
        <v>Phone Insurance</v>
      </c>
      <c r="B3909" s="8">
        <f ca="1"/>
        <v>46120</v>
      </c>
      <c r="C3909" s="107">
        <f ca="1"/>
        <v>-5689.05</v>
      </c>
      <c r="D3909" t="str">
        <f ca="1"/>
        <v>Acct  6 - Platinum</v>
      </c>
    </row>
    <row r="3910" spans="1:4" x14ac:dyDescent="0.25">
      <c r="A3910" t="str">
        <f ca="1"/>
        <v>Amazon</v>
      </c>
      <c r="B3910" s="8">
        <f ca="1"/>
        <v>46121</v>
      </c>
      <c r="C3910" s="107">
        <f ca="1"/>
        <v>-5689.05</v>
      </c>
      <c r="D3910" t="str">
        <f ca="1"/>
        <v>Acct  6 - Platinum</v>
      </c>
    </row>
    <row r="3911" spans="1:4" x14ac:dyDescent="0.25">
      <c r="A3911" t="str">
        <f ca="1"/>
        <v>Paycheck</v>
      </c>
      <c r="B3911" s="8">
        <f ca="1"/>
        <v>46122</v>
      </c>
      <c r="C3911" s="107">
        <f ca="1"/>
        <v>-5689.05</v>
      </c>
      <c r="D3911" t="str">
        <f ca="1"/>
        <v>Acct  6 - Platinum</v>
      </c>
    </row>
    <row r="3912" spans="1:4" x14ac:dyDescent="0.25">
      <c r="A3912" t="str">
        <f ca="1"/>
        <v>Ameritas</v>
      </c>
      <c r="B3912" s="8">
        <f ca="1"/>
        <v>46122</v>
      </c>
      <c r="C3912" s="107">
        <f ca="1"/>
        <v>-5689.05</v>
      </c>
      <c r="D3912" t="str">
        <f ca="1"/>
        <v>Acct  6 - Platinum</v>
      </c>
    </row>
    <row r="3913" spans="1:4" x14ac:dyDescent="0.25">
      <c r="A3913" t="str">
        <f ca="1"/>
        <v>Viso Go</v>
      </c>
      <c r="B3913" s="8">
        <f ca="1"/>
        <v>46123</v>
      </c>
      <c r="C3913" s="107">
        <f ca="1"/>
        <v>-5689.05</v>
      </c>
      <c r="D3913" t="str">
        <f ca="1"/>
        <v>Acct  6 - Platinum</v>
      </c>
    </row>
    <row r="3914" spans="1:4" x14ac:dyDescent="0.25">
      <c r="A3914" t="str">
        <f ca="1"/>
        <v>Groceries</v>
      </c>
      <c r="B3914" s="8">
        <f ca="1"/>
        <v>46123</v>
      </c>
      <c r="C3914" s="107">
        <f ca="1"/>
        <v>-5689.05</v>
      </c>
      <c r="D3914" t="str">
        <f ca="1"/>
        <v>Acct  6 - Platinum</v>
      </c>
    </row>
    <row r="3915" spans="1:4" x14ac:dyDescent="0.25">
      <c r="A3915" t="str">
        <f ca="1"/>
        <v>Food &amp; Drinks</v>
      </c>
      <c r="B3915" s="8">
        <f ca="1"/>
        <v>46123</v>
      </c>
      <c r="C3915" s="107">
        <f ca="1"/>
        <v>-5689.05</v>
      </c>
      <c r="D3915" t="str">
        <f ca="1"/>
        <v>Acct  6 - Platinum</v>
      </c>
    </row>
    <row r="3916" spans="1:4" x14ac:dyDescent="0.25">
      <c r="A3916" t="str">
        <f ca="1"/>
        <v>Motorcycle</v>
      </c>
      <c r="B3916" s="8">
        <f ca="1"/>
        <v>46128</v>
      </c>
      <c r="C3916" s="107">
        <f ca="1"/>
        <v>-5689.05</v>
      </c>
      <c r="D3916" t="str">
        <f ca="1"/>
        <v>Acct  6 - Platinum</v>
      </c>
    </row>
    <row r="3917" spans="1:4" x14ac:dyDescent="0.25">
      <c r="A3917" t="str">
        <f ca="1"/>
        <v>Netflix</v>
      </c>
      <c r="B3917" s="8">
        <f ca="1"/>
        <v>46132</v>
      </c>
      <c r="C3917" s="107">
        <f ca="1"/>
        <v>-5689.05</v>
      </c>
      <c r="D3917" t="str">
        <f ca="1"/>
        <v>Acct  6 - Platinum</v>
      </c>
    </row>
    <row r="3918" spans="1:4" x14ac:dyDescent="0.25">
      <c r="A3918" t="str">
        <f ca="1"/>
        <v>Renters</v>
      </c>
      <c r="B3918" s="8">
        <f ca="1"/>
        <v>46133</v>
      </c>
      <c r="C3918" s="107">
        <f ca="1"/>
        <v>-5689.05</v>
      </c>
      <c r="D3918" t="str">
        <f ca="1"/>
        <v>Acct  6 - Platinum</v>
      </c>
    </row>
    <row r="3919" spans="1:4" x14ac:dyDescent="0.25">
      <c r="A3919" t="str">
        <f ca="1"/>
        <v>Paycheck</v>
      </c>
      <c r="B3919" s="8">
        <f ca="1"/>
        <v>46136</v>
      </c>
      <c r="C3919" s="107">
        <f ca="1"/>
        <v>-5689.05</v>
      </c>
      <c r="D3919" t="str">
        <f ca="1"/>
        <v>Acct  6 - Platinum</v>
      </c>
    </row>
    <row r="3920" spans="1:4" x14ac:dyDescent="0.25">
      <c r="A3920" t="str">
        <f ca="1"/>
        <v>Ameritas</v>
      </c>
      <c r="B3920" s="8">
        <f ca="1"/>
        <v>46136</v>
      </c>
      <c r="C3920" s="107">
        <f ca="1"/>
        <v>-5689.05</v>
      </c>
      <c r="D3920" t="str">
        <f ca="1"/>
        <v>Acct  6 - Platinum</v>
      </c>
    </row>
    <row r="3921" spans="1:4" x14ac:dyDescent="0.25">
      <c r="A3921" t="str">
        <f ca="1"/>
        <v>Cese Transfer</v>
      </c>
      <c r="B3921" s="8">
        <f ca="1"/>
        <v>46137</v>
      </c>
      <c r="C3921" s="107">
        <f ca="1"/>
        <v>-5689.05</v>
      </c>
      <c r="D3921" t="str">
        <f ca="1"/>
        <v>Acct  6 - Platinum</v>
      </c>
    </row>
    <row r="3922" spans="1:4" x14ac:dyDescent="0.25">
      <c r="A3922" t="str">
        <f ca="1"/>
        <v>Groceries</v>
      </c>
      <c r="B3922" s="8">
        <f ca="1"/>
        <v>46137</v>
      </c>
      <c r="C3922" s="107">
        <f ca="1"/>
        <v>-5689.05</v>
      </c>
      <c r="D3922" t="str">
        <f ca="1"/>
        <v>Acct  6 - Platinum</v>
      </c>
    </row>
    <row r="3923" spans="1:4" x14ac:dyDescent="0.25">
      <c r="A3923" t="str">
        <f ca="1"/>
        <v>Food &amp; Drinks</v>
      </c>
      <c r="B3923" s="8">
        <f ca="1"/>
        <v>46137</v>
      </c>
      <c r="C3923" s="107">
        <f ca="1"/>
        <v>-5689.05</v>
      </c>
      <c r="D3923" t="str">
        <f ca="1"/>
        <v>Acct  6 - Platinum</v>
      </c>
    </row>
    <row r="3924" spans="1:4" x14ac:dyDescent="0.25">
      <c r="A3924" t="str">
        <f ca="1"/>
        <v>Internet</v>
      </c>
      <c r="B3924" s="8">
        <f ca="1"/>
        <v>46138</v>
      </c>
      <c r="C3924" s="107">
        <f ca="1"/>
        <v>-5689.05</v>
      </c>
      <c r="D3924" t="str">
        <f ca="1"/>
        <v>Acct  6 - Platinum</v>
      </c>
    </row>
    <row r="3925" spans="1:4" x14ac:dyDescent="0.25">
      <c r="A3925" t="str">
        <f ca="1"/>
        <v>Windsurf</v>
      </c>
      <c r="B3925" s="8">
        <f ca="1"/>
        <v>46138</v>
      </c>
      <c r="C3925" s="107">
        <f ca="1"/>
        <v>-5689.05</v>
      </c>
      <c r="D3925" t="str">
        <f ca="1"/>
        <v>Acct  6 - Platinum</v>
      </c>
    </row>
    <row r="3926" spans="1:4" x14ac:dyDescent="0.25">
      <c r="A3926" t="str">
        <f ca="1"/>
        <v>Tidal</v>
      </c>
      <c r="B3926" s="8">
        <f ca="1"/>
        <v>46139</v>
      </c>
      <c r="C3926" s="107">
        <f ca="1"/>
        <v>-5689.05</v>
      </c>
      <c r="D3926" t="str">
        <f ca="1"/>
        <v>Acct  6 - Platinum</v>
      </c>
    </row>
    <row r="3927" spans="1:4" x14ac:dyDescent="0.25">
      <c r="A3927" t="str">
        <f ca="1"/>
        <v>Costco Citi</v>
      </c>
      <c r="B3927" s="8">
        <f ca="1"/>
        <v>46140</v>
      </c>
      <c r="C3927" s="107">
        <f ca="1"/>
        <v>-5689.05</v>
      </c>
      <c r="D3927" t="str">
        <f ca="1"/>
        <v>Acct  6 - Platinum</v>
      </c>
    </row>
    <row r="3928" spans="1:4" x14ac:dyDescent="0.25">
      <c r="A3928" t="str">
        <f ca="1"/>
        <v>Kulo Transfer</v>
      </c>
      <c r="B3928" s="8">
        <f ca="1"/>
        <v>46140</v>
      </c>
      <c r="C3928" s="107">
        <f ca="1"/>
        <v>-5689.05</v>
      </c>
      <c r="D3928" t="str">
        <f ca="1"/>
        <v>Acct  6 - Platinum</v>
      </c>
    </row>
    <row r="3929" spans="1:4" x14ac:dyDescent="0.25">
      <c r="A3929" t="str">
        <f ca="1"/>
        <v>Kulo SDGE</v>
      </c>
      <c r="B3929" s="8">
        <f ca="1"/>
        <v>46140</v>
      </c>
      <c r="C3929" s="107">
        <f ca="1"/>
        <v>-5689.05</v>
      </c>
      <c r="D3929" t="str">
        <f ca="1"/>
        <v>Acct  6 - Platinum</v>
      </c>
    </row>
    <row r="3930" spans="1:4" x14ac:dyDescent="0.25">
      <c r="A3930" t="str">
        <f ca="1"/>
        <v>SDGE</v>
      </c>
      <c r="B3930" s="8">
        <f ca="1"/>
        <v>46140</v>
      </c>
      <c r="C3930" s="107">
        <f ca="1"/>
        <v>-5689.05</v>
      </c>
      <c r="D3930" t="str">
        <f ca="1"/>
        <v>Acct  6 - Platinum</v>
      </c>
    </row>
    <row r="3931" spans="1:4" x14ac:dyDescent="0.25">
      <c r="A3931" t="str">
        <f ca="1"/>
        <v>Prime Ad-Free</v>
      </c>
      <c r="B3931" s="8">
        <f ca="1"/>
        <v>46140</v>
      </c>
      <c r="C3931" s="107">
        <f ca="1"/>
        <v>-5689.05</v>
      </c>
      <c r="D3931" t="str">
        <f ca="1"/>
        <v>Acct  6 - Platinum</v>
      </c>
    </row>
    <row r="3932" spans="1:4" x14ac:dyDescent="0.25">
      <c r="A3932" t="str">
        <f ca="1"/>
        <v>Disability</v>
      </c>
      <c r="B3932" s="8">
        <f ca="1"/>
        <v>46143</v>
      </c>
      <c r="C3932" s="107">
        <f ca="1"/>
        <v>-5689.05</v>
      </c>
      <c r="D3932" t="str">
        <f ca="1"/>
        <v>Acct  6 - Platinum</v>
      </c>
    </row>
    <row r="3933" spans="1:4" x14ac:dyDescent="0.25">
      <c r="A3933" t="str">
        <f ca="1"/>
        <v>Kulo Rent</v>
      </c>
      <c r="B3933" s="8">
        <f ca="1"/>
        <v>46143</v>
      </c>
      <c r="C3933" s="107">
        <f ca="1"/>
        <v>-5689.05</v>
      </c>
      <c r="D3933" t="str">
        <f ca="1"/>
        <v>Acct  6 - Platinum</v>
      </c>
    </row>
    <row r="3934" spans="1:4" x14ac:dyDescent="0.25">
      <c r="A3934" t="str">
        <f ca="1"/>
        <v>Rent</v>
      </c>
      <c r="B3934" s="8">
        <f ca="1"/>
        <v>46143</v>
      </c>
      <c r="C3934" s="107">
        <f ca="1"/>
        <v>-5689.05</v>
      </c>
      <c r="D3934" t="str">
        <f ca="1"/>
        <v>Acct  6 - Platinum</v>
      </c>
    </row>
    <row r="3935" spans="1:4" x14ac:dyDescent="0.25">
      <c r="A3935" t="str">
        <f ca="1"/>
        <v>Visa Platinum</v>
      </c>
      <c r="B3935" s="8">
        <f ca="1"/>
        <v>46145</v>
      </c>
      <c r="C3935" s="107">
        <f ca="1"/>
        <v>-5378.05</v>
      </c>
      <c r="D3935" t="str">
        <f ca="1"/>
        <v>Acct  6 - Platinum</v>
      </c>
    </row>
    <row r="3936" spans="1:4" x14ac:dyDescent="0.25">
      <c r="A3936" t="str">
        <f ca="1"/>
        <v>Kulo Internet</v>
      </c>
      <c r="B3936" s="8">
        <f ca="1"/>
        <v>46147</v>
      </c>
      <c r="C3936" s="107">
        <f ca="1"/>
        <v>-5378.05</v>
      </c>
      <c r="D3936" t="str">
        <f ca="1"/>
        <v>Acct  6 - Platinum</v>
      </c>
    </row>
    <row r="3937" spans="1:4" x14ac:dyDescent="0.25">
      <c r="A3937" t="str">
        <f ca="1"/>
        <v>Cese Phone</v>
      </c>
      <c r="B3937" s="8">
        <f ca="1"/>
        <v>46147</v>
      </c>
      <c r="C3937" s="107">
        <f ca="1"/>
        <v>-5378.05</v>
      </c>
      <c r="D3937" t="str">
        <f ca="1"/>
        <v>Acct  6 - Platinum</v>
      </c>
    </row>
    <row r="3938" spans="1:4" x14ac:dyDescent="0.25">
      <c r="A3938" t="str">
        <f ca="1"/>
        <v>Phone</v>
      </c>
      <c r="B3938" s="8">
        <f ca="1"/>
        <v>46147</v>
      </c>
      <c r="C3938" s="107">
        <f ca="1"/>
        <v>-5378.05</v>
      </c>
      <c r="D3938" t="str">
        <f ca="1"/>
        <v>Acct  6 - Platinum</v>
      </c>
    </row>
    <row r="3939" spans="1:4" x14ac:dyDescent="0.25">
      <c r="A3939" t="str">
        <f ca="1"/>
        <v>Paycheck</v>
      </c>
      <c r="B3939" s="8">
        <f ca="1"/>
        <v>46150</v>
      </c>
      <c r="C3939" s="107">
        <f ca="1"/>
        <v>-5378.05</v>
      </c>
      <c r="D3939" t="str">
        <f ca="1"/>
        <v>Acct  6 - Platinum</v>
      </c>
    </row>
    <row r="3940" spans="1:4" x14ac:dyDescent="0.25">
      <c r="A3940" t="str">
        <f ca="1"/>
        <v>Ameritas</v>
      </c>
      <c r="B3940" s="8">
        <f ca="1"/>
        <v>46150</v>
      </c>
      <c r="C3940" s="107">
        <f ca="1"/>
        <v>-5378.05</v>
      </c>
      <c r="D3940" t="str">
        <f ca="1"/>
        <v>Acct  6 - Platinum</v>
      </c>
    </row>
    <row r="3941" spans="1:4" x14ac:dyDescent="0.25">
      <c r="A3941" t="str">
        <f ca="1"/>
        <v>Sony</v>
      </c>
      <c r="B3941" s="8">
        <f ca="1"/>
        <v>46150</v>
      </c>
      <c r="C3941" s="107">
        <f ca="1"/>
        <v>-5378.05</v>
      </c>
      <c r="D3941" t="str">
        <f ca="1"/>
        <v>Acct  6 - Platinum</v>
      </c>
    </row>
    <row r="3942" spans="1:4" x14ac:dyDescent="0.25">
      <c r="A3942" t="str">
        <f ca="1"/>
        <v>Phone Insurance</v>
      </c>
      <c r="B3942" s="8">
        <f ca="1"/>
        <v>46150</v>
      </c>
      <c r="C3942" s="107">
        <f ca="1"/>
        <v>-5378.05</v>
      </c>
      <c r="D3942" t="str">
        <f ca="1"/>
        <v>Acct  6 - Platinum</v>
      </c>
    </row>
    <row r="3943" spans="1:4" x14ac:dyDescent="0.25">
      <c r="A3943" t="str">
        <f ca="1"/>
        <v>Groceries</v>
      </c>
      <c r="B3943" s="8">
        <f ca="1"/>
        <v>46151</v>
      </c>
      <c r="C3943" s="107">
        <f ca="1"/>
        <v>-5378.05</v>
      </c>
      <c r="D3943" t="str">
        <f ca="1"/>
        <v>Acct  6 - Platinum</v>
      </c>
    </row>
    <row r="3944" spans="1:4" x14ac:dyDescent="0.25">
      <c r="A3944" t="str">
        <f ca="1"/>
        <v>Food &amp; Drinks</v>
      </c>
      <c r="B3944" s="8">
        <f ca="1"/>
        <v>46151</v>
      </c>
      <c r="C3944" s="107">
        <f ca="1"/>
        <v>-5378.05</v>
      </c>
      <c r="D3944" t="str">
        <f ca="1"/>
        <v>Acct  6 - Platinum</v>
      </c>
    </row>
    <row r="3945" spans="1:4" x14ac:dyDescent="0.25">
      <c r="A3945" t="str">
        <f ca="1"/>
        <v>Amazon</v>
      </c>
      <c r="B3945" s="8">
        <f ca="1"/>
        <v>46151</v>
      </c>
      <c r="C3945" s="107">
        <f ca="1"/>
        <v>-5378.05</v>
      </c>
      <c r="D3945" t="str">
        <f ca="1"/>
        <v>Acct  6 - Platinum</v>
      </c>
    </row>
    <row r="3946" spans="1:4" x14ac:dyDescent="0.25">
      <c r="A3946" t="str">
        <f ca="1"/>
        <v>Viso Go</v>
      </c>
      <c r="B3946" s="8">
        <f ca="1"/>
        <v>46153</v>
      </c>
      <c r="C3946" s="107">
        <f ca="1"/>
        <v>-5378.05</v>
      </c>
      <c r="D3946" t="str">
        <f ca="1"/>
        <v>Acct  6 - Platinum</v>
      </c>
    </row>
    <row r="3947" spans="1:4" x14ac:dyDescent="0.25">
      <c r="A3947" t="str">
        <f ca="1"/>
        <v>Motorcycle</v>
      </c>
      <c r="B3947" s="8">
        <f ca="1"/>
        <v>46158</v>
      </c>
      <c r="C3947" s="107">
        <f ca="1"/>
        <v>-5378.05</v>
      </c>
      <c r="D3947" t="str">
        <f ca="1"/>
        <v>Acct  6 - Platinum</v>
      </c>
    </row>
    <row r="3948" spans="1:4" x14ac:dyDescent="0.25">
      <c r="A3948" t="str">
        <f ca="1"/>
        <v>Netflix</v>
      </c>
      <c r="B3948" s="8">
        <f ca="1"/>
        <v>46162</v>
      </c>
      <c r="C3948" s="107">
        <f ca="1"/>
        <v>-5378.05</v>
      </c>
      <c r="D3948" t="str">
        <f ca="1"/>
        <v>Acct  6 - Platinum</v>
      </c>
    </row>
    <row r="3949" spans="1:4" x14ac:dyDescent="0.25">
      <c r="A3949" t="str">
        <f ca="1"/>
        <v>Renters</v>
      </c>
      <c r="B3949" s="8">
        <f ca="1"/>
        <v>46163</v>
      </c>
      <c r="C3949" s="107">
        <f ca="1"/>
        <v>-5378.05</v>
      </c>
      <c r="D3949" t="str">
        <f ca="1"/>
        <v>Acct  6 - Platinum</v>
      </c>
    </row>
    <row r="3950" spans="1:4" x14ac:dyDescent="0.25">
      <c r="A3950" t="str">
        <f ca="1"/>
        <v>Paycheck</v>
      </c>
      <c r="B3950" s="8">
        <f ca="1"/>
        <v>46164</v>
      </c>
      <c r="C3950" s="107">
        <f ca="1"/>
        <v>-5378.05</v>
      </c>
      <c r="D3950" t="str">
        <f ca="1"/>
        <v>Acct  6 - Platinum</v>
      </c>
    </row>
    <row r="3951" spans="1:4" x14ac:dyDescent="0.25">
      <c r="A3951" t="str">
        <f ca="1"/>
        <v>Ameritas</v>
      </c>
      <c r="B3951" s="8">
        <f ca="1"/>
        <v>46164</v>
      </c>
      <c r="C3951" s="107">
        <f ca="1"/>
        <v>-5378.05</v>
      </c>
      <c r="D3951" t="str">
        <f ca="1"/>
        <v>Acct  6 - Platinum</v>
      </c>
    </row>
    <row r="3952" spans="1:4" x14ac:dyDescent="0.25">
      <c r="A3952" t="str">
        <f ca="1"/>
        <v>Groceries</v>
      </c>
      <c r="B3952" s="8">
        <f ca="1"/>
        <v>46165</v>
      </c>
      <c r="C3952" s="107">
        <f ca="1"/>
        <v>-5378.05</v>
      </c>
      <c r="D3952" t="str">
        <f ca="1"/>
        <v>Acct  6 - Platinum</v>
      </c>
    </row>
    <row r="3953" spans="1:4" x14ac:dyDescent="0.25">
      <c r="A3953" t="str">
        <f ca="1"/>
        <v>Food &amp; Drinks</v>
      </c>
      <c r="B3953" s="8">
        <f ca="1"/>
        <v>46165</v>
      </c>
      <c r="C3953" s="107">
        <f ca="1"/>
        <v>-5378.05</v>
      </c>
      <c r="D3953" t="str">
        <f ca="1"/>
        <v>Acct  6 - Platinum</v>
      </c>
    </row>
    <row r="3954" spans="1:4" x14ac:dyDescent="0.25">
      <c r="A3954" t="str">
        <f ca="1"/>
        <v>Cese Transfer</v>
      </c>
      <c r="B3954" s="8">
        <f ca="1"/>
        <v>46167</v>
      </c>
      <c r="C3954" s="107">
        <f ca="1"/>
        <v>-5378.05</v>
      </c>
      <c r="D3954" t="str">
        <f ca="1"/>
        <v>Acct  6 - Platinum</v>
      </c>
    </row>
    <row r="3955" spans="1:4" x14ac:dyDescent="0.25">
      <c r="A3955" t="str">
        <f ca="1"/>
        <v>Internet</v>
      </c>
      <c r="B3955" s="8">
        <f ca="1"/>
        <v>46168</v>
      </c>
      <c r="C3955" s="107">
        <f ca="1"/>
        <v>-5378.05</v>
      </c>
      <c r="D3955" t="str">
        <f ca="1"/>
        <v>Acct  6 - Platinum</v>
      </c>
    </row>
    <row r="3956" spans="1:4" x14ac:dyDescent="0.25">
      <c r="A3956" t="str">
        <f ca="1"/>
        <v>Windsurf</v>
      </c>
      <c r="B3956" s="8">
        <f ca="1"/>
        <v>46168</v>
      </c>
      <c r="C3956" s="107">
        <f ca="1"/>
        <v>-5378.05</v>
      </c>
      <c r="D3956" t="str">
        <f ca="1"/>
        <v>Acct  6 - Platinum</v>
      </c>
    </row>
    <row r="3957" spans="1:4" x14ac:dyDescent="0.25">
      <c r="A3957" t="str">
        <f ca="1"/>
        <v>Tidal</v>
      </c>
      <c r="B3957" s="8">
        <f ca="1"/>
        <v>46169</v>
      </c>
      <c r="C3957" s="107">
        <f ca="1"/>
        <v>-5378.05</v>
      </c>
      <c r="D3957" t="str">
        <f ca="1"/>
        <v>Acct  6 - Platinum</v>
      </c>
    </row>
    <row r="3958" spans="1:4" x14ac:dyDescent="0.25">
      <c r="A3958" t="str">
        <f ca="1"/>
        <v>Costco Citi</v>
      </c>
      <c r="B3958" s="8">
        <f ca="1"/>
        <v>46170</v>
      </c>
      <c r="C3958" s="107">
        <f ca="1"/>
        <v>-5378.05</v>
      </c>
      <c r="D3958" t="str">
        <f ca="1"/>
        <v>Acct  6 - Platinum</v>
      </c>
    </row>
    <row r="3959" spans="1:4" x14ac:dyDescent="0.25">
      <c r="A3959" t="str">
        <f ca="1"/>
        <v>Kulo Transfer</v>
      </c>
      <c r="B3959" s="8">
        <f ca="1"/>
        <v>46170</v>
      </c>
      <c r="C3959" s="107">
        <f ca="1"/>
        <v>-5378.05</v>
      </c>
      <c r="D3959" t="str">
        <f ca="1"/>
        <v>Acct  6 - Platinum</v>
      </c>
    </row>
    <row r="3960" spans="1:4" x14ac:dyDescent="0.25">
      <c r="A3960" t="str">
        <f ca="1"/>
        <v>Kulo SDGE</v>
      </c>
      <c r="B3960" s="8">
        <f ca="1"/>
        <v>46170</v>
      </c>
      <c r="C3960" s="107">
        <f ca="1"/>
        <v>-5378.05</v>
      </c>
      <c r="D3960" t="str">
        <f ca="1"/>
        <v>Acct  6 - Platinum</v>
      </c>
    </row>
    <row r="3961" spans="1:4" x14ac:dyDescent="0.25">
      <c r="A3961" t="str">
        <f ca="1"/>
        <v>SDGE</v>
      </c>
      <c r="B3961" s="8">
        <f ca="1"/>
        <v>46170</v>
      </c>
      <c r="C3961" s="107">
        <f ca="1"/>
        <v>-5378.05</v>
      </c>
      <c r="D3961" t="str">
        <f ca="1"/>
        <v>Acct  6 - Platinum</v>
      </c>
    </row>
    <row r="3962" spans="1:4" x14ac:dyDescent="0.25">
      <c r="A3962" t="str">
        <f ca="1"/>
        <v>Prime Ad-Free</v>
      </c>
      <c r="B3962" s="8">
        <f ca="1"/>
        <v>46170</v>
      </c>
      <c r="C3962" s="107">
        <f ca="1"/>
        <v>-5378.05</v>
      </c>
      <c r="D3962" t="str">
        <f ca="1"/>
        <v>Acct  6 - Platinum</v>
      </c>
    </row>
    <row r="3963" spans="1:4" x14ac:dyDescent="0.25">
      <c r="A3963" t="str">
        <f ca="1"/>
        <v>Disability</v>
      </c>
      <c r="B3963" s="8">
        <f ca="1"/>
        <v>46174</v>
      </c>
      <c r="C3963" s="107">
        <f ca="1"/>
        <v>-5378.05</v>
      </c>
      <c r="D3963" t="str">
        <f ca="1"/>
        <v>Acct  6 - Platinum</v>
      </c>
    </row>
    <row r="3964" spans="1:4" x14ac:dyDescent="0.25">
      <c r="A3964" t="str">
        <f ca="1"/>
        <v>Kulo Rent</v>
      </c>
      <c r="B3964" s="8">
        <f ca="1"/>
        <v>46174</v>
      </c>
      <c r="C3964" s="107">
        <f ca="1"/>
        <v>-5378.05</v>
      </c>
      <c r="D3964" t="str">
        <f ca="1"/>
        <v>Acct  6 - Platinum</v>
      </c>
    </row>
    <row r="3965" spans="1:4" x14ac:dyDescent="0.25">
      <c r="A3965" t="str">
        <f ca="1"/>
        <v>Rent</v>
      </c>
      <c r="B3965" s="8">
        <f ca="1"/>
        <v>46174</v>
      </c>
      <c r="C3965" s="107">
        <f ca="1"/>
        <v>-5378.05</v>
      </c>
      <c r="D3965" t="str">
        <f ca="1"/>
        <v>Acct  6 - Platinum</v>
      </c>
    </row>
    <row r="3966" spans="1:4" x14ac:dyDescent="0.25">
      <c r="A3966" t="str">
        <f ca="1"/>
        <v>Visa Platinum</v>
      </c>
      <c r="B3966" s="8">
        <f ca="1"/>
        <v>46176</v>
      </c>
      <c r="C3966" s="107">
        <f ca="1"/>
        <v>-5067.05</v>
      </c>
      <c r="D3966" t="str">
        <f ca="1"/>
        <v>Acct  6 - Platinum</v>
      </c>
    </row>
    <row r="3967" spans="1:4" x14ac:dyDescent="0.25">
      <c r="A3967" t="str">
        <f ca="1"/>
        <v>Paycheck</v>
      </c>
      <c r="B3967" s="8">
        <f ca="1"/>
        <v>46178</v>
      </c>
      <c r="C3967" s="107">
        <f ca="1"/>
        <v>-5067.05</v>
      </c>
      <c r="D3967" t="str">
        <f ca="1"/>
        <v>Acct  6 - Platinum</v>
      </c>
    </row>
    <row r="3968" spans="1:4" x14ac:dyDescent="0.25">
      <c r="A3968" t="str">
        <f ca="1"/>
        <v>Ameritas</v>
      </c>
      <c r="B3968" s="8">
        <f ca="1"/>
        <v>46178</v>
      </c>
      <c r="C3968" s="107">
        <f ca="1"/>
        <v>-5067.05</v>
      </c>
      <c r="D3968" t="str">
        <f ca="1"/>
        <v>Acct  6 - Platinum</v>
      </c>
    </row>
    <row r="3969" spans="1:4" x14ac:dyDescent="0.25">
      <c r="A3969" t="str">
        <f ca="1"/>
        <v>Kulo Internet</v>
      </c>
      <c r="B3969" s="8">
        <f ca="1"/>
        <v>46178</v>
      </c>
      <c r="C3969" s="107">
        <f ca="1"/>
        <v>-5067.05</v>
      </c>
      <c r="D3969" t="str">
        <f ca="1"/>
        <v>Acct  6 - Platinum</v>
      </c>
    </row>
    <row r="3970" spans="1:4" x14ac:dyDescent="0.25">
      <c r="A3970" t="str">
        <f ca="1"/>
        <v>Cese Phone</v>
      </c>
      <c r="B3970" s="8">
        <f ca="1"/>
        <v>46178</v>
      </c>
      <c r="C3970" s="107">
        <f ca="1"/>
        <v>-5067.05</v>
      </c>
      <c r="D3970" t="str">
        <f ca="1"/>
        <v>Acct  6 - Platinum</v>
      </c>
    </row>
    <row r="3971" spans="1:4" x14ac:dyDescent="0.25">
      <c r="A3971" t="str">
        <f ca="1"/>
        <v>Phone</v>
      </c>
      <c r="B3971" s="8">
        <f ca="1"/>
        <v>46178</v>
      </c>
      <c r="C3971" s="107">
        <f ca="1"/>
        <v>-5067.05</v>
      </c>
      <c r="D3971" t="str">
        <f ca="1"/>
        <v>Acct  6 - Platinum</v>
      </c>
    </row>
    <row r="3972" spans="1:4" x14ac:dyDescent="0.25">
      <c r="A3972" t="str">
        <f ca="1"/>
        <v>Groceries</v>
      </c>
      <c r="B3972" s="8">
        <f ca="1"/>
        <v>46179</v>
      </c>
      <c r="C3972" s="107">
        <f ca="1"/>
        <v>-5067.05</v>
      </c>
      <c r="D3972" t="str">
        <f ca="1"/>
        <v>Acct  6 - Platinum</v>
      </c>
    </row>
    <row r="3973" spans="1:4" x14ac:dyDescent="0.25">
      <c r="A3973" t="str">
        <f ca="1"/>
        <v>Food &amp; Drinks</v>
      </c>
      <c r="B3973" s="8">
        <f ca="1"/>
        <v>46179</v>
      </c>
      <c r="C3973" s="107">
        <f ca="1"/>
        <v>-5067.05</v>
      </c>
      <c r="D3973" t="str">
        <f ca="1"/>
        <v>Acct  6 - Platinum</v>
      </c>
    </row>
    <row r="3974" spans="1:4" x14ac:dyDescent="0.25">
      <c r="A3974" t="str">
        <f ca="1"/>
        <v>Sony</v>
      </c>
      <c r="B3974" s="8">
        <f ca="1"/>
        <v>46181</v>
      </c>
      <c r="C3974" s="107">
        <f ca="1"/>
        <v>-5067.05</v>
      </c>
      <c r="D3974" t="str">
        <f ca="1"/>
        <v>Acct  6 - Platinum</v>
      </c>
    </row>
    <row r="3975" spans="1:4" x14ac:dyDescent="0.25">
      <c r="A3975" t="str">
        <f ca="1"/>
        <v>Phone Insurance</v>
      </c>
      <c r="B3975" s="8">
        <f ca="1"/>
        <v>46181</v>
      </c>
      <c r="C3975" s="107">
        <f ca="1"/>
        <v>-5067.05</v>
      </c>
      <c r="D3975" t="str">
        <f ca="1"/>
        <v>Acct  6 - Platinum</v>
      </c>
    </row>
    <row r="3976" spans="1:4" x14ac:dyDescent="0.25">
      <c r="A3976" t="str">
        <f ca="1"/>
        <v>Amazon</v>
      </c>
      <c r="B3976" s="8">
        <f ca="1"/>
        <v>46182</v>
      </c>
      <c r="C3976" s="107">
        <f ca="1"/>
        <v>-5067.05</v>
      </c>
      <c r="D3976" t="str">
        <f ca="1"/>
        <v>Acct  6 - Platinum</v>
      </c>
    </row>
    <row r="3977" spans="1:4" x14ac:dyDescent="0.25">
      <c r="A3977" t="str">
        <f ca="1"/>
        <v>Viso Go</v>
      </c>
      <c r="B3977" s="8">
        <f ca="1"/>
        <v>46184</v>
      </c>
      <c r="C3977" s="107">
        <f ca="1"/>
        <v>-5067.05</v>
      </c>
      <c r="D3977" t="str">
        <f ca="1"/>
        <v>Acct  6 - Platinum</v>
      </c>
    </row>
    <row r="3978" spans="1:4" x14ac:dyDescent="0.25">
      <c r="A3978" t="str">
        <f ca="1"/>
        <v>Motorcycle</v>
      </c>
      <c r="B3978" s="8">
        <f ca="1"/>
        <v>46189</v>
      </c>
      <c r="C3978" s="107">
        <f ca="1"/>
        <v>-5067.05</v>
      </c>
      <c r="D3978" t="str">
        <f ca="1"/>
        <v>Acct  6 - Platinum</v>
      </c>
    </row>
    <row r="3979" spans="1:4" x14ac:dyDescent="0.25">
      <c r="A3979" t="str">
        <f ca="1"/>
        <v>Paycheck</v>
      </c>
      <c r="B3979" s="8">
        <f ca="1"/>
        <v>46192</v>
      </c>
      <c r="C3979" s="107">
        <f ca="1"/>
        <v>-5067.05</v>
      </c>
      <c r="D3979" t="str">
        <f ca="1"/>
        <v>Acct  6 - Platinum</v>
      </c>
    </row>
    <row r="3980" spans="1:4" x14ac:dyDescent="0.25">
      <c r="A3980" t="str">
        <f ca="1"/>
        <v>Ameritas</v>
      </c>
      <c r="B3980" s="8">
        <f ca="1"/>
        <v>46192</v>
      </c>
      <c r="C3980" s="107">
        <f ca="1"/>
        <v>-5067.05</v>
      </c>
      <c r="D3980" t="str">
        <f ca="1"/>
        <v>Acct  6 - Platinum</v>
      </c>
    </row>
    <row r="3981" spans="1:4" x14ac:dyDescent="0.25">
      <c r="A3981" t="str">
        <f ca="1"/>
        <v>Groceries</v>
      </c>
      <c r="B3981" s="8">
        <f ca="1"/>
        <v>46193</v>
      </c>
      <c r="C3981" s="107">
        <f ca="1"/>
        <v>-5067.05</v>
      </c>
      <c r="D3981" t="str">
        <f ca="1"/>
        <v>Acct  6 - Platinum</v>
      </c>
    </row>
    <row r="3982" spans="1:4" x14ac:dyDescent="0.25">
      <c r="A3982" t="str">
        <f ca="1"/>
        <v>Food &amp; Drinks</v>
      </c>
      <c r="B3982" s="8">
        <f ca="1"/>
        <v>46193</v>
      </c>
      <c r="C3982" s="107">
        <f ca="1"/>
        <v>-5067.05</v>
      </c>
      <c r="D3982" t="str">
        <f ca="1"/>
        <v>Acct  6 - Platinum</v>
      </c>
    </row>
    <row r="3983" spans="1:4" x14ac:dyDescent="0.25">
      <c r="A3983" t="str">
        <f ca="1"/>
        <v>Netflix</v>
      </c>
      <c r="B3983" s="8">
        <f ca="1"/>
        <v>46193</v>
      </c>
      <c r="C3983" s="107">
        <f ca="1"/>
        <v>-5067.05</v>
      </c>
      <c r="D3983" t="str">
        <f ca="1"/>
        <v>Acct  6 - Platinum</v>
      </c>
    </row>
    <row r="3984" spans="1:4" x14ac:dyDescent="0.25">
      <c r="A3984" t="str">
        <f ca="1"/>
        <v>Renters</v>
      </c>
      <c r="B3984" s="8">
        <f ca="1"/>
        <v>46194</v>
      </c>
      <c r="C3984" s="107">
        <f ca="1"/>
        <v>-5067.05</v>
      </c>
      <c r="D3984" t="str">
        <f ca="1"/>
        <v>Acct  6 - Platinum</v>
      </c>
    </row>
    <row r="3985" spans="1:4" x14ac:dyDescent="0.25">
      <c r="A3985" t="str">
        <f ca="1"/>
        <v>Sniffies</v>
      </c>
      <c r="B3985" s="8">
        <f ca="1"/>
        <v>46194</v>
      </c>
      <c r="C3985" s="107">
        <f ca="1"/>
        <v>-5067.05</v>
      </c>
      <c r="D3985" t="str">
        <f ca="1"/>
        <v>Acct  6 - Platinum</v>
      </c>
    </row>
    <row r="3986" spans="1:4" x14ac:dyDescent="0.25">
      <c r="A3986" t="str">
        <f ca="1"/>
        <v>Cese Transfer</v>
      </c>
      <c r="B3986" s="8">
        <f ca="1"/>
        <v>46198</v>
      </c>
      <c r="C3986" s="107">
        <f ca="1"/>
        <v>-5067.05</v>
      </c>
      <c r="D3986" t="str">
        <f ca="1"/>
        <v>Acct  6 - Platinum</v>
      </c>
    </row>
    <row r="3987" spans="1:4" x14ac:dyDescent="0.25">
      <c r="A3987" t="str">
        <f ca="1"/>
        <v>Internet</v>
      </c>
      <c r="B3987" s="8">
        <f ca="1"/>
        <v>46199</v>
      </c>
      <c r="C3987" s="107">
        <f ca="1"/>
        <v>-5067.05</v>
      </c>
      <c r="D3987" t="str">
        <f ca="1"/>
        <v>Acct  6 - Platinum</v>
      </c>
    </row>
    <row r="3988" spans="1:4" x14ac:dyDescent="0.25">
      <c r="A3988" t="str">
        <f ca="1"/>
        <v>Windsurf</v>
      </c>
      <c r="B3988" s="8">
        <f ca="1"/>
        <v>46199</v>
      </c>
      <c r="C3988" s="107">
        <f ca="1"/>
        <v>-5067.05</v>
      </c>
      <c r="D3988" t="str">
        <f ca="1"/>
        <v>Acct  6 - Platinum</v>
      </c>
    </row>
    <row r="3989" spans="1:4" x14ac:dyDescent="0.25">
      <c r="A3989" t="str">
        <f ca="1"/>
        <v>Tidal</v>
      </c>
      <c r="B3989" s="8">
        <f ca="1"/>
        <v>46200</v>
      </c>
      <c r="C3989" s="107">
        <f ca="1"/>
        <v>-5067.05</v>
      </c>
      <c r="D3989" t="str">
        <f ca="1"/>
        <v>Acct  6 - Platinum</v>
      </c>
    </row>
    <row r="3990" spans="1:4" x14ac:dyDescent="0.25">
      <c r="A3990" t="str">
        <f ca="1"/>
        <v>Costco Citi</v>
      </c>
      <c r="B3990" s="8">
        <f ca="1"/>
        <v>46201</v>
      </c>
      <c r="C3990" s="107">
        <f ca="1"/>
        <v>-5067.05</v>
      </c>
      <c r="D3990" t="str">
        <f ca="1"/>
        <v>Acct  6 - Platinum</v>
      </c>
    </row>
    <row r="3991" spans="1:4" x14ac:dyDescent="0.25">
      <c r="A3991" t="str">
        <f ca="1"/>
        <v>Kulo Transfer</v>
      </c>
      <c r="B3991" s="8">
        <f ca="1"/>
        <v>46201</v>
      </c>
      <c r="C3991" s="107">
        <f ca="1"/>
        <v>-5067.05</v>
      </c>
      <c r="D3991" t="str">
        <f ca="1"/>
        <v>Acct  6 - Platinum</v>
      </c>
    </row>
    <row r="3992" spans="1:4" x14ac:dyDescent="0.25">
      <c r="A3992" t="str">
        <f ca="1"/>
        <v>Kulo SDGE</v>
      </c>
      <c r="B3992" s="8">
        <f ca="1"/>
        <v>46201</v>
      </c>
      <c r="C3992" s="107">
        <f ca="1"/>
        <v>-5067.05</v>
      </c>
      <c r="D3992" t="str">
        <f ca="1"/>
        <v>Acct  6 - Platinum</v>
      </c>
    </row>
    <row r="3993" spans="1:4" x14ac:dyDescent="0.25">
      <c r="A3993" t="str">
        <f ca="1"/>
        <v>SDGE</v>
      </c>
      <c r="B3993" s="8">
        <f ca="1"/>
        <v>46201</v>
      </c>
      <c r="C3993" s="107">
        <f ca="1"/>
        <v>-5067.05</v>
      </c>
      <c r="D3993" t="str">
        <f ca="1"/>
        <v>Acct  6 - Platinum</v>
      </c>
    </row>
    <row r="3994" spans="1:4" x14ac:dyDescent="0.25">
      <c r="A3994" t="str">
        <f ca="1"/>
        <v>Prime Ad-Free</v>
      </c>
      <c r="B3994" s="8">
        <f ca="1"/>
        <v>46201</v>
      </c>
      <c r="C3994" s="107">
        <f ca="1"/>
        <v>-5067.05</v>
      </c>
      <c r="D3994" t="str">
        <f ca="1"/>
        <v>Acct  6 - Platinum</v>
      </c>
    </row>
    <row r="3995" spans="1:4" x14ac:dyDescent="0.25">
      <c r="A3995" t="str">
        <f ca="1"/>
        <v>Disability</v>
      </c>
      <c r="B3995" s="8">
        <f ca="1"/>
        <v>46204</v>
      </c>
      <c r="C3995" s="107">
        <f ca="1"/>
        <v>-5067.05</v>
      </c>
      <c r="D3995" t="str">
        <f ca="1"/>
        <v>Acct  6 - Platinum</v>
      </c>
    </row>
    <row r="3996" spans="1:4" x14ac:dyDescent="0.25">
      <c r="A3996" t="str">
        <f ca="1"/>
        <v>Kulo Rent</v>
      </c>
      <c r="B3996" s="8">
        <f ca="1"/>
        <v>46204</v>
      </c>
      <c r="C3996" s="107">
        <f ca="1"/>
        <v>-5067.05</v>
      </c>
      <c r="D3996" t="str">
        <f ca="1"/>
        <v>Acct  6 - Platinum</v>
      </c>
    </row>
    <row r="3997" spans="1:4" x14ac:dyDescent="0.25">
      <c r="A3997" t="str">
        <f ca="1"/>
        <v>Rent</v>
      </c>
      <c r="B3997" s="8">
        <f ca="1"/>
        <v>46204</v>
      </c>
      <c r="C3997" s="107">
        <f ca="1"/>
        <v>-5067.05</v>
      </c>
      <c r="D3997" t="str">
        <f ca="1"/>
        <v>Acct  6 - Platinum</v>
      </c>
    </row>
    <row r="3998" spans="1:4" x14ac:dyDescent="0.25">
      <c r="A3998" t="str">
        <f ca="1"/>
        <v>Paycheck</v>
      </c>
      <c r="B3998" s="8">
        <f ca="1"/>
        <v>46206</v>
      </c>
      <c r="C3998" s="107">
        <f ca="1"/>
        <v>-5067.05</v>
      </c>
      <c r="D3998" t="str">
        <f ca="1"/>
        <v>Acct  6 - Platinum</v>
      </c>
    </row>
    <row r="3999" spans="1:4" x14ac:dyDescent="0.25">
      <c r="A3999" t="str">
        <f ca="1"/>
        <v>Ameritas</v>
      </c>
      <c r="B3999" s="8">
        <f ca="1"/>
        <v>46206</v>
      </c>
      <c r="C3999" s="107">
        <f ca="1"/>
        <v>-5067.05</v>
      </c>
      <c r="D3999" t="str">
        <f ca="1"/>
        <v>Acct  6 - Platinum</v>
      </c>
    </row>
    <row r="4000" spans="1:4" x14ac:dyDescent="0.25">
      <c r="A4000" t="str">
        <f ca="1"/>
        <v>Visa Platinum</v>
      </c>
      <c r="B4000" s="8">
        <f ca="1"/>
        <v>46206</v>
      </c>
      <c r="C4000" s="107">
        <f ca="1"/>
        <v>-4756.05</v>
      </c>
      <c r="D4000" t="str">
        <f ca="1"/>
        <v>Acct  6 - Platinum</v>
      </c>
    </row>
    <row r="4001" spans="1:4" x14ac:dyDescent="0.25">
      <c r="A4001" t="str">
        <f ca="1"/>
        <v>Groceries</v>
      </c>
      <c r="B4001" s="8">
        <f ca="1"/>
        <v>46207</v>
      </c>
      <c r="C4001" s="107">
        <f ca="1"/>
        <v>-4756.05</v>
      </c>
      <c r="D4001" t="str">
        <f ca="1"/>
        <v>Acct  6 - Platinum</v>
      </c>
    </row>
    <row r="4002" spans="1:4" x14ac:dyDescent="0.25">
      <c r="A4002" t="str">
        <f ca="1"/>
        <v>Food &amp; Drinks</v>
      </c>
      <c r="B4002" s="8">
        <f ca="1"/>
        <v>46207</v>
      </c>
      <c r="C4002" s="107">
        <f ca="1"/>
        <v>-4756.05</v>
      </c>
      <c r="D4002" t="str">
        <f ca="1"/>
        <v>Acct  6 - Platinum</v>
      </c>
    </row>
    <row r="4003" spans="1:4" x14ac:dyDescent="0.25">
      <c r="A4003" t="str">
        <f ca="1"/>
        <v>Kulo Internet</v>
      </c>
      <c r="B4003" s="8">
        <f ca="1"/>
        <v>46208</v>
      </c>
      <c r="C4003" s="107">
        <f ca="1"/>
        <v>-4756.05</v>
      </c>
      <c r="D4003" t="str">
        <f ca="1"/>
        <v>Acct  6 - Platinum</v>
      </c>
    </row>
    <row r="4004" spans="1:4" x14ac:dyDescent="0.25">
      <c r="A4004" t="str">
        <f ca="1"/>
        <v>Cese Phone</v>
      </c>
      <c r="B4004" s="8">
        <f ca="1"/>
        <v>46208</v>
      </c>
      <c r="C4004" s="107">
        <f ca="1"/>
        <v>-4756.05</v>
      </c>
      <c r="D4004" t="str">
        <f ca="1"/>
        <v>Acct  6 - Platinum</v>
      </c>
    </row>
    <row r="4005" spans="1:4" x14ac:dyDescent="0.25">
      <c r="A4005" t="str">
        <f ca="1"/>
        <v>Phone</v>
      </c>
      <c r="B4005" s="8">
        <f ca="1"/>
        <v>46208</v>
      </c>
      <c r="C4005" s="107">
        <f ca="1"/>
        <v>-4756.05</v>
      </c>
      <c r="D4005" t="str">
        <f ca="1"/>
        <v>Acct  6 - Platinum</v>
      </c>
    </row>
    <row r="4006" spans="1:4" x14ac:dyDescent="0.25">
      <c r="A4006" t="str">
        <f ca="1"/>
        <v>Sony</v>
      </c>
      <c r="B4006" s="8">
        <f ca="1"/>
        <v>46211</v>
      </c>
      <c r="C4006" s="107">
        <f ca="1"/>
        <v>-4756.05</v>
      </c>
      <c r="D4006" t="str">
        <f ca="1"/>
        <v>Acct  6 - Platinum</v>
      </c>
    </row>
    <row r="4007" spans="1:4" x14ac:dyDescent="0.25">
      <c r="A4007" t="str">
        <f ca="1"/>
        <v>Phone Insurance</v>
      </c>
      <c r="B4007" s="8">
        <f ca="1"/>
        <v>46211</v>
      </c>
      <c r="C4007" s="107">
        <f ca="1"/>
        <v>-4756.05</v>
      </c>
      <c r="D4007" t="str">
        <f ca="1"/>
        <v>Acct  6 - Platinum</v>
      </c>
    </row>
    <row r="4008" spans="1:4" x14ac:dyDescent="0.25">
      <c r="A4008" t="str">
        <f ca="1"/>
        <v>Amazon</v>
      </c>
      <c r="B4008" s="8">
        <f ca="1"/>
        <v>46212</v>
      </c>
      <c r="C4008" s="107">
        <f ca="1"/>
        <v>-4756.05</v>
      </c>
      <c r="D4008" t="str">
        <f ca="1"/>
        <v>Acct  6 - Platinum</v>
      </c>
    </row>
    <row r="4009" spans="1:4" x14ac:dyDescent="0.25">
      <c r="A4009" t="str">
        <f ca="1"/>
        <v>Viso Go</v>
      </c>
      <c r="B4009" s="8">
        <f ca="1"/>
        <v>46214</v>
      </c>
      <c r="C4009" s="107">
        <f ca="1"/>
        <v>-4756.05</v>
      </c>
      <c r="D4009" t="str">
        <f ca="1"/>
        <v>Acct  6 - Platinum</v>
      </c>
    </row>
    <row r="4010" spans="1:4" x14ac:dyDescent="0.25">
      <c r="A4010" t="str">
        <f ca="1"/>
        <v>Motorcycle</v>
      </c>
      <c r="B4010" s="8">
        <f ca="1"/>
        <v>46219</v>
      </c>
      <c r="C4010" s="107">
        <f ca="1"/>
        <v>-4756.05</v>
      </c>
      <c r="D4010" t="str">
        <f ca="1"/>
        <v>Acct  6 - Platinum</v>
      </c>
    </row>
    <row r="4011" spans="1:4" x14ac:dyDescent="0.25">
      <c r="A4011" t="str">
        <f ca="1"/>
        <v>Paycheck</v>
      </c>
      <c r="B4011" s="8">
        <f ca="1"/>
        <v>46220</v>
      </c>
      <c r="C4011" s="107">
        <f ca="1"/>
        <v>-4756.05</v>
      </c>
      <c r="D4011" t="str">
        <f ca="1"/>
        <v>Acct  6 - Platinum</v>
      </c>
    </row>
    <row r="4012" spans="1:4" x14ac:dyDescent="0.25">
      <c r="A4012" t="str">
        <f ca="1"/>
        <v>Ameritas</v>
      </c>
      <c r="B4012" s="8">
        <f ca="1"/>
        <v>46220</v>
      </c>
      <c r="C4012" s="107">
        <f ca="1"/>
        <v>-4756.05</v>
      </c>
      <c r="D4012" t="str">
        <f ca="1"/>
        <v>Acct  6 - Platinum</v>
      </c>
    </row>
    <row r="4013" spans="1:4" x14ac:dyDescent="0.25">
      <c r="A4013" t="str">
        <f ca="1"/>
        <v>Groceries</v>
      </c>
      <c r="B4013" s="8">
        <f ca="1"/>
        <v>46221</v>
      </c>
      <c r="C4013" s="107">
        <f ca="1"/>
        <v>-4756.05</v>
      </c>
      <c r="D4013" t="str">
        <f ca="1"/>
        <v>Acct  6 - Platinum</v>
      </c>
    </row>
    <row r="4014" spans="1:4" x14ac:dyDescent="0.25">
      <c r="A4014" t="str">
        <f ca="1"/>
        <v>Food &amp; Drinks</v>
      </c>
      <c r="B4014" s="8">
        <f ca="1"/>
        <v>46221</v>
      </c>
      <c r="C4014" s="107">
        <f ca="1"/>
        <v>-4756.05</v>
      </c>
      <c r="D4014" t="str">
        <f ca="1"/>
        <v>Acct  6 - Platinum</v>
      </c>
    </row>
    <row r="4015" spans="1:4" x14ac:dyDescent="0.25">
      <c r="A4015" t="str">
        <f ca="1"/>
        <v>Netflix</v>
      </c>
      <c r="B4015" s="8">
        <f ca="1"/>
        <v>46223</v>
      </c>
      <c r="C4015" s="107">
        <f ca="1"/>
        <v>-4756.05</v>
      </c>
      <c r="D4015" t="str">
        <f ca="1"/>
        <v>Acct  6 - Platinum</v>
      </c>
    </row>
    <row r="4016" spans="1:4" x14ac:dyDescent="0.25">
      <c r="A4016" t="str">
        <f ca="1"/>
        <v>Renters</v>
      </c>
      <c r="B4016" s="8">
        <f ca="1"/>
        <v>46224</v>
      </c>
      <c r="C4016" s="107">
        <f ca="1"/>
        <v>-4756.05</v>
      </c>
      <c r="D4016" t="str">
        <f ca="1"/>
        <v>Acct  6 - Platinum</v>
      </c>
    </row>
    <row r="4017" spans="1:4" x14ac:dyDescent="0.25">
      <c r="A4017" t="str">
        <f ca="1"/>
        <v>Cese Transfer</v>
      </c>
      <c r="B4017" s="8">
        <f ca="1"/>
        <v>46228</v>
      </c>
      <c r="C4017" s="107">
        <f ca="1"/>
        <v>-4756.05</v>
      </c>
      <c r="D4017" t="str">
        <f ca="1"/>
        <v>Acct  6 - Platinum</v>
      </c>
    </row>
    <row r="4018" spans="1:4" x14ac:dyDescent="0.25">
      <c r="A4018" t="str">
        <f ca="1"/>
        <v>Internet</v>
      </c>
      <c r="B4018" s="8">
        <f ca="1"/>
        <v>46229</v>
      </c>
      <c r="C4018" s="107">
        <f ca="1"/>
        <v>-4756.05</v>
      </c>
      <c r="D4018" t="str">
        <f ca="1"/>
        <v>Acct  6 - Platinum</v>
      </c>
    </row>
    <row r="4019" spans="1:4" x14ac:dyDescent="0.25">
      <c r="A4019" t="str">
        <f ca="1"/>
        <v>Windsurf</v>
      </c>
      <c r="B4019" s="8">
        <f ca="1"/>
        <v>46229</v>
      </c>
      <c r="C4019" s="107">
        <f ca="1"/>
        <v>-4756.05</v>
      </c>
      <c r="D4019" t="str">
        <f ca="1"/>
        <v>Acct  6 - Platinum</v>
      </c>
    </row>
    <row r="4020" spans="1:4" x14ac:dyDescent="0.25">
      <c r="A4020" t="str">
        <f ca="1"/>
        <v>Tidal</v>
      </c>
      <c r="B4020" s="8">
        <f ca="1"/>
        <v>46230</v>
      </c>
      <c r="C4020" s="107">
        <f ca="1"/>
        <v>-4756.05</v>
      </c>
      <c r="D4020" t="str">
        <f ca="1"/>
        <v>Acct  6 - Platinum</v>
      </c>
    </row>
    <row r="4021" spans="1:4" x14ac:dyDescent="0.25">
      <c r="A4021" t="str">
        <f ca="1"/>
        <v>Costco Citi</v>
      </c>
      <c r="B4021" s="8">
        <f ca="1"/>
        <v>46231</v>
      </c>
      <c r="C4021" s="107">
        <f ca="1"/>
        <v>-4756.05</v>
      </c>
      <c r="D4021" t="str">
        <f ca="1"/>
        <v>Acct  6 - Platinum</v>
      </c>
    </row>
    <row r="4022" spans="1:4" x14ac:dyDescent="0.25">
      <c r="A4022" t="str">
        <f ca="1"/>
        <v>Kulo Transfer</v>
      </c>
      <c r="B4022" s="8">
        <f ca="1"/>
        <v>46231</v>
      </c>
      <c r="C4022" s="107">
        <f ca="1"/>
        <v>-4756.05</v>
      </c>
      <c r="D4022" t="str">
        <f ca="1"/>
        <v>Acct  6 - Platinum</v>
      </c>
    </row>
    <row r="4023" spans="1:4" x14ac:dyDescent="0.25">
      <c r="A4023" t="str">
        <f ca="1"/>
        <v>Kulo SDGE</v>
      </c>
      <c r="B4023" s="8">
        <f ca="1"/>
        <v>46231</v>
      </c>
      <c r="C4023" s="107">
        <f ca="1"/>
        <v>-4756.05</v>
      </c>
      <c r="D4023" t="str">
        <f ca="1"/>
        <v>Acct  6 - Platinum</v>
      </c>
    </row>
    <row r="4024" spans="1:4" x14ac:dyDescent="0.25">
      <c r="A4024" t="str">
        <f ca="1"/>
        <v>SDGE</v>
      </c>
      <c r="B4024" s="8">
        <f ca="1"/>
        <v>46231</v>
      </c>
      <c r="C4024" s="107">
        <f ca="1"/>
        <v>-4756.05</v>
      </c>
      <c r="D4024" t="str">
        <f ca="1"/>
        <v>Acct  6 - Platinum</v>
      </c>
    </row>
    <row r="4025" spans="1:4" x14ac:dyDescent="0.25">
      <c r="A4025" t="str">
        <f ca="1"/>
        <v>Prime Ad-Free</v>
      </c>
      <c r="B4025" s="8">
        <f ca="1"/>
        <v>46231</v>
      </c>
      <c r="C4025" s="107">
        <f ca="1"/>
        <v>-4756.05</v>
      </c>
      <c r="D4025" t="str">
        <f ca="1"/>
        <v>Acct  6 - Platinum</v>
      </c>
    </row>
    <row r="4026" spans="1:4" x14ac:dyDescent="0.25">
      <c r="A4026" t="str">
        <f ca="1"/>
        <v>Paycheck</v>
      </c>
      <c r="B4026" s="8">
        <f ca="1"/>
        <v>46234</v>
      </c>
      <c r="C4026" s="107">
        <f ca="1"/>
        <v>-4756.05</v>
      </c>
      <c r="D4026" t="str">
        <f ca="1"/>
        <v>Acct  6 - Platinum</v>
      </c>
    </row>
    <row r="4027" spans="1:4" x14ac:dyDescent="0.25">
      <c r="A4027" t="str">
        <f ca="1"/>
        <v>Ameritas</v>
      </c>
      <c r="B4027" s="8">
        <f ca="1"/>
        <v>46234</v>
      </c>
      <c r="C4027" s="107">
        <f ca="1"/>
        <v>-4756.05</v>
      </c>
      <c r="D4027" t="str">
        <f ca="1"/>
        <v>Acct  6 - Platinum</v>
      </c>
    </row>
    <row r="4028" spans="1:4" x14ac:dyDescent="0.25">
      <c r="A4028" t="str">
        <f ca="1"/>
        <v>Disability</v>
      </c>
      <c r="B4028" s="8">
        <f ca="1"/>
        <v>46235</v>
      </c>
      <c r="C4028" s="107">
        <f ca="1"/>
        <v>-4756.05</v>
      </c>
      <c r="D4028" t="str">
        <f ca="1"/>
        <v>Acct  6 - Platinum</v>
      </c>
    </row>
    <row r="4029" spans="1:4" x14ac:dyDescent="0.25">
      <c r="A4029" t="str">
        <f ca="1"/>
        <v>Kulo Rent</v>
      </c>
      <c r="B4029" s="8">
        <f ca="1"/>
        <v>46235</v>
      </c>
      <c r="C4029" s="107">
        <f ca="1"/>
        <v>-4756.05</v>
      </c>
      <c r="D4029" t="str">
        <f ca="1"/>
        <v>Acct  6 - Platinum</v>
      </c>
    </row>
    <row r="4030" spans="1:4" x14ac:dyDescent="0.25">
      <c r="A4030" t="str">
        <f ca="1"/>
        <v>Rent</v>
      </c>
      <c r="B4030" s="8">
        <f ca="1"/>
        <v>46235</v>
      </c>
      <c r="C4030" s="107">
        <f ca="1"/>
        <v>-4756.05</v>
      </c>
      <c r="D4030" t="str">
        <f ca="1"/>
        <v>Acct  6 - Platinum</v>
      </c>
    </row>
    <row r="4031" spans="1:4" x14ac:dyDescent="0.25">
      <c r="A4031" t="str">
        <f ca="1"/>
        <v>Groceries</v>
      </c>
      <c r="B4031" s="8">
        <f ca="1"/>
        <v>46235</v>
      </c>
      <c r="C4031" s="107">
        <f ca="1"/>
        <v>-4756.05</v>
      </c>
      <c r="D4031" t="str">
        <f ca="1"/>
        <v>Acct  6 - Platinum</v>
      </c>
    </row>
    <row r="4032" spans="1:4" x14ac:dyDescent="0.25">
      <c r="A4032" t="str">
        <f ca="1"/>
        <v>Food &amp; Drinks</v>
      </c>
      <c r="B4032" s="8">
        <f ca="1"/>
        <v>46235</v>
      </c>
      <c r="C4032" s="107">
        <f ca="1"/>
        <v>-4756.05</v>
      </c>
      <c r="D4032" t="str">
        <f ca="1"/>
        <v>Acct  6 - Platinum</v>
      </c>
    </row>
    <row r="4033" spans="1:4" x14ac:dyDescent="0.25">
      <c r="A4033" t="str">
        <f ca="1"/>
        <v>Visa Platinum</v>
      </c>
      <c r="B4033" s="8">
        <f ca="1"/>
        <v>46237</v>
      </c>
      <c r="C4033" s="107">
        <f ca="1"/>
        <v>-4445.05</v>
      </c>
      <c r="D4033" t="str">
        <f ca="1"/>
        <v>Acct  6 - Platinum</v>
      </c>
    </row>
    <row r="4034" spans="1:4" x14ac:dyDescent="0.25">
      <c r="A4034" t="str">
        <f ca="1"/>
        <v>Kulo Internet</v>
      </c>
      <c r="B4034" s="8">
        <f ca="1"/>
        <v>46239</v>
      </c>
      <c r="C4034" s="107">
        <f ca="1"/>
        <v>-4445.05</v>
      </c>
      <c r="D4034" t="str">
        <f ca="1"/>
        <v>Acct  6 - Platinum</v>
      </c>
    </row>
    <row r="4035" spans="1:4" x14ac:dyDescent="0.25">
      <c r="A4035" t="str">
        <f ca="1"/>
        <v>Cese Phone</v>
      </c>
      <c r="B4035" s="8">
        <f ca="1"/>
        <v>46239</v>
      </c>
      <c r="C4035" s="107">
        <f ca="1"/>
        <v>-4445.05</v>
      </c>
      <c r="D4035" t="str">
        <f ca="1"/>
        <v>Acct  6 - Platinum</v>
      </c>
    </row>
    <row r="4036" spans="1:4" x14ac:dyDescent="0.25">
      <c r="A4036" t="str">
        <f ca="1"/>
        <v>Phone</v>
      </c>
      <c r="B4036" s="8">
        <f ca="1"/>
        <v>46239</v>
      </c>
      <c r="C4036" s="107">
        <f ca="1"/>
        <v>-4445.05</v>
      </c>
      <c r="D4036" t="str">
        <f ca="1"/>
        <v>Acct  6 - Platinum</v>
      </c>
    </row>
    <row r="4037" spans="1:4" x14ac:dyDescent="0.25">
      <c r="A4037" t="str">
        <f ca="1"/>
        <v>Sony</v>
      </c>
      <c r="B4037" s="8">
        <f ca="1"/>
        <v>46242</v>
      </c>
      <c r="C4037" s="107">
        <f ca="1"/>
        <v>-4445.05</v>
      </c>
      <c r="D4037" t="str">
        <f ca="1"/>
        <v>Acct  6 - Platinum</v>
      </c>
    </row>
    <row r="4038" spans="1:4" x14ac:dyDescent="0.25">
      <c r="A4038" t="str">
        <f ca="1"/>
        <v>Phone Insurance</v>
      </c>
      <c r="B4038" s="8">
        <f ca="1"/>
        <v>46242</v>
      </c>
      <c r="C4038" s="107">
        <f ca="1"/>
        <v>-4445.05</v>
      </c>
      <c r="D4038" t="str">
        <f ca="1"/>
        <v>Acct  6 - Platinum</v>
      </c>
    </row>
    <row r="4039" spans="1:4" x14ac:dyDescent="0.25">
      <c r="A4039" t="str">
        <f ca="1"/>
        <v>Amazon</v>
      </c>
      <c r="B4039" s="8">
        <f ca="1"/>
        <v>46243</v>
      </c>
      <c r="C4039" s="107">
        <f ca="1"/>
        <v>-4445.05</v>
      </c>
      <c r="D4039" t="str">
        <f ca="1"/>
        <v>Acct  6 - Platinum</v>
      </c>
    </row>
    <row r="4040" spans="1:4" x14ac:dyDescent="0.25">
      <c r="A4040" t="str">
        <f ca="1"/>
        <v>Viso Go</v>
      </c>
      <c r="B4040" s="8">
        <f ca="1"/>
        <v>46245</v>
      </c>
      <c r="C4040" s="107">
        <f ca="1"/>
        <v>-4445.05</v>
      </c>
      <c r="D4040" t="str">
        <f ca="1"/>
        <v>Acct  6 - Platinum</v>
      </c>
    </row>
    <row r="4041" spans="1:4" x14ac:dyDescent="0.25">
      <c r="A4041" t="str">
        <f ca="1"/>
        <v>Paycheck</v>
      </c>
      <c r="B4041" s="8">
        <f ca="1"/>
        <v>46248</v>
      </c>
      <c r="C4041" s="107">
        <f ca="1"/>
        <v>-4445.05</v>
      </c>
      <c r="D4041" t="str">
        <f ca="1"/>
        <v>Acct  6 - Platinum</v>
      </c>
    </row>
    <row r="4042" spans="1:4" x14ac:dyDescent="0.25">
      <c r="A4042" t="str">
        <f ca="1"/>
        <v>Ameritas</v>
      </c>
      <c r="B4042" s="8">
        <f ca="1"/>
        <v>46248</v>
      </c>
      <c r="C4042" s="107">
        <f ca="1"/>
        <v>-4445.05</v>
      </c>
      <c r="D4042" t="str">
        <f ca="1"/>
        <v>Acct  6 - Platinum</v>
      </c>
    </row>
    <row r="4043" spans="1:4" x14ac:dyDescent="0.25">
      <c r="A4043" t="str">
        <f ca="1"/>
        <v>Groceries</v>
      </c>
      <c r="B4043" s="8">
        <f ca="1"/>
        <v>46249</v>
      </c>
      <c r="C4043" s="107">
        <f ca="1"/>
        <v>-4445.05</v>
      </c>
      <c r="D4043" t="str">
        <f ca="1"/>
        <v>Acct  6 - Platinum</v>
      </c>
    </row>
    <row r="4044" spans="1:4" x14ac:dyDescent="0.25">
      <c r="A4044" t="str">
        <f ca="1"/>
        <v>Food &amp; Drinks</v>
      </c>
      <c r="B4044" s="8">
        <f ca="1"/>
        <v>46249</v>
      </c>
      <c r="C4044" s="107">
        <f ca="1"/>
        <v>-4445.05</v>
      </c>
      <c r="D4044" t="str">
        <f ca="1"/>
        <v>Acct  6 - Platinum</v>
      </c>
    </row>
    <row r="4045" spans="1:4" x14ac:dyDescent="0.25">
      <c r="A4045" t="str">
        <f ca="1"/>
        <v>Motorcycle</v>
      </c>
      <c r="B4045" s="8">
        <f ca="1"/>
        <v>46250</v>
      </c>
      <c r="C4045" s="107">
        <f ca="1"/>
        <v>-4445.05</v>
      </c>
      <c r="D4045" t="str">
        <f ca="1"/>
        <v>Acct  6 - Platinum</v>
      </c>
    </row>
    <row r="4046" spans="1:4" x14ac:dyDescent="0.25">
      <c r="A4046" t="str">
        <f ca="1"/>
        <v>Netflix</v>
      </c>
      <c r="B4046" s="8">
        <f ca="1"/>
        <v>46254</v>
      </c>
      <c r="C4046" s="107">
        <f ca="1"/>
        <v>-4445.05</v>
      </c>
      <c r="D4046" t="str">
        <f ca="1"/>
        <v>Acct  6 - Platinum</v>
      </c>
    </row>
    <row r="4047" spans="1:4" x14ac:dyDescent="0.25">
      <c r="A4047" t="str">
        <f ca="1"/>
        <v>Renters</v>
      </c>
      <c r="B4047" s="8">
        <f ca="1"/>
        <v>46255</v>
      </c>
      <c r="C4047" s="107">
        <f ca="1"/>
        <v>-4445.05</v>
      </c>
      <c r="D4047" t="str">
        <f ca="1"/>
        <v>Acct  6 - Platinum</v>
      </c>
    </row>
    <row r="4048" spans="1:4" x14ac:dyDescent="0.25">
      <c r="A4048" t="str">
        <f ca="1"/>
        <v>Cese Transfer</v>
      </c>
      <c r="B4048" s="8">
        <f ca="1"/>
        <v>46259</v>
      </c>
      <c r="C4048" s="107">
        <f ca="1"/>
        <v>-4445.05</v>
      </c>
      <c r="D4048" t="str">
        <f ca="1"/>
        <v>Acct  6 - Platinum</v>
      </c>
    </row>
    <row r="4049" spans="1:4" x14ac:dyDescent="0.25">
      <c r="A4049" t="str">
        <f ca="1"/>
        <v>Internet</v>
      </c>
      <c r="B4049" s="8">
        <f ca="1"/>
        <v>46260</v>
      </c>
      <c r="C4049" s="107">
        <f ca="1"/>
        <v>-4445.05</v>
      </c>
      <c r="D4049" t="str">
        <f ca="1"/>
        <v>Acct  6 - Platinum</v>
      </c>
    </row>
    <row r="4050" spans="1:4" x14ac:dyDescent="0.25">
      <c r="A4050" t="str">
        <f ca="1"/>
        <v>Windsurf</v>
      </c>
      <c r="B4050" s="8">
        <f ca="1"/>
        <v>46260</v>
      </c>
      <c r="C4050" s="107">
        <f ca="1"/>
        <v>-4445.05</v>
      </c>
      <c r="D4050" t="str">
        <f ca="1"/>
        <v>Acct  6 - Platinum</v>
      </c>
    </row>
    <row r="4051" spans="1:4" x14ac:dyDescent="0.25">
      <c r="A4051" t="str">
        <f ca="1"/>
        <v>Tidal</v>
      </c>
      <c r="B4051" s="8">
        <f ca="1"/>
        <v>46261</v>
      </c>
      <c r="C4051" s="107">
        <f ca="1"/>
        <v>-4445.05</v>
      </c>
      <c r="D4051" t="str">
        <f ca="1"/>
        <v>Acct  6 - Platinum</v>
      </c>
    </row>
    <row r="4052" spans="1:4" x14ac:dyDescent="0.25">
      <c r="A4052" t="str">
        <f ca="1"/>
        <v>Paycheck</v>
      </c>
      <c r="B4052" s="8">
        <f ca="1"/>
        <v>46262</v>
      </c>
      <c r="C4052" s="107">
        <f ca="1"/>
        <v>-4445.05</v>
      </c>
      <c r="D4052" t="str">
        <f ca="1"/>
        <v>Acct  6 - Platinum</v>
      </c>
    </row>
    <row r="4053" spans="1:4" x14ac:dyDescent="0.25">
      <c r="A4053" t="str">
        <f ca="1"/>
        <v>Ameritas</v>
      </c>
      <c r="B4053" s="8">
        <f ca="1"/>
        <v>46262</v>
      </c>
      <c r="C4053" s="107">
        <f ca="1"/>
        <v>-4445.05</v>
      </c>
      <c r="D4053" t="str">
        <f ca="1"/>
        <v>Acct  6 - Platinum</v>
      </c>
    </row>
    <row r="4054" spans="1:4" x14ac:dyDescent="0.25">
      <c r="A4054" t="str">
        <f ca="1"/>
        <v>Costco Citi</v>
      </c>
      <c r="B4054" s="8">
        <f ca="1"/>
        <v>46262</v>
      </c>
      <c r="C4054" s="107">
        <f ca="1"/>
        <v>-4445.05</v>
      </c>
      <c r="D4054" t="str">
        <f ca="1"/>
        <v>Acct  6 - Platinum</v>
      </c>
    </row>
    <row r="4055" spans="1:4" x14ac:dyDescent="0.25">
      <c r="A4055" t="str">
        <f ca="1"/>
        <v>Kulo Transfer</v>
      </c>
      <c r="B4055" s="8">
        <f ca="1"/>
        <v>46262</v>
      </c>
      <c r="C4055" s="107">
        <f ca="1"/>
        <v>-4445.05</v>
      </c>
      <c r="D4055" t="str">
        <f ca="1"/>
        <v>Acct  6 - Platinum</v>
      </c>
    </row>
    <row r="4056" spans="1:4" x14ac:dyDescent="0.25">
      <c r="A4056" t="str">
        <f ca="1"/>
        <v>Kulo SDGE</v>
      </c>
      <c r="B4056" s="8">
        <f ca="1"/>
        <v>46262</v>
      </c>
      <c r="C4056" s="107">
        <f ca="1"/>
        <v>-4445.05</v>
      </c>
      <c r="D4056" t="str">
        <f ca="1"/>
        <v>Acct  6 - Platinum</v>
      </c>
    </row>
    <row r="4057" spans="1:4" x14ac:dyDescent="0.25">
      <c r="A4057" t="str">
        <f ca="1"/>
        <v>SDGE</v>
      </c>
      <c r="B4057" s="8">
        <f ca="1"/>
        <v>46262</v>
      </c>
      <c r="C4057" s="107">
        <f ca="1"/>
        <v>-4445.05</v>
      </c>
      <c r="D4057" t="str">
        <f ca="1"/>
        <v>Acct  6 - Platinum</v>
      </c>
    </row>
    <row r="4058" spans="1:4" x14ac:dyDescent="0.25">
      <c r="A4058" t="str">
        <f ca="1"/>
        <v>Prime Ad-Free</v>
      </c>
      <c r="B4058" s="8">
        <f ca="1"/>
        <v>46262</v>
      </c>
      <c r="C4058" s="107">
        <f ca="1"/>
        <v>-4445.05</v>
      </c>
      <c r="D4058" t="str">
        <f ca="1"/>
        <v>Acct  6 - Platinum</v>
      </c>
    </row>
    <row r="4059" spans="1:4" x14ac:dyDescent="0.25">
      <c r="A4059" t="str">
        <f ca="1"/>
        <v>Groceries</v>
      </c>
      <c r="B4059" s="8">
        <f ca="1"/>
        <v>46263</v>
      </c>
      <c r="C4059" s="107">
        <f ca="1"/>
        <v>-4445.05</v>
      </c>
      <c r="D4059" t="str">
        <f ca="1"/>
        <v>Acct  6 - Platinum</v>
      </c>
    </row>
    <row r="4060" spans="1:4" x14ac:dyDescent="0.25">
      <c r="A4060" t="str">
        <f ca="1"/>
        <v>Food &amp; Drinks</v>
      </c>
      <c r="B4060" s="8">
        <f ca="1"/>
        <v>46263</v>
      </c>
      <c r="C4060" s="107">
        <f ca="1"/>
        <v>-4445.05</v>
      </c>
      <c r="D4060" t="str">
        <f ca="1"/>
        <v>Acct  6 - Platinum</v>
      </c>
    </row>
    <row r="4061" spans="1:4" x14ac:dyDescent="0.25">
      <c r="A4061" t="str">
        <f ca="1"/>
        <v>Disability</v>
      </c>
      <c r="B4061" s="8">
        <f ca="1"/>
        <v>46266</v>
      </c>
      <c r="C4061" s="107">
        <f ca="1"/>
        <v>-4445.05</v>
      </c>
      <c r="D4061" t="str">
        <f ca="1"/>
        <v>Acct  6 - Platinum</v>
      </c>
    </row>
    <row r="4062" spans="1:4" x14ac:dyDescent="0.25">
      <c r="A4062" t="str">
        <f ca="1"/>
        <v>Kulo Rent</v>
      </c>
      <c r="B4062" s="8">
        <f ca="1"/>
        <v>46266</v>
      </c>
      <c r="C4062" s="107">
        <f ca="1"/>
        <v>-4445.05</v>
      </c>
      <c r="D4062" t="str">
        <f ca="1"/>
        <v>Acct  6 - Platinum</v>
      </c>
    </row>
    <row r="4063" spans="1:4" x14ac:dyDescent="0.25">
      <c r="A4063" t="str">
        <f ca="1"/>
        <v>Rent</v>
      </c>
      <c r="B4063" s="8">
        <f ca="1"/>
        <v>46266</v>
      </c>
      <c r="C4063" s="107">
        <f ca="1"/>
        <v>-4445.05</v>
      </c>
      <c r="D4063" t="str">
        <f ca="1"/>
        <v>Acct  6 - Platinum</v>
      </c>
    </row>
    <row r="4064" spans="1:4" x14ac:dyDescent="0.25">
      <c r="A4064" t="str">
        <f ca="1"/>
        <v>Visa Platinum</v>
      </c>
      <c r="B4064" s="8">
        <f ca="1"/>
        <v>46268</v>
      </c>
      <c r="C4064" s="107">
        <f ca="1"/>
        <v>-4134.05</v>
      </c>
      <c r="D4064" t="str">
        <f ca="1"/>
        <v>Acct  6 - Platinum</v>
      </c>
    </row>
    <row r="4065" spans="1:4" x14ac:dyDescent="0.25">
      <c r="A4065" t="str">
        <f ca="1"/>
        <v>Kulo Internet</v>
      </c>
      <c r="B4065" s="8">
        <f ca="1"/>
        <v>46270</v>
      </c>
      <c r="C4065" s="107">
        <f ca="1"/>
        <v>-4134.05</v>
      </c>
      <c r="D4065" t="str">
        <f ca="1"/>
        <v>Acct  6 - Platinum</v>
      </c>
    </row>
    <row r="4066" spans="1:4" x14ac:dyDescent="0.25">
      <c r="A4066" t="str">
        <f ca="1"/>
        <v>Cese Phone</v>
      </c>
      <c r="B4066" s="8">
        <f ca="1"/>
        <v>46270</v>
      </c>
      <c r="C4066" s="107">
        <f ca="1"/>
        <v>-4134.05</v>
      </c>
      <c r="D4066" t="str">
        <f ca="1"/>
        <v>Acct  6 - Platinum</v>
      </c>
    </row>
    <row r="4067" spans="1:4" x14ac:dyDescent="0.25">
      <c r="A4067" t="str">
        <f ca="1"/>
        <v>Phone</v>
      </c>
      <c r="B4067" s="8">
        <f ca="1"/>
        <v>46270</v>
      </c>
      <c r="C4067" s="107">
        <f ca="1"/>
        <v>-4134.05</v>
      </c>
      <c r="D4067" t="str">
        <f ca="1"/>
        <v>Acct  6 - Platinum</v>
      </c>
    </row>
    <row r="4068" spans="1:4" x14ac:dyDescent="0.25">
      <c r="A4068" t="str">
        <f ca="1"/>
        <v>Sony</v>
      </c>
      <c r="B4068" s="8">
        <f ca="1"/>
        <v>46273</v>
      </c>
      <c r="C4068" s="107">
        <f ca="1"/>
        <v>-4134.05</v>
      </c>
      <c r="D4068" t="str">
        <f ca="1"/>
        <v>Acct  6 - Platinum</v>
      </c>
    </row>
    <row r="4069" spans="1:4" x14ac:dyDescent="0.25">
      <c r="A4069" t="str">
        <f ca="1"/>
        <v>Phone Insurance</v>
      </c>
      <c r="B4069" s="8">
        <f ca="1"/>
        <v>46273</v>
      </c>
      <c r="C4069" s="107">
        <f ca="1"/>
        <v>-4134.05</v>
      </c>
      <c r="D4069" t="str">
        <f ca="1"/>
        <v>Acct  6 - Platinum</v>
      </c>
    </row>
    <row r="4070" spans="1:4" x14ac:dyDescent="0.25">
      <c r="A4070" t="str">
        <f ca="1"/>
        <v>Amazon</v>
      </c>
      <c r="B4070" s="8">
        <f ca="1"/>
        <v>46274</v>
      </c>
      <c r="C4070" s="107">
        <f ca="1"/>
        <v>-4134.05</v>
      </c>
      <c r="D4070" t="str">
        <f ca="1"/>
        <v>Acct  6 - Platinum</v>
      </c>
    </row>
    <row r="4071" spans="1:4" x14ac:dyDescent="0.25">
      <c r="A4071" t="str">
        <f ca="1"/>
        <v>Paycheck</v>
      </c>
      <c r="B4071" s="8">
        <f ca="1"/>
        <v>46276</v>
      </c>
      <c r="C4071" s="107">
        <f ca="1"/>
        <v>-4134.05</v>
      </c>
      <c r="D4071" t="str">
        <f ca="1"/>
        <v>Acct  6 - Platinum</v>
      </c>
    </row>
    <row r="4072" spans="1:4" x14ac:dyDescent="0.25">
      <c r="A4072" t="str">
        <f ca="1"/>
        <v>Ameritas</v>
      </c>
      <c r="B4072" s="8">
        <f ca="1"/>
        <v>46276</v>
      </c>
      <c r="C4072" s="107">
        <f ca="1"/>
        <v>-4134.05</v>
      </c>
      <c r="D4072" t="str">
        <f ca="1"/>
        <v>Acct  6 - Platinum</v>
      </c>
    </row>
    <row r="4073" spans="1:4" x14ac:dyDescent="0.25">
      <c r="A4073" t="str">
        <f ca="1"/>
        <v>Viso Go</v>
      </c>
      <c r="B4073" s="8">
        <f ca="1"/>
        <v>46276</v>
      </c>
      <c r="C4073" s="107">
        <f ca="1"/>
        <v>-4134.05</v>
      </c>
      <c r="D4073" t="str">
        <f ca="1"/>
        <v>Acct  6 - Platinum</v>
      </c>
    </row>
    <row r="4074" spans="1:4" x14ac:dyDescent="0.25">
      <c r="A4074" t="str">
        <f ca="1"/>
        <v>Groceries</v>
      </c>
      <c r="B4074" s="8">
        <f ca="1"/>
        <v>46277</v>
      </c>
      <c r="C4074" s="107">
        <f ca="1"/>
        <v>-4134.05</v>
      </c>
      <c r="D4074" t="str">
        <f ca="1"/>
        <v>Acct  6 - Platinum</v>
      </c>
    </row>
    <row r="4075" spans="1:4" x14ac:dyDescent="0.25">
      <c r="A4075" t="str">
        <f ca="1"/>
        <v>Food &amp; Drinks</v>
      </c>
      <c r="B4075" s="8">
        <f ca="1"/>
        <v>46277</v>
      </c>
      <c r="C4075" s="107">
        <f ca="1"/>
        <v>-4134.05</v>
      </c>
      <c r="D4075" t="str">
        <f ca="1"/>
        <v>Acct  6 - Platinum</v>
      </c>
    </row>
    <row r="4076" spans="1:4" x14ac:dyDescent="0.25">
      <c r="A4076" t="str">
        <f ca="1"/>
        <v>Motorcycle</v>
      </c>
      <c r="B4076" s="8">
        <f ca="1"/>
        <v>46281</v>
      </c>
      <c r="C4076" s="107">
        <f ca="1"/>
        <v>-4134.05</v>
      </c>
      <c r="D4076" t="str">
        <f ca="1"/>
        <v>Acct  6 - Platinum</v>
      </c>
    </row>
    <row r="4077" spans="1:4" x14ac:dyDescent="0.25">
      <c r="A4077" t="str">
        <f ca="1"/>
        <v>Netflix</v>
      </c>
      <c r="B4077" s="8">
        <f ca="1"/>
        <v>46285</v>
      </c>
      <c r="C4077" s="107">
        <f ca="1"/>
        <v>-4134.05</v>
      </c>
      <c r="D4077" t="str">
        <f ca="1"/>
        <v>Acct  6 - Platinum</v>
      </c>
    </row>
    <row r="4078" spans="1:4" x14ac:dyDescent="0.25">
      <c r="A4078" t="str">
        <f ca="1"/>
        <v>Renters</v>
      </c>
      <c r="B4078" s="8">
        <f ca="1"/>
        <v>46286</v>
      </c>
      <c r="C4078" s="107">
        <f ca="1"/>
        <v>-4134.05</v>
      </c>
      <c r="D4078" t="str">
        <f ca="1"/>
        <v>Acct  6 - Platinum</v>
      </c>
    </row>
    <row r="4079" spans="1:4" x14ac:dyDescent="0.25">
      <c r="A4079" t="str">
        <f ca="1"/>
        <v>Paycheck</v>
      </c>
      <c r="B4079" s="8">
        <f ca="1"/>
        <v>46290</v>
      </c>
      <c r="C4079" s="107">
        <f ca="1"/>
        <v>-4134.05</v>
      </c>
      <c r="D4079" t="str">
        <f ca="1"/>
        <v>Acct  6 - Platinum</v>
      </c>
    </row>
    <row r="4080" spans="1:4" x14ac:dyDescent="0.25">
      <c r="A4080" t="str">
        <f ca="1"/>
        <v>Ameritas</v>
      </c>
      <c r="B4080" s="8">
        <f ca="1"/>
        <v>46290</v>
      </c>
      <c r="C4080" s="107">
        <f ca="1"/>
        <v>-4134.05</v>
      </c>
      <c r="D4080" t="str">
        <f ca="1"/>
        <v>Acct  6 - Platinum</v>
      </c>
    </row>
    <row r="4081" spans="1:4" x14ac:dyDescent="0.25">
      <c r="A4081" t="str">
        <f ca="1"/>
        <v>Cese Transfer</v>
      </c>
      <c r="B4081" s="8">
        <f ca="1"/>
        <v>46290</v>
      </c>
      <c r="C4081" s="107">
        <f ca="1"/>
        <v>-4134.05</v>
      </c>
      <c r="D4081" t="str">
        <f ca="1"/>
        <v>Acct  6 - Platinum</v>
      </c>
    </row>
    <row r="4082" spans="1:4" x14ac:dyDescent="0.25">
      <c r="A4082" t="str">
        <f ca="1"/>
        <v>Groceries</v>
      </c>
      <c r="B4082" s="8">
        <f ca="1"/>
        <v>46291</v>
      </c>
      <c r="C4082" s="107">
        <f ca="1"/>
        <v>-4134.05</v>
      </c>
      <c r="D4082" t="str">
        <f ca="1"/>
        <v>Acct  6 - Platinum</v>
      </c>
    </row>
    <row r="4083" spans="1:4" x14ac:dyDescent="0.25">
      <c r="A4083" t="str">
        <f ca="1"/>
        <v>Food &amp; Drinks</v>
      </c>
      <c r="B4083" s="8">
        <f ca="1"/>
        <v>46291</v>
      </c>
      <c r="C4083" s="107">
        <f ca="1"/>
        <v>-4134.05</v>
      </c>
      <c r="D4083" t="str">
        <f ca="1"/>
        <v>Acct  6 - Platinum</v>
      </c>
    </row>
    <row r="4084" spans="1:4" x14ac:dyDescent="0.25">
      <c r="A4084" t="str">
        <f ca="1"/>
        <v>Internet</v>
      </c>
      <c r="B4084" s="8">
        <f ca="1"/>
        <v>46291</v>
      </c>
      <c r="C4084" s="107">
        <f ca="1"/>
        <v>-4134.05</v>
      </c>
      <c r="D4084" t="str">
        <f ca="1"/>
        <v>Acct  6 - Platinum</v>
      </c>
    </row>
    <row r="4085" spans="1:4" x14ac:dyDescent="0.25">
      <c r="A4085" t="str">
        <f ca="1"/>
        <v>Windsurf</v>
      </c>
      <c r="B4085" s="8">
        <f ca="1"/>
        <v>46291</v>
      </c>
      <c r="C4085" s="107">
        <f ca="1"/>
        <v>-4134.05</v>
      </c>
      <c r="D4085" t="str">
        <f ca="1"/>
        <v>Acct  6 - Platinum</v>
      </c>
    </row>
    <row r="4086" spans="1:4" x14ac:dyDescent="0.25">
      <c r="A4086" t="str">
        <f ca="1"/>
        <v>Tidal</v>
      </c>
      <c r="B4086" s="8">
        <f ca="1"/>
        <v>46292</v>
      </c>
      <c r="C4086" s="107">
        <f ca="1"/>
        <v>-4134.05</v>
      </c>
      <c r="D4086" t="str">
        <f ca="1"/>
        <v>Acct  6 - Platinum</v>
      </c>
    </row>
    <row r="4087" spans="1:4" x14ac:dyDescent="0.25">
      <c r="A4087" t="str">
        <f ca="1"/>
        <v>Costco Citi</v>
      </c>
      <c r="B4087" s="8">
        <f ca="1"/>
        <v>46293</v>
      </c>
      <c r="C4087" s="107">
        <f ca="1"/>
        <v>-4134.05</v>
      </c>
      <c r="D4087" t="str">
        <f ca="1"/>
        <v>Acct  6 - Platinum</v>
      </c>
    </row>
    <row r="4088" spans="1:4" x14ac:dyDescent="0.25">
      <c r="A4088" t="str">
        <f ca="1"/>
        <v>Kulo Transfer</v>
      </c>
      <c r="B4088" s="8">
        <f ca="1"/>
        <v>46293</v>
      </c>
      <c r="C4088" s="107">
        <f ca="1"/>
        <v>-4134.05</v>
      </c>
      <c r="D4088" t="str">
        <f ca="1"/>
        <v>Acct  6 - Platinum</v>
      </c>
    </row>
    <row r="4089" spans="1:4" x14ac:dyDescent="0.25">
      <c r="A4089" t="str">
        <f ca="1"/>
        <v>Kulo SDGE</v>
      </c>
      <c r="B4089" s="8">
        <f ca="1"/>
        <v>46293</v>
      </c>
      <c r="C4089" s="107">
        <f ca="1"/>
        <v>-4134.05</v>
      </c>
      <c r="D4089" t="str">
        <f ca="1"/>
        <v>Acct  6 - Platinum</v>
      </c>
    </row>
    <row r="4090" spans="1:4" x14ac:dyDescent="0.25">
      <c r="A4090" t="str">
        <f ca="1"/>
        <v>SDGE</v>
      </c>
      <c r="B4090" s="8">
        <f ca="1"/>
        <v>46293</v>
      </c>
      <c r="C4090" s="107">
        <f ca="1"/>
        <v>-4134.05</v>
      </c>
      <c r="D4090" t="str">
        <f ca="1"/>
        <v>Acct  6 - Platinum</v>
      </c>
    </row>
    <row r="4091" spans="1:4" x14ac:dyDescent="0.25">
      <c r="A4091" t="str">
        <f ca="1"/>
        <v>Prime Ad-Free</v>
      </c>
      <c r="B4091" s="8">
        <f ca="1"/>
        <v>46293</v>
      </c>
      <c r="C4091" s="107">
        <f ca="1"/>
        <v>-4134.05</v>
      </c>
      <c r="D4091" t="str">
        <f ca="1"/>
        <v>Acct  6 - Platinum</v>
      </c>
    </row>
    <row r="4092" spans="1:4" x14ac:dyDescent="0.25">
      <c r="A4092" t="str">
        <f ca="1"/>
        <v>Disability</v>
      </c>
      <c r="B4092" s="8">
        <f ca="1"/>
        <v>46296</v>
      </c>
      <c r="C4092" s="107">
        <f ca="1"/>
        <v>-4134.05</v>
      </c>
      <c r="D4092" t="str">
        <f ca="1"/>
        <v>Acct  6 - Platinum</v>
      </c>
    </row>
    <row r="4093" spans="1:4" x14ac:dyDescent="0.25">
      <c r="A4093" t="str">
        <f ca="1"/>
        <v>Kulo Rent</v>
      </c>
      <c r="B4093" s="8">
        <f ca="1"/>
        <v>46296</v>
      </c>
      <c r="C4093" s="107">
        <f ca="1"/>
        <v>-4134.05</v>
      </c>
      <c r="D4093" t="str">
        <f ca="1"/>
        <v>Acct  6 - Platinum</v>
      </c>
    </row>
    <row r="4094" spans="1:4" x14ac:dyDescent="0.25">
      <c r="A4094" t="str">
        <f ca="1"/>
        <v>Rent</v>
      </c>
      <c r="B4094" s="8">
        <f ca="1"/>
        <v>46296</v>
      </c>
      <c r="C4094" s="107">
        <f ca="1"/>
        <v>-4134.05</v>
      </c>
      <c r="D4094" t="str">
        <f ca="1"/>
        <v>Acct  6 - Platinum</v>
      </c>
    </row>
    <row r="4095" spans="1:4" x14ac:dyDescent="0.25">
      <c r="A4095" t="str">
        <f ca="1"/>
        <v>Visa Platinum</v>
      </c>
      <c r="B4095" s="8">
        <f ca="1"/>
        <v>46298</v>
      </c>
      <c r="C4095" s="107">
        <f ca="1"/>
        <v>-3823.05</v>
      </c>
      <c r="D4095" t="str">
        <f ca="1"/>
        <v>Acct  6 - Platinum</v>
      </c>
    </row>
    <row r="4096" spans="1:4" x14ac:dyDescent="0.25">
      <c r="A4096" t="str">
        <f ca="1"/>
        <v>Kulo Internet</v>
      </c>
      <c r="B4096" s="8">
        <f ca="1"/>
        <v>46300</v>
      </c>
      <c r="C4096" s="107">
        <f ca="1"/>
        <v>-3823.05</v>
      </c>
      <c r="D4096" t="str">
        <f ca="1"/>
        <v>Acct  6 - Platinum</v>
      </c>
    </row>
    <row r="4097" spans="1:4" x14ac:dyDescent="0.25">
      <c r="A4097" t="str">
        <f ca="1"/>
        <v>Cese Phone</v>
      </c>
      <c r="B4097" s="8">
        <f ca="1"/>
        <v>46300</v>
      </c>
      <c r="C4097" s="107">
        <f ca="1"/>
        <v>-3823.05</v>
      </c>
      <c r="D4097" t="str">
        <f ca="1"/>
        <v>Acct  6 - Platinum</v>
      </c>
    </row>
    <row r="4098" spans="1:4" x14ac:dyDescent="0.25">
      <c r="A4098" t="str">
        <f ca="1"/>
        <v>Phone</v>
      </c>
      <c r="B4098" s="8">
        <f ca="1"/>
        <v>46300</v>
      </c>
      <c r="C4098" s="107">
        <f ca="1"/>
        <v>-3823.05</v>
      </c>
      <c r="D4098" t="str">
        <f ca="1"/>
        <v>Acct  6 - Platinum</v>
      </c>
    </row>
    <row r="4099" spans="1:4" x14ac:dyDescent="0.25">
      <c r="A4099" t="str">
        <f ca="1"/>
        <v>Sony</v>
      </c>
      <c r="B4099" s="8">
        <f ca="1"/>
        <v>46303</v>
      </c>
      <c r="C4099" s="107">
        <f ca="1"/>
        <v>-3823.05</v>
      </c>
      <c r="D4099" t="str">
        <f ca="1"/>
        <v>Acct  6 - Platinum</v>
      </c>
    </row>
    <row r="4100" spans="1:4" x14ac:dyDescent="0.25">
      <c r="A4100" t="str">
        <f ca="1"/>
        <v>Phone Insurance</v>
      </c>
      <c r="B4100" s="8">
        <f ca="1"/>
        <v>46303</v>
      </c>
      <c r="C4100" s="107">
        <f ca="1"/>
        <v>-3823.05</v>
      </c>
      <c r="D4100" t="str">
        <f ca="1"/>
        <v>Acct  6 - Platinum</v>
      </c>
    </row>
    <row r="4101" spans="1:4" x14ac:dyDescent="0.25">
      <c r="A4101" t="str">
        <f ca="1"/>
        <v>Paycheck</v>
      </c>
      <c r="B4101" s="8">
        <f ca="1"/>
        <v>46304</v>
      </c>
      <c r="C4101" s="107">
        <f ca="1"/>
        <v>-3823.05</v>
      </c>
      <c r="D4101" t="str">
        <f ca="1"/>
        <v>Acct  6 - Platinum</v>
      </c>
    </row>
    <row r="4102" spans="1:4" x14ac:dyDescent="0.25">
      <c r="A4102" t="str">
        <f ca="1"/>
        <v>Ameritas</v>
      </c>
      <c r="B4102" s="8">
        <f ca="1"/>
        <v>46304</v>
      </c>
      <c r="C4102" s="107">
        <f ca="1"/>
        <v>-3823.05</v>
      </c>
      <c r="D4102" t="str">
        <f ca="1"/>
        <v>Acct  6 - Platinum</v>
      </c>
    </row>
    <row r="4103" spans="1:4" x14ac:dyDescent="0.25">
      <c r="A4103" t="str">
        <f ca="1"/>
        <v>Amazon</v>
      </c>
      <c r="B4103" s="8">
        <f ca="1"/>
        <v>46304</v>
      </c>
      <c r="C4103" s="107">
        <f ca="1"/>
        <v>-3823.05</v>
      </c>
      <c r="D4103" t="str">
        <f ca="1"/>
        <v>Acct  6 - Platinum</v>
      </c>
    </row>
    <row r="4104" spans="1:4" x14ac:dyDescent="0.25">
      <c r="A4104" t="str">
        <f ca="1"/>
        <v>Groceries</v>
      </c>
      <c r="B4104" s="8">
        <f ca="1"/>
        <v>46305</v>
      </c>
      <c r="C4104" s="107">
        <f ca="1"/>
        <v>-3823.05</v>
      </c>
      <c r="D4104" t="str">
        <f ca="1"/>
        <v>Acct  6 - Platinum</v>
      </c>
    </row>
    <row r="4105" spans="1:4" x14ac:dyDescent="0.25">
      <c r="A4105" t="str">
        <f ca="1"/>
        <v>Food &amp; Drinks</v>
      </c>
      <c r="B4105" s="8">
        <f ca="1"/>
        <v>46305</v>
      </c>
      <c r="C4105" s="107">
        <f ca="1"/>
        <v>-3823.05</v>
      </c>
      <c r="D4105" t="str">
        <f ca="1"/>
        <v>Acct  6 - Platinum</v>
      </c>
    </row>
    <row r="4106" spans="1:4" x14ac:dyDescent="0.25">
      <c r="A4106" t="str">
        <f ca="1"/>
        <v>Viso Go</v>
      </c>
      <c r="B4106" s="8">
        <f ca="1"/>
        <v>46306</v>
      </c>
      <c r="C4106" s="107">
        <f ca="1"/>
        <v>-3823.05</v>
      </c>
      <c r="D4106" t="str">
        <f ca="1"/>
        <v>Acct  6 - Platinum</v>
      </c>
    </row>
    <row r="4107" spans="1:4" x14ac:dyDescent="0.25">
      <c r="A4107" t="str">
        <f ca="1"/>
        <v>Motorcycle</v>
      </c>
      <c r="B4107" s="8">
        <f ca="1"/>
        <v>46311</v>
      </c>
      <c r="C4107" s="107">
        <f ca="1"/>
        <v>-3823.05</v>
      </c>
      <c r="D4107" t="str">
        <f ca="1"/>
        <v>Acct  6 - Platinum</v>
      </c>
    </row>
    <row r="4108" spans="1:4" x14ac:dyDescent="0.25">
      <c r="A4108" t="str">
        <f ca="1"/>
        <v>Netflix</v>
      </c>
      <c r="B4108" s="8">
        <f ca="1"/>
        <v>46315</v>
      </c>
      <c r="C4108" s="107">
        <f ca="1"/>
        <v>-3823.05</v>
      </c>
      <c r="D4108" t="str">
        <f ca="1"/>
        <v>Acct  6 - Platinum</v>
      </c>
    </row>
    <row r="4109" spans="1:4" x14ac:dyDescent="0.25">
      <c r="A4109" t="str">
        <f ca="1"/>
        <v>Renters</v>
      </c>
      <c r="B4109" s="8">
        <f ca="1"/>
        <v>46316</v>
      </c>
      <c r="C4109" s="107">
        <f ca="1"/>
        <v>-3823.05</v>
      </c>
      <c r="D4109" t="str">
        <f ca="1"/>
        <v>Acct  6 - Platinum</v>
      </c>
    </row>
    <row r="4110" spans="1:4" x14ac:dyDescent="0.25">
      <c r="A4110" t="str">
        <f ca="1"/>
        <v>Paycheck</v>
      </c>
      <c r="B4110" s="8">
        <f ca="1"/>
        <v>46318</v>
      </c>
      <c r="C4110" s="107">
        <f ca="1"/>
        <v>-3823.05</v>
      </c>
      <c r="D4110" t="str">
        <f ca="1"/>
        <v>Acct  6 - Platinum</v>
      </c>
    </row>
    <row r="4111" spans="1:4" x14ac:dyDescent="0.25">
      <c r="A4111" t="str">
        <f ca="1"/>
        <v>Ameritas</v>
      </c>
      <c r="B4111" s="8">
        <f ca="1"/>
        <v>46318</v>
      </c>
      <c r="C4111" s="107">
        <f ca="1"/>
        <v>-3823.05</v>
      </c>
      <c r="D4111" t="str">
        <f ca="1"/>
        <v>Acct  6 - Platinum</v>
      </c>
    </row>
    <row r="4112" spans="1:4" x14ac:dyDescent="0.25">
      <c r="A4112" t="str">
        <f ca="1"/>
        <v>Groceries</v>
      </c>
      <c r="B4112" s="8">
        <f ca="1"/>
        <v>46319</v>
      </c>
      <c r="C4112" s="107">
        <f ca="1"/>
        <v>-3823.05</v>
      </c>
      <c r="D4112" t="str">
        <f ca="1"/>
        <v>Acct  6 - Platinum</v>
      </c>
    </row>
    <row r="4113" spans="1:4" x14ac:dyDescent="0.25">
      <c r="A4113" t="str">
        <f ca="1"/>
        <v>Food &amp; Drinks</v>
      </c>
      <c r="B4113" s="8">
        <f ca="1"/>
        <v>46319</v>
      </c>
      <c r="C4113" s="107">
        <f ca="1"/>
        <v>-3823.05</v>
      </c>
      <c r="D4113" t="str">
        <f ca="1"/>
        <v>Acct  6 - Platinum</v>
      </c>
    </row>
    <row r="4114" spans="1:4" x14ac:dyDescent="0.25">
      <c r="A4114" t="str">
        <f ca="1"/>
        <v>Cese Transfer</v>
      </c>
      <c r="B4114" s="8">
        <f ca="1"/>
        <v>46320</v>
      </c>
      <c r="C4114" s="107">
        <f ca="1"/>
        <v>-3823.05</v>
      </c>
      <c r="D4114" t="str">
        <f ca="1"/>
        <v>Acct  6 - Platinum</v>
      </c>
    </row>
    <row r="4115" spans="1:4" x14ac:dyDescent="0.25">
      <c r="A4115" t="str">
        <f ca="1"/>
        <v>Internet</v>
      </c>
      <c r="B4115" s="8">
        <f ca="1"/>
        <v>46321</v>
      </c>
      <c r="C4115" s="107">
        <f ca="1"/>
        <v>-3823.05</v>
      </c>
      <c r="D4115" t="str">
        <f ca="1"/>
        <v>Acct  6 - Platinum</v>
      </c>
    </row>
    <row r="4116" spans="1:4" x14ac:dyDescent="0.25">
      <c r="A4116" t="str">
        <f ca="1"/>
        <v>Windsurf</v>
      </c>
      <c r="B4116" s="8">
        <f ca="1"/>
        <v>46321</v>
      </c>
      <c r="C4116" s="107">
        <f ca="1"/>
        <v>-3823.05</v>
      </c>
      <c r="D4116" t="str">
        <f ca="1"/>
        <v>Acct  6 - Platinum</v>
      </c>
    </row>
    <row r="4117" spans="1:4" x14ac:dyDescent="0.25">
      <c r="A4117" t="str">
        <f ca="1"/>
        <v>Tidal</v>
      </c>
      <c r="B4117" s="8">
        <f ca="1"/>
        <v>46322</v>
      </c>
      <c r="C4117" s="107">
        <f ca="1"/>
        <v>-3823.05</v>
      </c>
      <c r="D4117" t="str">
        <f ca="1"/>
        <v>Acct  6 - Platinum</v>
      </c>
    </row>
    <row r="4118" spans="1:4" x14ac:dyDescent="0.25">
      <c r="A4118" t="str">
        <f ca="1"/>
        <v>Costco Citi</v>
      </c>
      <c r="B4118" s="8">
        <f ca="1"/>
        <v>46323</v>
      </c>
      <c r="C4118" s="107">
        <f ca="1"/>
        <v>-3823.05</v>
      </c>
      <c r="D4118" t="str">
        <f ca="1"/>
        <v>Acct  6 - Platinum</v>
      </c>
    </row>
    <row r="4119" spans="1:4" x14ac:dyDescent="0.25">
      <c r="A4119" t="str">
        <f ca="1"/>
        <v>Kulo Transfer</v>
      </c>
      <c r="B4119" s="8">
        <f ca="1"/>
        <v>46323</v>
      </c>
      <c r="C4119" s="107">
        <f ca="1"/>
        <v>-3823.05</v>
      </c>
      <c r="D4119" t="str">
        <f ca="1"/>
        <v>Acct  6 - Platinum</v>
      </c>
    </row>
    <row r="4120" spans="1:4" x14ac:dyDescent="0.25">
      <c r="A4120" t="str">
        <f ca="1"/>
        <v>Kulo SDGE</v>
      </c>
      <c r="B4120" s="8">
        <f ca="1"/>
        <v>46323</v>
      </c>
      <c r="C4120" s="107">
        <f ca="1"/>
        <v>-3823.05</v>
      </c>
      <c r="D4120" t="str">
        <f ca="1"/>
        <v>Acct  6 - Platinum</v>
      </c>
    </row>
    <row r="4121" spans="1:4" x14ac:dyDescent="0.25">
      <c r="A4121" t="str">
        <f ca="1"/>
        <v>SDGE</v>
      </c>
      <c r="B4121" s="8">
        <f ca="1"/>
        <v>46323</v>
      </c>
      <c r="C4121" s="107">
        <f ca="1"/>
        <v>-3823.05</v>
      </c>
      <c r="D4121" t="str">
        <f ca="1"/>
        <v>Acct  6 - Platinum</v>
      </c>
    </row>
    <row r="4122" spans="1:4" x14ac:dyDescent="0.25">
      <c r="A4122" t="str">
        <f ca="1"/>
        <v>Prime Ad-Free</v>
      </c>
      <c r="B4122" s="8">
        <f ca="1"/>
        <v>46323</v>
      </c>
      <c r="C4122" s="107">
        <f ca="1"/>
        <v>-3823.05</v>
      </c>
      <c r="D4122" t="str">
        <f ca="1"/>
        <v>Acct  6 - Platinum</v>
      </c>
    </row>
    <row r="4123" spans="1:4" x14ac:dyDescent="0.25">
      <c r="A4123" t="str">
        <f ca="1"/>
        <v>Disability</v>
      </c>
      <c r="B4123" s="8">
        <f ca="1"/>
        <v>46327</v>
      </c>
      <c r="C4123" s="107">
        <f ca="1"/>
        <v>-3823.05</v>
      </c>
      <c r="D4123" t="str">
        <f ca="1"/>
        <v>Acct  6 - Platinum</v>
      </c>
    </row>
    <row r="4124" spans="1:4" x14ac:dyDescent="0.25">
      <c r="A4124" t="str">
        <f ca="1"/>
        <v>Kulo Rent</v>
      </c>
      <c r="B4124" s="8">
        <f ca="1"/>
        <v>46327</v>
      </c>
      <c r="C4124" s="107">
        <f ca="1"/>
        <v>-3823.05</v>
      </c>
      <c r="D4124" t="str">
        <f ca="1"/>
        <v>Acct  6 - Platinum</v>
      </c>
    </row>
    <row r="4125" spans="1:4" x14ac:dyDescent="0.25">
      <c r="A4125" t="str">
        <f ca="1"/>
        <v>Rent</v>
      </c>
      <c r="B4125" s="8">
        <f ca="1"/>
        <v>46327</v>
      </c>
      <c r="C4125" s="107">
        <f ca="1"/>
        <v>-3823.05</v>
      </c>
      <c r="D4125" t="str">
        <f ca="1"/>
        <v>Acct  6 - Platinum</v>
      </c>
    </row>
    <row r="4126" spans="1:4" x14ac:dyDescent="0.25">
      <c r="A4126" t="str">
        <f ca="1"/>
        <v>Visa Platinum</v>
      </c>
      <c r="B4126" s="8">
        <f ca="1"/>
        <v>46329</v>
      </c>
      <c r="C4126" s="107">
        <f ca="1"/>
        <v>-3512.05</v>
      </c>
      <c r="D4126" t="str">
        <f ca="1"/>
        <v>Acct  6 - Platinum</v>
      </c>
    </row>
    <row r="4127" spans="1:4" x14ac:dyDescent="0.25">
      <c r="A4127" t="str">
        <f ca="1"/>
        <v>Kulo Internet</v>
      </c>
      <c r="B4127" s="8">
        <f ca="1"/>
        <v>46331</v>
      </c>
      <c r="C4127" s="107">
        <f ca="1"/>
        <v>-3512.05</v>
      </c>
      <c r="D4127" t="str">
        <f ca="1"/>
        <v>Acct  6 - Platinum</v>
      </c>
    </row>
    <row r="4128" spans="1:4" x14ac:dyDescent="0.25">
      <c r="A4128" t="str">
        <f ca="1"/>
        <v>Cese Phone</v>
      </c>
      <c r="B4128" s="8">
        <f ca="1"/>
        <v>46331</v>
      </c>
      <c r="C4128" s="107">
        <f ca="1"/>
        <v>-3512.05</v>
      </c>
      <c r="D4128" t="str">
        <f ca="1"/>
        <v>Acct  6 - Platinum</v>
      </c>
    </row>
    <row r="4129" spans="1:4" x14ac:dyDescent="0.25">
      <c r="A4129" t="str">
        <f ca="1"/>
        <v>Phone</v>
      </c>
      <c r="B4129" s="8">
        <f ca="1"/>
        <v>46331</v>
      </c>
      <c r="C4129" s="107">
        <f ca="1"/>
        <v>-3512.05</v>
      </c>
      <c r="D4129" t="str">
        <f ca="1"/>
        <v>Acct  6 - Platinum</v>
      </c>
    </row>
    <row r="4130" spans="1:4" x14ac:dyDescent="0.25">
      <c r="A4130" t="str">
        <f ca="1"/>
        <v>Paycheck</v>
      </c>
      <c r="B4130" s="8">
        <f ca="1"/>
        <v>46332</v>
      </c>
      <c r="C4130" s="107">
        <f ca="1"/>
        <v>-3512.05</v>
      </c>
      <c r="D4130" t="str">
        <f ca="1"/>
        <v>Acct  6 - Platinum</v>
      </c>
    </row>
    <row r="4131" spans="1:4" x14ac:dyDescent="0.25">
      <c r="A4131" t="str">
        <f ca="1"/>
        <v>Ameritas</v>
      </c>
      <c r="B4131" s="8">
        <f ca="1"/>
        <v>46332</v>
      </c>
      <c r="C4131" s="107">
        <f ca="1"/>
        <v>-3512.05</v>
      </c>
      <c r="D4131" t="str">
        <f ca="1"/>
        <v>Acct  6 - Platinum</v>
      </c>
    </row>
    <row r="4132" spans="1:4" x14ac:dyDescent="0.25">
      <c r="A4132" t="str">
        <f ca="1"/>
        <v>Groceries</v>
      </c>
      <c r="B4132" s="8">
        <f ca="1"/>
        <v>46333</v>
      </c>
      <c r="C4132" s="107">
        <f ca="1"/>
        <v>-3512.05</v>
      </c>
      <c r="D4132" t="str">
        <f ca="1"/>
        <v>Acct  6 - Platinum</v>
      </c>
    </row>
    <row r="4133" spans="1:4" x14ac:dyDescent="0.25">
      <c r="A4133" t="str">
        <f ca="1"/>
        <v>Food &amp; Drinks</v>
      </c>
      <c r="B4133" s="8">
        <f ca="1"/>
        <v>46333</v>
      </c>
      <c r="C4133" s="107">
        <f ca="1"/>
        <v>-3512.05</v>
      </c>
      <c r="D4133" t="str">
        <f ca="1"/>
        <v>Acct  6 - Platinum</v>
      </c>
    </row>
    <row r="4134" spans="1:4" x14ac:dyDescent="0.25">
      <c r="A4134" t="str">
        <f ca="1"/>
        <v>Sony</v>
      </c>
      <c r="B4134" s="8">
        <f ca="1"/>
        <v>46334</v>
      </c>
      <c r="C4134" s="107">
        <f ca="1"/>
        <v>-3512.05</v>
      </c>
      <c r="D4134" t="str">
        <f ca="1"/>
        <v>Acct  6 - Platinum</v>
      </c>
    </row>
    <row r="4135" spans="1:4" x14ac:dyDescent="0.25">
      <c r="A4135" t="str">
        <f ca="1"/>
        <v>Bike Insurance</v>
      </c>
      <c r="B4135" s="8">
        <f ca="1"/>
        <v>46334</v>
      </c>
      <c r="C4135" s="107">
        <f ca="1"/>
        <v>-3512.05</v>
      </c>
      <c r="D4135" t="str">
        <f ca="1"/>
        <v>Acct  6 - Platinum</v>
      </c>
    </row>
    <row r="4136" spans="1:4" x14ac:dyDescent="0.25">
      <c r="A4136" t="str">
        <f ca="1"/>
        <v>Phone Insurance</v>
      </c>
      <c r="B4136" s="8">
        <f ca="1"/>
        <v>46334</v>
      </c>
      <c r="C4136" s="107">
        <f ca="1"/>
        <v>-3512.05</v>
      </c>
      <c r="D4136" t="str">
        <f ca="1"/>
        <v>Acct  6 - Platinum</v>
      </c>
    </row>
    <row r="4137" spans="1:4" x14ac:dyDescent="0.25">
      <c r="A4137" t="str">
        <f ca="1"/>
        <v>Amazon</v>
      </c>
      <c r="B4137" s="8">
        <f ca="1"/>
        <v>46335</v>
      </c>
      <c r="C4137" s="107">
        <f ca="1"/>
        <v>-3512.05</v>
      </c>
      <c r="D4137" t="str">
        <f ca="1"/>
        <v>Acct  6 - Platinum</v>
      </c>
    </row>
    <row r="4138" spans="1:4" x14ac:dyDescent="0.25">
      <c r="A4138" t="str">
        <f ca="1"/>
        <v>Viso Go</v>
      </c>
      <c r="B4138" s="8">
        <f ca="1"/>
        <v>46337</v>
      </c>
      <c r="C4138" s="107">
        <f ca="1"/>
        <v>-3512.05</v>
      </c>
      <c r="D4138" t="str">
        <f ca="1"/>
        <v>Acct  6 - Platinum</v>
      </c>
    </row>
    <row r="4139" spans="1:4" x14ac:dyDescent="0.25">
      <c r="A4139" t="str">
        <f ca="1"/>
        <v>Motorcycle</v>
      </c>
      <c r="B4139" s="8">
        <f ca="1"/>
        <v>46342</v>
      </c>
      <c r="C4139" s="107">
        <f ca="1"/>
        <v>-3512.05</v>
      </c>
      <c r="D4139" t="str">
        <f ca="1"/>
        <v>Acct  6 - Platinum</v>
      </c>
    </row>
    <row r="4140" spans="1:4" x14ac:dyDescent="0.25">
      <c r="A4140" t="str">
        <f ca="1"/>
        <v>Paycheck</v>
      </c>
      <c r="B4140" s="8">
        <f ca="1"/>
        <v>46346</v>
      </c>
      <c r="C4140" s="107">
        <f ca="1"/>
        <v>-3512.05</v>
      </c>
      <c r="D4140" t="str">
        <f ca="1"/>
        <v>Acct  6 - Platinum</v>
      </c>
    </row>
    <row r="4141" spans="1:4" x14ac:dyDescent="0.25">
      <c r="A4141" t="str">
        <f ca="1"/>
        <v>Ameritas</v>
      </c>
      <c r="B4141" s="8">
        <f ca="1"/>
        <v>46346</v>
      </c>
      <c r="C4141" s="107">
        <f ca="1"/>
        <v>-3512.05</v>
      </c>
      <c r="D4141" t="str">
        <f ca="1"/>
        <v>Acct  6 - Platinum</v>
      </c>
    </row>
    <row r="4142" spans="1:4" x14ac:dyDescent="0.25">
      <c r="A4142" t="str">
        <f ca="1"/>
        <v>Netflix</v>
      </c>
      <c r="B4142" s="8">
        <f ca="1"/>
        <v>46346</v>
      </c>
      <c r="C4142" s="107">
        <f ca="1"/>
        <v>-3512.05</v>
      </c>
      <c r="D4142" t="str">
        <f ca="1"/>
        <v>Acct  6 - Platinum</v>
      </c>
    </row>
    <row r="4143" spans="1:4" x14ac:dyDescent="0.25">
      <c r="A4143" t="str">
        <f ca="1"/>
        <v>Groceries</v>
      </c>
      <c r="B4143" s="8">
        <f ca="1"/>
        <v>46347</v>
      </c>
      <c r="C4143" s="107">
        <f ca="1"/>
        <v>-3512.05</v>
      </c>
      <c r="D4143" t="str">
        <f ca="1"/>
        <v>Acct  6 - Platinum</v>
      </c>
    </row>
    <row r="4144" spans="1:4" x14ac:dyDescent="0.25">
      <c r="A4144" t="str">
        <f ca="1"/>
        <v>Food &amp; Drinks</v>
      </c>
      <c r="B4144" s="8">
        <f ca="1"/>
        <v>46347</v>
      </c>
      <c r="C4144" s="107">
        <f ca="1"/>
        <v>-3512.05</v>
      </c>
      <c r="D4144" t="str">
        <f ca="1"/>
        <v>Acct  6 - Platinum</v>
      </c>
    </row>
    <row r="4145" spans="1:4" x14ac:dyDescent="0.25">
      <c r="A4145" t="str">
        <f ca="1"/>
        <v>Renters</v>
      </c>
      <c r="B4145" s="8">
        <f ca="1"/>
        <v>46347</v>
      </c>
      <c r="C4145" s="107">
        <f ca="1"/>
        <v>-3512.05</v>
      </c>
      <c r="D4145" t="str">
        <f ca="1"/>
        <v>Acct  6 - Platinum</v>
      </c>
    </row>
    <row r="4146" spans="1:4" x14ac:dyDescent="0.25">
      <c r="A4146" t="str">
        <f ca="1"/>
        <v>Cese Transfer</v>
      </c>
      <c r="B4146" s="8">
        <f ca="1"/>
        <v>46351</v>
      </c>
      <c r="C4146" s="107">
        <f ca="1"/>
        <v>-3512.05</v>
      </c>
      <c r="D4146" t="str">
        <f ca="1"/>
        <v>Acct  6 - Platinum</v>
      </c>
    </row>
    <row r="4147" spans="1:4" x14ac:dyDescent="0.25">
      <c r="A4147" t="str">
        <f ca="1"/>
        <v>Internet</v>
      </c>
      <c r="B4147" s="8">
        <f ca="1"/>
        <v>46352</v>
      </c>
      <c r="C4147" s="107">
        <f ca="1"/>
        <v>-3512.05</v>
      </c>
      <c r="D4147" t="str">
        <f ca="1"/>
        <v>Acct  6 - Platinum</v>
      </c>
    </row>
    <row r="4148" spans="1:4" x14ac:dyDescent="0.25">
      <c r="A4148" t="str">
        <f ca="1"/>
        <v>Windsurf</v>
      </c>
      <c r="B4148" s="8">
        <f ca="1"/>
        <v>46352</v>
      </c>
      <c r="C4148" s="107">
        <f ca="1"/>
        <v>-3512.05</v>
      </c>
      <c r="D4148" t="str">
        <f ca="1"/>
        <v>Acct  6 - Platinum</v>
      </c>
    </row>
    <row r="4149" spans="1:4" x14ac:dyDescent="0.25">
      <c r="A4149" t="str">
        <f ca="1"/>
        <v>Tidal</v>
      </c>
      <c r="B4149" s="8">
        <f ca="1"/>
        <v>46353</v>
      </c>
      <c r="C4149" s="107">
        <f ca="1"/>
        <v>-3512.05</v>
      </c>
      <c r="D4149" t="str">
        <f ca="1"/>
        <v>Acct  6 - Platinum</v>
      </c>
    </row>
    <row r="4150" spans="1:4" x14ac:dyDescent="0.25">
      <c r="A4150" t="str">
        <f ca="1"/>
        <v>Costco Citi</v>
      </c>
      <c r="B4150" s="8">
        <f ca="1"/>
        <v>46354</v>
      </c>
      <c r="C4150" s="107">
        <f ca="1"/>
        <v>-3512.05</v>
      </c>
      <c r="D4150" t="str">
        <f ca="1"/>
        <v>Acct  6 - Platinum</v>
      </c>
    </row>
    <row r="4151" spans="1:4" x14ac:dyDescent="0.25">
      <c r="A4151" t="str">
        <f ca="1"/>
        <v>Kulo Transfer</v>
      </c>
      <c r="B4151" s="8">
        <f ca="1"/>
        <v>46354</v>
      </c>
      <c r="C4151" s="107">
        <f ca="1"/>
        <v>-3512.05</v>
      </c>
      <c r="D4151" t="str">
        <f ca="1"/>
        <v>Acct  6 - Platinum</v>
      </c>
    </row>
    <row r="4152" spans="1:4" x14ac:dyDescent="0.25">
      <c r="A4152" t="str">
        <f ca="1"/>
        <v>Kulo SDGE</v>
      </c>
      <c r="B4152" s="8">
        <f ca="1"/>
        <v>46354</v>
      </c>
      <c r="C4152" s="107">
        <f ca="1"/>
        <v>-3512.05</v>
      </c>
      <c r="D4152" t="str">
        <f ca="1"/>
        <v>Acct  6 - Platinum</v>
      </c>
    </row>
    <row r="4153" spans="1:4" x14ac:dyDescent="0.25">
      <c r="A4153" t="str">
        <f ca="1"/>
        <v>SDGE</v>
      </c>
      <c r="B4153" s="8">
        <f ca="1"/>
        <v>46354</v>
      </c>
      <c r="C4153" s="107">
        <f ca="1"/>
        <v>-3512.05</v>
      </c>
      <c r="D4153" t="str">
        <f ca="1"/>
        <v>Acct  6 - Platinum</v>
      </c>
    </row>
    <row r="4154" spans="1:4" x14ac:dyDescent="0.25">
      <c r="A4154" t="str">
        <f ca="1"/>
        <v>Prime Ad-Free</v>
      </c>
      <c r="B4154" s="8">
        <f ca="1"/>
        <v>46354</v>
      </c>
      <c r="C4154" s="107">
        <f ca="1"/>
        <v>-3512.05</v>
      </c>
      <c r="D4154" t="str">
        <f ca="1"/>
        <v>Acct  6 - Platinum</v>
      </c>
    </row>
    <row r="4155" spans="1:4" x14ac:dyDescent="0.25">
      <c r="A4155" t="str">
        <f ca="1"/>
        <v>Disability</v>
      </c>
      <c r="B4155" s="8">
        <f ca="1"/>
        <v>46357</v>
      </c>
      <c r="C4155" s="107">
        <f ca="1"/>
        <v>-3512.05</v>
      </c>
      <c r="D4155" t="str">
        <f ca="1"/>
        <v>Acct  6 - Platinum</v>
      </c>
    </row>
    <row r="4156" spans="1:4" x14ac:dyDescent="0.25">
      <c r="A4156" t="str">
        <f ca="1"/>
        <v>Kulo Rent</v>
      </c>
      <c r="B4156" s="8">
        <f ca="1"/>
        <v>46357</v>
      </c>
      <c r="C4156" s="107">
        <f ca="1"/>
        <v>-3512.05</v>
      </c>
      <c r="D4156" t="str">
        <f ca="1"/>
        <v>Acct  6 - Platinum</v>
      </c>
    </row>
    <row r="4157" spans="1:4" x14ac:dyDescent="0.25">
      <c r="A4157" t="str">
        <f ca="1"/>
        <v>Rent</v>
      </c>
      <c r="B4157" s="8">
        <f ca="1"/>
        <v>46357</v>
      </c>
      <c r="C4157" s="107">
        <f ca="1"/>
        <v>-3512.05</v>
      </c>
      <c r="D4157" t="str">
        <f ca="1"/>
        <v>Acct  6 - Platinum</v>
      </c>
    </row>
    <row r="4158" spans="1:4" x14ac:dyDescent="0.25">
      <c r="A4158" t="str">
        <f ca="1"/>
        <v>Visa Platinum</v>
      </c>
      <c r="B4158" s="8">
        <f ca="1"/>
        <v>46359</v>
      </c>
      <c r="C4158" s="107">
        <f ca="1"/>
        <v>-3201.05</v>
      </c>
      <c r="D4158" t="str">
        <f ca="1"/>
        <v>Acct  6 - Platinum</v>
      </c>
    </row>
    <row r="4159" spans="1:4" x14ac:dyDescent="0.25">
      <c r="A4159" t="str">
        <f ca="1"/>
        <v>Paycheck</v>
      </c>
      <c r="B4159" s="8">
        <f ca="1"/>
        <v>46360</v>
      </c>
      <c r="C4159" s="107">
        <f ca="1"/>
        <v>-3201.05</v>
      </c>
      <c r="D4159" t="str">
        <f ca="1"/>
        <v>Acct  6 - Platinum</v>
      </c>
    </row>
    <row r="4160" spans="1:4" x14ac:dyDescent="0.25">
      <c r="A4160" t="str">
        <f ca="1"/>
        <v>Ameritas</v>
      </c>
      <c r="B4160" s="8">
        <f ca="1"/>
        <v>46360</v>
      </c>
      <c r="C4160" s="107">
        <f ca="1"/>
        <v>-3201.05</v>
      </c>
      <c r="D4160" t="str">
        <f ca="1"/>
        <v>Acct  6 - Platinum</v>
      </c>
    </row>
    <row r="4161" spans="1:4" x14ac:dyDescent="0.25">
      <c r="A4161" t="str">
        <f ca="1"/>
        <v>Kulo Internet</v>
      </c>
      <c r="B4161" s="8">
        <f ca="1"/>
        <v>46361</v>
      </c>
      <c r="C4161" s="107">
        <f ca="1"/>
        <v>-3201.05</v>
      </c>
      <c r="D4161" t="str">
        <f ca="1"/>
        <v>Acct  6 - Platinum</v>
      </c>
    </row>
    <row r="4162" spans="1:4" x14ac:dyDescent="0.25">
      <c r="A4162" t="str">
        <f ca="1"/>
        <v>Cese Phone</v>
      </c>
      <c r="B4162" s="8">
        <f ca="1"/>
        <v>46361</v>
      </c>
      <c r="C4162" s="107">
        <f ca="1"/>
        <v>-3201.05</v>
      </c>
      <c r="D4162" t="str">
        <f ca="1"/>
        <v>Acct  6 - Platinum</v>
      </c>
    </row>
    <row r="4163" spans="1:4" x14ac:dyDescent="0.25">
      <c r="A4163" t="str">
        <f ca="1"/>
        <v>Groceries</v>
      </c>
      <c r="B4163" s="8">
        <f ca="1"/>
        <v>46361</v>
      </c>
      <c r="C4163" s="107">
        <f ca="1"/>
        <v>-3201.05</v>
      </c>
      <c r="D4163" t="str">
        <f ca="1"/>
        <v>Acct  6 - Platinum</v>
      </c>
    </row>
    <row r="4164" spans="1:4" x14ac:dyDescent="0.25">
      <c r="A4164" t="str">
        <f ca="1"/>
        <v>Food &amp; Drinks</v>
      </c>
      <c r="B4164" s="8">
        <f ca="1"/>
        <v>46361</v>
      </c>
      <c r="C4164" s="107">
        <f ca="1"/>
        <v>-3201.05</v>
      </c>
      <c r="D4164" t="str">
        <f ca="1"/>
        <v>Acct  6 - Platinum</v>
      </c>
    </row>
    <row r="4165" spans="1:4" x14ac:dyDescent="0.25">
      <c r="A4165" t="str">
        <f ca="1"/>
        <v>Phone</v>
      </c>
      <c r="B4165" s="8">
        <f ca="1"/>
        <v>46361</v>
      </c>
      <c r="C4165" s="107">
        <f ca="1"/>
        <v>-3201.05</v>
      </c>
      <c r="D4165" t="str">
        <f ca="1"/>
        <v>Acct  6 - Platinum</v>
      </c>
    </row>
    <row r="4166" spans="1:4" x14ac:dyDescent="0.25">
      <c r="A4166" t="str">
        <f ca="1"/>
        <v>Sony</v>
      </c>
      <c r="B4166" s="8">
        <f ca="1"/>
        <v>46364</v>
      </c>
      <c r="C4166" s="107">
        <f ca="1"/>
        <v>-3201.05</v>
      </c>
      <c r="D4166" t="str">
        <f ca="1"/>
        <v>Acct  6 - Platinum</v>
      </c>
    </row>
    <row r="4167" spans="1:4" x14ac:dyDescent="0.25">
      <c r="A4167" t="str">
        <f ca="1"/>
        <v>Phone Insurance</v>
      </c>
      <c r="B4167" s="8">
        <f ca="1"/>
        <v>46364</v>
      </c>
      <c r="C4167" s="107">
        <f ca="1"/>
        <v>-3201.05</v>
      </c>
      <c r="D4167" t="str">
        <f ca="1"/>
        <v>Acct  6 - Platinum</v>
      </c>
    </row>
    <row r="4168" spans="1:4" x14ac:dyDescent="0.25">
      <c r="A4168" t="str">
        <f ca="1"/>
        <v>Amazon</v>
      </c>
      <c r="B4168" s="8">
        <f ca="1"/>
        <v>46365</v>
      </c>
      <c r="C4168" s="107">
        <f ca="1"/>
        <v>-3201.05</v>
      </c>
      <c r="D4168" t="str">
        <f ca="1"/>
        <v>Acct  6 - Platinum</v>
      </c>
    </row>
    <row r="4169" spans="1:4" x14ac:dyDescent="0.25">
      <c r="A4169" t="str">
        <f ca="1"/>
        <v>Viso Go</v>
      </c>
      <c r="B4169" s="8">
        <f ca="1"/>
        <v>46367</v>
      </c>
      <c r="C4169" s="107">
        <f ca="1"/>
        <v>-3201.05</v>
      </c>
      <c r="D4169" t="str">
        <f ca="1"/>
        <v>Acct  6 - Platinum</v>
      </c>
    </row>
    <row r="4170" spans="1:4" x14ac:dyDescent="0.25">
      <c r="A4170" t="str">
        <f ca="1"/>
        <v>Motorcycle</v>
      </c>
      <c r="B4170" s="8">
        <f ca="1"/>
        <v>46372</v>
      </c>
      <c r="C4170" s="107">
        <f ca="1"/>
        <v>-3201.05</v>
      </c>
      <c r="D4170" t="str">
        <f ca="1"/>
        <v>Acct  6 - Platinum</v>
      </c>
    </row>
    <row r="4171" spans="1:4" x14ac:dyDescent="0.25">
      <c r="A4171" t="str">
        <f ca="1"/>
        <v>Paycheck</v>
      </c>
      <c r="B4171" s="8">
        <f ca="1"/>
        <v>46374</v>
      </c>
      <c r="C4171" s="107">
        <f ca="1"/>
        <v>-3201.05</v>
      </c>
      <c r="D4171" t="str">
        <f ca="1"/>
        <v>Acct  6 - Platinum</v>
      </c>
    </row>
    <row r="4172" spans="1:4" x14ac:dyDescent="0.25">
      <c r="A4172" t="str">
        <f ca="1"/>
        <v>Ameritas</v>
      </c>
      <c r="B4172" s="8">
        <f ca="1"/>
        <v>46374</v>
      </c>
      <c r="C4172" s="107">
        <f ca="1"/>
        <v>-3201.05</v>
      </c>
      <c r="D4172" t="str">
        <f ca="1"/>
        <v>Acct  6 - Platinum</v>
      </c>
    </row>
    <row r="4173" spans="1:4" x14ac:dyDescent="0.25">
      <c r="A4173" t="str">
        <f ca="1"/>
        <v>Groceries</v>
      </c>
      <c r="B4173" s="8">
        <f ca="1"/>
        <v>46375</v>
      </c>
      <c r="C4173" s="107">
        <f ca="1"/>
        <v>-3201.05</v>
      </c>
      <c r="D4173" t="str">
        <f ca="1"/>
        <v>Acct  6 - Platinum</v>
      </c>
    </row>
    <row r="4174" spans="1:4" x14ac:dyDescent="0.25">
      <c r="A4174" t="str">
        <f ca="1"/>
        <v>Food &amp; Drinks</v>
      </c>
      <c r="B4174" s="8">
        <f ca="1"/>
        <v>46375</v>
      </c>
      <c r="C4174" s="107">
        <f ca="1"/>
        <v>-3201.05</v>
      </c>
      <c r="D4174" t="str">
        <f ca="1"/>
        <v>Acct  6 - Platinum</v>
      </c>
    </row>
    <row r="4175" spans="1:4" x14ac:dyDescent="0.25">
      <c r="A4175" t="str">
        <f ca="1"/>
        <v>Netflix</v>
      </c>
      <c r="B4175" s="8">
        <f ca="1"/>
        <v>46376</v>
      </c>
      <c r="C4175" s="107">
        <f ca="1"/>
        <v>-3201.05</v>
      </c>
      <c r="D4175" t="str">
        <f ca="1"/>
        <v>Acct  6 - Platinum</v>
      </c>
    </row>
    <row r="4176" spans="1:4" x14ac:dyDescent="0.25">
      <c r="A4176" t="str">
        <f ca="1"/>
        <v>Renters</v>
      </c>
      <c r="B4176" s="8">
        <f ca="1"/>
        <v>46377</v>
      </c>
      <c r="C4176" s="107">
        <f ca="1"/>
        <v>-3201.05</v>
      </c>
      <c r="D4176" t="str">
        <f ca="1"/>
        <v>Acct  6 - Platinum</v>
      </c>
    </row>
    <row r="4177" spans="1:4" x14ac:dyDescent="0.25">
      <c r="A4177" t="str">
        <f ca="1"/>
        <v>Sniffies</v>
      </c>
      <c r="B4177" s="8">
        <f ca="1"/>
        <v>46377</v>
      </c>
      <c r="C4177" s="107">
        <f ca="1"/>
        <v>-3201.05</v>
      </c>
      <c r="D4177" t="str">
        <f ca="1"/>
        <v>Acct  6 - Platinum</v>
      </c>
    </row>
    <row r="4178" spans="1:4" x14ac:dyDescent="0.25">
      <c r="A4178" t="str">
        <f ca="1"/>
        <v>Cese Transfer</v>
      </c>
      <c r="B4178" s="8">
        <f ca="1"/>
        <v>46381</v>
      </c>
      <c r="C4178" s="107">
        <f ca="1"/>
        <v>-3201.05</v>
      </c>
      <c r="D4178" t="str">
        <f ca="1"/>
        <v>Acct  6 - Platinum</v>
      </c>
    </row>
    <row r="4179" spans="1:4" x14ac:dyDescent="0.25">
      <c r="A4179" t="str">
        <f ca="1"/>
        <v>Internet</v>
      </c>
      <c r="B4179" s="8">
        <f ca="1"/>
        <v>46382</v>
      </c>
      <c r="C4179" s="107">
        <f ca="1"/>
        <v>-3201.05</v>
      </c>
      <c r="D4179" t="str">
        <f ca="1"/>
        <v>Acct  6 - Platinum</v>
      </c>
    </row>
    <row r="4180" spans="1:4" x14ac:dyDescent="0.25">
      <c r="A4180" t="str">
        <f ca="1"/>
        <v>Windsurf</v>
      </c>
      <c r="B4180" s="8">
        <f ca="1"/>
        <v>46382</v>
      </c>
      <c r="C4180" s="107">
        <f ca="1"/>
        <v>-3201.05</v>
      </c>
      <c r="D4180" t="str">
        <f ca="1"/>
        <v>Acct  6 - Platinum</v>
      </c>
    </row>
    <row r="4181" spans="1:4" x14ac:dyDescent="0.25">
      <c r="A4181" t="str">
        <f ca="1"/>
        <v>Tidal</v>
      </c>
      <c r="B4181" s="8">
        <f ca="1"/>
        <v>46383</v>
      </c>
      <c r="C4181" s="107">
        <f ca="1"/>
        <v>-3201.05</v>
      </c>
      <c r="D4181" t="str">
        <f ca="1"/>
        <v>Acct  6 - Platinum</v>
      </c>
    </row>
    <row r="4182" spans="1:4" x14ac:dyDescent="0.25">
      <c r="A4182" t="str">
        <f ca="1"/>
        <v>Costco Citi</v>
      </c>
      <c r="B4182" s="8">
        <f ca="1"/>
        <v>46384</v>
      </c>
      <c r="C4182" s="107">
        <f ca="1"/>
        <v>-3201.05</v>
      </c>
      <c r="D4182" t="str">
        <f ca="1"/>
        <v>Acct  6 - Platinum</v>
      </c>
    </row>
    <row r="4183" spans="1:4" x14ac:dyDescent="0.25">
      <c r="A4183" t="str">
        <f ca="1"/>
        <v>Kulo Transfer</v>
      </c>
      <c r="B4183" s="8">
        <f ca="1"/>
        <v>46384</v>
      </c>
      <c r="C4183" s="107">
        <f ca="1"/>
        <v>-3201.05</v>
      </c>
      <c r="D4183" t="str">
        <f ca="1"/>
        <v>Acct  6 - Platinum</v>
      </c>
    </row>
    <row r="4184" spans="1:4" x14ac:dyDescent="0.25">
      <c r="A4184" t="str">
        <f ca="1"/>
        <v>Kulo SDGE</v>
      </c>
      <c r="B4184" s="8">
        <f ca="1"/>
        <v>46384</v>
      </c>
      <c r="C4184" s="107">
        <f ca="1"/>
        <v>-3201.05</v>
      </c>
      <c r="D4184" t="str">
        <f ca="1"/>
        <v>Acct  6 - Platinum</v>
      </c>
    </row>
    <row r="4185" spans="1:4" x14ac:dyDescent="0.25">
      <c r="A4185" t="str">
        <f ca="1"/>
        <v>SDGE</v>
      </c>
      <c r="B4185" s="8">
        <f ca="1"/>
        <v>46384</v>
      </c>
      <c r="C4185" s="107">
        <f ca="1"/>
        <v>-3201.05</v>
      </c>
      <c r="D4185" t="str">
        <f ca="1"/>
        <v>Acct  6 - Platinum</v>
      </c>
    </row>
    <row r="4186" spans="1:4" x14ac:dyDescent="0.25">
      <c r="A4186" t="str">
        <f ca="1"/>
        <v>Prime Ad-Free</v>
      </c>
      <c r="B4186" s="8">
        <f ca="1"/>
        <v>46384</v>
      </c>
      <c r="C4186" s="107">
        <f ca="1"/>
        <v>-3201.05</v>
      </c>
      <c r="D4186" t="str">
        <f ca="1"/>
        <v>Acct  6 - Platinum</v>
      </c>
    </row>
    <row r="4187" spans="1:4" x14ac:dyDescent="0.25">
      <c r="A4187" t="str">
        <f ca="1"/>
        <v>Paycheck</v>
      </c>
      <c r="B4187" s="8">
        <f ca="1"/>
        <v>46388</v>
      </c>
      <c r="C4187" s="107">
        <f ca="1"/>
        <v>-3201.05</v>
      </c>
      <c r="D4187" t="str">
        <f ca="1"/>
        <v>Acct  6 - Platinum</v>
      </c>
    </row>
    <row r="4188" spans="1:4" x14ac:dyDescent="0.25">
      <c r="A4188" t="str">
        <f ca="1"/>
        <v>Disability</v>
      </c>
      <c r="B4188" s="8">
        <f ca="1"/>
        <v>46388</v>
      </c>
      <c r="C4188" s="107">
        <f ca="1"/>
        <v>-3201.05</v>
      </c>
      <c r="D4188" t="str">
        <f ca="1"/>
        <v>Acct  6 - Platinum</v>
      </c>
    </row>
    <row r="4189" spans="1:4" x14ac:dyDescent="0.25">
      <c r="A4189" t="str">
        <f ca="1"/>
        <v>Ameritas</v>
      </c>
      <c r="B4189" s="8">
        <f ca="1"/>
        <v>46388</v>
      </c>
      <c r="C4189" s="107">
        <f ca="1"/>
        <v>-3201.05</v>
      </c>
      <c r="D4189" t="str">
        <f ca="1"/>
        <v>Acct  6 - Platinum</v>
      </c>
    </row>
    <row r="4190" spans="1:4" x14ac:dyDescent="0.25">
      <c r="A4190" t="str">
        <f ca="1"/>
        <v>Kulo Rent</v>
      </c>
      <c r="B4190" s="8">
        <f ca="1"/>
        <v>46388</v>
      </c>
      <c r="C4190" s="107">
        <f ca="1"/>
        <v>-3201.05</v>
      </c>
      <c r="D4190" t="str">
        <f ca="1"/>
        <v>Acct  6 - Platinum</v>
      </c>
    </row>
    <row r="4191" spans="1:4" x14ac:dyDescent="0.25">
      <c r="A4191" t="str">
        <f ca="1"/>
        <v>Rent</v>
      </c>
      <c r="B4191" s="8">
        <f ca="1"/>
        <v>46388</v>
      </c>
      <c r="C4191" s="107">
        <f ca="1"/>
        <v>-3201.05</v>
      </c>
      <c r="D4191" t="str">
        <f ca="1"/>
        <v>Acct  6 - Platinum</v>
      </c>
    </row>
    <row r="4192" spans="1:4" x14ac:dyDescent="0.25">
      <c r="A4192" t="str">
        <f ca="1"/>
        <v>Groceries</v>
      </c>
      <c r="B4192" s="8">
        <f ca="1"/>
        <v>46389</v>
      </c>
      <c r="C4192" s="107">
        <f ca="1"/>
        <v>-3201.05</v>
      </c>
      <c r="D4192" t="str">
        <f ca="1"/>
        <v>Acct  6 - Platinum</v>
      </c>
    </row>
    <row r="4193" spans="1:4" x14ac:dyDescent="0.25">
      <c r="A4193" t="str">
        <f ca="1"/>
        <v>Food &amp; Drinks</v>
      </c>
      <c r="B4193" s="8">
        <f ca="1"/>
        <v>46389</v>
      </c>
      <c r="C4193" s="107">
        <f ca="1"/>
        <v>-3201.05</v>
      </c>
      <c r="D4193" t="str">
        <f ca="1"/>
        <v>Acct  6 - Platinum</v>
      </c>
    </row>
    <row r="4194" spans="1:4" x14ac:dyDescent="0.25">
      <c r="A4194" t="str">
        <f ca="1"/>
        <v>Visa Platinum</v>
      </c>
      <c r="B4194" s="8">
        <f ca="1"/>
        <v>46390</v>
      </c>
      <c r="C4194" s="107">
        <f ca="1"/>
        <v>-2890.05</v>
      </c>
      <c r="D4194" t="str">
        <f ca="1"/>
        <v>Acct  6 - Platinum</v>
      </c>
    </row>
    <row r="4195" spans="1:4" x14ac:dyDescent="0.25">
      <c r="A4195" t="str">
        <f ca="1"/>
        <v>Kulo Internet</v>
      </c>
      <c r="B4195" s="8">
        <f ca="1"/>
        <v>46392</v>
      </c>
      <c r="C4195" s="107">
        <f ca="1"/>
        <v>-2890.05</v>
      </c>
      <c r="D4195" t="str">
        <f ca="1"/>
        <v>Acct  6 - Platinum</v>
      </c>
    </row>
    <row r="4196" spans="1:4" x14ac:dyDescent="0.25">
      <c r="A4196" t="str">
        <f ca="1"/>
        <v>Cese Phone</v>
      </c>
      <c r="B4196" s="8">
        <f ca="1"/>
        <v>46392</v>
      </c>
      <c r="C4196" s="107">
        <f ca="1"/>
        <v>-2890.05</v>
      </c>
      <c r="D4196" t="str">
        <f ca="1"/>
        <v>Acct  6 - Platinum</v>
      </c>
    </row>
    <row r="4197" spans="1:4" x14ac:dyDescent="0.25">
      <c r="A4197" t="str">
        <f ca="1"/>
        <v>Phone</v>
      </c>
      <c r="B4197" s="8">
        <f ca="1"/>
        <v>46392</v>
      </c>
      <c r="C4197" s="107">
        <f ca="1"/>
        <v>-2890.05</v>
      </c>
      <c r="D4197" t="str">
        <f ca="1"/>
        <v>Acct  6 - Platinum</v>
      </c>
    </row>
    <row r="4198" spans="1:4" x14ac:dyDescent="0.25">
      <c r="A4198" t="str">
        <f ca="1"/>
        <v>Sony</v>
      </c>
      <c r="B4198" s="8">
        <f ca="1"/>
        <v>46395</v>
      </c>
      <c r="C4198" s="107">
        <f ca="1"/>
        <v>-2890.05</v>
      </c>
      <c r="D4198" t="str">
        <f ca="1"/>
        <v>Acct  6 - Platinum</v>
      </c>
    </row>
    <row r="4199" spans="1:4" x14ac:dyDescent="0.25">
      <c r="A4199" t="str">
        <f ca="1"/>
        <v>Phone Insurance</v>
      </c>
      <c r="B4199" s="8">
        <f ca="1"/>
        <v>46395</v>
      </c>
      <c r="C4199" s="107">
        <f ca="1"/>
        <v>-2890.05</v>
      </c>
      <c r="D4199" t="str">
        <f ca="1"/>
        <v>Acct  6 - Platinum</v>
      </c>
    </row>
    <row r="4200" spans="1:4" x14ac:dyDescent="0.25">
      <c r="A4200" t="str">
        <f ca="1"/>
        <v>Amazon</v>
      </c>
      <c r="B4200" s="8">
        <f ca="1"/>
        <v>46396</v>
      </c>
      <c r="C4200" s="107">
        <f ca="1"/>
        <v>-2890.05</v>
      </c>
      <c r="D4200" t="str">
        <f ca="1"/>
        <v>Acct  6 - Platinum</v>
      </c>
    </row>
    <row r="4201" spans="1:4" x14ac:dyDescent="0.25">
      <c r="A4201" t="str">
        <f ca="1"/>
        <v>Viso Go</v>
      </c>
      <c r="B4201" s="8">
        <f ca="1"/>
        <v>46398</v>
      </c>
      <c r="C4201" s="107">
        <f ca="1"/>
        <v>-2890.05</v>
      </c>
      <c r="D4201" t="str">
        <f ca="1"/>
        <v>Acct  6 - Platinum</v>
      </c>
    </row>
    <row r="4202" spans="1:4" x14ac:dyDescent="0.25">
      <c r="A4202" t="str">
        <f ca="1"/>
        <v>Paycheck</v>
      </c>
      <c r="B4202" s="8">
        <f ca="1"/>
        <v>46402</v>
      </c>
      <c r="C4202" s="107">
        <f ca="1"/>
        <v>-2890.05</v>
      </c>
      <c r="D4202" t="str">
        <f ca="1"/>
        <v>Acct  6 - Platinum</v>
      </c>
    </row>
    <row r="4203" spans="1:4" x14ac:dyDescent="0.25">
      <c r="A4203" t="str">
        <f ca="1"/>
        <v>Ameritas</v>
      </c>
      <c r="B4203" s="8">
        <f ca="1"/>
        <v>46402</v>
      </c>
      <c r="C4203" s="107">
        <f ca="1"/>
        <v>-2890.05</v>
      </c>
      <c r="D4203" t="str">
        <f ca="1"/>
        <v>Acct  6 - Platinum</v>
      </c>
    </row>
    <row r="4204" spans="1:4" x14ac:dyDescent="0.25">
      <c r="A4204" t="str">
        <f ca="1"/>
        <v>Groceries</v>
      </c>
      <c r="B4204" s="8">
        <f ca="1"/>
        <v>46403</v>
      </c>
      <c r="C4204" s="107">
        <f ca="1"/>
        <v>-2890.05</v>
      </c>
      <c r="D4204" t="str">
        <f ca="1"/>
        <v>Acct  6 - Platinum</v>
      </c>
    </row>
    <row r="4205" spans="1:4" x14ac:dyDescent="0.25">
      <c r="A4205" t="str">
        <f ca="1"/>
        <v>Food &amp; Drinks</v>
      </c>
      <c r="B4205" s="8">
        <f ca="1"/>
        <v>46403</v>
      </c>
      <c r="C4205" s="107">
        <f ca="1"/>
        <v>-2890.05</v>
      </c>
      <c r="D4205" t="str">
        <f ca="1"/>
        <v>Acct  6 - Platinum</v>
      </c>
    </row>
    <row r="4206" spans="1:4" x14ac:dyDescent="0.25">
      <c r="A4206" t="str">
        <f ca="1"/>
        <v>Motorcycle</v>
      </c>
      <c r="B4206" s="8">
        <f ca="1"/>
        <v>46403</v>
      </c>
      <c r="C4206" s="107">
        <f ca="1"/>
        <v>-2890.05</v>
      </c>
      <c r="D4206" t="str">
        <f ca="1"/>
        <v>Acct  6 - Platinum</v>
      </c>
    </row>
    <row r="4207" spans="1:4" x14ac:dyDescent="0.25">
      <c r="A4207" t="str">
        <f ca="1"/>
        <v>Netflix</v>
      </c>
      <c r="B4207" s="8">
        <f ca="1"/>
        <v>46407</v>
      </c>
      <c r="C4207" s="107">
        <f ca="1"/>
        <v>-2890.05</v>
      </c>
      <c r="D4207" t="str">
        <f ca="1"/>
        <v>Acct  6 - Platinum</v>
      </c>
    </row>
    <row r="4208" spans="1:4" x14ac:dyDescent="0.25">
      <c r="A4208" t="str">
        <f ca="1"/>
        <v>Renters</v>
      </c>
      <c r="B4208" s="8">
        <f ca="1"/>
        <v>46408</v>
      </c>
      <c r="C4208" s="107">
        <f ca="1"/>
        <v>-2890.05</v>
      </c>
      <c r="D4208" t="str">
        <f ca="1"/>
        <v>Acct  6 - Platinum</v>
      </c>
    </row>
    <row r="4209" spans="1:4" x14ac:dyDescent="0.25">
      <c r="A4209" t="str">
        <f ca="1"/>
        <v>Cese Transfer</v>
      </c>
      <c r="B4209" s="8">
        <f ca="1"/>
        <v>46412</v>
      </c>
      <c r="C4209" s="107">
        <f ca="1"/>
        <v>-2890.05</v>
      </c>
      <c r="D4209" t="str">
        <f ca="1"/>
        <v>Acct  6 - Platinum</v>
      </c>
    </row>
    <row r="4210" spans="1:4" x14ac:dyDescent="0.25">
      <c r="A4210" t="str">
        <f ca="1"/>
        <v>Internet</v>
      </c>
      <c r="B4210" s="8">
        <f ca="1"/>
        <v>46413</v>
      </c>
      <c r="C4210" s="107">
        <f ca="1"/>
        <v>-2890.05</v>
      </c>
      <c r="D4210" t="str">
        <f ca="1"/>
        <v>Acct  6 - Platinum</v>
      </c>
    </row>
    <row r="4211" spans="1:4" x14ac:dyDescent="0.25">
      <c r="A4211" t="str">
        <f ca="1"/>
        <v>Windsurf</v>
      </c>
      <c r="B4211" s="8">
        <f ca="1"/>
        <v>46413</v>
      </c>
      <c r="C4211" s="107">
        <f ca="1"/>
        <v>-2890.05</v>
      </c>
      <c r="D4211" t="str">
        <f ca="1"/>
        <v>Acct  6 - Platinum</v>
      </c>
    </row>
    <row r="4212" spans="1:4" x14ac:dyDescent="0.25">
      <c r="A4212" t="str">
        <f ca="1"/>
        <v>Tidal</v>
      </c>
      <c r="B4212" s="8">
        <f ca="1"/>
        <v>46414</v>
      </c>
      <c r="C4212" s="107">
        <f ca="1"/>
        <v>-2890.05</v>
      </c>
      <c r="D4212" t="str">
        <f ca="1"/>
        <v>Acct  6 - Platinum</v>
      </c>
    </row>
    <row r="4213" spans="1:4" x14ac:dyDescent="0.25">
      <c r="A4213" t="str">
        <f ca="1"/>
        <v>Costco Citi</v>
      </c>
      <c r="B4213" s="8">
        <f ca="1"/>
        <v>46415</v>
      </c>
      <c r="C4213" s="107">
        <f ca="1"/>
        <v>-2890.05</v>
      </c>
      <c r="D4213" t="str">
        <f ca="1"/>
        <v>Acct  6 - Platinum</v>
      </c>
    </row>
    <row r="4214" spans="1:4" x14ac:dyDescent="0.25">
      <c r="A4214" t="str">
        <f ca="1"/>
        <v>Kulo Transfer</v>
      </c>
      <c r="B4214" s="8">
        <f ca="1"/>
        <v>46415</v>
      </c>
      <c r="C4214" s="107">
        <f ca="1"/>
        <v>-2890.05</v>
      </c>
      <c r="D4214" t="str">
        <f ca="1"/>
        <v>Acct  6 - Platinum</v>
      </c>
    </row>
    <row r="4215" spans="1:4" x14ac:dyDescent="0.25">
      <c r="A4215" t="str">
        <f ca="1"/>
        <v>Kulo SDGE</v>
      </c>
      <c r="B4215" s="8">
        <f ca="1"/>
        <v>46415</v>
      </c>
      <c r="C4215" s="107">
        <f ca="1"/>
        <v>-2890.05</v>
      </c>
      <c r="D4215" t="str">
        <f ca="1"/>
        <v>Acct  6 - Platinum</v>
      </c>
    </row>
    <row r="4216" spans="1:4" x14ac:dyDescent="0.25">
      <c r="A4216" t="str">
        <f ca="1"/>
        <v>SDGE</v>
      </c>
      <c r="B4216" s="8">
        <f ca="1"/>
        <v>46415</v>
      </c>
      <c r="C4216" s="107">
        <f ca="1"/>
        <v>-2890.05</v>
      </c>
      <c r="D4216" t="str">
        <f ca="1"/>
        <v>Acct  6 - Platinum</v>
      </c>
    </row>
    <row r="4217" spans="1:4" x14ac:dyDescent="0.25">
      <c r="A4217" t="str">
        <f ca="1"/>
        <v>Prime Ad-Free</v>
      </c>
      <c r="B4217" s="8">
        <f ca="1"/>
        <v>46415</v>
      </c>
      <c r="C4217" s="107">
        <f ca="1"/>
        <v>-2890.05</v>
      </c>
      <c r="D4217" t="str">
        <f ca="1"/>
        <v>Acct  6 - Platinum</v>
      </c>
    </row>
    <row r="4218" spans="1:4" x14ac:dyDescent="0.25">
      <c r="A4218" t="str">
        <f ca="1"/>
        <v>Paycheck</v>
      </c>
      <c r="B4218" s="8">
        <f ca="1"/>
        <v>46416</v>
      </c>
      <c r="C4218" s="107">
        <f ca="1"/>
        <v>-2890.05</v>
      </c>
      <c r="D4218" t="str">
        <f ca="1"/>
        <v>Acct  6 - Platinum</v>
      </c>
    </row>
    <row r="4219" spans="1:4" x14ac:dyDescent="0.25">
      <c r="A4219" t="str">
        <f ca="1"/>
        <v>Ameritas</v>
      </c>
      <c r="B4219" s="8">
        <f ca="1"/>
        <v>46416</v>
      </c>
      <c r="C4219" s="107">
        <f ca="1"/>
        <v>-2890.05</v>
      </c>
      <c r="D4219" t="str">
        <f ca="1"/>
        <v>Acct  6 - Platinum</v>
      </c>
    </row>
    <row r="4220" spans="1:4" x14ac:dyDescent="0.25">
      <c r="A4220" t="str">
        <f ca="1"/>
        <v>Groceries</v>
      </c>
      <c r="B4220" s="8">
        <f ca="1"/>
        <v>46417</v>
      </c>
      <c r="C4220" s="107">
        <f ca="1"/>
        <v>-2890.05</v>
      </c>
      <c r="D4220" t="str">
        <f ca="1"/>
        <v>Acct  6 - Platinum</v>
      </c>
    </row>
    <row r="4221" spans="1:4" x14ac:dyDescent="0.25">
      <c r="A4221" t="str">
        <f ca="1"/>
        <v>Food &amp; Drinks</v>
      </c>
      <c r="B4221" s="8">
        <f ca="1"/>
        <v>46417</v>
      </c>
      <c r="C4221" s="107">
        <f ca="1"/>
        <v>-2890.05</v>
      </c>
      <c r="D4221" t="str">
        <f ca="1"/>
        <v>Acct  6 - Platinum</v>
      </c>
    </row>
    <row r="4222" spans="1:4" x14ac:dyDescent="0.25">
      <c r="A4222" t="str">
        <f ca="1"/>
        <v>Disability</v>
      </c>
      <c r="B4222" s="8">
        <f ca="1"/>
        <v>46419</v>
      </c>
      <c r="C4222" s="107">
        <f ca="1"/>
        <v>-2890.05</v>
      </c>
      <c r="D4222" t="str">
        <f ca="1"/>
        <v>Acct  6 - Platinum</v>
      </c>
    </row>
    <row r="4223" spans="1:4" x14ac:dyDescent="0.25">
      <c r="A4223" t="str">
        <f ca="1"/>
        <v>Kulo Rent</v>
      </c>
      <c r="B4223" s="8">
        <f ca="1"/>
        <v>46419</v>
      </c>
      <c r="C4223" s="107">
        <f ca="1"/>
        <v>-2890.05</v>
      </c>
      <c r="D4223" t="str">
        <f ca="1"/>
        <v>Acct  6 - Platinum</v>
      </c>
    </row>
    <row r="4224" spans="1:4" x14ac:dyDescent="0.25">
      <c r="A4224" t="str">
        <f ca="1"/>
        <v>Rent</v>
      </c>
      <c r="B4224" s="8">
        <f ca="1"/>
        <v>46419</v>
      </c>
      <c r="C4224" s="107">
        <f ca="1"/>
        <v>-2890.05</v>
      </c>
      <c r="D4224" t="str">
        <f ca="1"/>
        <v>Acct  6 - Platinum</v>
      </c>
    </row>
    <row r="4225" spans="1:4" x14ac:dyDescent="0.25">
      <c r="A4225" t="str">
        <f ca="1"/>
        <v>Down Dog</v>
      </c>
      <c r="B4225" s="8">
        <f ca="1"/>
        <v>46420</v>
      </c>
      <c r="C4225" s="107">
        <f ca="1"/>
        <v>-2905.04</v>
      </c>
      <c r="D4225" t="str">
        <f ca="1"/>
        <v>Acct  6 - Platinum</v>
      </c>
    </row>
    <row r="4226" spans="1:4" x14ac:dyDescent="0.25">
      <c r="A4226" t="str">
        <f ca="1"/>
        <v>Visa Platinum</v>
      </c>
      <c r="B4226" s="8">
        <f ca="1"/>
        <v>46421</v>
      </c>
      <c r="C4226" s="107">
        <f ca="1"/>
        <v>-2594.04</v>
      </c>
      <c r="D4226" t="str">
        <f ca="1"/>
        <v>Acct  6 - Platinum</v>
      </c>
    </row>
    <row r="4227" spans="1:4" x14ac:dyDescent="0.25">
      <c r="A4227" t="str">
        <f ca="1"/>
        <v>Kulo Internet</v>
      </c>
      <c r="B4227" s="8">
        <f ca="1"/>
        <v>46423</v>
      </c>
      <c r="C4227" s="107">
        <f ca="1"/>
        <v>-2594.04</v>
      </c>
      <c r="D4227" t="str">
        <f ca="1"/>
        <v>Acct  6 - Platinum</v>
      </c>
    </row>
    <row r="4228" spans="1:4" x14ac:dyDescent="0.25">
      <c r="A4228" t="str">
        <f ca="1"/>
        <v>Cese Phone</v>
      </c>
      <c r="B4228" s="8">
        <f ca="1"/>
        <v>46423</v>
      </c>
      <c r="C4228" s="107">
        <f ca="1"/>
        <v>-2594.04</v>
      </c>
      <c r="D4228" t="str">
        <f ca="1"/>
        <v>Acct  6 - Platinum</v>
      </c>
    </row>
    <row r="4229" spans="1:4" x14ac:dyDescent="0.25">
      <c r="A4229" t="str">
        <f ca="1"/>
        <v>Phone</v>
      </c>
      <c r="B4229" s="8">
        <f ca="1"/>
        <v>46423</v>
      </c>
      <c r="C4229" s="107">
        <f ca="1"/>
        <v>-2594.04</v>
      </c>
      <c r="D4229" t="str">
        <f ca="1"/>
        <v>Acct  6 - Platinum</v>
      </c>
    </row>
    <row r="4230" spans="1:4" x14ac:dyDescent="0.25">
      <c r="A4230" t="str">
        <f ca="1"/>
        <v>Sony</v>
      </c>
      <c r="B4230" s="8">
        <f ca="1"/>
        <v>46426</v>
      </c>
      <c r="C4230" s="107">
        <f ca="1"/>
        <v>-2594.04</v>
      </c>
      <c r="D4230" t="str">
        <f ca="1"/>
        <v>Acct  6 - Platinum</v>
      </c>
    </row>
    <row r="4231" spans="1:4" x14ac:dyDescent="0.25">
      <c r="A4231" t="str">
        <f ca="1"/>
        <v>Phone Insurance</v>
      </c>
      <c r="B4231" s="8">
        <f ca="1"/>
        <v>46426</v>
      </c>
      <c r="C4231" s="107">
        <f ca="1"/>
        <v>-2594.04</v>
      </c>
      <c r="D4231" t="str">
        <f ca="1"/>
        <v>Acct  6 - Platinum</v>
      </c>
    </row>
    <row r="4232" spans="1:4" x14ac:dyDescent="0.25">
      <c r="A4232" t="str">
        <f ca="1"/>
        <v>Amazon</v>
      </c>
      <c r="B4232" s="8">
        <f ca="1"/>
        <v>46427</v>
      </c>
      <c r="C4232" s="107">
        <f ca="1"/>
        <v>-2594.04</v>
      </c>
      <c r="D4232" t="str">
        <f ca="1"/>
        <v>Acct  6 - Platinum</v>
      </c>
    </row>
    <row r="4233" spans="1:4" x14ac:dyDescent="0.25">
      <c r="A4233" t="str">
        <f ca="1"/>
        <v>Viso Go</v>
      </c>
      <c r="B4233" s="8">
        <f ca="1"/>
        <v>46429</v>
      </c>
      <c r="C4233" s="107">
        <f ca="1"/>
        <v>-2594.04</v>
      </c>
      <c r="D4233" t="str">
        <f ca="1"/>
        <v>Acct  6 - Platinum</v>
      </c>
    </row>
    <row r="4234" spans="1:4" x14ac:dyDescent="0.25">
      <c r="A4234" t="str">
        <f ca="1"/>
        <v>Paycheck</v>
      </c>
      <c r="B4234" s="8">
        <f ca="1"/>
        <v>46430</v>
      </c>
      <c r="C4234" s="107">
        <f ca="1"/>
        <v>-2594.04</v>
      </c>
      <c r="D4234" t="str">
        <f ca="1"/>
        <v>Acct  6 - Platinum</v>
      </c>
    </row>
    <row r="4235" spans="1:4" x14ac:dyDescent="0.25">
      <c r="A4235" t="str">
        <f ca="1"/>
        <v>Ameritas</v>
      </c>
      <c r="B4235" s="8">
        <f ca="1"/>
        <v>46430</v>
      </c>
      <c r="C4235" s="107">
        <f ca="1"/>
        <v>-2594.04</v>
      </c>
      <c r="D4235" t="str">
        <f ca="1"/>
        <v>Acct  6 - Platinum</v>
      </c>
    </row>
    <row r="4236" spans="1:4" x14ac:dyDescent="0.25">
      <c r="A4236" t="str">
        <f ca="1"/>
        <v>Groceries</v>
      </c>
      <c r="B4236" s="8">
        <f ca="1"/>
        <v>46431</v>
      </c>
      <c r="C4236" s="107">
        <f ca="1"/>
        <v>-2594.04</v>
      </c>
      <c r="D4236" t="str">
        <f ca="1"/>
        <v>Acct  6 - Platinum</v>
      </c>
    </row>
    <row r="4237" spans="1:4" x14ac:dyDescent="0.25">
      <c r="A4237" t="str">
        <f ca="1"/>
        <v>Food &amp; Drinks</v>
      </c>
      <c r="B4237" s="8">
        <f ca="1"/>
        <v>46431</v>
      </c>
      <c r="C4237" s="107">
        <f ca="1"/>
        <v>-2594.04</v>
      </c>
      <c r="D4237" t="str">
        <f ca="1"/>
        <v>Acct  6 - Platinum</v>
      </c>
    </row>
    <row r="4238" spans="1:4" x14ac:dyDescent="0.25">
      <c r="A4238" t="str">
        <f ca="1"/>
        <v>Motorcycle</v>
      </c>
      <c r="B4238" s="8">
        <f ca="1"/>
        <v>46434</v>
      </c>
      <c r="C4238" s="107">
        <f ca="1"/>
        <v>-2594.04</v>
      </c>
      <c r="D4238" t="str">
        <f ca="1"/>
        <v>Acct  6 - Platinum</v>
      </c>
    </row>
    <row r="4239" spans="1:4" x14ac:dyDescent="0.25">
      <c r="A4239" t="str">
        <f ca="1"/>
        <v>Netflix</v>
      </c>
      <c r="B4239" s="8">
        <f ca="1"/>
        <v>46438</v>
      </c>
      <c r="C4239" s="107">
        <f ca="1"/>
        <v>-2594.04</v>
      </c>
      <c r="D4239" t="str">
        <f ca="1"/>
        <v>Acct  6 - Platinum</v>
      </c>
    </row>
    <row r="4240" spans="1:4" x14ac:dyDescent="0.25">
      <c r="A4240" t="str">
        <f ca="1"/>
        <v>Renters</v>
      </c>
      <c r="B4240" s="8">
        <f ca="1"/>
        <v>46439</v>
      </c>
      <c r="C4240" s="107">
        <f ca="1"/>
        <v>-2594.04</v>
      </c>
      <c r="D4240" t="str">
        <f ca="1"/>
        <v>Acct  6 - Platinum</v>
      </c>
    </row>
    <row r="4241" spans="1:4" x14ac:dyDescent="0.25">
      <c r="A4241" t="str">
        <f ca="1"/>
        <v>Cese Transfer</v>
      </c>
      <c r="B4241" s="8">
        <f ca="1"/>
        <v>46443</v>
      </c>
      <c r="C4241" s="107">
        <f ca="1"/>
        <v>-2594.04</v>
      </c>
      <c r="D4241" t="str">
        <f ca="1"/>
        <v>Acct  6 - Platinum</v>
      </c>
    </row>
    <row r="4242" spans="1:4" x14ac:dyDescent="0.25">
      <c r="A4242" t="str">
        <f ca="1"/>
        <v>Paycheck</v>
      </c>
      <c r="B4242" s="8">
        <f ca="1"/>
        <v>46444</v>
      </c>
      <c r="C4242" s="107">
        <f ca="1"/>
        <v>-2594.04</v>
      </c>
      <c r="D4242" t="str">
        <f ca="1"/>
        <v>Acct  6 - Platinum</v>
      </c>
    </row>
    <row r="4243" spans="1:4" x14ac:dyDescent="0.25">
      <c r="A4243" t="str">
        <f ca="1"/>
        <v>Ameritas</v>
      </c>
      <c r="B4243" s="8">
        <f ca="1"/>
        <v>46444</v>
      </c>
      <c r="C4243" s="107">
        <f ca="1"/>
        <v>-2594.04</v>
      </c>
      <c r="D4243" t="str">
        <f ca="1"/>
        <v>Acct  6 - Platinum</v>
      </c>
    </row>
    <row r="4244" spans="1:4" x14ac:dyDescent="0.25">
      <c r="A4244" t="str">
        <f ca="1"/>
        <v>Internet</v>
      </c>
      <c r="B4244" s="8">
        <f ca="1"/>
        <v>46444</v>
      </c>
      <c r="C4244" s="107">
        <f ca="1"/>
        <v>-2594.04</v>
      </c>
      <c r="D4244" t="str">
        <f ca="1"/>
        <v>Acct  6 - Platinum</v>
      </c>
    </row>
    <row r="4245" spans="1:4" x14ac:dyDescent="0.25">
      <c r="A4245" t="str">
        <f ca="1"/>
        <v>Windsurf</v>
      </c>
      <c r="B4245" s="8">
        <f ca="1"/>
        <v>46444</v>
      </c>
      <c r="C4245" s="107">
        <f ca="1"/>
        <v>-2594.04</v>
      </c>
      <c r="D4245" t="str">
        <f ca="1"/>
        <v>Acct  6 - Platinum</v>
      </c>
    </row>
    <row r="4246" spans="1:4" x14ac:dyDescent="0.25">
      <c r="A4246" t="str">
        <f ca="1"/>
        <v>Groceries</v>
      </c>
      <c r="B4246" s="8">
        <f ca="1"/>
        <v>46445</v>
      </c>
      <c r="C4246" s="107">
        <f ca="1"/>
        <v>-2594.04</v>
      </c>
      <c r="D4246" t="str">
        <f ca="1"/>
        <v>Acct  6 - Platinum</v>
      </c>
    </row>
    <row r="4247" spans="1:4" x14ac:dyDescent="0.25">
      <c r="A4247" t="str">
        <f ca="1"/>
        <v>Food &amp; Drinks</v>
      </c>
      <c r="B4247" s="8">
        <f ca="1"/>
        <v>46445</v>
      </c>
      <c r="C4247" s="107">
        <f ca="1"/>
        <v>-2594.04</v>
      </c>
      <c r="D4247" t="str">
        <f ca="1"/>
        <v>Acct  6 - Platinum</v>
      </c>
    </row>
    <row r="4248" spans="1:4" x14ac:dyDescent="0.25">
      <c r="A4248" t="str">
        <f ca="1"/>
        <v>Google+</v>
      </c>
      <c r="B4248" s="8">
        <f ca="1"/>
        <v>46445</v>
      </c>
      <c r="C4248" s="107">
        <f ca="1"/>
        <v>-2594.04</v>
      </c>
      <c r="D4248" t="str">
        <f ca="1"/>
        <v>Acct  6 - Platinum</v>
      </c>
    </row>
    <row r="4249" spans="1:4" x14ac:dyDescent="0.25">
      <c r="A4249" t="str">
        <f ca="1"/>
        <v>Tidal</v>
      </c>
      <c r="B4249" s="8">
        <f ca="1"/>
        <v>46445</v>
      </c>
      <c r="C4249" s="107">
        <f ca="1"/>
        <v>-2594.04</v>
      </c>
      <c r="D4249" t="str">
        <f ca="1"/>
        <v>Acct  6 - Platinum</v>
      </c>
    </row>
    <row r="4250" spans="1:4" x14ac:dyDescent="0.25">
      <c r="A4250" t="str">
        <f ca="1"/>
        <v>Costco Citi</v>
      </c>
      <c r="B4250" s="8">
        <f ca="1"/>
        <v>46446</v>
      </c>
      <c r="C4250" s="107">
        <f ca="1"/>
        <v>-2594.04</v>
      </c>
      <c r="D4250" t="str">
        <f ca="1"/>
        <v>Acct  6 - Platinum</v>
      </c>
    </row>
    <row r="4251" spans="1:4" x14ac:dyDescent="0.25">
      <c r="A4251" t="str">
        <f ca="1"/>
        <v>Kulo Transfer</v>
      </c>
      <c r="B4251" s="8">
        <f ca="1"/>
        <v>46446</v>
      </c>
      <c r="C4251" s="107">
        <f ca="1"/>
        <v>-2594.04</v>
      </c>
      <c r="D4251" t="str">
        <f ca="1"/>
        <v>Acct  6 - Platinum</v>
      </c>
    </row>
    <row r="4252" spans="1:4" x14ac:dyDescent="0.25">
      <c r="A4252" t="str">
        <f ca="1"/>
        <v>Kulo SDGE</v>
      </c>
      <c r="B4252" s="8">
        <f ca="1"/>
        <v>46446</v>
      </c>
      <c r="C4252" s="107">
        <f ca="1"/>
        <v>-2594.04</v>
      </c>
      <c r="D4252" t="str">
        <f ca="1"/>
        <v>Acct  6 - Platinum</v>
      </c>
    </row>
    <row r="4253" spans="1:4" x14ac:dyDescent="0.25">
      <c r="A4253" t="str">
        <f ca="1"/>
        <v>SDGE</v>
      </c>
      <c r="B4253" s="8">
        <f ca="1"/>
        <v>46446</v>
      </c>
      <c r="C4253" s="107">
        <f ca="1"/>
        <v>-2594.04</v>
      </c>
      <c r="D4253" t="str">
        <f ca="1"/>
        <v>Acct  6 - Platinum</v>
      </c>
    </row>
    <row r="4254" spans="1:4" x14ac:dyDescent="0.25">
      <c r="A4254" t="str">
        <f ca="1"/>
        <v>Prime Ad-Free</v>
      </c>
      <c r="B4254" s="8">
        <f ca="1"/>
        <v>46446</v>
      </c>
      <c r="C4254" s="107">
        <f ca="1"/>
        <v>-2594.04</v>
      </c>
      <c r="D4254" t="str">
        <f ca="1"/>
        <v>Acct  6 - Platinum</v>
      </c>
    </row>
    <row r="4255" spans="1:4" x14ac:dyDescent="0.25">
      <c r="A4255" t="str">
        <f ca="1"/>
        <v>Disability</v>
      </c>
      <c r="B4255" s="8">
        <f ca="1"/>
        <v>46447</v>
      </c>
      <c r="C4255" s="107">
        <f ca="1"/>
        <v>-2594.04</v>
      </c>
      <c r="D4255" t="str">
        <f ca="1"/>
        <v>Acct  6 - Platinum</v>
      </c>
    </row>
    <row r="4256" spans="1:4" x14ac:dyDescent="0.25">
      <c r="A4256" t="str">
        <f ca="1"/>
        <v>Kulo Rent</v>
      </c>
      <c r="B4256" s="8">
        <f ca="1"/>
        <v>46447</v>
      </c>
      <c r="C4256" s="107">
        <f ca="1"/>
        <v>-2594.04</v>
      </c>
      <c r="D4256" t="str">
        <f ca="1"/>
        <v>Acct  6 - Platinum</v>
      </c>
    </row>
    <row r="4257" spans="1:4" x14ac:dyDescent="0.25">
      <c r="A4257" t="str">
        <f ca="1"/>
        <v>Rent</v>
      </c>
      <c r="B4257" s="8">
        <f ca="1"/>
        <v>46447</v>
      </c>
      <c r="C4257" s="107">
        <f ca="1"/>
        <v>-2594.04</v>
      </c>
      <c r="D4257" t="str">
        <f ca="1"/>
        <v>Acct  6 - Platinum</v>
      </c>
    </row>
    <row r="4258" spans="1:4" x14ac:dyDescent="0.25">
      <c r="A4258" t="str">
        <f ca="1"/>
        <v>Visa Platinum</v>
      </c>
      <c r="B4258" s="8">
        <f ca="1"/>
        <v>46449</v>
      </c>
      <c r="C4258" s="107">
        <f ca="1"/>
        <v>-2283.04</v>
      </c>
      <c r="D4258" t="str">
        <f ca="1"/>
        <v>Acct  6 - Platinum</v>
      </c>
    </row>
    <row r="4259" spans="1:4" x14ac:dyDescent="0.25">
      <c r="A4259" t="str">
        <f ca="1"/>
        <v>Kulo Internet</v>
      </c>
      <c r="B4259" s="8">
        <f ca="1"/>
        <v>46451</v>
      </c>
      <c r="C4259" s="107">
        <f ca="1"/>
        <v>-2283.04</v>
      </c>
      <c r="D4259" t="str">
        <f ca="1"/>
        <v>Acct  6 - Platinum</v>
      </c>
    </row>
    <row r="4260" spans="1:4" x14ac:dyDescent="0.25">
      <c r="A4260" t="str">
        <f ca="1"/>
        <v>Cese Phone</v>
      </c>
      <c r="B4260" s="8">
        <f ca="1"/>
        <v>46451</v>
      </c>
      <c r="C4260" s="107">
        <f ca="1"/>
        <v>-2283.04</v>
      </c>
      <c r="D4260" t="str">
        <f ca="1"/>
        <v>Acct  6 - Platinum</v>
      </c>
    </row>
    <row r="4261" spans="1:4" x14ac:dyDescent="0.25">
      <c r="A4261" t="str">
        <f ca="1"/>
        <v>Phone</v>
      </c>
      <c r="B4261" s="8">
        <f ca="1"/>
        <v>46451</v>
      </c>
      <c r="C4261" s="107">
        <f ca="1"/>
        <v>-2283.04</v>
      </c>
      <c r="D4261" t="str">
        <f ca="1"/>
        <v>Acct  6 - Platinum</v>
      </c>
    </row>
    <row r="4262" spans="1:4" x14ac:dyDescent="0.25">
      <c r="A4262" t="str">
        <f ca="1"/>
        <v>Sony</v>
      </c>
      <c r="B4262" s="8">
        <f ca="1"/>
        <v>46454</v>
      </c>
      <c r="C4262" s="107">
        <f ca="1"/>
        <v>-2283.04</v>
      </c>
      <c r="D4262" t="str">
        <f ca="1"/>
        <v>Acct  6 - Platinum</v>
      </c>
    </row>
    <row r="4263" spans="1:4" x14ac:dyDescent="0.25">
      <c r="A4263" t="str">
        <f ca="1"/>
        <v>Phone Insurance</v>
      </c>
      <c r="B4263" s="8">
        <f ca="1"/>
        <v>46454</v>
      </c>
      <c r="C4263" s="107">
        <f ca="1"/>
        <v>-2283.04</v>
      </c>
      <c r="D4263" t="str">
        <f ca="1"/>
        <v>Acct  6 - Platinum</v>
      </c>
    </row>
    <row r="4264" spans="1:4" x14ac:dyDescent="0.25">
      <c r="A4264" t="str">
        <f ca="1"/>
        <v>Amazon</v>
      </c>
      <c r="B4264" s="8">
        <f ca="1"/>
        <v>46455</v>
      </c>
      <c r="C4264" s="107">
        <f ca="1"/>
        <v>-2283.04</v>
      </c>
      <c r="D4264" t="str">
        <f ca="1"/>
        <v>Acct  6 - Platinum</v>
      </c>
    </row>
    <row r="4265" spans="1:4" x14ac:dyDescent="0.25">
      <c r="A4265" t="str">
        <f ca="1"/>
        <v>Viso Go</v>
      </c>
      <c r="B4265" s="8">
        <f ca="1"/>
        <v>46457</v>
      </c>
      <c r="C4265" s="107">
        <f ca="1"/>
        <v>-2283.04</v>
      </c>
      <c r="D4265" t="str">
        <f ca="1"/>
        <v>Acct  6 - Platinum</v>
      </c>
    </row>
    <row r="4266" spans="1:4" x14ac:dyDescent="0.25">
      <c r="A4266" t="str">
        <f ca="1"/>
        <v>Paycheck</v>
      </c>
      <c r="B4266" s="8">
        <f ca="1"/>
        <v>46458</v>
      </c>
      <c r="C4266" s="107">
        <f ca="1"/>
        <v>-2283.04</v>
      </c>
      <c r="D4266" t="str">
        <f ca="1"/>
        <v>Acct  6 - Platinum</v>
      </c>
    </row>
    <row r="4267" spans="1:4" x14ac:dyDescent="0.25">
      <c r="A4267" t="str">
        <f ca="1"/>
        <v>Ameritas</v>
      </c>
      <c r="B4267" s="8">
        <f ca="1"/>
        <v>46458</v>
      </c>
      <c r="C4267" s="107">
        <f ca="1"/>
        <v>-2283.04</v>
      </c>
      <c r="D4267" t="str">
        <f ca="1"/>
        <v>Acct  6 - Platinum</v>
      </c>
    </row>
    <row r="4268" spans="1:4" x14ac:dyDescent="0.25">
      <c r="A4268" t="str">
        <f ca="1"/>
        <v>Groceries</v>
      </c>
      <c r="B4268" s="8">
        <f ca="1"/>
        <v>46459</v>
      </c>
      <c r="C4268" s="107">
        <f ca="1"/>
        <v>-2283.04</v>
      </c>
      <c r="D4268" t="str">
        <f ca="1"/>
        <v>Acct  6 - Platinum</v>
      </c>
    </row>
    <row r="4269" spans="1:4" x14ac:dyDescent="0.25">
      <c r="A4269" t="str">
        <f ca="1"/>
        <v>Food &amp; Drinks</v>
      </c>
      <c r="B4269" s="8">
        <f ca="1"/>
        <v>46459</v>
      </c>
      <c r="C4269" s="107">
        <f ca="1"/>
        <v>-2283.04</v>
      </c>
      <c r="D4269" t="str">
        <f ca="1"/>
        <v>Acct  6 - Platinum</v>
      </c>
    </row>
    <row r="4270" spans="1:4" x14ac:dyDescent="0.25">
      <c r="A4270" t="str">
        <f ca="1"/>
        <v>Motorcycle</v>
      </c>
      <c r="B4270" s="8">
        <f ca="1"/>
        <v>46462</v>
      </c>
      <c r="C4270" s="107">
        <f ca="1"/>
        <v>-2283.04</v>
      </c>
      <c r="D4270" t="str">
        <f ca="1"/>
        <v>Acct  6 - Platinum</v>
      </c>
    </row>
    <row r="4271" spans="1:4" x14ac:dyDescent="0.25">
      <c r="A4271" t="str">
        <f ca="1"/>
        <v>Netflix</v>
      </c>
      <c r="B4271" s="8">
        <f ca="1"/>
        <v>46466</v>
      </c>
      <c r="C4271" s="107">
        <f ca="1"/>
        <v>-2283.04</v>
      </c>
      <c r="D4271" t="str">
        <f ca="1"/>
        <v>Acct  6 - Platinum</v>
      </c>
    </row>
    <row r="4272" spans="1:4" x14ac:dyDescent="0.25">
      <c r="A4272" t="str">
        <f ca="1"/>
        <v>Renters</v>
      </c>
      <c r="B4272" s="8">
        <f ca="1"/>
        <v>46467</v>
      </c>
      <c r="C4272" s="107">
        <f ca="1"/>
        <v>-2283.04</v>
      </c>
      <c r="D4272" t="str">
        <f ca="1"/>
        <v>Acct  6 - Platinum</v>
      </c>
    </row>
    <row r="4273" spans="1:4" x14ac:dyDescent="0.25">
      <c r="A4273" t="str">
        <f ca="1"/>
        <v>Cese Transfer</v>
      </c>
      <c r="B4273" s="8">
        <f ca="1"/>
        <v>46471</v>
      </c>
      <c r="C4273" s="107">
        <f ca="1"/>
        <v>-2283.04</v>
      </c>
      <c r="D4273" t="str">
        <f ca="1"/>
        <v>Acct  6 - Platinum</v>
      </c>
    </row>
    <row r="4274" spans="1:4" x14ac:dyDescent="0.25">
      <c r="A4274" t="str">
        <f ca="1"/>
        <v>Paycheck</v>
      </c>
      <c r="B4274" s="8">
        <f ca="1"/>
        <v>46472</v>
      </c>
      <c r="C4274" s="107">
        <f ca="1"/>
        <v>-2283.04</v>
      </c>
      <c r="D4274" t="str">
        <f ca="1"/>
        <v>Acct  6 - Platinum</v>
      </c>
    </row>
    <row r="4275" spans="1:4" x14ac:dyDescent="0.25">
      <c r="A4275" t="str">
        <f ca="1"/>
        <v>Ameritas</v>
      </c>
      <c r="B4275" s="8">
        <f ca="1"/>
        <v>46472</v>
      </c>
      <c r="C4275" s="107">
        <f ca="1"/>
        <v>-2283.04</v>
      </c>
      <c r="D4275" t="str">
        <f ca="1"/>
        <v>Acct  6 - Platinum</v>
      </c>
    </row>
    <row r="4276" spans="1:4" x14ac:dyDescent="0.25">
      <c r="A4276" t="str">
        <f ca="1"/>
        <v>Internet</v>
      </c>
      <c r="B4276" s="8">
        <f ca="1"/>
        <v>46472</v>
      </c>
      <c r="C4276" s="107">
        <f ca="1"/>
        <v>-2283.04</v>
      </c>
      <c r="D4276" t="str">
        <f ca="1"/>
        <v>Acct  6 - Platinum</v>
      </c>
    </row>
    <row r="4277" spans="1:4" x14ac:dyDescent="0.25">
      <c r="A4277" t="str">
        <f ca="1"/>
        <v>Windsurf</v>
      </c>
      <c r="B4277" s="8">
        <f ca="1"/>
        <v>46472</v>
      </c>
      <c r="C4277" s="107">
        <f ca="1"/>
        <v>-2283.04</v>
      </c>
      <c r="D4277" t="str">
        <f ca="1"/>
        <v>Acct  6 - Platinum</v>
      </c>
    </row>
    <row r="4278" spans="1:4" x14ac:dyDescent="0.25">
      <c r="A4278" t="str">
        <f ca="1"/>
        <v>Groceries</v>
      </c>
      <c r="B4278" s="8">
        <f ca="1"/>
        <v>46473</v>
      </c>
      <c r="C4278" s="107">
        <f ca="1"/>
        <v>-2283.04</v>
      </c>
      <c r="D4278" t="str">
        <f ca="1"/>
        <v>Acct  6 - Platinum</v>
      </c>
    </row>
    <row r="4279" spans="1:4" x14ac:dyDescent="0.25">
      <c r="A4279" t="str">
        <f ca="1"/>
        <v>Food &amp; Drinks</v>
      </c>
      <c r="B4279" s="8">
        <f ca="1"/>
        <v>46473</v>
      </c>
      <c r="C4279" s="107">
        <f ca="1"/>
        <v>-2283.04</v>
      </c>
      <c r="D4279" t="str">
        <f ca="1"/>
        <v>Acct  6 - Platinum</v>
      </c>
    </row>
    <row r="4280" spans="1:4" x14ac:dyDescent="0.25">
      <c r="A4280" t="str">
        <f ca="1"/>
        <v>Tidal</v>
      </c>
      <c r="B4280" s="8">
        <f ca="1"/>
        <v>46473</v>
      </c>
      <c r="C4280" s="107">
        <f ca="1"/>
        <v>-2283.04</v>
      </c>
      <c r="D4280" t="str">
        <f ca="1"/>
        <v>Acct  6 - Platinum</v>
      </c>
    </row>
    <row r="4281" spans="1:4" x14ac:dyDescent="0.25">
      <c r="A4281" t="str">
        <f ca="1"/>
        <v>Costco Citi</v>
      </c>
      <c r="B4281" s="8">
        <f ca="1"/>
        <v>46474</v>
      </c>
      <c r="C4281" s="107">
        <f ca="1"/>
        <v>-2283.04</v>
      </c>
      <c r="D4281" t="str">
        <f ca="1"/>
        <v>Acct  6 - Platinum</v>
      </c>
    </row>
    <row r="4282" spans="1:4" x14ac:dyDescent="0.25">
      <c r="A4282" t="str">
        <f ca="1"/>
        <v>Kulo Transfer</v>
      </c>
      <c r="B4282" s="8">
        <f ca="1"/>
        <v>46474</v>
      </c>
      <c r="C4282" s="107">
        <f ca="1"/>
        <v>-2283.04</v>
      </c>
      <c r="D4282" t="str">
        <f ca="1"/>
        <v>Acct  6 - Platinum</v>
      </c>
    </row>
    <row r="4283" spans="1:4" x14ac:dyDescent="0.25">
      <c r="A4283" t="str">
        <f ca="1"/>
        <v>Kulo SDGE</v>
      </c>
      <c r="B4283" s="8">
        <f ca="1"/>
        <v>46474</v>
      </c>
      <c r="C4283" s="107">
        <f ca="1"/>
        <v>-2283.04</v>
      </c>
      <c r="D4283" t="str">
        <f ca="1"/>
        <v>Acct  6 - Platinum</v>
      </c>
    </row>
    <row r="4284" spans="1:4" x14ac:dyDescent="0.25">
      <c r="A4284" t="str">
        <f ca="1"/>
        <v>SDGE</v>
      </c>
      <c r="B4284" s="8">
        <f ca="1"/>
        <v>46474</v>
      </c>
      <c r="C4284" s="107">
        <f ca="1"/>
        <v>-2283.04</v>
      </c>
      <c r="D4284" t="str">
        <f ca="1"/>
        <v>Acct  6 - Platinum</v>
      </c>
    </row>
    <row r="4285" spans="1:4" x14ac:dyDescent="0.25">
      <c r="A4285" t="str">
        <f ca="1"/>
        <v>Prime Ad-Free</v>
      </c>
      <c r="B4285" s="8">
        <f ca="1"/>
        <v>46474</v>
      </c>
      <c r="C4285" s="107">
        <f ca="1"/>
        <v>-2283.04</v>
      </c>
      <c r="D4285" t="str">
        <f ca="1"/>
        <v>Acct  6 - Platinum</v>
      </c>
    </row>
    <row r="4286" spans="1:4" x14ac:dyDescent="0.25">
      <c r="A4286" t="str">
        <f ca="1"/>
        <v>Disability</v>
      </c>
      <c r="B4286" s="8">
        <f ca="1"/>
        <v>46478</v>
      </c>
      <c r="C4286" s="107">
        <f ca="1"/>
        <v>-2283.04</v>
      </c>
      <c r="D4286" t="str">
        <f ca="1"/>
        <v>Acct  6 - Platinum</v>
      </c>
    </row>
    <row r="4287" spans="1:4" x14ac:dyDescent="0.25">
      <c r="A4287" t="str">
        <f ca="1"/>
        <v>Kulo Rent</v>
      </c>
      <c r="B4287" s="8">
        <f ca="1"/>
        <v>46478</v>
      </c>
      <c r="C4287" s="107">
        <f ca="1"/>
        <v>-2283.04</v>
      </c>
      <c r="D4287" t="str">
        <f ca="1"/>
        <v>Acct  6 - Platinum</v>
      </c>
    </row>
    <row r="4288" spans="1:4" x14ac:dyDescent="0.25">
      <c r="A4288" t="str">
        <f ca="1"/>
        <v>Rent</v>
      </c>
      <c r="B4288" s="8">
        <f ca="1"/>
        <v>46478</v>
      </c>
      <c r="C4288" s="107">
        <f ca="1"/>
        <v>-2283.04</v>
      </c>
      <c r="D4288" t="str">
        <f ca="1"/>
        <v>Acct  6 - Platinum</v>
      </c>
    </row>
    <row r="4289" spans="1:4" x14ac:dyDescent="0.25">
      <c r="A4289" t="str">
        <f ca="1"/>
        <v>Visa Platinum</v>
      </c>
      <c r="B4289" s="8">
        <f ca="1"/>
        <v>46480</v>
      </c>
      <c r="C4289" s="107">
        <f ca="1"/>
        <v>-1972.04</v>
      </c>
      <c r="D4289" t="str">
        <f ca="1"/>
        <v>Acct  6 - Platinum</v>
      </c>
    </row>
    <row r="4290" spans="1:4" x14ac:dyDescent="0.25">
      <c r="A4290" t="str">
        <f ca="1"/>
        <v>Kulo Internet</v>
      </c>
      <c r="B4290" s="8">
        <f ca="1"/>
        <v>46482</v>
      </c>
      <c r="C4290" s="107">
        <f ca="1"/>
        <v>-1972.04</v>
      </c>
      <c r="D4290" t="str">
        <f ca="1"/>
        <v>Acct  6 - Platinum</v>
      </c>
    </row>
    <row r="4291" spans="1:4" x14ac:dyDescent="0.25">
      <c r="A4291" t="str">
        <f ca="1"/>
        <v>Cese Phone</v>
      </c>
      <c r="B4291" s="8">
        <f ca="1"/>
        <v>46482</v>
      </c>
      <c r="C4291" s="107">
        <f ca="1"/>
        <v>-1972.04</v>
      </c>
      <c r="D4291" t="str">
        <f ca="1"/>
        <v>Acct  6 - Platinum</v>
      </c>
    </row>
    <row r="4292" spans="1:4" x14ac:dyDescent="0.25">
      <c r="A4292" t="str">
        <f ca="1"/>
        <v>Phone</v>
      </c>
      <c r="B4292" s="8">
        <f ca="1"/>
        <v>46482</v>
      </c>
      <c r="C4292" s="107">
        <f ca="1"/>
        <v>-1972.04</v>
      </c>
      <c r="D4292" t="str">
        <f ca="1"/>
        <v>Acct  6 - Platinum</v>
      </c>
    </row>
    <row r="4293" spans="1:4" x14ac:dyDescent="0.25">
      <c r="A4293" t="str">
        <f ca="1"/>
        <v>Sony</v>
      </c>
      <c r="B4293" s="8">
        <f ca="1"/>
        <v>46485</v>
      </c>
      <c r="C4293" s="107">
        <f ca="1"/>
        <v>-1972.04</v>
      </c>
      <c r="D4293" t="str">
        <f ca="1"/>
        <v>Acct  6 - Platinum</v>
      </c>
    </row>
    <row r="4294" spans="1:4" x14ac:dyDescent="0.25">
      <c r="A4294" t="str">
        <f ca="1"/>
        <v>Phone Insurance</v>
      </c>
      <c r="B4294" s="8">
        <f ca="1"/>
        <v>46485</v>
      </c>
      <c r="C4294" s="107">
        <f ca="1"/>
        <v>-1972.04</v>
      </c>
      <c r="D4294" t="str">
        <f ca="1"/>
        <v>Acct  6 - Platinum</v>
      </c>
    </row>
    <row r="4295" spans="1:4" x14ac:dyDescent="0.25">
      <c r="A4295" t="str">
        <f ca="1"/>
        <v>Paycheck</v>
      </c>
      <c r="B4295" s="8">
        <f ca="1"/>
        <v>46486</v>
      </c>
      <c r="C4295" s="107">
        <f ca="1"/>
        <v>-1972.04</v>
      </c>
      <c r="D4295" t="str">
        <f ca="1"/>
        <v>Acct  6 - Platinum</v>
      </c>
    </row>
    <row r="4296" spans="1:4" x14ac:dyDescent="0.25">
      <c r="A4296" t="str">
        <f ca="1"/>
        <v>Ameritas</v>
      </c>
      <c r="B4296" s="8">
        <f ca="1"/>
        <v>46486</v>
      </c>
      <c r="C4296" s="107">
        <f ca="1"/>
        <v>-1972.04</v>
      </c>
      <c r="D4296" t="str">
        <f ca="1"/>
        <v>Acct  6 - Platinum</v>
      </c>
    </row>
    <row r="4297" spans="1:4" x14ac:dyDescent="0.25">
      <c r="A4297" t="str">
        <f ca="1"/>
        <v>Amazon</v>
      </c>
      <c r="B4297" s="8">
        <f ca="1"/>
        <v>46486</v>
      </c>
      <c r="C4297" s="107">
        <f ca="1"/>
        <v>-1972.04</v>
      </c>
      <c r="D4297" t="str">
        <f ca="1"/>
        <v>Acct  6 - Platinum</v>
      </c>
    </row>
    <row r="4298" spans="1:4" x14ac:dyDescent="0.25">
      <c r="A4298" t="str">
        <f ca="1"/>
        <v>Groceries</v>
      </c>
      <c r="B4298" s="8">
        <f ca="1"/>
        <v>46487</v>
      </c>
      <c r="C4298" s="107">
        <f ca="1"/>
        <v>-1972.04</v>
      </c>
      <c r="D4298" t="str">
        <f ca="1"/>
        <v>Acct  6 - Platinum</v>
      </c>
    </row>
    <row r="4299" spans="1:4" x14ac:dyDescent="0.25">
      <c r="A4299" t="str">
        <f ca="1"/>
        <v>Food &amp; Drinks</v>
      </c>
      <c r="B4299" s="8">
        <f ca="1"/>
        <v>46487</v>
      </c>
      <c r="C4299" s="107">
        <f ca="1"/>
        <v>-1972.04</v>
      </c>
      <c r="D4299" t="str">
        <f ca="1"/>
        <v>Acct  6 - Platinum</v>
      </c>
    </row>
    <row r="4300" spans="1:4" x14ac:dyDescent="0.25">
      <c r="A4300" t="str">
        <f ca="1"/>
        <v>Viso Go</v>
      </c>
      <c r="B4300" s="8">
        <f ca="1"/>
        <v>46488</v>
      </c>
      <c r="C4300" s="107">
        <f ca="1"/>
        <v>-1972.04</v>
      </c>
      <c r="D4300" t="str">
        <f ca="1"/>
        <v>Acct  6 - Platinum</v>
      </c>
    </row>
    <row r="4301" spans="1:4" x14ac:dyDescent="0.25">
      <c r="A4301" t="str">
        <f ca="1"/>
        <v>Motorcycle</v>
      </c>
      <c r="B4301" s="8">
        <f ca="1"/>
        <v>46493</v>
      </c>
      <c r="C4301" s="107">
        <f ca="1"/>
        <v>-1972.04</v>
      </c>
      <c r="D4301" t="str">
        <f ca="1"/>
        <v>Acct  6 - Platinum</v>
      </c>
    </row>
    <row r="4302" spans="1:4" x14ac:dyDescent="0.25">
      <c r="A4302" t="str">
        <f ca="1"/>
        <v>Netflix</v>
      </c>
      <c r="B4302" s="8">
        <f ca="1"/>
        <v>46497</v>
      </c>
      <c r="C4302" s="107">
        <f ca="1"/>
        <v>-1972.04</v>
      </c>
      <c r="D4302" t="str">
        <f ca="1"/>
        <v>Acct  6 - Platinum</v>
      </c>
    </row>
    <row r="4303" spans="1:4" x14ac:dyDescent="0.25">
      <c r="A4303" t="str">
        <f ca="1"/>
        <v>Renters</v>
      </c>
      <c r="B4303" s="8">
        <f ca="1"/>
        <v>46498</v>
      </c>
      <c r="C4303" s="107">
        <f ca="1"/>
        <v>-1972.04</v>
      </c>
      <c r="D4303" t="str">
        <f ca="1"/>
        <v>Acct  6 - Platinum</v>
      </c>
    </row>
    <row r="4304" spans="1:4" x14ac:dyDescent="0.25">
      <c r="A4304" t="str">
        <f ca="1"/>
        <v>Paycheck</v>
      </c>
      <c r="B4304" s="8">
        <f ca="1"/>
        <v>46500</v>
      </c>
      <c r="C4304" s="107">
        <f ca="1"/>
        <v>-1972.04</v>
      </c>
      <c r="D4304" t="str">
        <f ca="1"/>
        <v>Acct  6 - Platinum</v>
      </c>
    </row>
    <row r="4305" spans="1:4" x14ac:dyDescent="0.25">
      <c r="A4305" t="str">
        <f ca="1"/>
        <v>Ameritas</v>
      </c>
      <c r="B4305" s="8">
        <f ca="1"/>
        <v>46500</v>
      </c>
      <c r="C4305" s="107">
        <f ca="1"/>
        <v>-1972.04</v>
      </c>
      <c r="D4305" t="str">
        <f ca="1"/>
        <v>Acct  6 - Platinum</v>
      </c>
    </row>
    <row r="4306" spans="1:4" x14ac:dyDescent="0.25">
      <c r="A4306" t="str">
        <f ca="1"/>
        <v>Groceries</v>
      </c>
      <c r="B4306" s="8">
        <f ca="1"/>
        <v>46501</v>
      </c>
      <c r="C4306" s="107">
        <f ca="1"/>
        <v>-1972.04</v>
      </c>
      <c r="D4306" t="str">
        <f ca="1"/>
        <v>Acct  6 - Platinum</v>
      </c>
    </row>
    <row r="4307" spans="1:4" x14ac:dyDescent="0.25">
      <c r="A4307" t="str">
        <f ca="1"/>
        <v>Food &amp; Drinks</v>
      </c>
      <c r="B4307" s="8">
        <f ca="1"/>
        <v>46501</v>
      </c>
      <c r="C4307" s="107">
        <f ca="1"/>
        <v>-1972.04</v>
      </c>
      <c r="D4307" t="str">
        <f ca="1"/>
        <v>Acct  6 - Platinum</v>
      </c>
    </row>
    <row r="4308" spans="1:4" x14ac:dyDescent="0.25">
      <c r="A4308" t="str">
        <f ca="1"/>
        <v>Cese Transfer</v>
      </c>
      <c r="B4308" s="8">
        <f ca="1"/>
        <v>46502</v>
      </c>
      <c r="C4308" s="107">
        <f ca="1"/>
        <v>-1972.04</v>
      </c>
      <c r="D4308" t="str">
        <f ca="1"/>
        <v>Acct  6 - Platinum</v>
      </c>
    </row>
    <row r="4309" spans="1:4" x14ac:dyDescent="0.25">
      <c r="A4309" t="str">
        <f ca="1"/>
        <v>Internet</v>
      </c>
      <c r="B4309" s="8">
        <f ca="1"/>
        <v>46503</v>
      </c>
      <c r="C4309" s="107">
        <f ca="1"/>
        <v>-1972.04</v>
      </c>
      <c r="D4309" t="str">
        <f ca="1"/>
        <v>Acct  6 - Platinum</v>
      </c>
    </row>
    <row r="4310" spans="1:4" x14ac:dyDescent="0.25">
      <c r="A4310" t="str">
        <f ca="1"/>
        <v>Windsurf</v>
      </c>
      <c r="B4310" s="8">
        <f ca="1"/>
        <v>46503</v>
      </c>
      <c r="C4310" s="107">
        <f ca="1"/>
        <v>-1972.04</v>
      </c>
      <c r="D4310" t="str">
        <f ca="1"/>
        <v>Acct  6 - Platinum</v>
      </c>
    </row>
    <row r="4311" spans="1:4" x14ac:dyDescent="0.25">
      <c r="A4311" t="str">
        <f ca="1"/>
        <v>Tidal</v>
      </c>
      <c r="B4311" s="8">
        <f ca="1"/>
        <v>46504</v>
      </c>
      <c r="C4311" s="107">
        <f ca="1"/>
        <v>-1972.04</v>
      </c>
      <c r="D4311" t="str">
        <f ca="1"/>
        <v>Acct  6 - Platinum</v>
      </c>
    </row>
    <row r="4312" spans="1:4" x14ac:dyDescent="0.25">
      <c r="A4312" t="str">
        <f ca="1"/>
        <v>Costco Citi</v>
      </c>
      <c r="B4312" s="8">
        <f ca="1"/>
        <v>46505</v>
      </c>
      <c r="C4312" s="107">
        <f ca="1"/>
        <v>-1972.04</v>
      </c>
      <c r="D4312" t="str">
        <f ca="1"/>
        <v>Acct  6 - Platinum</v>
      </c>
    </row>
    <row r="4313" spans="1:4" x14ac:dyDescent="0.25">
      <c r="A4313" t="str">
        <f ca="1"/>
        <v>Kulo Transfer</v>
      </c>
      <c r="B4313" s="8">
        <f ca="1"/>
        <v>46505</v>
      </c>
      <c r="C4313" s="107">
        <f ca="1"/>
        <v>-1972.04</v>
      </c>
      <c r="D4313" t="str">
        <f ca="1"/>
        <v>Acct  6 - Platinum</v>
      </c>
    </row>
    <row r="4314" spans="1:4" x14ac:dyDescent="0.25">
      <c r="A4314" t="str">
        <f ca="1"/>
        <v>Kulo SDGE</v>
      </c>
      <c r="B4314" s="8">
        <f ca="1"/>
        <v>46505</v>
      </c>
      <c r="C4314" s="107">
        <f ca="1"/>
        <v>-1972.04</v>
      </c>
      <c r="D4314" t="str">
        <f ca="1"/>
        <v>Acct  6 - Platinum</v>
      </c>
    </row>
    <row r="4315" spans="1:4" x14ac:dyDescent="0.25">
      <c r="A4315" t="str">
        <f ca="1"/>
        <v>SDGE</v>
      </c>
      <c r="B4315" s="8">
        <f ca="1"/>
        <v>46505</v>
      </c>
      <c r="C4315" s="107">
        <f ca="1"/>
        <v>-1972.04</v>
      </c>
      <c r="D4315" t="str">
        <f ca="1"/>
        <v>Acct  6 - Platinum</v>
      </c>
    </row>
    <row r="4316" spans="1:4" x14ac:dyDescent="0.25">
      <c r="A4316" t="str">
        <f ca="1"/>
        <v>Prime Ad-Free</v>
      </c>
      <c r="B4316" s="8">
        <f ca="1"/>
        <v>46505</v>
      </c>
      <c r="C4316" s="107">
        <f ca="1"/>
        <v>-1972.04</v>
      </c>
      <c r="D4316" t="str">
        <f ca="1"/>
        <v>Acct  6 - Platinum</v>
      </c>
    </row>
    <row r="4317" spans="1:4" x14ac:dyDescent="0.25">
      <c r="A4317" t="str">
        <f ca="1"/>
        <v>Disability</v>
      </c>
      <c r="B4317" s="8">
        <f ca="1"/>
        <v>46508</v>
      </c>
      <c r="C4317" s="107">
        <f ca="1"/>
        <v>-1972.04</v>
      </c>
      <c r="D4317" t="str">
        <f ca="1"/>
        <v>Acct  6 - Platinum</v>
      </c>
    </row>
    <row r="4318" spans="1:4" x14ac:dyDescent="0.25">
      <c r="A4318" t="str">
        <f ca="1"/>
        <v>Kulo Rent</v>
      </c>
      <c r="B4318" s="8">
        <f ca="1"/>
        <v>46508</v>
      </c>
      <c r="C4318" s="107">
        <f ca="1"/>
        <v>-1972.04</v>
      </c>
      <c r="D4318" t="str">
        <f ca="1"/>
        <v>Acct  6 - Platinum</v>
      </c>
    </row>
    <row r="4319" spans="1:4" x14ac:dyDescent="0.25">
      <c r="A4319" t="str">
        <f ca="1"/>
        <v>Rent</v>
      </c>
      <c r="B4319" s="8">
        <f ca="1"/>
        <v>46508</v>
      </c>
      <c r="C4319" s="107">
        <f ca="1"/>
        <v>-1972.04</v>
      </c>
      <c r="D4319" t="str">
        <f ca="1"/>
        <v>Acct  6 - Platinum</v>
      </c>
    </row>
    <row r="4320" spans="1:4" x14ac:dyDescent="0.25">
      <c r="A4320" t="str">
        <f ca="1"/>
        <v>Visa Platinum</v>
      </c>
      <c r="B4320" s="8">
        <f ca="1"/>
        <v>46510</v>
      </c>
      <c r="C4320" s="107">
        <f ca="1"/>
        <v>-1661.04</v>
      </c>
      <c r="D4320" t="str">
        <f ca="1"/>
        <v>Acct  6 - Platinum</v>
      </c>
    </row>
    <row r="4321" spans="1:4" x14ac:dyDescent="0.25">
      <c r="A4321" t="str">
        <f ca="1"/>
        <v>Kulo Internet</v>
      </c>
      <c r="B4321" s="8">
        <f ca="1"/>
        <v>46512</v>
      </c>
      <c r="C4321" s="107">
        <f ca="1"/>
        <v>-1661.04</v>
      </c>
      <c r="D4321" t="str">
        <f ca="1"/>
        <v>Acct  6 - Platinum</v>
      </c>
    </row>
    <row r="4322" spans="1:4" x14ac:dyDescent="0.25">
      <c r="A4322" t="str">
        <f ca="1"/>
        <v>Cese Phone</v>
      </c>
      <c r="B4322" s="8">
        <f ca="1"/>
        <v>46512</v>
      </c>
      <c r="C4322" s="107">
        <f ca="1"/>
        <v>-1661.04</v>
      </c>
      <c r="D4322" t="str">
        <f ca="1"/>
        <v>Acct  6 - Platinum</v>
      </c>
    </row>
    <row r="4323" spans="1:4" x14ac:dyDescent="0.25">
      <c r="A4323" t="str">
        <f ca="1"/>
        <v>Phone</v>
      </c>
      <c r="B4323" s="8">
        <f ca="1"/>
        <v>46512</v>
      </c>
      <c r="C4323" s="107">
        <f ca="1"/>
        <v>-1661.04</v>
      </c>
      <c r="D4323" t="str">
        <f ca="1"/>
        <v>Acct  6 - Platinum</v>
      </c>
    </row>
    <row r="4324" spans="1:4" x14ac:dyDescent="0.25">
      <c r="A4324" t="str">
        <f ca="1"/>
        <v>Paycheck</v>
      </c>
      <c r="B4324" s="8">
        <f ca="1"/>
        <v>46514</v>
      </c>
      <c r="C4324" s="107">
        <f ca="1"/>
        <v>-1661.04</v>
      </c>
      <c r="D4324" t="str">
        <f ca="1"/>
        <v>Acct  6 - Platinum</v>
      </c>
    </row>
    <row r="4325" spans="1:4" x14ac:dyDescent="0.25">
      <c r="A4325" t="str">
        <f ca="1"/>
        <v>Ameritas</v>
      </c>
      <c r="B4325" s="8">
        <f ca="1"/>
        <v>46514</v>
      </c>
      <c r="C4325" s="107">
        <f ca="1"/>
        <v>-1661.04</v>
      </c>
      <c r="D4325" t="str">
        <f ca="1"/>
        <v>Acct  6 - Platinum</v>
      </c>
    </row>
    <row r="4326" spans="1:4" x14ac:dyDescent="0.25">
      <c r="A4326" t="str">
        <f ca="1"/>
        <v>Groceries</v>
      </c>
      <c r="B4326" s="8">
        <f ca="1"/>
        <v>46515</v>
      </c>
      <c r="C4326" s="107">
        <f ca="1"/>
        <v>-1661.04</v>
      </c>
      <c r="D4326" t="str">
        <f ca="1"/>
        <v>Acct  6 - Platinum</v>
      </c>
    </row>
    <row r="4327" spans="1:4" x14ac:dyDescent="0.25">
      <c r="A4327" t="str">
        <f ca="1"/>
        <v>Food &amp; Drinks</v>
      </c>
      <c r="B4327" s="8">
        <f ca="1"/>
        <v>46515</v>
      </c>
      <c r="C4327" s="107">
        <f ca="1"/>
        <v>-1661.04</v>
      </c>
      <c r="D4327" t="str">
        <f ca="1"/>
        <v>Acct  6 - Platinum</v>
      </c>
    </row>
    <row r="4328" spans="1:4" x14ac:dyDescent="0.25">
      <c r="A4328" t="str">
        <f ca="1"/>
        <v>Sony</v>
      </c>
      <c r="B4328" s="8">
        <f ca="1"/>
        <v>46515</v>
      </c>
      <c r="C4328" s="107">
        <f ca="1"/>
        <v>-1661.04</v>
      </c>
      <c r="D4328" t="str">
        <f ca="1"/>
        <v>Acct  6 - Platinum</v>
      </c>
    </row>
    <row r="4329" spans="1:4" x14ac:dyDescent="0.25">
      <c r="A4329" t="str">
        <f ca="1"/>
        <v>Phone Insurance</v>
      </c>
      <c r="B4329" s="8">
        <f ca="1"/>
        <v>46515</v>
      </c>
      <c r="C4329" s="107">
        <f ca="1"/>
        <v>-1661.04</v>
      </c>
      <c r="D4329" t="str">
        <f ca="1"/>
        <v>Acct  6 - Platinum</v>
      </c>
    </row>
    <row r="4330" spans="1:4" x14ac:dyDescent="0.25">
      <c r="A4330" t="str">
        <f ca="1"/>
        <v>Amazon</v>
      </c>
      <c r="B4330" s="8">
        <f ca="1"/>
        <v>46516</v>
      </c>
      <c r="C4330" s="107">
        <f ca="1"/>
        <v>-1661.04</v>
      </c>
      <c r="D4330" t="str">
        <f ca="1"/>
        <v>Acct  6 - Platinum</v>
      </c>
    </row>
    <row r="4331" spans="1:4" x14ac:dyDescent="0.25">
      <c r="A4331" t="str">
        <f ca="1"/>
        <v>Viso Go</v>
      </c>
      <c r="B4331" s="8">
        <f ca="1"/>
        <v>46518</v>
      </c>
      <c r="C4331" s="107">
        <f ca="1"/>
        <v>-1661.04</v>
      </c>
      <c r="D4331" t="str">
        <f ca="1"/>
        <v>Acct  6 - Platinum</v>
      </c>
    </row>
    <row r="4332" spans="1:4" x14ac:dyDescent="0.25">
      <c r="A4332" t="str">
        <f ca="1"/>
        <v>Motorcycle</v>
      </c>
      <c r="B4332" s="8">
        <f ca="1"/>
        <v>46523</v>
      </c>
      <c r="C4332" s="107">
        <f ca="1"/>
        <v>-1661.04</v>
      </c>
      <c r="D4332" t="str">
        <f ca="1"/>
        <v>Acct  6 - Platinum</v>
      </c>
    </row>
    <row r="4333" spans="1:4" x14ac:dyDescent="0.25">
      <c r="A4333" t="str">
        <f ca="1"/>
        <v>Netflix</v>
      </c>
      <c r="B4333" s="8">
        <f ca="1"/>
        <v>46527</v>
      </c>
      <c r="C4333" s="107">
        <f ca="1"/>
        <v>-1661.04</v>
      </c>
      <c r="D4333" t="str">
        <f ca="1"/>
        <v>Acct  6 - Platinum</v>
      </c>
    </row>
    <row r="4334" spans="1:4" x14ac:dyDescent="0.25">
      <c r="A4334" t="str">
        <f ca="1"/>
        <v>Paycheck</v>
      </c>
      <c r="B4334" s="8">
        <f ca="1"/>
        <v>46528</v>
      </c>
      <c r="C4334" s="107">
        <f ca="1"/>
        <v>-1661.04</v>
      </c>
      <c r="D4334" t="str">
        <f ca="1"/>
        <v>Acct  6 - Platinum</v>
      </c>
    </row>
    <row r="4335" spans="1:4" x14ac:dyDescent="0.25">
      <c r="A4335" t="str">
        <f ca="1"/>
        <v>Ameritas</v>
      </c>
      <c r="B4335" s="8">
        <f ca="1"/>
        <v>46528</v>
      </c>
      <c r="C4335" s="107">
        <f ca="1"/>
        <v>-1661.04</v>
      </c>
      <c r="D4335" t="str">
        <f ca="1"/>
        <v>Acct  6 - Platinum</v>
      </c>
    </row>
    <row r="4336" spans="1:4" x14ac:dyDescent="0.25">
      <c r="A4336" t="str">
        <f ca="1"/>
        <v>Renters</v>
      </c>
      <c r="B4336" s="8">
        <f ca="1"/>
        <v>46528</v>
      </c>
      <c r="C4336" s="107">
        <f ca="1"/>
        <v>-1661.04</v>
      </c>
      <c r="D4336" t="str">
        <f ca="1"/>
        <v>Acct  6 - Platinum</v>
      </c>
    </row>
    <row r="4337" spans="1:4" x14ac:dyDescent="0.25">
      <c r="A4337" t="str">
        <f ca="1"/>
        <v>Groceries</v>
      </c>
      <c r="B4337" s="8">
        <f ca="1"/>
        <v>46529</v>
      </c>
      <c r="C4337" s="107">
        <f ca="1"/>
        <v>-1661.04</v>
      </c>
      <c r="D4337" t="str">
        <f ca="1"/>
        <v>Acct  6 - Platinum</v>
      </c>
    </row>
    <row r="4338" spans="1:4" x14ac:dyDescent="0.25">
      <c r="A4338" t="str">
        <f ca="1"/>
        <v>Food &amp; Drinks</v>
      </c>
      <c r="B4338" s="8">
        <f ca="1"/>
        <v>46529</v>
      </c>
      <c r="C4338" s="107">
        <f ca="1"/>
        <v>-1661.04</v>
      </c>
      <c r="D4338" t="str">
        <f ca="1"/>
        <v>Acct  6 - Platinum</v>
      </c>
    </row>
    <row r="4339" spans="1:4" x14ac:dyDescent="0.25">
      <c r="A4339" t="str">
        <f ca="1"/>
        <v>Cese Transfer</v>
      </c>
      <c r="B4339" s="8">
        <f ca="1"/>
        <v>46532</v>
      </c>
      <c r="C4339" s="107">
        <f ca="1"/>
        <v>-1661.04</v>
      </c>
      <c r="D4339" t="str">
        <f ca="1"/>
        <v>Acct  6 - Platinum</v>
      </c>
    </row>
    <row r="4340" spans="1:4" x14ac:dyDescent="0.25">
      <c r="A4340" t="str">
        <f ca="1"/>
        <v>Internet</v>
      </c>
      <c r="B4340" s="8">
        <f ca="1"/>
        <v>46533</v>
      </c>
      <c r="C4340" s="107">
        <f ca="1"/>
        <v>-1661.04</v>
      </c>
      <c r="D4340" t="str">
        <f ca="1"/>
        <v>Acct  6 - Platinum</v>
      </c>
    </row>
    <row r="4341" spans="1:4" x14ac:dyDescent="0.25">
      <c r="A4341" t="str">
        <f ca="1"/>
        <v>Windsurf</v>
      </c>
      <c r="B4341" s="8">
        <f ca="1"/>
        <v>46533</v>
      </c>
      <c r="C4341" s="107">
        <f ca="1"/>
        <v>-1661.04</v>
      </c>
      <c r="D4341" t="str">
        <f ca="1"/>
        <v>Acct  6 - Platinum</v>
      </c>
    </row>
    <row r="4342" spans="1:4" x14ac:dyDescent="0.25">
      <c r="A4342" t="str">
        <f ca="1"/>
        <v>Tidal</v>
      </c>
      <c r="B4342" s="8">
        <f ca="1"/>
        <v>46534</v>
      </c>
      <c r="C4342" s="107">
        <f ca="1"/>
        <v>-1661.04</v>
      </c>
      <c r="D4342" t="str">
        <f ca="1"/>
        <v>Acct  6 - Platinum</v>
      </c>
    </row>
    <row r="4343" spans="1:4" x14ac:dyDescent="0.25">
      <c r="A4343" t="str">
        <f ca="1"/>
        <v>Costco Citi</v>
      </c>
      <c r="B4343" s="8">
        <f ca="1"/>
        <v>46535</v>
      </c>
      <c r="C4343" s="107">
        <f ca="1"/>
        <v>-1661.04</v>
      </c>
      <c r="D4343" t="str">
        <f ca="1"/>
        <v>Acct  6 - Platinum</v>
      </c>
    </row>
    <row r="4344" spans="1:4" x14ac:dyDescent="0.25">
      <c r="A4344" t="str">
        <f ca="1"/>
        <v>Kulo Transfer</v>
      </c>
      <c r="B4344" s="8">
        <f ca="1"/>
        <v>46535</v>
      </c>
      <c r="C4344" s="107">
        <f ca="1"/>
        <v>-1661.04</v>
      </c>
      <c r="D4344" t="str">
        <f ca="1"/>
        <v>Acct  6 - Platinum</v>
      </c>
    </row>
    <row r="4345" spans="1:4" x14ac:dyDescent="0.25">
      <c r="A4345" t="str">
        <f ca="1"/>
        <v>Kulo SDGE</v>
      </c>
      <c r="B4345" s="8">
        <f ca="1"/>
        <v>46535</v>
      </c>
      <c r="C4345" s="107">
        <f ca="1"/>
        <v>-1661.04</v>
      </c>
      <c r="D4345" t="str">
        <f ca="1"/>
        <v>Acct  6 - Platinum</v>
      </c>
    </row>
    <row r="4346" spans="1:4" x14ac:dyDescent="0.25">
      <c r="A4346" t="str">
        <f ca="1"/>
        <v>SDGE</v>
      </c>
      <c r="B4346" s="8">
        <f ca="1"/>
        <v>46535</v>
      </c>
      <c r="C4346" s="107">
        <f ca="1"/>
        <v>-1661.04</v>
      </c>
      <c r="D4346" t="str">
        <f ca="1"/>
        <v>Acct  6 - Platinum</v>
      </c>
    </row>
    <row r="4347" spans="1:4" x14ac:dyDescent="0.25">
      <c r="A4347" t="str">
        <f ca="1"/>
        <v>Prime Ad-Free</v>
      </c>
      <c r="B4347" s="8">
        <f ca="1"/>
        <v>46535</v>
      </c>
      <c r="C4347" s="107">
        <f ca="1"/>
        <v>-1661.04</v>
      </c>
      <c r="D4347" t="str">
        <f ca="1"/>
        <v>Acct  6 - Platinum</v>
      </c>
    </row>
    <row r="4348" spans="1:4" x14ac:dyDescent="0.25">
      <c r="A4348" t="str">
        <f ca="1"/>
        <v>Disability</v>
      </c>
      <c r="B4348" s="8">
        <f ca="1"/>
        <v>46539</v>
      </c>
      <c r="C4348" s="107">
        <f ca="1"/>
        <v>-1661.04</v>
      </c>
      <c r="D4348" t="str">
        <f ca="1"/>
        <v>Acct  6 - Platinum</v>
      </c>
    </row>
    <row r="4349" spans="1:4" x14ac:dyDescent="0.25">
      <c r="A4349" t="str">
        <f ca="1"/>
        <v>Kulo Rent</v>
      </c>
      <c r="B4349" s="8">
        <f ca="1"/>
        <v>46539</v>
      </c>
      <c r="C4349" s="107">
        <f ca="1"/>
        <v>-1661.04</v>
      </c>
      <c r="D4349" t="str">
        <f ca="1"/>
        <v>Acct  6 - Platinum</v>
      </c>
    </row>
    <row r="4350" spans="1:4" x14ac:dyDescent="0.25">
      <c r="A4350" t="str">
        <f ca="1"/>
        <v>Rent</v>
      </c>
      <c r="B4350" s="8">
        <f ca="1"/>
        <v>46539</v>
      </c>
      <c r="C4350" s="107">
        <f ca="1"/>
        <v>-1661.04</v>
      </c>
      <c r="D4350" t="str">
        <f ca="1"/>
        <v>Acct  6 - Platinum</v>
      </c>
    </row>
    <row r="4351" spans="1:4" x14ac:dyDescent="0.25">
      <c r="A4351" t="str">
        <f ca="1"/>
        <v>Visa Platinum</v>
      </c>
      <c r="B4351" s="8">
        <f ca="1"/>
        <v>46541</v>
      </c>
      <c r="C4351" s="107">
        <f ca="1"/>
        <v>-1350.04</v>
      </c>
      <c r="D4351" t="str">
        <f ca="1"/>
        <v>Acct  6 - Platinum</v>
      </c>
    </row>
    <row r="4352" spans="1:4" x14ac:dyDescent="0.25">
      <c r="A4352" t="str">
        <f ca="1"/>
        <v>Paycheck</v>
      </c>
      <c r="B4352" s="8">
        <f ca="1"/>
        <v>46542</v>
      </c>
      <c r="C4352" s="107">
        <f ca="1"/>
        <v>-1350.04</v>
      </c>
      <c r="D4352" t="str">
        <f ca="1"/>
        <v>Acct  6 - Platinum</v>
      </c>
    </row>
    <row r="4353" spans="1:4" x14ac:dyDescent="0.25">
      <c r="A4353" t="str">
        <f ca="1"/>
        <v>Ameritas</v>
      </c>
      <c r="B4353" s="8">
        <f ca="1"/>
        <v>46542</v>
      </c>
      <c r="C4353" s="107">
        <f ca="1"/>
        <v>-1350.04</v>
      </c>
      <c r="D4353" t="str">
        <f ca="1"/>
        <v>Acct  6 - Platinum</v>
      </c>
    </row>
    <row r="4354" spans="1:4" x14ac:dyDescent="0.25">
      <c r="A4354" t="str">
        <f ca="1"/>
        <v>Kulo Internet</v>
      </c>
      <c r="B4354" s="8">
        <f ca="1"/>
        <v>46543</v>
      </c>
      <c r="C4354" s="107">
        <f ca="1"/>
        <v>-1350.04</v>
      </c>
      <c r="D4354" t="str">
        <f ca="1"/>
        <v>Acct  6 - Platinum</v>
      </c>
    </row>
    <row r="4355" spans="1:4" x14ac:dyDescent="0.25">
      <c r="A4355" t="str">
        <f ca="1"/>
        <v>Cese Phone</v>
      </c>
      <c r="B4355" s="8">
        <f ca="1"/>
        <v>46543</v>
      </c>
      <c r="C4355" s="107">
        <f ca="1"/>
        <v>-1350.04</v>
      </c>
      <c r="D4355" t="str">
        <f ca="1"/>
        <v>Acct  6 - Platinum</v>
      </c>
    </row>
    <row r="4356" spans="1:4" x14ac:dyDescent="0.25">
      <c r="A4356" t="str">
        <f ca="1"/>
        <v>Groceries</v>
      </c>
      <c r="B4356" s="8">
        <f ca="1"/>
        <v>46543</v>
      </c>
      <c r="C4356" s="107">
        <f ca="1"/>
        <v>-1350.04</v>
      </c>
      <c r="D4356" t="str">
        <f ca="1"/>
        <v>Acct  6 - Platinum</v>
      </c>
    </row>
    <row r="4357" spans="1:4" x14ac:dyDescent="0.25">
      <c r="A4357" t="str">
        <f ca="1"/>
        <v>Food &amp; Drinks</v>
      </c>
      <c r="B4357" s="8">
        <f ca="1"/>
        <v>46543</v>
      </c>
      <c r="C4357" s="107">
        <f ca="1"/>
        <v>-1350.04</v>
      </c>
      <c r="D4357" t="str">
        <f ca="1"/>
        <v>Acct  6 - Platinum</v>
      </c>
    </row>
    <row r="4358" spans="1:4" x14ac:dyDescent="0.25">
      <c r="A4358" t="str">
        <f ca="1"/>
        <v>Phone</v>
      </c>
      <c r="B4358" s="8">
        <f ca="1"/>
        <v>46543</v>
      </c>
      <c r="C4358" s="107">
        <f ca="1"/>
        <v>-1350.04</v>
      </c>
      <c r="D4358" t="str">
        <f ca="1"/>
        <v>Acct  6 - Platinum</v>
      </c>
    </row>
    <row r="4359" spans="1:4" x14ac:dyDescent="0.25">
      <c r="A4359" t="str">
        <f ca="1"/>
        <v>Sony</v>
      </c>
      <c r="B4359" s="8">
        <f ca="1"/>
        <v>46546</v>
      </c>
      <c r="C4359" s="107">
        <f ca="1"/>
        <v>-1350.04</v>
      </c>
      <c r="D4359" t="str">
        <f ca="1"/>
        <v>Acct  6 - Platinum</v>
      </c>
    </row>
    <row r="4360" spans="1:4" x14ac:dyDescent="0.25">
      <c r="A4360" t="str">
        <f ca="1"/>
        <v>Phone Insurance</v>
      </c>
      <c r="B4360" s="8">
        <f ca="1"/>
        <v>46546</v>
      </c>
      <c r="C4360" s="107">
        <f ca="1"/>
        <v>-1350.04</v>
      </c>
      <c r="D4360" t="str">
        <f ca="1"/>
        <v>Acct  6 - Platinum</v>
      </c>
    </row>
    <row r="4361" spans="1:4" x14ac:dyDescent="0.25">
      <c r="A4361" t="str">
        <f ca="1"/>
        <v>Amazon</v>
      </c>
      <c r="B4361" s="8">
        <f ca="1"/>
        <v>46547</v>
      </c>
      <c r="C4361" s="107">
        <f ca="1"/>
        <v>-1350.04</v>
      </c>
      <c r="D4361" t="str">
        <f ca="1"/>
        <v>Acct  6 - Platinum</v>
      </c>
    </row>
    <row r="4362" spans="1:4" x14ac:dyDescent="0.25">
      <c r="A4362" t="str">
        <f ca="1"/>
        <v>Viso Go</v>
      </c>
      <c r="B4362" s="8">
        <f ca="1"/>
        <v>46549</v>
      </c>
      <c r="C4362" s="107">
        <f ca="1"/>
        <v>-1350.04</v>
      </c>
      <c r="D4362" t="str">
        <f ca="1"/>
        <v>Acct  6 - Platinum</v>
      </c>
    </row>
    <row r="4363" spans="1:4" x14ac:dyDescent="0.25">
      <c r="A4363" t="str">
        <f ca="1"/>
        <v>Motorcycle</v>
      </c>
      <c r="B4363" s="8">
        <f ca="1"/>
        <v>46554</v>
      </c>
      <c r="C4363" s="107">
        <f ca="1"/>
        <v>-1350.04</v>
      </c>
      <c r="D4363" t="str">
        <f ca="1"/>
        <v>Acct  6 - Platinum</v>
      </c>
    </row>
    <row r="4364" spans="1:4" x14ac:dyDescent="0.25">
      <c r="A4364" t="str">
        <f ca="1"/>
        <v>Paycheck</v>
      </c>
      <c r="B4364" s="8">
        <f ca="1"/>
        <v>46556</v>
      </c>
      <c r="C4364" s="107">
        <f ca="1"/>
        <v>-1350.04</v>
      </c>
      <c r="D4364" t="str">
        <f ca="1"/>
        <v>Acct  6 - Platinum</v>
      </c>
    </row>
    <row r="4365" spans="1:4" x14ac:dyDescent="0.25">
      <c r="A4365" t="str">
        <f ca="1"/>
        <v>Ameritas</v>
      </c>
      <c r="B4365" s="8">
        <f ca="1"/>
        <v>46556</v>
      </c>
      <c r="C4365" s="107">
        <f ca="1"/>
        <v>-1350.04</v>
      </c>
      <c r="D4365" t="str">
        <f ca="1"/>
        <v>Acct  6 - Platinum</v>
      </c>
    </row>
    <row r="4366" spans="1:4" x14ac:dyDescent="0.25">
      <c r="A4366" t="str">
        <f ca="1"/>
        <v>Groceries</v>
      </c>
      <c r="B4366" s="8">
        <f ca="1"/>
        <v>46557</v>
      </c>
      <c r="C4366" s="107">
        <f ca="1"/>
        <v>-1350.04</v>
      </c>
      <c r="D4366" t="str">
        <f ca="1"/>
        <v>Acct  6 - Platinum</v>
      </c>
    </row>
    <row r="4367" spans="1:4" x14ac:dyDescent="0.25">
      <c r="A4367" t="str">
        <f ca="1"/>
        <v>Food &amp; Drinks</v>
      </c>
      <c r="B4367" s="8">
        <f ca="1"/>
        <v>46557</v>
      </c>
      <c r="C4367" s="107">
        <f ca="1"/>
        <v>-1350.04</v>
      </c>
      <c r="D4367" t="str">
        <f ca="1"/>
        <v>Acct  6 - Platinum</v>
      </c>
    </row>
    <row r="4368" spans="1:4" x14ac:dyDescent="0.25">
      <c r="A4368" t="str">
        <f ca="1"/>
        <v>Netflix</v>
      </c>
      <c r="B4368" s="8">
        <f ca="1"/>
        <v>46558</v>
      </c>
      <c r="C4368" s="107">
        <f ca="1"/>
        <v>-1350.04</v>
      </c>
      <c r="D4368" t="str">
        <f ca="1"/>
        <v>Acct  6 - Platinum</v>
      </c>
    </row>
    <row r="4369" spans="1:4" x14ac:dyDescent="0.25">
      <c r="A4369" t="str">
        <f ca="1"/>
        <v>Renters</v>
      </c>
      <c r="B4369" s="8">
        <f ca="1"/>
        <v>46559</v>
      </c>
      <c r="C4369" s="107">
        <f ca="1"/>
        <v>-1350.04</v>
      </c>
      <c r="D4369" t="str">
        <f ca="1"/>
        <v>Acct  6 - Platinum</v>
      </c>
    </row>
    <row r="4370" spans="1:4" x14ac:dyDescent="0.25">
      <c r="A4370" t="str">
        <f ca="1"/>
        <v>Sniffies</v>
      </c>
      <c r="B4370" s="8">
        <f ca="1"/>
        <v>46559</v>
      </c>
      <c r="C4370" s="107">
        <f ca="1"/>
        <v>-1350.04</v>
      </c>
      <c r="D4370" t="str">
        <f ca="1"/>
        <v>Acct  6 - Platinum</v>
      </c>
    </row>
    <row r="4371" spans="1:4" x14ac:dyDescent="0.25">
      <c r="A4371" t="str">
        <f ca="1"/>
        <v>Cese Transfer</v>
      </c>
      <c r="B4371" s="8">
        <f ca="1"/>
        <v>46563</v>
      </c>
      <c r="C4371" s="107">
        <f ca="1"/>
        <v>-1350.04</v>
      </c>
      <c r="D4371" t="str">
        <f ca="1"/>
        <v>Acct  6 - Platinum</v>
      </c>
    </row>
    <row r="4372" spans="1:4" x14ac:dyDescent="0.25">
      <c r="A4372" t="str">
        <f ca="1"/>
        <v>Internet</v>
      </c>
      <c r="B4372" s="8">
        <f ca="1"/>
        <v>46564</v>
      </c>
      <c r="C4372" s="107">
        <f ca="1"/>
        <v>-1350.04</v>
      </c>
      <c r="D4372" t="str">
        <f ca="1"/>
        <v>Acct  6 - Platinum</v>
      </c>
    </row>
    <row r="4373" spans="1:4" x14ac:dyDescent="0.25">
      <c r="A4373" t="str">
        <f ca="1"/>
        <v>Windsurf</v>
      </c>
      <c r="B4373" s="8">
        <f ca="1"/>
        <v>46564</v>
      </c>
      <c r="C4373" s="107">
        <f ca="1"/>
        <v>-1350.04</v>
      </c>
      <c r="D4373" t="str">
        <f ca="1"/>
        <v>Acct  6 - Platinum</v>
      </c>
    </row>
    <row r="4374" spans="1:4" x14ac:dyDescent="0.25">
      <c r="A4374" t="str">
        <f ca="1"/>
        <v>Tidal</v>
      </c>
      <c r="B4374" s="8">
        <f ca="1"/>
        <v>46565</v>
      </c>
      <c r="C4374" s="107">
        <f ca="1"/>
        <v>-1350.04</v>
      </c>
      <c r="D4374" t="str">
        <f ca="1"/>
        <v>Acct  6 - Platinum</v>
      </c>
    </row>
    <row r="4375" spans="1:4" x14ac:dyDescent="0.25">
      <c r="A4375" t="str">
        <f ca="1"/>
        <v>Costco Citi</v>
      </c>
      <c r="B4375" s="8">
        <f ca="1"/>
        <v>46566</v>
      </c>
      <c r="C4375" s="107">
        <f ca="1"/>
        <v>-1350.04</v>
      </c>
      <c r="D4375" t="str">
        <f ca="1"/>
        <v>Acct  6 - Platinum</v>
      </c>
    </row>
    <row r="4376" spans="1:4" x14ac:dyDescent="0.25">
      <c r="A4376" t="str">
        <f ca="1"/>
        <v>Kulo Transfer</v>
      </c>
      <c r="B4376" s="8">
        <f ca="1"/>
        <v>46566</v>
      </c>
      <c r="C4376" s="107">
        <f ca="1"/>
        <v>-1350.04</v>
      </c>
      <c r="D4376" t="str">
        <f ca="1"/>
        <v>Acct  6 - Platinum</v>
      </c>
    </row>
    <row r="4377" spans="1:4" x14ac:dyDescent="0.25">
      <c r="A4377" t="str">
        <f ca="1"/>
        <v>Kulo SDGE</v>
      </c>
      <c r="B4377" s="8">
        <f ca="1"/>
        <v>46566</v>
      </c>
      <c r="C4377" s="107">
        <f ca="1"/>
        <v>-1350.04</v>
      </c>
      <c r="D4377" t="str">
        <f ca="1"/>
        <v>Acct  6 - Platinum</v>
      </c>
    </row>
    <row r="4378" spans="1:4" x14ac:dyDescent="0.25">
      <c r="A4378" t="str">
        <f ca="1"/>
        <v>SDGE</v>
      </c>
      <c r="B4378" s="8">
        <f ca="1"/>
        <v>46566</v>
      </c>
      <c r="C4378" s="107">
        <f ca="1"/>
        <v>-1350.04</v>
      </c>
      <c r="D4378" t="str">
        <f ca="1"/>
        <v>Acct  6 - Platinum</v>
      </c>
    </row>
    <row r="4379" spans="1:4" x14ac:dyDescent="0.25">
      <c r="A4379" t="str">
        <f ca="1"/>
        <v>Prime Ad-Free</v>
      </c>
      <c r="B4379" s="8">
        <f ca="1"/>
        <v>46566</v>
      </c>
      <c r="C4379" s="107">
        <f ca="1"/>
        <v>-1350.04</v>
      </c>
      <c r="D4379" t="str">
        <f ca="1"/>
        <v>Acct  6 - Platinum</v>
      </c>
    </row>
    <row r="4380" spans="1:4" x14ac:dyDescent="0.25">
      <c r="A4380" t="str">
        <f ca="1"/>
        <v>Disability</v>
      </c>
      <c r="B4380" s="8">
        <f ca="1"/>
        <v>46569</v>
      </c>
      <c r="C4380" s="107">
        <f ca="1"/>
        <v>-1350.04</v>
      </c>
      <c r="D4380" t="str">
        <f ca="1"/>
        <v>Acct  6 - Platinum</v>
      </c>
    </row>
    <row r="4381" spans="1:4" x14ac:dyDescent="0.25">
      <c r="A4381" t="str">
        <f ca="1"/>
        <v>Kulo Rent</v>
      </c>
      <c r="B4381" s="8">
        <f ca="1"/>
        <v>46569</v>
      </c>
      <c r="C4381" s="107">
        <f ca="1"/>
        <v>-1350.04</v>
      </c>
      <c r="D4381" t="str">
        <f ca="1"/>
        <v>Acct  6 - Platinum</v>
      </c>
    </row>
    <row r="4382" spans="1:4" x14ac:dyDescent="0.25">
      <c r="A4382" t="str">
        <f ca="1"/>
        <v>Rent</v>
      </c>
      <c r="B4382" s="8">
        <f ca="1"/>
        <v>46569</v>
      </c>
      <c r="C4382" s="107">
        <f ca="1"/>
        <v>-1350.04</v>
      </c>
      <c r="D4382" t="str">
        <f ca="1"/>
        <v>Acct  6 - Platinum</v>
      </c>
    </row>
    <row r="4383" spans="1:4" x14ac:dyDescent="0.25">
      <c r="A4383" t="str">
        <f ca="1"/>
        <v>Paycheck</v>
      </c>
      <c r="B4383" s="8">
        <f ca="1"/>
        <v>46570</v>
      </c>
      <c r="C4383" s="107">
        <f ca="1"/>
        <v>-1350.04</v>
      </c>
      <c r="D4383" t="str">
        <f ca="1"/>
        <v>Acct  6 - Platinum</v>
      </c>
    </row>
    <row r="4384" spans="1:4" x14ac:dyDescent="0.25">
      <c r="A4384" t="str">
        <f ca="1"/>
        <v>Ameritas</v>
      </c>
      <c r="B4384" s="8">
        <f ca="1"/>
        <v>46570</v>
      </c>
      <c r="C4384" s="107">
        <f ca="1"/>
        <v>-1350.04</v>
      </c>
      <c r="D4384" t="str">
        <f ca="1"/>
        <v>Acct  6 - Platinum</v>
      </c>
    </row>
    <row r="4385" spans="1:4" x14ac:dyDescent="0.25">
      <c r="A4385" t="str">
        <f ca="1"/>
        <v>Visa Platinum</v>
      </c>
      <c r="B4385" s="8">
        <f ca="1"/>
        <v>46571</v>
      </c>
      <c r="C4385" s="107">
        <f ca="1"/>
        <v>-1039.04</v>
      </c>
      <c r="D4385" t="str">
        <f ca="1"/>
        <v>Acct  6 - Platinum</v>
      </c>
    </row>
    <row r="4386" spans="1:4" x14ac:dyDescent="0.25">
      <c r="A4386" t="str">
        <f ca="1"/>
        <v>Groceries</v>
      </c>
      <c r="B4386" s="8">
        <f ca="1"/>
        <v>46571</v>
      </c>
      <c r="C4386" s="107">
        <f ca="1"/>
        <v>-1039.04</v>
      </c>
      <c r="D4386" t="str">
        <f ca="1"/>
        <v>Acct  6 - Platinum</v>
      </c>
    </row>
    <row r="4387" spans="1:4" x14ac:dyDescent="0.25">
      <c r="A4387" t="str">
        <f ca="1"/>
        <v>Food &amp; Drinks</v>
      </c>
      <c r="B4387" s="8">
        <f ca="1"/>
        <v>46571</v>
      </c>
      <c r="C4387" s="107">
        <f ca="1"/>
        <v>-1039.04</v>
      </c>
      <c r="D4387" t="str">
        <f ca="1"/>
        <v>Acct  6 - Platinum</v>
      </c>
    </row>
    <row r="4388" spans="1:4" x14ac:dyDescent="0.25">
      <c r="A4388" t="str">
        <f ca="1"/>
        <v>Kulo Internet</v>
      </c>
      <c r="B4388" s="8">
        <f ca="1"/>
        <v>46573</v>
      </c>
      <c r="C4388" s="107">
        <f ca="1"/>
        <v>-1039.04</v>
      </c>
      <c r="D4388" t="str">
        <f ca="1"/>
        <v>Acct  6 - Platinum</v>
      </c>
    </row>
    <row r="4389" spans="1:4" x14ac:dyDescent="0.25">
      <c r="A4389" t="str">
        <f ca="1"/>
        <v>Cese Phone</v>
      </c>
      <c r="B4389" s="8">
        <f ca="1"/>
        <v>46573</v>
      </c>
      <c r="C4389" s="107">
        <f ca="1"/>
        <v>-1039.04</v>
      </c>
      <c r="D4389" t="str">
        <f ca="1"/>
        <v>Acct  6 - Platinum</v>
      </c>
    </row>
    <row r="4390" spans="1:4" x14ac:dyDescent="0.25">
      <c r="A4390" t="str">
        <f ca="1"/>
        <v>Phone</v>
      </c>
      <c r="B4390" s="8">
        <f ca="1"/>
        <v>46573</v>
      </c>
      <c r="C4390" s="107">
        <f ca="1"/>
        <v>-1039.04</v>
      </c>
      <c r="D4390" t="str">
        <f ca="1"/>
        <v>Acct  6 - Platinum</v>
      </c>
    </row>
    <row r="4391" spans="1:4" x14ac:dyDescent="0.25">
      <c r="A4391" t="str">
        <f ca="1"/>
        <v>Sony</v>
      </c>
      <c r="B4391" s="8">
        <f ca="1"/>
        <v>46576</v>
      </c>
      <c r="C4391" s="107">
        <f ca="1"/>
        <v>-1039.04</v>
      </c>
      <c r="D4391" t="str">
        <f ca="1"/>
        <v>Acct  6 - Platinum</v>
      </c>
    </row>
    <row r="4392" spans="1:4" x14ac:dyDescent="0.25">
      <c r="A4392" t="str">
        <f ca="1"/>
        <v>Phone Insurance</v>
      </c>
      <c r="B4392" s="8">
        <f ca="1"/>
        <v>46576</v>
      </c>
      <c r="C4392" s="107">
        <f ca="1"/>
        <v>-1039.04</v>
      </c>
      <c r="D4392" t="str">
        <f ca="1"/>
        <v>Acct  6 - Platinum</v>
      </c>
    </row>
    <row r="4393" spans="1:4" x14ac:dyDescent="0.25">
      <c r="A4393" t="str">
        <f ca="1"/>
        <v>Amazon</v>
      </c>
      <c r="B4393" s="8">
        <f ca="1"/>
        <v>46577</v>
      </c>
      <c r="C4393" s="107">
        <f ca="1"/>
        <v>-1039.04</v>
      </c>
      <c r="D4393" t="str">
        <f ca="1"/>
        <v>Acct  6 - Platinum</v>
      </c>
    </row>
    <row r="4394" spans="1:4" x14ac:dyDescent="0.25">
      <c r="A4394" t="str">
        <f ca="1"/>
        <v>Viso Go</v>
      </c>
      <c r="B4394" s="8">
        <f ca="1"/>
        <v>46579</v>
      </c>
      <c r="C4394" s="107">
        <f ca="1"/>
        <v>-1039.04</v>
      </c>
      <c r="D4394" t="str">
        <f ca="1"/>
        <v>Acct  6 - Platinum</v>
      </c>
    </row>
    <row r="4395" spans="1:4" x14ac:dyDescent="0.25">
      <c r="A4395" t="str">
        <f ca="1"/>
        <v>Paycheck</v>
      </c>
      <c r="B4395" s="8">
        <f ca="1"/>
        <v>46584</v>
      </c>
      <c r="C4395" s="107">
        <f ca="1"/>
        <v>-1039.04</v>
      </c>
      <c r="D4395" t="str">
        <f ca="1"/>
        <v>Acct  6 - Platinum</v>
      </c>
    </row>
    <row r="4396" spans="1:4" x14ac:dyDescent="0.25">
      <c r="A4396" t="str">
        <f ca="1"/>
        <v>Ameritas</v>
      </c>
      <c r="B4396" s="8">
        <f ca="1"/>
        <v>46584</v>
      </c>
      <c r="C4396" s="107">
        <f ca="1"/>
        <v>-1039.04</v>
      </c>
      <c r="D4396" t="str">
        <f ca="1"/>
        <v>Acct  6 - Platinum</v>
      </c>
    </row>
    <row r="4397" spans="1:4" x14ac:dyDescent="0.25">
      <c r="A4397" t="str">
        <f ca="1"/>
        <v>Motorcycle</v>
      </c>
      <c r="B4397" s="8">
        <f ca="1"/>
        <v>46584</v>
      </c>
      <c r="C4397" s="107">
        <f ca="1"/>
        <v>-1039.04</v>
      </c>
      <c r="D4397" t="str">
        <f ca="1"/>
        <v>Acct  6 - Platinum</v>
      </c>
    </row>
    <row r="4398" spans="1:4" x14ac:dyDescent="0.25">
      <c r="A4398" t="str">
        <f ca="1"/>
        <v>Groceries</v>
      </c>
      <c r="B4398" s="8">
        <f ca="1"/>
        <v>46585</v>
      </c>
      <c r="C4398" s="107">
        <f ca="1"/>
        <v>-1039.04</v>
      </c>
      <c r="D4398" t="str">
        <f ca="1"/>
        <v>Acct  6 - Platinum</v>
      </c>
    </row>
    <row r="4399" spans="1:4" x14ac:dyDescent="0.25">
      <c r="A4399" t="str">
        <f ca="1"/>
        <v>Food &amp; Drinks</v>
      </c>
      <c r="B4399" s="8">
        <f ca="1"/>
        <v>46585</v>
      </c>
      <c r="C4399" s="107">
        <f ca="1"/>
        <v>-1039.04</v>
      </c>
      <c r="D4399" t="str">
        <f ca="1"/>
        <v>Acct  6 - Platinum</v>
      </c>
    </row>
    <row r="4400" spans="1:4" x14ac:dyDescent="0.25">
      <c r="A4400" t="str">
        <f ca="1"/>
        <v>Netflix</v>
      </c>
      <c r="B4400" s="8">
        <f ca="1"/>
        <v>46588</v>
      </c>
      <c r="C4400" s="107">
        <f ca="1"/>
        <v>-1039.04</v>
      </c>
      <c r="D4400" t="str">
        <f ca="1"/>
        <v>Acct  6 - Platinum</v>
      </c>
    </row>
    <row r="4401" spans="1:4" x14ac:dyDescent="0.25">
      <c r="A4401" t="str">
        <f ca="1"/>
        <v>Renters</v>
      </c>
      <c r="B4401" s="8">
        <f ca="1"/>
        <v>46589</v>
      </c>
      <c r="C4401" s="107">
        <f ca="1"/>
        <v>-1039.04</v>
      </c>
      <c r="D4401" t="str">
        <f ca="1"/>
        <v>Acct  6 - Platinum</v>
      </c>
    </row>
    <row r="4402" spans="1:4" x14ac:dyDescent="0.25">
      <c r="A4402" t="str">
        <f ca="1"/>
        <v>Cese Transfer</v>
      </c>
      <c r="B4402" s="8">
        <f ca="1"/>
        <v>46593</v>
      </c>
      <c r="C4402" s="107">
        <f ca="1"/>
        <v>-1039.04</v>
      </c>
      <c r="D4402" t="str">
        <f ca="1"/>
        <v>Acct  6 - Platinum</v>
      </c>
    </row>
    <row r="4403" spans="1:4" x14ac:dyDescent="0.25">
      <c r="A4403" t="str">
        <f ca="1"/>
        <v>Internet</v>
      </c>
      <c r="B4403" s="8">
        <f ca="1"/>
        <v>46594</v>
      </c>
      <c r="C4403" s="107">
        <f ca="1"/>
        <v>-1039.04</v>
      </c>
      <c r="D4403" t="str">
        <f ca="1"/>
        <v>Acct  6 - Platinum</v>
      </c>
    </row>
    <row r="4404" spans="1:4" x14ac:dyDescent="0.25">
      <c r="A4404" t="str">
        <f ca="1"/>
        <v>Windsurf</v>
      </c>
      <c r="B4404" s="8">
        <f ca="1"/>
        <v>46594</v>
      </c>
      <c r="C4404" s="107">
        <f ca="1"/>
        <v>-1039.04</v>
      </c>
      <c r="D4404" t="str">
        <f ca="1"/>
        <v>Acct  6 - Platinum</v>
      </c>
    </row>
    <row r="4405" spans="1:4" x14ac:dyDescent="0.25">
      <c r="A4405" t="str">
        <f ca="1"/>
        <v>Tidal</v>
      </c>
      <c r="B4405" s="8">
        <f ca="1"/>
        <v>46595</v>
      </c>
      <c r="C4405" s="107">
        <f ca="1"/>
        <v>-1039.04</v>
      </c>
      <c r="D4405" t="str">
        <f ca="1"/>
        <v>Acct  6 - Platinum</v>
      </c>
    </row>
    <row r="4406" spans="1:4" x14ac:dyDescent="0.25">
      <c r="A4406" t="str">
        <f ca="1"/>
        <v>Costco Citi</v>
      </c>
      <c r="B4406" s="8">
        <f ca="1"/>
        <v>46596</v>
      </c>
      <c r="C4406" s="107">
        <f ca="1"/>
        <v>-1039.04</v>
      </c>
      <c r="D4406" t="str">
        <f ca="1"/>
        <v>Acct  6 - Platinum</v>
      </c>
    </row>
    <row r="4407" spans="1:4" x14ac:dyDescent="0.25">
      <c r="A4407" t="str">
        <f ca="1"/>
        <v>Kulo Transfer</v>
      </c>
      <c r="B4407" s="8">
        <f ca="1"/>
        <v>46596</v>
      </c>
      <c r="C4407" s="107">
        <f ca="1"/>
        <v>-1039.04</v>
      </c>
      <c r="D4407" t="str">
        <f ca="1"/>
        <v>Acct  6 - Platinum</v>
      </c>
    </row>
    <row r="4408" spans="1:4" x14ac:dyDescent="0.25">
      <c r="A4408" t="str">
        <f ca="1"/>
        <v>Kulo SDGE</v>
      </c>
      <c r="B4408" s="8">
        <f ca="1"/>
        <v>46596</v>
      </c>
      <c r="C4408" s="107">
        <f ca="1"/>
        <v>-1039.04</v>
      </c>
      <c r="D4408" t="str">
        <f ca="1"/>
        <v>Acct  6 - Platinum</v>
      </c>
    </row>
    <row r="4409" spans="1:4" x14ac:dyDescent="0.25">
      <c r="A4409" t="str">
        <f ca="1"/>
        <v>SDGE</v>
      </c>
      <c r="B4409" s="8">
        <f ca="1"/>
        <v>46596</v>
      </c>
      <c r="C4409" s="107">
        <f ca="1"/>
        <v>-1039.04</v>
      </c>
      <c r="D4409" t="str">
        <f ca="1"/>
        <v>Acct  6 - Platinum</v>
      </c>
    </row>
    <row r="4410" spans="1:4" x14ac:dyDescent="0.25">
      <c r="A4410" t="str">
        <f ca="1"/>
        <v>Prime Ad-Free</v>
      </c>
      <c r="B4410" s="8">
        <f ca="1"/>
        <v>46596</v>
      </c>
      <c r="C4410" s="107">
        <f ca="1"/>
        <v>-1039.04</v>
      </c>
      <c r="D4410" t="str">
        <f ca="1"/>
        <v>Acct  6 - Platinum</v>
      </c>
    </row>
    <row r="4411" spans="1:4" x14ac:dyDescent="0.25">
      <c r="A4411" t="str">
        <f ca="1"/>
        <v>Paycheck</v>
      </c>
      <c r="B4411" s="8">
        <f ca="1"/>
        <v>46598</v>
      </c>
      <c r="C4411" s="107">
        <f ca="1"/>
        <v>-1039.04</v>
      </c>
      <c r="D4411" t="str">
        <f ca="1"/>
        <v>Acct  6 - Platinum</v>
      </c>
    </row>
    <row r="4412" spans="1:4" x14ac:dyDescent="0.25">
      <c r="A4412" t="str">
        <f ca="1"/>
        <v>Ameritas</v>
      </c>
      <c r="B4412" s="8">
        <f ca="1"/>
        <v>46598</v>
      </c>
      <c r="C4412" s="107">
        <f ca="1"/>
        <v>-1039.04</v>
      </c>
      <c r="D4412" t="str">
        <f ca="1"/>
        <v>Acct  6 - Platinum</v>
      </c>
    </row>
    <row r="4413" spans="1:4" x14ac:dyDescent="0.25">
      <c r="A4413" t="str">
        <f ca="1"/>
        <v>Groceries</v>
      </c>
      <c r="B4413" s="8">
        <f ca="1"/>
        <v>46599</v>
      </c>
      <c r="C4413" s="107">
        <f ca="1"/>
        <v>-1039.04</v>
      </c>
      <c r="D4413" t="str">
        <f ca="1"/>
        <v>Acct  6 - Platinum</v>
      </c>
    </row>
    <row r="4414" spans="1:4" x14ac:dyDescent="0.25">
      <c r="A4414" t="str">
        <f ca="1"/>
        <v>Food &amp; Drinks</v>
      </c>
      <c r="B4414" s="8">
        <f ca="1"/>
        <v>46599</v>
      </c>
      <c r="C4414" s="107">
        <f ca="1"/>
        <v>-1039.04</v>
      </c>
      <c r="D4414" t="str">
        <f ca="1"/>
        <v>Acct  6 - Platinum</v>
      </c>
    </row>
    <row r="4415" spans="1:4" x14ac:dyDescent="0.25">
      <c r="A4415" t="str">
        <f ca="1"/>
        <v>Disability</v>
      </c>
      <c r="B4415" s="8">
        <f ca="1"/>
        <v>46600</v>
      </c>
      <c r="C4415" s="107">
        <f ca="1"/>
        <v>-1039.04</v>
      </c>
      <c r="D4415" t="str">
        <f ca="1"/>
        <v>Acct  6 - Platinum</v>
      </c>
    </row>
    <row r="4416" spans="1:4" x14ac:dyDescent="0.25">
      <c r="A4416" t="str">
        <f ca="1"/>
        <v>Kulo Rent</v>
      </c>
      <c r="B4416" s="8">
        <f ca="1"/>
        <v>46600</v>
      </c>
      <c r="C4416" s="107">
        <f ca="1"/>
        <v>-1039.04</v>
      </c>
      <c r="D4416" t="str">
        <f ca="1"/>
        <v>Acct  6 - Platinum</v>
      </c>
    </row>
    <row r="4417" spans="1:4" x14ac:dyDescent="0.25">
      <c r="A4417" t="str">
        <f ca="1"/>
        <v>Rent</v>
      </c>
      <c r="B4417" s="8">
        <f ca="1"/>
        <v>46600</v>
      </c>
      <c r="C4417" s="107">
        <f ca="1"/>
        <v>-1039.04</v>
      </c>
      <c r="D4417" t="str">
        <f ca="1"/>
        <v>Acct  6 - Platinum</v>
      </c>
    </row>
    <row r="4418" spans="1:4" x14ac:dyDescent="0.25">
      <c r="A4418" t="str">
        <f ca="1"/>
        <v>Visa Platinum</v>
      </c>
      <c r="B4418" s="8">
        <f ca="1"/>
        <v>46602</v>
      </c>
      <c r="C4418" s="107">
        <f ca="1"/>
        <v>-728.04</v>
      </c>
      <c r="D4418" t="str">
        <f ca="1"/>
        <v>Acct  6 - Platinum</v>
      </c>
    </row>
    <row r="4419" spans="1:4" x14ac:dyDescent="0.25">
      <c r="A4419" t="str">
        <f ca="1"/>
        <v>Kulo Internet</v>
      </c>
      <c r="B4419" s="8">
        <f ca="1"/>
        <v>46604</v>
      </c>
      <c r="C4419" s="107">
        <f ca="1"/>
        <v>-728.04</v>
      </c>
      <c r="D4419" t="str">
        <f ca="1"/>
        <v>Acct  6 - Platinum</v>
      </c>
    </row>
    <row r="4420" spans="1:4" x14ac:dyDescent="0.25">
      <c r="A4420" t="str">
        <f ca="1"/>
        <v>Cese Phone</v>
      </c>
      <c r="B4420" s="8">
        <f ca="1"/>
        <v>46604</v>
      </c>
      <c r="C4420" s="107">
        <f ca="1"/>
        <v>-728.04</v>
      </c>
      <c r="D4420" t="str">
        <f ca="1"/>
        <v>Acct  6 - Platinum</v>
      </c>
    </row>
    <row r="4421" spans="1:4" x14ac:dyDescent="0.25">
      <c r="A4421" t="str">
        <f ca="1"/>
        <v>Phone</v>
      </c>
      <c r="B4421" s="8">
        <f ca="1"/>
        <v>46604</v>
      </c>
      <c r="C4421" s="107">
        <f ca="1"/>
        <v>-728.04</v>
      </c>
      <c r="D4421" t="str">
        <f ca="1"/>
        <v>Acct  6 - Platinum</v>
      </c>
    </row>
    <row r="4422" spans="1:4" x14ac:dyDescent="0.25">
      <c r="A4422" t="str">
        <f ca="1"/>
        <v>Sony</v>
      </c>
      <c r="B4422" s="8">
        <f ca="1"/>
        <v>46607</v>
      </c>
      <c r="C4422" s="107">
        <f ca="1"/>
        <v>-728.04</v>
      </c>
      <c r="D4422" t="str">
        <f ca="1"/>
        <v>Acct  6 - Platinum</v>
      </c>
    </row>
    <row r="4423" spans="1:4" x14ac:dyDescent="0.25">
      <c r="A4423" t="str">
        <f ca="1"/>
        <v>Phone Insurance</v>
      </c>
      <c r="B4423" s="8">
        <f ca="1"/>
        <v>46607</v>
      </c>
      <c r="C4423" s="107">
        <f ca="1"/>
        <v>-728.04</v>
      </c>
      <c r="D4423" t="str">
        <f ca="1"/>
        <v>Acct  6 - Platinum</v>
      </c>
    </row>
    <row r="4424" spans="1:4" x14ac:dyDescent="0.25">
      <c r="A4424" t="str">
        <f ca="1"/>
        <v>Amazon</v>
      </c>
      <c r="B4424" s="8">
        <f ca="1"/>
        <v>46608</v>
      </c>
      <c r="C4424" s="107">
        <f ca="1"/>
        <v>-728.04</v>
      </c>
      <c r="D4424" t="str">
        <f ca="1"/>
        <v>Acct  6 - Platinum</v>
      </c>
    </row>
    <row r="4425" spans="1:4" x14ac:dyDescent="0.25">
      <c r="A4425" t="str">
        <f ca="1"/>
        <v>Viso Go</v>
      </c>
      <c r="B4425" s="8">
        <f ca="1"/>
        <v>46610</v>
      </c>
      <c r="C4425" s="107">
        <f ca="1"/>
        <v>-728.04</v>
      </c>
      <c r="D4425" t="str">
        <f ca="1"/>
        <v>Acct  6 - Platinum</v>
      </c>
    </row>
    <row r="4426" spans="1:4" x14ac:dyDescent="0.25">
      <c r="A4426" t="str">
        <f ca="1"/>
        <v>Paycheck</v>
      </c>
      <c r="B4426" s="8">
        <f ca="1"/>
        <v>46612</v>
      </c>
      <c r="C4426" s="107">
        <f ca="1"/>
        <v>-728.04</v>
      </c>
      <c r="D4426" t="str">
        <f ca="1"/>
        <v>Acct  6 - Platinum</v>
      </c>
    </row>
    <row r="4427" spans="1:4" x14ac:dyDescent="0.25">
      <c r="A4427" t="str">
        <f ca="1"/>
        <v>Ameritas</v>
      </c>
      <c r="B4427" s="8">
        <f ca="1"/>
        <v>46612</v>
      </c>
      <c r="C4427" s="107">
        <f ca="1"/>
        <v>-728.04</v>
      </c>
      <c r="D4427" t="str">
        <f ca="1"/>
        <v>Acct  6 - Platinum</v>
      </c>
    </row>
    <row r="4428" spans="1:4" x14ac:dyDescent="0.25">
      <c r="A4428" t="str">
        <f ca="1"/>
        <v>Groceries</v>
      </c>
      <c r="B4428" s="8">
        <f ca="1"/>
        <v>46613</v>
      </c>
      <c r="C4428" s="107">
        <f ca="1"/>
        <v>-728.04</v>
      </c>
      <c r="D4428" t="str">
        <f ca="1"/>
        <v>Acct  6 - Platinum</v>
      </c>
    </row>
    <row r="4429" spans="1:4" x14ac:dyDescent="0.25">
      <c r="A4429" t="str">
        <f ca="1"/>
        <v>Food &amp; Drinks</v>
      </c>
      <c r="B4429" s="8">
        <f ca="1"/>
        <v>46613</v>
      </c>
      <c r="C4429" s="107">
        <f ca="1"/>
        <v>-728.04</v>
      </c>
      <c r="D4429" t="str">
        <f ca="1"/>
        <v>Acct  6 - Platinum</v>
      </c>
    </row>
    <row r="4430" spans="1:4" x14ac:dyDescent="0.25">
      <c r="A4430" t="str">
        <f ca="1"/>
        <v>Motorcycle</v>
      </c>
      <c r="B4430" s="8">
        <f ca="1"/>
        <v>46615</v>
      </c>
      <c r="C4430" s="107">
        <f ca="1"/>
        <v>-728.04</v>
      </c>
      <c r="D4430" t="str">
        <f ca="1"/>
        <v>Acct  6 - Platinum</v>
      </c>
    </row>
    <row r="4431" spans="1:4" x14ac:dyDescent="0.25">
      <c r="A4431" t="str">
        <f ca="1"/>
        <v>Netflix</v>
      </c>
      <c r="B4431" s="8">
        <f ca="1"/>
        <v>46619</v>
      </c>
      <c r="C4431" s="107">
        <f ca="1"/>
        <v>-728.04</v>
      </c>
      <c r="D4431" t="str">
        <f ca="1"/>
        <v>Acct  6 - Platinum</v>
      </c>
    </row>
    <row r="4432" spans="1:4" x14ac:dyDescent="0.25">
      <c r="A4432" t="str">
        <f ca="1"/>
        <v>Renters</v>
      </c>
      <c r="B4432" s="8">
        <f ca="1"/>
        <v>46620</v>
      </c>
      <c r="C4432" s="107">
        <f ca="1"/>
        <v>-728.04</v>
      </c>
      <c r="D4432" t="str">
        <f ca="1"/>
        <v>Acct  6 - Platinum</v>
      </c>
    </row>
    <row r="4433" spans="1:4" x14ac:dyDescent="0.25">
      <c r="A4433" t="str">
        <f ca="1"/>
        <v>Cese Transfer</v>
      </c>
      <c r="B4433" s="8">
        <f ca="1"/>
        <v>46624</v>
      </c>
      <c r="C4433" s="107">
        <f ca="1"/>
        <v>-728.04</v>
      </c>
      <c r="D4433" t="str">
        <f ca="1"/>
        <v>Acct  6 - Platinum</v>
      </c>
    </row>
    <row r="4434" spans="1:4" x14ac:dyDescent="0.25">
      <c r="A4434" t="str">
        <f ca="1"/>
        <v>Internet</v>
      </c>
      <c r="B4434" s="8">
        <f ca="1"/>
        <v>46625</v>
      </c>
      <c r="C4434" s="107">
        <f ca="1"/>
        <v>-728.04</v>
      </c>
      <c r="D4434" t="str">
        <f ca="1"/>
        <v>Acct  6 - Platinum</v>
      </c>
    </row>
    <row r="4435" spans="1:4" x14ac:dyDescent="0.25">
      <c r="A4435" t="str">
        <f ca="1"/>
        <v>Windsurf</v>
      </c>
      <c r="B4435" s="8">
        <f ca="1"/>
        <v>46625</v>
      </c>
      <c r="C4435" s="107">
        <f ca="1"/>
        <v>-728.04</v>
      </c>
      <c r="D4435" t="str">
        <f ca="1"/>
        <v>Acct  6 - Platinum</v>
      </c>
    </row>
    <row r="4436" spans="1:4" x14ac:dyDescent="0.25">
      <c r="A4436" t="str">
        <f ca="1"/>
        <v>Paycheck</v>
      </c>
      <c r="B4436" s="8">
        <f ca="1"/>
        <v>46626</v>
      </c>
      <c r="C4436" s="107">
        <f ca="1"/>
        <v>-728.04</v>
      </c>
      <c r="D4436" t="str">
        <f ca="1"/>
        <v>Acct  6 - Platinum</v>
      </c>
    </row>
    <row r="4437" spans="1:4" x14ac:dyDescent="0.25">
      <c r="A4437" t="str">
        <f ca="1"/>
        <v>Ameritas</v>
      </c>
      <c r="B4437" s="8">
        <f ca="1"/>
        <v>46626</v>
      </c>
      <c r="C4437" s="107">
        <f ca="1"/>
        <v>-728.04</v>
      </c>
      <c r="D4437" t="str">
        <f ca="1"/>
        <v>Acct  6 - Platinum</v>
      </c>
    </row>
    <row r="4438" spans="1:4" x14ac:dyDescent="0.25">
      <c r="A4438" t="str">
        <f ca="1"/>
        <v>Tidal</v>
      </c>
      <c r="B4438" s="8">
        <f ca="1"/>
        <v>46626</v>
      </c>
      <c r="C4438" s="107">
        <f ca="1"/>
        <v>-728.04</v>
      </c>
      <c r="D4438" t="str">
        <f ca="1"/>
        <v>Acct  6 - Platinum</v>
      </c>
    </row>
    <row r="4439" spans="1:4" x14ac:dyDescent="0.25">
      <c r="A4439" t="str">
        <f ca="1"/>
        <v>Costco Citi</v>
      </c>
      <c r="B4439" s="8">
        <f ca="1"/>
        <v>46627</v>
      </c>
      <c r="C4439" s="107">
        <f ca="1"/>
        <v>-728.04</v>
      </c>
      <c r="D4439" t="str">
        <f ca="1"/>
        <v>Acct  6 - Platinum</v>
      </c>
    </row>
    <row r="4440" spans="1:4" x14ac:dyDescent="0.25">
      <c r="A4440" t="str">
        <f ca="1"/>
        <v>Kulo Transfer</v>
      </c>
      <c r="B4440" s="8">
        <f ca="1"/>
        <v>46627</v>
      </c>
      <c r="C4440" s="107">
        <f ca="1"/>
        <v>-728.04</v>
      </c>
      <c r="D4440" t="str">
        <f ca="1"/>
        <v>Acct  6 - Platinum</v>
      </c>
    </row>
    <row r="4441" spans="1:4" x14ac:dyDescent="0.25">
      <c r="A4441" t="str">
        <f ca="1"/>
        <v>Kulo SDGE</v>
      </c>
      <c r="B4441" s="8">
        <f ca="1"/>
        <v>46627</v>
      </c>
      <c r="C4441" s="107">
        <f ca="1"/>
        <v>-728.04</v>
      </c>
      <c r="D4441" t="str">
        <f ca="1"/>
        <v>Acct  6 - Platinum</v>
      </c>
    </row>
    <row r="4442" spans="1:4" x14ac:dyDescent="0.25">
      <c r="A4442" t="str">
        <f ca="1"/>
        <v>Groceries</v>
      </c>
      <c r="B4442" s="8">
        <f ca="1"/>
        <v>46627</v>
      </c>
      <c r="C4442" s="107">
        <f ca="1"/>
        <v>-728.04</v>
      </c>
      <c r="D4442" t="str">
        <f ca="1"/>
        <v>Acct  6 - Platinum</v>
      </c>
    </row>
    <row r="4443" spans="1:4" x14ac:dyDescent="0.25">
      <c r="A4443" t="str">
        <f ca="1"/>
        <v>Food &amp; Drinks</v>
      </c>
      <c r="B4443" s="8">
        <f ca="1"/>
        <v>46627</v>
      </c>
      <c r="C4443" s="107">
        <f ca="1"/>
        <v>-728.04</v>
      </c>
      <c r="D4443" t="str">
        <f ca="1"/>
        <v>Acct  6 - Platinum</v>
      </c>
    </row>
    <row r="4444" spans="1:4" x14ac:dyDescent="0.25">
      <c r="A4444" t="str">
        <f ca="1"/>
        <v>SDGE</v>
      </c>
      <c r="B4444" s="8">
        <f ca="1"/>
        <v>46627</v>
      </c>
      <c r="C4444" s="107">
        <f ca="1"/>
        <v>-728.04</v>
      </c>
      <c r="D4444" t="str">
        <f ca="1"/>
        <v>Acct  6 - Platinum</v>
      </c>
    </row>
    <row r="4445" spans="1:4" x14ac:dyDescent="0.25">
      <c r="A4445" t="str">
        <f ca="1"/>
        <v>Prime Ad-Free</v>
      </c>
      <c r="B4445" s="8">
        <f ca="1"/>
        <v>46627</v>
      </c>
      <c r="C4445" s="107">
        <f ca="1"/>
        <v>-728.04</v>
      </c>
      <c r="D4445" t="str">
        <f ca="1"/>
        <v>Acct  6 - Platinum</v>
      </c>
    </row>
    <row r="4446" spans="1:4" x14ac:dyDescent="0.25">
      <c r="A4446" t="str">
        <f ca="1"/>
        <v>Disability</v>
      </c>
      <c r="B4446" s="8">
        <f ca="1"/>
        <v>46631</v>
      </c>
      <c r="C4446" s="107">
        <f ca="1"/>
        <v>-728.04</v>
      </c>
      <c r="D4446" t="str">
        <f ca="1"/>
        <v>Acct  6 - Platinum</v>
      </c>
    </row>
    <row r="4447" spans="1:4" x14ac:dyDescent="0.25">
      <c r="A4447" t="str">
        <f ca="1"/>
        <v>Kulo Rent</v>
      </c>
      <c r="B4447" s="8">
        <f ca="1"/>
        <v>46631</v>
      </c>
      <c r="C4447" s="107">
        <f ca="1"/>
        <v>-728.04</v>
      </c>
      <c r="D4447" t="str">
        <f ca="1"/>
        <v>Acct  6 - Platinum</v>
      </c>
    </row>
    <row r="4448" spans="1:4" x14ac:dyDescent="0.25">
      <c r="A4448" t="str">
        <f ca="1"/>
        <v>Rent</v>
      </c>
      <c r="B4448" s="8">
        <f ca="1"/>
        <v>46631</v>
      </c>
      <c r="C4448" s="107">
        <f ca="1"/>
        <v>-728.04</v>
      </c>
      <c r="D4448" t="str">
        <f ca="1"/>
        <v>Acct  6 - Platinum</v>
      </c>
    </row>
    <row r="4449" spans="1:4" x14ac:dyDescent="0.25">
      <c r="A4449" t="str">
        <f ca="1"/>
        <v>Visa Platinum</v>
      </c>
      <c r="B4449" s="8">
        <f ca="1"/>
        <v>46633</v>
      </c>
      <c r="C4449" s="107">
        <f ca="1"/>
        <v>-417.03999999999996</v>
      </c>
      <c r="D4449" t="str">
        <f ca="1"/>
        <v>Acct  6 - Platinum</v>
      </c>
    </row>
    <row r="4450" spans="1:4" x14ac:dyDescent="0.25">
      <c r="A4450" t="str">
        <f ca="1"/>
        <v>Kulo Internet</v>
      </c>
      <c r="B4450" s="8">
        <f ca="1"/>
        <v>46635</v>
      </c>
      <c r="C4450" s="107">
        <f ca="1"/>
        <v>-417.03999999999996</v>
      </c>
      <c r="D4450" t="str">
        <f ca="1"/>
        <v>Acct  6 - Platinum</v>
      </c>
    </row>
    <row r="4451" spans="1:4" x14ac:dyDescent="0.25">
      <c r="A4451" t="str">
        <f ca="1"/>
        <v>Cese Phone</v>
      </c>
      <c r="B4451" s="8">
        <f ca="1"/>
        <v>46635</v>
      </c>
      <c r="C4451" s="107">
        <f ca="1"/>
        <v>-417.03999999999996</v>
      </c>
      <c r="D4451" t="str">
        <f ca="1"/>
        <v>Acct  6 - Platinum</v>
      </c>
    </row>
    <row r="4452" spans="1:4" x14ac:dyDescent="0.25">
      <c r="A4452" t="str">
        <f ca="1"/>
        <v>Phone</v>
      </c>
      <c r="B4452" s="8">
        <f ca="1"/>
        <v>46635</v>
      </c>
      <c r="C4452" s="107">
        <f ca="1"/>
        <v>-417.03999999999996</v>
      </c>
      <c r="D4452" t="str">
        <f ca="1"/>
        <v>Acct  6 - Platinum</v>
      </c>
    </row>
    <row r="4453" spans="1:4" x14ac:dyDescent="0.25">
      <c r="A4453" t="str">
        <f ca="1"/>
        <v>Sony</v>
      </c>
      <c r="B4453" s="8">
        <f ca="1"/>
        <v>46638</v>
      </c>
      <c r="C4453" s="107">
        <f ca="1"/>
        <v>-417.03999999999996</v>
      </c>
      <c r="D4453" t="str">
        <f ca="1"/>
        <v>Acct  6 - Platinum</v>
      </c>
    </row>
    <row r="4454" spans="1:4" x14ac:dyDescent="0.25">
      <c r="A4454" t="str">
        <f ca="1"/>
        <v>Phone Insurance</v>
      </c>
      <c r="B4454" s="8">
        <f ca="1"/>
        <v>46638</v>
      </c>
      <c r="C4454" s="107">
        <f ca="1"/>
        <v>-417.03999999999996</v>
      </c>
      <c r="D4454" t="str">
        <f ca="1"/>
        <v>Acct  6 - Platinum</v>
      </c>
    </row>
    <row r="4455" spans="1:4" x14ac:dyDescent="0.25">
      <c r="A4455" t="str">
        <f ca="1"/>
        <v>Amazon</v>
      </c>
      <c r="B4455" s="8">
        <f ca="1"/>
        <v>46639</v>
      </c>
      <c r="C4455" s="107">
        <f ca="1"/>
        <v>-417.03999999999996</v>
      </c>
      <c r="D4455" t="str">
        <f ca="1"/>
        <v>Acct  6 - Platinum</v>
      </c>
    </row>
    <row r="4456" spans="1:4" x14ac:dyDescent="0.25">
      <c r="A4456" t="str">
        <f ca="1"/>
        <v>Paycheck</v>
      </c>
      <c r="B4456" s="8">
        <f ca="1"/>
        <v>46640</v>
      </c>
      <c r="C4456" s="107">
        <f ca="1"/>
        <v>-417.03999999999996</v>
      </c>
      <c r="D4456" t="str">
        <f ca="1"/>
        <v>Acct  6 - Platinum</v>
      </c>
    </row>
    <row r="4457" spans="1:4" x14ac:dyDescent="0.25">
      <c r="A4457" t="str">
        <f ca="1"/>
        <v>Ameritas</v>
      </c>
      <c r="B4457" s="8">
        <f ca="1"/>
        <v>46640</v>
      </c>
      <c r="C4457" s="107">
        <f ca="1"/>
        <v>-417.03999999999996</v>
      </c>
      <c r="D4457" t="str">
        <f ca="1"/>
        <v>Acct  6 - Platinum</v>
      </c>
    </row>
    <row r="4458" spans="1:4" x14ac:dyDescent="0.25">
      <c r="A4458" t="str">
        <f ca="1"/>
        <v>Viso Go</v>
      </c>
      <c r="B4458" s="8">
        <f ca="1"/>
        <v>46641</v>
      </c>
      <c r="C4458" s="107">
        <f ca="1"/>
        <v>-417.03999999999996</v>
      </c>
      <c r="D4458" t="str">
        <f ca="1"/>
        <v>Acct  6 - Platinum</v>
      </c>
    </row>
    <row r="4459" spans="1:4" x14ac:dyDescent="0.25">
      <c r="A4459" t="str">
        <f ca="1"/>
        <v>Groceries</v>
      </c>
      <c r="B4459" s="8">
        <f ca="1"/>
        <v>46641</v>
      </c>
      <c r="C4459" s="107">
        <f ca="1"/>
        <v>-417.03999999999996</v>
      </c>
      <c r="D4459" t="str">
        <f ca="1"/>
        <v>Acct  6 - Platinum</v>
      </c>
    </row>
    <row r="4460" spans="1:4" x14ac:dyDescent="0.25">
      <c r="A4460" t="str">
        <f ca="1"/>
        <v>Food &amp; Drinks</v>
      </c>
      <c r="B4460" s="8">
        <f ca="1"/>
        <v>46641</v>
      </c>
      <c r="C4460" s="107">
        <f ca="1"/>
        <v>-417.03999999999996</v>
      </c>
      <c r="D4460" t="str">
        <f ca="1"/>
        <v>Acct  6 - Platinum</v>
      </c>
    </row>
    <row r="4461" spans="1:4" x14ac:dyDescent="0.25">
      <c r="A4461" t="str">
        <f ca="1"/>
        <v>Motorcycle</v>
      </c>
      <c r="B4461" s="8">
        <f ca="1"/>
        <v>46646</v>
      </c>
      <c r="C4461" s="107">
        <f ca="1"/>
        <v>-417.03999999999996</v>
      </c>
      <c r="D4461" t="str">
        <f ca="1"/>
        <v>Acct  6 - Platinum</v>
      </c>
    </row>
    <row r="4462" spans="1:4" x14ac:dyDescent="0.25">
      <c r="A4462" t="str">
        <f ca="1"/>
        <v>Netflix</v>
      </c>
      <c r="B4462" s="8">
        <f ca="1"/>
        <v>46650</v>
      </c>
      <c r="C4462" s="107">
        <f ca="1"/>
        <v>-417.03999999999996</v>
      </c>
      <c r="D4462" t="str">
        <f ca="1"/>
        <v>Acct  6 - Platinum</v>
      </c>
    </row>
    <row r="4463" spans="1:4" x14ac:dyDescent="0.25">
      <c r="A4463" t="str">
        <f ca="1"/>
        <v>Renters</v>
      </c>
      <c r="B4463" s="8">
        <f ca="1"/>
        <v>46651</v>
      </c>
      <c r="C4463" s="107">
        <f ca="1"/>
        <v>-417.03999999999996</v>
      </c>
      <c r="D4463" t="str">
        <f ca="1"/>
        <v>Acct  6 - Platinum</v>
      </c>
    </row>
    <row r="4464" spans="1:4" x14ac:dyDescent="0.25">
      <c r="A4464" t="str">
        <f ca="1"/>
        <v>Paycheck</v>
      </c>
      <c r="B4464" s="8">
        <f ca="1"/>
        <v>46654</v>
      </c>
      <c r="C4464" s="107">
        <f ca="1"/>
        <v>-417.03999999999996</v>
      </c>
      <c r="D4464" t="str">
        <f ca="1"/>
        <v>Acct  6 - Platinum</v>
      </c>
    </row>
    <row r="4465" spans="1:4" x14ac:dyDescent="0.25">
      <c r="A4465" t="str">
        <f ca="1"/>
        <v>Ameritas</v>
      </c>
      <c r="B4465" s="8">
        <f ca="1"/>
        <v>46654</v>
      </c>
      <c r="C4465" s="107">
        <f ca="1"/>
        <v>-417.03999999999996</v>
      </c>
      <c r="D4465" t="str">
        <f ca="1"/>
        <v>Acct  6 - Platinum</v>
      </c>
    </row>
    <row r="4466" spans="1:4" x14ac:dyDescent="0.25">
      <c r="A4466" t="str">
        <f ca="1"/>
        <v>Cese Transfer</v>
      </c>
      <c r="B4466" s="8">
        <f ca="1"/>
        <v>46655</v>
      </c>
      <c r="C4466" s="107">
        <f ca="1"/>
        <v>-417.03999999999996</v>
      </c>
      <c r="D4466" t="str">
        <f ca="1"/>
        <v>Acct  6 - Platinum</v>
      </c>
    </row>
    <row r="4467" spans="1:4" x14ac:dyDescent="0.25">
      <c r="A4467" t="str">
        <f ca="1"/>
        <v>Groceries</v>
      </c>
      <c r="B4467" s="8">
        <f ca="1"/>
        <v>46655</v>
      </c>
      <c r="C4467" s="107">
        <f ca="1"/>
        <v>-417.03999999999996</v>
      </c>
      <c r="D4467" t="str">
        <f ca="1"/>
        <v>Acct  6 - Platinum</v>
      </c>
    </row>
    <row r="4468" spans="1:4" x14ac:dyDescent="0.25">
      <c r="A4468" t="str">
        <f ca="1"/>
        <v>Food &amp; Drinks</v>
      </c>
      <c r="B4468" s="8">
        <f ca="1"/>
        <v>46655</v>
      </c>
      <c r="C4468" s="107">
        <f ca="1"/>
        <v>-417.03999999999996</v>
      </c>
      <c r="D4468" t="str">
        <f ca="1"/>
        <v>Acct  6 - Platinum</v>
      </c>
    </row>
    <row r="4469" spans="1:4" x14ac:dyDescent="0.25">
      <c r="A4469" t="str">
        <f ca="1"/>
        <v>Internet</v>
      </c>
      <c r="B4469" s="8">
        <f ca="1"/>
        <v>46656</v>
      </c>
      <c r="C4469" s="107">
        <f ca="1"/>
        <v>-417.03999999999996</v>
      </c>
      <c r="D4469" t="str">
        <f ca="1"/>
        <v>Acct  6 - Platinum</v>
      </c>
    </row>
    <row r="4470" spans="1:4" x14ac:dyDescent="0.25">
      <c r="A4470" t="str">
        <f ca="1"/>
        <v>Windsurf</v>
      </c>
      <c r="B4470" s="8">
        <f ca="1"/>
        <v>46656</v>
      </c>
      <c r="C4470" s="107">
        <f ca="1"/>
        <v>-417.03999999999996</v>
      </c>
      <c r="D4470" t="str">
        <f ca="1"/>
        <v>Acct  6 - Platinum</v>
      </c>
    </row>
    <row r="4471" spans="1:4" x14ac:dyDescent="0.25">
      <c r="A4471" t="str">
        <f ca="1"/>
        <v>Tidal</v>
      </c>
      <c r="B4471" s="8">
        <f ca="1"/>
        <v>46657</v>
      </c>
      <c r="C4471" s="107">
        <f ca="1"/>
        <v>-417.03999999999996</v>
      </c>
      <c r="D4471" t="str">
        <f ca="1"/>
        <v>Acct  6 - Platinum</v>
      </c>
    </row>
    <row r="4472" spans="1:4" x14ac:dyDescent="0.25">
      <c r="A4472" t="str">
        <f ca="1"/>
        <v>Costco Citi</v>
      </c>
      <c r="B4472" s="8">
        <f ca="1"/>
        <v>46658</v>
      </c>
      <c r="C4472" s="107">
        <f ca="1"/>
        <v>-417.03999999999996</v>
      </c>
      <c r="D4472" t="str">
        <f ca="1"/>
        <v>Acct  6 - Platinum</v>
      </c>
    </row>
    <row r="4473" spans="1:4" x14ac:dyDescent="0.25">
      <c r="A4473" t="str">
        <f ca="1"/>
        <v>Kulo Transfer</v>
      </c>
      <c r="B4473" s="8">
        <f ca="1"/>
        <v>46658</v>
      </c>
      <c r="C4473" s="107">
        <f ca="1"/>
        <v>-417.03999999999996</v>
      </c>
      <c r="D4473" t="str">
        <f ca="1"/>
        <v>Acct  6 - Platinum</v>
      </c>
    </row>
    <row r="4474" spans="1:4" x14ac:dyDescent="0.25">
      <c r="A4474" t="str">
        <f ca="1"/>
        <v>Kulo SDGE</v>
      </c>
      <c r="B4474" s="8">
        <f ca="1"/>
        <v>46658</v>
      </c>
      <c r="C4474" s="107">
        <f ca="1"/>
        <v>-417.03999999999996</v>
      </c>
      <c r="D4474" t="str">
        <f ca="1"/>
        <v>Acct  6 - Platinum</v>
      </c>
    </row>
    <row r="4475" spans="1:4" x14ac:dyDescent="0.25">
      <c r="A4475" t="str">
        <f ca="1"/>
        <v>SDGE</v>
      </c>
      <c r="B4475" s="8">
        <f ca="1"/>
        <v>46658</v>
      </c>
      <c r="C4475" s="107">
        <f ca="1"/>
        <v>-417.03999999999996</v>
      </c>
      <c r="D4475" t="str">
        <f ca="1"/>
        <v>Acct  6 - Platinum</v>
      </c>
    </row>
    <row r="4476" spans="1:4" x14ac:dyDescent="0.25">
      <c r="A4476" t="str">
        <f ca="1"/>
        <v>Prime Ad-Free</v>
      </c>
      <c r="B4476" s="8">
        <f ca="1"/>
        <v>46658</v>
      </c>
      <c r="C4476" s="107">
        <f ca="1"/>
        <v>-417.03999999999996</v>
      </c>
      <c r="D4476" t="str">
        <f ca="1"/>
        <v>Acct  6 - Platinum</v>
      </c>
    </row>
    <row r="4477" spans="1:4" x14ac:dyDescent="0.25">
      <c r="A4477" t="str">
        <f ca="1"/>
        <v>Disability</v>
      </c>
      <c r="B4477" s="8">
        <f ca="1"/>
        <v>46661</v>
      </c>
      <c r="C4477" s="107">
        <f ca="1"/>
        <v>-417.03999999999996</v>
      </c>
      <c r="D4477" t="str">
        <f ca="1"/>
        <v>Acct  6 - Platinum</v>
      </c>
    </row>
    <row r="4478" spans="1:4" x14ac:dyDescent="0.25">
      <c r="A4478" t="str">
        <f ca="1"/>
        <v>Kulo Rent</v>
      </c>
      <c r="B4478" s="8">
        <f ca="1"/>
        <v>46661</v>
      </c>
      <c r="C4478" s="107">
        <f ca="1"/>
        <v>-417.03999999999996</v>
      </c>
      <c r="D4478" t="str">
        <f ca="1"/>
        <v>Acct  6 - Platinum</v>
      </c>
    </row>
    <row r="4479" spans="1:4" x14ac:dyDescent="0.25">
      <c r="A4479" t="str">
        <f ca="1"/>
        <v>Rent</v>
      </c>
      <c r="B4479" s="8">
        <f ca="1"/>
        <v>46661</v>
      </c>
      <c r="C4479" s="107">
        <f ca="1"/>
        <v>-417.03999999999996</v>
      </c>
      <c r="D4479" t="str">
        <f ca="1"/>
        <v>Acct  6 - Platinum</v>
      </c>
    </row>
    <row r="4480" spans="1:4" x14ac:dyDescent="0.25">
      <c r="A4480" t="str">
        <f ca="1"/>
        <v>Visa Platinum</v>
      </c>
      <c r="B4480" s="8">
        <f ca="1"/>
        <v>46663</v>
      </c>
      <c r="C4480" s="107">
        <f ca="1"/>
        <v>-106.03999999999996</v>
      </c>
      <c r="D4480" t="str">
        <f ca="1"/>
        <v>Acct  6 - Platinum</v>
      </c>
    </row>
    <row r="4481" spans="1:4" x14ac:dyDescent="0.25">
      <c r="A4481" t="str">
        <f ca="1"/>
        <v>Kulo Internet</v>
      </c>
      <c r="B4481" s="8">
        <f ca="1"/>
        <v>46665</v>
      </c>
      <c r="C4481" s="107">
        <f ca="1"/>
        <v>-106.03999999999996</v>
      </c>
      <c r="D4481" t="str">
        <f ca="1"/>
        <v>Acct  6 - Platinum</v>
      </c>
    </row>
    <row r="4482" spans="1:4" x14ac:dyDescent="0.25">
      <c r="A4482" t="str">
        <f ca="1"/>
        <v>Cese Phone</v>
      </c>
      <c r="B4482" s="8">
        <f ca="1"/>
        <v>46665</v>
      </c>
      <c r="C4482" s="107">
        <f ca="1"/>
        <v>-106.03999999999996</v>
      </c>
      <c r="D4482" t="str">
        <f ca="1"/>
        <v>Acct  6 - Platinum</v>
      </c>
    </row>
    <row r="4483" spans="1:4" x14ac:dyDescent="0.25">
      <c r="A4483" t="str">
        <f ca="1"/>
        <v>Phone</v>
      </c>
      <c r="B4483" s="8">
        <f ca="1"/>
        <v>46665</v>
      </c>
      <c r="C4483" s="107">
        <f ca="1"/>
        <v>-106.03999999999996</v>
      </c>
      <c r="D4483" t="str">
        <f ca="1"/>
        <v>Acct  6 - Platinum</v>
      </c>
    </row>
    <row r="4484" spans="1:4" x14ac:dyDescent="0.25">
      <c r="A4484" t="str">
        <f ca="1"/>
        <v>Paycheck</v>
      </c>
      <c r="B4484" s="8">
        <f ca="1"/>
        <v>46668</v>
      </c>
      <c r="C4484" s="107">
        <f ca="1"/>
        <v>-106.03999999999996</v>
      </c>
      <c r="D4484" t="str">
        <f ca="1"/>
        <v>Acct  6 - Platinum</v>
      </c>
    </row>
    <row r="4485" spans="1:4" x14ac:dyDescent="0.25">
      <c r="A4485" t="str">
        <f ca="1"/>
        <v>Ameritas</v>
      </c>
      <c r="B4485" s="8">
        <f ca="1"/>
        <v>46668</v>
      </c>
      <c r="C4485" s="107">
        <f ca="1"/>
        <v>-106.03999999999996</v>
      </c>
      <c r="D4485" t="str">
        <f ca="1"/>
        <v>Acct  6 - Platinum</v>
      </c>
    </row>
    <row r="4486" spans="1:4" x14ac:dyDescent="0.25">
      <c r="A4486" t="str">
        <f ca="1"/>
        <v>Sony</v>
      </c>
      <c r="B4486" s="8">
        <f ca="1"/>
        <v>46668</v>
      </c>
      <c r="C4486" s="107">
        <f ca="1"/>
        <v>-106.03999999999996</v>
      </c>
      <c r="D4486" t="str">
        <f ca="1"/>
        <v>Acct  6 - Platinum</v>
      </c>
    </row>
    <row r="4487" spans="1:4" x14ac:dyDescent="0.25">
      <c r="A4487" t="str">
        <f ca="1"/>
        <v>Phone Insurance</v>
      </c>
      <c r="B4487" s="8">
        <f ca="1"/>
        <v>46668</v>
      </c>
      <c r="C4487" s="107">
        <f ca="1"/>
        <v>-106.03999999999996</v>
      </c>
      <c r="D4487" t="str">
        <f ca="1"/>
        <v>Acct  6 - Platinum</v>
      </c>
    </row>
    <row r="4488" spans="1:4" x14ac:dyDescent="0.25">
      <c r="A4488" t="str">
        <f ca="1"/>
        <v>Groceries</v>
      </c>
      <c r="B4488" s="8">
        <f ca="1"/>
        <v>46669</v>
      </c>
      <c r="C4488" s="107">
        <f ca="1"/>
        <v>-106.03999999999996</v>
      </c>
      <c r="D4488" t="str">
        <f ca="1"/>
        <v>Acct  6 - Platinum</v>
      </c>
    </row>
    <row r="4489" spans="1:4" x14ac:dyDescent="0.25">
      <c r="A4489" t="str">
        <f ca="1"/>
        <v>Food &amp; Drinks</v>
      </c>
      <c r="B4489" s="8">
        <f ca="1"/>
        <v>46669</v>
      </c>
      <c r="C4489" s="107">
        <f ca="1"/>
        <v>-106.03999999999996</v>
      </c>
      <c r="D4489" t="str">
        <f ca="1"/>
        <v>Acct  6 - Platinum</v>
      </c>
    </row>
    <row r="4490" spans="1:4" x14ac:dyDescent="0.25">
      <c r="A4490" t="str">
        <f ca="1"/>
        <v>Amazon</v>
      </c>
      <c r="B4490" s="8">
        <f ca="1"/>
        <v>46669</v>
      </c>
      <c r="C4490" s="107">
        <f ca="1"/>
        <v>-106.03999999999996</v>
      </c>
      <c r="D4490" t="str">
        <f ca="1"/>
        <v>Acct  6 - Platinum</v>
      </c>
    </row>
    <row r="4491" spans="1:4" x14ac:dyDescent="0.25">
      <c r="A4491" t="str">
        <f ca="1"/>
        <v>Viso Go</v>
      </c>
      <c r="B4491" s="8">
        <f ca="1"/>
        <v>46671</v>
      </c>
      <c r="C4491" s="107">
        <f ca="1"/>
        <v>-106.03999999999996</v>
      </c>
      <c r="D4491" t="str">
        <f ca="1"/>
        <v>Acct  6 - Platinum</v>
      </c>
    </row>
    <row r="4492" spans="1:4" x14ac:dyDescent="0.25">
      <c r="A4492" t="str">
        <f ca="1"/>
        <v>Motorcycle</v>
      </c>
      <c r="B4492" s="8">
        <f ca="1"/>
        <v>46676</v>
      </c>
      <c r="C4492" s="107">
        <f ca="1"/>
        <v>-106.03999999999996</v>
      </c>
      <c r="D4492" t="str">
        <f ca="1"/>
        <v>Acct  6 - Platinum</v>
      </c>
    </row>
    <row r="4493" spans="1:4" x14ac:dyDescent="0.25">
      <c r="A4493" t="str">
        <f ca="1"/>
        <v>Netflix</v>
      </c>
      <c r="B4493" s="8">
        <f ca="1"/>
        <v>46680</v>
      </c>
      <c r="C4493" s="107">
        <f ca="1"/>
        <v>-106.03999999999996</v>
      </c>
      <c r="D4493" t="str">
        <f ca="1"/>
        <v>Acct  6 - Platinum</v>
      </c>
    </row>
    <row r="4494" spans="1:4" x14ac:dyDescent="0.25">
      <c r="A4494" t="str">
        <f ca="1"/>
        <v>Renters</v>
      </c>
      <c r="B4494" s="8">
        <f ca="1"/>
        <v>46681</v>
      </c>
      <c r="C4494" s="107">
        <f ca="1"/>
        <v>-106.03999999999996</v>
      </c>
      <c r="D4494" t="str">
        <f ca="1"/>
        <v>Acct  6 - Platinum</v>
      </c>
    </row>
    <row r="4495" spans="1:4" x14ac:dyDescent="0.25">
      <c r="A4495" t="str">
        <f ca="1"/>
        <v>Paycheck</v>
      </c>
      <c r="B4495" s="8">
        <f ca="1"/>
        <v>46682</v>
      </c>
      <c r="C4495" s="107">
        <f ca="1"/>
        <v>-106.03999999999996</v>
      </c>
      <c r="D4495" t="str">
        <f ca="1"/>
        <v>Acct  6 - Platinum</v>
      </c>
    </row>
    <row r="4496" spans="1:4" x14ac:dyDescent="0.25">
      <c r="A4496" t="str">
        <f ca="1"/>
        <v>Ameritas</v>
      </c>
      <c r="B4496" s="8">
        <f ca="1"/>
        <v>46682</v>
      </c>
      <c r="C4496" s="107">
        <f ca="1"/>
        <v>-106.03999999999996</v>
      </c>
      <c r="D4496" t="str">
        <f ca="1"/>
        <v>Acct  6 - Platinum</v>
      </c>
    </row>
    <row r="4497" spans="1:4" x14ac:dyDescent="0.25">
      <c r="A4497" t="str">
        <f ca="1"/>
        <v>Groceries</v>
      </c>
      <c r="B4497" s="8">
        <f ca="1"/>
        <v>46683</v>
      </c>
      <c r="C4497" s="107">
        <f ca="1"/>
        <v>-106.03999999999996</v>
      </c>
      <c r="D4497" t="str">
        <f ca="1"/>
        <v>Acct  6 - Platinum</v>
      </c>
    </row>
    <row r="4498" spans="1:4" x14ac:dyDescent="0.25">
      <c r="A4498" t="str">
        <f ca="1"/>
        <v>Food &amp; Drinks</v>
      </c>
      <c r="B4498" s="8">
        <f ca="1"/>
        <v>46683</v>
      </c>
      <c r="C4498" s="107">
        <f ca="1"/>
        <v>-106.03999999999996</v>
      </c>
      <c r="D4498" t="str">
        <f ca="1"/>
        <v>Acct  6 - Platinum</v>
      </c>
    </row>
    <row r="4499" spans="1:4" x14ac:dyDescent="0.25">
      <c r="A4499" t="str">
        <f ca="1"/>
        <v>Cese Transfer</v>
      </c>
      <c r="B4499" s="8">
        <f ca="1"/>
        <v>46685</v>
      </c>
      <c r="C4499" s="107">
        <f ca="1"/>
        <v>-106.03999999999996</v>
      </c>
      <c r="D4499" t="str">
        <f ca="1"/>
        <v>Acct  6 - Platinum</v>
      </c>
    </row>
    <row r="4500" spans="1:4" x14ac:dyDescent="0.25">
      <c r="A4500" t="str">
        <f ca="1"/>
        <v>Internet</v>
      </c>
      <c r="B4500" s="8">
        <f ca="1"/>
        <v>46686</v>
      </c>
      <c r="C4500" s="107">
        <f ca="1"/>
        <v>-106.03999999999996</v>
      </c>
      <c r="D4500" t="str">
        <f ca="1"/>
        <v>Acct  6 - Platinum</v>
      </c>
    </row>
    <row r="4501" spans="1:4" x14ac:dyDescent="0.25">
      <c r="A4501" t="str">
        <f ca="1"/>
        <v>Windsurf</v>
      </c>
      <c r="B4501" s="8">
        <f ca="1"/>
        <v>46686</v>
      </c>
      <c r="C4501" s="107">
        <f ca="1"/>
        <v>-106.03999999999996</v>
      </c>
      <c r="D4501" t="str">
        <f ca="1"/>
        <v>Acct  6 - Platinum</v>
      </c>
    </row>
    <row r="4502" spans="1:4" x14ac:dyDescent="0.25">
      <c r="A4502" t="str">
        <f ca="1"/>
        <v>Tidal</v>
      </c>
      <c r="B4502" s="8">
        <f ca="1"/>
        <v>46687</v>
      </c>
      <c r="C4502" s="107">
        <f ca="1"/>
        <v>-106.03999999999996</v>
      </c>
      <c r="D4502" t="str">
        <f ca="1"/>
        <v>Acct  6 - Platinum</v>
      </c>
    </row>
    <row r="4503" spans="1:4" x14ac:dyDescent="0.25">
      <c r="A4503" t="str">
        <f ca="1"/>
        <v>Costco Citi</v>
      </c>
      <c r="B4503" s="8">
        <f ca="1"/>
        <v>46688</v>
      </c>
      <c r="C4503" s="107">
        <f ca="1"/>
        <v>-106.03999999999996</v>
      </c>
      <c r="D4503" t="str">
        <f ca="1"/>
        <v>Acct  6 - Platinum</v>
      </c>
    </row>
    <row r="4504" spans="1:4" x14ac:dyDescent="0.25">
      <c r="A4504" t="str">
        <f ca="1"/>
        <v>Kulo Transfer</v>
      </c>
      <c r="B4504" s="8">
        <f ca="1"/>
        <v>46688</v>
      </c>
      <c r="C4504" s="107">
        <f ca="1"/>
        <v>-106.03999999999996</v>
      </c>
      <c r="D4504" t="str">
        <f ca="1"/>
        <v>Acct  6 - Platinum</v>
      </c>
    </row>
    <row r="4505" spans="1:4" x14ac:dyDescent="0.25">
      <c r="A4505" t="str">
        <f ca="1"/>
        <v>Kulo SDGE</v>
      </c>
      <c r="B4505" s="8">
        <f ca="1"/>
        <v>46688</v>
      </c>
      <c r="C4505" s="107">
        <f ca="1"/>
        <v>-106.03999999999996</v>
      </c>
      <c r="D4505" t="str">
        <f ca="1"/>
        <v>Acct  6 - Platinum</v>
      </c>
    </row>
    <row r="4506" spans="1:4" x14ac:dyDescent="0.25">
      <c r="A4506" t="str">
        <f ca="1"/>
        <v>SDGE</v>
      </c>
      <c r="B4506" s="8">
        <f ca="1"/>
        <v>46688</v>
      </c>
      <c r="C4506" s="107">
        <f ca="1"/>
        <v>-106.03999999999996</v>
      </c>
      <c r="D4506" t="str">
        <f ca="1"/>
        <v>Acct  6 - Platinum</v>
      </c>
    </row>
    <row r="4507" spans="1:4" x14ac:dyDescent="0.25">
      <c r="A4507" t="str">
        <f ca="1"/>
        <v>Prime Ad-Free</v>
      </c>
      <c r="B4507" s="8">
        <f ca="1"/>
        <v>46688</v>
      </c>
      <c r="C4507" s="107">
        <f ca="1"/>
        <v>-106.03999999999996</v>
      </c>
      <c r="D4507" t="str">
        <f ca="1"/>
        <v>Acct  6 - Platinum</v>
      </c>
    </row>
    <row r="4508" spans="1:4" x14ac:dyDescent="0.25">
      <c r="A4508" t="str">
        <f ca="1"/>
        <v>Disability</v>
      </c>
      <c r="B4508" s="8">
        <f ca="1"/>
        <v>46692</v>
      </c>
      <c r="C4508" s="107">
        <f ca="1"/>
        <v>-106.03999999999996</v>
      </c>
      <c r="D4508" t="str">
        <f ca="1"/>
        <v>Acct  6 - Platinum</v>
      </c>
    </row>
    <row r="4509" spans="1:4" x14ac:dyDescent="0.25">
      <c r="A4509" t="str">
        <f ca="1"/>
        <v>Kulo Rent</v>
      </c>
      <c r="B4509" s="8">
        <f ca="1"/>
        <v>46692</v>
      </c>
      <c r="C4509" s="107">
        <f ca="1"/>
        <v>-106.03999999999996</v>
      </c>
      <c r="D4509" t="str">
        <f ca="1"/>
        <v>Acct  6 - Platinum</v>
      </c>
    </row>
    <row r="4510" spans="1:4" x14ac:dyDescent="0.25">
      <c r="A4510" t="str">
        <f ca="1"/>
        <v>Rent</v>
      </c>
      <c r="B4510" s="8">
        <f ca="1"/>
        <v>46692</v>
      </c>
      <c r="C4510" s="107">
        <f ca="1"/>
        <v>-106.03999999999996</v>
      </c>
      <c r="D4510" t="str">
        <f ca="1"/>
        <v>Acct  6 - Platinum</v>
      </c>
    </row>
    <row r="4511" spans="1:4" x14ac:dyDescent="0.25">
      <c r="A4511" t="str">
        <f ca="1"/>
        <v>Visa Platinum</v>
      </c>
      <c r="B4511" s="8">
        <f ca="1"/>
        <v>46694</v>
      </c>
      <c r="C4511" s="107">
        <f ca="1"/>
        <v>204.96000000000004</v>
      </c>
      <c r="D4511" t="str">
        <f ca="1"/>
        <v>Acct  6 - Platinum</v>
      </c>
    </row>
    <row r="4512" spans="1:4" x14ac:dyDescent="0.25">
      <c r="A4512" t="str">
        <f ca="1"/>
        <v>Paycheck</v>
      </c>
      <c r="B4512" s="8">
        <f ca="1"/>
        <v>46696</v>
      </c>
      <c r="C4512" s="107">
        <f ca="1"/>
        <v>204.96000000000004</v>
      </c>
      <c r="D4512" t="str">
        <f ca="1"/>
        <v>Acct  6 - Platinum</v>
      </c>
    </row>
    <row r="4513" spans="1:4" x14ac:dyDescent="0.25">
      <c r="A4513" t="str">
        <f ca="1"/>
        <v>Ameritas</v>
      </c>
      <c r="B4513" s="8">
        <f ca="1"/>
        <v>46696</v>
      </c>
      <c r="C4513" s="107">
        <f ca="1"/>
        <v>204.96000000000004</v>
      </c>
      <c r="D4513" t="str">
        <f ca="1"/>
        <v>Acct  6 - Platinum</v>
      </c>
    </row>
    <row r="4514" spans="1:4" x14ac:dyDescent="0.25">
      <c r="A4514" t="str">
        <f ca="1"/>
        <v>Kulo Internet</v>
      </c>
      <c r="B4514" s="8">
        <f ca="1"/>
        <v>46696</v>
      </c>
      <c r="C4514" s="107">
        <f ca="1"/>
        <v>204.96000000000004</v>
      </c>
      <c r="D4514" t="str">
        <f ca="1"/>
        <v>Acct  6 - Platinum</v>
      </c>
    </row>
    <row r="4515" spans="1:4" x14ac:dyDescent="0.25">
      <c r="A4515" t="str">
        <f ca="1"/>
        <v>Cese Phone</v>
      </c>
      <c r="B4515" s="8">
        <f ca="1"/>
        <v>46696</v>
      </c>
      <c r="C4515" s="107">
        <f ca="1"/>
        <v>204.96000000000004</v>
      </c>
      <c r="D4515" t="str">
        <f ca="1"/>
        <v>Acct  6 - Platinum</v>
      </c>
    </row>
    <row r="4516" spans="1:4" x14ac:dyDescent="0.25">
      <c r="A4516" t="str">
        <f ca="1"/>
        <v>Phone</v>
      </c>
      <c r="B4516" s="8">
        <f ca="1"/>
        <v>46696</v>
      </c>
      <c r="C4516" s="107">
        <f ca="1"/>
        <v>204.96000000000004</v>
      </c>
      <c r="D4516" t="str">
        <f ca="1"/>
        <v>Acct  6 - Platinum</v>
      </c>
    </row>
    <row r="4517" spans="1:4" x14ac:dyDescent="0.25">
      <c r="A4517" t="str">
        <f ca="1"/>
        <v>Groceries</v>
      </c>
      <c r="B4517" s="8">
        <f ca="1"/>
        <v>46697</v>
      </c>
      <c r="C4517" s="107">
        <f ca="1"/>
        <v>204.96000000000004</v>
      </c>
      <c r="D4517" t="str">
        <f ca="1"/>
        <v>Acct  6 - Platinum</v>
      </c>
    </row>
    <row r="4518" spans="1:4" x14ac:dyDescent="0.25">
      <c r="A4518" t="str">
        <f ca="1"/>
        <v>Food &amp; Drinks</v>
      </c>
      <c r="B4518" s="8">
        <f ca="1"/>
        <v>46697</v>
      </c>
      <c r="C4518" s="107">
        <f ca="1"/>
        <v>204.96000000000004</v>
      </c>
      <c r="D4518" t="str">
        <f ca="1"/>
        <v>Acct  6 - Platinum</v>
      </c>
    </row>
    <row r="4519" spans="1:4" x14ac:dyDescent="0.25">
      <c r="A4519" t="str">
        <f ca="1"/>
        <v>Sony</v>
      </c>
      <c r="B4519" s="8">
        <f ca="1"/>
        <v>46699</v>
      </c>
      <c r="C4519" s="107">
        <f ca="1"/>
        <v>204.96000000000004</v>
      </c>
      <c r="D4519" t="str">
        <f ca="1"/>
        <v>Acct  6 - Platinum</v>
      </c>
    </row>
    <row r="4520" spans="1:4" x14ac:dyDescent="0.25">
      <c r="A4520" t="str">
        <f ca="1"/>
        <v>Bike Insurance</v>
      </c>
      <c r="B4520" s="8">
        <f ca="1"/>
        <v>46699</v>
      </c>
      <c r="C4520" s="107">
        <f ca="1"/>
        <v>204.96000000000004</v>
      </c>
      <c r="D4520" t="str">
        <f ca="1"/>
        <v>Acct  6 - Platinum</v>
      </c>
    </row>
    <row r="4521" spans="1:4" x14ac:dyDescent="0.25">
      <c r="A4521" t="str">
        <f ca="1"/>
        <v>Phone Insurance</v>
      </c>
      <c r="B4521" s="8">
        <f ca="1"/>
        <v>46699</v>
      </c>
      <c r="C4521" s="107">
        <f ca="1"/>
        <v>204.96000000000004</v>
      </c>
      <c r="D4521" t="str">
        <f ca="1"/>
        <v>Acct  6 - Platinum</v>
      </c>
    </row>
    <row r="4522" spans="1:4" x14ac:dyDescent="0.25">
      <c r="A4522" t="str">
        <f ca="1"/>
        <v>Amazon</v>
      </c>
      <c r="B4522" s="8">
        <f ca="1"/>
        <v>46700</v>
      </c>
      <c r="C4522" s="107">
        <f ca="1"/>
        <v>204.96000000000004</v>
      </c>
      <c r="D4522" t="str">
        <f ca="1"/>
        <v>Acct  6 - Platinum</v>
      </c>
    </row>
    <row r="4523" spans="1:4" x14ac:dyDescent="0.25">
      <c r="A4523" t="str">
        <f ca="1"/>
        <v>Viso Go</v>
      </c>
      <c r="B4523" s="8">
        <f ca="1"/>
        <v>46702</v>
      </c>
      <c r="C4523" s="107">
        <f ca="1"/>
        <v>204.96000000000004</v>
      </c>
      <c r="D4523" t="str">
        <f ca="1"/>
        <v>Acct  6 - Platinum</v>
      </c>
    </row>
    <row r="4524" spans="1:4" x14ac:dyDescent="0.25">
      <c r="A4524" t="str">
        <f ca="1"/>
        <v>Motorcycle</v>
      </c>
      <c r="B4524" s="8">
        <f ca="1"/>
        <v>46707</v>
      </c>
      <c r="C4524" s="107">
        <f ca="1"/>
        <v>204.96000000000004</v>
      </c>
      <c r="D4524" t="str">
        <f ca="1"/>
        <v>Acct  6 - Platinum</v>
      </c>
    </row>
    <row r="4525" spans="1:4" x14ac:dyDescent="0.25">
      <c r="A4525" t="str">
        <f ca="1"/>
        <v>Paycheck</v>
      </c>
      <c r="B4525" s="8">
        <f ca="1"/>
        <v>46710</v>
      </c>
      <c r="C4525" s="107">
        <f ca="1"/>
        <v>204.96000000000004</v>
      </c>
      <c r="D4525" t="str">
        <f ca="1"/>
        <v>Acct  6 - Platinum</v>
      </c>
    </row>
    <row r="4526" spans="1:4" x14ac:dyDescent="0.25">
      <c r="A4526" t="str">
        <f ca="1"/>
        <v>Ameritas</v>
      </c>
      <c r="B4526" s="8">
        <f ca="1"/>
        <v>46710</v>
      </c>
      <c r="C4526" s="107">
        <f ca="1"/>
        <v>204.96000000000004</v>
      </c>
      <c r="D4526" t="str">
        <f ca="1"/>
        <v>Acct  6 - Platinum</v>
      </c>
    </row>
    <row r="4527" spans="1:4" x14ac:dyDescent="0.25">
      <c r="A4527" t="str">
        <f ca="1"/>
        <v>Groceries</v>
      </c>
      <c r="B4527" s="8">
        <f ca="1"/>
        <v>46711</v>
      </c>
      <c r="C4527" s="107">
        <f ca="1"/>
        <v>204.96000000000004</v>
      </c>
      <c r="D4527" t="str">
        <f ca="1"/>
        <v>Acct  6 - Platinum</v>
      </c>
    </row>
    <row r="4528" spans="1:4" x14ac:dyDescent="0.25">
      <c r="A4528" t="str">
        <f ca="1"/>
        <v>Food &amp; Drinks</v>
      </c>
      <c r="B4528" s="8">
        <f ca="1"/>
        <v>46711</v>
      </c>
      <c r="C4528" s="107">
        <f ca="1"/>
        <v>204.96000000000004</v>
      </c>
      <c r="D4528" t="str">
        <f ca="1"/>
        <v>Acct  6 - Platinum</v>
      </c>
    </row>
    <row r="4529" spans="1:4" x14ac:dyDescent="0.25">
      <c r="A4529" t="str">
        <f ca="1"/>
        <v>Netflix</v>
      </c>
      <c r="B4529" s="8">
        <f ca="1"/>
        <v>46711</v>
      </c>
      <c r="C4529" s="107">
        <f ca="1"/>
        <v>204.96000000000004</v>
      </c>
      <c r="D4529" t="str">
        <f ca="1"/>
        <v>Acct  6 - Platinum</v>
      </c>
    </row>
    <row r="4530" spans="1:4" x14ac:dyDescent="0.25">
      <c r="A4530" t="str">
        <f ca="1"/>
        <v>Renters</v>
      </c>
      <c r="B4530" s="8">
        <f ca="1"/>
        <v>46712</v>
      </c>
      <c r="C4530" s="107">
        <f ca="1"/>
        <v>204.96000000000004</v>
      </c>
      <c r="D4530" t="str">
        <f ca="1"/>
        <v>Acct  6 - Platinum</v>
      </c>
    </row>
    <row r="4531" spans="1:4" x14ac:dyDescent="0.25">
      <c r="A4531" t="str">
        <f ca="1"/>
        <v>Cese Transfer</v>
      </c>
      <c r="B4531" s="8">
        <f ca="1"/>
        <v>46716</v>
      </c>
      <c r="C4531" s="107">
        <f ca="1"/>
        <v>204.96000000000004</v>
      </c>
      <c r="D4531" t="str">
        <f ca="1"/>
        <v>Acct  6 - Platinum</v>
      </c>
    </row>
    <row r="4532" spans="1:4" x14ac:dyDescent="0.25">
      <c r="A4532" t="str">
        <f ca="1"/>
        <v>Internet</v>
      </c>
      <c r="B4532" s="8">
        <f ca="1"/>
        <v>46717</v>
      </c>
      <c r="C4532" s="107">
        <f ca="1"/>
        <v>204.96000000000004</v>
      </c>
      <c r="D4532" t="str">
        <f ca="1"/>
        <v>Acct  6 - Platinum</v>
      </c>
    </row>
    <row r="4533" spans="1:4" x14ac:dyDescent="0.25">
      <c r="A4533" t="str">
        <f ca="1"/>
        <v>Windsurf</v>
      </c>
      <c r="B4533" s="8">
        <f ca="1"/>
        <v>46717</v>
      </c>
      <c r="C4533" s="107">
        <f ca="1"/>
        <v>204.96000000000004</v>
      </c>
      <c r="D4533" t="str">
        <f ca="1"/>
        <v>Acct  6 - Platinum</v>
      </c>
    </row>
    <row r="4534" spans="1:4" x14ac:dyDescent="0.25">
      <c r="A4534" t="str">
        <f ca="1"/>
        <v>Tidal</v>
      </c>
      <c r="B4534" s="8">
        <f ca="1"/>
        <v>46718</v>
      </c>
      <c r="C4534" s="107">
        <f ca="1"/>
        <v>204.96000000000004</v>
      </c>
      <c r="D4534" t="str">
        <f ca="1"/>
        <v>Acct  6 - Platinum</v>
      </c>
    </row>
    <row r="4535" spans="1:4" x14ac:dyDescent="0.25">
      <c r="A4535" t="str">
        <f ca="1"/>
        <v>Costco Citi</v>
      </c>
      <c r="B4535" s="8">
        <f ca="1"/>
        <v>46719</v>
      </c>
      <c r="C4535" s="107">
        <f ca="1"/>
        <v>204.96000000000004</v>
      </c>
      <c r="D4535" t="str">
        <f ca="1"/>
        <v>Acct  6 - Platinum</v>
      </c>
    </row>
    <row r="4536" spans="1:4" x14ac:dyDescent="0.25">
      <c r="A4536" t="str">
        <f ca="1"/>
        <v>Kulo Transfer</v>
      </c>
      <c r="B4536" s="8">
        <f ca="1"/>
        <v>46719</v>
      </c>
      <c r="C4536" s="107">
        <f ca="1"/>
        <v>204.96000000000004</v>
      </c>
      <c r="D4536" t="str">
        <f ca="1"/>
        <v>Acct  6 - Platinum</v>
      </c>
    </row>
    <row r="4537" spans="1:4" x14ac:dyDescent="0.25">
      <c r="A4537" t="str">
        <f ca="1"/>
        <v>Kulo SDGE</v>
      </c>
      <c r="B4537" s="8">
        <f ca="1"/>
        <v>46719</v>
      </c>
      <c r="C4537" s="107">
        <f ca="1"/>
        <v>204.96000000000004</v>
      </c>
      <c r="D4537" t="str">
        <f ca="1"/>
        <v>Acct  6 - Platinum</v>
      </c>
    </row>
    <row r="4538" spans="1:4" x14ac:dyDescent="0.25">
      <c r="A4538" t="str">
        <f ca="1"/>
        <v>SDGE</v>
      </c>
      <c r="B4538" s="8">
        <f ca="1"/>
        <v>46719</v>
      </c>
      <c r="C4538" s="107">
        <f ca="1"/>
        <v>204.96000000000004</v>
      </c>
      <c r="D4538" t="str">
        <f ca="1"/>
        <v>Acct  6 - Platinum</v>
      </c>
    </row>
    <row r="4539" spans="1:4" x14ac:dyDescent="0.25">
      <c r="A4539" t="str">
        <f ca="1"/>
        <v>Prime Ad-Free</v>
      </c>
      <c r="B4539" s="8">
        <f ca="1"/>
        <v>46719</v>
      </c>
      <c r="C4539" s="107">
        <f ca="1"/>
        <v>204.96000000000004</v>
      </c>
      <c r="D4539" t="str">
        <f ca="1"/>
        <v>Acct  6 - Platinum</v>
      </c>
    </row>
    <row r="4540" spans="1:4" x14ac:dyDescent="0.25">
      <c r="A4540" t="str">
        <f ca="1"/>
        <v>Disability</v>
      </c>
      <c r="B4540" s="8">
        <f ca="1"/>
        <v>46722</v>
      </c>
      <c r="C4540" s="107">
        <f ca="1"/>
        <v>204.96000000000004</v>
      </c>
      <c r="D4540" t="str">
        <f ca="1"/>
        <v>Acct  6 - Platinum</v>
      </c>
    </row>
    <row r="4541" spans="1:4" x14ac:dyDescent="0.25">
      <c r="A4541" t="str">
        <f ca="1"/>
        <v>Kulo Rent</v>
      </c>
      <c r="B4541" s="8">
        <f ca="1"/>
        <v>46722</v>
      </c>
      <c r="C4541" s="107">
        <f ca="1"/>
        <v>204.96000000000004</v>
      </c>
      <c r="D4541" t="str">
        <f ca="1"/>
        <v>Acct  6 - Platinum</v>
      </c>
    </row>
    <row r="4542" spans="1:4" x14ac:dyDescent="0.25">
      <c r="A4542" t="str">
        <f ca="1"/>
        <v>Rent</v>
      </c>
      <c r="B4542" s="8">
        <f ca="1"/>
        <v>46722</v>
      </c>
      <c r="C4542" s="107">
        <f ca="1"/>
        <v>204.96000000000004</v>
      </c>
      <c r="D4542" t="str">
        <f ca="1"/>
        <v>Acct  6 - Platinum</v>
      </c>
    </row>
    <row r="4543" spans="1:4" x14ac:dyDescent="0.25">
      <c r="A4543" t="str">
        <f ca="1"/>
        <v>Paycheck</v>
      </c>
      <c r="B4543" s="8">
        <f ca="1"/>
        <v>46724</v>
      </c>
      <c r="C4543" s="107">
        <f ca="1"/>
        <v>204.96000000000004</v>
      </c>
      <c r="D4543" t="str">
        <f ca="1"/>
        <v>Acct  6 - Platinum</v>
      </c>
    </row>
    <row r="4544" spans="1:4" x14ac:dyDescent="0.25">
      <c r="A4544" t="str">
        <f ca="1"/>
        <v>Ameritas</v>
      </c>
      <c r="B4544" s="8">
        <f ca="1"/>
        <v>46724</v>
      </c>
      <c r="C4544" s="107">
        <f ca="1"/>
        <v>204.96000000000004</v>
      </c>
      <c r="D4544" t="str">
        <f ca="1"/>
        <v>Acct  6 - Platinum</v>
      </c>
    </row>
    <row r="4545" spans="1:4" x14ac:dyDescent="0.25">
      <c r="A4545" t="str">
        <f ca="1"/>
        <v>Visa Platinum</v>
      </c>
      <c r="B4545" s="8">
        <f ca="1"/>
        <v>46724</v>
      </c>
      <c r="C4545" s="107">
        <f ca="1"/>
        <v>515.96</v>
      </c>
      <c r="D4545" t="str">
        <f ca="1"/>
        <v>Acct  6 - Platinum</v>
      </c>
    </row>
    <row r="4546" spans="1:4" x14ac:dyDescent="0.25">
      <c r="A4546" t="str">
        <f ca="1"/>
        <v>Groceries</v>
      </c>
      <c r="B4546" s="8">
        <f ca="1"/>
        <v>46725</v>
      </c>
      <c r="C4546" s="107">
        <f ca="1"/>
        <v>515.96</v>
      </c>
      <c r="D4546" t="str">
        <f ca="1"/>
        <v>Acct  6 - Platinum</v>
      </c>
    </row>
    <row r="4547" spans="1:4" x14ac:dyDescent="0.25">
      <c r="A4547" t="str">
        <f ca="1"/>
        <v>Food &amp; Drinks</v>
      </c>
      <c r="B4547" s="8">
        <f ca="1"/>
        <v>46725</v>
      </c>
      <c r="C4547" s="107">
        <f ca="1"/>
        <v>515.96</v>
      </c>
      <c r="D4547" t="str">
        <f ca="1"/>
        <v>Acct  6 - Platinum</v>
      </c>
    </row>
    <row r="4548" spans="1:4" x14ac:dyDescent="0.25">
      <c r="A4548" t="str">
        <f ca="1"/>
        <v>Kulo Internet</v>
      </c>
      <c r="B4548" s="8">
        <f ca="1"/>
        <v>46726</v>
      </c>
      <c r="C4548" s="107">
        <f ca="1"/>
        <v>515.96</v>
      </c>
      <c r="D4548" t="str">
        <f ca="1"/>
        <v>Acct  6 - Platinum</v>
      </c>
    </row>
    <row r="4549" spans="1:4" x14ac:dyDescent="0.25">
      <c r="A4549" t="str">
        <f ca="1"/>
        <v>Cese Phone</v>
      </c>
      <c r="B4549" s="8">
        <f ca="1"/>
        <v>46726</v>
      </c>
      <c r="C4549" s="107">
        <f ca="1"/>
        <v>515.96</v>
      </c>
      <c r="D4549" t="str">
        <f ca="1"/>
        <v>Acct  6 - Platinum</v>
      </c>
    </row>
    <row r="4550" spans="1:4" x14ac:dyDescent="0.25">
      <c r="A4550" t="str">
        <f ca="1"/>
        <v>Phone</v>
      </c>
      <c r="B4550" s="8">
        <f ca="1"/>
        <v>46726</v>
      </c>
      <c r="C4550" s="107">
        <f ca="1"/>
        <v>515.96</v>
      </c>
      <c r="D4550" t="str">
        <f ca="1"/>
        <v>Acct  6 - Platinum</v>
      </c>
    </row>
    <row r="4551" spans="1:4" x14ac:dyDescent="0.25">
      <c r="A4551" t="str">
        <f ca="1"/>
        <v>Sony</v>
      </c>
      <c r="B4551" s="8">
        <f ca="1"/>
        <v>46729</v>
      </c>
      <c r="C4551" s="107">
        <f ca="1"/>
        <v>515.96</v>
      </c>
      <c r="D4551" t="str">
        <f ca="1"/>
        <v>Acct  6 - Platinum</v>
      </c>
    </row>
    <row r="4552" spans="1:4" x14ac:dyDescent="0.25">
      <c r="A4552" t="str">
        <f ca="1"/>
        <v>Phone Insurance</v>
      </c>
      <c r="B4552" s="8">
        <f ca="1"/>
        <v>46729</v>
      </c>
      <c r="C4552" s="107">
        <f ca="1"/>
        <v>515.96</v>
      </c>
      <c r="D4552" t="str">
        <f ca="1"/>
        <v>Acct  6 - Platinum</v>
      </c>
    </row>
    <row r="4553" spans="1:4" x14ac:dyDescent="0.25">
      <c r="A4553" t="str">
        <f ca="1"/>
        <v>Amazon</v>
      </c>
      <c r="B4553" s="8">
        <f ca="1"/>
        <v>46730</v>
      </c>
      <c r="C4553" s="107">
        <f ca="1"/>
        <v>515.96</v>
      </c>
      <c r="D4553" t="str">
        <f ca="1"/>
        <v>Acct  6 - Platinum</v>
      </c>
    </row>
    <row r="4554" spans="1:4" x14ac:dyDescent="0.25">
      <c r="A4554" t="str">
        <f ca="1"/>
        <v>Viso Go</v>
      </c>
      <c r="B4554" s="8">
        <f ca="1"/>
        <v>46732</v>
      </c>
      <c r="C4554" s="107">
        <f ca="1"/>
        <v>515.96</v>
      </c>
      <c r="D4554" t="str">
        <f ca="1"/>
        <v>Acct  6 - Platinum</v>
      </c>
    </row>
    <row r="4555" spans="1:4" x14ac:dyDescent="0.25">
      <c r="A4555" t="str">
        <f ca="1"/>
        <v>Motorcycle</v>
      </c>
      <c r="B4555" s="8">
        <f ca="1"/>
        <v>46737</v>
      </c>
      <c r="C4555" s="107">
        <f ca="1"/>
        <v>515.96</v>
      </c>
      <c r="D4555" t="str">
        <f ca="1"/>
        <v>Acct  6 - Platinum</v>
      </c>
    </row>
    <row r="4556" spans="1:4" x14ac:dyDescent="0.25">
      <c r="A4556" t="str">
        <f ca="1"/>
        <v>Paycheck</v>
      </c>
      <c r="B4556" s="8">
        <f ca="1"/>
        <v>46738</v>
      </c>
      <c r="C4556" s="107">
        <f ca="1"/>
        <v>515.96</v>
      </c>
      <c r="D4556" t="str">
        <f ca="1"/>
        <v>Acct  6 - Platinum</v>
      </c>
    </row>
    <row r="4557" spans="1:4" x14ac:dyDescent="0.25">
      <c r="A4557" t="str">
        <f ca="1"/>
        <v>Ameritas</v>
      </c>
      <c r="B4557" s="8">
        <f ca="1"/>
        <v>46738</v>
      </c>
      <c r="C4557" s="107">
        <f ca="1"/>
        <v>515.96</v>
      </c>
      <c r="D4557" t="str">
        <f ca="1"/>
        <v>Acct  6 - Platinum</v>
      </c>
    </row>
    <row r="4558" spans="1:4" x14ac:dyDescent="0.25">
      <c r="A4558" t="str">
        <f ca="1"/>
        <v>Groceries</v>
      </c>
      <c r="B4558" s="8">
        <f ca="1"/>
        <v>46739</v>
      </c>
      <c r="C4558" s="107">
        <f ca="1"/>
        <v>515.96</v>
      </c>
      <c r="D4558" t="str">
        <f ca="1"/>
        <v>Acct  6 - Platinum</v>
      </c>
    </row>
    <row r="4559" spans="1:4" x14ac:dyDescent="0.25">
      <c r="A4559" t="str">
        <f ca="1"/>
        <v>Food &amp; Drinks</v>
      </c>
      <c r="B4559" s="8">
        <f ca="1"/>
        <v>46739</v>
      </c>
      <c r="C4559" s="107">
        <f ca="1"/>
        <v>515.96</v>
      </c>
      <c r="D4559" t="str">
        <f ca="1"/>
        <v>Acct  6 - Platinum</v>
      </c>
    </row>
    <row r="4560" spans="1:4" x14ac:dyDescent="0.25">
      <c r="A4560" t="str">
        <f ca="1"/>
        <v>Netflix</v>
      </c>
      <c r="B4560" s="8">
        <f ca="1"/>
        <v>46741</v>
      </c>
      <c r="C4560" s="107">
        <f ca="1"/>
        <v>515.96</v>
      </c>
      <c r="D4560" t="str">
        <f ca="1"/>
        <v>Acct  6 - Platinum</v>
      </c>
    </row>
    <row r="4561" spans="1:4" x14ac:dyDescent="0.25">
      <c r="A4561" t="str">
        <f ca="1"/>
        <v>Renters</v>
      </c>
      <c r="B4561" s="8">
        <f ca="1"/>
        <v>46742</v>
      </c>
      <c r="C4561" s="107">
        <f ca="1"/>
        <v>515.96</v>
      </c>
      <c r="D4561" t="str">
        <f ca="1"/>
        <v>Acct  6 - Platinum</v>
      </c>
    </row>
    <row r="4562" spans="1:4" x14ac:dyDescent="0.25">
      <c r="A4562" t="str">
        <f ca="1"/>
        <v>Sniffies</v>
      </c>
      <c r="B4562" s="8">
        <f ca="1"/>
        <v>46742</v>
      </c>
      <c r="C4562" s="107">
        <f ca="1"/>
        <v>515.96</v>
      </c>
      <c r="D4562" t="str">
        <f ca="1"/>
        <v>Acct  6 - Platinum</v>
      </c>
    </row>
    <row r="4563" spans="1:4" x14ac:dyDescent="0.25">
      <c r="A4563" t="str">
        <f ca="1"/>
        <v>Cese Transfer</v>
      </c>
      <c r="B4563" s="8">
        <f ca="1"/>
        <v>46746</v>
      </c>
      <c r="C4563" s="107">
        <f ca="1"/>
        <v>515.96</v>
      </c>
      <c r="D4563" t="str">
        <f ca="1"/>
        <v>Acct  6 - Platinum</v>
      </c>
    </row>
    <row r="4564" spans="1:4" x14ac:dyDescent="0.25">
      <c r="A4564" t="str">
        <f ca="1"/>
        <v>Internet</v>
      </c>
      <c r="B4564" s="8">
        <f ca="1"/>
        <v>46747</v>
      </c>
      <c r="C4564" s="107">
        <f ca="1"/>
        <v>515.96</v>
      </c>
      <c r="D4564" t="str">
        <f ca="1"/>
        <v>Acct  6 - Platinum</v>
      </c>
    </row>
    <row r="4565" spans="1:4" x14ac:dyDescent="0.25">
      <c r="A4565" t="str">
        <f ca="1"/>
        <v>Windsurf</v>
      </c>
      <c r="B4565" s="8">
        <f ca="1"/>
        <v>46747</v>
      </c>
      <c r="C4565" s="107">
        <f ca="1"/>
        <v>515.96</v>
      </c>
      <c r="D4565" t="str">
        <f ca="1"/>
        <v>Acct  6 - Platinum</v>
      </c>
    </row>
    <row r="4566" spans="1:4" x14ac:dyDescent="0.25">
      <c r="A4566" t="str">
        <f ca="1"/>
        <v>Tidal</v>
      </c>
      <c r="B4566" s="8">
        <f ca="1"/>
        <v>46748</v>
      </c>
      <c r="C4566" s="107">
        <f ca="1"/>
        <v>515.96</v>
      </c>
      <c r="D4566" t="str">
        <f ca="1"/>
        <v>Acct  6 - Platinum</v>
      </c>
    </row>
    <row r="4567" spans="1:4" x14ac:dyDescent="0.25">
      <c r="A4567" t="str">
        <f ca="1"/>
        <v>Costco Citi</v>
      </c>
      <c r="B4567" s="8">
        <f ca="1"/>
        <v>46749</v>
      </c>
      <c r="C4567" s="107">
        <f ca="1"/>
        <v>515.96</v>
      </c>
      <c r="D4567" t="str">
        <f ca="1"/>
        <v>Acct  6 - Platinum</v>
      </c>
    </row>
    <row r="4568" spans="1:4" x14ac:dyDescent="0.25">
      <c r="A4568" t="str">
        <f ca="1"/>
        <v>Kulo Transfer</v>
      </c>
      <c r="B4568" s="8">
        <f ca="1"/>
        <v>46749</v>
      </c>
      <c r="C4568" s="107">
        <f ca="1"/>
        <v>515.96</v>
      </c>
      <c r="D4568" t="str">
        <f ca="1"/>
        <v>Acct  6 - Platinum</v>
      </c>
    </row>
    <row r="4569" spans="1:4" x14ac:dyDescent="0.25">
      <c r="A4569" t="str">
        <f ca="1"/>
        <v>Kulo SDGE</v>
      </c>
      <c r="B4569" s="8">
        <f ca="1"/>
        <v>46749</v>
      </c>
      <c r="C4569" s="107">
        <f ca="1"/>
        <v>515.96</v>
      </c>
      <c r="D4569" t="str">
        <f ca="1"/>
        <v>Acct  6 - Platinum</v>
      </c>
    </row>
    <row r="4570" spans="1:4" x14ac:dyDescent="0.25">
      <c r="A4570" t="str">
        <f ca="1"/>
        <v>SDGE</v>
      </c>
      <c r="B4570" s="8">
        <f ca="1"/>
        <v>46749</v>
      </c>
      <c r="C4570" s="107">
        <f ca="1"/>
        <v>515.96</v>
      </c>
      <c r="D4570" t="str">
        <f ca="1"/>
        <v>Acct  6 - Platinum</v>
      </c>
    </row>
    <row r="4571" spans="1:4" x14ac:dyDescent="0.25">
      <c r="A4571" t="str">
        <f ca="1"/>
        <v>Prime Ad-Free</v>
      </c>
      <c r="B4571" s="8">
        <f ca="1"/>
        <v>46749</v>
      </c>
      <c r="C4571" s="107">
        <f ca="1"/>
        <v>515.96</v>
      </c>
      <c r="D4571" t="str">
        <f ca="1"/>
        <v>Acct  6 - Platinum</v>
      </c>
    </row>
    <row r="4572" spans="1:4" x14ac:dyDescent="0.25">
      <c r="A4572" t="str">
        <f ca="1"/>
        <v>Paycheck</v>
      </c>
      <c r="B4572" s="8">
        <f ca="1"/>
        <v>46752</v>
      </c>
      <c r="C4572" s="107">
        <f ca="1"/>
        <v>515.96</v>
      </c>
      <c r="D4572" t="str">
        <f ca="1"/>
        <v>Acct  6 - Platinum</v>
      </c>
    </row>
    <row r="4573" spans="1:4" x14ac:dyDescent="0.25">
      <c r="A4573" t="str">
        <f ca="1"/>
        <v>Ameritas</v>
      </c>
      <c r="B4573" s="8">
        <f ca="1"/>
        <v>46752</v>
      </c>
      <c r="C4573" s="107">
        <f ca="1"/>
        <v>515.96</v>
      </c>
      <c r="D4573" t="str">
        <f ca="1"/>
        <v>Acct  6 - Platinum</v>
      </c>
    </row>
    <row r="4574" spans="1:4" x14ac:dyDescent="0.25">
      <c r="A4574" t="str">
        <f ca="1"/>
        <v>Disability</v>
      </c>
      <c r="B4574" s="8">
        <f ca="1"/>
        <v>46753</v>
      </c>
      <c r="C4574" s="107">
        <f ca="1"/>
        <v>515.96</v>
      </c>
      <c r="D4574" t="str">
        <f ca="1"/>
        <v>Acct  6 - Platinum</v>
      </c>
    </row>
    <row r="4575" spans="1:4" x14ac:dyDescent="0.25">
      <c r="A4575" t="str">
        <f ca="1"/>
        <v>Kulo Rent</v>
      </c>
      <c r="B4575" s="8">
        <f ca="1"/>
        <v>46753</v>
      </c>
      <c r="C4575" s="107">
        <f ca="1"/>
        <v>515.96</v>
      </c>
      <c r="D4575" t="str">
        <f ca="1"/>
        <v>Acct  6 - Platinum</v>
      </c>
    </row>
    <row r="4576" spans="1:4" x14ac:dyDescent="0.25">
      <c r="A4576" t="str">
        <f ca="1"/>
        <v>Rent</v>
      </c>
      <c r="B4576" s="8">
        <f ca="1"/>
        <v>46753</v>
      </c>
      <c r="C4576" s="107">
        <f ca="1"/>
        <v>515.96</v>
      </c>
      <c r="D4576" t="str">
        <f ca="1"/>
        <v>Acct  6 - Platinum</v>
      </c>
    </row>
    <row r="4577" spans="1:4" x14ac:dyDescent="0.25">
      <c r="A4577" t="str">
        <f ca="1"/>
        <v>Groceries</v>
      </c>
      <c r="B4577" s="8">
        <f ca="1"/>
        <v>46753</v>
      </c>
      <c r="C4577" s="107">
        <f ca="1"/>
        <v>515.96</v>
      </c>
      <c r="D4577" t="str">
        <f ca="1"/>
        <v>Acct  6 - Platinum</v>
      </c>
    </row>
    <row r="4578" spans="1:4" x14ac:dyDescent="0.25">
      <c r="A4578" t="str">
        <f ca="1"/>
        <v>Food &amp; Drinks</v>
      </c>
      <c r="B4578" s="8">
        <f ca="1"/>
        <v>46753</v>
      </c>
      <c r="C4578" s="107">
        <f ca="1"/>
        <v>515.96</v>
      </c>
      <c r="D4578" t="str">
        <f ca="1"/>
        <v>Acct  6 - Platinum</v>
      </c>
    </row>
    <row r="4579" spans="1:4" x14ac:dyDescent="0.25">
      <c r="A4579" t="str">
        <f ca="1"/>
        <v>Visa Platinum</v>
      </c>
      <c r="B4579" s="8">
        <f ca="1"/>
        <v>46755</v>
      </c>
      <c r="C4579" s="107">
        <f ca="1"/>
        <v>826.96</v>
      </c>
      <c r="D4579" t="str">
        <f ca="1"/>
        <v>Acct  6 - Platinum</v>
      </c>
    </row>
    <row r="4580" spans="1:4" x14ac:dyDescent="0.25">
      <c r="A4580" t="str">
        <f ca="1"/>
        <v>Kulo Internet</v>
      </c>
      <c r="B4580" s="8">
        <f ca="1"/>
        <v>46757</v>
      </c>
      <c r="C4580" s="107">
        <f ca="1"/>
        <v>826.96</v>
      </c>
      <c r="D4580" t="str">
        <f ca="1"/>
        <v>Acct  6 - Platinum</v>
      </c>
    </row>
    <row r="4581" spans="1:4" x14ac:dyDescent="0.25">
      <c r="A4581" t="str">
        <f ca="1"/>
        <v>Cese Phone</v>
      </c>
      <c r="B4581" s="8">
        <f ca="1"/>
        <v>46757</v>
      </c>
      <c r="C4581" s="107">
        <f ca="1"/>
        <v>826.96</v>
      </c>
      <c r="D4581" t="str">
        <f ca="1"/>
        <v>Acct  6 - Platinum</v>
      </c>
    </row>
    <row r="4582" spans="1:4" x14ac:dyDescent="0.25">
      <c r="A4582" t="str">
        <f ca="1"/>
        <v>Phone</v>
      </c>
      <c r="B4582" s="8">
        <f ca="1"/>
        <v>46757</v>
      </c>
      <c r="C4582" s="107">
        <f ca="1"/>
        <v>826.96</v>
      </c>
      <c r="D4582" t="str">
        <f ca="1"/>
        <v>Acct  6 - Platinum</v>
      </c>
    </row>
    <row r="4583" spans="1:4" x14ac:dyDescent="0.25">
      <c r="A4583" t="str">
        <f ca="1"/>
        <v>Sony</v>
      </c>
      <c r="B4583" s="8">
        <f ca="1"/>
        <v>46760</v>
      </c>
      <c r="C4583" s="107">
        <f ca="1"/>
        <v>826.96</v>
      </c>
      <c r="D4583" t="str">
        <f ca="1"/>
        <v>Acct  6 - Platinum</v>
      </c>
    </row>
    <row r="4584" spans="1:4" x14ac:dyDescent="0.25">
      <c r="A4584" t="str">
        <f ca="1"/>
        <v>Phone Insurance</v>
      </c>
      <c r="B4584" s="8">
        <f ca="1"/>
        <v>46760</v>
      </c>
      <c r="C4584" s="107">
        <f ca="1"/>
        <v>826.96</v>
      </c>
      <c r="D4584" t="str">
        <f ca="1"/>
        <v>Acct  6 - Platinum</v>
      </c>
    </row>
    <row r="4585" spans="1:4" x14ac:dyDescent="0.25">
      <c r="A4585" t="str">
        <f ca="1"/>
        <v>Amazon</v>
      </c>
      <c r="B4585" s="8">
        <f ca="1"/>
        <v>46761</v>
      </c>
      <c r="C4585" s="107">
        <f ca="1"/>
        <v>826.96</v>
      </c>
      <c r="D4585" t="str">
        <f ca="1"/>
        <v>Acct  6 - Platinum</v>
      </c>
    </row>
    <row r="4586" spans="1:4" x14ac:dyDescent="0.25">
      <c r="A4586" t="str">
        <f ca="1"/>
        <v>Viso Go</v>
      </c>
      <c r="B4586" s="8">
        <f ca="1"/>
        <v>46763</v>
      </c>
      <c r="C4586" s="107">
        <f ca="1"/>
        <v>826.96</v>
      </c>
      <c r="D4586" t="str">
        <f ca="1"/>
        <v>Acct  6 - Platinum</v>
      </c>
    </row>
    <row r="4587" spans="1:4" x14ac:dyDescent="0.25">
      <c r="A4587" t="str">
        <f ca="1"/>
        <v>Paycheck</v>
      </c>
      <c r="B4587" s="8">
        <f ca="1"/>
        <v>46766</v>
      </c>
      <c r="C4587" s="107">
        <f ca="1"/>
        <v>826.96</v>
      </c>
      <c r="D4587" t="str">
        <f ca="1"/>
        <v>Acct  6 - Platinum</v>
      </c>
    </row>
    <row r="4588" spans="1:4" x14ac:dyDescent="0.25">
      <c r="A4588" t="str">
        <f ca="1"/>
        <v>Ameritas</v>
      </c>
      <c r="B4588" s="8">
        <f ca="1"/>
        <v>46766</v>
      </c>
      <c r="C4588" s="107">
        <f ca="1"/>
        <v>826.96</v>
      </c>
      <c r="D4588" t="str">
        <f ca="1"/>
        <v>Acct  6 - Platinum</v>
      </c>
    </row>
    <row r="4589" spans="1:4" x14ac:dyDescent="0.25">
      <c r="A4589" t="str">
        <f ca="1"/>
        <v>Groceries</v>
      </c>
      <c r="B4589" s="8">
        <f ca="1"/>
        <v>46767</v>
      </c>
      <c r="C4589" s="107">
        <f ca="1"/>
        <v>826.96</v>
      </c>
      <c r="D4589" t="str">
        <f ca="1"/>
        <v>Acct  6 - Platinum</v>
      </c>
    </row>
    <row r="4590" spans="1:4" x14ac:dyDescent="0.25">
      <c r="A4590" t="str">
        <f ca="1"/>
        <v>Food &amp; Drinks</v>
      </c>
      <c r="B4590" s="8">
        <f ca="1"/>
        <v>46767</v>
      </c>
      <c r="C4590" s="107">
        <f ca="1"/>
        <v>826.96</v>
      </c>
      <c r="D4590" t="str">
        <f ca="1"/>
        <v>Acct  6 - Platinum</v>
      </c>
    </row>
    <row r="4591" spans="1:4" x14ac:dyDescent="0.25">
      <c r="A4591" t="str">
        <f ca="1"/>
        <v>Motorcycle</v>
      </c>
      <c r="B4591" s="8">
        <f ca="1"/>
        <v>46768</v>
      </c>
      <c r="C4591" s="107">
        <f ca="1"/>
        <v>826.96</v>
      </c>
      <c r="D4591" t="str">
        <f ca="1"/>
        <v>Acct  6 - Platinum</v>
      </c>
    </row>
    <row r="4592" spans="1:4" x14ac:dyDescent="0.25">
      <c r="A4592" t="str">
        <f ca="1"/>
        <v>Netflix</v>
      </c>
      <c r="B4592" s="8">
        <f ca="1"/>
        <v>46772</v>
      </c>
      <c r="C4592" s="107">
        <f ca="1"/>
        <v>826.96</v>
      </c>
      <c r="D4592" t="str">
        <f ca="1"/>
        <v>Acct  6 - Platinum</v>
      </c>
    </row>
    <row r="4593" spans="1:4" x14ac:dyDescent="0.25">
      <c r="A4593" t="str">
        <f ca="1"/>
        <v>Renters</v>
      </c>
      <c r="B4593" s="8">
        <f ca="1"/>
        <v>46773</v>
      </c>
      <c r="C4593" s="107">
        <f ca="1"/>
        <v>826.96</v>
      </c>
      <c r="D4593" t="str">
        <f ca="1"/>
        <v>Acct  6 - Platinum</v>
      </c>
    </row>
    <row r="4594" spans="1:4" x14ac:dyDescent="0.25">
      <c r="A4594" t="str">
        <f ca="1"/>
        <v>Cese Transfer</v>
      </c>
      <c r="B4594" s="8">
        <f ca="1"/>
        <v>46777</v>
      </c>
      <c r="C4594" s="107">
        <f ca="1"/>
        <v>826.96</v>
      </c>
      <c r="D4594" t="str">
        <f ca="1"/>
        <v>Acct  6 - Platinum</v>
      </c>
    </row>
    <row r="4595" spans="1:4" x14ac:dyDescent="0.25">
      <c r="A4595" t="str">
        <f ca="1"/>
        <v>Internet</v>
      </c>
      <c r="B4595" s="8">
        <f ca="1"/>
        <v>46778</v>
      </c>
      <c r="C4595" s="107">
        <f ca="1"/>
        <v>826.96</v>
      </c>
      <c r="D4595" t="str">
        <f ca="1"/>
        <v>Acct  6 - Platinum</v>
      </c>
    </row>
    <row r="4596" spans="1:4" x14ac:dyDescent="0.25">
      <c r="A4596" t="str">
        <f ca="1"/>
        <v>Windsurf</v>
      </c>
      <c r="B4596" s="8">
        <f ca="1"/>
        <v>46778</v>
      </c>
      <c r="C4596" s="107">
        <f ca="1"/>
        <v>826.96</v>
      </c>
      <c r="D4596" t="str">
        <f ca="1"/>
        <v>Acct  6 - Platinum</v>
      </c>
    </row>
    <row r="4597" spans="1:4" x14ac:dyDescent="0.25">
      <c r="A4597" t="str">
        <f ca="1"/>
        <v>Tidal</v>
      </c>
      <c r="B4597" s="8">
        <f ca="1"/>
        <v>46779</v>
      </c>
      <c r="C4597" s="107">
        <f ca="1"/>
        <v>826.96</v>
      </c>
      <c r="D4597" t="str">
        <f ca="1"/>
        <v>Acct  6 - Platinum</v>
      </c>
    </row>
    <row r="4598" spans="1:4" x14ac:dyDescent="0.25">
      <c r="A4598" t="str">
        <f ca="1"/>
        <v>Paycheck</v>
      </c>
      <c r="B4598" s="8">
        <f ca="1"/>
        <v>46780</v>
      </c>
      <c r="C4598" s="107">
        <f ca="1"/>
        <v>826.96</v>
      </c>
      <c r="D4598" t="str">
        <f ca="1"/>
        <v>Acct  6 - Platinum</v>
      </c>
    </row>
    <row r="4599" spans="1:4" x14ac:dyDescent="0.25">
      <c r="A4599" t="str">
        <f ca="1"/>
        <v>Ameritas</v>
      </c>
      <c r="B4599" s="8">
        <f ca="1"/>
        <v>46780</v>
      </c>
      <c r="C4599" s="107">
        <f ca="1"/>
        <v>826.96</v>
      </c>
      <c r="D4599" t="str">
        <f ca="1"/>
        <v>Acct  6 - Platinum</v>
      </c>
    </row>
    <row r="4600" spans="1:4" x14ac:dyDescent="0.25">
      <c r="A4600" t="str">
        <f ca="1"/>
        <v>Costco Citi</v>
      </c>
      <c r="B4600" s="8">
        <f ca="1"/>
        <v>46780</v>
      </c>
      <c r="C4600" s="107">
        <f ca="1"/>
        <v>826.96</v>
      </c>
      <c r="D4600" t="str">
        <f ca="1"/>
        <v>Acct  6 - Platinum</v>
      </c>
    </row>
    <row r="4601" spans="1:4" x14ac:dyDescent="0.25">
      <c r="A4601" t="str">
        <f ca="1"/>
        <v>Kulo Transfer</v>
      </c>
      <c r="B4601" s="8">
        <f ca="1"/>
        <v>46780</v>
      </c>
      <c r="C4601" s="107">
        <f ca="1"/>
        <v>826.96</v>
      </c>
      <c r="D4601" t="str">
        <f ca="1"/>
        <v>Acct  6 - Platinum</v>
      </c>
    </row>
    <row r="4602" spans="1:4" x14ac:dyDescent="0.25">
      <c r="A4602" t="str">
        <f ca="1"/>
        <v>Kulo SDGE</v>
      </c>
      <c r="B4602" s="8">
        <f ca="1"/>
        <v>46780</v>
      </c>
      <c r="C4602" s="107">
        <f ca="1"/>
        <v>826.96</v>
      </c>
      <c r="D4602" t="str">
        <f ca="1"/>
        <v>Acct  6 - Platinum</v>
      </c>
    </row>
    <row r="4603" spans="1:4" x14ac:dyDescent="0.25">
      <c r="A4603" t="str">
        <f ca="1"/>
        <v>SDGE</v>
      </c>
      <c r="B4603" s="8">
        <f ca="1"/>
        <v>46780</v>
      </c>
      <c r="C4603" s="107">
        <f ca="1"/>
        <v>826.96</v>
      </c>
      <c r="D4603" t="str">
        <f ca="1"/>
        <v>Acct  6 - Platinum</v>
      </c>
    </row>
    <row r="4604" spans="1:4" x14ac:dyDescent="0.25">
      <c r="A4604" t="str">
        <f ca="1"/>
        <v>Prime Ad-Free</v>
      </c>
      <c r="B4604" s="8">
        <f ca="1"/>
        <v>46780</v>
      </c>
      <c r="C4604" s="107">
        <f ca="1"/>
        <v>826.96</v>
      </c>
      <c r="D4604" t="str">
        <f ca="1"/>
        <v>Acct  6 - Platinum</v>
      </c>
    </row>
    <row r="4605" spans="1:4" x14ac:dyDescent="0.25">
      <c r="A4605" t="str">
        <f ca="1"/>
        <v>Groceries</v>
      </c>
      <c r="B4605" s="8">
        <f ca="1"/>
        <v>46781</v>
      </c>
      <c r="C4605" s="107">
        <f ca="1"/>
        <v>826.96</v>
      </c>
      <c r="D4605" t="str">
        <f ca="1"/>
        <v>Acct  6 - Platinum</v>
      </c>
    </row>
    <row r="4606" spans="1:4" x14ac:dyDescent="0.25">
      <c r="A4606" t="str">
        <f ca="1"/>
        <v>Food &amp; Drinks</v>
      </c>
      <c r="B4606" s="8">
        <f ca="1"/>
        <v>46781</v>
      </c>
      <c r="C4606" s="107">
        <f ca="1"/>
        <v>826.96</v>
      </c>
      <c r="D4606" t="str">
        <f ca="1"/>
        <v>Acct  6 - Platinum</v>
      </c>
    </row>
    <row r="4607" spans="1:4" x14ac:dyDescent="0.25">
      <c r="A4607" t="str">
        <f ca="1"/>
        <v>Disability</v>
      </c>
      <c r="B4607" s="8">
        <f ca="1"/>
        <v>46784</v>
      </c>
      <c r="C4607" s="107">
        <f ca="1"/>
        <v>826.96</v>
      </c>
      <c r="D4607" t="str">
        <f ca="1"/>
        <v>Acct  6 - Platinum</v>
      </c>
    </row>
    <row r="4608" spans="1:4" x14ac:dyDescent="0.25">
      <c r="A4608" t="str">
        <f ca="1"/>
        <v>Kulo Rent</v>
      </c>
      <c r="B4608" s="8">
        <f ca="1"/>
        <v>46784</v>
      </c>
      <c r="C4608" s="107">
        <f ca="1"/>
        <v>826.96</v>
      </c>
      <c r="D4608" t="str">
        <f ca="1"/>
        <v>Acct  6 - Platinum</v>
      </c>
    </row>
    <row r="4609" spans="1:4" x14ac:dyDescent="0.25">
      <c r="A4609" t="str">
        <f ca="1"/>
        <v>Rent</v>
      </c>
      <c r="B4609" s="8">
        <f ca="1"/>
        <v>46784</v>
      </c>
      <c r="C4609" s="107">
        <f ca="1"/>
        <v>826.96</v>
      </c>
      <c r="D4609" t="str">
        <f ca="1"/>
        <v>Acct  6 - Platinum</v>
      </c>
    </row>
    <row r="4610" spans="1:4" x14ac:dyDescent="0.25">
      <c r="A4610" t="str">
        <f ca="1"/>
        <v>Down Dog</v>
      </c>
      <c r="B4610" s="8">
        <f ca="1"/>
        <v>46785</v>
      </c>
      <c r="C4610" s="107">
        <f ca="1"/>
        <v>811.97</v>
      </c>
      <c r="D4610" t="str">
        <f ca="1"/>
        <v>Acct  6 - Platinum</v>
      </c>
    </row>
    <row r="4611" spans="1:4" x14ac:dyDescent="0.25">
      <c r="A4611" t="str">
        <f ca="1"/>
        <v>Visa Platinum</v>
      </c>
      <c r="B4611" s="8">
        <f ca="1"/>
        <v>46786</v>
      </c>
      <c r="C4611" s="107">
        <f ca="1"/>
        <v>1122.97</v>
      </c>
      <c r="D4611" t="str">
        <f ca="1"/>
        <v>Acct  6 - Platinum</v>
      </c>
    </row>
    <row r="4612" spans="1:4" x14ac:dyDescent="0.25">
      <c r="A4612" t="str">
        <f ca="1"/>
        <v>Kulo Internet</v>
      </c>
      <c r="B4612" s="8">
        <f ca="1"/>
        <v>46788</v>
      </c>
      <c r="C4612" s="107">
        <f ca="1"/>
        <v>1122.97</v>
      </c>
      <c r="D4612" t="str">
        <f ca="1"/>
        <v>Acct  6 - Platinum</v>
      </c>
    </row>
    <row r="4613" spans="1:4" x14ac:dyDescent="0.25">
      <c r="A4613" t="str">
        <f ca="1"/>
        <v>Cese Phone</v>
      </c>
      <c r="B4613" s="8">
        <f ca="1"/>
        <v>46788</v>
      </c>
      <c r="C4613" s="107">
        <f ca="1"/>
        <v>1122.97</v>
      </c>
      <c r="D4613" t="str">
        <f ca="1"/>
        <v>Acct  6 - Platinum</v>
      </c>
    </row>
    <row r="4614" spans="1:4" x14ac:dyDescent="0.25">
      <c r="A4614" t="str">
        <f ca="1"/>
        <v>Phone</v>
      </c>
      <c r="B4614" s="8">
        <f ca="1"/>
        <v>46788</v>
      </c>
      <c r="C4614" s="107">
        <f ca="1"/>
        <v>1122.97</v>
      </c>
      <c r="D4614" t="str">
        <f ca="1"/>
        <v>Acct  6 - Platinum</v>
      </c>
    </row>
    <row r="4615" spans="1:4" x14ac:dyDescent="0.25">
      <c r="A4615" t="str">
        <f ca="1"/>
        <v>Sony</v>
      </c>
      <c r="B4615" s="8">
        <f ca="1"/>
        <v>46791</v>
      </c>
      <c r="C4615" s="107">
        <f ca="1"/>
        <v>1122.97</v>
      </c>
      <c r="D4615" t="str">
        <f ca="1"/>
        <v>Acct  6 - Platinum</v>
      </c>
    </row>
    <row r="4616" spans="1:4" x14ac:dyDescent="0.25">
      <c r="A4616" t="str">
        <f ca="1"/>
        <v>Phone Insurance</v>
      </c>
      <c r="B4616" s="8">
        <f ca="1"/>
        <v>46791</v>
      </c>
      <c r="C4616" s="107">
        <f ca="1"/>
        <v>1122.97</v>
      </c>
      <c r="D4616" t="str">
        <f ca="1"/>
        <v>Acct  6 - Platinum</v>
      </c>
    </row>
    <row r="4617" spans="1:4" x14ac:dyDescent="0.25">
      <c r="A4617" t="str">
        <f ca="1"/>
        <v>Amazon</v>
      </c>
      <c r="B4617" s="8">
        <f ca="1"/>
        <v>46792</v>
      </c>
      <c r="C4617" s="107">
        <f ca="1"/>
        <v>1122.97</v>
      </c>
      <c r="D4617" t="str">
        <f ca="1"/>
        <v>Acct  6 - Platinum</v>
      </c>
    </row>
    <row r="4618" spans="1:4" x14ac:dyDescent="0.25">
      <c r="A4618" t="str">
        <f ca="1"/>
        <v>Paycheck</v>
      </c>
      <c r="B4618" s="8">
        <f ca="1"/>
        <v>46794</v>
      </c>
      <c r="C4618" s="107">
        <f ca="1"/>
        <v>1122.97</v>
      </c>
      <c r="D4618" t="str">
        <f ca="1"/>
        <v>Acct  6 - Platinum</v>
      </c>
    </row>
    <row r="4619" spans="1:4" x14ac:dyDescent="0.25">
      <c r="A4619" t="str">
        <f ca="1"/>
        <v>Ameritas</v>
      </c>
      <c r="B4619" s="8">
        <f ca="1"/>
        <v>46794</v>
      </c>
      <c r="C4619" s="107">
        <f ca="1"/>
        <v>1122.97</v>
      </c>
      <c r="D4619" t="str">
        <f ca="1"/>
        <v>Acct  6 - Platinum</v>
      </c>
    </row>
    <row r="4620" spans="1:4" x14ac:dyDescent="0.25">
      <c r="A4620" t="str">
        <f ca="1"/>
        <v>Viso Go</v>
      </c>
      <c r="B4620" s="8">
        <f ca="1"/>
        <v>46794</v>
      </c>
      <c r="C4620" s="107">
        <f ca="1"/>
        <v>1122.97</v>
      </c>
      <c r="D4620" t="str">
        <f ca="1"/>
        <v>Acct  6 - Platinum</v>
      </c>
    </row>
    <row r="4621" spans="1:4" x14ac:dyDescent="0.25">
      <c r="A4621" t="str">
        <f ca="1"/>
        <v>Groceries</v>
      </c>
      <c r="B4621" s="8">
        <f ca="1"/>
        <v>46795</v>
      </c>
      <c r="C4621" s="107">
        <f ca="1"/>
        <v>1122.97</v>
      </c>
      <c r="D4621" t="str">
        <f ca="1"/>
        <v>Acct  6 - Platinum</v>
      </c>
    </row>
    <row r="4622" spans="1:4" x14ac:dyDescent="0.25">
      <c r="A4622" t="str">
        <f ca="1"/>
        <v>Food &amp; Drinks</v>
      </c>
      <c r="B4622" s="8">
        <f ca="1"/>
        <v>46795</v>
      </c>
      <c r="C4622" s="107">
        <f ca="1"/>
        <v>1122.97</v>
      </c>
      <c r="D4622" t="str">
        <f ca="1"/>
        <v>Acct  6 - Platinum</v>
      </c>
    </row>
    <row r="4623" spans="1:4" x14ac:dyDescent="0.25">
      <c r="A4623" t="str">
        <f ca="1"/>
        <v>Motorcycle</v>
      </c>
      <c r="B4623" s="8">
        <f ca="1"/>
        <v>46799</v>
      </c>
      <c r="C4623" s="107">
        <f ca="1"/>
        <v>1122.97</v>
      </c>
      <c r="D4623" t="str">
        <f ca="1"/>
        <v>Acct  6 - Platinum</v>
      </c>
    </row>
    <row r="4624" spans="1:4" x14ac:dyDescent="0.25">
      <c r="A4624" t="str">
        <f ca="1"/>
        <v>Netflix</v>
      </c>
      <c r="B4624" s="8">
        <f ca="1"/>
        <v>46803</v>
      </c>
      <c r="C4624" s="107">
        <f ca="1"/>
        <v>1122.97</v>
      </c>
      <c r="D4624" t="str">
        <f ca="1"/>
        <v>Acct  6 - Platinum</v>
      </c>
    </row>
    <row r="4625" spans="1:4" x14ac:dyDescent="0.25">
      <c r="A4625" t="str">
        <f ca="1"/>
        <v>Renters</v>
      </c>
      <c r="B4625" s="8">
        <f ca="1"/>
        <v>46804</v>
      </c>
      <c r="C4625" s="107">
        <f ca="1"/>
        <v>1122.97</v>
      </c>
      <c r="D4625" t="str">
        <f ca="1"/>
        <v>Acct  6 - Platinum</v>
      </c>
    </row>
    <row r="4626" spans="1:4" x14ac:dyDescent="0.25">
      <c r="A4626" t="str">
        <f ca="1"/>
        <v>Paycheck</v>
      </c>
      <c r="B4626" s="8">
        <f ca="1"/>
        <v>46808</v>
      </c>
      <c r="C4626" s="107">
        <f ca="1"/>
        <v>1122.97</v>
      </c>
      <c r="D4626" t="str">
        <f ca="1"/>
        <v>Acct  6 - Platinum</v>
      </c>
    </row>
    <row r="4627" spans="1:4" x14ac:dyDescent="0.25">
      <c r="A4627" t="str">
        <f ca="1"/>
        <v>Ameritas</v>
      </c>
      <c r="B4627" s="8">
        <f ca="1"/>
        <v>46808</v>
      </c>
      <c r="C4627" s="107">
        <f ca="1"/>
        <v>1122.97</v>
      </c>
      <c r="D4627" t="str">
        <f ca="1"/>
        <v>Acct  6 - Platinum</v>
      </c>
    </row>
    <row r="4628" spans="1:4" x14ac:dyDescent="0.25">
      <c r="A4628" t="str">
        <f ca="1"/>
        <v>Cese Transfer</v>
      </c>
      <c r="B4628" s="8">
        <f ca="1"/>
        <v>46808</v>
      </c>
      <c r="C4628" s="107">
        <f ca="1"/>
        <v>1122.97</v>
      </c>
      <c r="D4628" t="str">
        <f ca="1"/>
        <v>Acct  6 - Platinum</v>
      </c>
    </row>
    <row r="4629" spans="1:4" x14ac:dyDescent="0.25">
      <c r="A4629" t="str">
        <f ca="1"/>
        <v>Groceries</v>
      </c>
      <c r="B4629" s="8">
        <f ca="1"/>
        <v>46809</v>
      </c>
      <c r="C4629" s="107">
        <f ca="1"/>
        <v>1122.97</v>
      </c>
      <c r="D4629" t="str">
        <f ca="1"/>
        <v>Acct  6 - Platinum</v>
      </c>
    </row>
    <row r="4630" spans="1:4" x14ac:dyDescent="0.25">
      <c r="A4630" t="str">
        <f ca="1"/>
        <v>Food &amp; Drinks</v>
      </c>
      <c r="B4630" s="8">
        <f ca="1"/>
        <v>46809</v>
      </c>
      <c r="C4630" s="107">
        <f ca="1"/>
        <v>1122.97</v>
      </c>
      <c r="D4630" t="str">
        <f ca="1"/>
        <v>Acct  6 - Platinum</v>
      </c>
    </row>
    <row r="4631" spans="1:4" x14ac:dyDescent="0.25">
      <c r="A4631" t="str">
        <f ca="1"/>
        <v>Internet</v>
      </c>
      <c r="B4631" s="8">
        <f ca="1"/>
        <v>46809</v>
      </c>
      <c r="C4631" s="107">
        <f ca="1"/>
        <v>1122.97</v>
      </c>
      <c r="D4631" t="str">
        <f ca="1"/>
        <v>Acct  6 - Platinum</v>
      </c>
    </row>
    <row r="4632" spans="1:4" x14ac:dyDescent="0.25">
      <c r="A4632" t="str">
        <f ca="1"/>
        <v>Windsurf</v>
      </c>
      <c r="B4632" s="8">
        <f ca="1"/>
        <v>46809</v>
      </c>
      <c r="C4632" s="107">
        <f ca="1"/>
        <v>1122.97</v>
      </c>
      <c r="D4632" t="str">
        <f ca="1"/>
        <v>Acct  6 - Platinum</v>
      </c>
    </row>
    <row r="4633" spans="1:4" x14ac:dyDescent="0.25">
      <c r="A4633" t="str">
        <f ca="1"/>
        <v>Google+</v>
      </c>
      <c r="B4633" s="8">
        <f ca="1"/>
        <v>46810</v>
      </c>
      <c r="C4633" s="107">
        <f ca="1"/>
        <v>1122.97</v>
      </c>
      <c r="D4633" t="str">
        <f ca="1"/>
        <v>Acct  6 - Platinum</v>
      </c>
    </row>
    <row r="4634" spans="1:4" x14ac:dyDescent="0.25">
      <c r="A4634" t="str">
        <f ca="1"/>
        <v>Tidal</v>
      </c>
      <c r="B4634" s="8">
        <f ca="1"/>
        <v>46810</v>
      </c>
      <c r="C4634" s="107">
        <f ca="1"/>
        <v>1122.97</v>
      </c>
      <c r="D4634" t="str">
        <f ca="1"/>
        <v>Acct  6 - Platinum</v>
      </c>
    </row>
    <row r="4635" spans="1:4" x14ac:dyDescent="0.25">
      <c r="A4635" t="str">
        <f ca="1"/>
        <v>Starting balance</v>
      </c>
      <c r="B4635" s="8">
        <f ca="1"/>
        <v>46081</v>
      </c>
      <c r="C4635" s="107">
        <f ca="1"/>
        <v>-8503.82</v>
      </c>
      <c r="D4635" t="str">
        <f ca="1"/>
        <v>Acct  7 - Visa Go</v>
      </c>
    </row>
    <row r="4636" spans="1:4" x14ac:dyDescent="0.25">
      <c r="A4636" t="str">
        <f ca="1"/>
        <v>Costco Citi</v>
      </c>
      <c r="B4636" s="8">
        <f ca="1"/>
        <v>46081</v>
      </c>
      <c r="C4636" s="107">
        <f ca="1"/>
        <v>-8503.82</v>
      </c>
      <c r="D4636" t="str">
        <f ca="1"/>
        <v>Acct  7 - Visa Go</v>
      </c>
    </row>
    <row r="4637" spans="1:4" x14ac:dyDescent="0.25">
      <c r="A4637" t="str">
        <f ca="1"/>
        <v>Kulo SDGE</v>
      </c>
      <c r="B4637" s="8">
        <f ca="1"/>
        <v>46081</v>
      </c>
      <c r="C4637" s="107">
        <f ca="1"/>
        <v>-8503.82</v>
      </c>
      <c r="D4637" t="str">
        <f ca="1"/>
        <v>Acct  7 - Visa Go</v>
      </c>
    </row>
    <row r="4638" spans="1:4" x14ac:dyDescent="0.25">
      <c r="A4638" t="str">
        <f ca="1"/>
        <v>Groceries</v>
      </c>
      <c r="B4638" s="8">
        <f ca="1"/>
        <v>46081</v>
      </c>
      <c r="C4638" s="107">
        <f ca="1"/>
        <v>-8503.82</v>
      </c>
      <c r="D4638" t="str">
        <f ca="1"/>
        <v>Acct  7 - Visa Go</v>
      </c>
    </row>
    <row r="4639" spans="1:4" x14ac:dyDescent="0.25">
      <c r="A4639" t="str">
        <f ca="1"/>
        <v>Food &amp; Drinks</v>
      </c>
      <c r="B4639" s="8">
        <f ca="1"/>
        <v>46081</v>
      </c>
      <c r="C4639" s="107">
        <f ca="1"/>
        <v>-8503.82</v>
      </c>
      <c r="D4639" t="str">
        <f ca="1"/>
        <v>Acct  7 - Visa Go</v>
      </c>
    </row>
    <row r="4640" spans="1:4" x14ac:dyDescent="0.25">
      <c r="A4640" t="str">
        <f ca="1"/>
        <v>SDGE</v>
      </c>
      <c r="B4640" s="8">
        <f ca="1"/>
        <v>46081</v>
      </c>
      <c r="C4640" s="107">
        <f ca="1"/>
        <v>-8503.82</v>
      </c>
      <c r="D4640" t="str">
        <f ca="1"/>
        <v>Acct  7 - Visa Go</v>
      </c>
    </row>
    <row r="4641" spans="1:4" x14ac:dyDescent="0.25">
      <c r="A4641" t="str">
        <f ca="1"/>
        <v>Prime Ad-Free</v>
      </c>
      <c r="B4641" s="8">
        <f ca="1"/>
        <v>46081</v>
      </c>
      <c r="C4641" s="107">
        <f ca="1"/>
        <v>-8503.82</v>
      </c>
      <c r="D4641" t="str">
        <f ca="1"/>
        <v>Acct  7 - Visa Go</v>
      </c>
    </row>
    <row r="4642" spans="1:4" x14ac:dyDescent="0.25">
      <c r="A4642" t="str">
        <f ca="1"/>
        <v>Disability</v>
      </c>
      <c r="B4642" s="8">
        <f ca="1"/>
        <v>46082</v>
      </c>
      <c r="C4642" s="107">
        <f ca="1"/>
        <v>-8503.82</v>
      </c>
      <c r="D4642" t="str">
        <f ca="1"/>
        <v>Acct  7 - Visa Go</v>
      </c>
    </row>
    <row r="4643" spans="1:4" x14ac:dyDescent="0.25">
      <c r="A4643" t="str">
        <f ca="1"/>
        <v>Kulo Rent</v>
      </c>
      <c r="B4643" s="8">
        <f ca="1"/>
        <v>46082</v>
      </c>
      <c r="C4643" s="107">
        <f ca="1"/>
        <v>-8503.82</v>
      </c>
      <c r="D4643" t="str">
        <f ca="1"/>
        <v>Acct  7 - Visa Go</v>
      </c>
    </row>
    <row r="4644" spans="1:4" x14ac:dyDescent="0.25">
      <c r="A4644" t="str">
        <f ca="1"/>
        <v>Rent</v>
      </c>
      <c r="B4644" s="8">
        <f ca="1"/>
        <v>46082</v>
      </c>
      <c r="C4644" s="107">
        <f ca="1"/>
        <v>-8503.82</v>
      </c>
      <c r="D4644" t="str">
        <f ca="1"/>
        <v>Acct  7 - Visa Go</v>
      </c>
    </row>
    <row r="4645" spans="1:4" x14ac:dyDescent="0.25">
      <c r="A4645" t="str">
        <f ca="1"/>
        <v>Visa Platinum</v>
      </c>
      <c r="B4645" s="8">
        <f ca="1"/>
        <v>46084</v>
      </c>
      <c r="C4645" s="107">
        <f ca="1"/>
        <v>-8503.82</v>
      </c>
      <c r="D4645" t="str">
        <f ca="1"/>
        <v>Acct  7 - Visa Go</v>
      </c>
    </row>
    <row r="4646" spans="1:4" x14ac:dyDescent="0.25">
      <c r="A4646" t="str">
        <f ca="1"/>
        <v>Kulo Internet</v>
      </c>
      <c r="B4646" s="8">
        <f ca="1"/>
        <v>46086</v>
      </c>
      <c r="C4646" s="107">
        <f ca="1"/>
        <v>-8503.82</v>
      </c>
      <c r="D4646" t="str">
        <f ca="1"/>
        <v>Acct  7 - Visa Go</v>
      </c>
    </row>
    <row r="4647" spans="1:4" x14ac:dyDescent="0.25">
      <c r="A4647" t="str">
        <f ca="1"/>
        <v>Cese Phone</v>
      </c>
      <c r="B4647" s="8">
        <f ca="1"/>
        <v>46086</v>
      </c>
      <c r="C4647" s="107">
        <f ca="1"/>
        <v>-8503.82</v>
      </c>
      <c r="D4647" t="str">
        <f ca="1"/>
        <v>Acct  7 - Visa Go</v>
      </c>
    </row>
    <row r="4648" spans="1:4" x14ac:dyDescent="0.25">
      <c r="A4648" t="str">
        <f ca="1"/>
        <v>Phone</v>
      </c>
      <c r="B4648" s="8">
        <f ca="1"/>
        <v>46086</v>
      </c>
      <c r="C4648" s="107">
        <f ca="1"/>
        <v>-8503.82</v>
      </c>
      <c r="D4648" t="str">
        <f ca="1"/>
        <v>Acct  7 - Visa Go</v>
      </c>
    </row>
    <row r="4649" spans="1:4" x14ac:dyDescent="0.25">
      <c r="A4649" t="str">
        <f ca="1"/>
        <v>Sony</v>
      </c>
      <c r="B4649" s="8">
        <f ca="1"/>
        <v>46089</v>
      </c>
      <c r="C4649" s="107">
        <f ca="1"/>
        <v>-8503.82</v>
      </c>
      <c r="D4649" t="str">
        <f ca="1"/>
        <v>Acct  7 - Visa Go</v>
      </c>
    </row>
    <row r="4650" spans="1:4" x14ac:dyDescent="0.25">
      <c r="A4650" t="str">
        <f ca="1"/>
        <v>Phone Insurance</v>
      </c>
      <c r="B4650" s="8">
        <f ca="1"/>
        <v>46089</v>
      </c>
      <c r="C4650" s="107">
        <f ca="1"/>
        <v>-8503.82</v>
      </c>
      <c r="D4650" t="str">
        <f ca="1"/>
        <v>Acct  7 - Visa Go</v>
      </c>
    </row>
    <row r="4651" spans="1:4" x14ac:dyDescent="0.25">
      <c r="A4651" t="str">
        <f ca="1"/>
        <v>Amazon</v>
      </c>
      <c r="B4651" s="8">
        <f ca="1"/>
        <v>46090</v>
      </c>
      <c r="C4651" s="107">
        <f ca="1"/>
        <v>-8503.82</v>
      </c>
      <c r="D4651" t="str">
        <f ca="1"/>
        <v>Acct  7 - Visa Go</v>
      </c>
    </row>
    <row r="4652" spans="1:4" x14ac:dyDescent="0.25">
      <c r="A4652" t="str">
        <f ca="1"/>
        <v>Viso Go</v>
      </c>
      <c r="B4652" s="8">
        <f ca="1"/>
        <v>46092</v>
      </c>
      <c r="C4652" s="107">
        <f ca="1"/>
        <v>-8357.82</v>
      </c>
      <c r="D4652" t="str">
        <f ca="1"/>
        <v>Acct  7 - Visa Go</v>
      </c>
    </row>
    <row r="4653" spans="1:4" x14ac:dyDescent="0.25">
      <c r="A4653" t="str">
        <f ca="1"/>
        <v>Paycheck</v>
      </c>
      <c r="B4653" s="8">
        <f ca="1"/>
        <v>46094</v>
      </c>
      <c r="C4653" s="107">
        <f ca="1"/>
        <v>-8357.82</v>
      </c>
      <c r="D4653" t="str">
        <f ca="1"/>
        <v>Acct  7 - Visa Go</v>
      </c>
    </row>
    <row r="4654" spans="1:4" x14ac:dyDescent="0.25">
      <c r="A4654" t="str">
        <f ca="1"/>
        <v>Ameritas</v>
      </c>
      <c r="B4654" s="8">
        <f ca="1"/>
        <v>46094</v>
      </c>
      <c r="C4654" s="107">
        <f ca="1"/>
        <v>-8357.82</v>
      </c>
      <c r="D4654" t="str">
        <f ca="1"/>
        <v>Acct  7 - Visa Go</v>
      </c>
    </row>
    <row r="4655" spans="1:4" x14ac:dyDescent="0.25">
      <c r="A4655" t="str">
        <f ca="1"/>
        <v>Groceries</v>
      </c>
      <c r="B4655" s="8">
        <f ca="1"/>
        <v>46095</v>
      </c>
      <c r="C4655" s="107">
        <f ca="1"/>
        <v>-8357.82</v>
      </c>
      <c r="D4655" t="str">
        <f ca="1"/>
        <v>Acct  7 - Visa Go</v>
      </c>
    </row>
    <row r="4656" spans="1:4" x14ac:dyDescent="0.25">
      <c r="A4656" t="str">
        <f ca="1"/>
        <v>Food &amp; Drinks</v>
      </c>
      <c r="B4656" s="8">
        <f ca="1"/>
        <v>46095</v>
      </c>
      <c r="C4656" s="107">
        <f ca="1"/>
        <v>-8357.82</v>
      </c>
      <c r="D4656" t="str">
        <f ca="1"/>
        <v>Acct  7 - Visa Go</v>
      </c>
    </row>
    <row r="4657" spans="1:4" x14ac:dyDescent="0.25">
      <c r="A4657" t="str">
        <f ca="1"/>
        <v>Motorcycle</v>
      </c>
      <c r="B4657" s="8">
        <f ca="1"/>
        <v>46097</v>
      </c>
      <c r="C4657" s="107">
        <f ca="1"/>
        <v>-8357.82</v>
      </c>
      <c r="D4657" t="str">
        <f ca="1"/>
        <v>Acct  7 - Visa Go</v>
      </c>
    </row>
    <row r="4658" spans="1:4" x14ac:dyDescent="0.25">
      <c r="A4658" t="str">
        <f ca="1"/>
        <v>Netflix</v>
      </c>
      <c r="B4658" s="8">
        <f ca="1"/>
        <v>46101</v>
      </c>
      <c r="C4658" s="107">
        <f ca="1"/>
        <v>-8357.82</v>
      </c>
      <c r="D4658" t="str">
        <f ca="1"/>
        <v>Acct  7 - Visa Go</v>
      </c>
    </row>
    <row r="4659" spans="1:4" x14ac:dyDescent="0.25">
      <c r="A4659" t="str">
        <f ca="1"/>
        <v>Renters</v>
      </c>
      <c r="B4659" s="8">
        <f ca="1"/>
        <v>46102</v>
      </c>
      <c r="C4659" s="107">
        <f ca="1"/>
        <v>-8357.82</v>
      </c>
      <c r="D4659" t="str">
        <f ca="1"/>
        <v>Acct  7 - Visa Go</v>
      </c>
    </row>
    <row r="4660" spans="1:4" x14ac:dyDescent="0.25">
      <c r="A4660" t="str">
        <f ca="1"/>
        <v>Cese Transfer</v>
      </c>
      <c r="B4660" s="8">
        <f ca="1"/>
        <v>46106</v>
      </c>
      <c r="C4660" s="107">
        <f ca="1"/>
        <v>-8357.82</v>
      </c>
      <c r="D4660" t="str">
        <f ca="1"/>
        <v>Acct  7 - Visa Go</v>
      </c>
    </row>
    <row r="4661" spans="1:4" x14ac:dyDescent="0.25">
      <c r="A4661" t="str">
        <f ca="1"/>
        <v>Internet</v>
      </c>
      <c r="B4661" s="8">
        <f ca="1"/>
        <v>46107</v>
      </c>
      <c r="C4661" s="107">
        <f ca="1"/>
        <v>-8357.82</v>
      </c>
      <c r="D4661" t="str">
        <f ca="1"/>
        <v>Acct  7 - Visa Go</v>
      </c>
    </row>
    <row r="4662" spans="1:4" x14ac:dyDescent="0.25">
      <c r="A4662" t="str">
        <f ca="1"/>
        <v>Windsurf</v>
      </c>
      <c r="B4662" s="8">
        <f ca="1"/>
        <v>46107</v>
      </c>
      <c r="C4662" s="107">
        <f ca="1"/>
        <v>-8357.82</v>
      </c>
      <c r="D4662" t="str">
        <f ca="1"/>
        <v>Acct  7 - Visa Go</v>
      </c>
    </row>
    <row r="4663" spans="1:4" x14ac:dyDescent="0.25">
      <c r="A4663" t="str">
        <f ca="1"/>
        <v>Paycheck</v>
      </c>
      <c r="B4663" s="8">
        <f ca="1"/>
        <v>46108</v>
      </c>
      <c r="C4663" s="107">
        <f ca="1"/>
        <v>-8357.82</v>
      </c>
      <c r="D4663" t="str">
        <f ca="1"/>
        <v>Acct  7 - Visa Go</v>
      </c>
    </row>
    <row r="4664" spans="1:4" x14ac:dyDescent="0.25">
      <c r="A4664" t="str">
        <f ca="1"/>
        <v>Ameritas</v>
      </c>
      <c r="B4664" s="8">
        <f ca="1"/>
        <v>46108</v>
      </c>
      <c r="C4664" s="107">
        <f ca="1"/>
        <v>-8357.82</v>
      </c>
      <c r="D4664" t="str">
        <f ca="1"/>
        <v>Acct  7 - Visa Go</v>
      </c>
    </row>
    <row r="4665" spans="1:4" x14ac:dyDescent="0.25">
      <c r="A4665" t="str">
        <f ca="1"/>
        <v>Tidal</v>
      </c>
      <c r="B4665" s="8">
        <f ca="1"/>
        <v>46108</v>
      </c>
      <c r="C4665" s="107">
        <f ca="1"/>
        <v>-8357.82</v>
      </c>
      <c r="D4665" t="str">
        <f ca="1"/>
        <v>Acct  7 - Visa Go</v>
      </c>
    </row>
    <row r="4666" spans="1:4" x14ac:dyDescent="0.25">
      <c r="A4666" t="str">
        <f ca="1"/>
        <v>Costco Citi</v>
      </c>
      <c r="B4666" s="8">
        <f ca="1"/>
        <v>46109</v>
      </c>
      <c r="C4666" s="107">
        <f ca="1"/>
        <v>-8357.82</v>
      </c>
      <c r="D4666" t="str">
        <f ca="1"/>
        <v>Acct  7 - Visa Go</v>
      </c>
    </row>
    <row r="4667" spans="1:4" x14ac:dyDescent="0.25">
      <c r="A4667" t="str">
        <f ca="1"/>
        <v>Kulo Transfer</v>
      </c>
      <c r="B4667" s="8">
        <f ca="1"/>
        <v>46109</v>
      </c>
      <c r="C4667" s="107">
        <f ca="1"/>
        <v>-8357.82</v>
      </c>
      <c r="D4667" t="str">
        <f ca="1"/>
        <v>Acct  7 - Visa Go</v>
      </c>
    </row>
    <row r="4668" spans="1:4" x14ac:dyDescent="0.25">
      <c r="A4668" t="str">
        <f ca="1"/>
        <v>Kulo SDGE</v>
      </c>
      <c r="B4668" s="8">
        <f ca="1"/>
        <v>46109</v>
      </c>
      <c r="C4668" s="107">
        <f ca="1"/>
        <v>-8357.82</v>
      </c>
      <c r="D4668" t="str">
        <f ca="1"/>
        <v>Acct  7 - Visa Go</v>
      </c>
    </row>
    <row r="4669" spans="1:4" x14ac:dyDescent="0.25">
      <c r="A4669" t="str">
        <f ca="1"/>
        <v>Groceries</v>
      </c>
      <c r="B4669" s="8">
        <f ca="1"/>
        <v>46109</v>
      </c>
      <c r="C4669" s="107">
        <f ca="1"/>
        <v>-8357.82</v>
      </c>
      <c r="D4669" t="str">
        <f ca="1"/>
        <v>Acct  7 - Visa Go</v>
      </c>
    </row>
    <row r="4670" spans="1:4" x14ac:dyDescent="0.25">
      <c r="A4670" t="str">
        <f ca="1"/>
        <v>Food &amp; Drinks</v>
      </c>
      <c r="B4670" s="8">
        <f ca="1"/>
        <v>46109</v>
      </c>
      <c r="C4670" s="107">
        <f ca="1"/>
        <v>-8357.82</v>
      </c>
      <c r="D4670" t="str">
        <f ca="1"/>
        <v>Acct  7 - Visa Go</v>
      </c>
    </row>
    <row r="4671" spans="1:4" x14ac:dyDescent="0.25">
      <c r="A4671" t="str">
        <f ca="1"/>
        <v>SDGE</v>
      </c>
      <c r="B4671" s="8">
        <f ca="1"/>
        <v>46109</v>
      </c>
      <c r="C4671" s="107">
        <f ca="1"/>
        <v>-8357.82</v>
      </c>
      <c r="D4671" t="str">
        <f ca="1"/>
        <v>Acct  7 - Visa Go</v>
      </c>
    </row>
    <row r="4672" spans="1:4" x14ac:dyDescent="0.25">
      <c r="A4672" t="str">
        <f ca="1"/>
        <v>Prime Ad-Free</v>
      </c>
      <c r="B4672" s="8">
        <f ca="1"/>
        <v>46109</v>
      </c>
      <c r="C4672" s="107">
        <f ca="1"/>
        <v>-8357.82</v>
      </c>
      <c r="D4672" t="str">
        <f ca="1"/>
        <v>Acct  7 - Visa Go</v>
      </c>
    </row>
    <row r="4673" spans="1:4" x14ac:dyDescent="0.25">
      <c r="A4673" t="str">
        <f ca="1"/>
        <v>Disability</v>
      </c>
      <c r="B4673" s="8">
        <f ca="1"/>
        <v>46113</v>
      </c>
      <c r="C4673" s="107">
        <f ca="1"/>
        <v>-8357.82</v>
      </c>
      <c r="D4673" t="str">
        <f ca="1"/>
        <v>Acct  7 - Visa Go</v>
      </c>
    </row>
    <row r="4674" spans="1:4" x14ac:dyDescent="0.25">
      <c r="A4674" t="str">
        <f ca="1"/>
        <v>Kulo Rent</v>
      </c>
      <c r="B4674" s="8">
        <f ca="1"/>
        <v>46113</v>
      </c>
      <c r="C4674" s="107">
        <f ca="1"/>
        <v>-8357.82</v>
      </c>
      <c r="D4674" t="str">
        <f ca="1"/>
        <v>Acct  7 - Visa Go</v>
      </c>
    </row>
    <row r="4675" spans="1:4" x14ac:dyDescent="0.25">
      <c r="A4675" t="str">
        <f ca="1"/>
        <v>Rent</v>
      </c>
      <c r="B4675" s="8">
        <f ca="1"/>
        <v>46113</v>
      </c>
      <c r="C4675" s="107">
        <f ca="1"/>
        <v>-8357.82</v>
      </c>
      <c r="D4675" t="str">
        <f ca="1"/>
        <v>Acct  7 - Visa Go</v>
      </c>
    </row>
    <row r="4676" spans="1:4" x14ac:dyDescent="0.25">
      <c r="A4676" t="str">
        <f ca="1"/>
        <v>Visa Platinum</v>
      </c>
      <c r="B4676" s="8">
        <f ca="1"/>
        <v>46115</v>
      </c>
      <c r="C4676" s="107">
        <f ca="1"/>
        <v>-8357.82</v>
      </c>
      <c r="D4676" t="str">
        <f ca="1"/>
        <v>Acct  7 - Visa Go</v>
      </c>
    </row>
    <row r="4677" spans="1:4" x14ac:dyDescent="0.25">
      <c r="A4677" t="str">
        <f ca="1"/>
        <v>Kulo Internet</v>
      </c>
      <c r="B4677" s="8">
        <f ca="1"/>
        <v>46117</v>
      </c>
      <c r="C4677" s="107">
        <f ca="1"/>
        <v>-8357.82</v>
      </c>
      <c r="D4677" t="str">
        <f ca="1"/>
        <v>Acct  7 - Visa Go</v>
      </c>
    </row>
    <row r="4678" spans="1:4" x14ac:dyDescent="0.25">
      <c r="A4678" t="str">
        <f ca="1"/>
        <v>Cese Phone</v>
      </c>
      <c r="B4678" s="8">
        <f ca="1"/>
        <v>46117</v>
      </c>
      <c r="C4678" s="107">
        <f ca="1"/>
        <v>-8357.82</v>
      </c>
      <c r="D4678" t="str">
        <f ca="1"/>
        <v>Acct  7 - Visa Go</v>
      </c>
    </row>
    <row r="4679" spans="1:4" x14ac:dyDescent="0.25">
      <c r="A4679" t="str">
        <f ca="1"/>
        <v>Phone</v>
      </c>
      <c r="B4679" s="8">
        <f ca="1"/>
        <v>46117</v>
      </c>
      <c r="C4679" s="107">
        <f ca="1"/>
        <v>-8357.82</v>
      </c>
      <c r="D4679" t="str">
        <f ca="1"/>
        <v>Acct  7 - Visa Go</v>
      </c>
    </row>
    <row r="4680" spans="1:4" x14ac:dyDescent="0.25">
      <c r="A4680" t="str">
        <f ca="1"/>
        <v>Sony</v>
      </c>
      <c r="B4680" s="8">
        <f ca="1"/>
        <v>46120</v>
      </c>
      <c r="C4680" s="107">
        <f ca="1"/>
        <v>-8357.82</v>
      </c>
      <c r="D4680" t="str">
        <f ca="1"/>
        <v>Acct  7 - Visa Go</v>
      </c>
    </row>
    <row r="4681" spans="1:4" x14ac:dyDescent="0.25">
      <c r="A4681" t="str">
        <f ca="1"/>
        <v>Phone Insurance</v>
      </c>
      <c r="B4681" s="8">
        <f ca="1"/>
        <v>46120</v>
      </c>
      <c r="C4681" s="107">
        <f ca="1"/>
        <v>-8357.82</v>
      </c>
      <c r="D4681" t="str">
        <f ca="1"/>
        <v>Acct  7 - Visa Go</v>
      </c>
    </row>
    <row r="4682" spans="1:4" x14ac:dyDescent="0.25">
      <c r="A4682" t="str">
        <f ca="1"/>
        <v>Amazon</v>
      </c>
      <c r="B4682" s="8">
        <f ca="1"/>
        <v>46121</v>
      </c>
      <c r="C4682" s="107">
        <f ca="1"/>
        <v>-8357.82</v>
      </c>
      <c r="D4682" t="str">
        <f ca="1"/>
        <v>Acct  7 - Visa Go</v>
      </c>
    </row>
    <row r="4683" spans="1:4" x14ac:dyDescent="0.25">
      <c r="A4683" t="str">
        <f ca="1"/>
        <v>Paycheck</v>
      </c>
      <c r="B4683" s="8">
        <f ca="1"/>
        <v>46122</v>
      </c>
      <c r="C4683" s="107">
        <f ca="1"/>
        <v>-8357.82</v>
      </c>
      <c r="D4683" t="str">
        <f ca="1"/>
        <v>Acct  7 - Visa Go</v>
      </c>
    </row>
    <row r="4684" spans="1:4" x14ac:dyDescent="0.25">
      <c r="A4684" t="str">
        <f ca="1"/>
        <v>Ameritas</v>
      </c>
      <c r="B4684" s="8">
        <f ca="1"/>
        <v>46122</v>
      </c>
      <c r="C4684" s="107">
        <f ca="1"/>
        <v>-8357.82</v>
      </c>
      <c r="D4684" t="str">
        <f ca="1"/>
        <v>Acct  7 - Visa Go</v>
      </c>
    </row>
    <row r="4685" spans="1:4" x14ac:dyDescent="0.25">
      <c r="A4685" t="str">
        <f ca="1"/>
        <v>Viso Go</v>
      </c>
      <c r="B4685" s="8">
        <f ca="1"/>
        <v>46123</v>
      </c>
      <c r="C4685" s="107">
        <f ca="1"/>
        <v>-8211.82</v>
      </c>
      <c r="D4685" t="str">
        <f ca="1"/>
        <v>Acct  7 - Visa Go</v>
      </c>
    </row>
    <row r="4686" spans="1:4" x14ac:dyDescent="0.25">
      <c r="A4686" t="str">
        <f ca="1"/>
        <v>Groceries</v>
      </c>
      <c r="B4686" s="8">
        <f ca="1"/>
        <v>46123</v>
      </c>
      <c r="C4686" s="107">
        <f ca="1"/>
        <v>-8211.82</v>
      </c>
      <c r="D4686" t="str">
        <f ca="1"/>
        <v>Acct  7 - Visa Go</v>
      </c>
    </row>
    <row r="4687" spans="1:4" x14ac:dyDescent="0.25">
      <c r="A4687" t="str">
        <f ca="1"/>
        <v>Food &amp; Drinks</v>
      </c>
      <c r="B4687" s="8">
        <f ca="1"/>
        <v>46123</v>
      </c>
      <c r="C4687" s="107">
        <f ca="1"/>
        <v>-8211.82</v>
      </c>
      <c r="D4687" t="str">
        <f ca="1"/>
        <v>Acct  7 - Visa Go</v>
      </c>
    </row>
    <row r="4688" spans="1:4" x14ac:dyDescent="0.25">
      <c r="A4688" t="str">
        <f ca="1"/>
        <v>Motorcycle</v>
      </c>
      <c r="B4688" s="8">
        <f ca="1"/>
        <v>46128</v>
      </c>
      <c r="C4688" s="107">
        <f ca="1"/>
        <v>-8211.82</v>
      </c>
      <c r="D4688" t="str">
        <f ca="1"/>
        <v>Acct  7 - Visa Go</v>
      </c>
    </row>
    <row r="4689" spans="1:4" x14ac:dyDescent="0.25">
      <c r="A4689" t="str">
        <f ca="1"/>
        <v>Netflix</v>
      </c>
      <c r="B4689" s="8">
        <f ca="1"/>
        <v>46132</v>
      </c>
      <c r="C4689" s="107">
        <f ca="1"/>
        <v>-8211.82</v>
      </c>
      <c r="D4689" t="str">
        <f ca="1"/>
        <v>Acct  7 - Visa Go</v>
      </c>
    </row>
    <row r="4690" spans="1:4" x14ac:dyDescent="0.25">
      <c r="A4690" t="str">
        <f ca="1"/>
        <v>Renters</v>
      </c>
      <c r="B4690" s="8">
        <f ca="1"/>
        <v>46133</v>
      </c>
      <c r="C4690" s="107">
        <f ca="1"/>
        <v>-8211.82</v>
      </c>
      <c r="D4690" t="str">
        <f ca="1"/>
        <v>Acct  7 - Visa Go</v>
      </c>
    </row>
    <row r="4691" spans="1:4" x14ac:dyDescent="0.25">
      <c r="A4691" t="str">
        <f ca="1"/>
        <v>Paycheck</v>
      </c>
      <c r="B4691" s="8">
        <f ca="1"/>
        <v>46136</v>
      </c>
      <c r="C4691" s="107">
        <f ca="1"/>
        <v>-8211.82</v>
      </c>
      <c r="D4691" t="str">
        <f ca="1"/>
        <v>Acct  7 - Visa Go</v>
      </c>
    </row>
    <row r="4692" spans="1:4" x14ac:dyDescent="0.25">
      <c r="A4692" t="str">
        <f ca="1"/>
        <v>Ameritas</v>
      </c>
      <c r="B4692" s="8">
        <f ca="1"/>
        <v>46136</v>
      </c>
      <c r="C4692" s="107">
        <f ca="1"/>
        <v>-8211.82</v>
      </c>
      <c r="D4692" t="str">
        <f ca="1"/>
        <v>Acct  7 - Visa Go</v>
      </c>
    </row>
    <row r="4693" spans="1:4" x14ac:dyDescent="0.25">
      <c r="A4693" t="str">
        <f ca="1"/>
        <v>Cese Transfer</v>
      </c>
      <c r="B4693" s="8">
        <f ca="1"/>
        <v>46137</v>
      </c>
      <c r="C4693" s="107">
        <f ca="1"/>
        <v>-8211.82</v>
      </c>
      <c r="D4693" t="str">
        <f ca="1"/>
        <v>Acct  7 - Visa Go</v>
      </c>
    </row>
    <row r="4694" spans="1:4" x14ac:dyDescent="0.25">
      <c r="A4694" t="str">
        <f ca="1"/>
        <v>Groceries</v>
      </c>
      <c r="B4694" s="8">
        <f ca="1"/>
        <v>46137</v>
      </c>
      <c r="C4694" s="107">
        <f ca="1"/>
        <v>-8211.82</v>
      </c>
      <c r="D4694" t="str">
        <f ca="1"/>
        <v>Acct  7 - Visa Go</v>
      </c>
    </row>
    <row r="4695" spans="1:4" x14ac:dyDescent="0.25">
      <c r="A4695" t="str">
        <f ca="1"/>
        <v>Food &amp; Drinks</v>
      </c>
      <c r="B4695" s="8">
        <f ca="1"/>
        <v>46137</v>
      </c>
      <c r="C4695" s="107">
        <f ca="1"/>
        <v>-8211.82</v>
      </c>
      <c r="D4695" t="str">
        <f ca="1"/>
        <v>Acct  7 - Visa Go</v>
      </c>
    </row>
    <row r="4696" spans="1:4" x14ac:dyDescent="0.25">
      <c r="A4696" t="str">
        <f ca="1"/>
        <v>Internet</v>
      </c>
      <c r="B4696" s="8">
        <f ca="1"/>
        <v>46138</v>
      </c>
      <c r="C4696" s="107">
        <f ca="1"/>
        <v>-8211.82</v>
      </c>
      <c r="D4696" t="str">
        <f ca="1"/>
        <v>Acct  7 - Visa Go</v>
      </c>
    </row>
    <row r="4697" spans="1:4" x14ac:dyDescent="0.25">
      <c r="A4697" t="str">
        <f ca="1"/>
        <v>Windsurf</v>
      </c>
      <c r="B4697" s="8">
        <f ca="1"/>
        <v>46138</v>
      </c>
      <c r="C4697" s="107">
        <f ca="1"/>
        <v>-8211.82</v>
      </c>
      <c r="D4697" t="str">
        <f ca="1"/>
        <v>Acct  7 - Visa Go</v>
      </c>
    </row>
    <row r="4698" spans="1:4" x14ac:dyDescent="0.25">
      <c r="A4698" t="str">
        <f ca="1"/>
        <v>Tidal</v>
      </c>
      <c r="B4698" s="8">
        <f ca="1"/>
        <v>46139</v>
      </c>
      <c r="C4698" s="107">
        <f ca="1"/>
        <v>-8211.82</v>
      </c>
      <c r="D4698" t="str">
        <f ca="1"/>
        <v>Acct  7 - Visa Go</v>
      </c>
    </row>
    <row r="4699" spans="1:4" x14ac:dyDescent="0.25">
      <c r="A4699" t="str">
        <f ca="1"/>
        <v>Costco Citi</v>
      </c>
      <c r="B4699" s="8">
        <f ca="1"/>
        <v>46140</v>
      </c>
      <c r="C4699" s="107">
        <f ca="1"/>
        <v>-8211.82</v>
      </c>
      <c r="D4699" t="str">
        <f ca="1"/>
        <v>Acct  7 - Visa Go</v>
      </c>
    </row>
    <row r="4700" spans="1:4" x14ac:dyDescent="0.25">
      <c r="A4700" t="str">
        <f ca="1"/>
        <v>Kulo Transfer</v>
      </c>
      <c r="B4700" s="8">
        <f ca="1"/>
        <v>46140</v>
      </c>
      <c r="C4700" s="107">
        <f ca="1"/>
        <v>-8211.82</v>
      </c>
      <c r="D4700" t="str">
        <f ca="1"/>
        <v>Acct  7 - Visa Go</v>
      </c>
    </row>
    <row r="4701" spans="1:4" x14ac:dyDescent="0.25">
      <c r="A4701" t="str">
        <f ca="1"/>
        <v>Kulo SDGE</v>
      </c>
      <c r="B4701" s="8">
        <f ca="1"/>
        <v>46140</v>
      </c>
      <c r="C4701" s="107">
        <f ca="1"/>
        <v>-8211.82</v>
      </c>
      <c r="D4701" t="str">
        <f ca="1"/>
        <v>Acct  7 - Visa Go</v>
      </c>
    </row>
    <row r="4702" spans="1:4" x14ac:dyDescent="0.25">
      <c r="A4702" t="str">
        <f ca="1"/>
        <v>SDGE</v>
      </c>
      <c r="B4702" s="8">
        <f ca="1"/>
        <v>46140</v>
      </c>
      <c r="C4702" s="107">
        <f ca="1"/>
        <v>-8211.82</v>
      </c>
      <c r="D4702" t="str">
        <f ca="1"/>
        <v>Acct  7 - Visa Go</v>
      </c>
    </row>
    <row r="4703" spans="1:4" x14ac:dyDescent="0.25">
      <c r="A4703" t="str">
        <f ca="1"/>
        <v>Prime Ad-Free</v>
      </c>
      <c r="B4703" s="8">
        <f ca="1"/>
        <v>46140</v>
      </c>
      <c r="C4703" s="107">
        <f ca="1"/>
        <v>-8211.82</v>
      </c>
      <c r="D4703" t="str">
        <f ca="1"/>
        <v>Acct  7 - Visa Go</v>
      </c>
    </row>
    <row r="4704" spans="1:4" x14ac:dyDescent="0.25">
      <c r="A4704" t="str">
        <f ca="1"/>
        <v>Disability</v>
      </c>
      <c r="B4704" s="8">
        <f ca="1"/>
        <v>46143</v>
      </c>
      <c r="C4704" s="107">
        <f ca="1"/>
        <v>-8211.82</v>
      </c>
      <c r="D4704" t="str">
        <f ca="1"/>
        <v>Acct  7 - Visa Go</v>
      </c>
    </row>
    <row r="4705" spans="1:4" x14ac:dyDescent="0.25">
      <c r="A4705" t="str">
        <f ca="1"/>
        <v>Kulo Rent</v>
      </c>
      <c r="B4705" s="8">
        <f ca="1"/>
        <v>46143</v>
      </c>
      <c r="C4705" s="107">
        <f ca="1"/>
        <v>-8211.82</v>
      </c>
      <c r="D4705" t="str">
        <f ca="1"/>
        <v>Acct  7 - Visa Go</v>
      </c>
    </row>
    <row r="4706" spans="1:4" x14ac:dyDescent="0.25">
      <c r="A4706" t="str">
        <f ca="1"/>
        <v>Rent</v>
      </c>
      <c r="B4706" s="8">
        <f ca="1"/>
        <v>46143</v>
      </c>
      <c r="C4706" s="107">
        <f ca="1"/>
        <v>-8211.82</v>
      </c>
      <c r="D4706" t="str">
        <f ca="1"/>
        <v>Acct  7 - Visa Go</v>
      </c>
    </row>
    <row r="4707" spans="1:4" x14ac:dyDescent="0.25">
      <c r="A4707" t="str">
        <f ca="1"/>
        <v>Visa Platinum</v>
      </c>
      <c r="B4707" s="8">
        <f ca="1"/>
        <v>46145</v>
      </c>
      <c r="C4707" s="107">
        <f ca="1"/>
        <v>-8211.82</v>
      </c>
      <c r="D4707" t="str">
        <f ca="1"/>
        <v>Acct  7 - Visa Go</v>
      </c>
    </row>
    <row r="4708" spans="1:4" x14ac:dyDescent="0.25">
      <c r="A4708" t="str">
        <f ca="1"/>
        <v>Kulo Internet</v>
      </c>
      <c r="B4708" s="8">
        <f ca="1"/>
        <v>46147</v>
      </c>
      <c r="C4708" s="107">
        <f ca="1"/>
        <v>-8211.82</v>
      </c>
      <c r="D4708" t="str">
        <f ca="1"/>
        <v>Acct  7 - Visa Go</v>
      </c>
    </row>
    <row r="4709" spans="1:4" x14ac:dyDescent="0.25">
      <c r="A4709" t="str">
        <f ca="1"/>
        <v>Cese Phone</v>
      </c>
      <c r="B4709" s="8">
        <f ca="1"/>
        <v>46147</v>
      </c>
      <c r="C4709" s="107">
        <f ca="1"/>
        <v>-8211.82</v>
      </c>
      <c r="D4709" t="str">
        <f ca="1"/>
        <v>Acct  7 - Visa Go</v>
      </c>
    </row>
    <row r="4710" spans="1:4" x14ac:dyDescent="0.25">
      <c r="A4710" t="str">
        <f ca="1"/>
        <v>Phone</v>
      </c>
      <c r="B4710" s="8">
        <f ca="1"/>
        <v>46147</v>
      </c>
      <c r="C4710" s="107">
        <f ca="1"/>
        <v>-8211.82</v>
      </c>
      <c r="D4710" t="str">
        <f ca="1"/>
        <v>Acct  7 - Visa Go</v>
      </c>
    </row>
    <row r="4711" spans="1:4" x14ac:dyDescent="0.25">
      <c r="A4711" t="str">
        <f ca="1"/>
        <v>Paycheck</v>
      </c>
      <c r="B4711" s="8">
        <f ca="1"/>
        <v>46150</v>
      </c>
      <c r="C4711" s="107">
        <f ca="1"/>
        <v>-8211.82</v>
      </c>
      <c r="D4711" t="str">
        <f ca="1"/>
        <v>Acct  7 - Visa Go</v>
      </c>
    </row>
    <row r="4712" spans="1:4" x14ac:dyDescent="0.25">
      <c r="A4712" t="str">
        <f ca="1"/>
        <v>Ameritas</v>
      </c>
      <c r="B4712" s="8">
        <f ca="1"/>
        <v>46150</v>
      </c>
      <c r="C4712" s="107">
        <f ca="1"/>
        <v>-8211.82</v>
      </c>
      <c r="D4712" t="str">
        <f ca="1"/>
        <v>Acct  7 - Visa Go</v>
      </c>
    </row>
    <row r="4713" spans="1:4" x14ac:dyDescent="0.25">
      <c r="A4713" t="str">
        <f ca="1"/>
        <v>Sony</v>
      </c>
      <c r="B4713" s="8">
        <f ca="1"/>
        <v>46150</v>
      </c>
      <c r="C4713" s="107">
        <f ca="1"/>
        <v>-8211.82</v>
      </c>
      <c r="D4713" t="str">
        <f ca="1"/>
        <v>Acct  7 - Visa Go</v>
      </c>
    </row>
    <row r="4714" spans="1:4" x14ac:dyDescent="0.25">
      <c r="A4714" t="str">
        <f ca="1"/>
        <v>Phone Insurance</v>
      </c>
      <c r="B4714" s="8">
        <f ca="1"/>
        <v>46150</v>
      </c>
      <c r="C4714" s="107">
        <f ca="1"/>
        <v>-8211.82</v>
      </c>
      <c r="D4714" t="str">
        <f ca="1"/>
        <v>Acct  7 - Visa Go</v>
      </c>
    </row>
    <row r="4715" spans="1:4" x14ac:dyDescent="0.25">
      <c r="A4715" t="str">
        <f ca="1"/>
        <v>Groceries</v>
      </c>
      <c r="B4715" s="8">
        <f ca="1"/>
        <v>46151</v>
      </c>
      <c r="C4715" s="107">
        <f ca="1"/>
        <v>-8211.82</v>
      </c>
      <c r="D4715" t="str">
        <f ca="1"/>
        <v>Acct  7 - Visa Go</v>
      </c>
    </row>
    <row r="4716" spans="1:4" x14ac:dyDescent="0.25">
      <c r="A4716" t="str">
        <f ca="1"/>
        <v>Food &amp; Drinks</v>
      </c>
      <c r="B4716" s="8">
        <f ca="1"/>
        <v>46151</v>
      </c>
      <c r="C4716" s="107">
        <f ca="1"/>
        <v>-8211.82</v>
      </c>
      <c r="D4716" t="str">
        <f ca="1"/>
        <v>Acct  7 - Visa Go</v>
      </c>
    </row>
    <row r="4717" spans="1:4" x14ac:dyDescent="0.25">
      <c r="A4717" t="str">
        <f ca="1"/>
        <v>Amazon</v>
      </c>
      <c r="B4717" s="8">
        <f ca="1"/>
        <v>46151</v>
      </c>
      <c r="C4717" s="107">
        <f ca="1"/>
        <v>-8211.82</v>
      </c>
      <c r="D4717" t="str">
        <f ca="1"/>
        <v>Acct  7 - Visa Go</v>
      </c>
    </row>
    <row r="4718" spans="1:4" x14ac:dyDescent="0.25">
      <c r="A4718" t="str">
        <f ca="1"/>
        <v>Viso Go</v>
      </c>
      <c r="B4718" s="8">
        <f ca="1"/>
        <v>46153</v>
      </c>
      <c r="C4718" s="107">
        <f ca="1"/>
        <v>-8065.82</v>
      </c>
      <c r="D4718" t="str">
        <f ca="1"/>
        <v>Acct  7 - Visa Go</v>
      </c>
    </row>
    <row r="4719" spans="1:4" x14ac:dyDescent="0.25">
      <c r="A4719" t="str">
        <f ca="1"/>
        <v>Motorcycle</v>
      </c>
      <c r="B4719" s="8">
        <f ca="1"/>
        <v>46158</v>
      </c>
      <c r="C4719" s="107">
        <f ca="1"/>
        <v>-8065.82</v>
      </c>
      <c r="D4719" t="str">
        <f ca="1"/>
        <v>Acct  7 - Visa Go</v>
      </c>
    </row>
    <row r="4720" spans="1:4" x14ac:dyDescent="0.25">
      <c r="A4720" t="str">
        <f ca="1"/>
        <v>Netflix</v>
      </c>
      <c r="B4720" s="8">
        <f ca="1"/>
        <v>46162</v>
      </c>
      <c r="C4720" s="107">
        <f ca="1"/>
        <v>-8065.82</v>
      </c>
      <c r="D4720" t="str">
        <f ca="1"/>
        <v>Acct  7 - Visa Go</v>
      </c>
    </row>
    <row r="4721" spans="1:4" x14ac:dyDescent="0.25">
      <c r="A4721" t="str">
        <f ca="1"/>
        <v>Renters</v>
      </c>
      <c r="B4721" s="8">
        <f ca="1"/>
        <v>46163</v>
      </c>
      <c r="C4721" s="107">
        <f ca="1"/>
        <v>-8065.82</v>
      </c>
      <c r="D4721" t="str">
        <f ca="1"/>
        <v>Acct  7 - Visa Go</v>
      </c>
    </row>
    <row r="4722" spans="1:4" x14ac:dyDescent="0.25">
      <c r="A4722" t="str">
        <f ca="1"/>
        <v>Paycheck</v>
      </c>
      <c r="B4722" s="8">
        <f ca="1"/>
        <v>46164</v>
      </c>
      <c r="C4722" s="107">
        <f ca="1"/>
        <v>-8065.82</v>
      </c>
      <c r="D4722" t="str">
        <f ca="1"/>
        <v>Acct  7 - Visa Go</v>
      </c>
    </row>
    <row r="4723" spans="1:4" x14ac:dyDescent="0.25">
      <c r="A4723" t="str">
        <f ca="1"/>
        <v>Ameritas</v>
      </c>
      <c r="B4723" s="8">
        <f ca="1"/>
        <v>46164</v>
      </c>
      <c r="C4723" s="107">
        <f ca="1"/>
        <v>-8065.82</v>
      </c>
      <c r="D4723" t="str">
        <f ca="1"/>
        <v>Acct  7 - Visa Go</v>
      </c>
    </row>
    <row r="4724" spans="1:4" x14ac:dyDescent="0.25">
      <c r="A4724" t="str">
        <f ca="1"/>
        <v>Groceries</v>
      </c>
      <c r="B4724" s="8">
        <f ca="1"/>
        <v>46165</v>
      </c>
      <c r="C4724" s="107">
        <f ca="1"/>
        <v>-8065.82</v>
      </c>
      <c r="D4724" t="str">
        <f ca="1"/>
        <v>Acct  7 - Visa Go</v>
      </c>
    </row>
    <row r="4725" spans="1:4" x14ac:dyDescent="0.25">
      <c r="A4725" t="str">
        <f ca="1"/>
        <v>Food &amp; Drinks</v>
      </c>
      <c r="B4725" s="8">
        <f ca="1"/>
        <v>46165</v>
      </c>
      <c r="C4725" s="107">
        <f ca="1"/>
        <v>-8065.82</v>
      </c>
      <c r="D4725" t="str">
        <f ca="1"/>
        <v>Acct  7 - Visa Go</v>
      </c>
    </row>
    <row r="4726" spans="1:4" x14ac:dyDescent="0.25">
      <c r="A4726" t="str">
        <f ca="1"/>
        <v>Cese Transfer</v>
      </c>
      <c r="B4726" s="8">
        <f ca="1"/>
        <v>46167</v>
      </c>
      <c r="C4726" s="107">
        <f ca="1"/>
        <v>-8065.82</v>
      </c>
      <c r="D4726" t="str">
        <f ca="1"/>
        <v>Acct  7 - Visa Go</v>
      </c>
    </row>
    <row r="4727" spans="1:4" x14ac:dyDescent="0.25">
      <c r="A4727" t="str">
        <f ca="1"/>
        <v>Internet</v>
      </c>
      <c r="B4727" s="8">
        <f ca="1"/>
        <v>46168</v>
      </c>
      <c r="C4727" s="107">
        <f ca="1"/>
        <v>-8065.82</v>
      </c>
      <c r="D4727" t="str">
        <f ca="1"/>
        <v>Acct  7 - Visa Go</v>
      </c>
    </row>
    <row r="4728" spans="1:4" x14ac:dyDescent="0.25">
      <c r="A4728" t="str">
        <f ca="1"/>
        <v>Windsurf</v>
      </c>
      <c r="B4728" s="8">
        <f ca="1"/>
        <v>46168</v>
      </c>
      <c r="C4728" s="107">
        <f ca="1"/>
        <v>-8065.82</v>
      </c>
      <c r="D4728" t="str">
        <f ca="1"/>
        <v>Acct  7 - Visa Go</v>
      </c>
    </row>
    <row r="4729" spans="1:4" x14ac:dyDescent="0.25">
      <c r="A4729" t="str">
        <f ca="1"/>
        <v>Tidal</v>
      </c>
      <c r="B4729" s="8">
        <f ca="1"/>
        <v>46169</v>
      </c>
      <c r="C4729" s="107">
        <f ca="1"/>
        <v>-8065.82</v>
      </c>
      <c r="D4729" t="str">
        <f ca="1"/>
        <v>Acct  7 - Visa Go</v>
      </c>
    </row>
    <row r="4730" spans="1:4" x14ac:dyDescent="0.25">
      <c r="A4730" t="str">
        <f ca="1"/>
        <v>Costco Citi</v>
      </c>
      <c r="B4730" s="8">
        <f ca="1"/>
        <v>46170</v>
      </c>
      <c r="C4730" s="107">
        <f ca="1"/>
        <v>-8065.82</v>
      </c>
      <c r="D4730" t="str">
        <f ca="1"/>
        <v>Acct  7 - Visa Go</v>
      </c>
    </row>
    <row r="4731" spans="1:4" x14ac:dyDescent="0.25">
      <c r="A4731" t="str">
        <f ca="1"/>
        <v>Kulo Transfer</v>
      </c>
      <c r="B4731" s="8">
        <f ca="1"/>
        <v>46170</v>
      </c>
      <c r="C4731" s="107">
        <f ca="1"/>
        <v>-8065.82</v>
      </c>
      <c r="D4731" t="str">
        <f ca="1"/>
        <v>Acct  7 - Visa Go</v>
      </c>
    </row>
    <row r="4732" spans="1:4" x14ac:dyDescent="0.25">
      <c r="A4732" t="str">
        <f ca="1"/>
        <v>Kulo SDGE</v>
      </c>
      <c r="B4732" s="8">
        <f ca="1"/>
        <v>46170</v>
      </c>
      <c r="C4732" s="107">
        <f ca="1"/>
        <v>-8065.82</v>
      </c>
      <c r="D4732" t="str">
        <f ca="1"/>
        <v>Acct  7 - Visa Go</v>
      </c>
    </row>
    <row r="4733" spans="1:4" x14ac:dyDescent="0.25">
      <c r="A4733" t="str">
        <f ca="1"/>
        <v>SDGE</v>
      </c>
      <c r="B4733" s="8">
        <f ca="1"/>
        <v>46170</v>
      </c>
      <c r="C4733" s="107">
        <f ca="1"/>
        <v>-8065.82</v>
      </c>
      <c r="D4733" t="str">
        <f ca="1"/>
        <v>Acct  7 - Visa Go</v>
      </c>
    </row>
    <row r="4734" spans="1:4" x14ac:dyDescent="0.25">
      <c r="A4734" t="str">
        <f ca="1"/>
        <v>Prime Ad-Free</v>
      </c>
      <c r="B4734" s="8">
        <f ca="1"/>
        <v>46170</v>
      </c>
      <c r="C4734" s="107">
        <f ca="1"/>
        <v>-8065.82</v>
      </c>
      <c r="D4734" t="str">
        <f ca="1"/>
        <v>Acct  7 - Visa Go</v>
      </c>
    </row>
    <row r="4735" spans="1:4" x14ac:dyDescent="0.25">
      <c r="A4735" t="str">
        <f ca="1"/>
        <v>Disability</v>
      </c>
      <c r="B4735" s="8">
        <f ca="1"/>
        <v>46174</v>
      </c>
      <c r="C4735" s="107">
        <f ca="1"/>
        <v>-8065.82</v>
      </c>
      <c r="D4735" t="str">
        <f ca="1"/>
        <v>Acct  7 - Visa Go</v>
      </c>
    </row>
    <row r="4736" spans="1:4" x14ac:dyDescent="0.25">
      <c r="A4736" t="str">
        <f ca="1"/>
        <v>Kulo Rent</v>
      </c>
      <c r="B4736" s="8">
        <f ca="1"/>
        <v>46174</v>
      </c>
      <c r="C4736" s="107">
        <f ca="1"/>
        <v>-8065.82</v>
      </c>
      <c r="D4736" t="str">
        <f ca="1"/>
        <v>Acct  7 - Visa Go</v>
      </c>
    </row>
    <row r="4737" spans="1:4" x14ac:dyDescent="0.25">
      <c r="A4737" t="str">
        <f ca="1"/>
        <v>Rent</v>
      </c>
      <c r="B4737" s="8">
        <f ca="1"/>
        <v>46174</v>
      </c>
      <c r="C4737" s="107">
        <f ca="1"/>
        <v>-8065.82</v>
      </c>
      <c r="D4737" t="str">
        <f ca="1"/>
        <v>Acct  7 - Visa Go</v>
      </c>
    </row>
    <row r="4738" spans="1:4" x14ac:dyDescent="0.25">
      <c r="A4738" t="str">
        <f ca="1"/>
        <v>Visa Platinum</v>
      </c>
      <c r="B4738" s="8">
        <f ca="1"/>
        <v>46176</v>
      </c>
      <c r="C4738" s="107">
        <f ca="1"/>
        <v>-8065.82</v>
      </c>
      <c r="D4738" t="str">
        <f ca="1"/>
        <v>Acct  7 - Visa Go</v>
      </c>
    </row>
    <row r="4739" spans="1:4" x14ac:dyDescent="0.25">
      <c r="A4739" t="str">
        <f ca="1"/>
        <v>Paycheck</v>
      </c>
      <c r="B4739" s="8">
        <f ca="1"/>
        <v>46178</v>
      </c>
      <c r="C4739" s="107">
        <f ca="1"/>
        <v>-8065.82</v>
      </c>
      <c r="D4739" t="str">
        <f ca="1"/>
        <v>Acct  7 - Visa Go</v>
      </c>
    </row>
    <row r="4740" spans="1:4" x14ac:dyDescent="0.25">
      <c r="A4740" t="str">
        <f ca="1"/>
        <v>Ameritas</v>
      </c>
      <c r="B4740" s="8">
        <f ca="1"/>
        <v>46178</v>
      </c>
      <c r="C4740" s="107">
        <f ca="1"/>
        <v>-8065.82</v>
      </c>
      <c r="D4740" t="str">
        <f ca="1"/>
        <v>Acct  7 - Visa Go</v>
      </c>
    </row>
    <row r="4741" spans="1:4" x14ac:dyDescent="0.25">
      <c r="A4741" t="str">
        <f ca="1"/>
        <v>Kulo Internet</v>
      </c>
      <c r="B4741" s="8">
        <f ca="1"/>
        <v>46178</v>
      </c>
      <c r="C4741" s="107">
        <f ca="1"/>
        <v>-8065.82</v>
      </c>
      <c r="D4741" t="str">
        <f ca="1"/>
        <v>Acct  7 - Visa Go</v>
      </c>
    </row>
    <row r="4742" spans="1:4" x14ac:dyDescent="0.25">
      <c r="A4742" t="str">
        <f ca="1"/>
        <v>Cese Phone</v>
      </c>
      <c r="B4742" s="8">
        <f ca="1"/>
        <v>46178</v>
      </c>
      <c r="C4742" s="107">
        <f ca="1"/>
        <v>-8065.82</v>
      </c>
      <c r="D4742" t="str">
        <f ca="1"/>
        <v>Acct  7 - Visa Go</v>
      </c>
    </row>
    <row r="4743" spans="1:4" x14ac:dyDescent="0.25">
      <c r="A4743" t="str">
        <f ca="1"/>
        <v>Phone</v>
      </c>
      <c r="B4743" s="8">
        <f ca="1"/>
        <v>46178</v>
      </c>
      <c r="C4743" s="107">
        <f ca="1"/>
        <v>-8065.82</v>
      </c>
      <c r="D4743" t="str">
        <f ca="1"/>
        <v>Acct  7 - Visa Go</v>
      </c>
    </row>
    <row r="4744" spans="1:4" x14ac:dyDescent="0.25">
      <c r="A4744" t="str">
        <f ca="1"/>
        <v>Groceries</v>
      </c>
      <c r="B4744" s="8">
        <f ca="1"/>
        <v>46179</v>
      </c>
      <c r="C4744" s="107">
        <f ca="1"/>
        <v>-8065.82</v>
      </c>
      <c r="D4744" t="str">
        <f ca="1"/>
        <v>Acct  7 - Visa Go</v>
      </c>
    </row>
    <row r="4745" spans="1:4" x14ac:dyDescent="0.25">
      <c r="A4745" t="str">
        <f ca="1"/>
        <v>Food &amp; Drinks</v>
      </c>
      <c r="B4745" s="8">
        <f ca="1"/>
        <v>46179</v>
      </c>
      <c r="C4745" s="107">
        <f ca="1"/>
        <v>-8065.82</v>
      </c>
      <c r="D4745" t="str">
        <f ca="1"/>
        <v>Acct  7 - Visa Go</v>
      </c>
    </row>
    <row r="4746" spans="1:4" x14ac:dyDescent="0.25">
      <c r="A4746" t="str">
        <f ca="1"/>
        <v>Sony</v>
      </c>
      <c r="B4746" s="8">
        <f ca="1"/>
        <v>46181</v>
      </c>
      <c r="C4746" s="107">
        <f ca="1"/>
        <v>-8065.82</v>
      </c>
      <c r="D4746" t="str">
        <f ca="1"/>
        <v>Acct  7 - Visa Go</v>
      </c>
    </row>
    <row r="4747" spans="1:4" x14ac:dyDescent="0.25">
      <c r="A4747" t="str">
        <f ca="1"/>
        <v>Phone Insurance</v>
      </c>
      <c r="B4747" s="8">
        <f ca="1"/>
        <v>46181</v>
      </c>
      <c r="C4747" s="107">
        <f ca="1"/>
        <v>-8065.82</v>
      </c>
      <c r="D4747" t="str">
        <f ca="1"/>
        <v>Acct  7 - Visa Go</v>
      </c>
    </row>
    <row r="4748" spans="1:4" x14ac:dyDescent="0.25">
      <c r="A4748" t="str">
        <f ca="1"/>
        <v>Amazon</v>
      </c>
      <c r="B4748" s="8">
        <f ca="1"/>
        <v>46182</v>
      </c>
      <c r="C4748" s="107">
        <f ca="1"/>
        <v>-8065.82</v>
      </c>
      <c r="D4748" t="str">
        <f ca="1"/>
        <v>Acct  7 - Visa Go</v>
      </c>
    </row>
    <row r="4749" spans="1:4" x14ac:dyDescent="0.25">
      <c r="A4749" t="str">
        <f ca="1"/>
        <v>Viso Go</v>
      </c>
      <c r="B4749" s="8">
        <f ca="1"/>
        <v>46184</v>
      </c>
      <c r="C4749" s="107">
        <f ca="1"/>
        <v>-7919.82</v>
      </c>
      <c r="D4749" t="str">
        <f ca="1"/>
        <v>Acct  7 - Visa Go</v>
      </c>
    </row>
    <row r="4750" spans="1:4" x14ac:dyDescent="0.25">
      <c r="A4750" t="str">
        <f ca="1"/>
        <v>Motorcycle</v>
      </c>
      <c r="B4750" s="8">
        <f ca="1"/>
        <v>46189</v>
      </c>
      <c r="C4750" s="107">
        <f ca="1"/>
        <v>-7919.82</v>
      </c>
      <c r="D4750" t="str">
        <f ca="1"/>
        <v>Acct  7 - Visa Go</v>
      </c>
    </row>
    <row r="4751" spans="1:4" x14ac:dyDescent="0.25">
      <c r="A4751" t="str">
        <f ca="1"/>
        <v>Paycheck</v>
      </c>
      <c r="B4751" s="8">
        <f ca="1"/>
        <v>46192</v>
      </c>
      <c r="C4751" s="107">
        <f ca="1"/>
        <v>-7919.82</v>
      </c>
      <c r="D4751" t="str">
        <f ca="1"/>
        <v>Acct  7 - Visa Go</v>
      </c>
    </row>
    <row r="4752" spans="1:4" x14ac:dyDescent="0.25">
      <c r="A4752" t="str">
        <f ca="1"/>
        <v>Ameritas</v>
      </c>
      <c r="B4752" s="8">
        <f ca="1"/>
        <v>46192</v>
      </c>
      <c r="C4752" s="107">
        <f ca="1"/>
        <v>-7919.82</v>
      </c>
      <c r="D4752" t="str">
        <f ca="1"/>
        <v>Acct  7 - Visa Go</v>
      </c>
    </row>
    <row r="4753" spans="1:4" x14ac:dyDescent="0.25">
      <c r="A4753" t="str">
        <f ca="1"/>
        <v>Groceries</v>
      </c>
      <c r="B4753" s="8">
        <f ca="1"/>
        <v>46193</v>
      </c>
      <c r="C4753" s="107">
        <f ca="1"/>
        <v>-7919.82</v>
      </c>
      <c r="D4753" t="str">
        <f ca="1"/>
        <v>Acct  7 - Visa Go</v>
      </c>
    </row>
    <row r="4754" spans="1:4" x14ac:dyDescent="0.25">
      <c r="A4754" t="str">
        <f ca="1"/>
        <v>Food &amp; Drinks</v>
      </c>
      <c r="B4754" s="8">
        <f ca="1"/>
        <v>46193</v>
      </c>
      <c r="C4754" s="107">
        <f ca="1"/>
        <v>-7919.82</v>
      </c>
      <c r="D4754" t="str">
        <f ca="1"/>
        <v>Acct  7 - Visa Go</v>
      </c>
    </row>
    <row r="4755" spans="1:4" x14ac:dyDescent="0.25">
      <c r="A4755" t="str">
        <f ca="1"/>
        <v>Netflix</v>
      </c>
      <c r="B4755" s="8">
        <f ca="1"/>
        <v>46193</v>
      </c>
      <c r="C4755" s="107">
        <f ca="1"/>
        <v>-7919.82</v>
      </c>
      <c r="D4755" t="str">
        <f ca="1"/>
        <v>Acct  7 - Visa Go</v>
      </c>
    </row>
    <row r="4756" spans="1:4" x14ac:dyDescent="0.25">
      <c r="A4756" t="str">
        <f ca="1"/>
        <v>Renters</v>
      </c>
      <c r="B4756" s="8">
        <f ca="1"/>
        <v>46194</v>
      </c>
      <c r="C4756" s="107">
        <f ca="1"/>
        <v>-7919.82</v>
      </c>
      <c r="D4756" t="str">
        <f ca="1"/>
        <v>Acct  7 - Visa Go</v>
      </c>
    </row>
    <row r="4757" spans="1:4" x14ac:dyDescent="0.25">
      <c r="A4757" t="str">
        <f ca="1"/>
        <v>Sniffies</v>
      </c>
      <c r="B4757" s="8">
        <f ca="1"/>
        <v>46194</v>
      </c>
      <c r="C4757" s="107">
        <f ca="1"/>
        <v>-7919.82</v>
      </c>
      <c r="D4757" t="str">
        <f ca="1"/>
        <v>Acct  7 - Visa Go</v>
      </c>
    </row>
    <row r="4758" spans="1:4" x14ac:dyDescent="0.25">
      <c r="A4758" t="str">
        <f ca="1"/>
        <v>Cese Transfer</v>
      </c>
      <c r="B4758" s="8">
        <f ca="1"/>
        <v>46198</v>
      </c>
      <c r="C4758" s="107">
        <f ca="1"/>
        <v>-7919.82</v>
      </c>
      <c r="D4758" t="str">
        <f ca="1"/>
        <v>Acct  7 - Visa Go</v>
      </c>
    </row>
    <row r="4759" spans="1:4" x14ac:dyDescent="0.25">
      <c r="A4759" t="str">
        <f ca="1"/>
        <v>Internet</v>
      </c>
      <c r="B4759" s="8">
        <f ca="1"/>
        <v>46199</v>
      </c>
      <c r="C4759" s="107">
        <f ca="1"/>
        <v>-7919.82</v>
      </c>
      <c r="D4759" t="str">
        <f ca="1"/>
        <v>Acct  7 - Visa Go</v>
      </c>
    </row>
    <row r="4760" spans="1:4" x14ac:dyDescent="0.25">
      <c r="A4760" t="str">
        <f ca="1"/>
        <v>Windsurf</v>
      </c>
      <c r="B4760" s="8">
        <f ca="1"/>
        <v>46199</v>
      </c>
      <c r="C4760" s="107">
        <f ca="1"/>
        <v>-7919.82</v>
      </c>
      <c r="D4760" t="str">
        <f ca="1"/>
        <v>Acct  7 - Visa Go</v>
      </c>
    </row>
    <row r="4761" spans="1:4" x14ac:dyDescent="0.25">
      <c r="A4761" t="str">
        <f ca="1"/>
        <v>Tidal</v>
      </c>
      <c r="B4761" s="8">
        <f ca="1"/>
        <v>46200</v>
      </c>
      <c r="C4761" s="107">
        <f ca="1"/>
        <v>-7919.82</v>
      </c>
      <c r="D4761" t="str">
        <f ca="1"/>
        <v>Acct  7 - Visa Go</v>
      </c>
    </row>
    <row r="4762" spans="1:4" x14ac:dyDescent="0.25">
      <c r="A4762" t="str">
        <f ca="1"/>
        <v>Costco Citi</v>
      </c>
      <c r="B4762" s="8">
        <f ca="1"/>
        <v>46201</v>
      </c>
      <c r="C4762" s="107">
        <f ca="1"/>
        <v>-7919.82</v>
      </c>
      <c r="D4762" t="str">
        <f ca="1"/>
        <v>Acct  7 - Visa Go</v>
      </c>
    </row>
    <row r="4763" spans="1:4" x14ac:dyDescent="0.25">
      <c r="A4763" t="str">
        <f ca="1"/>
        <v>Kulo Transfer</v>
      </c>
      <c r="B4763" s="8">
        <f ca="1"/>
        <v>46201</v>
      </c>
      <c r="C4763" s="107">
        <f ca="1"/>
        <v>-7919.82</v>
      </c>
      <c r="D4763" t="str">
        <f ca="1"/>
        <v>Acct  7 - Visa Go</v>
      </c>
    </row>
    <row r="4764" spans="1:4" x14ac:dyDescent="0.25">
      <c r="A4764" t="str">
        <f ca="1"/>
        <v>Kulo SDGE</v>
      </c>
      <c r="B4764" s="8">
        <f ca="1"/>
        <v>46201</v>
      </c>
      <c r="C4764" s="107">
        <f ca="1"/>
        <v>-7919.82</v>
      </c>
      <c r="D4764" t="str">
        <f ca="1"/>
        <v>Acct  7 - Visa Go</v>
      </c>
    </row>
    <row r="4765" spans="1:4" x14ac:dyDescent="0.25">
      <c r="A4765" t="str">
        <f ca="1"/>
        <v>SDGE</v>
      </c>
      <c r="B4765" s="8">
        <f ca="1"/>
        <v>46201</v>
      </c>
      <c r="C4765" s="107">
        <f ca="1"/>
        <v>-7919.82</v>
      </c>
      <c r="D4765" t="str">
        <f ca="1"/>
        <v>Acct  7 - Visa Go</v>
      </c>
    </row>
    <row r="4766" spans="1:4" x14ac:dyDescent="0.25">
      <c r="A4766" t="str">
        <f ca="1"/>
        <v>Prime Ad-Free</v>
      </c>
      <c r="B4766" s="8">
        <f ca="1"/>
        <v>46201</v>
      </c>
      <c r="C4766" s="107">
        <f ca="1"/>
        <v>-7919.82</v>
      </c>
      <c r="D4766" t="str">
        <f ca="1"/>
        <v>Acct  7 - Visa Go</v>
      </c>
    </row>
    <row r="4767" spans="1:4" x14ac:dyDescent="0.25">
      <c r="A4767" t="str">
        <f ca="1"/>
        <v>Disability</v>
      </c>
      <c r="B4767" s="8">
        <f ca="1"/>
        <v>46204</v>
      </c>
      <c r="C4767" s="107">
        <f ca="1"/>
        <v>-7919.82</v>
      </c>
      <c r="D4767" t="str">
        <f ca="1"/>
        <v>Acct  7 - Visa Go</v>
      </c>
    </row>
    <row r="4768" spans="1:4" x14ac:dyDescent="0.25">
      <c r="A4768" t="str">
        <f ca="1"/>
        <v>Kulo Rent</v>
      </c>
      <c r="B4768" s="8">
        <f ca="1"/>
        <v>46204</v>
      </c>
      <c r="C4768" s="107">
        <f ca="1"/>
        <v>-7919.82</v>
      </c>
      <c r="D4768" t="str">
        <f ca="1"/>
        <v>Acct  7 - Visa Go</v>
      </c>
    </row>
    <row r="4769" spans="1:4" x14ac:dyDescent="0.25">
      <c r="A4769" t="str">
        <f ca="1"/>
        <v>Rent</v>
      </c>
      <c r="B4769" s="8">
        <f ca="1"/>
        <v>46204</v>
      </c>
      <c r="C4769" s="107">
        <f ca="1"/>
        <v>-7919.82</v>
      </c>
      <c r="D4769" t="str">
        <f ca="1"/>
        <v>Acct  7 - Visa Go</v>
      </c>
    </row>
    <row r="4770" spans="1:4" x14ac:dyDescent="0.25">
      <c r="A4770" t="str">
        <f ca="1"/>
        <v>Paycheck</v>
      </c>
      <c r="B4770" s="8">
        <f ca="1"/>
        <v>46206</v>
      </c>
      <c r="C4770" s="107">
        <f ca="1"/>
        <v>-7919.82</v>
      </c>
      <c r="D4770" t="str">
        <f ca="1"/>
        <v>Acct  7 - Visa Go</v>
      </c>
    </row>
    <row r="4771" spans="1:4" x14ac:dyDescent="0.25">
      <c r="A4771" t="str">
        <f ca="1"/>
        <v>Ameritas</v>
      </c>
      <c r="B4771" s="8">
        <f ca="1"/>
        <v>46206</v>
      </c>
      <c r="C4771" s="107">
        <f ca="1"/>
        <v>-7919.82</v>
      </c>
      <c r="D4771" t="str">
        <f ca="1"/>
        <v>Acct  7 - Visa Go</v>
      </c>
    </row>
    <row r="4772" spans="1:4" x14ac:dyDescent="0.25">
      <c r="A4772" t="str">
        <f ca="1"/>
        <v>Visa Platinum</v>
      </c>
      <c r="B4772" s="8">
        <f ca="1"/>
        <v>46206</v>
      </c>
      <c r="C4772" s="107">
        <f ca="1"/>
        <v>-7919.82</v>
      </c>
      <c r="D4772" t="str">
        <f ca="1"/>
        <v>Acct  7 - Visa Go</v>
      </c>
    </row>
    <row r="4773" spans="1:4" x14ac:dyDescent="0.25">
      <c r="A4773" t="str">
        <f ca="1"/>
        <v>Groceries</v>
      </c>
      <c r="B4773" s="8">
        <f ca="1"/>
        <v>46207</v>
      </c>
      <c r="C4773" s="107">
        <f ca="1"/>
        <v>-7919.82</v>
      </c>
      <c r="D4773" t="str">
        <f ca="1"/>
        <v>Acct  7 - Visa Go</v>
      </c>
    </row>
    <row r="4774" spans="1:4" x14ac:dyDescent="0.25">
      <c r="A4774" t="str">
        <f ca="1"/>
        <v>Food &amp; Drinks</v>
      </c>
      <c r="B4774" s="8">
        <f ca="1"/>
        <v>46207</v>
      </c>
      <c r="C4774" s="107">
        <f ca="1"/>
        <v>-7919.82</v>
      </c>
      <c r="D4774" t="str">
        <f ca="1"/>
        <v>Acct  7 - Visa Go</v>
      </c>
    </row>
    <row r="4775" spans="1:4" x14ac:dyDescent="0.25">
      <c r="A4775" t="str">
        <f ca="1"/>
        <v>Kulo Internet</v>
      </c>
      <c r="B4775" s="8">
        <f ca="1"/>
        <v>46208</v>
      </c>
      <c r="C4775" s="107">
        <f ca="1"/>
        <v>-7919.82</v>
      </c>
      <c r="D4775" t="str">
        <f ca="1"/>
        <v>Acct  7 - Visa Go</v>
      </c>
    </row>
    <row r="4776" spans="1:4" x14ac:dyDescent="0.25">
      <c r="A4776" t="str">
        <f ca="1"/>
        <v>Cese Phone</v>
      </c>
      <c r="B4776" s="8">
        <f ca="1"/>
        <v>46208</v>
      </c>
      <c r="C4776" s="107">
        <f ca="1"/>
        <v>-7919.82</v>
      </c>
      <c r="D4776" t="str">
        <f ca="1"/>
        <v>Acct  7 - Visa Go</v>
      </c>
    </row>
    <row r="4777" spans="1:4" x14ac:dyDescent="0.25">
      <c r="A4777" t="str">
        <f ca="1"/>
        <v>Phone</v>
      </c>
      <c r="B4777" s="8">
        <f ca="1"/>
        <v>46208</v>
      </c>
      <c r="C4777" s="107">
        <f ca="1"/>
        <v>-7919.82</v>
      </c>
      <c r="D4777" t="str">
        <f ca="1"/>
        <v>Acct  7 - Visa Go</v>
      </c>
    </row>
    <row r="4778" spans="1:4" x14ac:dyDescent="0.25">
      <c r="A4778" t="str">
        <f ca="1"/>
        <v>Sony</v>
      </c>
      <c r="B4778" s="8">
        <f ca="1"/>
        <v>46211</v>
      </c>
      <c r="C4778" s="107">
        <f ca="1"/>
        <v>-7919.82</v>
      </c>
      <c r="D4778" t="str">
        <f ca="1"/>
        <v>Acct  7 - Visa Go</v>
      </c>
    </row>
    <row r="4779" spans="1:4" x14ac:dyDescent="0.25">
      <c r="A4779" t="str">
        <f ca="1"/>
        <v>Phone Insurance</v>
      </c>
      <c r="B4779" s="8">
        <f ca="1"/>
        <v>46211</v>
      </c>
      <c r="C4779" s="107">
        <f ca="1"/>
        <v>-7919.82</v>
      </c>
      <c r="D4779" t="str">
        <f ca="1"/>
        <v>Acct  7 - Visa Go</v>
      </c>
    </row>
    <row r="4780" spans="1:4" x14ac:dyDescent="0.25">
      <c r="A4780" t="str">
        <f ca="1"/>
        <v>Amazon</v>
      </c>
      <c r="B4780" s="8">
        <f ca="1"/>
        <v>46212</v>
      </c>
      <c r="C4780" s="107">
        <f ca="1"/>
        <v>-7919.82</v>
      </c>
      <c r="D4780" t="str">
        <f ca="1"/>
        <v>Acct  7 - Visa Go</v>
      </c>
    </row>
    <row r="4781" spans="1:4" x14ac:dyDescent="0.25">
      <c r="A4781" t="str">
        <f ca="1"/>
        <v>Viso Go</v>
      </c>
      <c r="B4781" s="8">
        <f ca="1"/>
        <v>46214</v>
      </c>
      <c r="C4781" s="107">
        <f ca="1"/>
        <v>-7773.82</v>
      </c>
      <c r="D4781" t="str">
        <f ca="1"/>
        <v>Acct  7 - Visa Go</v>
      </c>
    </row>
    <row r="4782" spans="1:4" x14ac:dyDescent="0.25">
      <c r="A4782" t="str">
        <f ca="1"/>
        <v>Motorcycle</v>
      </c>
      <c r="B4782" s="8">
        <f ca="1"/>
        <v>46219</v>
      </c>
      <c r="C4782" s="107">
        <f ca="1"/>
        <v>-7773.82</v>
      </c>
      <c r="D4782" t="str">
        <f ca="1"/>
        <v>Acct  7 - Visa Go</v>
      </c>
    </row>
    <row r="4783" spans="1:4" x14ac:dyDescent="0.25">
      <c r="A4783" t="str">
        <f ca="1"/>
        <v>Paycheck</v>
      </c>
      <c r="B4783" s="8">
        <f ca="1"/>
        <v>46220</v>
      </c>
      <c r="C4783" s="107">
        <f ca="1"/>
        <v>-7773.82</v>
      </c>
      <c r="D4783" t="str">
        <f ca="1"/>
        <v>Acct  7 - Visa Go</v>
      </c>
    </row>
    <row r="4784" spans="1:4" x14ac:dyDescent="0.25">
      <c r="A4784" t="str">
        <f ca="1"/>
        <v>Ameritas</v>
      </c>
      <c r="B4784" s="8">
        <f ca="1"/>
        <v>46220</v>
      </c>
      <c r="C4784" s="107">
        <f ca="1"/>
        <v>-7773.82</v>
      </c>
      <c r="D4784" t="str">
        <f ca="1"/>
        <v>Acct  7 - Visa Go</v>
      </c>
    </row>
    <row r="4785" spans="1:4" x14ac:dyDescent="0.25">
      <c r="A4785" t="str">
        <f ca="1"/>
        <v>Groceries</v>
      </c>
      <c r="B4785" s="8">
        <f ca="1"/>
        <v>46221</v>
      </c>
      <c r="C4785" s="107">
        <f ca="1"/>
        <v>-7773.82</v>
      </c>
      <c r="D4785" t="str">
        <f ca="1"/>
        <v>Acct  7 - Visa Go</v>
      </c>
    </row>
    <row r="4786" spans="1:4" x14ac:dyDescent="0.25">
      <c r="A4786" t="str">
        <f ca="1"/>
        <v>Food &amp; Drinks</v>
      </c>
      <c r="B4786" s="8">
        <f ca="1"/>
        <v>46221</v>
      </c>
      <c r="C4786" s="107">
        <f ca="1"/>
        <v>-7773.82</v>
      </c>
      <c r="D4786" t="str">
        <f ca="1"/>
        <v>Acct  7 - Visa Go</v>
      </c>
    </row>
    <row r="4787" spans="1:4" x14ac:dyDescent="0.25">
      <c r="A4787" t="str">
        <f ca="1"/>
        <v>Netflix</v>
      </c>
      <c r="B4787" s="8">
        <f ca="1"/>
        <v>46223</v>
      </c>
      <c r="C4787" s="107">
        <f ca="1"/>
        <v>-7773.82</v>
      </c>
      <c r="D4787" t="str">
        <f ca="1"/>
        <v>Acct  7 - Visa Go</v>
      </c>
    </row>
    <row r="4788" spans="1:4" x14ac:dyDescent="0.25">
      <c r="A4788" t="str">
        <f ca="1"/>
        <v>Renters</v>
      </c>
      <c r="B4788" s="8">
        <f ca="1"/>
        <v>46224</v>
      </c>
      <c r="C4788" s="107">
        <f ca="1"/>
        <v>-7773.82</v>
      </c>
      <c r="D4788" t="str">
        <f ca="1"/>
        <v>Acct  7 - Visa Go</v>
      </c>
    </row>
    <row r="4789" spans="1:4" x14ac:dyDescent="0.25">
      <c r="A4789" t="str">
        <f ca="1"/>
        <v>Cese Transfer</v>
      </c>
      <c r="B4789" s="8">
        <f ca="1"/>
        <v>46228</v>
      </c>
      <c r="C4789" s="107">
        <f ca="1"/>
        <v>-7773.82</v>
      </c>
      <c r="D4789" t="str">
        <f ca="1"/>
        <v>Acct  7 - Visa Go</v>
      </c>
    </row>
    <row r="4790" spans="1:4" x14ac:dyDescent="0.25">
      <c r="A4790" t="str">
        <f ca="1"/>
        <v>Internet</v>
      </c>
      <c r="B4790" s="8">
        <f ca="1"/>
        <v>46229</v>
      </c>
      <c r="C4790" s="107">
        <f ca="1"/>
        <v>-7773.82</v>
      </c>
      <c r="D4790" t="str">
        <f ca="1"/>
        <v>Acct  7 - Visa Go</v>
      </c>
    </row>
    <row r="4791" spans="1:4" x14ac:dyDescent="0.25">
      <c r="A4791" t="str">
        <f ca="1"/>
        <v>Windsurf</v>
      </c>
      <c r="B4791" s="8">
        <f ca="1"/>
        <v>46229</v>
      </c>
      <c r="C4791" s="107">
        <f ca="1"/>
        <v>-7773.82</v>
      </c>
      <c r="D4791" t="str">
        <f ca="1"/>
        <v>Acct  7 - Visa Go</v>
      </c>
    </row>
    <row r="4792" spans="1:4" x14ac:dyDescent="0.25">
      <c r="A4792" t="str">
        <f ca="1"/>
        <v>Tidal</v>
      </c>
      <c r="B4792" s="8">
        <f ca="1"/>
        <v>46230</v>
      </c>
      <c r="C4792" s="107">
        <f ca="1"/>
        <v>-7773.82</v>
      </c>
      <c r="D4792" t="str">
        <f ca="1"/>
        <v>Acct  7 - Visa Go</v>
      </c>
    </row>
    <row r="4793" spans="1:4" x14ac:dyDescent="0.25">
      <c r="A4793" t="str">
        <f ca="1"/>
        <v>Costco Citi</v>
      </c>
      <c r="B4793" s="8">
        <f ca="1"/>
        <v>46231</v>
      </c>
      <c r="C4793" s="107">
        <f ca="1"/>
        <v>-7773.82</v>
      </c>
      <c r="D4793" t="str">
        <f ca="1"/>
        <v>Acct  7 - Visa Go</v>
      </c>
    </row>
    <row r="4794" spans="1:4" x14ac:dyDescent="0.25">
      <c r="A4794" t="str">
        <f ca="1"/>
        <v>Kulo Transfer</v>
      </c>
      <c r="B4794" s="8">
        <f ca="1"/>
        <v>46231</v>
      </c>
      <c r="C4794" s="107">
        <f ca="1"/>
        <v>-7773.82</v>
      </c>
      <c r="D4794" t="str">
        <f ca="1"/>
        <v>Acct  7 - Visa Go</v>
      </c>
    </row>
    <row r="4795" spans="1:4" x14ac:dyDescent="0.25">
      <c r="A4795" t="str">
        <f ca="1"/>
        <v>Kulo SDGE</v>
      </c>
      <c r="B4795" s="8">
        <f ca="1"/>
        <v>46231</v>
      </c>
      <c r="C4795" s="107">
        <f ca="1"/>
        <v>-7773.82</v>
      </c>
      <c r="D4795" t="str">
        <f ca="1"/>
        <v>Acct  7 - Visa Go</v>
      </c>
    </row>
    <row r="4796" spans="1:4" x14ac:dyDescent="0.25">
      <c r="A4796" t="str">
        <f ca="1"/>
        <v>SDGE</v>
      </c>
      <c r="B4796" s="8">
        <f ca="1"/>
        <v>46231</v>
      </c>
      <c r="C4796" s="107">
        <f ca="1"/>
        <v>-7773.82</v>
      </c>
      <c r="D4796" t="str">
        <f ca="1"/>
        <v>Acct  7 - Visa Go</v>
      </c>
    </row>
    <row r="4797" spans="1:4" x14ac:dyDescent="0.25">
      <c r="A4797" t="str">
        <f ca="1"/>
        <v>Prime Ad-Free</v>
      </c>
      <c r="B4797" s="8">
        <f ca="1"/>
        <v>46231</v>
      </c>
      <c r="C4797" s="107">
        <f ca="1"/>
        <v>-7773.82</v>
      </c>
      <c r="D4797" t="str">
        <f ca="1"/>
        <v>Acct  7 - Visa Go</v>
      </c>
    </row>
    <row r="4798" spans="1:4" x14ac:dyDescent="0.25">
      <c r="A4798" t="str">
        <f ca="1"/>
        <v>Paycheck</v>
      </c>
      <c r="B4798" s="8">
        <f ca="1"/>
        <v>46234</v>
      </c>
      <c r="C4798" s="107">
        <f ca="1"/>
        <v>-7773.82</v>
      </c>
      <c r="D4798" t="str">
        <f ca="1"/>
        <v>Acct  7 - Visa Go</v>
      </c>
    </row>
    <row r="4799" spans="1:4" x14ac:dyDescent="0.25">
      <c r="A4799" t="str">
        <f ca="1"/>
        <v>Ameritas</v>
      </c>
      <c r="B4799" s="8">
        <f ca="1"/>
        <v>46234</v>
      </c>
      <c r="C4799" s="107">
        <f ca="1"/>
        <v>-7773.82</v>
      </c>
      <c r="D4799" t="str">
        <f ca="1"/>
        <v>Acct  7 - Visa Go</v>
      </c>
    </row>
    <row r="4800" spans="1:4" x14ac:dyDescent="0.25">
      <c r="A4800" t="str">
        <f ca="1"/>
        <v>Disability</v>
      </c>
      <c r="B4800" s="8">
        <f ca="1"/>
        <v>46235</v>
      </c>
      <c r="C4800" s="107">
        <f ca="1"/>
        <v>-7773.82</v>
      </c>
      <c r="D4800" t="str">
        <f ca="1"/>
        <v>Acct  7 - Visa Go</v>
      </c>
    </row>
    <row r="4801" spans="1:4" x14ac:dyDescent="0.25">
      <c r="A4801" t="str">
        <f ca="1"/>
        <v>Kulo Rent</v>
      </c>
      <c r="B4801" s="8">
        <f ca="1"/>
        <v>46235</v>
      </c>
      <c r="C4801" s="107">
        <f ca="1"/>
        <v>-7773.82</v>
      </c>
      <c r="D4801" t="str">
        <f ca="1"/>
        <v>Acct  7 - Visa Go</v>
      </c>
    </row>
    <row r="4802" spans="1:4" x14ac:dyDescent="0.25">
      <c r="A4802" t="str">
        <f ca="1"/>
        <v>Rent</v>
      </c>
      <c r="B4802" s="8">
        <f ca="1"/>
        <v>46235</v>
      </c>
      <c r="C4802" s="107">
        <f ca="1"/>
        <v>-7773.82</v>
      </c>
      <c r="D4802" t="str">
        <f ca="1"/>
        <v>Acct  7 - Visa Go</v>
      </c>
    </row>
    <row r="4803" spans="1:4" x14ac:dyDescent="0.25">
      <c r="A4803" t="str">
        <f ca="1"/>
        <v>Groceries</v>
      </c>
      <c r="B4803" s="8">
        <f ca="1"/>
        <v>46235</v>
      </c>
      <c r="C4803" s="107">
        <f ca="1"/>
        <v>-7773.82</v>
      </c>
      <c r="D4803" t="str">
        <f ca="1"/>
        <v>Acct  7 - Visa Go</v>
      </c>
    </row>
    <row r="4804" spans="1:4" x14ac:dyDescent="0.25">
      <c r="A4804" t="str">
        <f ca="1"/>
        <v>Food &amp; Drinks</v>
      </c>
      <c r="B4804" s="8">
        <f ca="1"/>
        <v>46235</v>
      </c>
      <c r="C4804" s="107">
        <f ca="1"/>
        <v>-7773.82</v>
      </c>
      <c r="D4804" t="str">
        <f ca="1"/>
        <v>Acct  7 - Visa Go</v>
      </c>
    </row>
    <row r="4805" spans="1:4" x14ac:dyDescent="0.25">
      <c r="A4805" t="str">
        <f ca="1"/>
        <v>Visa Platinum</v>
      </c>
      <c r="B4805" s="8">
        <f ca="1"/>
        <v>46237</v>
      </c>
      <c r="C4805" s="107">
        <f ca="1"/>
        <v>-7773.82</v>
      </c>
      <c r="D4805" t="str">
        <f ca="1"/>
        <v>Acct  7 - Visa Go</v>
      </c>
    </row>
    <row r="4806" spans="1:4" x14ac:dyDescent="0.25">
      <c r="A4806" t="str">
        <f ca="1"/>
        <v>Kulo Internet</v>
      </c>
      <c r="B4806" s="8">
        <f ca="1"/>
        <v>46239</v>
      </c>
      <c r="C4806" s="107">
        <f ca="1"/>
        <v>-7773.82</v>
      </c>
      <c r="D4806" t="str">
        <f ca="1"/>
        <v>Acct  7 - Visa Go</v>
      </c>
    </row>
    <row r="4807" spans="1:4" x14ac:dyDescent="0.25">
      <c r="A4807" t="str">
        <f ca="1"/>
        <v>Cese Phone</v>
      </c>
      <c r="B4807" s="8">
        <f ca="1"/>
        <v>46239</v>
      </c>
      <c r="C4807" s="107">
        <f ca="1"/>
        <v>-7773.82</v>
      </c>
      <c r="D4807" t="str">
        <f ca="1"/>
        <v>Acct  7 - Visa Go</v>
      </c>
    </row>
    <row r="4808" spans="1:4" x14ac:dyDescent="0.25">
      <c r="A4808" t="str">
        <f ca="1"/>
        <v>Phone</v>
      </c>
      <c r="B4808" s="8">
        <f ca="1"/>
        <v>46239</v>
      </c>
      <c r="C4808" s="107">
        <f ca="1"/>
        <v>-7773.82</v>
      </c>
      <c r="D4808" t="str">
        <f ca="1"/>
        <v>Acct  7 - Visa Go</v>
      </c>
    </row>
    <row r="4809" spans="1:4" x14ac:dyDescent="0.25">
      <c r="A4809" t="str">
        <f ca="1"/>
        <v>Sony</v>
      </c>
      <c r="B4809" s="8">
        <f ca="1"/>
        <v>46242</v>
      </c>
      <c r="C4809" s="107">
        <f ca="1"/>
        <v>-7773.82</v>
      </c>
      <c r="D4809" t="str">
        <f ca="1"/>
        <v>Acct  7 - Visa Go</v>
      </c>
    </row>
    <row r="4810" spans="1:4" x14ac:dyDescent="0.25">
      <c r="A4810" t="str">
        <f ca="1"/>
        <v>Phone Insurance</v>
      </c>
      <c r="B4810" s="8">
        <f ca="1"/>
        <v>46242</v>
      </c>
      <c r="C4810" s="107">
        <f ca="1"/>
        <v>-7773.82</v>
      </c>
      <c r="D4810" t="str">
        <f ca="1"/>
        <v>Acct  7 - Visa Go</v>
      </c>
    </row>
    <row r="4811" spans="1:4" x14ac:dyDescent="0.25">
      <c r="A4811" t="str">
        <f ca="1"/>
        <v>Amazon</v>
      </c>
      <c r="B4811" s="8">
        <f ca="1"/>
        <v>46243</v>
      </c>
      <c r="C4811" s="107">
        <f ca="1"/>
        <v>-7773.82</v>
      </c>
      <c r="D4811" t="str">
        <f ca="1"/>
        <v>Acct  7 - Visa Go</v>
      </c>
    </row>
    <row r="4812" spans="1:4" x14ac:dyDescent="0.25">
      <c r="A4812" t="str">
        <f ca="1"/>
        <v>Viso Go</v>
      </c>
      <c r="B4812" s="8">
        <f ca="1"/>
        <v>46245</v>
      </c>
      <c r="C4812" s="107">
        <f ca="1"/>
        <v>-7627.82</v>
      </c>
      <c r="D4812" t="str">
        <f ca="1"/>
        <v>Acct  7 - Visa Go</v>
      </c>
    </row>
    <row r="4813" spans="1:4" x14ac:dyDescent="0.25">
      <c r="A4813" t="str">
        <f ca="1"/>
        <v>Paycheck</v>
      </c>
      <c r="B4813" s="8">
        <f ca="1"/>
        <v>46248</v>
      </c>
      <c r="C4813" s="107">
        <f ca="1"/>
        <v>-7627.82</v>
      </c>
      <c r="D4813" t="str">
        <f ca="1"/>
        <v>Acct  7 - Visa Go</v>
      </c>
    </row>
    <row r="4814" spans="1:4" x14ac:dyDescent="0.25">
      <c r="A4814" t="str">
        <f ca="1"/>
        <v>Ameritas</v>
      </c>
      <c r="B4814" s="8">
        <f ca="1"/>
        <v>46248</v>
      </c>
      <c r="C4814" s="107">
        <f ca="1"/>
        <v>-7627.82</v>
      </c>
      <c r="D4814" t="str">
        <f ca="1"/>
        <v>Acct  7 - Visa Go</v>
      </c>
    </row>
    <row r="4815" spans="1:4" x14ac:dyDescent="0.25">
      <c r="A4815" t="str">
        <f ca="1"/>
        <v>Groceries</v>
      </c>
      <c r="B4815" s="8">
        <f ca="1"/>
        <v>46249</v>
      </c>
      <c r="C4815" s="107">
        <f ca="1"/>
        <v>-7627.82</v>
      </c>
      <c r="D4815" t="str">
        <f ca="1"/>
        <v>Acct  7 - Visa Go</v>
      </c>
    </row>
    <row r="4816" spans="1:4" x14ac:dyDescent="0.25">
      <c r="A4816" t="str">
        <f ca="1"/>
        <v>Food &amp; Drinks</v>
      </c>
      <c r="B4816" s="8">
        <f ca="1"/>
        <v>46249</v>
      </c>
      <c r="C4816" s="107">
        <f ca="1"/>
        <v>-7627.82</v>
      </c>
      <c r="D4816" t="str">
        <f ca="1"/>
        <v>Acct  7 - Visa Go</v>
      </c>
    </row>
    <row r="4817" spans="1:4" x14ac:dyDescent="0.25">
      <c r="A4817" t="str">
        <f ca="1"/>
        <v>Motorcycle</v>
      </c>
      <c r="B4817" s="8">
        <f ca="1"/>
        <v>46250</v>
      </c>
      <c r="C4817" s="107">
        <f ca="1"/>
        <v>-7627.82</v>
      </c>
      <c r="D4817" t="str">
        <f ca="1"/>
        <v>Acct  7 - Visa Go</v>
      </c>
    </row>
    <row r="4818" spans="1:4" x14ac:dyDescent="0.25">
      <c r="A4818" t="str">
        <f ca="1"/>
        <v>Netflix</v>
      </c>
      <c r="B4818" s="8">
        <f ca="1"/>
        <v>46254</v>
      </c>
      <c r="C4818" s="107">
        <f ca="1"/>
        <v>-7627.82</v>
      </c>
      <c r="D4818" t="str">
        <f ca="1"/>
        <v>Acct  7 - Visa Go</v>
      </c>
    </row>
    <row r="4819" spans="1:4" x14ac:dyDescent="0.25">
      <c r="A4819" t="str">
        <f ca="1"/>
        <v>Renters</v>
      </c>
      <c r="B4819" s="8">
        <f ca="1"/>
        <v>46255</v>
      </c>
      <c r="C4819" s="107">
        <f ca="1"/>
        <v>-7627.82</v>
      </c>
      <c r="D4819" t="str">
        <f ca="1"/>
        <v>Acct  7 - Visa Go</v>
      </c>
    </row>
    <row r="4820" spans="1:4" x14ac:dyDescent="0.25">
      <c r="A4820" t="str">
        <f ca="1"/>
        <v>Cese Transfer</v>
      </c>
      <c r="B4820" s="8">
        <f ca="1"/>
        <v>46259</v>
      </c>
      <c r="C4820" s="107">
        <f ca="1"/>
        <v>-7627.82</v>
      </c>
      <c r="D4820" t="str">
        <f ca="1"/>
        <v>Acct  7 - Visa Go</v>
      </c>
    </row>
    <row r="4821" spans="1:4" x14ac:dyDescent="0.25">
      <c r="A4821" t="str">
        <f ca="1"/>
        <v>Internet</v>
      </c>
      <c r="B4821" s="8">
        <f ca="1"/>
        <v>46260</v>
      </c>
      <c r="C4821" s="107">
        <f ca="1"/>
        <v>-7627.82</v>
      </c>
      <c r="D4821" t="str">
        <f ca="1"/>
        <v>Acct  7 - Visa Go</v>
      </c>
    </row>
    <row r="4822" spans="1:4" x14ac:dyDescent="0.25">
      <c r="A4822" t="str">
        <f ca="1"/>
        <v>Windsurf</v>
      </c>
      <c r="B4822" s="8">
        <f ca="1"/>
        <v>46260</v>
      </c>
      <c r="C4822" s="107">
        <f ca="1"/>
        <v>-7627.82</v>
      </c>
      <c r="D4822" t="str">
        <f ca="1"/>
        <v>Acct  7 - Visa Go</v>
      </c>
    </row>
    <row r="4823" spans="1:4" x14ac:dyDescent="0.25">
      <c r="A4823" t="str">
        <f ca="1"/>
        <v>Tidal</v>
      </c>
      <c r="B4823" s="8">
        <f ca="1"/>
        <v>46261</v>
      </c>
      <c r="C4823" s="107">
        <f ca="1"/>
        <v>-7627.82</v>
      </c>
      <c r="D4823" t="str">
        <f ca="1"/>
        <v>Acct  7 - Visa Go</v>
      </c>
    </row>
    <row r="4824" spans="1:4" x14ac:dyDescent="0.25">
      <c r="A4824" t="str">
        <f ca="1"/>
        <v>Paycheck</v>
      </c>
      <c r="B4824" s="8">
        <f ca="1"/>
        <v>46262</v>
      </c>
      <c r="C4824" s="107">
        <f ca="1"/>
        <v>-7627.82</v>
      </c>
      <c r="D4824" t="str">
        <f ca="1"/>
        <v>Acct  7 - Visa Go</v>
      </c>
    </row>
    <row r="4825" spans="1:4" x14ac:dyDescent="0.25">
      <c r="A4825" t="str">
        <f ca="1"/>
        <v>Ameritas</v>
      </c>
      <c r="B4825" s="8">
        <f ca="1"/>
        <v>46262</v>
      </c>
      <c r="C4825" s="107">
        <f ca="1"/>
        <v>-7627.82</v>
      </c>
      <c r="D4825" t="str">
        <f ca="1"/>
        <v>Acct  7 - Visa Go</v>
      </c>
    </row>
    <row r="4826" spans="1:4" x14ac:dyDescent="0.25">
      <c r="A4826" t="str">
        <f ca="1"/>
        <v>Costco Citi</v>
      </c>
      <c r="B4826" s="8">
        <f ca="1"/>
        <v>46262</v>
      </c>
      <c r="C4826" s="107">
        <f ca="1"/>
        <v>-7627.82</v>
      </c>
      <c r="D4826" t="str">
        <f ca="1"/>
        <v>Acct  7 - Visa Go</v>
      </c>
    </row>
    <row r="4827" spans="1:4" x14ac:dyDescent="0.25">
      <c r="A4827" t="str">
        <f ca="1"/>
        <v>Kulo Transfer</v>
      </c>
      <c r="B4827" s="8">
        <f ca="1"/>
        <v>46262</v>
      </c>
      <c r="C4827" s="107">
        <f ca="1"/>
        <v>-7627.82</v>
      </c>
      <c r="D4827" t="str">
        <f ca="1"/>
        <v>Acct  7 - Visa Go</v>
      </c>
    </row>
    <row r="4828" spans="1:4" x14ac:dyDescent="0.25">
      <c r="A4828" t="str">
        <f ca="1"/>
        <v>Kulo SDGE</v>
      </c>
      <c r="B4828" s="8">
        <f ca="1"/>
        <v>46262</v>
      </c>
      <c r="C4828" s="107">
        <f ca="1"/>
        <v>-7627.82</v>
      </c>
      <c r="D4828" t="str">
        <f ca="1"/>
        <v>Acct  7 - Visa Go</v>
      </c>
    </row>
    <row r="4829" spans="1:4" x14ac:dyDescent="0.25">
      <c r="A4829" t="str">
        <f ca="1"/>
        <v>SDGE</v>
      </c>
      <c r="B4829" s="8">
        <f ca="1"/>
        <v>46262</v>
      </c>
      <c r="C4829" s="107">
        <f ca="1"/>
        <v>-7627.82</v>
      </c>
      <c r="D4829" t="str">
        <f ca="1"/>
        <v>Acct  7 - Visa Go</v>
      </c>
    </row>
    <row r="4830" spans="1:4" x14ac:dyDescent="0.25">
      <c r="A4830" t="str">
        <f ca="1"/>
        <v>Prime Ad-Free</v>
      </c>
      <c r="B4830" s="8">
        <f ca="1"/>
        <v>46262</v>
      </c>
      <c r="C4830" s="107">
        <f ca="1"/>
        <v>-7627.82</v>
      </c>
      <c r="D4830" t="str">
        <f ca="1"/>
        <v>Acct  7 - Visa Go</v>
      </c>
    </row>
    <row r="4831" spans="1:4" x14ac:dyDescent="0.25">
      <c r="A4831" t="str">
        <f ca="1"/>
        <v>Groceries</v>
      </c>
      <c r="B4831" s="8">
        <f ca="1"/>
        <v>46263</v>
      </c>
      <c r="C4831" s="107">
        <f ca="1"/>
        <v>-7627.82</v>
      </c>
      <c r="D4831" t="str">
        <f ca="1"/>
        <v>Acct  7 - Visa Go</v>
      </c>
    </row>
    <row r="4832" spans="1:4" x14ac:dyDescent="0.25">
      <c r="A4832" t="str">
        <f ca="1"/>
        <v>Food &amp; Drinks</v>
      </c>
      <c r="B4832" s="8">
        <f ca="1"/>
        <v>46263</v>
      </c>
      <c r="C4832" s="107">
        <f ca="1"/>
        <v>-7627.82</v>
      </c>
      <c r="D4832" t="str">
        <f ca="1"/>
        <v>Acct  7 - Visa Go</v>
      </c>
    </row>
    <row r="4833" spans="1:4" x14ac:dyDescent="0.25">
      <c r="A4833" t="str">
        <f ca="1"/>
        <v>Disability</v>
      </c>
      <c r="B4833" s="8">
        <f ca="1"/>
        <v>46266</v>
      </c>
      <c r="C4833" s="107">
        <f ca="1"/>
        <v>-7627.82</v>
      </c>
      <c r="D4833" t="str">
        <f ca="1"/>
        <v>Acct  7 - Visa Go</v>
      </c>
    </row>
    <row r="4834" spans="1:4" x14ac:dyDescent="0.25">
      <c r="A4834" t="str">
        <f ca="1"/>
        <v>Kulo Rent</v>
      </c>
      <c r="B4834" s="8">
        <f ca="1"/>
        <v>46266</v>
      </c>
      <c r="C4834" s="107">
        <f ca="1"/>
        <v>-7627.82</v>
      </c>
      <c r="D4834" t="str">
        <f ca="1"/>
        <v>Acct  7 - Visa Go</v>
      </c>
    </row>
    <row r="4835" spans="1:4" x14ac:dyDescent="0.25">
      <c r="A4835" t="str">
        <f ca="1"/>
        <v>Rent</v>
      </c>
      <c r="B4835" s="8">
        <f ca="1"/>
        <v>46266</v>
      </c>
      <c r="C4835" s="107">
        <f ca="1"/>
        <v>-7627.82</v>
      </c>
      <c r="D4835" t="str">
        <f ca="1"/>
        <v>Acct  7 - Visa Go</v>
      </c>
    </row>
    <row r="4836" spans="1:4" x14ac:dyDescent="0.25">
      <c r="A4836" t="str">
        <f ca="1"/>
        <v>Visa Platinum</v>
      </c>
      <c r="B4836" s="8">
        <f ca="1"/>
        <v>46268</v>
      </c>
      <c r="C4836" s="107">
        <f ca="1"/>
        <v>-7627.82</v>
      </c>
      <c r="D4836" t="str">
        <f ca="1"/>
        <v>Acct  7 - Visa Go</v>
      </c>
    </row>
    <row r="4837" spans="1:4" x14ac:dyDescent="0.25">
      <c r="A4837" t="str">
        <f ca="1"/>
        <v>Kulo Internet</v>
      </c>
      <c r="B4837" s="8">
        <f ca="1"/>
        <v>46270</v>
      </c>
      <c r="C4837" s="107">
        <f ca="1"/>
        <v>-7627.82</v>
      </c>
      <c r="D4837" t="str">
        <f ca="1"/>
        <v>Acct  7 - Visa Go</v>
      </c>
    </row>
    <row r="4838" spans="1:4" x14ac:dyDescent="0.25">
      <c r="A4838" t="str">
        <f ca="1"/>
        <v>Cese Phone</v>
      </c>
      <c r="B4838" s="8">
        <f ca="1"/>
        <v>46270</v>
      </c>
      <c r="C4838" s="107">
        <f ca="1"/>
        <v>-7627.82</v>
      </c>
      <c r="D4838" t="str">
        <f ca="1"/>
        <v>Acct  7 - Visa Go</v>
      </c>
    </row>
    <row r="4839" spans="1:4" x14ac:dyDescent="0.25">
      <c r="A4839" t="str">
        <f ca="1"/>
        <v>Phone</v>
      </c>
      <c r="B4839" s="8">
        <f ca="1"/>
        <v>46270</v>
      </c>
      <c r="C4839" s="107">
        <f ca="1"/>
        <v>-7627.82</v>
      </c>
      <c r="D4839" t="str">
        <f ca="1"/>
        <v>Acct  7 - Visa Go</v>
      </c>
    </row>
    <row r="4840" spans="1:4" x14ac:dyDescent="0.25">
      <c r="A4840" t="str">
        <f ca="1"/>
        <v>Sony</v>
      </c>
      <c r="B4840" s="8">
        <f ca="1"/>
        <v>46273</v>
      </c>
      <c r="C4840" s="107">
        <f ca="1"/>
        <v>-7627.82</v>
      </c>
      <c r="D4840" t="str">
        <f ca="1"/>
        <v>Acct  7 - Visa Go</v>
      </c>
    </row>
    <row r="4841" spans="1:4" x14ac:dyDescent="0.25">
      <c r="A4841" t="str">
        <f ca="1"/>
        <v>Phone Insurance</v>
      </c>
      <c r="B4841" s="8">
        <f ca="1"/>
        <v>46273</v>
      </c>
      <c r="C4841" s="107">
        <f ca="1"/>
        <v>-7627.82</v>
      </c>
      <c r="D4841" t="str">
        <f ca="1"/>
        <v>Acct  7 - Visa Go</v>
      </c>
    </row>
    <row r="4842" spans="1:4" x14ac:dyDescent="0.25">
      <c r="A4842" t="str">
        <f ca="1"/>
        <v>Amazon</v>
      </c>
      <c r="B4842" s="8">
        <f ca="1"/>
        <v>46274</v>
      </c>
      <c r="C4842" s="107">
        <f ca="1"/>
        <v>-7627.82</v>
      </c>
      <c r="D4842" t="str">
        <f ca="1"/>
        <v>Acct  7 - Visa Go</v>
      </c>
    </row>
    <row r="4843" spans="1:4" x14ac:dyDescent="0.25">
      <c r="A4843" t="str">
        <f ca="1"/>
        <v>Paycheck</v>
      </c>
      <c r="B4843" s="8">
        <f ca="1"/>
        <v>46276</v>
      </c>
      <c r="C4843" s="107">
        <f ca="1"/>
        <v>-7627.82</v>
      </c>
      <c r="D4843" t="str">
        <f ca="1"/>
        <v>Acct  7 - Visa Go</v>
      </c>
    </row>
    <row r="4844" spans="1:4" x14ac:dyDescent="0.25">
      <c r="A4844" t="str">
        <f ca="1"/>
        <v>Ameritas</v>
      </c>
      <c r="B4844" s="8">
        <f ca="1"/>
        <v>46276</v>
      </c>
      <c r="C4844" s="107">
        <f ca="1"/>
        <v>-7627.82</v>
      </c>
      <c r="D4844" t="str">
        <f ca="1"/>
        <v>Acct  7 - Visa Go</v>
      </c>
    </row>
    <row r="4845" spans="1:4" x14ac:dyDescent="0.25">
      <c r="A4845" t="str">
        <f ca="1"/>
        <v>Viso Go</v>
      </c>
      <c r="B4845" s="8">
        <f ca="1"/>
        <v>46276</v>
      </c>
      <c r="C4845" s="107">
        <f ca="1"/>
        <v>-7481.82</v>
      </c>
      <c r="D4845" t="str">
        <f ca="1"/>
        <v>Acct  7 - Visa Go</v>
      </c>
    </row>
    <row r="4846" spans="1:4" x14ac:dyDescent="0.25">
      <c r="A4846" t="str">
        <f ca="1"/>
        <v>Groceries</v>
      </c>
      <c r="B4846" s="8">
        <f ca="1"/>
        <v>46277</v>
      </c>
      <c r="C4846" s="107">
        <f ca="1"/>
        <v>-7481.82</v>
      </c>
      <c r="D4846" t="str">
        <f ca="1"/>
        <v>Acct  7 - Visa Go</v>
      </c>
    </row>
    <row r="4847" spans="1:4" x14ac:dyDescent="0.25">
      <c r="A4847" t="str">
        <f ca="1"/>
        <v>Food &amp; Drinks</v>
      </c>
      <c r="B4847" s="8">
        <f ca="1"/>
        <v>46277</v>
      </c>
      <c r="C4847" s="107">
        <f ca="1"/>
        <v>-7481.82</v>
      </c>
      <c r="D4847" t="str">
        <f ca="1"/>
        <v>Acct  7 - Visa Go</v>
      </c>
    </row>
    <row r="4848" spans="1:4" x14ac:dyDescent="0.25">
      <c r="A4848" t="str">
        <f ca="1"/>
        <v>Motorcycle</v>
      </c>
      <c r="B4848" s="8">
        <f ca="1"/>
        <v>46281</v>
      </c>
      <c r="C4848" s="107">
        <f ca="1"/>
        <v>-7481.82</v>
      </c>
      <c r="D4848" t="str">
        <f ca="1"/>
        <v>Acct  7 - Visa Go</v>
      </c>
    </row>
    <row r="4849" spans="1:4" x14ac:dyDescent="0.25">
      <c r="A4849" t="str">
        <f ca="1"/>
        <v>Netflix</v>
      </c>
      <c r="B4849" s="8">
        <f ca="1"/>
        <v>46285</v>
      </c>
      <c r="C4849" s="107">
        <f ca="1"/>
        <v>-7481.82</v>
      </c>
      <c r="D4849" t="str">
        <f ca="1"/>
        <v>Acct  7 - Visa Go</v>
      </c>
    </row>
    <row r="4850" spans="1:4" x14ac:dyDescent="0.25">
      <c r="A4850" t="str">
        <f ca="1"/>
        <v>Renters</v>
      </c>
      <c r="B4850" s="8">
        <f ca="1"/>
        <v>46286</v>
      </c>
      <c r="C4850" s="107">
        <f ca="1"/>
        <v>-7481.82</v>
      </c>
      <c r="D4850" t="str">
        <f ca="1"/>
        <v>Acct  7 - Visa Go</v>
      </c>
    </row>
    <row r="4851" spans="1:4" x14ac:dyDescent="0.25">
      <c r="A4851" t="str">
        <f ca="1"/>
        <v>Paycheck</v>
      </c>
      <c r="B4851" s="8">
        <f ca="1"/>
        <v>46290</v>
      </c>
      <c r="C4851" s="107">
        <f ca="1"/>
        <v>-7481.82</v>
      </c>
      <c r="D4851" t="str">
        <f ca="1"/>
        <v>Acct  7 - Visa Go</v>
      </c>
    </row>
    <row r="4852" spans="1:4" x14ac:dyDescent="0.25">
      <c r="A4852" t="str">
        <f ca="1"/>
        <v>Ameritas</v>
      </c>
      <c r="B4852" s="8">
        <f ca="1"/>
        <v>46290</v>
      </c>
      <c r="C4852" s="107">
        <f ca="1"/>
        <v>-7481.82</v>
      </c>
      <c r="D4852" t="str">
        <f ca="1"/>
        <v>Acct  7 - Visa Go</v>
      </c>
    </row>
    <row r="4853" spans="1:4" x14ac:dyDescent="0.25">
      <c r="A4853" t="str">
        <f ca="1"/>
        <v>Cese Transfer</v>
      </c>
      <c r="B4853" s="8">
        <f ca="1"/>
        <v>46290</v>
      </c>
      <c r="C4853" s="107">
        <f ca="1"/>
        <v>-7481.82</v>
      </c>
      <c r="D4853" t="str">
        <f ca="1"/>
        <v>Acct  7 - Visa Go</v>
      </c>
    </row>
    <row r="4854" spans="1:4" x14ac:dyDescent="0.25">
      <c r="A4854" t="str">
        <f ca="1"/>
        <v>Groceries</v>
      </c>
      <c r="B4854" s="8">
        <f ca="1"/>
        <v>46291</v>
      </c>
      <c r="C4854" s="107">
        <f ca="1"/>
        <v>-7481.82</v>
      </c>
      <c r="D4854" t="str">
        <f ca="1"/>
        <v>Acct  7 - Visa Go</v>
      </c>
    </row>
    <row r="4855" spans="1:4" x14ac:dyDescent="0.25">
      <c r="A4855" t="str">
        <f ca="1"/>
        <v>Food &amp; Drinks</v>
      </c>
      <c r="B4855" s="8">
        <f ca="1"/>
        <v>46291</v>
      </c>
      <c r="C4855" s="107">
        <f ca="1"/>
        <v>-7481.82</v>
      </c>
      <c r="D4855" t="str">
        <f ca="1"/>
        <v>Acct  7 - Visa Go</v>
      </c>
    </row>
    <row r="4856" spans="1:4" x14ac:dyDescent="0.25">
      <c r="A4856" t="str">
        <f ca="1"/>
        <v>Internet</v>
      </c>
      <c r="B4856" s="8">
        <f ca="1"/>
        <v>46291</v>
      </c>
      <c r="C4856" s="107">
        <f ca="1"/>
        <v>-7481.82</v>
      </c>
      <c r="D4856" t="str">
        <f ca="1"/>
        <v>Acct  7 - Visa Go</v>
      </c>
    </row>
    <row r="4857" spans="1:4" x14ac:dyDescent="0.25">
      <c r="A4857" t="str">
        <f ca="1"/>
        <v>Windsurf</v>
      </c>
      <c r="B4857" s="8">
        <f ca="1"/>
        <v>46291</v>
      </c>
      <c r="C4857" s="107">
        <f ca="1"/>
        <v>-7481.82</v>
      </c>
      <c r="D4857" t="str">
        <f ca="1"/>
        <v>Acct  7 - Visa Go</v>
      </c>
    </row>
    <row r="4858" spans="1:4" x14ac:dyDescent="0.25">
      <c r="A4858" t="str">
        <f ca="1"/>
        <v>Tidal</v>
      </c>
      <c r="B4858" s="8">
        <f ca="1"/>
        <v>46292</v>
      </c>
      <c r="C4858" s="107">
        <f ca="1"/>
        <v>-7481.82</v>
      </c>
      <c r="D4858" t="str">
        <f ca="1"/>
        <v>Acct  7 - Visa Go</v>
      </c>
    </row>
    <row r="4859" spans="1:4" x14ac:dyDescent="0.25">
      <c r="A4859" t="str">
        <f ca="1"/>
        <v>Costco Citi</v>
      </c>
      <c r="B4859" s="8">
        <f ca="1"/>
        <v>46293</v>
      </c>
      <c r="C4859" s="107">
        <f ca="1"/>
        <v>-7481.82</v>
      </c>
      <c r="D4859" t="str">
        <f ca="1"/>
        <v>Acct  7 - Visa Go</v>
      </c>
    </row>
    <row r="4860" spans="1:4" x14ac:dyDescent="0.25">
      <c r="A4860" t="str">
        <f ca="1"/>
        <v>Kulo Transfer</v>
      </c>
      <c r="B4860" s="8">
        <f ca="1"/>
        <v>46293</v>
      </c>
      <c r="C4860" s="107">
        <f ca="1"/>
        <v>-7481.82</v>
      </c>
      <c r="D4860" t="str">
        <f ca="1"/>
        <v>Acct  7 - Visa Go</v>
      </c>
    </row>
    <row r="4861" spans="1:4" x14ac:dyDescent="0.25">
      <c r="A4861" t="str">
        <f ca="1"/>
        <v>Kulo SDGE</v>
      </c>
      <c r="B4861" s="8">
        <f ca="1"/>
        <v>46293</v>
      </c>
      <c r="C4861" s="107">
        <f ca="1"/>
        <v>-7481.82</v>
      </c>
      <c r="D4861" t="str">
        <f ca="1"/>
        <v>Acct  7 - Visa Go</v>
      </c>
    </row>
    <row r="4862" spans="1:4" x14ac:dyDescent="0.25">
      <c r="A4862" t="str">
        <f ca="1"/>
        <v>SDGE</v>
      </c>
      <c r="B4862" s="8">
        <f ca="1"/>
        <v>46293</v>
      </c>
      <c r="C4862" s="107">
        <f ca="1"/>
        <v>-7481.82</v>
      </c>
      <c r="D4862" t="str">
        <f ca="1"/>
        <v>Acct  7 - Visa Go</v>
      </c>
    </row>
    <row r="4863" spans="1:4" x14ac:dyDescent="0.25">
      <c r="A4863" t="str">
        <f ca="1"/>
        <v>Prime Ad-Free</v>
      </c>
      <c r="B4863" s="8">
        <f ca="1"/>
        <v>46293</v>
      </c>
      <c r="C4863" s="107">
        <f ca="1"/>
        <v>-7481.82</v>
      </c>
      <c r="D4863" t="str">
        <f ca="1"/>
        <v>Acct  7 - Visa Go</v>
      </c>
    </row>
    <row r="4864" spans="1:4" x14ac:dyDescent="0.25">
      <c r="A4864" t="str">
        <f ca="1"/>
        <v>Disability</v>
      </c>
      <c r="B4864" s="8">
        <f ca="1"/>
        <v>46296</v>
      </c>
      <c r="C4864" s="107">
        <f ca="1"/>
        <v>-7481.82</v>
      </c>
      <c r="D4864" t="str">
        <f ca="1"/>
        <v>Acct  7 - Visa Go</v>
      </c>
    </row>
    <row r="4865" spans="1:4" x14ac:dyDescent="0.25">
      <c r="A4865" t="str">
        <f ca="1"/>
        <v>Kulo Rent</v>
      </c>
      <c r="B4865" s="8">
        <f ca="1"/>
        <v>46296</v>
      </c>
      <c r="C4865" s="107">
        <f ca="1"/>
        <v>-7481.82</v>
      </c>
      <c r="D4865" t="str">
        <f ca="1"/>
        <v>Acct  7 - Visa Go</v>
      </c>
    </row>
    <row r="4866" spans="1:4" x14ac:dyDescent="0.25">
      <c r="A4866" t="str">
        <f ca="1"/>
        <v>Rent</v>
      </c>
      <c r="B4866" s="8">
        <f ca="1"/>
        <v>46296</v>
      </c>
      <c r="C4866" s="107">
        <f ca="1"/>
        <v>-7481.82</v>
      </c>
      <c r="D4866" t="str">
        <f ca="1"/>
        <v>Acct  7 - Visa Go</v>
      </c>
    </row>
    <row r="4867" spans="1:4" x14ac:dyDescent="0.25">
      <c r="A4867" t="str">
        <f ca="1"/>
        <v>Visa Platinum</v>
      </c>
      <c r="B4867" s="8">
        <f ca="1"/>
        <v>46298</v>
      </c>
      <c r="C4867" s="107">
        <f ca="1"/>
        <v>-7481.82</v>
      </c>
      <c r="D4867" t="str">
        <f ca="1"/>
        <v>Acct  7 - Visa Go</v>
      </c>
    </row>
    <row r="4868" spans="1:4" x14ac:dyDescent="0.25">
      <c r="A4868" t="str">
        <f ca="1"/>
        <v>Kulo Internet</v>
      </c>
      <c r="B4868" s="8">
        <f ca="1"/>
        <v>46300</v>
      </c>
      <c r="C4868" s="107">
        <f ca="1"/>
        <v>-7481.82</v>
      </c>
      <c r="D4868" t="str">
        <f ca="1"/>
        <v>Acct  7 - Visa Go</v>
      </c>
    </row>
    <row r="4869" spans="1:4" x14ac:dyDescent="0.25">
      <c r="A4869" t="str">
        <f ca="1"/>
        <v>Cese Phone</v>
      </c>
      <c r="B4869" s="8">
        <f ca="1"/>
        <v>46300</v>
      </c>
      <c r="C4869" s="107">
        <f ca="1"/>
        <v>-7481.82</v>
      </c>
      <c r="D4869" t="str">
        <f ca="1"/>
        <v>Acct  7 - Visa Go</v>
      </c>
    </row>
    <row r="4870" spans="1:4" x14ac:dyDescent="0.25">
      <c r="A4870" t="str">
        <f ca="1"/>
        <v>Phone</v>
      </c>
      <c r="B4870" s="8">
        <f ca="1"/>
        <v>46300</v>
      </c>
      <c r="C4870" s="107">
        <f ca="1"/>
        <v>-7481.82</v>
      </c>
      <c r="D4870" t="str">
        <f ca="1"/>
        <v>Acct  7 - Visa Go</v>
      </c>
    </row>
    <row r="4871" spans="1:4" x14ac:dyDescent="0.25">
      <c r="A4871" t="str">
        <f ca="1"/>
        <v>Sony</v>
      </c>
      <c r="B4871" s="8">
        <f ca="1"/>
        <v>46303</v>
      </c>
      <c r="C4871" s="107">
        <f ca="1"/>
        <v>-7481.82</v>
      </c>
      <c r="D4871" t="str">
        <f ca="1"/>
        <v>Acct  7 - Visa Go</v>
      </c>
    </row>
    <row r="4872" spans="1:4" x14ac:dyDescent="0.25">
      <c r="A4872" t="str">
        <f ca="1"/>
        <v>Phone Insurance</v>
      </c>
      <c r="B4872" s="8">
        <f ca="1"/>
        <v>46303</v>
      </c>
      <c r="C4872" s="107">
        <f ca="1"/>
        <v>-7481.82</v>
      </c>
      <c r="D4872" t="str">
        <f ca="1"/>
        <v>Acct  7 - Visa Go</v>
      </c>
    </row>
    <row r="4873" spans="1:4" x14ac:dyDescent="0.25">
      <c r="A4873" t="str">
        <f ca="1"/>
        <v>Paycheck</v>
      </c>
      <c r="B4873" s="8">
        <f ca="1"/>
        <v>46304</v>
      </c>
      <c r="C4873" s="107">
        <f ca="1"/>
        <v>-7481.82</v>
      </c>
      <c r="D4873" t="str">
        <f ca="1"/>
        <v>Acct  7 - Visa Go</v>
      </c>
    </row>
    <row r="4874" spans="1:4" x14ac:dyDescent="0.25">
      <c r="A4874" t="str">
        <f ca="1"/>
        <v>Ameritas</v>
      </c>
      <c r="B4874" s="8">
        <f ca="1"/>
        <v>46304</v>
      </c>
      <c r="C4874" s="107">
        <f ca="1"/>
        <v>-7481.82</v>
      </c>
      <c r="D4874" t="str">
        <f ca="1"/>
        <v>Acct  7 - Visa Go</v>
      </c>
    </row>
    <row r="4875" spans="1:4" x14ac:dyDescent="0.25">
      <c r="A4875" t="str">
        <f ca="1"/>
        <v>Amazon</v>
      </c>
      <c r="B4875" s="8">
        <f ca="1"/>
        <v>46304</v>
      </c>
      <c r="C4875" s="107">
        <f ca="1"/>
        <v>-7481.82</v>
      </c>
      <c r="D4875" t="str">
        <f ca="1"/>
        <v>Acct  7 - Visa Go</v>
      </c>
    </row>
    <row r="4876" spans="1:4" x14ac:dyDescent="0.25">
      <c r="A4876" t="str">
        <f ca="1"/>
        <v>Groceries</v>
      </c>
      <c r="B4876" s="8">
        <f ca="1"/>
        <v>46305</v>
      </c>
      <c r="C4876" s="107">
        <f ca="1"/>
        <v>-7481.82</v>
      </c>
      <c r="D4876" t="str">
        <f ca="1"/>
        <v>Acct  7 - Visa Go</v>
      </c>
    </row>
    <row r="4877" spans="1:4" x14ac:dyDescent="0.25">
      <c r="A4877" t="str">
        <f ca="1"/>
        <v>Food &amp; Drinks</v>
      </c>
      <c r="B4877" s="8">
        <f ca="1"/>
        <v>46305</v>
      </c>
      <c r="C4877" s="107">
        <f ca="1"/>
        <v>-7481.82</v>
      </c>
      <c r="D4877" t="str">
        <f ca="1"/>
        <v>Acct  7 - Visa Go</v>
      </c>
    </row>
    <row r="4878" spans="1:4" x14ac:dyDescent="0.25">
      <c r="A4878" t="str">
        <f ca="1"/>
        <v>Viso Go</v>
      </c>
      <c r="B4878" s="8">
        <f ca="1"/>
        <v>46306</v>
      </c>
      <c r="C4878" s="107">
        <f ca="1"/>
        <v>-7335.82</v>
      </c>
      <c r="D4878" t="str">
        <f ca="1"/>
        <v>Acct  7 - Visa Go</v>
      </c>
    </row>
    <row r="4879" spans="1:4" x14ac:dyDescent="0.25">
      <c r="A4879" t="str">
        <f ca="1"/>
        <v>Motorcycle</v>
      </c>
      <c r="B4879" s="8">
        <f ca="1"/>
        <v>46311</v>
      </c>
      <c r="C4879" s="107">
        <f ca="1"/>
        <v>-7335.82</v>
      </c>
      <c r="D4879" t="str">
        <f ca="1"/>
        <v>Acct  7 - Visa Go</v>
      </c>
    </row>
    <row r="4880" spans="1:4" x14ac:dyDescent="0.25">
      <c r="A4880" t="str">
        <f ca="1"/>
        <v>Netflix</v>
      </c>
      <c r="B4880" s="8">
        <f ca="1"/>
        <v>46315</v>
      </c>
      <c r="C4880" s="107">
        <f ca="1"/>
        <v>-7335.82</v>
      </c>
      <c r="D4880" t="str">
        <f ca="1"/>
        <v>Acct  7 - Visa Go</v>
      </c>
    </row>
    <row r="4881" spans="1:4" x14ac:dyDescent="0.25">
      <c r="A4881" t="str">
        <f ca="1"/>
        <v>Renters</v>
      </c>
      <c r="B4881" s="8">
        <f ca="1"/>
        <v>46316</v>
      </c>
      <c r="C4881" s="107">
        <f ca="1"/>
        <v>-7335.82</v>
      </c>
      <c r="D4881" t="str">
        <f ca="1"/>
        <v>Acct  7 - Visa Go</v>
      </c>
    </row>
    <row r="4882" spans="1:4" x14ac:dyDescent="0.25">
      <c r="A4882" t="str">
        <f ca="1"/>
        <v>Paycheck</v>
      </c>
      <c r="B4882" s="8">
        <f ca="1"/>
        <v>46318</v>
      </c>
      <c r="C4882" s="107">
        <f ca="1"/>
        <v>-7335.82</v>
      </c>
      <c r="D4882" t="str">
        <f ca="1"/>
        <v>Acct  7 - Visa Go</v>
      </c>
    </row>
    <row r="4883" spans="1:4" x14ac:dyDescent="0.25">
      <c r="A4883" t="str">
        <f ca="1"/>
        <v>Ameritas</v>
      </c>
      <c r="B4883" s="8">
        <f ca="1"/>
        <v>46318</v>
      </c>
      <c r="C4883" s="107">
        <f ca="1"/>
        <v>-7335.82</v>
      </c>
      <c r="D4883" t="str">
        <f ca="1"/>
        <v>Acct  7 - Visa Go</v>
      </c>
    </row>
    <row r="4884" spans="1:4" x14ac:dyDescent="0.25">
      <c r="A4884" t="str">
        <f ca="1"/>
        <v>Groceries</v>
      </c>
      <c r="B4884" s="8">
        <f ca="1"/>
        <v>46319</v>
      </c>
      <c r="C4884" s="107">
        <f ca="1"/>
        <v>-7335.82</v>
      </c>
      <c r="D4884" t="str">
        <f ca="1"/>
        <v>Acct  7 - Visa Go</v>
      </c>
    </row>
    <row r="4885" spans="1:4" x14ac:dyDescent="0.25">
      <c r="A4885" t="str">
        <f ca="1"/>
        <v>Food &amp; Drinks</v>
      </c>
      <c r="B4885" s="8">
        <f ca="1"/>
        <v>46319</v>
      </c>
      <c r="C4885" s="107">
        <f ca="1"/>
        <v>-7335.82</v>
      </c>
      <c r="D4885" t="str">
        <f ca="1"/>
        <v>Acct  7 - Visa Go</v>
      </c>
    </row>
    <row r="4886" spans="1:4" x14ac:dyDescent="0.25">
      <c r="A4886" t="str">
        <f ca="1"/>
        <v>Cese Transfer</v>
      </c>
      <c r="B4886" s="8">
        <f ca="1"/>
        <v>46320</v>
      </c>
      <c r="C4886" s="107">
        <f ca="1"/>
        <v>-7335.82</v>
      </c>
      <c r="D4886" t="str">
        <f ca="1"/>
        <v>Acct  7 - Visa Go</v>
      </c>
    </row>
    <row r="4887" spans="1:4" x14ac:dyDescent="0.25">
      <c r="A4887" t="str">
        <f ca="1"/>
        <v>Internet</v>
      </c>
      <c r="B4887" s="8">
        <f ca="1"/>
        <v>46321</v>
      </c>
      <c r="C4887" s="107">
        <f ca="1"/>
        <v>-7335.82</v>
      </c>
      <c r="D4887" t="str">
        <f ca="1"/>
        <v>Acct  7 - Visa Go</v>
      </c>
    </row>
    <row r="4888" spans="1:4" x14ac:dyDescent="0.25">
      <c r="A4888" t="str">
        <f ca="1"/>
        <v>Windsurf</v>
      </c>
      <c r="B4888" s="8">
        <f ca="1"/>
        <v>46321</v>
      </c>
      <c r="C4888" s="107">
        <f ca="1"/>
        <v>-7335.82</v>
      </c>
      <c r="D4888" t="str">
        <f ca="1"/>
        <v>Acct  7 - Visa Go</v>
      </c>
    </row>
    <row r="4889" spans="1:4" x14ac:dyDescent="0.25">
      <c r="A4889" t="str">
        <f ca="1"/>
        <v>Tidal</v>
      </c>
      <c r="B4889" s="8">
        <f ca="1"/>
        <v>46322</v>
      </c>
      <c r="C4889" s="107">
        <f ca="1"/>
        <v>-7335.82</v>
      </c>
      <c r="D4889" t="str">
        <f ca="1"/>
        <v>Acct  7 - Visa Go</v>
      </c>
    </row>
    <row r="4890" spans="1:4" x14ac:dyDescent="0.25">
      <c r="A4890" t="str">
        <f ca="1"/>
        <v>Costco Citi</v>
      </c>
      <c r="B4890" s="8">
        <f ca="1"/>
        <v>46323</v>
      </c>
      <c r="C4890" s="107">
        <f ca="1"/>
        <v>-7335.82</v>
      </c>
      <c r="D4890" t="str">
        <f ca="1"/>
        <v>Acct  7 - Visa Go</v>
      </c>
    </row>
    <row r="4891" spans="1:4" x14ac:dyDescent="0.25">
      <c r="A4891" t="str">
        <f ca="1"/>
        <v>Kulo Transfer</v>
      </c>
      <c r="B4891" s="8">
        <f ca="1"/>
        <v>46323</v>
      </c>
      <c r="C4891" s="107">
        <f ca="1"/>
        <v>-7335.82</v>
      </c>
      <c r="D4891" t="str">
        <f ca="1"/>
        <v>Acct  7 - Visa Go</v>
      </c>
    </row>
    <row r="4892" spans="1:4" x14ac:dyDescent="0.25">
      <c r="A4892" t="str">
        <f ca="1"/>
        <v>Kulo SDGE</v>
      </c>
      <c r="B4892" s="8">
        <f ca="1"/>
        <v>46323</v>
      </c>
      <c r="C4892" s="107">
        <f ca="1"/>
        <v>-7335.82</v>
      </c>
      <c r="D4892" t="str">
        <f ca="1"/>
        <v>Acct  7 - Visa Go</v>
      </c>
    </row>
    <row r="4893" spans="1:4" x14ac:dyDescent="0.25">
      <c r="A4893" t="str">
        <f ca="1"/>
        <v>SDGE</v>
      </c>
      <c r="B4893" s="8">
        <f ca="1"/>
        <v>46323</v>
      </c>
      <c r="C4893" s="107">
        <f ca="1"/>
        <v>-7335.82</v>
      </c>
      <c r="D4893" t="str">
        <f ca="1"/>
        <v>Acct  7 - Visa Go</v>
      </c>
    </row>
    <row r="4894" spans="1:4" x14ac:dyDescent="0.25">
      <c r="A4894" t="str">
        <f ca="1"/>
        <v>Prime Ad-Free</v>
      </c>
      <c r="B4894" s="8">
        <f ca="1"/>
        <v>46323</v>
      </c>
      <c r="C4894" s="107">
        <f ca="1"/>
        <v>-7335.82</v>
      </c>
      <c r="D4894" t="str">
        <f ca="1"/>
        <v>Acct  7 - Visa Go</v>
      </c>
    </row>
    <row r="4895" spans="1:4" x14ac:dyDescent="0.25">
      <c r="A4895" t="str">
        <f ca="1"/>
        <v>Disability</v>
      </c>
      <c r="B4895" s="8">
        <f ca="1"/>
        <v>46327</v>
      </c>
      <c r="C4895" s="107">
        <f ca="1"/>
        <v>-7335.82</v>
      </c>
      <c r="D4895" t="str">
        <f ca="1"/>
        <v>Acct  7 - Visa Go</v>
      </c>
    </row>
    <row r="4896" spans="1:4" x14ac:dyDescent="0.25">
      <c r="A4896" t="str">
        <f ca="1"/>
        <v>Kulo Rent</v>
      </c>
      <c r="B4896" s="8">
        <f ca="1"/>
        <v>46327</v>
      </c>
      <c r="C4896" s="107">
        <f ca="1"/>
        <v>-7335.82</v>
      </c>
      <c r="D4896" t="str">
        <f ca="1"/>
        <v>Acct  7 - Visa Go</v>
      </c>
    </row>
    <row r="4897" spans="1:4" x14ac:dyDescent="0.25">
      <c r="A4897" t="str">
        <f ca="1"/>
        <v>Rent</v>
      </c>
      <c r="B4897" s="8">
        <f ca="1"/>
        <v>46327</v>
      </c>
      <c r="C4897" s="107">
        <f ca="1"/>
        <v>-7335.82</v>
      </c>
      <c r="D4897" t="str">
        <f ca="1"/>
        <v>Acct  7 - Visa Go</v>
      </c>
    </row>
    <row r="4898" spans="1:4" x14ac:dyDescent="0.25">
      <c r="A4898" t="str">
        <f ca="1"/>
        <v>Visa Platinum</v>
      </c>
      <c r="B4898" s="8">
        <f ca="1"/>
        <v>46329</v>
      </c>
      <c r="C4898" s="107">
        <f ca="1"/>
        <v>-7335.82</v>
      </c>
      <c r="D4898" t="str">
        <f ca="1"/>
        <v>Acct  7 - Visa Go</v>
      </c>
    </row>
    <row r="4899" spans="1:4" x14ac:dyDescent="0.25">
      <c r="A4899" t="str">
        <f ca="1"/>
        <v>Kulo Internet</v>
      </c>
      <c r="B4899" s="8">
        <f ca="1"/>
        <v>46331</v>
      </c>
      <c r="C4899" s="107">
        <f ca="1"/>
        <v>-7335.82</v>
      </c>
      <c r="D4899" t="str">
        <f ca="1"/>
        <v>Acct  7 - Visa Go</v>
      </c>
    </row>
    <row r="4900" spans="1:4" x14ac:dyDescent="0.25">
      <c r="A4900" t="str">
        <f ca="1"/>
        <v>Cese Phone</v>
      </c>
      <c r="B4900" s="8">
        <f ca="1"/>
        <v>46331</v>
      </c>
      <c r="C4900" s="107">
        <f ca="1"/>
        <v>-7335.82</v>
      </c>
      <c r="D4900" t="str">
        <f ca="1"/>
        <v>Acct  7 - Visa Go</v>
      </c>
    </row>
    <row r="4901" spans="1:4" x14ac:dyDescent="0.25">
      <c r="A4901" t="str">
        <f ca="1"/>
        <v>Phone</v>
      </c>
      <c r="B4901" s="8">
        <f ca="1"/>
        <v>46331</v>
      </c>
      <c r="C4901" s="107">
        <f ca="1"/>
        <v>-7335.82</v>
      </c>
      <c r="D4901" t="str">
        <f ca="1"/>
        <v>Acct  7 - Visa Go</v>
      </c>
    </row>
    <row r="4902" spans="1:4" x14ac:dyDescent="0.25">
      <c r="A4902" t="str">
        <f ca="1"/>
        <v>Paycheck</v>
      </c>
      <c r="B4902" s="8">
        <f ca="1"/>
        <v>46332</v>
      </c>
      <c r="C4902" s="107">
        <f ca="1"/>
        <v>-7335.82</v>
      </c>
      <c r="D4902" t="str">
        <f ca="1"/>
        <v>Acct  7 - Visa Go</v>
      </c>
    </row>
    <row r="4903" spans="1:4" x14ac:dyDescent="0.25">
      <c r="A4903" t="str">
        <f ca="1"/>
        <v>Ameritas</v>
      </c>
      <c r="B4903" s="8">
        <f ca="1"/>
        <v>46332</v>
      </c>
      <c r="C4903" s="107">
        <f ca="1"/>
        <v>-7335.82</v>
      </c>
      <c r="D4903" t="str">
        <f ca="1"/>
        <v>Acct  7 - Visa Go</v>
      </c>
    </row>
    <row r="4904" spans="1:4" x14ac:dyDescent="0.25">
      <c r="A4904" t="str">
        <f ca="1"/>
        <v>Groceries</v>
      </c>
      <c r="B4904" s="8">
        <f ca="1"/>
        <v>46333</v>
      </c>
      <c r="C4904" s="107">
        <f ca="1"/>
        <v>-7335.82</v>
      </c>
      <c r="D4904" t="str">
        <f ca="1"/>
        <v>Acct  7 - Visa Go</v>
      </c>
    </row>
    <row r="4905" spans="1:4" x14ac:dyDescent="0.25">
      <c r="A4905" t="str">
        <f ca="1"/>
        <v>Food &amp; Drinks</v>
      </c>
      <c r="B4905" s="8">
        <f ca="1"/>
        <v>46333</v>
      </c>
      <c r="C4905" s="107">
        <f ca="1"/>
        <v>-7335.82</v>
      </c>
      <c r="D4905" t="str">
        <f ca="1"/>
        <v>Acct  7 - Visa Go</v>
      </c>
    </row>
    <row r="4906" spans="1:4" x14ac:dyDescent="0.25">
      <c r="A4906" t="str">
        <f ca="1"/>
        <v>Sony</v>
      </c>
      <c r="B4906" s="8">
        <f ca="1"/>
        <v>46334</v>
      </c>
      <c r="C4906" s="107">
        <f ca="1"/>
        <v>-7335.82</v>
      </c>
      <c r="D4906" t="str">
        <f ca="1"/>
        <v>Acct  7 - Visa Go</v>
      </c>
    </row>
    <row r="4907" spans="1:4" x14ac:dyDescent="0.25">
      <c r="A4907" t="str">
        <f ca="1"/>
        <v>Bike Insurance</v>
      </c>
      <c r="B4907" s="8">
        <f ca="1"/>
        <v>46334</v>
      </c>
      <c r="C4907" s="107">
        <f ca="1"/>
        <v>-7335.82</v>
      </c>
      <c r="D4907" t="str">
        <f ca="1"/>
        <v>Acct  7 - Visa Go</v>
      </c>
    </row>
    <row r="4908" spans="1:4" x14ac:dyDescent="0.25">
      <c r="A4908" t="str">
        <f ca="1"/>
        <v>Phone Insurance</v>
      </c>
      <c r="B4908" s="8">
        <f ca="1"/>
        <v>46334</v>
      </c>
      <c r="C4908" s="107">
        <f ca="1"/>
        <v>-7335.82</v>
      </c>
      <c r="D4908" t="str">
        <f ca="1"/>
        <v>Acct  7 - Visa Go</v>
      </c>
    </row>
    <row r="4909" spans="1:4" x14ac:dyDescent="0.25">
      <c r="A4909" t="str">
        <f ca="1"/>
        <v>Amazon</v>
      </c>
      <c r="B4909" s="8">
        <f ca="1"/>
        <v>46335</v>
      </c>
      <c r="C4909" s="107">
        <f ca="1"/>
        <v>-7335.82</v>
      </c>
      <c r="D4909" t="str">
        <f ca="1"/>
        <v>Acct  7 - Visa Go</v>
      </c>
    </row>
    <row r="4910" spans="1:4" x14ac:dyDescent="0.25">
      <c r="A4910" t="str">
        <f ca="1"/>
        <v>Viso Go</v>
      </c>
      <c r="B4910" s="8">
        <f ca="1"/>
        <v>46337</v>
      </c>
      <c r="C4910" s="107">
        <f ca="1"/>
        <v>-7189.82</v>
      </c>
      <c r="D4910" t="str">
        <f ca="1"/>
        <v>Acct  7 - Visa Go</v>
      </c>
    </row>
    <row r="4911" spans="1:4" x14ac:dyDescent="0.25">
      <c r="A4911" t="str">
        <f ca="1"/>
        <v>Motorcycle</v>
      </c>
      <c r="B4911" s="8">
        <f ca="1"/>
        <v>46342</v>
      </c>
      <c r="C4911" s="107">
        <f ca="1"/>
        <v>-7189.82</v>
      </c>
      <c r="D4911" t="str">
        <f ca="1"/>
        <v>Acct  7 - Visa Go</v>
      </c>
    </row>
    <row r="4912" spans="1:4" x14ac:dyDescent="0.25">
      <c r="A4912" t="str">
        <f ca="1"/>
        <v>Paycheck</v>
      </c>
      <c r="B4912" s="8">
        <f ca="1"/>
        <v>46346</v>
      </c>
      <c r="C4912" s="107">
        <f ca="1"/>
        <v>-7189.82</v>
      </c>
      <c r="D4912" t="str">
        <f ca="1"/>
        <v>Acct  7 - Visa Go</v>
      </c>
    </row>
    <row r="4913" spans="1:4" x14ac:dyDescent="0.25">
      <c r="A4913" t="str">
        <f ca="1"/>
        <v>Ameritas</v>
      </c>
      <c r="B4913" s="8">
        <f ca="1"/>
        <v>46346</v>
      </c>
      <c r="C4913" s="107">
        <f ca="1"/>
        <v>-7189.82</v>
      </c>
      <c r="D4913" t="str">
        <f ca="1"/>
        <v>Acct  7 - Visa Go</v>
      </c>
    </row>
    <row r="4914" spans="1:4" x14ac:dyDescent="0.25">
      <c r="A4914" t="str">
        <f ca="1"/>
        <v>Netflix</v>
      </c>
      <c r="B4914" s="8">
        <f ca="1"/>
        <v>46346</v>
      </c>
      <c r="C4914" s="107">
        <f ca="1"/>
        <v>-7189.82</v>
      </c>
      <c r="D4914" t="str">
        <f ca="1"/>
        <v>Acct  7 - Visa Go</v>
      </c>
    </row>
    <row r="4915" spans="1:4" x14ac:dyDescent="0.25">
      <c r="A4915" t="str">
        <f ca="1"/>
        <v>Groceries</v>
      </c>
      <c r="B4915" s="8">
        <f ca="1"/>
        <v>46347</v>
      </c>
      <c r="C4915" s="107">
        <f ca="1"/>
        <v>-7189.82</v>
      </c>
      <c r="D4915" t="str">
        <f ca="1"/>
        <v>Acct  7 - Visa Go</v>
      </c>
    </row>
    <row r="4916" spans="1:4" x14ac:dyDescent="0.25">
      <c r="A4916" t="str">
        <f ca="1"/>
        <v>Food &amp; Drinks</v>
      </c>
      <c r="B4916" s="8">
        <f ca="1"/>
        <v>46347</v>
      </c>
      <c r="C4916" s="107">
        <f ca="1"/>
        <v>-7189.82</v>
      </c>
      <c r="D4916" t="str">
        <f ca="1"/>
        <v>Acct  7 - Visa Go</v>
      </c>
    </row>
    <row r="4917" spans="1:4" x14ac:dyDescent="0.25">
      <c r="A4917" t="str">
        <f ca="1"/>
        <v>Renters</v>
      </c>
      <c r="B4917" s="8">
        <f ca="1"/>
        <v>46347</v>
      </c>
      <c r="C4917" s="107">
        <f ca="1"/>
        <v>-7189.82</v>
      </c>
      <c r="D4917" t="str">
        <f ca="1"/>
        <v>Acct  7 - Visa Go</v>
      </c>
    </row>
    <row r="4918" spans="1:4" x14ac:dyDescent="0.25">
      <c r="A4918" t="str">
        <f ca="1"/>
        <v>Cese Transfer</v>
      </c>
      <c r="B4918" s="8">
        <f ca="1"/>
        <v>46351</v>
      </c>
      <c r="C4918" s="107">
        <f ca="1"/>
        <v>-7189.82</v>
      </c>
      <c r="D4918" t="str">
        <f ca="1"/>
        <v>Acct  7 - Visa Go</v>
      </c>
    </row>
    <row r="4919" spans="1:4" x14ac:dyDescent="0.25">
      <c r="A4919" t="str">
        <f ca="1"/>
        <v>Internet</v>
      </c>
      <c r="B4919" s="8">
        <f ca="1"/>
        <v>46352</v>
      </c>
      <c r="C4919" s="107">
        <f ca="1"/>
        <v>-7189.82</v>
      </c>
      <c r="D4919" t="str">
        <f ca="1"/>
        <v>Acct  7 - Visa Go</v>
      </c>
    </row>
    <row r="4920" spans="1:4" x14ac:dyDescent="0.25">
      <c r="A4920" t="str">
        <f ca="1"/>
        <v>Windsurf</v>
      </c>
      <c r="B4920" s="8">
        <f ca="1"/>
        <v>46352</v>
      </c>
      <c r="C4920" s="107">
        <f ca="1"/>
        <v>-7189.82</v>
      </c>
      <c r="D4920" t="str">
        <f ca="1"/>
        <v>Acct  7 - Visa Go</v>
      </c>
    </row>
    <row r="4921" spans="1:4" x14ac:dyDescent="0.25">
      <c r="A4921" t="str">
        <f ca="1"/>
        <v>Tidal</v>
      </c>
      <c r="B4921" s="8">
        <f ca="1"/>
        <v>46353</v>
      </c>
      <c r="C4921" s="107">
        <f ca="1"/>
        <v>-7189.82</v>
      </c>
      <c r="D4921" t="str">
        <f ca="1"/>
        <v>Acct  7 - Visa Go</v>
      </c>
    </row>
    <row r="4922" spans="1:4" x14ac:dyDescent="0.25">
      <c r="A4922" t="str">
        <f ca="1"/>
        <v>Costco Citi</v>
      </c>
      <c r="B4922" s="8">
        <f ca="1"/>
        <v>46354</v>
      </c>
      <c r="C4922" s="107">
        <f ca="1"/>
        <v>-7189.82</v>
      </c>
      <c r="D4922" t="str">
        <f ca="1"/>
        <v>Acct  7 - Visa Go</v>
      </c>
    </row>
    <row r="4923" spans="1:4" x14ac:dyDescent="0.25">
      <c r="A4923" t="str">
        <f ca="1"/>
        <v>Kulo Transfer</v>
      </c>
      <c r="B4923" s="8">
        <f ca="1"/>
        <v>46354</v>
      </c>
      <c r="C4923" s="107">
        <f ca="1"/>
        <v>-7189.82</v>
      </c>
      <c r="D4923" t="str">
        <f ca="1"/>
        <v>Acct  7 - Visa Go</v>
      </c>
    </row>
    <row r="4924" spans="1:4" x14ac:dyDescent="0.25">
      <c r="A4924" t="str">
        <f ca="1"/>
        <v>Kulo SDGE</v>
      </c>
      <c r="B4924" s="8">
        <f ca="1"/>
        <v>46354</v>
      </c>
      <c r="C4924" s="107">
        <f ca="1"/>
        <v>-7189.82</v>
      </c>
      <c r="D4924" t="str">
        <f ca="1"/>
        <v>Acct  7 - Visa Go</v>
      </c>
    </row>
    <row r="4925" spans="1:4" x14ac:dyDescent="0.25">
      <c r="A4925" t="str">
        <f ca="1"/>
        <v>SDGE</v>
      </c>
      <c r="B4925" s="8">
        <f ca="1"/>
        <v>46354</v>
      </c>
      <c r="C4925" s="107">
        <f ca="1"/>
        <v>-7189.82</v>
      </c>
      <c r="D4925" t="str">
        <f ca="1"/>
        <v>Acct  7 - Visa Go</v>
      </c>
    </row>
    <row r="4926" spans="1:4" x14ac:dyDescent="0.25">
      <c r="A4926" t="str">
        <f ca="1"/>
        <v>Prime Ad-Free</v>
      </c>
      <c r="B4926" s="8">
        <f ca="1"/>
        <v>46354</v>
      </c>
      <c r="C4926" s="107">
        <f ca="1"/>
        <v>-7189.82</v>
      </c>
      <c r="D4926" t="str">
        <f ca="1"/>
        <v>Acct  7 - Visa Go</v>
      </c>
    </row>
    <row r="4927" spans="1:4" x14ac:dyDescent="0.25">
      <c r="A4927" t="str">
        <f ca="1"/>
        <v>Disability</v>
      </c>
      <c r="B4927" s="8">
        <f ca="1"/>
        <v>46357</v>
      </c>
      <c r="C4927" s="107">
        <f ca="1"/>
        <v>-7189.82</v>
      </c>
      <c r="D4927" t="str">
        <f ca="1"/>
        <v>Acct  7 - Visa Go</v>
      </c>
    </row>
    <row r="4928" spans="1:4" x14ac:dyDescent="0.25">
      <c r="A4928" t="str">
        <f ca="1"/>
        <v>Kulo Rent</v>
      </c>
      <c r="B4928" s="8">
        <f ca="1"/>
        <v>46357</v>
      </c>
      <c r="C4928" s="107">
        <f ca="1"/>
        <v>-7189.82</v>
      </c>
      <c r="D4928" t="str">
        <f ca="1"/>
        <v>Acct  7 - Visa Go</v>
      </c>
    </row>
    <row r="4929" spans="1:4" x14ac:dyDescent="0.25">
      <c r="A4929" t="str">
        <f ca="1"/>
        <v>Rent</v>
      </c>
      <c r="B4929" s="8">
        <f ca="1"/>
        <v>46357</v>
      </c>
      <c r="C4929" s="107">
        <f ca="1"/>
        <v>-7189.82</v>
      </c>
      <c r="D4929" t="str">
        <f ca="1"/>
        <v>Acct  7 - Visa Go</v>
      </c>
    </row>
    <row r="4930" spans="1:4" x14ac:dyDescent="0.25">
      <c r="A4930" t="str">
        <f ca="1"/>
        <v>Visa Platinum</v>
      </c>
      <c r="B4930" s="8">
        <f ca="1"/>
        <v>46359</v>
      </c>
      <c r="C4930" s="107">
        <f ca="1"/>
        <v>-7189.82</v>
      </c>
      <c r="D4930" t="str">
        <f ca="1"/>
        <v>Acct  7 - Visa Go</v>
      </c>
    </row>
    <row r="4931" spans="1:4" x14ac:dyDescent="0.25">
      <c r="A4931" t="str">
        <f ca="1"/>
        <v>Paycheck</v>
      </c>
      <c r="B4931" s="8">
        <f ca="1"/>
        <v>46360</v>
      </c>
      <c r="C4931" s="107">
        <f ca="1"/>
        <v>-7189.82</v>
      </c>
      <c r="D4931" t="str">
        <f ca="1"/>
        <v>Acct  7 - Visa Go</v>
      </c>
    </row>
    <row r="4932" spans="1:4" x14ac:dyDescent="0.25">
      <c r="A4932" t="str">
        <f ca="1"/>
        <v>Ameritas</v>
      </c>
      <c r="B4932" s="8">
        <f ca="1"/>
        <v>46360</v>
      </c>
      <c r="C4932" s="107">
        <f ca="1"/>
        <v>-7189.82</v>
      </c>
      <c r="D4932" t="str">
        <f ca="1"/>
        <v>Acct  7 - Visa Go</v>
      </c>
    </row>
    <row r="4933" spans="1:4" x14ac:dyDescent="0.25">
      <c r="A4933" t="str">
        <f ca="1"/>
        <v>Kulo Internet</v>
      </c>
      <c r="B4933" s="8">
        <f ca="1"/>
        <v>46361</v>
      </c>
      <c r="C4933" s="107">
        <f ca="1"/>
        <v>-7189.82</v>
      </c>
      <c r="D4933" t="str">
        <f ca="1"/>
        <v>Acct  7 - Visa Go</v>
      </c>
    </row>
    <row r="4934" spans="1:4" x14ac:dyDescent="0.25">
      <c r="A4934" t="str">
        <f ca="1"/>
        <v>Cese Phone</v>
      </c>
      <c r="B4934" s="8">
        <f ca="1"/>
        <v>46361</v>
      </c>
      <c r="C4934" s="107">
        <f ca="1"/>
        <v>-7189.82</v>
      </c>
      <c r="D4934" t="str">
        <f ca="1"/>
        <v>Acct  7 - Visa Go</v>
      </c>
    </row>
    <row r="4935" spans="1:4" x14ac:dyDescent="0.25">
      <c r="A4935" t="str">
        <f ca="1"/>
        <v>Groceries</v>
      </c>
      <c r="B4935" s="8">
        <f ca="1"/>
        <v>46361</v>
      </c>
      <c r="C4935" s="107">
        <f ca="1"/>
        <v>-7189.82</v>
      </c>
      <c r="D4935" t="str">
        <f ca="1"/>
        <v>Acct  7 - Visa Go</v>
      </c>
    </row>
    <row r="4936" spans="1:4" x14ac:dyDescent="0.25">
      <c r="A4936" t="str">
        <f ca="1"/>
        <v>Food &amp; Drinks</v>
      </c>
      <c r="B4936" s="8">
        <f ca="1"/>
        <v>46361</v>
      </c>
      <c r="C4936" s="107">
        <f ca="1"/>
        <v>-7189.82</v>
      </c>
      <c r="D4936" t="str">
        <f ca="1"/>
        <v>Acct  7 - Visa Go</v>
      </c>
    </row>
    <row r="4937" spans="1:4" x14ac:dyDescent="0.25">
      <c r="A4937" t="str">
        <f ca="1"/>
        <v>Phone</v>
      </c>
      <c r="B4937" s="8">
        <f ca="1"/>
        <v>46361</v>
      </c>
      <c r="C4937" s="107">
        <f ca="1"/>
        <v>-7189.82</v>
      </c>
      <c r="D4937" t="str">
        <f ca="1"/>
        <v>Acct  7 - Visa Go</v>
      </c>
    </row>
    <row r="4938" spans="1:4" x14ac:dyDescent="0.25">
      <c r="A4938" t="str">
        <f ca="1"/>
        <v>Sony</v>
      </c>
      <c r="B4938" s="8">
        <f ca="1"/>
        <v>46364</v>
      </c>
      <c r="C4938" s="107">
        <f ca="1"/>
        <v>-7189.82</v>
      </c>
      <c r="D4938" t="str">
        <f ca="1"/>
        <v>Acct  7 - Visa Go</v>
      </c>
    </row>
    <row r="4939" spans="1:4" x14ac:dyDescent="0.25">
      <c r="A4939" t="str">
        <f ca="1"/>
        <v>Phone Insurance</v>
      </c>
      <c r="B4939" s="8">
        <f ca="1"/>
        <v>46364</v>
      </c>
      <c r="C4939" s="107">
        <f ca="1"/>
        <v>-7189.82</v>
      </c>
      <c r="D4939" t="str">
        <f ca="1"/>
        <v>Acct  7 - Visa Go</v>
      </c>
    </row>
    <row r="4940" spans="1:4" x14ac:dyDescent="0.25">
      <c r="A4940" t="str">
        <f ca="1"/>
        <v>Amazon</v>
      </c>
      <c r="B4940" s="8">
        <f ca="1"/>
        <v>46365</v>
      </c>
      <c r="C4940" s="107">
        <f ca="1"/>
        <v>-7189.82</v>
      </c>
      <c r="D4940" t="str">
        <f ca="1"/>
        <v>Acct  7 - Visa Go</v>
      </c>
    </row>
    <row r="4941" spans="1:4" x14ac:dyDescent="0.25">
      <c r="A4941" t="str">
        <f ca="1"/>
        <v>Viso Go</v>
      </c>
      <c r="B4941" s="8">
        <f ca="1"/>
        <v>46367</v>
      </c>
      <c r="C4941" s="107">
        <f ca="1"/>
        <v>-7043.82</v>
      </c>
      <c r="D4941" t="str">
        <f ca="1"/>
        <v>Acct  7 - Visa Go</v>
      </c>
    </row>
    <row r="4942" spans="1:4" x14ac:dyDescent="0.25">
      <c r="A4942" t="str">
        <f ca="1"/>
        <v>Motorcycle</v>
      </c>
      <c r="B4942" s="8">
        <f ca="1"/>
        <v>46372</v>
      </c>
      <c r="C4942" s="107">
        <f ca="1"/>
        <v>-7043.82</v>
      </c>
      <c r="D4942" t="str">
        <f ca="1"/>
        <v>Acct  7 - Visa Go</v>
      </c>
    </row>
    <row r="4943" spans="1:4" x14ac:dyDescent="0.25">
      <c r="A4943" t="str">
        <f ca="1"/>
        <v>Paycheck</v>
      </c>
      <c r="B4943" s="8">
        <f ca="1"/>
        <v>46374</v>
      </c>
      <c r="C4943" s="107">
        <f ca="1"/>
        <v>-7043.82</v>
      </c>
      <c r="D4943" t="str">
        <f ca="1"/>
        <v>Acct  7 - Visa Go</v>
      </c>
    </row>
    <row r="4944" spans="1:4" x14ac:dyDescent="0.25">
      <c r="A4944" t="str">
        <f ca="1"/>
        <v>Ameritas</v>
      </c>
      <c r="B4944" s="8">
        <f ca="1"/>
        <v>46374</v>
      </c>
      <c r="C4944" s="107">
        <f ca="1"/>
        <v>-7043.82</v>
      </c>
      <c r="D4944" t="str">
        <f ca="1"/>
        <v>Acct  7 - Visa Go</v>
      </c>
    </row>
    <row r="4945" spans="1:4" x14ac:dyDescent="0.25">
      <c r="A4945" t="str">
        <f ca="1"/>
        <v>Groceries</v>
      </c>
      <c r="B4945" s="8">
        <f ca="1"/>
        <v>46375</v>
      </c>
      <c r="C4945" s="107">
        <f ca="1"/>
        <v>-7043.82</v>
      </c>
      <c r="D4945" t="str">
        <f ca="1"/>
        <v>Acct  7 - Visa Go</v>
      </c>
    </row>
    <row r="4946" spans="1:4" x14ac:dyDescent="0.25">
      <c r="A4946" t="str">
        <f ca="1"/>
        <v>Food &amp; Drinks</v>
      </c>
      <c r="B4946" s="8">
        <f ca="1"/>
        <v>46375</v>
      </c>
      <c r="C4946" s="107">
        <f ca="1"/>
        <v>-7043.82</v>
      </c>
      <c r="D4946" t="str">
        <f ca="1"/>
        <v>Acct  7 - Visa Go</v>
      </c>
    </row>
    <row r="4947" spans="1:4" x14ac:dyDescent="0.25">
      <c r="A4947" t="str">
        <f ca="1"/>
        <v>Netflix</v>
      </c>
      <c r="B4947" s="8">
        <f ca="1"/>
        <v>46376</v>
      </c>
      <c r="C4947" s="107">
        <f ca="1"/>
        <v>-7043.82</v>
      </c>
      <c r="D4947" t="str">
        <f ca="1"/>
        <v>Acct  7 - Visa Go</v>
      </c>
    </row>
    <row r="4948" spans="1:4" x14ac:dyDescent="0.25">
      <c r="A4948" t="str">
        <f ca="1"/>
        <v>Renters</v>
      </c>
      <c r="B4948" s="8">
        <f ca="1"/>
        <v>46377</v>
      </c>
      <c r="C4948" s="107">
        <f ca="1"/>
        <v>-7043.82</v>
      </c>
      <c r="D4948" t="str">
        <f ca="1"/>
        <v>Acct  7 - Visa Go</v>
      </c>
    </row>
    <row r="4949" spans="1:4" x14ac:dyDescent="0.25">
      <c r="A4949" t="str">
        <f ca="1"/>
        <v>Sniffies</v>
      </c>
      <c r="B4949" s="8">
        <f ca="1"/>
        <v>46377</v>
      </c>
      <c r="C4949" s="107">
        <f ca="1"/>
        <v>-7043.82</v>
      </c>
      <c r="D4949" t="str">
        <f ca="1"/>
        <v>Acct  7 - Visa Go</v>
      </c>
    </row>
    <row r="4950" spans="1:4" x14ac:dyDescent="0.25">
      <c r="A4950" t="str">
        <f ca="1"/>
        <v>Cese Transfer</v>
      </c>
      <c r="B4950" s="8">
        <f ca="1"/>
        <v>46381</v>
      </c>
      <c r="C4950" s="107">
        <f ca="1"/>
        <v>-7043.82</v>
      </c>
      <c r="D4950" t="str">
        <f ca="1"/>
        <v>Acct  7 - Visa Go</v>
      </c>
    </row>
    <row r="4951" spans="1:4" x14ac:dyDescent="0.25">
      <c r="A4951" t="str">
        <f ca="1"/>
        <v>Internet</v>
      </c>
      <c r="B4951" s="8">
        <f ca="1"/>
        <v>46382</v>
      </c>
      <c r="C4951" s="107">
        <f ca="1"/>
        <v>-7043.82</v>
      </c>
      <c r="D4951" t="str">
        <f ca="1"/>
        <v>Acct  7 - Visa Go</v>
      </c>
    </row>
    <row r="4952" spans="1:4" x14ac:dyDescent="0.25">
      <c r="A4952" t="str">
        <f ca="1"/>
        <v>Windsurf</v>
      </c>
      <c r="B4952" s="8">
        <f ca="1"/>
        <v>46382</v>
      </c>
      <c r="C4952" s="107">
        <f ca="1"/>
        <v>-7043.82</v>
      </c>
      <c r="D4952" t="str">
        <f ca="1"/>
        <v>Acct  7 - Visa Go</v>
      </c>
    </row>
    <row r="4953" spans="1:4" x14ac:dyDescent="0.25">
      <c r="A4953" t="str">
        <f ca="1"/>
        <v>Tidal</v>
      </c>
      <c r="B4953" s="8">
        <f ca="1"/>
        <v>46383</v>
      </c>
      <c r="C4953" s="107">
        <f ca="1"/>
        <v>-7043.82</v>
      </c>
      <c r="D4953" t="str">
        <f ca="1"/>
        <v>Acct  7 - Visa Go</v>
      </c>
    </row>
    <row r="4954" spans="1:4" x14ac:dyDescent="0.25">
      <c r="A4954" t="str">
        <f ca="1"/>
        <v>Costco Citi</v>
      </c>
      <c r="B4954" s="8">
        <f ca="1"/>
        <v>46384</v>
      </c>
      <c r="C4954" s="107">
        <f ca="1"/>
        <v>-7043.82</v>
      </c>
      <c r="D4954" t="str">
        <f ca="1"/>
        <v>Acct  7 - Visa Go</v>
      </c>
    </row>
    <row r="4955" spans="1:4" x14ac:dyDescent="0.25">
      <c r="A4955" t="str">
        <f ca="1"/>
        <v>Kulo Transfer</v>
      </c>
      <c r="B4955" s="8">
        <f ca="1"/>
        <v>46384</v>
      </c>
      <c r="C4955" s="107">
        <f ca="1"/>
        <v>-7043.82</v>
      </c>
      <c r="D4955" t="str">
        <f ca="1"/>
        <v>Acct  7 - Visa Go</v>
      </c>
    </row>
    <row r="4956" spans="1:4" x14ac:dyDescent="0.25">
      <c r="A4956" t="str">
        <f ca="1"/>
        <v>Kulo SDGE</v>
      </c>
      <c r="B4956" s="8">
        <f ca="1"/>
        <v>46384</v>
      </c>
      <c r="C4956" s="107">
        <f ca="1"/>
        <v>-7043.82</v>
      </c>
      <c r="D4956" t="str">
        <f ca="1"/>
        <v>Acct  7 - Visa Go</v>
      </c>
    </row>
    <row r="4957" spans="1:4" x14ac:dyDescent="0.25">
      <c r="A4957" t="str">
        <f ca="1"/>
        <v>SDGE</v>
      </c>
      <c r="B4957" s="8">
        <f ca="1"/>
        <v>46384</v>
      </c>
      <c r="C4957" s="107">
        <f ca="1"/>
        <v>-7043.82</v>
      </c>
      <c r="D4957" t="str">
        <f ca="1"/>
        <v>Acct  7 - Visa Go</v>
      </c>
    </row>
    <row r="4958" spans="1:4" x14ac:dyDescent="0.25">
      <c r="A4958" t="str">
        <f ca="1"/>
        <v>Prime Ad-Free</v>
      </c>
      <c r="B4958" s="8">
        <f ca="1"/>
        <v>46384</v>
      </c>
      <c r="C4958" s="107">
        <f ca="1"/>
        <v>-7043.82</v>
      </c>
      <c r="D4958" t="str">
        <f ca="1"/>
        <v>Acct  7 - Visa Go</v>
      </c>
    </row>
    <row r="4959" spans="1:4" x14ac:dyDescent="0.25">
      <c r="A4959" t="str">
        <f ca="1"/>
        <v>Paycheck</v>
      </c>
      <c r="B4959" s="8">
        <f ca="1"/>
        <v>46388</v>
      </c>
      <c r="C4959" s="107">
        <f ca="1"/>
        <v>-7043.82</v>
      </c>
      <c r="D4959" t="str">
        <f ca="1"/>
        <v>Acct  7 - Visa Go</v>
      </c>
    </row>
    <row r="4960" spans="1:4" x14ac:dyDescent="0.25">
      <c r="A4960" t="str">
        <f ca="1"/>
        <v>Disability</v>
      </c>
      <c r="B4960" s="8">
        <f ca="1"/>
        <v>46388</v>
      </c>
      <c r="C4960" s="107">
        <f ca="1"/>
        <v>-7043.82</v>
      </c>
      <c r="D4960" t="str">
        <f ca="1"/>
        <v>Acct  7 - Visa Go</v>
      </c>
    </row>
    <row r="4961" spans="1:4" x14ac:dyDescent="0.25">
      <c r="A4961" t="str">
        <f ca="1"/>
        <v>Ameritas</v>
      </c>
      <c r="B4961" s="8">
        <f ca="1"/>
        <v>46388</v>
      </c>
      <c r="C4961" s="107">
        <f ca="1"/>
        <v>-7043.82</v>
      </c>
      <c r="D4961" t="str">
        <f ca="1"/>
        <v>Acct  7 - Visa Go</v>
      </c>
    </row>
    <row r="4962" spans="1:4" x14ac:dyDescent="0.25">
      <c r="A4962" t="str">
        <f ca="1"/>
        <v>Kulo Rent</v>
      </c>
      <c r="B4962" s="8">
        <f ca="1"/>
        <v>46388</v>
      </c>
      <c r="C4962" s="107">
        <f ca="1"/>
        <v>-7043.82</v>
      </c>
      <c r="D4962" t="str">
        <f ca="1"/>
        <v>Acct  7 - Visa Go</v>
      </c>
    </row>
    <row r="4963" spans="1:4" x14ac:dyDescent="0.25">
      <c r="A4963" t="str">
        <f ca="1"/>
        <v>Rent</v>
      </c>
      <c r="B4963" s="8">
        <f ca="1"/>
        <v>46388</v>
      </c>
      <c r="C4963" s="107">
        <f ca="1"/>
        <v>-7043.82</v>
      </c>
      <c r="D4963" t="str">
        <f ca="1"/>
        <v>Acct  7 - Visa Go</v>
      </c>
    </row>
    <row r="4964" spans="1:4" x14ac:dyDescent="0.25">
      <c r="A4964" t="str">
        <f ca="1"/>
        <v>Groceries</v>
      </c>
      <c r="B4964" s="8">
        <f ca="1"/>
        <v>46389</v>
      </c>
      <c r="C4964" s="107">
        <f ca="1"/>
        <v>-7043.82</v>
      </c>
      <c r="D4964" t="str">
        <f ca="1"/>
        <v>Acct  7 - Visa Go</v>
      </c>
    </row>
    <row r="4965" spans="1:4" x14ac:dyDescent="0.25">
      <c r="A4965" t="str">
        <f ca="1"/>
        <v>Food &amp; Drinks</v>
      </c>
      <c r="B4965" s="8">
        <f ca="1"/>
        <v>46389</v>
      </c>
      <c r="C4965" s="107">
        <f ca="1"/>
        <v>-7043.82</v>
      </c>
      <c r="D4965" t="str">
        <f ca="1"/>
        <v>Acct  7 - Visa Go</v>
      </c>
    </row>
    <row r="4966" spans="1:4" x14ac:dyDescent="0.25">
      <c r="A4966" t="str">
        <f ca="1"/>
        <v>Visa Platinum</v>
      </c>
      <c r="B4966" s="8">
        <f ca="1"/>
        <v>46390</v>
      </c>
      <c r="C4966" s="107">
        <f ca="1"/>
        <v>-7043.82</v>
      </c>
      <c r="D4966" t="str">
        <f ca="1"/>
        <v>Acct  7 - Visa Go</v>
      </c>
    </row>
    <row r="4967" spans="1:4" x14ac:dyDescent="0.25">
      <c r="A4967" t="str">
        <f ca="1"/>
        <v>Kulo Internet</v>
      </c>
      <c r="B4967" s="8">
        <f ca="1"/>
        <v>46392</v>
      </c>
      <c r="C4967" s="107">
        <f ca="1"/>
        <v>-7043.82</v>
      </c>
      <c r="D4967" t="str">
        <f ca="1"/>
        <v>Acct  7 - Visa Go</v>
      </c>
    </row>
    <row r="4968" spans="1:4" x14ac:dyDescent="0.25">
      <c r="A4968" t="str">
        <f ca="1"/>
        <v>Cese Phone</v>
      </c>
      <c r="B4968" s="8">
        <f ca="1"/>
        <v>46392</v>
      </c>
      <c r="C4968" s="107">
        <f ca="1"/>
        <v>-7043.82</v>
      </c>
      <c r="D4968" t="str">
        <f ca="1"/>
        <v>Acct  7 - Visa Go</v>
      </c>
    </row>
    <row r="4969" spans="1:4" x14ac:dyDescent="0.25">
      <c r="A4969" t="str">
        <f ca="1"/>
        <v>Phone</v>
      </c>
      <c r="B4969" s="8">
        <f ca="1"/>
        <v>46392</v>
      </c>
      <c r="C4969" s="107">
        <f ca="1"/>
        <v>-7043.82</v>
      </c>
      <c r="D4969" t="str">
        <f ca="1"/>
        <v>Acct  7 - Visa Go</v>
      </c>
    </row>
    <row r="4970" spans="1:4" x14ac:dyDescent="0.25">
      <c r="A4970" t="str">
        <f ca="1"/>
        <v>Sony</v>
      </c>
      <c r="B4970" s="8">
        <f ca="1"/>
        <v>46395</v>
      </c>
      <c r="C4970" s="107">
        <f ca="1"/>
        <v>-7043.82</v>
      </c>
      <c r="D4970" t="str">
        <f ca="1"/>
        <v>Acct  7 - Visa Go</v>
      </c>
    </row>
    <row r="4971" spans="1:4" x14ac:dyDescent="0.25">
      <c r="A4971" t="str">
        <f ca="1"/>
        <v>Phone Insurance</v>
      </c>
      <c r="B4971" s="8">
        <f ca="1"/>
        <v>46395</v>
      </c>
      <c r="C4971" s="107">
        <f ca="1"/>
        <v>-7043.82</v>
      </c>
      <c r="D4971" t="str">
        <f ca="1"/>
        <v>Acct  7 - Visa Go</v>
      </c>
    </row>
    <row r="4972" spans="1:4" x14ac:dyDescent="0.25">
      <c r="A4972" t="str">
        <f ca="1"/>
        <v>Amazon</v>
      </c>
      <c r="B4972" s="8">
        <f ca="1"/>
        <v>46396</v>
      </c>
      <c r="C4972" s="107">
        <f ca="1"/>
        <v>-7043.82</v>
      </c>
      <c r="D4972" t="str">
        <f ca="1"/>
        <v>Acct  7 - Visa Go</v>
      </c>
    </row>
    <row r="4973" spans="1:4" x14ac:dyDescent="0.25">
      <c r="A4973" t="str">
        <f ca="1"/>
        <v>Viso Go</v>
      </c>
      <c r="B4973" s="8">
        <f ca="1"/>
        <v>46398</v>
      </c>
      <c r="C4973" s="107">
        <f ca="1"/>
        <v>-6897.82</v>
      </c>
      <c r="D4973" t="str">
        <f ca="1"/>
        <v>Acct  7 - Visa Go</v>
      </c>
    </row>
    <row r="4974" spans="1:4" x14ac:dyDescent="0.25">
      <c r="A4974" t="str">
        <f ca="1"/>
        <v>Paycheck</v>
      </c>
      <c r="B4974" s="8">
        <f ca="1"/>
        <v>46402</v>
      </c>
      <c r="C4974" s="107">
        <f ca="1"/>
        <v>-6897.82</v>
      </c>
      <c r="D4974" t="str">
        <f ca="1"/>
        <v>Acct  7 - Visa Go</v>
      </c>
    </row>
    <row r="4975" spans="1:4" x14ac:dyDescent="0.25">
      <c r="A4975" t="str">
        <f ca="1"/>
        <v>Ameritas</v>
      </c>
      <c r="B4975" s="8">
        <f ca="1"/>
        <v>46402</v>
      </c>
      <c r="C4975" s="107">
        <f ca="1"/>
        <v>-6897.82</v>
      </c>
      <c r="D4975" t="str">
        <f ca="1"/>
        <v>Acct  7 - Visa Go</v>
      </c>
    </row>
    <row r="4976" spans="1:4" x14ac:dyDescent="0.25">
      <c r="A4976" t="str">
        <f ca="1"/>
        <v>Groceries</v>
      </c>
      <c r="B4976" s="8">
        <f ca="1"/>
        <v>46403</v>
      </c>
      <c r="C4976" s="107">
        <f ca="1"/>
        <v>-6897.82</v>
      </c>
      <c r="D4976" t="str">
        <f ca="1"/>
        <v>Acct  7 - Visa Go</v>
      </c>
    </row>
    <row r="4977" spans="1:4" x14ac:dyDescent="0.25">
      <c r="A4977" t="str">
        <f ca="1"/>
        <v>Food &amp; Drinks</v>
      </c>
      <c r="B4977" s="8">
        <f ca="1"/>
        <v>46403</v>
      </c>
      <c r="C4977" s="107">
        <f ca="1"/>
        <v>-6897.82</v>
      </c>
      <c r="D4977" t="str">
        <f ca="1"/>
        <v>Acct  7 - Visa Go</v>
      </c>
    </row>
    <row r="4978" spans="1:4" x14ac:dyDescent="0.25">
      <c r="A4978" t="str">
        <f ca="1"/>
        <v>Motorcycle</v>
      </c>
      <c r="B4978" s="8">
        <f ca="1"/>
        <v>46403</v>
      </c>
      <c r="C4978" s="107">
        <f ca="1"/>
        <v>-6897.82</v>
      </c>
      <c r="D4978" t="str">
        <f ca="1"/>
        <v>Acct  7 - Visa Go</v>
      </c>
    </row>
    <row r="4979" spans="1:4" x14ac:dyDescent="0.25">
      <c r="A4979" t="str">
        <f ca="1"/>
        <v>Netflix</v>
      </c>
      <c r="B4979" s="8">
        <f ca="1"/>
        <v>46407</v>
      </c>
      <c r="C4979" s="107">
        <f ca="1"/>
        <v>-6897.82</v>
      </c>
      <c r="D4979" t="str">
        <f ca="1"/>
        <v>Acct  7 - Visa Go</v>
      </c>
    </row>
    <row r="4980" spans="1:4" x14ac:dyDescent="0.25">
      <c r="A4980" t="str">
        <f ca="1"/>
        <v>Renters</v>
      </c>
      <c r="B4980" s="8">
        <f ca="1"/>
        <v>46408</v>
      </c>
      <c r="C4980" s="107">
        <f ca="1"/>
        <v>-6897.82</v>
      </c>
      <c r="D4980" t="str">
        <f ca="1"/>
        <v>Acct  7 - Visa Go</v>
      </c>
    </row>
    <row r="4981" spans="1:4" x14ac:dyDescent="0.25">
      <c r="A4981" t="str">
        <f ca="1"/>
        <v>Cese Transfer</v>
      </c>
      <c r="B4981" s="8">
        <f ca="1"/>
        <v>46412</v>
      </c>
      <c r="C4981" s="107">
        <f ca="1"/>
        <v>-6897.82</v>
      </c>
      <c r="D4981" t="str">
        <f ca="1"/>
        <v>Acct  7 - Visa Go</v>
      </c>
    </row>
    <row r="4982" spans="1:4" x14ac:dyDescent="0.25">
      <c r="A4982" t="str">
        <f ca="1"/>
        <v>Internet</v>
      </c>
      <c r="B4982" s="8">
        <f ca="1"/>
        <v>46413</v>
      </c>
      <c r="C4982" s="107">
        <f ca="1"/>
        <v>-6897.82</v>
      </c>
      <c r="D4982" t="str">
        <f ca="1"/>
        <v>Acct  7 - Visa Go</v>
      </c>
    </row>
    <row r="4983" spans="1:4" x14ac:dyDescent="0.25">
      <c r="A4983" t="str">
        <f ca="1"/>
        <v>Windsurf</v>
      </c>
      <c r="B4983" s="8">
        <f ca="1"/>
        <v>46413</v>
      </c>
      <c r="C4983" s="107">
        <f ca="1"/>
        <v>-6897.82</v>
      </c>
      <c r="D4983" t="str">
        <f ca="1"/>
        <v>Acct  7 - Visa Go</v>
      </c>
    </row>
    <row r="4984" spans="1:4" x14ac:dyDescent="0.25">
      <c r="A4984" t="str">
        <f ca="1"/>
        <v>Tidal</v>
      </c>
      <c r="B4984" s="8">
        <f ca="1"/>
        <v>46414</v>
      </c>
      <c r="C4984" s="107">
        <f ca="1"/>
        <v>-6897.82</v>
      </c>
      <c r="D4984" t="str">
        <f ca="1"/>
        <v>Acct  7 - Visa Go</v>
      </c>
    </row>
    <row r="4985" spans="1:4" x14ac:dyDescent="0.25">
      <c r="A4985" t="str">
        <f ca="1"/>
        <v>Costco Citi</v>
      </c>
      <c r="B4985" s="8">
        <f ca="1"/>
        <v>46415</v>
      </c>
      <c r="C4985" s="107">
        <f ca="1"/>
        <v>-6897.82</v>
      </c>
      <c r="D4985" t="str">
        <f ca="1"/>
        <v>Acct  7 - Visa Go</v>
      </c>
    </row>
    <row r="4986" spans="1:4" x14ac:dyDescent="0.25">
      <c r="A4986" t="str">
        <f ca="1"/>
        <v>Kulo Transfer</v>
      </c>
      <c r="B4986" s="8">
        <f ca="1"/>
        <v>46415</v>
      </c>
      <c r="C4986" s="107">
        <f ca="1"/>
        <v>-6897.82</v>
      </c>
      <c r="D4986" t="str">
        <f ca="1"/>
        <v>Acct  7 - Visa Go</v>
      </c>
    </row>
    <row r="4987" spans="1:4" x14ac:dyDescent="0.25">
      <c r="A4987" t="str">
        <f ca="1"/>
        <v>Kulo SDGE</v>
      </c>
      <c r="B4987" s="8">
        <f ca="1"/>
        <v>46415</v>
      </c>
      <c r="C4987" s="107">
        <f ca="1"/>
        <v>-6897.82</v>
      </c>
      <c r="D4987" t="str">
        <f ca="1"/>
        <v>Acct  7 - Visa Go</v>
      </c>
    </row>
    <row r="4988" spans="1:4" x14ac:dyDescent="0.25">
      <c r="A4988" t="str">
        <f ca="1"/>
        <v>SDGE</v>
      </c>
      <c r="B4988" s="8">
        <f ca="1"/>
        <v>46415</v>
      </c>
      <c r="C4988" s="107">
        <f ca="1"/>
        <v>-6897.82</v>
      </c>
      <c r="D4988" t="str">
        <f ca="1"/>
        <v>Acct  7 - Visa Go</v>
      </c>
    </row>
    <row r="4989" spans="1:4" x14ac:dyDescent="0.25">
      <c r="A4989" t="str">
        <f ca="1"/>
        <v>Prime Ad-Free</v>
      </c>
      <c r="B4989" s="8">
        <f ca="1"/>
        <v>46415</v>
      </c>
      <c r="C4989" s="107">
        <f ca="1"/>
        <v>-6897.82</v>
      </c>
      <c r="D4989" t="str">
        <f ca="1"/>
        <v>Acct  7 - Visa Go</v>
      </c>
    </row>
    <row r="4990" spans="1:4" x14ac:dyDescent="0.25">
      <c r="A4990" t="str">
        <f ca="1"/>
        <v>Paycheck</v>
      </c>
      <c r="B4990" s="8">
        <f ca="1"/>
        <v>46416</v>
      </c>
      <c r="C4990" s="107">
        <f ca="1"/>
        <v>-6897.82</v>
      </c>
      <c r="D4990" t="str">
        <f ca="1"/>
        <v>Acct  7 - Visa Go</v>
      </c>
    </row>
    <row r="4991" spans="1:4" x14ac:dyDescent="0.25">
      <c r="A4991" t="str">
        <f ca="1"/>
        <v>Ameritas</v>
      </c>
      <c r="B4991" s="8">
        <f ca="1"/>
        <v>46416</v>
      </c>
      <c r="C4991" s="107">
        <f ca="1"/>
        <v>-6897.82</v>
      </c>
      <c r="D4991" t="str">
        <f ca="1"/>
        <v>Acct  7 - Visa Go</v>
      </c>
    </row>
    <row r="4992" spans="1:4" x14ac:dyDescent="0.25">
      <c r="A4992" t="str">
        <f ca="1"/>
        <v>Groceries</v>
      </c>
      <c r="B4992" s="8">
        <f ca="1"/>
        <v>46417</v>
      </c>
      <c r="C4992" s="107">
        <f ca="1"/>
        <v>-6897.82</v>
      </c>
      <c r="D4992" t="str">
        <f ca="1"/>
        <v>Acct  7 - Visa Go</v>
      </c>
    </row>
    <row r="4993" spans="1:4" x14ac:dyDescent="0.25">
      <c r="A4993" t="str">
        <f ca="1"/>
        <v>Food &amp; Drinks</v>
      </c>
      <c r="B4993" s="8">
        <f ca="1"/>
        <v>46417</v>
      </c>
      <c r="C4993" s="107">
        <f ca="1"/>
        <v>-6897.82</v>
      </c>
      <c r="D4993" t="str">
        <f ca="1"/>
        <v>Acct  7 - Visa Go</v>
      </c>
    </row>
    <row r="4994" spans="1:4" x14ac:dyDescent="0.25">
      <c r="A4994" t="str">
        <f ca="1"/>
        <v>Disability</v>
      </c>
      <c r="B4994" s="8">
        <f ca="1"/>
        <v>46419</v>
      </c>
      <c r="C4994" s="107">
        <f ca="1"/>
        <v>-6897.82</v>
      </c>
      <c r="D4994" t="str">
        <f ca="1"/>
        <v>Acct  7 - Visa Go</v>
      </c>
    </row>
    <row r="4995" spans="1:4" x14ac:dyDescent="0.25">
      <c r="A4995" t="str">
        <f ca="1"/>
        <v>Kulo Rent</v>
      </c>
      <c r="B4995" s="8">
        <f ca="1"/>
        <v>46419</v>
      </c>
      <c r="C4995" s="107">
        <f ca="1"/>
        <v>-6897.82</v>
      </c>
      <c r="D4995" t="str">
        <f ca="1"/>
        <v>Acct  7 - Visa Go</v>
      </c>
    </row>
    <row r="4996" spans="1:4" x14ac:dyDescent="0.25">
      <c r="A4996" t="str">
        <f ca="1"/>
        <v>Rent</v>
      </c>
      <c r="B4996" s="8">
        <f ca="1"/>
        <v>46419</v>
      </c>
      <c r="C4996" s="107">
        <f ca="1"/>
        <v>-6897.82</v>
      </c>
      <c r="D4996" t="str">
        <f ca="1"/>
        <v>Acct  7 - Visa Go</v>
      </c>
    </row>
    <row r="4997" spans="1:4" x14ac:dyDescent="0.25">
      <c r="A4997" t="str">
        <f ca="1"/>
        <v>Down Dog</v>
      </c>
      <c r="B4997" s="8">
        <f ca="1"/>
        <v>46420</v>
      </c>
      <c r="C4997" s="107">
        <f ca="1"/>
        <v>-6897.82</v>
      </c>
      <c r="D4997" t="str">
        <f ca="1"/>
        <v>Acct  7 - Visa Go</v>
      </c>
    </row>
    <row r="4998" spans="1:4" x14ac:dyDescent="0.25">
      <c r="A4998" t="str">
        <f ca="1"/>
        <v>Visa Platinum</v>
      </c>
      <c r="B4998" s="8">
        <f ca="1"/>
        <v>46421</v>
      </c>
      <c r="C4998" s="107">
        <f ca="1"/>
        <v>-6897.82</v>
      </c>
      <c r="D4998" t="str">
        <f ca="1"/>
        <v>Acct  7 - Visa Go</v>
      </c>
    </row>
    <row r="4999" spans="1:4" x14ac:dyDescent="0.25">
      <c r="A4999" t="str">
        <f ca="1"/>
        <v>Kulo Internet</v>
      </c>
      <c r="B4999" s="8">
        <f ca="1"/>
        <v>46423</v>
      </c>
      <c r="C4999" s="107">
        <f ca="1"/>
        <v>-6897.82</v>
      </c>
      <c r="D4999" t="str">
        <f ca="1"/>
        <v>Acct  7 - Visa Go</v>
      </c>
    </row>
    <row r="5000" spans="1:4" x14ac:dyDescent="0.25">
      <c r="A5000" t="str">
        <f ca="1"/>
        <v>Cese Phone</v>
      </c>
      <c r="B5000" s="8">
        <f ca="1"/>
        <v>46423</v>
      </c>
      <c r="C5000" s="107">
        <f ca="1"/>
        <v>-6897.82</v>
      </c>
      <c r="D5000" t="str">
        <f ca="1"/>
        <v>Acct  7 - Visa Go</v>
      </c>
    </row>
    <row r="5001" spans="1:4" x14ac:dyDescent="0.25">
      <c r="A5001" t="str">
        <f ca="1"/>
        <v>Phone</v>
      </c>
      <c r="B5001" s="8">
        <f ca="1"/>
        <v>46423</v>
      </c>
      <c r="C5001" s="107">
        <f ca="1"/>
        <v>-6897.82</v>
      </c>
      <c r="D5001" t="str">
        <f ca="1"/>
        <v>Acct  7 - Visa Go</v>
      </c>
    </row>
    <row r="5002" spans="1:4" x14ac:dyDescent="0.25">
      <c r="A5002" t="str">
        <f ca="1"/>
        <v>Sony</v>
      </c>
      <c r="B5002" s="8">
        <f ca="1"/>
        <v>46426</v>
      </c>
      <c r="C5002" s="107">
        <f ca="1"/>
        <v>-6897.82</v>
      </c>
      <c r="D5002" t="str">
        <f ca="1"/>
        <v>Acct  7 - Visa Go</v>
      </c>
    </row>
    <row r="5003" spans="1:4" x14ac:dyDescent="0.25">
      <c r="A5003" t="str">
        <f ca="1"/>
        <v>Phone Insurance</v>
      </c>
      <c r="B5003" s="8">
        <f ca="1"/>
        <v>46426</v>
      </c>
      <c r="C5003" s="107">
        <f ca="1"/>
        <v>-6897.82</v>
      </c>
      <c r="D5003" t="str">
        <f ca="1"/>
        <v>Acct  7 - Visa Go</v>
      </c>
    </row>
    <row r="5004" spans="1:4" x14ac:dyDescent="0.25">
      <c r="A5004" t="str">
        <f ca="1"/>
        <v>Amazon</v>
      </c>
      <c r="B5004" s="8">
        <f ca="1"/>
        <v>46427</v>
      </c>
      <c r="C5004" s="107">
        <f ca="1"/>
        <v>-6897.82</v>
      </c>
      <c r="D5004" t="str">
        <f ca="1"/>
        <v>Acct  7 - Visa Go</v>
      </c>
    </row>
    <row r="5005" spans="1:4" x14ac:dyDescent="0.25">
      <c r="A5005" t="str">
        <f ca="1"/>
        <v>Viso Go</v>
      </c>
      <c r="B5005" s="8">
        <f ca="1"/>
        <v>46429</v>
      </c>
      <c r="C5005" s="107">
        <f ca="1"/>
        <v>-6751.82</v>
      </c>
      <c r="D5005" t="str">
        <f ca="1"/>
        <v>Acct  7 - Visa Go</v>
      </c>
    </row>
    <row r="5006" spans="1:4" x14ac:dyDescent="0.25">
      <c r="A5006" t="str">
        <f ca="1"/>
        <v>Paycheck</v>
      </c>
      <c r="B5006" s="8">
        <f ca="1"/>
        <v>46430</v>
      </c>
      <c r="C5006" s="107">
        <f ca="1"/>
        <v>-6751.82</v>
      </c>
      <c r="D5006" t="str">
        <f ca="1"/>
        <v>Acct  7 - Visa Go</v>
      </c>
    </row>
    <row r="5007" spans="1:4" x14ac:dyDescent="0.25">
      <c r="A5007" t="str">
        <f ca="1"/>
        <v>Ameritas</v>
      </c>
      <c r="B5007" s="8">
        <f ca="1"/>
        <v>46430</v>
      </c>
      <c r="C5007" s="107">
        <f ca="1"/>
        <v>-6751.82</v>
      </c>
      <c r="D5007" t="str">
        <f ca="1"/>
        <v>Acct  7 - Visa Go</v>
      </c>
    </row>
    <row r="5008" spans="1:4" x14ac:dyDescent="0.25">
      <c r="A5008" t="str">
        <f ca="1"/>
        <v>Groceries</v>
      </c>
      <c r="B5008" s="8">
        <f ca="1"/>
        <v>46431</v>
      </c>
      <c r="C5008" s="107">
        <f ca="1"/>
        <v>-6751.82</v>
      </c>
      <c r="D5008" t="str">
        <f ca="1"/>
        <v>Acct  7 - Visa Go</v>
      </c>
    </row>
    <row r="5009" spans="1:4" x14ac:dyDescent="0.25">
      <c r="A5009" t="str">
        <f ca="1"/>
        <v>Food &amp; Drinks</v>
      </c>
      <c r="B5009" s="8">
        <f ca="1"/>
        <v>46431</v>
      </c>
      <c r="C5009" s="107">
        <f ca="1"/>
        <v>-6751.82</v>
      </c>
      <c r="D5009" t="str">
        <f ca="1"/>
        <v>Acct  7 - Visa Go</v>
      </c>
    </row>
    <row r="5010" spans="1:4" x14ac:dyDescent="0.25">
      <c r="A5010" t="str">
        <f ca="1"/>
        <v>Motorcycle</v>
      </c>
      <c r="B5010" s="8">
        <f ca="1"/>
        <v>46434</v>
      </c>
      <c r="C5010" s="107">
        <f ca="1"/>
        <v>-6751.82</v>
      </c>
      <c r="D5010" t="str">
        <f ca="1"/>
        <v>Acct  7 - Visa Go</v>
      </c>
    </row>
    <row r="5011" spans="1:4" x14ac:dyDescent="0.25">
      <c r="A5011" t="str">
        <f ca="1"/>
        <v>Netflix</v>
      </c>
      <c r="B5011" s="8">
        <f ca="1"/>
        <v>46438</v>
      </c>
      <c r="C5011" s="107">
        <f ca="1"/>
        <v>-6751.82</v>
      </c>
      <c r="D5011" t="str">
        <f ca="1"/>
        <v>Acct  7 - Visa Go</v>
      </c>
    </row>
    <row r="5012" spans="1:4" x14ac:dyDescent="0.25">
      <c r="A5012" t="str">
        <f ca="1"/>
        <v>Renters</v>
      </c>
      <c r="B5012" s="8">
        <f ca="1"/>
        <v>46439</v>
      </c>
      <c r="C5012" s="107">
        <f ca="1"/>
        <v>-6751.82</v>
      </c>
      <c r="D5012" t="str">
        <f ca="1"/>
        <v>Acct  7 - Visa Go</v>
      </c>
    </row>
    <row r="5013" spans="1:4" x14ac:dyDescent="0.25">
      <c r="A5013" t="str">
        <f ca="1"/>
        <v>Cese Transfer</v>
      </c>
      <c r="B5013" s="8">
        <f ca="1"/>
        <v>46443</v>
      </c>
      <c r="C5013" s="107">
        <f ca="1"/>
        <v>-6751.82</v>
      </c>
      <c r="D5013" t="str">
        <f ca="1"/>
        <v>Acct  7 - Visa Go</v>
      </c>
    </row>
    <row r="5014" spans="1:4" x14ac:dyDescent="0.25">
      <c r="A5014" t="str">
        <f ca="1"/>
        <v>Paycheck</v>
      </c>
      <c r="B5014" s="8">
        <f ca="1"/>
        <v>46444</v>
      </c>
      <c r="C5014" s="107">
        <f ca="1"/>
        <v>-6751.82</v>
      </c>
      <c r="D5014" t="str">
        <f ca="1"/>
        <v>Acct  7 - Visa Go</v>
      </c>
    </row>
    <row r="5015" spans="1:4" x14ac:dyDescent="0.25">
      <c r="A5015" t="str">
        <f ca="1"/>
        <v>Ameritas</v>
      </c>
      <c r="B5015" s="8">
        <f ca="1"/>
        <v>46444</v>
      </c>
      <c r="C5015" s="107">
        <f ca="1"/>
        <v>-6751.82</v>
      </c>
      <c r="D5015" t="str">
        <f ca="1"/>
        <v>Acct  7 - Visa Go</v>
      </c>
    </row>
    <row r="5016" spans="1:4" x14ac:dyDescent="0.25">
      <c r="A5016" t="str">
        <f ca="1"/>
        <v>Internet</v>
      </c>
      <c r="B5016" s="8">
        <f ca="1"/>
        <v>46444</v>
      </c>
      <c r="C5016" s="107">
        <f ca="1"/>
        <v>-6751.82</v>
      </c>
      <c r="D5016" t="str">
        <f ca="1"/>
        <v>Acct  7 - Visa Go</v>
      </c>
    </row>
    <row r="5017" spans="1:4" x14ac:dyDescent="0.25">
      <c r="A5017" t="str">
        <f ca="1"/>
        <v>Windsurf</v>
      </c>
      <c r="B5017" s="8">
        <f ca="1"/>
        <v>46444</v>
      </c>
      <c r="C5017" s="107">
        <f ca="1"/>
        <v>-6751.82</v>
      </c>
      <c r="D5017" t="str">
        <f ca="1"/>
        <v>Acct  7 - Visa Go</v>
      </c>
    </row>
    <row r="5018" spans="1:4" x14ac:dyDescent="0.25">
      <c r="A5018" t="str">
        <f ca="1"/>
        <v>Groceries</v>
      </c>
      <c r="B5018" s="8">
        <f ca="1"/>
        <v>46445</v>
      </c>
      <c r="C5018" s="107">
        <f ca="1"/>
        <v>-6751.82</v>
      </c>
      <c r="D5018" t="str">
        <f ca="1"/>
        <v>Acct  7 - Visa Go</v>
      </c>
    </row>
    <row r="5019" spans="1:4" x14ac:dyDescent="0.25">
      <c r="A5019" t="str">
        <f ca="1"/>
        <v>Food &amp; Drinks</v>
      </c>
      <c r="B5019" s="8">
        <f ca="1"/>
        <v>46445</v>
      </c>
      <c r="C5019" s="107">
        <f ca="1"/>
        <v>-6751.82</v>
      </c>
      <c r="D5019" t="str">
        <f ca="1"/>
        <v>Acct  7 - Visa Go</v>
      </c>
    </row>
    <row r="5020" spans="1:4" x14ac:dyDescent="0.25">
      <c r="A5020" t="str">
        <f ca="1"/>
        <v>Google+</v>
      </c>
      <c r="B5020" s="8">
        <f ca="1"/>
        <v>46445</v>
      </c>
      <c r="C5020" s="107">
        <f ca="1"/>
        <v>-6751.82</v>
      </c>
      <c r="D5020" t="str">
        <f ca="1"/>
        <v>Acct  7 - Visa Go</v>
      </c>
    </row>
    <row r="5021" spans="1:4" x14ac:dyDescent="0.25">
      <c r="A5021" t="str">
        <f ca="1"/>
        <v>Tidal</v>
      </c>
      <c r="B5021" s="8">
        <f ca="1"/>
        <v>46445</v>
      </c>
      <c r="C5021" s="107">
        <f ca="1"/>
        <v>-6751.82</v>
      </c>
      <c r="D5021" t="str">
        <f ca="1"/>
        <v>Acct  7 - Visa Go</v>
      </c>
    </row>
    <row r="5022" spans="1:4" x14ac:dyDescent="0.25">
      <c r="A5022" t="str">
        <f ca="1"/>
        <v>Costco Citi</v>
      </c>
      <c r="B5022" s="8">
        <f ca="1"/>
        <v>46446</v>
      </c>
      <c r="C5022" s="107">
        <f ca="1"/>
        <v>-6751.82</v>
      </c>
      <c r="D5022" t="str">
        <f ca="1"/>
        <v>Acct  7 - Visa Go</v>
      </c>
    </row>
    <row r="5023" spans="1:4" x14ac:dyDescent="0.25">
      <c r="A5023" t="str">
        <f ca="1"/>
        <v>Kulo Transfer</v>
      </c>
      <c r="B5023" s="8">
        <f ca="1"/>
        <v>46446</v>
      </c>
      <c r="C5023" s="107">
        <f ca="1"/>
        <v>-6751.82</v>
      </c>
      <c r="D5023" t="str">
        <f ca="1"/>
        <v>Acct  7 - Visa Go</v>
      </c>
    </row>
    <row r="5024" spans="1:4" x14ac:dyDescent="0.25">
      <c r="A5024" t="str">
        <f ca="1"/>
        <v>Kulo SDGE</v>
      </c>
      <c r="B5024" s="8">
        <f ca="1"/>
        <v>46446</v>
      </c>
      <c r="C5024" s="107">
        <f ca="1"/>
        <v>-6751.82</v>
      </c>
      <c r="D5024" t="str">
        <f ca="1"/>
        <v>Acct  7 - Visa Go</v>
      </c>
    </row>
    <row r="5025" spans="1:4" x14ac:dyDescent="0.25">
      <c r="A5025" t="str">
        <f ca="1"/>
        <v>SDGE</v>
      </c>
      <c r="B5025" s="8">
        <f ca="1"/>
        <v>46446</v>
      </c>
      <c r="C5025" s="107">
        <f ca="1"/>
        <v>-6751.82</v>
      </c>
      <c r="D5025" t="str">
        <f ca="1"/>
        <v>Acct  7 - Visa Go</v>
      </c>
    </row>
    <row r="5026" spans="1:4" x14ac:dyDescent="0.25">
      <c r="A5026" t="str">
        <f ca="1"/>
        <v>Prime Ad-Free</v>
      </c>
      <c r="B5026" s="8">
        <f ca="1"/>
        <v>46446</v>
      </c>
      <c r="C5026" s="107">
        <f ca="1"/>
        <v>-6751.82</v>
      </c>
      <c r="D5026" t="str">
        <f ca="1"/>
        <v>Acct  7 - Visa Go</v>
      </c>
    </row>
    <row r="5027" spans="1:4" x14ac:dyDescent="0.25">
      <c r="A5027" t="str">
        <f ca="1"/>
        <v>Disability</v>
      </c>
      <c r="B5027" s="8">
        <f ca="1"/>
        <v>46447</v>
      </c>
      <c r="C5027" s="107">
        <f ca="1"/>
        <v>-6751.82</v>
      </c>
      <c r="D5027" t="str">
        <f ca="1"/>
        <v>Acct  7 - Visa Go</v>
      </c>
    </row>
    <row r="5028" spans="1:4" x14ac:dyDescent="0.25">
      <c r="A5028" t="str">
        <f ca="1"/>
        <v>Kulo Rent</v>
      </c>
      <c r="B5028" s="8">
        <f ca="1"/>
        <v>46447</v>
      </c>
      <c r="C5028" s="107">
        <f ca="1"/>
        <v>-6751.82</v>
      </c>
      <c r="D5028" t="str">
        <f ca="1"/>
        <v>Acct  7 - Visa Go</v>
      </c>
    </row>
    <row r="5029" spans="1:4" x14ac:dyDescent="0.25">
      <c r="A5029" t="str">
        <f ca="1"/>
        <v>Rent</v>
      </c>
      <c r="B5029" s="8">
        <f ca="1"/>
        <v>46447</v>
      </c>
      <c r="C5029" s="107">
        <f ca="1"/>
        <v>-6751.82</v>
      </c>
      <c r="D5029" t="str">
        <f ca="1"/>
        <v>Acct  7 - Visa Go</v>
      </c>
    </row>
    <row r="5030" spans="1:4" x14ac:dyDescent="0.25">
      <c r="A5030" t="str">
        <f ca="1"/>
        <v>Visa Platinum</v>
      </c>
      <c r="B5030" s="8">
        <f ca="1"/>
        <v>46449</v>
      </c>
      <c r="C5030" s="107">
        <f ca="1"/>
        <v>-6751.82</v>
      </c>
      <c r="D5030" t="str">
        <f ca="1"/>
        <v>Acct  7 - Visa Go</v>
      </c>
    </row>
    <row r="5031" spans="1:4" x14ac:dyDescent="0.25">
      <c r="A5031" t="str">
        <f ca="1"/>
        <v>Kulo Internet</v>
      </c>
      <c r="B5031" s="8">
        <f ca="1"/>
        <v>46451</v>
      </c>
      <c r="C5031" s="107">
        <f ca="1"/>
        <v>-6751.82</v>
      </c>
      <c r="D5031" t="str">
        <f ca="1"/>
        <v>Acct  7 - Visa Go</v>
      </c>
    </row>
    <row r="5032" spans="1:4" x14ac:dyDescent="0.25">
      <c r="A5032" t="str">
        <f ca="1"/>
        <v>Cese Phone</v>
      </c>
      <c r="B5032" s="8">
        <f ca="1"/>
        <v>46451</v>
      </c>
      <c r="C5032" s="107">
        <f ca="1"/>
        <v>-6751.82</v>
      </c>
      <c r="D5032" t="str">
        <f ca="1"/>
        <v>Acct  7 - Visa Go</v>
      </c>
    </row>
    <row r="5033" spans="1:4" x14ac:dyDescent="0.25">
      <c r="A5033" t="str">
        <f ca="1"/>
        <v>Phone</v>
      </c>
      <c r="B5033" s="8">
        <f ca="1"/>
        <v>46451</v>
      </c>
      <c r="C5033" s="107">
        <f ca="1"/>
        <v>-6751.82</v>
      </c>
      <c r="D5033" t="str">
        <f ca="1"/>
        <v>Acct  7 - Visa Go</v>
      </c>
    </row>
    <row r="5034" spans="1:4" x14ac:dyDescent="0.25">
      <c r="A5034" t="str">
        <f ca="1"/>
        <v>Sony</v>
      </c>
      <c r="B5034" s="8">
        <f ca="1"/>
        <v>46454</v>
      </c>
      <c r="C5034" s="107">
        <f ca="1"/>
        <v>-6751.82</v>
      </c>
      <c r="D5034" t="str">
        <f ca="1"/>
        <v>Acct  7 - Visa Go</v>
      </c>
    </row>
    <row r="5035" spans="1:4" x14ac:dyDescent="0.25">
      <c r="A5035" t="str">
        <f ca="1"/>
        <v>Phone Insurance</v>
      </c>
      <c r="B5035" s="8">
        <f ca="1"/>
        <v>46454</v>
      </c>
      <c r="C5035" s="107">
        <f ca="1"/>
        <v>-6751.82</v>
      </c>
      <c r="D5035" t="str">
        <f ca="1"/>
        <v>Acct  7 - Visa Go</v>
      </c>
    </row>
    <row r="5036" spans="1:4" x14ac:dyDescent="0.25">
      <c r="A5036" t="str">
        <f ca="1"/>
        <v>Amazon</v>
      </c>
      <c r="B5036" s="8">
        <f ca="1"/>
        <v>46455</v>
      </c>
      <c r="C5036" s="107">
        <f ca="1"/>
        <v>-6751.82</v>
      </c>
      <c r="D5036" t="str">
        <f ca="1"/>
        <v>Acct  7 - Visa Go</v>
      </c>
    </row>
    <row r="5037" spans="1:4" x14ac:dyDescent="0.25">
      <c r="A5037" t="str">
        <f ca="1"/>
        <v>Viso Go</v>
      </c>
      <c r="B5037" s="8">
        <f ca="1"/>
        <v>46457</v>
      </c>
      <c r="C5037" s="107">
        <f ca="1"/>
        <v>-6605.82</v>
      </c>
      <c r="D5037" t="str">
        <f ca="1"/>
        <v>Acct  7 - Visa Go</v>
      </c>
    </row>
    <row r="5038" spans="1:4" x14ac:dyDescent="0.25">
      <c r="A5038" t="str">
        <f ca="1"/>
        <v>Paycheck</v>
      </c>
      <c r="B5038" s="8">
        <f ca="1"/>
        <v>46458</v>
      </c>
      <c r="C5038" s="107">
        <f ca="1"/>
        <v>-6605.82</v>
      </c>
      <c r="D5038" t="str">
        <f ca="1"/>
        <v>Acct  7 - Visa Go</v>
      </c>
    </row>
    <row r="5039" spans="1:4" x14ac:dyDescent="0.25">
      <c r="A5039" t="str">
        <f ca="1"/>
        <v>Ameritas</v>
      </c>
      <c r="B5039" s="8">
        <f ca="1"/>
        <v>46458</v>
      </c>
      <c r="C5039" s="107">
        <f ca="1"/>
        <v>-6605.82</v>
      </c>
      <c r="D5039" t="str">
        <f ca="1"/>
        <v>Acct  7 - Visa Go</v>
      </c>
    </row>
    <row r="5040" spans="1:4" x14ac:dyDescent="0.25">
      <c r="A5040" t="str">
        <f ca="1"/>
        <v>Groceries</v>
      </c>
      <c r="B5040" s="8">
        <f ca="1"/>
        <v>46459</v>
      </c>
      <c r="C5040" s="107">
        <f ca="1"/>
        <v>-6605.82</v>
      </c>
      <c r="D5040" t="str">
        <f ca="1"/>
        <v>Acct  7 - Visa Go</v>
      </c>
    </row>
    <row r="5041" spans="1:4" x14ac:dyDescent="0.25">
      <c r="A5041" t="str">
        <f ca="1"/>
        <v>Food &amp; Drinks</v>
      </c>
      <c r="B5041" s="8">
        <f ca="1"/>
        <v>46459</v>
      </c>
      <c r="C5041" s="107">
        <f ca="1"/>
        <v>-6605.82</v>
      </c>
      <c r="D5041" t="str">
        <f ca="1"/>
        <v>Acct  7 - Visa Go</v>
      </c>
    </row>
    <row r="5042" spans="1:4" x14ac:dyDescent="0.25">
      <c r="A5042" t="str">
        <f ca="1"/>
        <v>Motorcycle</v>
      </c>
      <c r="B5042" s="8">
        <f ca="1"/>
        <v>46462</v>
      </c>
      <c r="C5042" s="107">
        <f ca="1"/>
        <v>-6605.82</v>
      </c>
      <c r="D5042" t="str">
        <f ca="1"/>
        <v>Acct  7 - Visa Go</v>
      </c>
    </row>
    <row r="5043" spans="1:4" x14ac:dyDescent="0.25">
      <c r="A5043" t="str">
        <f ca="1"/>
        <v>Netflix</v>
      </c>
      <c r="B5043" s="8">
        <f ca="1"/>
        <v>46466</v>
      </c>
      <c r="C5043" s="107">
        <f ca="1"/>
        <v>-6605.82</v>
      </c>
      <c r="D5043" t="str">
        <f ca="1"/>
        <v>Acct  7 - Visa Go</v>
      </c>
    </row>
    <row r="5044" spans="1:4" x14ac:dyDescent="0.25">
      <c r="A5044" t="str">
        <f ca="1"/>
        <v>Renters</v>
      </c>
      <c r="B5044" s="8">
        <f ca="1"/>
        <v>46467</v>
      </c>
      <c r="C5044" s="107">
        <f ca="1"/>
        <v>-6605.82</v>
      </c>
      <c r="D5044" t="str">
        <f ca="1"/>
        <v>Acct  7 - Visa Go</v>
      </c>
    </row>
    <row r="5045" spans="1:4" x14ac:dyDescent="0.25">
      <c r="A5045" t="str">
        <f ca="1"/>
        <v>Cese Transfer</v>
      </c>
      <c r="B5045" s="8">
        <f ca="1"/>
        <v>46471</v>
      </c>
      <c r="C5045" s="107">
        <f ca="1"/>
        <v>-6605.82</v>
      </c>
      <c r="D5045" t="str">
        <f ca="1"/>
        <v>Acct  7 - Visa Go</v>
      </c>
    </row>
    <row r="5046" spans="1:4" x14ac:dyDescent="0.25">
      <c r="A5046" t="str">
        <f ca="1"/>
        <v>Paycheck</v>
      </c>
      <c r="B5046" s="8">
        <f ca="1"/>
        <v>46472</v>
      </c>
      <c r="C5046" s="107">
        <f ca="1"/>
        <v>-6605.82</v>
      </c>
      <c r="D5046" t="str">
        <f ca="1"/>
        <v>Acct  7 - Visa Go</v>
      </c>
    </row>
    <row r="5047" spans="1:4" x14ac:dyDescent="0.25">
      <c r="A5047" t="str">
        <f ca="1"/>
        <v>Ameritas</v>
      </c>
      <c r="B5047" s="8">
        <f ca="1"/>
        <v>46472</v>
      </c>
      <c r="C5047" s="107">
        <f ca="1"/>
        <v>-6605.82</v>
      </c>
      <c r="D5047" t="str">
        <f ca="1"/>
        <v>Acct  7 - Visa Go</v>
      </c>
    </row>
    <row r="5048" spans="1:4" x14ac:dyDescent="0.25">
      <c r="A5048" t="str">
        <f ca="1"/>
        <v>Internet</v>
      </c>
      <c r="B5048" s="8">
        <f ca="1"/>
        <v>46472</v>
      </c>
      <c r="C5048" s="107">
        <f ca="1"/>
        <v>-6605.82</v>
      </c>
      <c r="D5048" t="str">
        <f ca="1"/>
        <v>Acct  7 - Visa Go</v>
      </c>
    </row>
    <row r="5049" spans="1:4" x14ac:dyDescent="0.25">
      <c r="A5049" t="str">
        <f ca="1"/>
        <v>Windsurf</v>
      </c>
      <c r="B5049" s="8">
        <f ca="1"/>
        <v>46472</v>
      </c>
      <c r="C5049" s="107">
        <f ca="1"/>
        <v>-6605.82</v>
      </c>
      <c r="D5049" t="str">
        <f ca="1"/>
        <v>Acct  7 - Visa Go</v>
      </c>
    </row>
    <row r="5050" spans="1:4" x14ac:dyDescent="0.25">
      <c r="A5050" t="str">
        <f ca="1"/>
        <v>Groceries</v>
      </c>
      <c r="B5050" s="8">
        <f ca="1"/>
        <v>46473</v>
      </c>
      <c r="C5050" s="107">
        <f ca="1"/>
        <v>-6605.82</v>
      </c>
      <c r="D5050" t="str">
        <f ca="1"/>
        <v>Acct  7 - Visa Go</v>
      </c>
    </row>
    <row r="5051" spans="1:4" x14ac:dyDescent="0.25">
      <c r="A5051" t="str">
        <f ca="1"/>
        <v>Food &amp; Drinks</v>
      </c>
      <c r="B5051" s="8">
        <f ca="1"/>
        <v>46473</v>
      </c>
      <c r="C5051" s="107">
        <f ca="1"/>
        <v>-6605.82</v>
      </c>
      <c r="D5051" t="str">
        <f ca="1"/>
        <v>Acct  7 - Visa Go</v>
      </c>
    </row>
    <row r="5052" spans="1:4" x14ac:dyDescent="0.25">
      <c r="A5052" t="str">
        <f ca="1"/>
        <v>Tidal</v>
      </c>
      <c r="B5052" s="8">
        <f ca="1"/>
        <v>46473</v>
      </c>
      <c r="C5052" s="107">
        <f ca="1"/>
        <v>-6605.82</v>
      </c>
      <c r="D5052" t="str">
        <f ca="1"/>
        <v>Acct  7 - Visa Go</v>
      </c>
    </row>
    <row r="5053" spans="1:4" x14ac:dyDescent="0.25">
      <c r="A5053" t="str">
        <f ca="1"/>
        <v>Costco Citi</v>
      </c>
      <c r="B5053" s="8">
        <f ca="1"/>
        <v>46474</v>
      </c>
      <c r="C5053" s="107">
        <f ca="1"/>
        <v>-6605.82</v>
      </c>
      <c r="D5053" t="str">
        <f ca="1"/>
        <v>Acct  7 - Visa Go</v>
      </c>
    </row>
    <row r="5054" spans="1:4" x14ac:dyDescent="0.25">
      <c r="A5054" t="str">
        <f ca="1"/>
        <v>Kulo Transfer</v>
      </c>
      <c r="B5054" s="8">
        <f ca="1"/>
        <v>46474</v>
      </c>
      <c r="C5054" s="107">
        <f ca="1"/>
        <v>-6605.82</v>
      </c>
      <c r="D5054" t="str">
        <f ca="1"/>
        <v>Acct  7 - Visa Go</v>
      </c>
    </row>
    <row r="5055" spans="1:4" x14ac:dyDescent="0.25">
      <c r="A5055" t="str">
        <f ca="1"/>
        <v>Kulo SDGE</v>
      </c>
      <c r="B5055" s="8">
        <f ca="1"/>
        <v>46474</v>
      </c>
      <c r="C5055" s="107">
        <f ca="1"/>
        <v>-6605.82</v>
      </c>
      <c r="D5055" t="str">
        <f ca="1"/>
        <v>Acct  7 - Visa Go</v>
      </c>
    </row>
    <row r="5056" spans="1:4" x14ac:dyDescent="0.25">
      <c r="A5056" t="str">
        <f ca="1"/>
        <v>SDGE</v>
      </c>
      <c r="B5056" s="8">
        <f ca="1"/>
        <v>46474</v>
      </c>
      <c r="C5056" s="107">
        <f ca="1"/>
        <v>-6605.82</v>
      </c>
      <c r="D5056" t="str">
        <f ca="1"/>
        <v>Acct  7 - Visa Go</v>
      </c>
    </row>
    <row r="5057" spans="1:4" x14ac:dyDescent="0.25">
      <c r="A5057" t="str">
        <f ca="1"/>
        <v>Prime Ad-Free</v>
      </c>
      <c r="B5057" s="8">
        <f ca="1"/>
        <v>46474</v>
      </c>
      <c r="C5057" s="107">
        <f ca="1"/>
        <v>-6605.82</v>
      </c>
      <c r="D5057" t="str">
        <f ca="1"/>
        <v>Acct  7 - Visa Go</v>
      </c>
    </row>
    <row r="5058" spans="1:4" x14ac:dyDescent="0.25">
      <c r="A5058" t="str">
        <f ca="1"/>
        <v>Disability</v>
      </c>
      <c r="B5058" s="8">
        <f ca="1"/>
        <v>46478</v>
      </c>
      <c r="C5058" s="107">
        <f ca="1"/>
        <v>-6605.82</v>
      </c>
      <c r="D5058" t="str">
        <f ca="1"/>
        <v>Acct  7 - Visa Go</v>
      </c>
    </row>
    <row r="5059" spans="1:4" x14ac:dyDescent="0.25">
      <c r="A5059" t="str">
        <f ca="1"/>
        <v>Kulo Rent</v>
      </c>
      <c r="B5059" s="8">
        <f ca="1"/>
        <v>46478</v>
      </c>
      <c r="C5059" s="107">
        <f ca="1"/>
        <v>-6605.82</v>
      </c>
      <c r="D5059" t="str">
        <f ca="1"/>
        <v>Acct  7 - Visa Go</v>
      </c>
    </row>
    <row r="5060" spans="1:4" x14ac:dyDescent="0.25">
      <c r="A5060" t="str">
        <f ca="1"/>
        <v>Rent</v>
      </c>
      <c r="B5060" s="8">
        <f ca="1"/>
        <v>46478</v>
      </c>
      <c r="C5060" s="107">
        <f ca="1"/>
        <v>-6605.82</v>
      </c>
      <c r="D5060" t="str">
        <f ca="1"/>
        <v>Acct  7 - Visa Go</v>
      </c>
    </row>
    <row r="5061" spans="1:4" x14ac:dyDescent="0.25">
      <c r="A5061" t="str">
        <f ca="1"/>
        <v>Visa Platinum</v>
      </c>
      <c r="B5061" s="8">
        <f ca="1"/>
        <v>46480</v>
      </c>
      <c r="C5061" s="107">
        <f ca="1"/>
        <v>-6605.82</v>
      </c>
      <c r="D5061" t="str">
        <f ca="1"/>
        <v>Acct  7 - Visa Go</v>
      </c>
    </row>
    <row r="5062" spans="1:4" x14ac:dyDescent="0.25">
      <c r="A5062" t="str">
        <f ca="1"/>
        <v>Kulo Internet</v>
      </c>
      <c r="B5062" s="8">
        <f ca="1"/>
        <v>46482</v>
      </c>
      <c r="C5062" s="107">
        <f ca="1"/>
        <v>-6605.82</v>
      </c>
      <c r="D5062" t="str">
        <f ca="1"/>
        <v>Acct  7 - Visa Go</v>
      </c>
    </row>
    <row r="5063" spans="1:4" x14ac:dyDescent="0.25">
      <c r="A5063" t="str">
        <f ca="1"/>
        <v>Cese Phone</v>
      </c>
      <c r="B5063" s="8">
        <f ca="1"/>
        <v>46482</v>
      </c>
      <c r="C5063" s="107">
        <f ca="1"/>
        <v>-6605.82</v>
      </c>
      <c r="D5063" t="str">
        <f ca="1"/>
        <v>Acct  7 - Visa Go</v>
      </c>
    </row>
    <row r="5064" spans="1:4" x14ac:dyDescent="0.25">
      <c r="A5064" t="str">
        <f ca="1"/>
        <v>Phone</v>
      </c>
      <c r="B5064" s="8">
        <f ca="1"/>
        <v>46482</v>
      </c>
      <c r="C5064" s="107">
        <f ca="1"/>
        <v>-6605.82</v>
      </c>
      <c r="D5064" t="str">
        <f ca="1"/>
        <v>Acct  7 - Visa Go</v>
      </c>
    </row>
    <row r="5065" spans="1:4" x14ac:dyDescent="0.25">
      <c r="A5065" t="str">
        <f ca="1"/>
        <v>Sony</v>
      </c>
      <c r="B5065" s="8">
        <f ca="1"/>
        <v>46485</v>
      </c>
      <c r="C5065" s="107">
        <f ca="1"/>
        <v>-6605.82</v>
      </c>
      <c r="D5065" t="str">
        <f ca="1"/>
        <v>Acct  7 - Visa Go</v>
      </c>
    </row>
    <row r="5066" spans="1:4" x14ac:dyDescent="0.25">
      <c r="A5066" t="str">
        <f ca="1"/>
        <v>Phone Insurance</v>
      </c>
      <c r="B5066" s="8">
        <f ca="1"/>
        <v>46485</v>
      </c>
      <c r="C5066" s="107">
        <f ca="1"/>
        <v>-6605.82</v>
      </c>
      <c r="D5066" t="str">
        <f ca="1"/>
        <v>Acct  7 - Visa Go</v>
      </c>
    </row>
    <row r="5067" spans="1:4" x14ac:dyDescent="0.25">
      <c r="A5067" t="str">
        <f ca="1"/>
        <v>Paycheck</v>
      </c>
      <c r="B5067" s="8">
        <f ca="1"/>
        <v>46486</v>
      </c>
      <c r="C5067" s="107">
        <f ca="1"/>
        <v>-6605.82</v>
      </c>
      <c r="D5067" t="str">
        <f ca="1"/>
        <v>Acct  7 - Visa Go</v>
      </c>
    </row>
    <row r="5068" spans="1:4" x14ac:dyDescent="0.25">
      <c r="A5068" t="str">
        <f ca="1"/>
        <v>Ameritas</v>
      </c>
      <c r="B5068" s="8">
        <f ca="1"/>
        <v>46486</v>
      </c>
      <c r="C5068" s="107">
        <f ca="1"/>
        <v>-6605.82</v>
      </c>
      <c r="D5068" t="str">
        <f ca="1"/>
        <v>Acct  7 - Visa Go</v>
      </c>
    </row>
    <row r="5069" spans="1:4" x14ac:dyDescent="0.25">
      <c r="A5069" t="str">
        <f ca="1"/>
        <v>Amazon</v>
      </c>
      <c r="B5069" s="8">
        <f ca="1"/>
        <v>46486</v>
      </c>
      <c r="C5069" s="107">
        <f ca="1"/>
        <v>-6605.82</v>
      </c>
      <c r="D5069" t="str">
        <f ca="1"/>
        <v>Acct  7 - Visa Go</v>
      </c>
    </row>
    <row r="5070" spans="1:4" x14ac:dyDescent="0.25">
      <c r="A5070" t="str">
        <f ca="1"/>
        <v>Groceries</v>
      </c>
      <c r="B5070" s="8">
        <f ca="1"/>
        <v>46487</v>
      </c>
      <c r="C5070" s="107">
        <f ca="1"/>
        <v>-6605.82</v>
      </c>
      <c r="D5070" t="str">
        <f ca="1"/>
        <v>Acct  7 - Visa Go</v>
      </c>
    </row>
    <row r="5071" spans="1:4" x14ac:dyDescent="0.25">
      <c r="A5071" t="str">
        <f ca="1"/>
        <v>Food &amp; Drinks</v>
      </c>
      <c r="B5071" s="8">
        <f ca="1"/>
        <v>46487</v>
      </c>
      <c r="C5071" s="107">
        <f ca="1"/>
        <v>-6605.82</v>
      </c>
      <c r="D5071" t="str">
        <f ca="1"/>
        <v>Acct  7 - Visa Go</v>
      </c>
    </row>
    <row r="5072" spans="1:4" x14ac:dyDescent="0.25">
      <c r="A5072" t="str">
        <f ca="1"/>
        <v>Viso Go</v>
      </c>
      <c r="B5072" s="8">
        <f ca="1"/>
        <v>46488</v>
      </c>
      <c r="C5072" s="107">
        <f ca="1"/>
        <v>-6459.82</v>
      </c>
      <c r="D5072" t="str">
        <f ca="1"/>
        <v>Acct  7 - Visa Go</v>
      </c>
    </row>
    <row r="5073" spans="1:4" x14ac:dyDescent="0.25">
      <c r="A5073" t="str">
        <f ca="1"/>
        <v>Motorcycle</v>
      </c>
      <c r="B5073" s="8">
        <f ca="1"/>
        <v>46493</v>
      </c>
      <c r="C5073" s="107">
        <f ca="1"/>
        <v>-6459.82</v>
      </c>
      <c r="D5073" t="str">
        <f ca="1"/>
        <v>Acct  7 - Visa Go</v>
      </c>
    </row>
    <row r="5074" spans="1:4" x14ac:dyDescent="0.25">
      <c r="A5074" t="str">
        <f ca="1"/>
        <v>Netflix</v>
      </c>
      <c r="B5074" s="8">
        <f ca="1"/>
        <v>46497</v>
      </c>
      <c r="C5074" s="107">
        <f ca="1"/>
        <v>-6459.82</v>
      </c>
      <c r="D5074" t="str">
        <f ca="1"/>
        <v>Acct  7 - Visa Go</v>
      </c>
    </row>
    <row r="5075" spans="1:4" x14ac:dyDescent="0.25">
      <c r="A5075" t="str">
        <f ca="1"/>
        <v>Renters</v>
      </c>
      <c r="B5075" s="8">
        <f ca="1"/>
        <v>46498</v>
      </c>
      <c r="C5075" s="107">
        <f ca="1"/>
        <v>-6459.82</v>
      </c>
      <c r="D5075" t="str">
        <f ca="1"/>
        <v>Acct  7 - Visa Go</v>
      </c>
    </row>
    <row r="5076" spans="1:4" x14ac:dyDescent="0.25">
      <c r="A5076" t="str">
        <f ca="1"/>
        <v>Paycheck</v>
      </c>
      <c r="B5076" s="8">
        <f ca="1"/>
        <v>46500</v>
      </c>
      <c r="C5076" s="107">
        <f ca="1"/>
        <v>-6459.82</v>
      </c>
      <c r="D5076" t="str">
        <f ca="1"/>
        <v>Acct  7 - Visa Go</v>
      </c>
    </row>
    <row r="5077" spans="1:4" x14ac:dyDescent="0.25">
      <c r="A5077" t="str">
        <f ca="1"/>
        <v>Ameritas</v>
      </c>
      <c r="B5077" s="8">
        <f ca="1"/>
        <v>46500</v>
      </c>
      <c r="C5077" s="107">
        <f ca="1"/>
        <v>-6459.82</v>
      </c>
      <c r="D5077" t="str">
        <f ca="1"/>
        <v>Acct  7 - Visa Go</v>
      </c>
    </row>
    <row r="5078" spans="1:4" x14ac:dyDescent="0.25">
      <c r="A5078" t="str">
        <f ca="1"/>
        <v>Groceries</v>
      </c>
      <c r="B5078" s="8">
        <f ca="1"/>
        <v>46501</v>
      </c>
      <c r="C5078" s="107">
        <f ca="1"/>
        <v>-6459.82</v>
      </c>
      <c r="D5078" t="str">
        <f ca="1"/>
        <v>Acct  7 - Visa Go</v>
      </c>
    </row>
    <row r="5079" spans="1:4" x14ac:dyDescent="0.25">
      <c r="A5079" t="str">
        <f ca="1"/>
        <v>Food &amp; Drinks</v>
      </c>
      <c r="B5079" s="8">
        <f ca="1"/>
        <v>46501</v>
      </c>
      <c r="C5079" s="107">
        <f ca="1"/>
        <v>-6459.82</v>
      </c>
      <c r="D5079" t="str">
        <f ca="1"/>
        <v>Acct  7 - Visa Go</v>
      </c>
    </row>
    <row r="5080" spans="1:4" x14ac:dyDescent="0.25">
      <c r="A5080" t="str">
        <f ca="1"/>
        <v>Cese Transfer</v>
      </c>
      <c r="B5080" s="8">
        <f ca="1"/>
        <v>46502</v>
      </c>
      <c r="C5080" s="107">
        <f ca="1"/>
        <v>-6459.82</v>
      </c>
      <c r="D5080" t="str">
        <f ca="1"/>
        <v>Acct  7 - Visa Go</v>
      </c>
    </row>
    <row r="5081" spans="1:4" x14ac:dyDescent="0.25">
      <c r="A5081" t="str">
        <f ca="1"/>
        <v>Internet</v>
      </c>
      <c r="B5081" s="8">
        <f ca="1"/>
        <v>46503</v>
      </c>
      <c r="C5081" s="107">
        <f ca="1"/>
        <v>-6459.82</v>
      </c>
      <c r="D5081" t="str">
        <f ca="1"/>
        <v>Acct  7 - Visa Go</v>
      </c>
    </row>
    <row r="5082" spans="1:4" x14ac:dyDescent="0.25">
      <c r="A5082" t="str">
        <f ca="1"/>
        <v>Windsurf</v>
      </c>
      <c r="B5082" s="8">
        <f ca="1"/>
        <v>46503</v>
      </c>
      <c r="C5082" s="107">
        <f ca="1"/>
        <v>-6459.82</v>
      </c>
      <c r="D5082" t="str">
        <f ca="1"/>
        <v>Acct  7 - Visa Go</v>
      </c>
    </row>
    <row r="5083" spans="1:4" x14ac:dyDescent="0.25">
      <c r="A5083" t="str">
        <f ca="1"/>
        <v>Tidal</v>
      </c>
      <c r="B5083" s="8">
        <f ca="1"/>
        <v>46504</v>
      </c>
      <c r="C5083" s="107">
        <f ca="1"/>
        <v>-6459.82</v>
      </c>
      <c r="D5083" t="str">
        <f ca="1"/>
        <v>Acct  7 - Visa Go</v>
      </c>
    </row>
    <row r="5084" spans="1:4" x14ac:dyDescent="0.25">
      <c r="A5084" t="str">
        <f ca="1"/>
        <v>Costco Citi</v>
      </c>
      <c r="B5084" s="8">
        <f ca="1"/>
        <v>46505</v>
      </c>
      <c r="C5084" s="107">
        <f ca="1"/>
        <v>-6459.82</v>
      </c>
      <c r="D5084" t="str">
        <f ca="1"/>
        <v>Acct  7 - Visa Go</v>
      </c>
    </row>
    <row r="5085" spans="1:4" x14ac:dyDescent="0.25">
      <c r="A5085" t="str">
        <f ca="1"/>
        <v>Kulo Transfer</v>
      </c>
      <c r="B5085" s="8">
        <f ca="1"/>
        <v>46505</v>
      </c>
      <c r="C5085" s="107">
        <f ca="1"/>
        <v>-6459.82</v>
      </c>
      <c r="D5085" t="str">
        <f ca="1"/>
        <v>Acct  7 - Visa Go</v>
      </c>
    </row>
    <row r="5086" spans="1:4" x14ac:dyDescent="0.25">
      <c r="A5086" t="str">
        <f ca="1"/>
        <v>Kulo SDGE</v>
      </c>
      <c r="B5086" s="8">
        <f ca="1"/>
        <v>46505</v>
      </c>
      <c r="C5086" s="107">
        <f ca="1"/>
        <v>-6459.82</v>
      </c>
      <c r="D5086" t="str">
        <f ca="1"/>
        <v>Acct  7 - Visa Go</v>
      </c>
    </row>
    <row r="5087" spans="1:4" x14ac:dyDescent="0.25">
      <c r="A5087" t="str">
        <f ca="1"/>
        <v>SDGE</v>
      </c>
      <c r="B5087" s="8">
        <f ca="1"/>
        <v>46505</v>
      </c>
      <c r="C5087" s="107">
        <f ca="1"/>
        <v>-6459.82</v>
      </c>
      <c r="D5087" t="str">
        <f ca="1"/>
        <v>Acct  7 - Visa Go</v>
      </c>
    </row>
    <row r="5088" spans="1:4" x14ac:dyDescent="0.25">
      <c r="A5088" t="str">
        <f ca="1"/>
        <v>Prime Ad-Free</v>
      </c>
      <c r="B5088" s="8">
        <f ca="1"/>
        <v>46505</v>
      </c>
      <c r="C5088" s="107">
        <f ca="1"/>
        <v>-6459.82</v>
      </c>
      <c r="D5088" t="str">
        <f ca="1"/>
        <v>Acct  7 - Visa Go</v>
      </c>
    </row>
    <row r="5089" spans="1:4" x14ac:dyDescent="0.25">
      <c r="A5089" t="str">
        <f ca="1"/>
        <v>Disability</v>
      </c>
      <c r="B5089" s="8">
        <f ca="1"/>
        <v>46508</v>
      </c>
      <c r="C5089" s="107">
        <f ca="1"/>
        <v>-6459.82</v>
      </c>
      <c r="D5089" t="str">
        <f ca="1"/>
        <v>Acct  7 - Visa Go</v>
      </c>
    </row>
    <row r="5090" spans="1:4" x14ac:dyDescent="0.25">
      <c r="A5090" t="str">
        <f ca="1"/>
        <v>Kulo Rent</v>
      </c>
      <c r="B5090" s="8">
        <f ca="1"/>
        <v>46508</v>
      </c>
      <c r="C5090" s="107">
        <f ca="1"/>
        <v>-6459.82</v>
      </c>
      <c r="D5090" t="str">
        <f ca="1"/>
        <v>Acct  7 - Visa Go</v>
      </c>
    </row>
    <row r="5091" spans="1:4" x14ac:dyDescent="0.25">
      <c r="A5091" t="str">
        <f ca="1"/>
        <v>Rent</v>
      </c>
      <c r="B5091" s="8">
        <f ca="1"/>
        <v>46508</v>
      </c>
      <c r="C5091" s="107">
        <f ca="1"/>
        <v>-6459.82</v>
      </c>
      <c r="D5091" t="str">
        <f ca="1"/>
        <v>Acct  7 - Visa Go</v>
      </c>
    </row>
    <row r="5092" spans="1:4" x14ac:dyDescent="0.25">
      <c r="A5092" t="str">
        <f ca="1"/>
        <v>Visa Platinum</v>
      </c>
      <c r="B5092" s="8">
        <f ca="1"/>
        <v>46510</v>
      </c>
      <c r="C5092" s="107">
        <f ca="1"/>
        <v>-6459.82</v>
      </c>
      <c r="D5092" t="str">
        <f ca="1"/>
        <v>Acct  7 - Visa Go</v>
      </c>
    </row>
    <row r="5093" spans="1:4" x14ac:dyDescent="0.25">
      <c r="A5093" t="str">
        <f ca="1"/>
        <v>Kulo Internet</v>
      </c>
      <c r="B5093" s="8">
        <f ca="1"/>
        <v>46512</v>
      </c>
      <c r="C5093" s="107">
        <f ca="1"/>
        <v>-6459.82</v>
      </c>
      <c r="D5093" t="str">
        <f ca="1"/>
        <v>Acct  7 - Visa Go</v>
      </c>
    </row>
    <row r="5094" spans="1:4" x14ac:dyDescent="0.25">
      <c r="A5094" t="str">
        <f ca="1"/>
        <v>Cese Phone</v>
      </c>
      <c r="B5094" s="8">
        <f ca="1"/>
        <v>46512</v>
      </c>
      <c r="C5094" s="107">
        <f ca="1"/>
        <v>-6459.82</v>
      </c>
      <c r="D5094" t="str">
        <f ca="1"/>
        <v>Acct  7 - Visa Go</v>
      </c>
    </row>
    <row r="5095" spans="1:4" x14ac:dyDescent="0.25">
      <c r="A5095" t="str">
        <f ca="1"/>
        <v>Phone</v>
      </c>
      <c r="B5095" s="8">
        <f ca="1"/>
        <v>46512</v>
      </c>
      <c r="C5095" s="107">
        <f ca="1"/>
        <v>-6459.82</v>
      </c>
      <c r="D5095" t="str">
        <f ca="1"/>
        <v>Acct  7 - Visa Go</v>
      </c>
    </row>
    <row r="5096" spans="1:4" x14ac:dyDescent="0.25">
      <c r="A5096" t="str">
        <f ca="1"/>
        <v>Paycheck</v>
      </c>
      <c r="B5096" s="8">
        <f ca="1"/>
        <v>46514</v>
      </c>
      <c r="C5096" s="107">
        <f ca="1"/>
        <v>-6459.82</v>
      </c>
      <c r="D5096" t="str">
        <f ca="1"/>
        <v>Acct  7 - Visa Go</v>
      </c>
    </row>
    <row r="5097" spans="1:4" x14ac:dyDescent="0.25">
      <c r="A5097" t="str">
        <f ca="1"/>
        <v>Ameritas</v>
      </c>
      <c r="B5097" s="8">
        <f ca="1"/>
        <v>46514</v>
      </c>
      <c r="C5097" s="107">
        <f ca="1"/>
        <v>-6459.82</v>
      </c>
      <c r="D5097" t="str">
        <f ca="1"/>
        <v>Acct  7 - Visa Go</v>
      </c>
    </row>
    <row r="5098" spans="1:4" x14ac:dyDescent="0.25">
      <c r="A5098" t="str">
        <f ca="1"/>
        <v>Groceries</v>
      </c>
      <c r="B5098" s="8">
        <f ca="1"/>
        <v>46515</v>
      </c>
      <c r="C5098" s="107">
        <f ca="1"/>
        <v>-6459.82</v>
      </c>
      <c r="D5098" t="str">
        <f ca="1"/>
        <v>Acct  7 - Visa Go</v>
      </c>
    </row>
    <row r="5099" spans="1:4" x14ac:dyDescent="0.25">
      <c r="A5099" t="str">
        <f ca="1"/>
        <v>Food &amp; Drinks</v>
      </c>
      <c r="B5099" s="8">
        <f ca="1"/>
        <v>46515</v>
      </c>
      <c r="C5099" s="107">
        <f ca="1"/>
        <v>-6459.82</v>
      </c>
      <c r="D5099" t="str">
        <f ca="1"/>
        <v>Acct  7 - Visa Go</v>
      </c>
    </row>
    <row r="5100" spans="1:4" x14ac:dyDescent="0.25">
      <c r="A5100" t="str">
        <f ca="1"/>
        <v>Sony</v>
      </c>
      <c r="B5100" s="8">
        <f ca="1"/>
        <v>46515</v>
      </c>
      <c r="C5100" s="107">
        <f ca="1"/>
        <v>-6459.82</v>
      </c>
      <c r="D5100" t="str">
        <f ca="1"/>
        <v>Acct  7 - Visa Go</v>
      </c>
    </row>
    <row r="5101" spans="1:4" x14ac:dyDescent="0.25">
      <c r="A5101" t="str">
        <f ca="1"/>
        <v>Phone Insurance</v>
      </c>
      <c r="B5101" s="8">
        <f ca="1"/>
        <v>46515</v>
      </c>
      <c r="C5101" s="107">
        <f ca="1"/>
        <v>-6459.82</v>
      </c>
      <c r="D5101" t="str">
        <f ca="1"/>
        <v>Acct  7 - Visa Go</v>
      </c>
    </row>
    <row r="5102" spans="1:4" x14ac:dyDescent="0.25">
      <c r="A5102" t="str">
        <f ca="1"/>
        <v>Amazon</v>
      </c>
      <c r="B5102" s="8">
        <f ca="1"/>
        <v>46516</v>
      </c>
      <c r="C5102" s="107">
        <f ca="1"/>
        <v>-6459.82</v>
      </c>
      <c r="D5102" t="str">
        <f ca="1"/>
        <v>Acct  7 - Visa Go</v>
      </c>
    </row>
    <row r="5103" spans="1:4" x14ac:dyDescent="0.25">
      <c r="A5103" t="str">
        <f ca="1"/>
        <v>Viso Go</v>
      </c>
      <c r="B5103" s="8">
        <f ca="1"/>
        <v>46518</v>
      </c>
      <c r="C5103" s="107">
        <f ca="1"/>
        <v>-6313.82</v>
      </c>
      <c r="D5103" t="str">
        <f ca="1"/>
        <v>Acct  7 - Visa Go</v>
      </c>
    </row>
    <row r="5104" spans="1:4" x14ac:dyDescent="0.25">
      <c r="A5104" t="str">
        <f ca="1"/>
        <v>Motorcycle</v>
      </c>
      <c r="B5104" s="8">
        <f ca="1"/>
        <v>46523</v>
      </c>
      <c r="C5104" s="107">
        <f ca="1"/>
        <v>-6313.82</v>
      </c>
      <c r="D5104" t="str">
        <f ca="1"/>
        <v>Acct  7 - Visa Go</v>
      </c>
    </row>
    <row r="5105" spans="1:4" x14ac:dyDescent="0.25">
      <c r="A5105" t="str">
        <f ca="1"/>
        <v>Netflix</v>
      </c>
      <c r="B5105" s="8">
        <f ca="1"/>
        <v>46527</v>
      </c>
      <c r="C5105" s="107">
        <f ca="1"/>
        <v>-6313.82</v>
      </c>
      <c r="D5105" t="str">
        <f ca="1"/>
        <v>Acct  7 - Visa Go</v>
      </c>
    </row>
    <row r="5106" spans="1:4" x14ac:dyDescent="0.25">
      <c r="A5106" t="str">
        <f ca="1"/>
        <v>Paycheck</v>
      </c>
      <c r="B5106" s="8">
        <f ca="1"/>
        <v>46528</v>
      </c>
      <c r="C5106" s="107">
        <f ca="1"/>
        <v>-6313.82</v>
      </c>
      <c r="D5106" t="str">
        <f ca="1"/>
        <v>Acct  7 - Visa Go</v>
      </c>
    </row>
    <row r="5107" spans="1:4" x14ac:dyDescent="0.25">
      <c r="A5107" t="str">
        <f ca="1"/>
        <v>Ameritas</v>
      </c>
      <c r="B5107" s="8">
        <f ca="1"/>
        <v>46528</v>
      </c>
      <c r="C5107" s="107">
        <f ca="1"/>
        <v>-6313.82</v>
      </c>
      <c r="D5107" t="str">
        <f ca="1"/>
        <v>Acct  7 - Visa Go</v>
      </c>
    </row>
    <row r="5108" spans="1:4" x14ac:dyDescent="0.25">
      <c r="A5108" t="str">
        <f ca="1"/>
        <v>Renters</v>
      </c>
      <c r="B5108" s="8">
        <f ca="1"/>
        <v>46528</v>
      </c>
      <c r="C5108" s="107">
        <f ca="1"/>
        <v>-6313.82</v>
      </c>
      <c r="D5108" t="str">
        <f ca="1"/>
        <v>Acct  7 - Visa Go</v>
      </c>
    </row>
    <row r="5109" spans="1:4" x14ac:dyDescent="0.25">
      <c r="A5109" t="str">
        <f ca="1"/>
        <v>Groceries</v>
      </c>
      <c r="B5109" s="8">
        <f ca="1"/>
        <v>46529</v>
      </c>
      <c r="C5109" s="107">
        <f ca="1"/>
        <v>-6313.82</v>
      </c>
      <c r="D5109" t="str">
        <f ca="1"/>
        <v>Acct  7 - Visa Go</v>
      </c>
    </row>
    <row r="5110" spans="1:4" x14ac:dyDescent="0.25">
      <c r="A5110" t="str">
        <f ca="1"/>
        <v>Food &amp; Drinks</v>
      </c>
      <c r="B5110" s="8">
        <f ca="1"/>
        <v>46529</v>
      </c>
      <c r="C5110" s="107">
        <f ca="1"/>
        <v>-6313.82</v>
      </c>
      <c r="D5110" t="str">
        <f ca="1"/>
        <v>Acct  7 - Visa Go</v>
      </c>
    </row>
    <row r="5111" spans="1:4" x14ac:dyDescent="0.25">
      <c r="A5111" t="str">
        <f ca="1"/>
        <v>Cese Transfer</v>
      </c>
      <c r="B5111" s="8">
        <f ca="1"/>
        <v>46532</v>
      </c>
      <c r="C5111" s="107">
        <f ca="1"/>
        <v>-6313.82</v>
      </c>
      <c r="D5111" t="str">
        <f ca="1"/>
        <v>Acct  7 - Visa Go</v>
      </c>
    </row>
    <row r="5112" spans="1:4" x14ac:dyDescent="0.25">
      <c r="A5112" t="str">
        <f ca="1"/>
        <v>Internet</v>
      </c>
      <c r="B5112" s="8">
        <f ca="1"/>
        <v>46533</v>
      </c>
      <c r="C5112" s="107">
        <f ca="1"/>
        <v>-6313.82</v>
      </c>
      <c r="D5112" t="str">
        <f ca="1"/>
        <v>Acct  7 - Visa Go</v>
      </c>
    </row>
    <row r="5113" spans="1:4" x14ac:dyDescent="0.25">
      <c r="A5113" t="str">
        <f ca="1"/>
        <v>Windsurf</v>
      </c>
      <c r="B5113" s="8">
        <f ca="1"/>
        <v>46533</v>
      </c>
      <c r="C5113" s="107">
        <f ca="1"/>
        <v>-6313.82</v>
      </c>
      <c r="D5113" t="str">
        <f ca="1"/>
        <v>Acct  7 - Visa Go</v>
      </c>
    </row>
    <row r="5114" spans="1:4" x14ac:dyDescent="0.25">
      <c r="A5114" t="str">
        <f ca="1"/>
        <v>Tidal</v>
      </c>
      <c r="B5114" s="8">
        <f ca="1"/>
        <v>46534</v>
      </c>
      <c r="C5114" s="107">
        <f ca="1"/>
        <v>-6313.82</v>
      </c>
      <c r="D5114" t="str">
        <f ca="1"/>
        <v>Acct  7 - Visa Go</v>
      </c>
    </row>
    <row r="5115" spans="1:4" x14ac:dyDescent="0.25">
      <c r="A5115" t="str">
        <f ca="1"/>
        <v>Costco Citi</v>
      </c>
      <c r="B5115" s="8">
        <f ca="1"/>
        <v>46535</v>
      </c>
      <c r="C5115" s="107">
        <f ca="1"/>
        <v>-6313.82</v>
      </c>
      <c r="D5115" t="str">
        <f ca="1"/>
        <v>Acct  7 - Visa Go</v>
      </c>
    </row>
    <row r="5116" spans="1:4" x14ac:dyDescent="0.25">
      <c r="A5116" t="str">
        <f ca="1"/>
        <v>Kulo Transfer</v>
      </c>
      <c r="B5116" s="8">
        <f ca="1"/>
        <v>46535</v>
      </c>
      <c r="C5116" s="107">
        <f ca="1"/>
        <v>-6313.82</v>
      </c>
      <c r="D5116" t="str">
        <f ca="1"/>
        <v>Acct  7 - Visa Go</v>
      </c>
    </row>
    <row r="5117" spans="1:4" x14ac:dyDescent="0.25">
      <c r="A5117" t="str">
        <f ca="1"/>
        <v>Kulo SDGE</v>
      </c>
      <c r="B5117" s="8">
        <f ca="1"/>
        <v>46535</v>
      </c>
      <c r="C5117" s="107">
        <f ca="1"/>
        <v>-6313.82</v>
      </c>
      <c r="D5117" t="str">
        <f ca="1"/>
        <v>Acct  7 - Visa Go</v>
      </c>
    </row>
    <row r="5118" spans="1:4" x14ac:dyDescent="0.25">
      <c r="A5118" t="str">
        <f ca="1"/>
        <v>SDGE</v>
      </c>
      <c r="B5118" s="8">
        <f ca="1"/>
        <v>46535</v>
      </c>
      <c r="C5118" s="107">
        <f ca="1"/>
        <v>-6313.82</v>
      </c>
      <c r="D5118" t="str">
        <f ca="1"/>
        <v>Acct  7 - Visa Go</v>
      </c>
    </row>
    <row r="5119" spans="1:4" x14ac:dyDescent="0.25">
      <c r="A5119" t="str">
        <f ca="1"/>
        <v>Prime Ad-Free</v>
      </c>
      <c r="B5119" s="8">
        <f ca="1"/>
        <v>46535</v>
      </c>
      <c r="C5119" s="107">
        <f ca="1"/>
        <v>-6313.82</v>
      </c>
      <c r="D5119" t="str">
        <f ca="1"/>
        <v>Acct  7 - Visa Go</v>
      </c>
    </row>
    <row r="5120" spans="1:4" x14ac:dyDescent="0.25">
      <c r="A5120" t="str">
        <f ca="1"/>
        <v>Disability</v>
      </c>
      <c r="B5120" s="8">
        <f ca="1"/>
        <v>46539</v>
      </c>
      <c r="C5120" s="107">
        <f ca="1"/>
        <v>-6313.82</v>
      </c>
      <c r="D5120" t="str">
        <f ca="1"/>
        <v>Acct  7 - Visa Go</v>
      </c>
    </row>
    <row r="5121" spans="1:4" x14ac:dyDescent="0.25">
      <c r="A5121" t="str">
        <f ca="1"/>
        <v>Kulo Rent</v>
      </c>
      <c r="B5121" s="8">
        <f ca="1"/>
        <v>46539</v>
      </c>
      <c r="C5121" s="107">
        <f ca="1"/>
        <v>-6313.82</v>
      </c>
      <c r="D5121" t="str">
        <f ca="1"/>
        <v>Acct  7 - Visa Go</v>
      </c>
    </row>
    <row r="5122" spans="1:4" x14ac:dyDescent="0.25">
      <c r="A5122" t="str">
        <f ca="1"/>
        <v>Rent</v>
      </c>
      <c r="B5122" s="8">
        <f ca="1"/>
        <v>46539</v>
      </c>
      <c r="C5122" s="107">
        <f ca="1"/>
        <v>-6313.82</v>
      </c>
      <c r="D5122" t="str">
        <f ca="1"/>
        <v>Acct  7 - Visa Go</v>
      </c>
    </row>
    <row r="5123" spans="1:4" x14ac:dyDescent="0.25">
      <c r="A5123" t="str">
        <f ca="1"/>
        <v>Visa Platinum</v>
      </c>
      <c r="B5123" s="8">
        <f ca="1"/>
        <v>46541</v>
      </c>
      <c r="C5123" s="107">
        <f ca="1"/>
        <v>-6313.82</v>
      </c>
      <c r="D5123" t="str">
        <f ca="1"/>
        <v>Acct  7 - Visa Go</v>
      </c>
    </row>
    <row r="5124" spans="1:4" x14ac:dyDescent="0.25">
      <c r="A5124" t="str">
        <f ca="1"/>
        <v>Paycheck</v>
      </c>
      <c r="B5124" s="8">
        <f ca="1"/>
        <v>46542</v>
      </c>
      <c r="C5124" s="107">
        <f ca="1"/>
        <v>-6313.82</v>
      </c>
      <c r="D5124" t="str">
        <f ca="1"/>
        <v>Acct  7 - Visa Go</v>
      </c>
    </row>
    <row r="5125" spans="1:4" x14ac:dyDescent="0.25">
      <c r="A5125" t="str">
        <f ca="1"/>
        <v>Ameritas</v>
      </c>
      <c r="B5125" s="8">
        <f ca="1"/>
        <v>46542</v>
      </c>
      <c r="C5125" s="107">
        <f ca="1"/>
        <v>-6313.82</v>
      </c>
      <c r="D5125" t="str">
        <f ca="1"/>
        <v>Acct  7 - Visa Go</v>
      </c>
    </row>
    <row r="5126" spans="1:4" x14ac:dyDescent="0.25">
      <c r="A5126" t="str">
        <f ca="1"/>
        <v>Kulo Internet</v>
      </c>
      <c r="B5126" s="8">
        <f ca="1"/>
        <v>46543</v>
      </c>
      <c r="C5126" s="107">
        <f ca="1"/>
        <v>-6313.82</v>
      </c>
      <c r="D5126" t="str">
        <f ca="1"/>
        <v>Acct  7 - Visa Go</v>
      </c>
    </row>
    <row r="5127" spans="1:4" x14ac:dyDescent="0.25">
      <c r="A5127" t="str">
        <f ca="1"/>
        <v>Cese Phone</v>
      </c>
      <c r="B5127" s="8">
        <f ca="1"/>
        <v>46543</v>
      </c>
      <c r="C5127" s="107">
        <f ca="1"/>
        <v>-6313.82</v>
      </c>
      <c r="D5127" t="str">
        <f ca="1"/>
        <v>Acct  7 - Visa Go</v>
      </c>
    </row>
    <row r="5128" spans="1:4" x14ac:dyDescent="0.25">
      <c r="A5128" t="str">
        <f ca="1"/>
        <v>Groceries</v>
      </c>
      <c r="B5128" s="8">
        <f ca="1"/>
        <v>46543</v>
      </c>
      <c r="C5128" s="107">
        <f ca="1"/>
        <v>-6313.82</v>
      </c>
      <c r="D5128" t="str">
        <f ca="1"/>
        <v>Acct  7 - Visa Go</v>
      </c>
    </row>
    <row r="5129" spans="1:4" x14ac:dyDescent="0.25">
      <c r="A5129" t="str">
        <f ca="1"/>
        <v>Food &amp; Drinks</v>
      </c>
      <c r="B5129" s="8">
        <f ca="1"/>
        <v>46543</v>
      </c>
      <c r="C5129" s="107">
        <f ca="1"/>
        <v>-6313.82</v>
      </c>
      <c r="D5129" t="str">
        <f ca="1"/>
        <v>Acct  7 - Visa Go</v>
      </c>
    </row>
    <row r="5130" spans="1:4" x14ac:dyDescent="0.25">
      <c r="A5130" t="str">
        <f ca="1"/>
        <v>Phone</v>
      </c>
      <c r="B5130" s="8">
        <f ca="1"/>
        <v>46543</v>
      </c>
      <c r="C5130" s="107">
        <f ca="1"/>
        <v>-6313.82</v>
      </c>
      <c r="D5130" t="str">
        <f ca="1"/>
        <v>Acct  7 - Visa Go</v>
      </c>
    </row>
    <row r="5131" spans="1:4" x14ac:dyDescent="0.25">
      <c r="A5131" t="str">
        <f ca="1"/>
        <v>Sony</v>
      </c>
      <c r="B5131" s="8">
        <f ca="1"/>
        <v>46546</v>
      </c>
      <c r="C5131" s="107">
        <f ca="1"/>
        <v>-6313.82</v>
      </c>
      <c r="D5131" t="str">
        <f ca="1"/>
        <v>Acct  7 - Visa Go</v>
      </c>
    </row>
    <row r="5132" spans="1:4" x14ac:dyDescent="0.25">
      <c r="A5132" t="str">
        <f ca="1"/>
        <v>Phone Insurance</v>
      </c>
      <c r="B5132" s="8">
        <f ca="1"/>
        <v>46546</v>
      </c>
      <c r="C5132" s="107">
        <f ca="1"/>
        <v>-6313.82</v>
      </c>
      <c r="D5132" t="str">
        <f ca="1"/>
        <v>Acct  7 - Visa Go</v>
      </c>
    </row>
    <row r="5133" spans="1:4" x14ac:dyDescent="0.25">
      <c r="A5133" t="str">
        <f ca="1"/>
        <v>Amazon</v>
      </c>
      <c r="B5133" s="8">
        <f ca="1"/>
        <v>46547</v>
      </c>
      <c r="C5133" s="107">
        <f ca="1"/>
        <v>-6313.82</v>
      </c>
      <c r="D5133" t="str">
        <f ca="1"/>
        <v>Acct  7 - Visa Go</v>
      </c>
    </row>
    <row r="5134" spans="1:4" x14ac:dyDescent="0.25">
      <c r="A5134" t="str">
        <f ca="1"/>
        <v>Viso Go</v>
      </c>
      <c r="B5134" s="8">
        <f ca="1"/>
        <v>46549</v>
      </c>
      <c r="C5134" s="107">
        <f ca="1"/>
        <v>-6167.82</v>
      </c>
      <c r="D5134" t="str">
        <f ca="1"/>
        <v>Acct  7 - Visa Go</v>
      </c>
    </row>
    <row r="5135" spans="1:4" x14ac:dyDescent="0.25">
      <c r="A5135" t="str">
        <f ca="1"/>
        <v>Motorcycle</v>
      </c>
      <c r="B5135" s="8">
        <f ca="1"/>
        <v>46554</v>
      </c>
      <c r="C5135" s="107">
        <f ca="1"/>
        <v>-6167.82</v>
      </c>
      <c r="D5135" t="str">
        <f ca="1"/>
        <v>Acct  7 - Visa Go</v>
      </c>
    </row>
    <row r="5136" spans="1:4" x14ac:dyDescent="0.25">
      <c r="A5136" t="str">
        <f ca="1"/>
        <v>Paycheck</v>
      </c>
      <c r="B5136" s="8">
        <f ca="1"/>
        <v>46556</v>
      </c>
      <c r="C5136" s="107">
        <f ca="1"/>
        <v>-6167.82</v>
      </c>
      <c r="D5136" t="str">
        <f ca="1"/>
        <v>Acct  7 - Visa Go</v>
      </c>
    </row>
    <row r="5137" spans="1:4" x14ac:dyDescent="0.25">
      <c r="A5137" t="str">
        <f ca="1"/>
        <v>Ameritas</v>
      </c>
      <c r="B5137" s="8">
        <f ca="1"/>
        <v>46556</v>
      </c>
      <c r="C5137" s="107">
        <f ca="1"/>
        <v>-6167.82</v>
      </c>
      <c r="D5137" t="str">
        <f ca="1"/>
        <v>Acct  7 - Visa Go</v>
      </c>
    </row>
    <row r="5138" spans="1:4" x14ac:dyDescent="0.25">
      <c r="A5138" t="str">
        <f ca="1"/>
        <v>Groceries</v>
      </c>
      <c r="B5138" s="8">
        <f ca="1"/>
        <v>46557</v>
      </c>
      <c r="C5138" s="107">
        <f ca="1"/>
        <v>-6167.82</v>
      </c>
      <c r="D5138" t="str">
        <f ca="1"/>
        <v>Acct  7 - Visa Go</v>
      </c>
    </row>
    <row r="5139" spans="1:4" x14ac:dyDescent="0.25">
      <c r="A5139" t="str">
        <f ca="1"/>
        <v>Food &amp; Drinks</v>
      </c>
      <c r="B5139" s="8">
        <f ca="1"/>
        <v>46557</v>
      </c>
      <c r="C5139" s="107">
        <f ca="1"/>
        <v>-6167.82</v>
      </c>
      <c r="D5139" t="str">
        <f ca="1"/>
        <v>Acct  7 - Visa Go</v>
      </c>
    </row>
    <row r="5140" spans="1:4" x14ac:dyDescent="0.25">
      <c r="A5140" t="str">
        <f ca="1"/>
        <v>Netflix</v>
      </c>
      <c r="B5140" s="8">
        <f ca="1"/>
        <v>46558</v>
      </c>
      <c r="C5140" s="107">
        <f ca="1"/>
        <v>-6167.82</v>
      </c>
      <c r="D5140" t="str">
        <f ca="1"/>
        <v>Acct  7 - Visa Go</v>
      </c>
    </row>
    <row r="5141" spans="1:4" x14ac:dyDescent="0.25">
      <c r="A5141" t="str">
        <f ca="1"/>
        <v>Renters</v>
      </c>
      <c r="B5141" s="8">
        <f ca="1"/>
        <v>46559</v>
      </c>
      <c r="C5141" s="107">
        <f ca="1"/>
        <v>-6167.82</v>
      </c>
      <c r="D5141" t="str">
        <f ca="1"/>
        <v>Acct  7 - Visa Go</v>
      </c>
    </row>
    <row r="5142" spans="1:4" x14ac:dyDescent="0.25">
      <c r="A5142" t="str">
        <f ca="1"/>
        <v>Sniffies</v>
      </c>
      <c r="B5142" s="8">
        <f ca="1"/>
        <v>46559</v>
      </c>
      <c r="C5142" s="107">
        <f ca="1"/>
        <v>-6167.82</v>
      </c>
      <c r="D5142" t="str">
        <f ca="1"/>
        <v>Acct  7 - Visa Go</v>
      </c>
    </row>
    <row r="5143" spans="1:4" x14ac:dyDescent="0.25">
      <c r="A5143" t="str">
        <f ca="1"/>
        <v>Cese Transfer</v>
      </c>
      <c r="B5143" s="8">
        <f ca="1"/>
        <v>46563</v>
      </c>
      <c r="C5143" s="107">
        <f ca="1"/>
        <v>-6167.82</v>
      </c>
      <c r="D5143" t="str">
        <f ca="1"/>
        <v>Acct  7 - Visa Go</v>
      </c>
    </row>
    <row r="5144" spans="1:4" x14ac:dyDescent="0.25">
      <c r="A5144" t="str">
        <f ca="1"/>
        <v>Internet</v>
      </c>
      <c r="B5144" s="8">
        <f ca="1"/>
        <v>46564</v>
      </c>
      <c r="C5144" s="107">
        <f ca="1"/>
        <v>-6167.82</v>
      </c>
      <c r="D5144" t="str">
        <f ca="1"/>
        <v>Acct  7 - Visa Go</v>
      </c>
    </row>
    <row r="5145" spans="1:4" x14ac:dyDescent="0.25">
      <c r="A5145" t="str">
        <f ca="1"/>
        <v>Windsurf</v>
      </c>
      <c r="B5145" s="8">
        <f ca="1"/>
        <v>46564</v>
      </c>
      <c r="C5145" s="107">
        <f ca="1"/>
        <v>-6167.82</v>
      </c>
      <c r="D5145" t="str">
        <f ca="1"/>
        <v>Acct  7 - Visa Go</v>
      </c>
    </row>
    <row r="5146" spans="1:4" x14ac:dyDescent="0.25">
      <c r="A5146" t="str">
        <f ca="1"/>
        <v>Tidal</v>
      </c>
      <c r="B5146" s="8">
        <f ca="1"/>
        <v>46565</v>
      </c>
      <c r="C5146" s="107">
        <f ca="1"/>
        <v>-6167.82</v>
      </c>
      <c r="D5146" t="str">
        <f ca="1"/>
        <v>Acct  7 - Visa Go</v>
      </c>
    </row>
    <row r="5147" spans="1:4" x14ac:dyDescent="0.25">
      <c r="A5147" t="str">
        <f ca="1"/>
        <v>Costco Citi</v>
      </c>
      <c r="B5147" s="8">
        <f ca="1"/>
        <v>46566</v>
      </c>
      <c r="C5147" s="107">
        <f ca="1"/>
        <v>-6167.82</v>
      </c>
      <c r="D5147" t="str">
        <f ca="1"/>
        <v>Acct  7 - Visa Go</v>
      </c>
    </row>
    <row r="5148" spans="1:4" x14ac:dyDescent="0.25">
      <c r="A5148" t="str">
        <f ca="1"/>
        <v>Kulo Transfer</v>
      </c>
      <c r="B5148" s="8">
        <f ca="1"/>
        <v>46566</v>
      </c>
      <c r="C5148" s="107">
        <f ca="1"/>
        <v>-6167.82</v>
      </c>
      <c r="D5148" t="str">
        <f ca="1"/>
        <v>Acct  7 - Visa Go</v>
      </c>
    </row>
    <row r="5149" spans="1:4" x14ac:dyDescent="0.25">
      <c r="A5149" t="str">
        <f ca="1"/>
        <v>Kulo SDGE</v>
      </c>
      <c r="B5149" s="8">
        <f ca="1"/>
        <v>46566</v>
      </c>
      <c r="C5149" s="107">
        <f ca="1"/>
        <v>-6167.82</v>
      </c>
      <c r="D5149" t="str">
        <f ca="1"/>
        <v>Acct  7 - Visa Go</v>
      </c>
    </row>
    <row r="5150" spans="1:4" x14ac:dyDescent="0.25">
      <c r="A5150" t="str">
        <f ca="1"/>
        <v>SDGE</v>
      </c>
      <c r="B5150" s="8">
        <f ca="1"/>
        <v>46566</v>
      </c>
      <c r="C5150" s="107">
        <f ca="1"/>
        <v>-6167.82</v>
      </c>
      <c r="D5150" t="str">
        <f ca="1"/>
        <v>Acct  7 - Visa Go</v>
      </c>
    </row>
    <row r="5151" spans="1:4" x14ac:dyDescent="0.25">
      <c r="A5151" t="str">
        <f ca="1"/>
        <v>Prime Ad-Free</v>
      </c>
      <c r="B5151" s="8">
        <f ca="1"/>
        <v>46566</v>
      </c>
      <c r="C5151" s="107">
        <f ca="1"/>
        <v>-6167.82</v>
      </c>
      <c r="D5151" t="str">
        <f ca="1"/>
        <v>Acct  7 - Visa Go</v>
      </c>
    </row>
    <row r="5152" spans="1:4" x14ac:dyDescent="0.25">
      <c r="A5152" t="str">
        <f ca="1"/>
        <v>Disability</v>
      </c>
      <c r="B5152" s="8">
        <f ca="1"/>
        <v>46569</v>
      </c>
      <c r="C5152" s="107">
        <f ca="1"/>
        <v>-6167.82</v>
      </c>
      <c r="D5152" t="str">
        <f ca="1"/>
        <v>Acct  7 - Visa Go</v>
      </c>
    </row>
    <row r="5153" spans="1:4" x14ac:dyDescent="0.25">
      <c r="A5153" t="str">
        <f ca="1"/>
        <v>Kulo Rent</v>
      </c>
      <c r="B5153" s="8">
        <f ca="1"/>
        <v>46569</v>
      </c>
      <c r="C5153" s="107">
        <f ca="1"/>
        <v>-6167.82</v>
      </c>
      <c r="D5153" t="str">
        <f ca="1"/>
        <v>Acct  7 - Visa Go</v>
      </c>
    </row>
    <row r="5154" spans="1:4" x14ac:dyDescent="0.25">
      <c r="A5154" t="str">
        <f ca="1"/>
        <v>Rent</v>
      </c>
      <c r="B5154" s="8">
        <f ca="1"/>
        <v>46569</v>
      </c>
      <c r="C5154" s="107">
        <f ca="1"/>
        <v>-6167.82</v>
      </c>
      <c r="D5154" t="str">
        <f ca="1"/>
        <v>Acct  7 - Visa Go</v>
      </c>
    </row>
    <row r="5155" spans="1:4" x14ac:dyDescent="0.25">
      <c r="A5155" t="str">
        <f ca="1"/>
        <v>Paycheck</v>
      </c>
      <c r="B5155" s="8">
        <f ca="1"/>
        <v>46570</v>
      </c>
      <c r="C5155" s="107">
        <f ca="1"/>
        <v>-6167.82</v>
      </c>
      <c r="D5155" t="str">
        <f ca="1"/>
        <v>Acct  7 - Visa Go</v>
      </c>
    </row>
    <row r="5156" spans="1:4" x14ac:dyDescent="0.25">
      <c r="A5156" t="str">
        <f ca="1"/>
        <v>Ameritas</v>
      </c>
      <c r="B5156" s="8">
        <f ca="1"/>
        <v>46570</v>
      </c>
      <c r="C5156" s="107">
        <f ca="1"/>
        <v>-6167.82</v>
      </c>
      <c r="D5156" t="str">
        <f ca="1"/>
        <v>Acct  7 - Visa Go</v>
      </c>
    </row>
    <row r="5157" spans="1:4" x14ac:dyDescent="0.25">
      <c r="A5157" t="str">
        <f ca="1"/>
        <v>Visa Platinum</v>
      </c>
      <c r="B5157" s="8">
        <f ca="1"/>
        <v>46571</v>
      </c>
      <c r="C5157" s="107">
        <f ca="1"/>
        <v>-6167.82</v>
      </c>
      <c r="D5157" t="str">
        <f ca="1"/>
        <v>Acct  7 - Visa Go</v>
      </c>
    </row>
    <row r="5158" spans="1:4" x14ac:dyDescent="0.25">
      <c r="A5158" t="str">
        <f ca="1"/>
        <v>Groceries</v>
      </c>
      <c r="B5158" s="8">
        <f ca="1"/>
        <v>46571</v>
      </c>
      <c r="C5158" s="107">
        <f ca="1"/>
        <v>-6167.82</v>
      </c>
      <c r="D5158" t="str">
        <f ca="1"/>
        <v>Acct  7 - Visa Go</v>
      </c>
    </row>
    <row r="5159" spans="1:4" x14ac:dyDescent="0.25">
      <c r="A5159" t="str">
        <f ca="1"/>
        <v>Food &amp; Drinks</v>
      </c>
      <c r="B5159" s="8">
        <f ca="1"/>
        <v>46571</v>
      </c>
      <c r="C5159" s="107">
        <f ca="1"/>
        <v>-6167.82</v>
      </c>
      <c r="D5159" t="str">
        <f ca="1"/>
        <v>Acct  7 - Visa Go</v>
      </c>
    </row>
    <row r="5160" spans="1:4" x14ac:dyDescent="0.25">
      <c r="A5160" t="str">
        <f ca="1"/>
        <v>Kulo Internet</v>
      </c>
      <c r="B5160" s="8">
        <f ca="1"/>
        <v>46573</v>
      </c>
      <c r="C5160" s="107">
        <f ca="1"/>
        <v>-6167.82</v>
      </c>
      <c r="D5160" t="str">
        <f ca="1"/>
        <v>Acct  7 - Visa Go</v>
      </c>
    </row>
    <row r="5161" spans="1:4" x14ac:dyDescent="0.25">
      <c r="A5161" t="str">
        <f ca="1"/>
        <v>Cese Phone</v>
      </c>
      <c r="B5161" s="8">
        <f ca="1"/>
        <v>46573</v>
      </c>
      <c r="C5161" s="107">
        <f ca="1"/>
        <v>-6167.82</v>
      </c>
      <c r="D5161" t="str">
        <f ca="1"/>
        <v>Acct  7 - Visa Go</v>
      </c>
    </row>
    <row r="5162" spans="1:4" x14ac:dyDescent="0.25">
      <c r="A5162" t="str">
        <f ca="1"/>
        <v>Phone</v>
      </c>
      <c r="B5162" s="8">
        <f ca="1"/>
        <v>46573</v>
      </c>
      <c r="C5162" s="107">
        <f ca="1"/>
        <v>-6167.82</v>
      </c>
      <c r="D5162" t="str">
        <f ca="1"/>
        <v>Acct  7 - Visa Go</v>
      </c>
    </row>
    <row r="5163" spans="1:4" x14ac:dyDescent="0.25">
      <c r="A5163" t="str">
        <f ca="1"/>
        <v>Sony</v>
      </c>
      <c r="B5163" s="8">
        <f ca="1"/>
        <v>46576</v>
      </c>
      <c r="C5163" s="107">
        <f ca="1"/>
        <v>-6167.82</v>
      </c>
      <c r="D5163" t="str">
        <f ca="1"/>
        <v>Acct  7 - Visa Go</v>
      </c>
    </row>
    <row r="5164" spans="1:4" x14ac:dyDescent="0.25">
      <c r="A5164" t="str">
        <f ca="1"/>
        <v>Phone Insurance</v>
      </c>
      <c r="B5164" s="8">
        <f ca="1"/>
        <v>46576</v>
      </c>
      <c r="C5164" s="107">
        <f ca="1"/>
        <v>-6167.82</v>
      </c>
      <c r="D5164" t="str">
        <f ca="1"/>
        <v>Acct  7 - Visa Go</v>
      </c>
    </row>
    <row r="5165" spans="1:4" x14ac:dyDescent="0.25">
      <c r="A5165" t="str">
        <f ca="1"/>
        <v>Amazon</v>
      </c>
      <c r="B5165" s="8">
        <f ca="1"/>
        <v>46577</v>
      </c>
      <c r="C5165" s="107">
        <f ca="1"/>
        <v>-6167.82</v>
      </c>
      <c r="D5165" t="str">
        <f ca="1"/>
        <v>Acct  7 - Visa Go</v>
      </c>
    </row>
    <row r="5166" spans="1:4" x14ac:dyDescent="0.25">
      <c r="A5166" t="str">
        <f ca="1"/>
        <v>Viso Go</v>
      </c>
      <c r="B5166" s="8">
        <f ca="1"/>
        <v>46579</v>
      </c>
      <c r="C5166" s="107">
        <f ca="1"/>
        <v>-6021.82</v>
      </c>
      <c r="D5166" t="str">
        <f ca="1"/>
        <v>Acct  7 - Visa Go</v>
      </c>
    </row>
    <row r="5167" spans="1:4" x14ac:dyDescent="0.25">
      <c r="A5167" t="str">
        <f ca="1"/>
        <v>Paycheck</v>
      </c>
      <c r="B5167" s="8">
        <f ca="1"/>
        <v>46584</v>
      </c>
      <c r="C5167" s="107">
        <f ca="1"/>
        <v>-6021.82</v>
      </c>
      <c r="D5167" t="str">
        <f ca="1"/>
        <v>Acct  7 - Visa Go</v>
      </c>
    </row>
    <row r="5168" spans="1:4" x14ac:dyDescent="0.25">
      <c r="A5168" t="str">
        <f ca="1"/>
        <v>Ameritas</v>
      </c>
      <c r="B5168" s="8">
        <f ca="1"/>
        <v>46584</v>
      </c>
      <c r="C5168" s="107">
        <f ca="1"/>
        <v>-6021.82</v>
      </c>
      <c r="D5168" t="str">
        <f ca="1"/>
        <v>Acct  7 - Visa Go</v>
      </c>
    </row>
    <row r="5169" spans="1:4" x14ac:dyDescent="0.25">
      <c r="A5169" t="str">
        <f ca="1"/>
        <v>Motorcycle</v>
      </c>
      <c r="B5169" s="8">
        <f ca="1"/>
        <v>46584</v>
      </c>
      <c r="C5169" s="107">
        <f ca="1"/>
        <v>-6021.82</v>
      </c>
      <c r="D5169" t="str">
        <f ca="1"/>
        <v>Acct  7 - Visa Go</v>
      </c>
    </row>
    <row r="5170" spans="1:4" x14ac:dyDescent="0.25">
      <c r="A5170" t="str">
        <f ca="1"/>
        <v>Groceries</v>
      </c>
      <c r="B5170" s="8">
        <f ca="1"/>
        <v>46585</v>
      </c>
      <c r="C5170" s="107">
        <f ca="1"/>
        <v>-6021.82</v>
      </c>
      <c r="D5170" t="str">
        <f ca="1"/>
        <v>Acct  7 - Visa Go</v>
      </c>
    </row>
    <row r="5171" spans="1:4" x14ac:dyDescent="0.25">
      <c r="A5171" t="str">
        <f ca="1"/>
        <v>Food &amp; Drinks</v>
      </c>
      <c r="B5171" s="8">
        <f ca="1"/>
        <v>46585</v>
      </c>
      <c r="C5171" s="107">
        <f ca="1"/>
        <v>-6021.82</v>
      </c>
      <c r="D5171" t="str">
        <f ca="1"/>
        <v>Acct  7 - Visa Go</v>
      </c>
    </row>
    <row r="5172" spans="1:4" x14ac:dyDescent="0.25">
      <c r="A5172" t="str">
        <f ca="1"/>
        <v>Netflix</v>
      </c>
      <c r="B5172" s="8">
        <f ca="1"/>
        <v>46588</v>
      </c>
      <c r="C5172" s="107">
        <f ca="1"/>
        <v>-6021.82</v>
      </c>
      <c r="D5172" t="str">
        <f ca="1"/>
        <v>Acct  7 - Visa Go</v>
      </c>
    </row>
    <row r="5173" spans="1:4" x14ac:dyDescent="0.25">
      <c r="A5173" t="str">
        <f ca="1"/>
        <v>Renters</v>
      </c>
      <c r="B5173" s="8">
        <f ca="1"/>
        <v>46589</v>
      </c>
      <c r="C5173" s="107">
        <f ca="1"/>
        <v>-6021.82</v>
      </c>
      <c r="D5173" t="str">
        <f ca="1"/>
        <v>Acct  7 - Visa Go</v>
      </c>
    </row>
    <row r="5174" spans="1:4" x14ac:dyDescent="0.25">
      <c r="A5174" t="str">
        <f ca="1"/>
        <v>Cese Transfer</v>
      </c>
      <c r="B5174" s="8">
        <f ca="1"/>
        <v>46593</v>
      </c>
      <c r="C5174" s="107">
        <f ca="1"/>
        <v>-6021.82</v>
      </c>
      <c r="D5174" t="str">
        <f ca="1"/>
        <v>Acct  7 - Visa Go</v>
      </c>
    </row>
    <row r="5175" spans="1:4" x14ac:dyDescent="0.25">
      <c r="A5175" t="str">
        <f ca="1"/>
        <v>Internet</v>
      </c>
      <c r="B5175" s="8">
        <f ca="1"/>
        <v>46594</v>
      </c>
      <c r="C5175" s="107">
        <f ca="1"/>
        <v>-6021.82</v>
      </c>
      <c r="D5175" t="str">
        <f ca="1"/>
        <v>Acct  7 - Visa Go</v>
      </c>
    </row>
    <row r="5176" spans="1:4" x14ac:dyDescent="0.25">
      <c r="A5176" t="str">
        <f ca="1"/>
        <v>Windsurf</v>
      </c>
      <c r="B5176" s="8">
        <f ca="1"/>
        <v>46594</v>
      </c>
      <c r="C5176" s="107">
        <f ca="1"/>
        <v>-6021.82</v>
      </c>
      <c r="D5176" t="str">
        <f ca="1"/>
        <v>Acct  7 - Visa Go</v>
      </c>
    </row>
    <row r="5177" spans="1:4" x14ac:dyDescent="0.25">
      <c r="A5177" t="str">
        <f ca="1"/>
        <v>Tidal</v>
      </c>
      <c r="B5177" s="8">
        <f ca="1"/>
        <v>46595</v>
      </c>
      <c r="C5177" s="107">
        <f ca="1"/>
        <v>-6021.82</v>
      </c>
      <c r="D5177" t="str">
        <f ca="1"/>
        <v>Acct  7 - Visa Go</v>
      </c>
    </row>
    <row r="5178" spans="1:4" x14ac:dyDescent="0.25">
      <c r="A5178" t="str">
        <f ca="1"/>
        <v>Costco Citi</v>
      </c>
      <c r="B5178" s="8">
        <f ca="1"/>
        <v>46596</v>
      </c>
      <c r="C5178" s="107">
        <f ca="1"/>
        <v>-6021.82</v>
      </c>
      <c r="D5178" t="str">
        <f ca="1"/>
        <v>Acct  7 - Visa Go</v>
      </c>
    </row>
    <row r="5179" spans="1:4" x14ac:dyDescent="0.25">
      <c r="A5179" t="str">
        <f ca="1"/>
        <v>Kulo Transfer</v>
      </c>
      <c r="B5179" s="8">
        <f ca="1"/>
        <v>46596</v>
      </c>
      <c r="C5179" s="107">
        <f ca="1"/>
        <v>-6021.82</v>
      </c>
      <c r="D5179" t="str">
        <f ca="1"/>
        <v>Acct  7 - Visa Go</v>
      </c>
    </row>
    <row r="5180" spans="1:4" x14ac:dyDescent="0.25">
      <c r="A5180" t="str">
        <f ca="1"/>
        <v>Kulo SDGE</v>
      </c>
      <c r="B5180" s="8">
        <f ca="1"/>
        <v>46596</v>
      </c>
      <c r="C5180" s="107">
        <f ca="1"/>
        <v>-6021.82</v>
      </c>
      <c r="D5180" t="str">
        <f ca="1"/>
        <v>Acct  7 - Visa Go</v>
      </c>
    </row>
    <row r="5181" spans="1:4" x14ac:dyDescent="0.25">
      <c r="A5181" t="str">
        <f ca="1"/>
        <v>SDGE</v>
      </c>
      <c r="B5181" s="8">
        <f ca="1"/>
        <v>46596</v>
      </c>
      <c r="C5181" s="107">
        <f ca="1"/>
        <v>-6021.82</v>
      </c>
      <c r="D5181" t="str">
        <f ca="1"/>
        <v>Acct  7 - Visa Go</v>
      </c>
    </row>
    <row r="5182" spans="1:4" x14ac:dyDescent="0.25">
      <c r="A5182" t="str">
        <f ca="1"/>
        <v>Prime Ad-Free</v>
      </c>
      <c r="B5182" s="8">
        <f ca="1"/>
        <v>46596</v>
      </c>
      <c r="C5182" s="107">
        <f ca="1"/>
        <v>-6021.82</v>
      </c>
      <c r="D5182" t="str">
        <f ca="1"/>
        <v>Acct  7 - Visa Go</v>
      </c>
    </row>
    <row r="5183" spans="1:4" x14ac:dyDescent="0.25">
      <c r="A5183" t="str">
        <f ca="1"/>
        <v>Paycheck</v>
      </c>
      <c r="B5183" s="8">
        <f ca="1"/>
        <v>46598</v>
      </c>
      <c r="C5183" s="107">
        <f ca="1"/>
        <v>-6021.82</v>
      </c>
      <c r="D5183" t="str">
        <f ca="1"/>
        <v>Acct  7 - Visa Go</v>
      </c>
    </row>
    <row r="5184" spans="1:4" x14ac:dyDescent="0.25">
      <c r="A5184" t="str">
        <f ca="1"/>
        <v>Ameritas</v>
      </c>
      <c r="B5184" s="8">
        <f ca="1"/>
        <v>46598</v>
      </c>
      <c r="C5184" s="107">
        <f ca="1"/>
        <v>-6021.82</v>
      </c>
      <c r="D5184" t="str">
        <f ca="1"/>
        <v>Acct  7 - Visa Go</v>
      </c>
    </row>
    <row r="5185" spans="1:4" x14ac:dyDescent="0.25">
      <c r="A5185" t="str">
        <f ca="1"/>
        <v>Groceries</v>
      </c>
      <c r="B5185" s="8">
        <f ca="1"/>
        <v>46599</v>
      </c>
      <c r="C5185" s="107">
        <f ca="1"/>
        <v>-6021.82</v>
      </c>
      <c r="D5185" t="str">
        <f ca="1"/>
        <v>Acct  7 - Visa Go</v>
      </c>
    </row>
    <row r="5186" spans="1:4" x14ac:dyDescent="0.25">
      <c r="A5186" t="str">
        <f ca="1"/>
        <v>Food &amp; Drinks</v>
      </c>
      <c r="B5186" s="8">
        <f ca="1"/>
        <v>46599</v>
      </c>
      <c r="C5186" s="107">
        <f ca="1"/>
        <v>-6021.82</v>
      </c>
      <c r="D5186" t="str">
        <f ca="1"/>
        <v>Acct  7 - Visa Go</v>
      </c>
    </row>
    <row r="5187" spans="1:4" x14ac:dyDescent="0.25">
      <c r="A5187" t="str">
        <f ca="1"/>
        <v>Disability</v>
      </c>
      <c r="B5187" s="8">
        <f ca="1"/>
        <v>46600</v>
      </c>
      <c r="C5187" s="107">
        <f ca="1"/>
        <v>-6021.82</v>
      </c>
      <c r="D5187" t="str">
        <f ca="1"/>
        <v>Acct  7 - Visa Go</v>
      </c>
    </row>
    <row r="5188" spans="1:4" x14ac:dyDescent="0.25">
      <c r="A5188" t="str">
        <f ca="1"/>
        <v>Kulo Rent</v>
      </c>
      <c r="B5188" s="8">
        <f ca="1"/>
        <v>46600</v>
      </c>
      <c r="C5188" s="107">
        <f ca="1"/>
        <v>-6021.82</v>
      </c>
      <c r="D5188" t="str">
        <f ca="1"/>
        <v>Acct  7 - Visa Go</v>
      </c>
    </row>
    <row r="5189" spans="1:4" x14ac:dyDescent="0.25">
      <c r="A5189" t="str">
        <f ca="1"/>
        <v>Rent</v>
      </c>
      <c r="B5189" s="8">
        <f ca="1"/>
        <v>46600</v>
      </c>
      <c r="C5189" s="107">
        <f ca="1"/>
        <v>-6021.82</v>
      </c>
      <c r="D5189" t="str">
        <f ca="1"/>
        <v>Acct  7 - Visa Go</v>
      </c>
    </row>
    <row r="5190" spans="1:4" x14ac:dyDescent="0.25">
      <c r="A5190" t="str">
        <f ca="1"/>
        <v>Visa Platinum</v>
      </c>
      <c r="B5190" s="8">
        <f ca="1"/>
        <v>46602</v>
      </c>
      <c r="C5190" s="107">
        <f ca="1"/>
        <v>-6021.82</v>
      </c>
      <c r="D5190" t="str">
        <f ca="1"/>
        <v>Acct  7 - Visa Go</v>
      </c>
    </row>
    <row r="5191" spans="1:4" x14ac:dyDescent="0.25">
      <c r="A5191" t="str">
        <f ca="1"/>
        <v>Kulo Internet</v>
      </c>
      <c r="B5191" s="8">
        <f ca="1"/>
        <v>46604</v>
      </c>
      <c r="C5191" s="107">
        <f ca="1"/>
        <v>-6021.82</v>
      </c>
      <c r="D5191" t="str">
        <f ca="1"/>
        <v>Acct  7 - Visa Go</v>
      </c>
    </row>
    <row r="5192" spans="1:4" x14ac:dyDescent="0.25">
      <c r="A5192" t="str">
        <f ca="1"/>
        <v>Cese Phone</v>
      </c>
      <c r="B5192" s="8">
        <f ca="1"/>
        <v>46604</v>
      </c>
      <c r="C5192" s="107">
        <f ca="1"/>
        <v>-6021.82</v>
      </c>
      <c r="D5192" t="str">
        <f ca="1"/>
        <v>Acct  7 - Visa Go</v>
      </c>
    </row>
    <row r="5193" spans="1:4" x14ac:dyDescent="0.25">
      <c r="A5193" t="str">
        <f ca="1"/>
        <v>Phone</v>
      </c>
      <c r="B5193" s="8">
        <f ca="1"/>
        <v>46604</v>
      </c>
      <c r="C5193" s="107">
        <f ca="1"/>
        <v>-6021.82</v>
      </c>
      <c r="D5193" t="str">
        <f ca="1"/>
        <v>Acct  7 - Visa Go</v>
      </c>
    </row>
    <row r="5194" spans="1:4" x14ac:dyDescent="0.25">
      <c r="A5194" t="str">
        <f ca="1"/>
        <v>Sony</v>
      </c>
      <c r="B5194" s="8">
        <f ca="1"/>
        <v>46607</v>
      </c>
      <c r="C5194" s="107">
        <f ca="1"/>
        <v>-6021.82</v>
      </c>
      <c r="D5194" t="str">
        <f ca="1"/>
        <v>Acct  7 - Visa Go</v>
      </c>
    </row>
    <row r="5195" spans="1:4" x14ac:dyDescent="0.25">
      <c r="A5195" t="str">
        <f ca="1"/>
        <v>Phone Insurance</v>
      </c>
      <c r="B5195" s="8">
        <f ca="1"/>
        <v>46607</v>
      </c>
      <c r="C5195" s="107">
        <f ca="1"/>
        <v>-6021.82</v>
      </c>
      <c r="D5195" t="str">
        <f ca="1"/>
        <v>Acct  7 - Visa Go</v>
      </c>
    </row>
    <row r="5196" spans="1:4" x14ac:dyDescent="0.25">
      <c r="A5196" t="str">
        <f ca="1"/>
        <v>Amazon</v>
      </c>
      <c r="B5196" s="8">
        <f ca="1"/>
        <v>46608</v>
      </c>
      <c r="C5196" s="107">
        <f ca="1"/>
        <v>-6021.82</v>
      </c>
      <c r="D5196" t="str">
        <f ca="1"/>
        <v>Acct  7 - Visa Go</v>
      </c>
    </row>
    <row r="5197" spans="1:4" x14ac:dyDescent="0.25">
      <c r="A5197" t="str">
        <f ca="1"/>
        <v>Viso Go</v>
      </c>
      <c r="B5197" s="8">
        <f ca="1"/>
        <v>46610</v>
      </c>
      <c r="C5197" s="107">
        <f ca="1"/>
        <v>-5875.82</v>
      </c>
      <c r="D5197" t="str">
        <f ca="1"/>
        <v>Acct  7 - Visa Go</v>
      </c>
    </row>
    <row r="5198" spans="1:4" x14ac:dyDescent="0.25">
      <c r="A5198" t="str">
        <f ca="1"/>
        <v>Paycheck</v>
      </c>
      <c r="B5198" s="8">
        <f ca="1"/>
        <v>46612</v>
      </c>
      <c r="C5198" s="107">
        <f ca="1"/>
        <v>-5875.82</v>
      </c>
      <c r="D5198" t="str">
        <f ca="1"/>
        <v>Acct  7 - Visa Go</v>
      </c>
    </row>
    <row r="5199" spans="1:4" x14ac:dyDescent="0.25">
      <c r="A5199" t="str">
        <f ca="1"/>
        <v>Ameritas</v>
      </c>
      <c r="B5199" s="8">
        <f ca="1"/>
        <v>46612</v>
      </c>
      <c r="C5199" s="107">
        <f ca="1"/>
        <v>-5875.82</v>
      </c>
      <c r="D5199" t="str">
        <f ca="1"/>
        <v>Acct  7 - Visa Go</v>
      </c>
    </row>
    <row r="5200" spans="1:4" x14ac:dyDescent="0.25">
      <c r="A5200" t="str">
        <f ca="1"/>
        <v>Groceries</v>
      </c>
      <c r="B5200" s="8">
        <f ca="1"/>
        <v>46613</v>
      </c>
      <c r="C5200" s="107">
        <f ca="1"/>
        <v>-5875.82</v>
      </c>
      <c r="D5200" t="str">
        <f ca="1"/>
        <v>Acct  7 - Visa Go</v>
      </c>
    </row>
    <row r="5201" spans="1:4" x14ac:dyDescent="0.25">
      <c r="A5201" t="str">
        <f ca="1"/>
        <v>Food &amp; Drinks</v>
      </c>
      <c r="B5201" s="8">
        <f ca="1"/>
        <v>46613</v>
      </c>
      <c r="C5201" s="107">
        <f ca="1"/>
        <v>-5875.82</v>
      </c>
      <c r="D5201" t="str">
        <f ca="1"/>
        <v>Acct  7 - Visa Go</v>
      </c>
    </row>
    <row r="5202" spans="1:4" x14ac:dyDescent="0.25">
      <c r="A5202" t="str">
        <f ca="1"/>
        <v>Motorcycle</v>
      </c>
      <c r="B5202" s="8">
        <f ca="1"/>
        <v>46615</v>
      </c>
      <c r="C5202" s="107">
        <f ca="1"/>
        <v>-5875.82</v>
      </c>
      <c r="D5202" t="str">
        <f ca="1"/>
        <v>Acct  7 - Visa Go</v>
      </c>
    </row>
    <row r="5203" spans="1:4" x14ac:dyDescent="0.25">
      <c r="A5203" t="str">
        <f ca="1"/>
        <v>Netflix</v>
      </c>
      <c r="B5203" s="8">
        <f ca="1"/>
        <v>46619</v>
      </c>
      <c r="C5203" s="107">
        <f ca="1"/>
        <v>-5875.82</v>
      </c>
      <c r="D5203" t="str">
        <f ca="1"/>
        <v>Acct  7 - Visa Go</v>
      </c>
    </row>
    <row r="5204" spans="1:4" x14ac:dyDescent="0.25">
      <c r="A5204" t="str">
        <f ca="1"/>
        <v>Renters</v>
      </c>
      <c r="B5204" s="8">
        <f ca="1"/>
        <v>46620</v>
      </c>
      <c r="C5204" s="107">
        <f ca="1"/>
        <v>-5875.82</v>
      </c>
      <c r="D5204" t="str">
        <f ca="1"/>
        <v>Acct  7 - Visa Go</v>
      </c>
    </row>
    <row r="5205" spans="1:4" x14ac:dyDescent="0.25">
      <c r="A5205" t="str">
        <f ca="1"/>
        <v>Cese Transfer</v>
      </c>
      <c r="B5205" s="8">
        <f ca="1"/>
        <v>46624</v>
      </c>
      <c r="C5205" s="107">
        <f ca="1"/>
        <v>-5875.82</v>
      </c>
      <c r="D5205" t="str">
        <f ca="1"/>
        <v>Acct  7 - Visa Go</v>
      </c>
    </row>
    <row r="5206" spans="1:4" x14ac:dyDescent="0.25">
      <c r="A5206" t="str">
        <f ca="1"/>
        <v>Internet</v>
      </c>
      <c r="B5206" s="8">
        <f ca="1"/>
        <v>46625</v>
      </c>
      <c r="C5206" s="107">
        <f ca="1"/>
        <v>-5875.82</v>
      </c>
      <c r="D5206" t="str">
        <f ca="1"/>
        <v>Acct  7 - Visa Go</v>
      </c>
    </row>
    <row r="5207" spans="1:4" x14ac:dyDescent="0.25">
      <c r="A5207" t="str">
        <f ca="1"/>
        <v>Windsurf</v>
      </c>
      <c r="B5207" s="8">
        <f ca="1"/>
        <v>46625</v>
      </c>
      <c r="C5207" s="107">
        <f ca="1"/>
        <v>-5875.82</v>
      </c>
      <c r="D5207" t="str">
        <f ca="1"/>
        <v>Acct  7 - Visa Go</v>
      </c>
    </row>
    <row r="5208" spans="1:4" x14ac:dyDescent="0.25">
      <c r="A5208" t="str">
        <f ca="1"/>
        <v>Paycheck</v>
      </c>
      <c r="B5208" s="8">
        <f ca="1"/>
        <v>46626</v>
      </c>
      <c r="C5208" s="107">
        <f ca="1"/>
        <v>-5875.82</v>
      </c>
      <c r="D5208" t="str">
        <f ca="1"/>
        <v>Acct  7 - Visa Go</v>
      </c>
    </row>
    <row r="5209" spans="1:4" x14ac:dyDescent="0.25">
      <c r="A5209" t="str">
        <f ca="1"/>
        <v>Ameritas</v>
      </c>
      <c r="B5209" s="8">
        <f ca="1"/>
        <v>46626</v>
      </c>
      <c r="C5209" s="107">
        <f ca="1"/>
        <v>-5875.82</v>
      </c>
      <c r="D5209" t="str">
        <f ca="1"/>
        <v>Acct  7 - Visa Go</v>
      </c>
    </row>
    <row r="5210" spans="1:4" x14ac:dyDescent="0.25">
      <c r="A5210" t="str">
        <f ca="1"/>
        <v>Tidal</v>
      </c>
      <c r="B5210" s="8">
        <f ca="1"/>
        <v>46626</v>
      </c>
      <c r="C5210" s="107">
        <f ca="1"/>
        <v>-5875.82</v>
      </c>
      <c r="D5210" t="str">
        <f ca="1"/>
        <v>Acct  7 - Visa Go</v>
      </c>
    </row>
    <row r="5211" spans="1:4" x14ac:dyDescent="0.25">
      <c r="A5211" t="str">
        <f ca="1"/>
        <v>Costco Citi</v>
      </c>
      <c r="B5211" s="8">
        <f ca="1"/>
        <v>46627</v>
      </c>
      <c r="C5211" s="107">
        <f ca="1"/>
        <v>-5875.82</v>
      </c>
      <c r="D5211" t="str">
        <f ca="1"/>
        <v>Acct  7 - Visa Go</v>
      </c>
    </row>
    <row r="5212" spans="1:4" x14ac:dyDescent="0.25">
      <c r="A5212" t="str">
        <f ca="1"/>
        <v>Kulo Transfer</v>
      </c>
      <c r="B5212" s="8">
        <f ca="1"/>
        <v>46627</v>
      </c>
      <c r="C5212" s="107">
        <f ca="1"/>
        <v>-5875.82</v>
      </c>
      <c r="D5212" t="str">
        <f ca="1"/>
        <v>Acct  7 - Visa Go</v>
      </c>
    </row>
    <row r="5213" spans="1:4" x14ac:dyDescent="0.25">
      <c r="A5213" t="str">
        <f ca="1"/>
        <v>Kulo SDGE</v>
      </c>
      <c r="B5213" s="8">
        <f ca="1"/>
        <v>46627</v>
      </c>
      <c r="C5213" s="107">
        <f ca="1"/>
        <v>-5875.82</v>
      </c>
      <c r="D5213" t="str">
        <f ca="1"/>
        <v>Acct  7 - Visa Go</v>
      </c>
    </row>
    <row r="5214" spans="1:4" x14ac:dyDescent="0.25">
      <c r="A5214" t="str">
        <f ca="1"/>
        <v>Groceries</v>
      </c>
      <c r="B5214" s="8">
        <f ca="1"/>
        <v>46627</v>
      </c>
      <c r="C5214" s="107">
        <f ca="1"/>
        <v>-5875.82</v>
      </c>
      <c r="D5214" t="str">
        <f ca="1"/>
        <v>Acct  7 - Visa Go</v>
      </c>
    </row>
    <row r="5215" spans="1:4" x14ac:dyDescent="0.25">
      <c r="A5215" t="str">
        <f ca="1"/>
        <v>Food &amp; Drinks</v>
      </c>
      <c r="B5215" s="8">
        <f ca="1"/>
        <v>46627</v>
      </c>
      <c r="C5215" s="107">
        <f ca="1"/>
        <v>-5875.82</v>
      </c>
      <c r="D5215" t="str">
        <f ca="1"/>
        <v>Acct  7 - Visa Go</v>
      </c>
    </row>
    <row r="5216" spans="1:4" x14ac:dyDescent="0.25">
      <c r="A5216" t="str">
        <f ca="1"/>
        <v>SDGE</v>
      </c>
      <c r="B5216" s="8">
        <f ca="1"/>
        <v>46627</v>
      </c>
      <c r="C5216" s="107">
        <f ca="1"/>
        <v>-5875.82</v>
      </c>
      <c r="D5216" t="str">
        <f ca="1"/>
        <v>Acct  7 - Visa Go</v>
      </c>
    </row>
    <row r="5217" spans="1:4" x14ac:dyDescent="0.25">
      <c r="A5217" t="str">
        <f ca="1"/>
        <v>Prime Ad-Free</v>
      </c>
      <c r="B5217" s="8">
        <f ca="1"/>
        <v>46627</v>
      </c>
      <c r="C5217" s="107">
        <f ca="1"/>
        <v>-5875.82</v>
      </c>
      <c r="D5217" t="str">
        <f ca="1"/>
        <v>Acct  7 - Visa Go</v>
      </c>
    </row>
    <row r="5218" spans="1:4" x14ac:dyDescent="0.25">
      <c r="A5218" t="str">
        <f ca="1"/>
        <v>Disability</v>
      </c>
      <c r="B5218" s="8">
        <f ca="1"/>
        <v>46631</v>
      </c>
      <c r="C5218" s="107">
        <f ca="1"/>
        <v>-5875.82</v>
      </c>
      <c r="D5218" t="str">
        <f ca="1"/>
        <v>Acct  7 - Visa Go</v>
      </c>
    </row>
    <row r="5219" spans="1:4" x14ac:dyDescent="0.25">
      <c r="A5219" t="str">
        <f ca="1"/>
        <v>Kulo Rent</v>
      </c>
      <c r="B5219" s="8">
        <f ca="1"/>
        <v>46631</v>
      </c>
      <c r="C5219" s="107">
        <f ca="1"/>
        <v>-5875.82</v>
      </c>
      <c r="D5219" t="str">
        <f ca="1"/>
        <v>Acct  7 - Visa Go</v>
      </c>
    </row>
    <row r="5220" spans="1:4" x14ac:dyDescent="0.25">
      <c r="A5220" t="str">
        <f ca="1"/>
        <v>Rent</v>
      </c>
      <c r="B5220" s="8">
        <f ca="1"/>
        <v>46631</v>
      </c>
      <c r="C5220" s="107">
        <f ca="1"/>
        <v>-5875.82</v>
      </c>
      <c r="D5220" t="str">
        <f ca="1"/>
        <v>Acct  7 - Visa Go</v>
      </c>
    </row>
    <row r="5221" spans="1:4" x14ac:dyDescent="0.25">
      <c r="A5221" t="str">
        <f ca="1"/>
        <v>Visa Platinum</v>
      </c>
      <c r="B5221" s="8">
        <f ca="1"/>
        <v>46633</v>
      </c>
      <c r="C5221" s="107">
        <f ca="1"/>
        <v>-5875.82</v>
      </c>
      <c r="D5221" t="str">
        <f ca="1"/>
        <v>Acct  7 - Visa Go</v>
      </c>
    </row>
    <row r="5222" spans="1:4" x14ac:dyDescent="0.25">
      <c r="A5222" t="str">
        <f ca="1"/>
        <v>Kulo Internet</v>
      </c>
      <c r="B5222" s="8">
        <f ca="1"/>
        <v>46635</v>
      </c>
      <c r="C5222" s="107">
        <f ca="1"/>
        <v>-5875.82</v>
      </c>
      <c r="D5222" t="str">
        <f ca="1"/>
        <v>Acct  7 - Visa Go</v>
      </c>
    </row>
    <row r="5223" spans="1:4" x14ac:dyDescent="0.25">
      <c r="A5223" t="str">
        <f ca="1"/>
        <v>Cese Phone</v>
      </c>
      <c r="B5223" s="8">
        <f ca="1"/>
        <v>46635</v>
      </c>
      <c r="C5223" s="107">
        <f ca="1"/>
        <v>-5875.82</v>
      </c>
      <c r="D5223" t="str">
        <f ca="1"/>
        <v>Acct  7 - Visa Go</v>
      </c>
    </row>
    <row r="5224" spans="1:4" x14ac:dyDescent="0.25">
      <c r="A5224" t="str">
        <f ca="1"/>
        <v>Phone</v>
      </c>
      <c r="B5224" s="8">
        <f ca="1"/>
        <v>46635</v>
      </c>
      <c r="C5224" s="107">
        <f ca="1"/>
        <v>-5875.82</v>
      </c>
      <c r="D5224" t="str">
        <f ca="1"/>
        <v>Acct  7 - Visa Go</v>
      </c>
    </row>
    <row r="5225" spans="1:4" x14ac:dyDescent="0.25">
      <c r="A5225" t="str">
        <f ca="1"/>
        <v>Sony</v>
      </c>
      <c r="B5225" s="8">
        <f ca="1"/>
        <v>46638</v>
      </c>
      <c r="C5225" s="107">
        <f ca="1"/>
        <v>-5875.82</v>
      </c>
      <c r="D5225" t="str">
        <f ca="1"/>
        <v>Acct  7 - Visa Go</v>
      </c>
    </row>
    <row r="5226" spans="1:4" x14ac:dyDescent="0.25">
      <c r="A5226" t="str">
        <f ca="1"/>
        <v>Phone Insurance</v>
      </c>
      <c r="B5226" s="8">
        <f ca="1"/>
        <v>46638</v>
      </c>
      <c r="C5226" s="107">
        <f ca="1"/>
        <v>-5875.82</v>
      </c>
      <c r="D5226" t="str">
        <f ca="1"/>
        <v>Acct  7 - Visa Go</v>
      </c>
    </row>
    <row r="5227" spans="1:4" x14ac:dyDescent="0.25">
      <c r="A5227" t="str">
        <f ca="1"/>
        <v>Amazon</v>
      </c>
      <c r="B5227" s="8">
        <f ca="1"/>
        <v>46639</v>
      </c>
      <c r="C5227" s="107">
        <f ca="1"/>
        <v>-5875.82</v>
      </c>
      <c r="D5227" t="str">
        <f ca="1"/>
        <v>Acct  7 - Visa Go</v>
      </c>
    </row>
    <row r="5228" spans="1:4" x14ac:dyDescent="0.25">
      <c r="A5228" t="str">
        <f ca="1"/>
        <v>Paycheck</v>
      </c>
      <c r="B5228" s="8">
        <f ca="1"/>
        <v>46640</v>
      </c>
      <c r="C5228" s="107">
        <f ca="1"/>
        <v>-5875.82</v>
      </c>
      <c r="D5228" t="str">
        <f ca="1"/>
        <v>Acct  7 - Visa Go</v>
      </c>
    </row>
    <row r="5229" spans="1:4" x14ac:dyDescent="0.25">
      <c r="A5229" t="str">
        <f ca="1"/>
        <v>Ameritas</v>
      </c>
      <c r="B5229" s="8">
        <f ca="1"/>
        <v>46640</v>
      </c>
      <c r="C5229" s="107">
        <f ca="1"/>
        <v>-5875.82</v>
      </c>
      <c r="D5229" t="str">
        <f ca="1"/>
        <v>Acct  7 - Visa Go</v>
      </c>
    </row>
    <row r="5230" spans="1:4" x14ac:dyDescent="0.25">
      <c r="A5230" t="str">
        <f ca="1"/>
        <v>Viso Go</v>
      </c>
      <c r="B5230" s="8">
        <f ca="1"/>
        <v>46641</v>
      </c>
      <c r="C5230" s="107">
        <f ca="1"/>
        <v>-5729.82</v>
      </c>
      <c r="D5230" t="str">
        <f ca="1"/>
        <v>Acct  7 - Visa Go</v>
      </c>
    </row>
    <row r="5231" spans="1:4" x14ac:dyDescent="0.25">
      <c r="A5231" t="str">
        <f ca="1"/>
        <v>Groceries</v>
      </c>
      <c r="B5231" s="8">
        <f ca="1"/>
        <v>46641</v>
      </c>
      <c r="C5231" s="107">
        <f ca="1"/>
        <v>-5729.82</v>
      </c>
      <c r="D5231" t="str">
        <f ca="1"/>
        <v>Acct  7 - Visa Go</v>
      </c>
    </row>
    <row r="5232" spans="1:4" x14ac:dyDescent="0.25">
      <c r="A5232" t="str">
        <f ca="1"/>
        <v>Food &amp; Drinks</v>
      </c>
      <c r="B5232" s="8">
        <f ca="1"/>
        <v>46641</v>
      </c>
      <c r="C5232" s="107">
        <f ca="1"/>
        <v>-5729.82</v>
      </c>
      <c r="D5232" t="str">
        <f ca="1"/>
        <v>Acct  7 - Visa Go</v>
      </c>
    </row>
    <row r="5233" spans="1:4" x14ac:dyDescent="0.25">
      <c r="A5233" t="str">
        <f ca="1"/>
        <v>Motorcycle</v>
      </c>
      <c r="B5233" s="8">
        <f ca="1"/>
        <v>46646</v>
      </c>
      <c r="C5233" s="107">
        <f ca="1"/>
        <v>-5729.82</v>
      </c>
      <c r="D5233" t="str">
        <f ca="1"/>
        <v>Acct  7 - Visa Go</v>
      </c>
    </row>
    <row r="5234" spans="1:4" x14ac:dyDescent="0.25">
      <c r="A5234" t="str">
        <f ca="1"/>
        <v>Netflix</v>
      </c>
      <c r="B5234" s="8">
        <f ca="1"/>
        <v>46650</v>
      </c>
      <c r="C5234" s="107">
        <f ca="1"/>
        <v>-5729.82</v>
      </c>
      <c r="D5234" t="str">
        <f ca="1"/>
        <v>Acct  7 - Visa Go</v>
      </c>
    </row>
    <row r="5235" spans="1:4" x14ac:dyDescent="0.25">
      <c r="A5235" t="str">
        <f ca="1"/>
        <v>Renters</v>
      </c>
      <c r="B5235" s="8">
        <f ca="1"/>
        <v>46651</v>
      </c>
      <c r="C5235" s="107">
        <f ca="1"/>
        <v>-5729.82</v>
      </c>
      <c r="D5235" t="str">
        <f ca="1"/>
        <v>Acct  7 - Visa Go</v>
      </c>
    </row>
    <row r="5236" spans="1:4" x14ac:dyDescent="0.25">
      <c r="A5236" t="str">
        <f ca="1"/>
        <v>Paycheck</v>
      </c>
      <c r="B5236" s="8">
        <f ca="1"/>
        <v>46654</v>
      </c>
      <c r="C5236" s="107">
        <f ca="1"/>
        <v>-5729.82</v>
      </c>
      <c r="D5236" t="str">
        <f ca="1"/>
        <v>Acct  7 - Visa Go</v>
      </c>
    </row>
    <row r="5237" spans="1:4" x14ac:dyDescent="0.25">
      <c r="A5237" t="str">
        <f ca="1"/>
        <v>Ameritas</v>
      </c>
      <c r="B5237" s="8">
        <f ca="1"/>
        <v>46654</v>
      </c>
      <c r="C5237" s="107">
        <f ca="1"/>
        <v>-5729.82</v>
      </c>
      <c r="D5237" t="str">
        <f ca="1"/>
        <v>Acct  7 - Visa Go</v>
      </c>
    </row>
    <row r="5238" spans="1:4" x14ac:dyDescent="0.25">
      <c r="A5238" t="str">
        <f ca="1"/>
        <v>Cese Transfer</v>
      </c>
      <c r="B5238" s="8">
        <f ca="1"/>
        <v>46655</v>
      </c>
      <c r="C5238" s="107">
        <f ca="1"/>
        <v>-5729.82</v>
      </c>
      <c r="D5238" t="str">
        <f ca="1"/>
        <v>Acct  7 - Visa Go</v>
      </c>
    </row>
    <row r="5239" spans="1:4" x14ac:dyDescent="0.25">
      <c r="A5239" t="str">
        <f ca="1"/>
        <v>Groceries</v>
      </c>
      <c r="B5239" s="8">
        <f ca="1"/>
        <v>46655</v>
      </c>
      <c r="C5239" s="107">
        <f ca="1"/>
        <v>-5729.82</v>
      </c>
      <c r="D5239" t="str">
        <f ca="1"/>
        <v>Acct  7 - Visa Go</v>
      </c>
    </row>
    <row r="5240" spans="1:4" x14ac:dyDescent="0.25">
      <c r="A5240" t="str">
        <f ca="1"/>
        <v>Food &amp; Drinks</v>
      </c>
      <c r="B5240" s="8">
        <f ca="1"/>
        <v>46655</v>
      </c>
      <c r="C5240" s="107">
        <f ca="1"/>
        <v>-5729.82</v>
      </c>
      <c r="D5240" t="str">
        <f ca="1"/>
        <v>Acct  7 - Visa Go</v>
      </c>
    </row>
    <row r="5241" spans="1:4" x14ac:dyDescent="0.25">
      <c r="A5241" t="str">
        <f ca="1"/>
        <v>Internet</v>
      </c>
      <c r="B5241" s="8">
        <f ca="1"/>
        <v>46656</v>
      </c>
      <c r="C5241" s="107">
        <f ca="1"/>
        <v>-5729.82</v>
      </c>
      <c r="D5241" t="str">
        <f ca="1"/>
        <v>Acct  7 - Visa Go</v>
      </c>
    </row>
    <row r="5242" spans="1:4" x14ac:dyDescent="0.25">
      <c r="A5242" t="str">
        <f ca="1"/>
        <v>Windsurf</v>
      </c>
      <c r="B5242" s="8">
        <f ca="1"/>
        <v>46656</v>
      </c>
      <c r="C5242" s="107">
        <f ca="1"/>
        <v>-5729.82</v>
      </c>
      <c r="D5242" t="str">
        <f ca="1"/>
        <v>Acct  7 - Visa Go</v>
      </c>
    </row>
    <row r="5243" spans="1:4" x14ac:dyDescent="0.25">
      <c r="A5243" t="str">
        <f ca="1"/>
        <v>Tidal</v>
      </c>
      <c r="B5243" s="8">
        <f ca="1"/>
        <v>46657</v>
      </c>
      <c r="C5243" s="107">
        <f ca="1"/>
        <v>-5729.82</v>
      </c>
      <c r="D5243" t="str">
        <f ca="1"/>
        <v>Acct  7 - Visa Go</v>
      </c>
    </row>
    <row r="5244" spans="1:4" x14ac:dyDescent="0.25">
      <c r="A5244" t="str">
        <f ca="1"/>
        <v>Costco Citi</v>
      </c>
      <c r="B5244" s="8">
        <f ca="1"/>
        <v>46658</v>
      </c>
      <c r="C5244" s="107">
        <f ca="1"/>
        <v>-5729.82</v>
      </c>
      <c r="D5244" t="str">
        <f ca="1"/>
        <v>Acct  7 - Visa Go</v>
      </c>
    </row>
    <row r="5245" spans="1:4" x14ac:dyDescent="0.25">
      <c r="A5245" t="str">
        <f ca="1"/>
        <v>Kulo Transfer</v>
      </c>
      <c r="B5245" s="8">
        <f ca="1"/>
        <v>46658</v>
      </c>
      <c r="C5245" s="107">
        <f ca="1"/>
        <v>-5729.82</v>
      </c>
      <c r="D5245" t="str">
        <f ca="1"/>
        <v>Acct  7 - Visa Go</v>
      </c>
    </row>
    <row r="5246" spans="1:4" x14ac:dyDescent="0.25">
      <c r="A5246" t="str">
        <f ca="1"/>
        <v>Kulo SDGE</v>
      </c>
      <c r="B5246" s="8">
        <f ca="1"/>
        <v>46658</v>
      </c>
      <c r="C5246" s="107">
        <f ca="1"/>
        <v>-5729.82</v>
      </c>
      <c r="D5246" t="str">
        <f ca="1"/>
        <v>Acct  7 - Visa Go</v>
      </c>
    </row>
    <row r="5247" spans="1:4" x14ac:dyDescent="0.25">
      <c r="A5247" t="str">
        <f ca="1"/>
        <v>SDGE</v>
      </c>
      <c r="B5247" s="8">
        <f ca="1"/>
        <v>46658</v>
      </c>
      <c r="C5247" s="107">
        <f ca="1"/>
        <v>-5729.82</v>
      </c>
      <c r="D5247" t="str">
        <f ca="1"/>
        <v>Acct  7 - Visa Go</v>
      </c>
    </row>
    <row r="5248" spans="1:4" x14ac:dyDescent="0.25">
      <c r="A5248" t="str">
        <f ca="1"/>
        <v>Prime Ad-Free</v>
      </c>
      <c r="B5248" s="8">
        <f ca="1"/>
        <v>46658</v>
      </c>
      <c r="C5248" s="107">
        <f ca="1"/>
        <v>-5729.82</v>
      </c>
      <c r="D5248" t="str">
        <f ca="1"/>
        <v>Acct  7 - Visa Go</v>
      </c>
    </row>
    <row r="5249" spans="1:4" x14ac:dyDescent="0.25">
      <c r="A5249" t="str">
        <f ca="1"/>
        <v>Disability</v>
      </c>
      <c r="B5249" s="8">
        <f ca="1"/>
        <v>46661</v>
      </c>
      <c r="C5249" s="107">
        <f ca="1"/>
        <v>-5729.82</v>
      </c>
      <c r="D5249" t="str">
        <f ca="1"/>
        <v>Acct  7 - Visa Go</v>
      </c>
    </row>
    <row r="5250" spans="1:4" x14ac:dyDescent="0.25">
      <c r="A5250" t="str">
        <f ca="1"/>
        <v>Kulo Rent</v>
      </c>
      <c r="B5250" s="8">
        <f ca="1"/>
        <v>46661</v>
      </c>
      <c r="C5250" s="107">
        <f ca="1"/>
        <v>-5729.82</v>
      </c>
      <c r="D5250" t="str">
        <f ca="1"/>
        <v>Acct  7 - Visa Go</v>
      </c>
    </row>
    <row r="5251" spans="1:4" x14ac:dyDescent="0.25">
      <c r="A5251" t="str">
        <f ca="1"/>
        <v>Rent</v>
      </c>
      <c r="B5251" s="8">
        <f ca="1"/>
        <v>46661</v>
      </c>
      <c r="C5251" s="107">
        <f ca="1"/>
        <v>-5729.82</v>
      </c>
      <c r="D5251" t="str">
        <f ca="1"/>
        <v>Acct  7 - Visa Go</v>
      </c>
    </row>
    <row r="5252" spans="1:4" x14ac:dyDescent="0.25">
      <c r="A5252" t="str">
        <f ca="1"/>
        <v>Visa Platinum</v>
      </c>
      <c r="B5252" s="8">
        <f ca="1"/>
        <v>46663</v>
      </c>
      <c r="C5252" s="107">
        <f ca="1"/>
        <v>-5729.82</v>
      </c>
      <c r="D5252" t="str">
        <f ca="1"/>
        <v>Acct  7 - Visa Go</v>
      </c>
    </row>
    <row r="5253" spans="1:4" x14ac:dyDescent="0.25">
      <c r="A5253" t="str">
        <f ca="1"/>
        <v>Kulo Internet</v>
      </c>
      <c r="B5253" s="8">
        <f ca="1"/>
        <v>46665</v>
      </c>
      <c r="C5253" s="107">
        <f ca="1"/>
        <v>-5729.82</v>
      </c>
      <c r="D5253" t="str">
        <f ca="1"/>
        <v>Acct  7 - Visa Go</v>
      </c>
    </row>
    <row r="5254" spans="1:4" x14ac:dyDescent="0.25">
      <c r="A5254" t="str">
        <f ca="1"/>
        <v>Cese Phone</v>
      </c>
      <c r="B5254" s="8">
        <f ca="1"/>
        <v>46665</v>
      </c>
      <c r="C5254" s="107">
        <f ca="1"/>
        <v>-5729.82</v>
      </c>
      <c r="D5254" t="str">
        <f ca="1"/>
        <v>Acct  7 - Visa Go</v>
      </c>
    </row>
    <row r="5255" spans="1:4" x14ac:dyDescent="0.25">
      <c r="A5255" t="str">
        <f ca="1"/>
        <v>Phone</v>
      </c>
      <c r="B5255" s="8">
        <f ca="1"/>
        <v>46665</v>
      </c>
      <c r="C5255" s="107">
        <f ca="1"/>
        <v>-5729.82</v>
      </c>
      <c r="D5255" t="str">
        <f ca="1"/>
        <v>Acct  7 - Visa Go</v>
      </c>
    </row>
    <row r="5256" spans="1:4" x14ac:dyDescent="0.25">
      <c r="A5256" t="str">
        <f ca="1"/>
        <v>Paycheck</v>
      </c>
      <c r="B5256" s="8">
        <f ca="1"/>
        <v>46668</v>
      </c>
      <c r="C5256" s="107">
        <f ca="1"/>
        <v>-5729.82</v>
      </c>
      <c r="D5256" t="str">
        <f ca="1"/>
        <v>Acct  7 - Visa Go</v>
      </c>
    </row>
    <row r="5257" spans="1:4" x14ac:dyDescent="0.25">
      <c r="A5257" t="str">
        <f ca="1"/>
        <v>Ameritas</v>
      </c>
      <c r="B5257" s="8">
        <f ca="1"/>
        <v>46668</v>
      </c>
      <c r="C5257" s="107">
        <f ca="1"/>
        <v>-5729.82</v>
      </c>
      <c r="D5257" t="str">
        <f ca="1"/>
        <v>Acct  7 - Visa Go</v>
      </c>
    </row>
    <row r="5258" spans="1:4" x14ac:dyDescent="0.25">
      <c r="A5258" t="str">
        <f ca="1"/>
        <v>Sony</v>
      </c>
      <c r="B5258" s="8">
        <f ca="1"/>
        <v>46668</v>
      </c>
      <c r="C5258" s="107">
        <f ca="1"/>
        <v>-5729.82</v>
      </c>
      <c r="D5258" t="str">
        <f ca="1"/>
        <v>Acct  7 - Visa Go</v>
      </c>
    </row>
    <row r="5259" spans="1:4" x14ac:dyDescent="0.25">
      <c r="A5259" t="str">
        <f ca="1"/>
        <v>Phone Insurance</v>
      </c>
      <c r="B5259" s="8">
        <f ca="1"/>
        <v>46668</v>
      </c>
      <c r="C5259" s="107">
        <f ca="1"/>
        <v>-5729.82</v>
      </c>
      <c r="D5259" t="str">
        <f ca="1"/>
        <v>Acct  7 - Visa Go</v>
      </c>
    </row>
    <row r="5260" spans="1:4" x14ac:dyDescent="0.25">
      <c r="A5260" t="str">
        <f ca="1"/>
        <v>Groceries</v>
      </c>
      <c r="B5260" s="8">
        <f ca="1"/>
        <v>46669</v>
      </c>
      <c r="C5260" s="107">
        <f ca="1"/>
        <v>-5729.82</v>
      </c>
      <c r="D5260" t="str">
        <f ca="1"/>
        <v>Acct  7 - Visa Go</v>
      </c>
    </row>
    <row r="5261" spans="1:4" x14ac:dyDescent="0.25">
      <c r="A5261" t="str">
        <f ca="1"/>
        <v>Food &amp; Drinks</v>
      </c>
      <c r="B5261" s="8">
        <f ca="1"/>
        <v>46669</v>
      </c>
      <c r="C5261" s="107">
        <f ca="1"/>
        <v>-5729.82</v>
      </c>
      <c r="D5261" t="str">
        <f ca="1"/>
        <v>Acct  7 - Visa Go</v>
      </c>
    </row>
    <row r="5262" spans="1:4" x14ac:dyDescent="0.25">
      <c r="A5262" t="str">
        <f ca="1"/>
        <v>Amazon</v>
      </c>
      <c r="B5262" s="8">
        <f ca="1"/>
        <v>46669</v>
      </c>
      <c r="C5262" s="107">
        <f ca="1"/>
        <v>-5729.82</v>
      </c>
      <c r="D5262" t="str">
        <f ca="1"/>
        <v>Acct  7 - Visa Go</v>
      </c>
    </row>
    <row r="5263" spans="1:4" x14ac:dyDescent="0.25">
      <c r="A5263" t="str">
        <f ca="1"/>
        <v>Viso Go</v>
      </c>
      <c r="B5263" s="8">
        <f ca="1"/>
        <v>46671</v>
      </c>
      <c r="C5263" s="107">
        <f ca="1"/>
        <v>-5583.82</v>
      </c>
      <c r="D5263" t="str">
        <f ca="1"/>
        <v>Acct  7 - Visa Go</v>
      </c>
    </row>
    <row r="5264" spans="1:4" x14ac:dyDescent="0.25">
      <c r="A5264" t="str">
        <f ca="1"/>
        <v>Motorcycle</v>
      </c>
      <c r="B5264" s="8">
        <f ca="1"/>
        <v>46676</v>
      </c>
      <c r="C5264" s="107">
        <f ca="1"/>
        <v>-5583.82</v>
      </c>
      <c r="D5264" t="str">
        <f ca="1"/>
        <v>Acct  7 - Visa Go</v>
      </c>
    </row>
    <row r="5265" spans="1:4" x14ac:dyDescent="0.25">
      <c r="A5265" t="str">
        <f ca="1"/>
        <v>Netflix</v>
      </c>
      <c r="B5265" s="8">
        <f ca="1"/>
        <v>46680</v>
      </c>
      <c r="C5265" s="107">
        <f ca="1"/>
        <v>-5583.82</v>
      </c>
      <c r="D5265" t="str">
        <f ca="1"/>
        <v>Acct  7 - Visa Go</v>
      </c>
    </row>
    <row r="5266" spans="1:4" x14ac:dyDescent="0.25">
      <c r="A5266" t="str">
        <f ca="1"/>
        <v>Renters</v>
      </c>
      <c r="B5266" s="8">
        <f ca="1"/>
        <v>46681</v>
      </c>
      <c r="C5266" s="107">
        <f ca="1"/>
        <v>-5583.82</v>
      </c>
      <c r="D5266" t="str">
        <f ca="1"/>
        <v>Acct  7 - Visa Go</v>
      </c>
    </row>
    <row r="5267" spans="1:4" x14ac:dyDescent="0.25">
      <c r="A5267" t="str">
        <f ca="1"/>
        <v>Paycheck</v>
      </c>
      <c r="B5267" s="8">
        <f ca="1"/>
        <v>46682</v>
      </c>
      <c r="C5267" s="107">
        <f ca="1"/>
        <v>-5583.82</v>
      </c>
      <c r="D5267" t="str">
        <f ca="1"/>
        <v>Acct  7 - Visa Go</v>
      </c>
    </row>
    <row r="5268" spans="1:4" x14ac:dyDescent="0.25">
      <c r="A5268" t="str">
        <f ca="1"/>
        <v>Ameritas</v>
      </c>
      <c r="B5268" s="8">
        <f ca="1"/>
        <v>46682</v>
      </c>
      <c r="C5268" s="107">
        <f ca="1"/>
        <v>-5583.82</v>
      </c>
      <c r="D5268" t="str">
        <f ca="1"/>
        <v>Acct  7 - Visa Go</v>
      </c>
    </row>
    <row r="5269" spans="1:4" x14ac:dyDescent="0.25">
      <c r="A5269" t="str">
        <f ca="1"/>
        <v>Groceries</v>
      </c>
      <c r="B5269" s="8">
        <f ca="1"/>
        <v>46683</v>
      </c>
      <c r="C5269" s="107">
        <f ca="1"/>
        <v>-5583.82</v>
      </c>
      <c r="D5269" t="str">
        <f ca="1"/>
        <v>Acct  7 - Visa Go</v>
      </c>
    </row>
    <row r="5270" spans="1:4" x14ac:dyDescent="0.25">
      <c r="A5270" t="str">
        <f ca="1"/>
        <v>Food &amp; Drinks</v>
      </c>
      <c r="B5270" s="8">
        <f ca="1"/>
        <v>46683</v>
      </c>
      <c r="C5270" s="107">
        <f ca="1"/>
        <v>-5583.82</v>
      </c>
      <c r="D5270" t="str">
        <f ca="1"/>
        <v>Acct  7 - Visa Go</v>
      </c>
    </row>
    <row r="5271" spans="1:4" x14ac:dyDescent="0.25">
      <c r="A5271" t="str">
        <f ca="1"/>
        <v>Cese Transfer</v>
      </c>
      <c r="B5271" s="8">
        <f ca="1"/>
        <v>46685</v>
      </c>
      <c r="C5271" s="107">
        <f ca="1"/>
        <v>-5583.82</v>
      </c>
      <c r="D5271" t="str">
        <f ca="1"/>
        <v>Acct  7 - Visa Go</v>
      </c>
    </row>
    <row r="5272" spans="1:4" x14ac:dyDescent="0.25">
      <c r="A5272" t="str">
        <f ca="1"/>
        <v>Internet</v>
      </c>
      <c r="B5272" s="8">
        <f ca="1"/>
        <v>46686</v>
      </c>
      <c r="C5272" s="107">
        <f ca="1"/>
        <v>-5583.82</v>
      </c>
      <c r="D5272" t="str">
        <f ca="1"/>
        <v>Acct  7 - Visa Go</v>
      </c>
    </row>
    <row r="5273" spans="1:4" x14ac:dyDescent="0.25">
      <c r="A5273" t="str">
        <f ca="1"/>
        <v>Windsurf</v>
      </c>
      <c r="B5273" s="8">
        <f ca="1"/>
        <v>46686</v>
      </c>
      <c r="C5273" s="107">
        <f ca="1"/>
        <v>-5583.82</v>
      </c>
      <c r="D5273" t="str">
        <f ca="1"/>
        <v>Acct  7 - Visa Go</v>
      </c>
    </row>
    <row r="5274" spans="1:4" x14ac:dyDescent="0.25">
      <c r="A5274" t="str">
        <f ca="1"/>
        <v>Tidal</v>
      </c>
      <c r="B5274" s="8">
        <f ca="1"/>
        <v>46687</v>
      </c>
      <c r="C5274" s="107">
        <f ca="1"/>
        <v>-5583.82</v>
      </c>
      <c r="D5274" t="str">
        <f ca="1"/>
        <v>Acct  7 - Visa Go</v>
      </c>
    </row>
    <row r="5275" spans="1:4" x14ac:dyDescent="0.25">
      <c r="A5275" t="str">
        <f ca="1"/>
        <v>Costco Citi</v>
      </c>
      <c r="B5275" s="8">
        <f ca="1"/>
        <v>46688</v>
      </c>
      <c r="C5275" s="107">
        <f ca="1"/>
        <v>-5583.82</v>
      </c>
      <c r="D5275" t="str">
        <f ca="1"/>
        <v>Acct  7 - Visa Go</v>
      </c>
    </row>
    <row r="5276" spans="1:4" x14ac:dyDescent="0.25">
      <c r="A5276" t="str">
        <f ca="1"/>
        <v>Kulo Transfer</v>
      </c>
      <c r="B5276" s="8">
        <f ca="1"/>
        <v>46688</v>
      </c>
      <c r="C5276" s="107">
        <f ca="1"/>
        <v>-5583.82</v>
      </c>
      <c r="D5276" t="str">
        <f ca="1"/>
        <v>Acct  7 - Visa Go</v>
      </c>
    </row>
    <row r="5277" spans="1:4" x14ac:dyDescent="0.25">
      <c r="A5277" t="str">
        <f ca="1"/>
        <v>Kulo SDGE</v>
      </c>
      <c r="B5277" s="8">
        <f ca="1"/>
        <v>46688</v>
      </c>
      <c r="C5277" s="107">
        <f ca="1"/>
        <v>-5583.82</v>
      </c>
      <c r="D5277" t="str">
        <f ca="1"/>
        <v>Acct  7 - Visa Go</v>
      </c>
    </row>
    <row r="5278" spans="1:4" x14ac:dyDescent="0.25">
      <c r="A5278" t="str">
        <f ca="1"/>
        <v>SDGE</v>
      </c>
      <c r="B5278" s="8">
        <f ca="1"/>
        <v>46688</v>
      </c>
      <c r="C5278" s="107">
        <f ca="1"/>
        <v>-5583.82</v>
      </c>
      <c r="D5278" t="str">
        <f ca="1"/>
        <v>Acct  7 - Visa Go</v>
      </c>
    </row>
    <row r="5279" spans="1:4" x14ac:dyDescent="0.25">
      <c r="A5279" t="str">
        <f ca="1"/>
        <v>Prime Ad-Free</v>
      </c>
      <c r="B5279" s="8">
        <f ca="1"/>
        <v>46688</v>
      </c>
      <c r="C5279" s="107">
        <f ca="1"/>
        <v>-5583.82</v>
      </c>
      <c r="D5279" t="str">
        <f ca="1"/>
        <v>Acct  7 - Visa Go</v>
      </c>
    </row>
    <row r="5280" spans="1:4" x14ac:dyDescent="0.25">
      <c r="A5280" t="str">
        <f ca="1"/>
        <v>Disability</v>
      </c>
      <c r="B5280" s="8">
        <f ca="1"/>
        <v>46692</v>
      </c>
      <c r="C5280" s="107">
        <f ca="1"/>
        <v>-5583.82</v>
      </c>
      <c r="D5280" t="str">
        <f ca="1"/>
        <v>Acct  7 - Visa Go</v>
      </c>
    </row>
    <row r="5281" spans="1:4" x14ac:dyDescent="0.25">
      <c r="A5281" t="str">
        <f ca="1"/>
        <v>Kulo Rent</v>
      </c>
      <c r="B5281" s="8">
        <f ca="1"/>
        <v>46692</v>
      </c>
      <c r="C5281" s="107">
        <f ca="1"/>
        <v>-5583.82</v>
      </c>
      <c r="D5281" t="str">
        <f ca="1"/>
        <v>Acct  7 - Visa Go</v>
      </c>
    </row>
    <row r="5282" spans="1:4" x14ac:dyDescent="0.25">
      <c r="A5282" t="str">
        <f ca="1"/>
        <v>Rent</v>
      </c>
      <c r="B5282" s="8">
        <f ca="1"/>
        <v>46692</v>
      </c>
      <c r="C5282" s="107">
        <f ca="1"/>
        <v>-5583.82</v>
      </c>
      <c r="D5282" t="str">
        <f ca="1"/>
        <v>Acct  7 - Visa Go</v>
      </c>
    </row>
    <row r="5283" spans="1:4" x14ac:dyDescent="0.25">
      <c r="A5283" t="str">
        <f ca="1"/>
        <v>Visa Platinum</v>
      </c>
      <c r="B5283" s="8">
        <f ca="1"/>
        <v>46694</v>
      </c>
      <c r="C5283" s="107">
        <f ca="1"/>
        <v>-5583.82</v>
      </c>
      <c r="D5283" t="str">
        <f ca="1"/>
        <v>Acct  7 - Visa Go</v>
      </c>
    </row>
    <row r="5284" spans="1:4" x14ac:dyDescent="0.25">
      <c r="A5284" t="str">
        <f ca="1"/>
        <v>Paycheck</v>
      </c>
      <c r="B5284" s="8">
        <f ca="1"/>
        <v>46696</v>
      </c>
      <c r="C5284" s="107">
        <f ca="1"/>
        <v>-5583.82</v>
      </c>
      <c r="D5284" t="str">
        <f ca="1"/>
        <v>Acct  7 - Visa Go</v>
      </c>
    </row>
    <row r="5285" spans="1:4" x14ac:dyDescent="0.25">
      <c r="A5285" t="str">
        <f ca="1"/>
        <v>Ameritas</v>
      </c>
      <c r="B5285" s="8">
        <f ca="1"/>
        <v>46696</v>
      </c>
      <c r="C5285" s="107">
        <f ca="1"/>
        <v>-5583.82</v>
      </c>
      <c r="D5285" t="str">
        <f ca="1"/>
        <v>Acct  7 - Visa Go</v>
      </c>
    </row>
    <row r="5286" spans="1:4" x14ac:dyDescent="0.25">
      <c r="A5286" t="str">
        <f ca="1"/>
        <v>Kulo Internet</v>
      </c>
      <c r="B5286" s="8">
        <f ca="1"/>
        <v>46696</v>
      </c>
      <c r="C5286" s="107">
        <f ca="1"/>
        <v>-5583.82</v>
      </c>
      <c r="D5286" t="str">
        <f ca="1"/>
        <v>Acct  7 - Visa Go</v>
      </c>
    </row>
    <row r="5287" spans="1:4" x14ac:dyDescent="0.25">
      <c r="A5287" t="str">
        <f ca="1"/>
        <v>Cese Phone</v>
      </c>
      <c r="B5287" s="8">
        <f ca="1"/>
        <v>46696</v>
      </c>
      <c r="C5287" s="107">
        <f ca="1"/>
        <v>-5583.82</v>
      </c>
      <c r="D5287" t="str">
        <f ca="1"/>
        <v>Acct  7 - Visa Go</v>
      </c>
    </row>
    <row r="5288" spans="1:4" x14ac:dyDescent="0.25">
      <c r="A5288" t="str">
        <f ca="1"/>
        <v>Phone</v>
      </c>
      <c r="B5288" s="8">
        <f ca="1"/>
        <v>46696</v>
      </c>
      <c r="C5288" s="107">
        <f ca="1"/>
        <v>-5583.82</v>
      </c>
      <c r="D5288" t="str">
        <f ca="1"/>
        <v>Acct  7 - Visa Go</v>
      </c>
    </row>
    <row r="5289" spans="1:4" x14ac:dyDescent="0.25">
      <c r="A5289" t="str">
        <f ca="1"/>
        <v>Groceries</v>
      </c>
      <c r="B5289" s="8">
        <f ca="1"/>
        <v>46697</v>
      </c>
      <c r="C5289" s="107">
        <f ca="1"/>
        <v>-5583.82</v>
      </c>
      <c r="D5289" t="str">
        <f ca="1"/>
        <v>Acct  7 - Visa Go</v>
      </c>
    </row>
    <row r="5290" spans="1:4" x14ac:dyDescent="0.25">
      <c r="A5290" t="str">
        <f ca="1"/>
        <v>Food &amp; Drinks</v>
      </c>
      <c r="B5290" s="8">
        <f ca="1"/>
        <v>46697</v>
      </c>
      <c r="C5290" s="107">
        <f ca="1"/>
        <v>-5583.82</v>
      </c>
      <c r="D5290" t="str">
        <f ca="1"/>
        <v>Acct  7 - Visa Go</v>
      </c>
    </row>
    <row r="5291" spans="1:4" x14ac:dyDescent="0.25">
      <c r="A5291" t="str">
        <f ca="1"/>
        <v>Sony</v>
      </c>
      <c r="B5291" s="8">
        <f ca="1"/>
        <v>46699</v>
      </c>
      <c r="C5291" s="107">
        <f ca="1"/>
        <v>-5583.82</v>
      </c>
      <c r="D5291" t="str">
        <f ca="1"/>
        <v>Acct  7 - Visa Go</v>
      </c>
    </row>
    <row r="5292" spans="1:4" x14ac:dyDescent="0.25">
      <c r="A5292" t="str">
        <f ca="1"/>
        <v>Bike Insurance</v>
      </c>
      <c r="B5292" s="8">
        <f ca="1"/>
        <v>46699</v>
      </c>
      <c r="C5292" s="107">
        <f ca="1"/>
        <v>-5583.82</v>
      </c>
      <c r="D5292" t="str">
        <f ca="1"/>
        <v>Acct  7 - Visa Go</v>
      </c>
    </row>
    <row r="5293" spans="1:4" x14ac:dyDescent="0.25">
      <c r="A5293" t="str">
        <f ca="1"/>
        <v>Phone Insurance</v>
      </c>
      <c r="B5293" s="8">
        <f ca="1"/>
        <v>46699</v>
      </c>
      <c r="C5293" s="107">
        <f ca="1"/>
        <v>-5583.82</v>
      </c>
      <c r="D5293" t="str">
        <f ca="1"/>
        <v>Acct  7 - Visa Go</v>
      </c>
    </row>
    <row r="5294" spans="1:4" x14ac:dyDescent="0.25">
      <c r="A5294" t="str">
        <f ca="1"/>
        <v>Amazon</v>
      </c>
      <c r="B5294" s="8">
        <f ca="1"/>
        <v>46700</v>
      </c>
      <c r="C5294" s="107">
        <f ca="1"/>
        <v>-5583.82</v>
      </c>
      <c r="D5294" t="str">
        <f ca="1"/>
        <v>Acct  7 - Visa Go</v>
      </c>
    </row>
    <row r="5295" spans="1:4" x14ac:dyDescent="0.25">
      <c r="A5295" t="str">
        <f ca="1"/>
        <v>Viso Go</v>
      </c>
      <c r="B5295" s="8">
        <f ca="1"/>
        <v>46702</v>
      </c>
      <c r="C5295" s="107">
        <f ca="1"/>
        <v>-5437.82</v>
      </c>
      <c r="D5295" t="str">
        <f ca="1"/>
        <v>Acct  7 - Visa Go</v>
      </c>
    </row>
    <row r="5296" spans="1:4" x14ac:dyDescent="0.25">
      <c r="A5296" t="str">
        <f ca="1"/>
        <v>Motorcycle</v>
      </c>
      <c r="B5296" s="8">
        <f ca="1"/>
        <v>46707</v>
      </c>
      <c r="C5296" s="107">
        <f ca="1"/>
        <v>-5437.82</v>
      </c>
      <c r="D5296" t="str">
        <f ca="1"/>
        <v>Acct  7 - Visa Go</v>
      </c>
    </row>
    <row r="5297" spans="1:4" x14ac:dyDescent="0.25">
      <c r="A5297" t="str">
        <f ca="1"/>
        <v>Paycheck</v>
      </c>
      <c r="B5297" s="8">
        <f ca="1"/>
        <v>46710</v>
      </c>
      <c r="C5297" s="107">
        <f ca="1"/>
        <v>-5437.82</v>
      </c>
      <c r="D5297" t="str">
        <f ca="1"/>
        <v>Acct  7 - Visa Go</v>
      </c>
    </row>
    <row r="5298" spans="1:4" x14ac:dyDescent="0.25">
      <c r="A5298" t="str">
        <f ca="1"/>
        <v>Ameritas</v>
      </c>
      <c r="B5298" s="8">
        <f ca="1"/>
        <v>46710</v>
      </c>
      <c r="C5298" s="107">
        <f ca="1"/>
        <v>-5437.82</v>
      </c>
      <c r="D5298" t="str">
        <f ca="1"/>
        <v>Acct  7 - Visa Go</v>
      </c>
    </row>
    <row r="5299" spans="1:4" x14ac:dyDescent="0.25">
      <c r="A5299" t="str">
        <f ca="1"/>
        <v>Groceries</v>
      </c>
      <c r="B5299" s="8">
        <f ca="1"/>
        <v>46711</v>
      </c>
      <c r="C5299" s="107">
        <f ca="1"/>
        <v>-5437.82</v>
      </c>
      <c r="D5299" t="str">
        <f ca="1"/>
        <v>Acct  7 - Visa Go</v>
      </c>
    </row>
    <row r="5300" spans="1:4" x14ac:dyDescent="0.25">
      <c r="A5300" t="str">
        <f ca="1"/>
        <v>Food &amp; Drinks</v>
      </c>
      <c r="B5300" s="8">
        <f ca="1"/>
        <v>46711</v>
      </c>
      <c r="C5300" s="107">
        <f ca="1"/>
        <v>-5437.82</v>
      </c>
      <c r="D5300" t="str">
        <f ca="1"/>
        <v>Acct  7 - Visa Go</v>
      </c>
    </row>
    <row r="5301" spans="1:4" x14ac:dyDescent="0.25">
      <c r="A5301" t="str">
        <f ca="1"/>
        <v>Netflix</v>
      </c>
      <c r="B5301" s="8">
        <f ca="1"/>
        <v>46711</v>
      </c>
      <c r="C5301" s="107">
        <f ca="1"/>
        <v>-5437.82</v>
      </c>
      <c r="D5301" t="str">
        <f ca="1"/>
        <v>Acct  7 - Visa Go</v>
      </c>
    </row>
    <row r="5302" spans="1:4" x14ac:dyDescent="0.25">
      <c r="A5302" t="str">
        <f ca="1"/>
        <v>Renters</v>
      </c>
      <c r="B5302" s="8">
        <f ca="1"/>
        <v>46712</v>
      </c>
      <c r="C5302" s="107">
        <f ca="1"/>
        <v>-5437.82</v>
      </c>
      <c r="D5302" t="str">
        <f ca="1"/>
        <v>Acct  7 - Visa Go</v>
      </c>
    </row>
    <row r="5303" spans="1:4" x14ac:dyDescent="0.25">
      <c r="A5303" t="str">
        <f ca="1"/>
        <v>Cese Transfer</v>
      </c>
      <c r="B5303" s="8">
        <f ca="1"/>
        <v>46716</v>
      </c>
      <c r="C5303" s="107">
        <f ca="1"/>
        <v>-5437.82</v>
      </c>
      <c r="D5303" t="str">
        <f ca="1"/>
        <v>Acct  7 - Visa Go</v>
      </c>
    </row>
    <row r="5304" spans="1:4" x14ac:dyDescent="0.25">
      <c r="A5304" t="str">
        <f ca="1"/>
        <v>Internet</v>
      </c>
      <c r="B5304" s="8">
        <f ca="1"/>
        <v>46717</v>
      </c>
      <c r="C5304" s="107">
        <f ca="1"/>
        <v>-5437.82</v>
      </c>
      <c r="D5304" t="str">
        <f ca="1"/>
        <v>Acct  7 - Visa Go</v>
      </c>
    </row>
    <row r="5305" spans="1:4" x14ac:dyDescent="0.25">
      <c r="A5305" t="str">
        <f ca="1"/>
        <v>Windsurf</v>
      </c>
      <c r="B5305" s="8">
        <f ca="1"/>
        <v>46717</v>
      </c>
      <c r="C5305" s="107">
        <f ca="1"/>
        <v>-5437.82</v>
      </c>
      <c r="D5305" t="str">
        <f ca="1"/>
        <v>Acct  7 - Visa Go</v>
      </c>
    </row>
    <row r="5306" spans="1:4" x14ac:dyDescent="0.25">
      <c r="A5306" t="str">
        <f ca="1"/>
        <v>Tidal</v>
      </c>
      <c r="B5306" s="8">
        <f ca="1"/>
        <v>46718</v>
      </c>
      <c r="C5306" s="107">
        <f ca="1"/>
        <v>-5437.82</v>
      </c>
      <c r="D5306" t="str">
        <f ca="1"/>
        <v>Acct  7 - Visa Go</v>
      </c>
    </row>
    <row r="5307" spans="1:4" x14ac:dyDescent="0.25">
      <c r="A5307" t="str">
        <f ca="1"/>
        <v>Costco Citi</v>
      </c>
      <c r="B5307" s="8">
        <f ca="1"/>
        <v>46719</v>
      </c>
      <c r="C5307" s="107">
        <f ca="1"/>
        <v>-5437.82</v>
      </c>
      <c r="D5307" t="str">
        <f ca="1"/>
        <v>Acct  7 - Visa Go</v>
      </c>
    </row>
    <row r="5308" spans="1:4" x14ac:dyDescent="0.25">
      <c r="A5308" t="str">
        <f ca="1"/>
        <v>Kulo Transfer</v>
      </c>
      <c r="B5308" s="8">
        <f ca="1"/>
        <v>46719</v>
      </c>
      <c r="C5308" s="107">
        <f ca="1"/>
        <v>-5437.82</v>
      </c>
      <c r="D5308" t="str">
        <f ca="1"/>
        <v>Acct  7 - Visa Go</v>
      </c>
    </row>
    <row r="5309" spans="1:4" x14ac:dyDescent="0.25">
      <c r="A5309" t="str">
        <f ca="1"/>
        <v>Kulo SDGE</v>
      </c>
      <c r="B5309" s="8">
        <f ca="1"/>
        <v>46719</v>
      </c>
      <c r="C5309" s="107">
        <f ca="1"/>
        <v>-5437.82</v>
      </c>
      <c r="D5309" t="str">
        <f ca="1"/>
        <v>Acct  7 - Visa Go</v>
      </c>
    </row>
    <row r="5310" spans="1:4" x14ac:dyDescent="0.25">
      <c r="A5310" t="str">
        <f ca="1"/>
        <v>SDGE</v>
      </c>
      <c r="B5310" s="8">
        <f ca="1"/>
        <v>46719</v>
      </c>
      <c r="C5310" s="107">
        <f ca="1"/>
        <v>-5437.82</v>
      </c>
      <c r="D5310" t="str">
        <f ca="1"/>
        <v>Acct  7 - Visa Go</v>
      </c>
    </row>
    <row r="5311" spans="1:4" x14ac:dyDescent="0.25">
      <c r="A5311" t="str">
        <f ca="1"/>
        <v>Prime Ad-Free</v>
      </c>
      <c r="B5311" s="8">
        <f ca="1"/>
        <v>46719</v>
      </c>
      <c r="C5311" s="107">
        <f ca="1"/>
        <v>-5437.82</v>
      </c>
      <c r="D5311" t="str">
        <f ca="1"/>
        <v>Acct  7 - Visa Go</v>
      </c>
    </row>
    <row r="5312" spans="1:4" x14ac:dyDescent="0.25">
      <c r="A5312" t="str">
        <f ca="1"/>
        <v>Disability</v>
      </c>
      <c r="B5312" s="8">
        <f ca="1"/>
        <v>46722</v>
      </c>
      <c r="C5312" s="107">
        <f ca="1"/>
        <v>-5437.82</v>
      </c>
      <c r="D5312" t="str">
        <f ca="1"/>
        <v>Acct  7 - Visa Go</v>
      </c>
    </row>
    <row r="5313" spans="1:4" x14ac:dyDescent="0.25">
      <c r="A5313" t="str">
        <f ca="1"/>
        <v>Kulo Rent</v>
      </c>
      <c r="B5313" s="8">
        <f ca="1"/>
        <v>46722</v>
      </c>
      <c r="C5313" s="107">
        <f ca="1"/>
        <v>-5437.82</v>
      </c>
      <c r="D5313" t="str">
        <f ca="1"/>
        <v>Acct  7 - Visa Go</v>
      </c>
    </row>
    <row r="5314" spans="1:4" x14ac:dyDescent="0.25">
      <c r="A5314" t="str">
        <f ca="1"/>
        <v>Rent</v>
      </c>
      <c r="B5314" s="8">
        <f ca="1"/>
        <v>46722</v>
      </c>
      <c r="C5314" s="107">
        <f ca="1"/>
        <v>-5437.82</v>
      </c>
      <c r="D5314" t="str">
        <f ca="1"/>
        <v>Acct  7 - Visa Go</v>
      </c>
    </row>
    <row r="5315" spans="1:4" x14ac:dyDescent="0.25">
      <c r="A5315" t="str">
        <f ca="1"/>
        <v>Paycheck</v>
      </c>
      <c r="B5315" s="8">
        <f ca="1"/>
        <v>46724</v>
      </c>
      <c r="C5315" s="107">
        <f ca="1"/>
        <v>-5437.82</v>
      </c>
      <c r="D5315" t="str">
        <f ca="1"/>
        <v>Acct  7 - Visa Go</v>
      </c>
    </row>
    <row r="5316" spans="1:4" x14ac:dyDescent="0.25">
      <c r="A5316" t="str">
        <f ca="1"/>
        <v>Ameritas</v>
      </c>
      <c r="B5316" s="8">
        <f ca="1"/>
        <v>46724</v>
      </c>
      <c r="C5316" s="107">
        <f ca="1"/>
        <v>-5437.82</v>
      </c>
      <c r="D5316" t="str">
        <f ca="1"/>
        <v>Acct  7 - Visa Go</v>
      </c>
    </row>
    <row r="5317" spans="1:4" x14ac:dyDescent="0.25">
      <c r="A5317" t="str">
        <f ca="1"/>
        <v>Visa Platinum</v>
      </c>
      <c r="B5317" s="8">
        <f ca="1"/>
        <v>46724</v>
      </c>
      <c r="C5317" s="107">
        <f ca="1"/>
        <v>-5437.82</v>
      </c>
      <c r="D5317" t="str">
        <f ca="1"/>
        <v>Acct  7 - Visa Go</v>
      </c>
    </row>
    <row r="5318" spans="1:4" x14ac:dyDescent="0.25">
      <c r="A5318" t="str">
        <f ca="1"/>
        <v>Groceries</v>
      </c>
      <c r="B5318" s="8">
        <f ca="1"/>
        <v>46725</v>
      </c>
      <c r="C5318" s="107">
        <f ca="1"/>
        <v>-5437.82</v>
      </c>
      <c r="D5318" t="str">
        <f ca="1"/>
        <v>Acct  7 - Visa Go</v>
      </c>
    </row>
    <row r="5319" spans="1:4" x14ac:dyDescent="0.25">
      <c r="A5319" t="str">
        <f ca="1"/>
        <v>Food &amp; Drinks</v>
      </c>
      <c r="B5319" s="8">
        <f ca="1"/>
        <v>46725</v>
      </c>
      <c r="C5319" s="107">
        <f ca="1"/>
        <v>-5437.82</v>
      </c>
      <c r="D5319" t="str">
        <f ca="1"/>
        <v>Acct  7 - Visa Go</v>
      </c>
    </row>
    <row r="5320" spans="1:4" x14ac:dyDescent="0.25">
      <c r="A5320" t="str">
        <f ca="1"/>
        <v>Kulo Internet</v>
      </c>
      <c r="B5320" s="8">
        <f ca="1"/>
        <v>46726</v>
      </c>
      <c r="C5320" s="107">
        <f ca="1"/>
        <v>-5437.82</v>
      </c>
      <c r="D5320" t="str">
        <f ca="1"/>
        <v>Acct  7 - Visa Go</v>
      </c>
    </row>
    <row r="5321" spans="1:4" x14ac:dyDescent="0.25">
      <c r="A5321" t="str">
        <f ca="1"/>
        <v>Cese Phone</v>
      </c>
      <c r="B5321" s="8">
        <f ca="1"/>
        <v>46726</v>
      </c>
      <c r="C5321" s="107">
        <f ca="1"/>
        <v>-5437.82</v>
      </c>
      <c r="D5321" t="str">
        <f ca="1"/>
        <v>Acct  7 - Visa Go</v>
      </c>
    </row>
    <row r="5322" spans="1:4" x14ac:dyDescent="0.25">
      <c r="A5322" t="str">
        <f ca="1"/>
        <v>Phone</v>
      </c>
      <c r="B5322" s="8">
        <f ca="1"/>
        <v>46726</v>
      </c>
      <c r="C5322" s="107">
        <f ca="1"/>
        <v>-5437.82</v>
      </c>
      <c r="D5322" t="str">
        <f ca="1"/>
        <v>Acct  7 - Visa Go</v>
      </c>
    </row>
    <row r="5323" spans="1:4" x14ac:dyDescent="0.25">
      <c r="A5323" t="str">
        <f ca="1"/>
        <v>Sony</v>
      </c>
      <c r="B5323" s="8">
        <f ca="1"/>
        <v>46729</v>
      </c>
      <c r="C5323" s="107">
        <f ca="1"/>
        <v>-5437.82</v>
      </c>
      <c r="D5323" t="str">
        <f ca="1"/>
        <v>Acct  7 - Visa Go</v>
      </c>
    </row>
    <row r="5324" spans="1:4" x14ac:dyDescent="0.25">
      <c r="A5324" t="str">
        <f ca="1"/>
        <v>Phone Insurance</v>
      </c>
      <c r="B5324" s="8">
        <f ca="1"/>
        <v>46729</v>
      </c>
      <c r="C5324" s="107">
        <f ca="1"/>
        <v>-5437.82</v>
      </c>
      <c r="D5324" t="str">
        <f ca="1"/>
        <v>Acct  7 - Visa Go</v>
      </c>
    </row>
    <row r="5325" spans="1:4" x14ac:dyDescent="0.25">
      <c r="A5325" t="str">
        <f ca="1"/>
        <v>Amazon</v>
      </c>
      <c r="B5325" s="8">
        <f ca="1"/>
        <v>46730</v>
      </c>
      <c r="C5325" s="107">
        <f ca="1"/>
        <v>-5437.82</v>
      </c>
      <c r="D5325" t="str">
        <f ca="1"/>
        <v>Acct  7 - Visa Go</v>
      </c>
    </row>
    <row r="5326" spans="1:4" x14ac:dyDescent="0.25">
      <c r="A5326" t="str">
        <f ca="1"/>
        <v>Viso Go</v>
      </c>
      <c r="B5326" s="8">
        <f ca="1"/>
        <v>46732</v>
      </c>
      <c r="C5326" s="107">
        <f ca="1"/>
        <v>-5291.82</v>
      </c>
      <c r="D5326" t="str">
        <f ca="1"/>
        <v>Acct  7 - Visa Go</v>
      </c>
    </row>
    <row r="5327" spans="1:4" x14ac:dyDescent="0.25">
      <c r="A5327" t="str">
        <f ca="1"/>
        <v>Motorcycle</v>
      </c>
      <c r="B5327" s="8">
        <f ca="1"/>
        <v>46737</v>
      </c>
      <c r="C5327" s="107">
        <f ca="1"/>
        <v>-5291.82</v>
      </c>
      <c r="D5327" t="str">
        <f ca="1"/>
        <v>Acct  7 - Visa Go</v>
      </c>
    </row>
    <row r="5328" spans="1:4" x14ac:dyDescent="0.25">
      <c r="A5328" t="str">
        <f ca="1"/>
        <v>Paycheck</v>
      </c>
      <c r="B5328" s="8">
        <f ca="1"/>
        <v>46738</v>
      </c>
      <c r="C5328" s="107">
        <f ca="1"/>
        <v>-5291.82</v>
      </c>
      <c r="D5328" t="str">
        <f ca="1"/>
        <v>Acct  7 - Visa Go</v>
      </c>
    </row>
    <row r="5329" spans="1:4" x14ac:dyDescent="0.25">
      <c r="A5329" t="str">
        <f ca="1"/>
        <v>Ameritas</v>
      </c>
      <c r="B5329" s="8">
        <f ca="1"/>
        <v>46738</v>
      </c>
      <c r="C5329" s="107">
        <f ca="1"/>
        <v>-5291.82</v>
      </c>
      <c r="D5329" t="str">
        <f ca="1"/>
        <v>Acct  7 - Visa Go</v>
      </c>
    </row>
    <row r="5330" spans="1:4" x14ac:dyDescent="0.25">
      <c r="A5330" t="str">
        <f ca="1"/>
        <v>Groceries</v>
      </c>
      <c r="B5330" s="8">
        <f ca="1"/>
        <v>46739</v>
      </c>
      <c r="C5330" s="107">
        <f ca="1"/>
        <v>-5291.82</v>
      </c>
      <c r="D5330" t="str">
        <f ca="1"/>
        <v>Acct  7 - Visa Go</v>
      </c>
    </row>
    <row r="5331" spans="1:4" x14ac:dyDescent="0.25">
      <c r="A5331" t="str">
        <f ca="1"/>
        <v>Food &amp; Drinks</v>
      </c>
      <c r="B5331" s="8">
        <f ca="1"/>
        <v>46739</v>
      </c>
      <c r="C5331" s="107">
        <f ca="1"/>
        <v>-5291.82</v>
      </c>
      <c r="D5331" t="str">
        <f ca="1"/>
        <v>Acct  7 - Visa Go</v>
      </c>
    </row>
    <row r="5332" spans="1:4" x14ac:dyDescent="0.25">
      <c r="A5332" t="str">
        <f ca="1"/>
        <v>Netflix</v>
      </c>
      <c r="B5332" s="8">
        <f ca="1"/>
        <v>46741</v>
      </c>
      <c r="C5332" s="107">
        <f ca="1"/>
        <v>-5291.82</v>
      </c>
      <c r="D5332" t="str">
        <f ca="1"/>
        <v>Acct  7 - Visa Go</v>
      </c>
    </row>
    <row r="5333" spans="1:4" x14ac:dyDescent="0.25">
      <c r="A5333" t="str">
        <f ca="1"/>
        <v>Renters</v>
      </c>
      <c r="B5333" s="8">
        <f ca="1"/>
        <v>46742</v>
      </c>
      <c r="C5333" s="107">
        <f ca="1"/>
        <v>-5291.82</v>
      </c>
      <c r="D5333" t="str">
        <f ca="1"/>
        <v>Acct  7 - Visa Go</v>
      </c>
    </row>
    <row r="5334" spans="1:4" x14ac:dyDescent="0.25">
      <c r="A5334" t="str">
        <f ca="1"/>
        <v>Sniffies</v>
      </c>
      <c r="B5334" s="8">
        <f ca="1"/>
        <v>46742</v>
      </c>
      <c r="C5334" s="107">
        <f ca="1"/>
        <v>-5291.82</v>
      </c>
      <c r="D5334" t="str">
        <f ca="1"/>
        <v>Acct  7 - Visa Go</v>
      </c>
    </row>
    <row r="5335" spans="1:4" x14ac:dyDescent="0.25">
      <c r="A5335" t="str">
        <f ca="1"/>
        <v>Cese Transfer</v>
      </c>
      <c r="B5335" s="8">
        <f ca="1"/>
        <v>46746</v>
      </c>
      <c r="C5335" s="107">
        <f ca="1"/>
        <v>-5291.82</v>
      </c>
      <c r="D5335" t="str">
        <f ca="1"/>
        <v>Acct  7 - Visa Go</v>
      </c>
    </row>
    <row r="5336" spans="1:4" x14ac:dyDescent="0.25">
      <c r="A5336" t="str">
        <f ca="1"/>
        <v>Internet</v>
      </c>
      <c r="B5336" s="8">
        <f ca="1"/>
        <v>46747</v>
      </c>
      <c r="C5336" s="107">
        <f ca="1"/>
        <v>-5291.82</v>
      </c>
      <c r="D5336" t="str">
        <f ca="1"/>
        <v>Acct  7 - Visa Go</v>
      </c>
    </row>
    <row r="5337" spans="1:4" x14ac:dyDescent="0.25">
      <c r="A5337" t="str">
        <f ca="1"/>
        <v>Windsurf</v>
      </c>
      <c r="B5337" s="8">
        <f ca="1"/>
        <v>46747</v>
      </c>
      <c r="C5337" s="107">
        <f ca="1"/>
        <v>-5291.82</v>
      </c>
      <c r="D5337" t="str">
        <f ca="1"/>
        <v>Acct  7 - Visa Go</v>
      </c>
    </row>
    <row r="5338" spans="1:4" x14ac:dyDescent="0.25">
      <c r="A5338" t="str">
        <f ca="1"/>
        <v>Tidal</v>
      </c>
      <c r="B5338" s="8">
        <f ca="1"/>
        <v>46748</v>
      </c>
      <c r="C5338" s="107">
        <f ca="1"/>
        <v>-5291.82</v>
      </c>
      <c r="D5338" t="str">
        <f ca="1"/>
        <v>Acct  7 - Visa Go</v>
      </c>
    </row>
    <row r="5339" spans="1:4" x14ac:dyDescent="0.25">
      <c r="A5339" t="str">
        <f ca="1"/>
        <v>Costco Citi</v>
      </c>
      <c r="B5339" s="8">
        <f ca="1"/>
        <v>46749</v>
      </c>
      <c r="C5339" s="107">
        <f ca="1"/>
        <v>-5291.82</v>
      </c>
      <c r="D5339" t="str">
        <f ca="1"/>
        <v>Acct  7 - Visa Go</v>
      </c>
    </row>
    <row r="5340" spans="1:4" x14ac:dyDescent="0.25">
      <c r="A5340" t="str">
        <f ca="1"/>
        <v>Kulo Transfer</v>
      </c>
      <c r="B5340" s="8">
        <f ca="1"/>
        <v>46749</v>
      </c>
      <c r="C5340" s="107">
        <f ca="1"/>
        <v>-5291.82</v>
      </c>
      <c r="D5340" t="str">
        <f ca="1"/>
        <v>Acct  7 - Visa Go</v>
      </c>
    </row>
    <row r="5341" spans="1:4" x14ac:dyDescent="0.25">
      <c r="A5341" t="str">
        <f ca="1"/>
        <v>Kulo SDGE</v>
      </c>
      <c r="B5341" s="8">
        <f ca="1"/>
        <v>46749</v>
      </c>
      <c r="C5341" s="107">
        <f ca="1"/>
        <v>-5291.82</v>
      </c>
      <c r="D5341" t="str">
        <f ca="1"/>
        <v>Acct  7 - Visa Go</v>
      </c>
    </row>
    <row r="5342" spans="1:4" x14ac:dyDescent="0.25">
      <c r="A5342" t="str">
        <f ca="1"/>
        <v>SDGE</v>
      </c>
      <c r="B5342" s="8">
        <f ca="1"/>
        <v>46749</v>
      </c>
      <c r="C5342" s="107">
        <f ca="1"/>
        <v>-5291.82</v>
      </c>
      <c r="D5342" t="str">
        <f ca="1"/>
        <v>Acct  7 - Visa Go</v>
      </c>
    </row>
    <row r="5343" spans="1:4" x14ac:dyDescent="0.25">
      <c r="A5343" t="str">
        <f ca="1"/>
        <v>Prime Ad-Free</v>
      </c>
      <c r="B5343" s="8">
        <f ca="1"/>
        <v>46749</v>
      </c>
      <c r="C5343" s="107">
        <f ca="1"/>
        <v>-5291.82</v>
      </c>
      <c r="D5343" t="str">
        <f ca="1"/>
        <v>Acct  7 - Visa Go</v>
      </c>
    </row>
    <row r="5344" spans="1:4" x14ac:dyDescent="0.25">
      <c r="A5344" t="str">
        <f ca="1"/>
        <v>Paycheck</v>
      </c>
      <c r="B5344" s="8">
        <f ca="1"/>
        <v>46752</v>
      </c>
      <c r="C5344" s="107">
        <f ca="1"/>
        <v>-5291.82</v>
      </c>
      <c r="D5344" t="str">
        <f ca="1"/>
        <v>Acct  7 - Visa Go</v>
      </c>
    </row>
    <row r="5345" spans="1:4" x14ac:dyDescent="0.25">
      <c r="A5345" t="str">
        <f ca="1"/>
        <v>Ameritas</v>
      </c>
      <c r="B5345" s="8">
        <f ca="1"/>
        <v>46752</v>
      </c>
      <c r="C5345" s="107">
        <f ca="1"/>
        <v>-5291.82</v>
      </c>
      <c r="D5345" t="str">
        <f ca="1"/>
        <v>Acct  7 - Visa Go</v>
      </c>
    </row>
    <row r="5346" spans="1:4" x14ac:dyDescent="0.25">
      <c r="A5346" t="str">
        <f ca="1"/>
        <v>Disability</v>
      </c>
      <c r="B5346" s="8">
        <f ca="1"/>
        <v>46753</v>
      </c>
      <c r="C5346" s="107">
        <f ca="1"/>
        <v>-5291.82</v>
      </c>
      <c r="D5346" t="str">
        <f ca="1"/>
        <v>Acct  7 - Visa Go</v>
      </c>
    </row>
    <row r="5347" spans="1:4" x14ac:dyDescent="0.25">
      <c r="A5347" t="str">
        <f ca="1"/>
        <v>Kulo Rent</v>
      </c>
      <c r="B5347" s="8">
        <f ca="1"/>
        <v>46753</v>
      </c>
      <c r="C5347" s="107">
        <f ca="1"/>
        <v>-5291.82</v>
      </c>
      <c r="D5347" t="str">
        <f ca="1"/>
        <v>Acct  7 - Visa Go</v>
      </c>
    </row>
    <row r="5348" spans="1:4" x14ac:dyDescent="0.25">
      <c r="A5348" t="str">
        <f ca="1"/>
        <v>Rent</v>
      </c>
      <c r="B5348" s="8">
        <f ca="1"/>
        <v>46753</v>
      </c>
      <c r="C5348" s="107">
        <f ca="1"/>
        <v>-5291.82</v>
      </c>
      <c r="D5348" t="str">
        <f ca="1"/>
        <v>Acct  7 - Visa Go</v>
      </c>
    </row>
    <row r="5349" spans="1:4" x14ac:dyDescent="0.25">
      <c r="A5349" t="str">
        <f ca="1"/>
        <v>Groceries</v>
      </c>
      <c r="B5349" s="8">
        <f ca="1"/>
        <v>46753</v>
      </c>
      <c r="C5349" s="107">
        <f ca="1"/>
        <v>-5291.82</v>
      </c>
      <c r="D5349" t="str">
        <f ca="1"/>
        <v>Acct  7 - Visa Go</v>
      </c>
    </row>
    <row r="5350" spans="1:4" x14ac:dyDescent="0.25">
      <c r="A5350" t="str">
        <f ca="1"/>
        <v>Food &amp; Drinks</v>
      </c>
      <c r="B5350" s="8">
        <f ca="1"/>
        <v>46753</v>
      </c>
      <c r="C5350" s="107">
        <f ca="1"/>
        <v>-5291.82</v>
      </c>
      <c r="D5350" t="str">
        <f ca="1"/>
        <v>Acct  7 - Visa Go</v>
      </c>
    </row>
    <row r="5351" spans="1:4" x14ac:dyDescent="0.25">
      <c r="A5351" t="str">
        <f ca="1"/>
        <v>Visa Platinum</v>
      </c>
      <c r="B5351" s="8">
        <f ca="1"/>
        <v>46755</v>
      </c>
      <c r="C5351" s="107">
        <f ca="1"/>
        <v>-5291.82</v>
      </c>
      <c r="D5351" t="str">
        <f ca="1"/>
        <v>Acct  7 - Visa Go</v>
      </c>
    </row>
    <row r="5352" spans="1:4" x14ac:dyDescent="0.25">
      <c r="A5352" t="str">
        <f ca="1"/>
        <v>Kulo Internet</v>
      </c>
      <c r="B5352" s="8">
        <f ca="1"/>
        <v>46757</v>
      </c>
      <c r="C5352" s="107">
        <f ca="1"/>
        <v>-5291.82</v>
      </c>
      <c r="D5352" t="str">
        <f ca="1"/>
        <v>Acct  7 - Visa Go</v>
      </c>
    </row>
    <row r="5353" spans="1:4" x14ac:dyDescent="0.25">
      <c r="A5353" t="str">
        <f ca="1"/>
        <v>Cese Phone</v>
      </c>
      <c r="B5353" s="8">
        <f ca="1"/>
        <v>46757</v>
      </c>
      <c r="C5353" s="107">
        <f ca="1"/>
        <v>-5291.82</v>
      </c>
      <c r="D5353" t="str">
        <f ca="1"/>
        <v>Acct  7 - Visa Go</v>
      </c>
    </row>
    <row r="5354" spans="1:4" x14ac:dyDescent="0.25">
      <c r="A5354" t="str">
        <f ca="1"/>
        <v>Phone</v>
      </c>
      <c r="B5354" s="8">
        <f ca="1"/>
        <v>46757</v>
      </c>
      <c r="C5354" s="107">
        <f ca="1"/>
        <v>-5291.82</v>
      </c>
      <c r="D5354" t="str">
        <f ca="1"/>
        <v>Acct  7 - Visa Go</v>
      </c>
    </row>
    <row r="5355" spans="1:4" x14ac:dyDescent="0.25">
      <c r="A5355" t="str">
        <f ca="1"/>
        <v>Sony</v>
      </c>
      <c r="B5355" s="8">
        <f ca="1"/>
        <v>46760</v>
      </c>
      <c r="C5355" s="107">
        <f ca="1"/>
        <v>-5291.82</v>
      </c>
      <c r="D5355" t="str">
        <f ca="1"/>
        <v>Acct  7 - Visa Go</v>
      </c>
    </row>
    <row r="5356" spans="1:4" x14ac:dyDescent="0.25">
      <c r="A5356" t="str">
        <f ca="1"/>
        <v>Phone Insurance</v>
      </c>
      <c r="B5356" s="8">
        <f ca="1"/>
        <v>46760</v>
      </c>
      <c r="C5356" s="107">
        <f ca="1"/>
        <v>-5291.82</v>
      </c>
      <c r="D5356" t="str">
        <f ca="1"/>
        <v>Acct  7 - Visa Go</v>
      </c>
    </row>
    <row r="5357" spans="1:4" x14ac:dyDescent="0.25">
      <c r="A5357" t="str">
        <f ca="1"/>
        <v>Amazon</v>
      </c>
      <c r="B5357" s="8">
        <f ca="1"/>
        <v>46761</v>
      </c>
      <c r="C5357" s="107">
        <f ca="1"/>
        <v>-5291.82</v>
      </c>
      <c r="D5357" t="str">
        <f ca="1"/>
        <v>Acct  7 - Visa Go</v>
      </c>
    </row>
    <row r="5358" spans="1:4" x14ac:dyDescent="0.25">
      <c r="A5358" t="str">
        <f ca="1"/>
        <v>Viso Go</v>
      </c>
      <c r="B5358" s="8">
        <f ca="1"/>
        <v>46763</v>
      </c>
      <c r="C5358" s="107">
        <f ca="1"/>
        <v>-5145.82</v>
      </c>
      <c r="D5358" t="str">
        <f ca="1"/>
        <v>Acct  7 - Visa Go</v>
      </c>
    </row>
    <row r="5359" spans="1:4" x14ac:dyDescent="0.25">
      <c r="A5359" t="str">
        <f ca="1"/>
        <v>Paycheck</v>
      </c>
      <c r="B5359" s="8">
        <f ca="1"/>
        <v>46766</v>
      </c>
      <c r="C5359" s="107">
        <f ca="1"/>
        <v>-5145.82</v>
      </c>
      <c r="D5359" t="str">
        <f ca="1"/>
        <v>Acct  7 - Visa Go</v>
      </c>
    </row>
    <row r="5360" spans="1:4" x14ac:dyDescent="0.25">
      <c r="A5360" t="str">
        <f ca="1"/>
        <v>Ameritas</v>
      </c>
      <c r="B5360" s="8">
        <f ca="1"/>
        <v>46766</v>
      </c>
      <c r="C5360" s="107">
        <f ca="1"/>
        <v>-5145.82</v>
      </c>
      <c r="D5360" t="str">
        <f ca="1"/>
        <v>Acct  7 - Visa Go</v>
      </c>
    </row>
    <row r="5361" spans="1:4" x14ac:dyDescent="0.25">
      <c r="A5361" t="str">
        <f ca="1"/>
        <v>Groceries</v>
      </c>
      <c r="B5361" s="8">
        <f ca="1"/>
        <v>46767</v>
      </c>
      <c r="C5361" s="107">
        <f ca="1"/>
        <v>-5145.82</v>
      </c>
      <c r="D5361" t="str">
        <f ca="1"/>
        <v>Acct  7 - Visa Go</v>
      </c>
    </row>
    <row r="5362" spans="1:4" x14ac:dyDescent="0.25">
      <c r="A5362" t="str">
        <f ca="1"/>
        <v>Food &amp; Drinks</v>
      </c>
      <c r="B5362" s="8">
        <f ca="1"/>
        <v>46767</v>
      </c>
      <c r="C5362" s="107">
        <f ca="1"/>
        <v>-5145.82</v>
      </c>
      <c r="D5362" t="str">
        <f ca="1"/>
        <v>Acct  7 - Visa Go</v>
      </c>
    </row>
    <row r="5363" spans="1:4" x14ac:dyDescent="0.25">
      <c r="A5363" t="str">
        <f ca="1"/>
        <v>Motorcycle</v>
      </c>
      <c r="B5363" s="8">
        <f ca="1"/>
        <v>46768</v>
      </c>
      <c r="C5363" s="107">
        <f ca="1"/>
        <v>-5145.82</v>
      </c>
      <c r="D5363" t="str">
        <f ca="1"/>
        <v>Acct  7 - Visa Go</v>
      </c>
    </row>
    <row r="5364" spans="1:4" x14ac:dyDescent="0.25">
      <c r="A5364" t="str">
        <f ca="1"/>
        <v>Netflix</v>
      </c>
      <c r="B5364" s="8">
        <f ca="1"/>
        <v>46772</v>
      </c>
      <c r="C5364" s="107">
        <f ca="1"/>
        <v>-5145.82</v>
      </c>
      <c r="D5364" t="str">
        <f ca="1"/>
        <v>Acct  7 - Visa Go</v>
      </c>
    </row>
    <row r="5365" spans="1:4" x14ac:dyDescent="0.25">
      <c r="A5365" t="str">
        <f ca="1"/>
        <v>Renters</v>
      </c>
      <c r="B5365" s="8">
        <f ca="1"/>
        <v>46773</v>
      </c>
      <c r="C5365" s="107">
        <f ca="1"/>
        <v>-5145.82</v>
      </c>
      <c r="D5365" t="str">
        <f ca="1"/>
        <v>Acct  7 - Visa Go</v>
      </c>
    </row>
    <row r="5366" spans="1:4" x14ac:dyDescent="0.25">
      <c r="A5366" t="str">
        <f ca="1"/>
        <v>Cese Transfer</v>
      </c>
      <c r="B5366" s="8">
        <f ca="1"/>
        <v>46777</v>
      </c>
      <c r="C5366" s="107">
        <f ca="1"/>
        <v>-5145.82</v>
      </c>
      <c r="D5366" t="str">
        <f ca="1"/>
        <v>Acct  7 - Visa Go</v>
      </c>
    </row>
    <row r="5367" spans="1:4" x14ac:dyDescent="0.25">
      <c r="A5367" t="str">
        <f ca="1"/>
        <v>Internet</v>
      </c>
      <c r="B5367" s="8">
        <f ca="1"/>
        <v>46778</v>
      </c>
      <c r="C5367" s="107">
        <f ca="1"/>
        <v>-5145.82</v>
      </c>
      <c r="D5367" t="str">
        <f ca="1"/>
        <v>Acct  7 - Visa Go</v>
      </c>
    </row>
    <row r="5368" spans="1:4" x14ac:dyDescent="0.25">
      <c r="A5368" t="str">
        <f ca="1"/>
        <v>Windsurf</v>
      </c>
      <c r="B5368" s="8">
        <f ca="1"/>
        <v>46778</v>
      </c>
      <c r="C5368" s="107">
        <f ca="1"/>
        <v>-5145.82</v>
      </c>
      <c r="D5368" t="str">
        <f ca="1"/>
        <v>Acct  7 - Visa Go</v>
      </c>
    </row>
    <row r="5369" spans="1:4" x14ac:dyDescent="0.25">
      <c r="A5369" t="str">
        <f ca="1"/>
        <v>Tidal</v>
      </c>
      <c r="B5369" s="8">
        <f ca="1"/>
        <v>46779</v>
      </c>
      <c r="C5369" s="107">
        <f ca="1"/>
        <v>-5145.82</v>
      </c>
      <c r="D5369" t="str">
        <f ca="1"/>
        <v>Acct  7 - Visa Go</v>
      </c>
    </row>
    <row r="5370" spans="1:4" x14ac:dyDescent="0.25">
      <c r="A5370" t="str">
        <f ca="1"/>
        <v>Paycheck</v>
      </c>
      <c r="B5370" s="8">
        <f ca="1"/>
        <v>46780</v>
      </c>
      <c r="C5370" s="107">
        <f ca="1"/>
        <v>-5145.82</v>
      </c>
      <c r="D5370" t="str">
        <f ca="1"/>
        <v>Acct  7 - Visa Go</v>
      </c>
    </row>
    <row r="5371" spans="1:4" x14ac:dyDescent="0.25">
      <c r="A5371" t="str">
        <f ca="1"/>
        <v>Ameritas</v>
      </c>
      <c r="B5371" s="8">
        <f ca="1"/>
        <v>46780</v>
      </c>
      <c r="C5371" s="107">
        <f ca="1"/>
        <v>-5145.82</v>
      </c>
      <c r="D5371" t="str">
        <f ca="1"/>
        <v>Acct  7 - Visa Go</v>
      </c>
    </row>
    <row r="5372" spans="1:4" x14ac:dyDescent="0.25">
      <c r="A5372" t="str">
        <f ca="1"/>
        <v>Costco Citi</v>
      </c>
      <c r="B5372" s="8">
        <f ca="1"/>
        <v>46780</v>
      </c>
      <c r="C5372" s="107">
        <f ca="1"/>
        <v>-5145.82</v>
      </c>
      <c r="D5372" t="str">
        <f ca="1"/>
        <v>Acct  7 - Visa Go</v>
      </c>
    </row>
    <row r="5373" spans="1:4" x14ac:dyDescent="0.25">
      <c r="A5373" t="str">
        <f ca="1"/>
        <v>Kulo Transfer</v>
      </c>
      <c r="B5373" s="8">
        <f ca="1"/>
        <v>46780</v>
      </c>
      <c r="C5373" s="107">
        <f ca="1"/>
        <v>-5145.82</v>
      </c>
      <c r="D5373" t="str">
        <f ca="1"/>
        <v>Acct  7 - Visa Go</v>
      </c>
    </row>
    <row r="5374" spans="1:4" x14ac:dyDescent="0.25">
      <c r="A5374" t="str">
        <f ca="1"/>
        <v>Kulo SDGE</v>
      </c>
      <c r="B5374" s="8">
        <f ca="1"/>
        <v>46780</v>
      </c>
      <c r="C5374" s="107">
        <f ca="1"/>
        <v>-5145.82</v>
      </c>
      <c r="D5374" t="str">
        <f ca="1"/>
        <v>Acct  7 - Visa Go</v>
      </c>
    </row>
    <row r="5375" spans="1:4" x14ac:dyDescent="0.25">
      <c r="A5375" t="str">
        <f ca="1"/>
        <v>SDGE</v>
      </c>
      <c r="B5375" s="8">
        <f ca="1"/>
        <v>46780</v>
      </c>
      <c r="C5375" s="107">
        <f ca="1"/>
        <v>-5145.82</v>
      </c>
      <c r="D5375" t="str">
        <f ca="1"/>
        <v>Acct  7 - Visa Go</v>
      </c>
    </row>
    <row r="5376" spans="1:4" x14ac:dyDescent="0.25">
      <c r="A5376" t="str">
        <f ca="1"/>
        <v>Prime Ad-Free</v>
      </c>
      <c r="B5376" s="8">
        <f ca="1"/>
        <v>46780</v>
      </c>
      <c r="C5376" s="107">
        <f ca="1"/>
        <v>-5145.82</v>
      </c>
      <c r="D5376" t="str">
        <f ca="1"/>
        <v>Acct  7 - Visa Go</v>
      </c>
    </row>
    <row r="5377" spans="1:4" x14ac:dyDescent="0.25">
      <c r="A5377" t="str">
        <f ca="1"/>
        <v>Groceries</v>
      </c>
      <c r="B5377" s="8">
        <f ca="1"/>
        <v>46781</v>
      </c>
      <c r="C5377" s="107">
        <f ca="1"/>
        <v>-5145.82</v>
      </c>
      <c r="D5377" t="str">
        <f ca="1"/>
        <v>Acct  7 - Visa Go</v>
      </c>
    </row>
    <row r="5378" spans="1:4" x14ac:dyDescent="0.25">
      <c r="A5378" t="str">
        <f ca="1"/>
        <v>Food &amp; Drinks</v>
      </c>
      <c r="B5378" s="8">
        <f ca="1"/>
        <v>46781</v>
      </c>
      <c r="C5378" s="107">
        <f ca="1"/>
        <v>-5145.82</v>
      </c>
      <c r="D5378" t="str">
        <f ca="1"/>
        <v>Acct  7 - Visa Go</v>
      </c>
    </row>
    <row r="5379" spans="1:4" x14ac:dyDescent="0.25">
      <c r="A5379" t="str">
        <f ca="1"/>
        <v>Disability</v>
      </c>
      <c r="B5379" s="8">
        <f ca="1"/>
        <v>46784</v>
      </c>
      <c r="C5379" s="107">
        <f ca="1"/>
        <v>-5145.82</v>
      </c>
      <c r="D5379" t="str">
        <f ca="1"/>
        <v>Acct  7 - Visa Go</v>
      </c>
    </row>
    <row r="5380" spans="1:4" x14ac:dyDescent="0.25">
      <c r="A5380" t="str">
        <f ca="1"/>
        <v>Kulo Rent</v>
      </c>
      <c r="B5380" s="8">
        <f ca="1"/>
        <v>46784</v>
      </c>
      <c r="C5380" s="107">
        <f ca="1"/>
        <v>-5145.82</v>
      </c>
      <c r="D5380" t="str">
        <f ca="1"/>
        <v>Acct  7 - Visa Go</v>
      </c>
    </row>
    <row r="5381" spans="1:4" x14ac:dyDescent="0.25">
      <c r="A5381" t="str">
        <f ca="1"/>
        <v>Rent</v>
      </c>
      <c r="B5381" s="8">
        <f ca="1"/>
        <v>46784</v>
      </c>
      <c r="C5381" s="107">
        <f ca="1"/>
        <v>-5145.82</v>
      </c>
      <c r="D5381" t="str">
        <f ca="1"/>
        <v>Acct  7 - Visa Go</v>
      </c>
    </row>
    <row r="5382" spans="1:4" x14ac:dyDescent="0.25">
      <c r="A5382" t="str">
        <f ca="1"/>
        <v>Down Dog</v>
      </c>
      <c r="B5382" s="8">
        <f ca="1"/>
        <v>46785</v>
      </c>
      <c r="C5382" s="107">
        <f ca="1"/>
        <v>-5145.82</v>
      </c>
      <c r="D5382" t="str">
        <f ca="1"/>
        <v>Acct  7 - Visa Go</v>
      </c>
    </row>
    <row r="5383" spans="1:4" x14ac:dyDescent="0.25">
      <c r="A5383" t="str">
        <f ca="1"/>
        <v>Visa Platinum</v>
      </c>
      <c r="B5383" s="8">
        <f ca="1"/>
        <v>46786</v>
      </c>
      <c r="C5383" s="107">
        <f ca="1"/>
        <v>-5145.82</v>
      </c>
      <c r="D5383" t="str">
        <f ca="1"/>
        <v>Acct  7 - Visa Go</v>
      </c>
    </row>
    <row r="5384" spans="1:4" x14ac:dyDescent="0.25">
      <c r="A5384" t="str">
        <f ca="1"/>
        <v>Kulo Internet</v>
      </c>
      <c r="B5384" s="8">
        <f ca="1"/>
        <v>46788</v>
      </c>
      <c r="C5384" s="107">
        <f ca="1"/>
        <v>-5145.82</v>
      </c>
      <c r="D5384" t="str">
        <f ca="1"/>
        <v>Acct  7 - Visa Go</v>
      </c>
    </row>
    <row r="5385" spans="1:4" x14ac:dyDescent="0.25">
      <c r="A5385" t="str">
        <f ca="1"/>
        <v>Cese Phone</v>
      </c>
      <c r="B5385" s="8">
        <f ca="1"/>
        <v>46788</v>
      </c>
      <c r="C5385" s="107">
        <f ca="1"/>
        <v>-5145.82</v>
      </c>
      <c r="D5385" t="str">
        <f ca="1"/>
        <v>Acct  7 - Visa Go</v>
      </c>
    </row>
    <row r="5386" spans="1:4" x14ac:dyDescent="0.25">
      <c r="A5386" t="str">
        <f ca="1"/>
        <v>Phone</v>
      </c>
      <c r="B5386" s="8">
        <f ca="1"/>
        <v>46788</v>
      </c>
      <c r="C5386" s="107">
        <f ca="1"/>
        <v>-5145.82</v>
      </c>
      <c r="D5386" t="str">
        <f ca="1"/>
        <v>Acct  7 - Visa Go</v>
      </c>
    </row>
    <row r="5387" spans="1:4" x14ac:dyDescent="0.25">
      <c r="A5387" t="str">
        <f ca="1"/>
        <v>Sony</v>
      </c>
      <c r="B5387" s="8">
        <f ca="1"/>
        <v>46791</v>
      </c>
      <c r="C5387" s="107">
        <f ca="1"/>
        <v>-5145.82</v>
      </c>
      <c r="D5387" t="str">
        <f ca="1"/>
        <v>Acct  7 - Visa Go</v>
      </c>
    </row>
    <row r="5388" spans="1:4" x14ac:dyDescent="0.25">
      <c r="A5388" t="str">
        <f ca="1"/>
        <v>Phone Insurance</v>
      </c>
      <c r="B5388" s="8">
        <f ca="1"/>
        <v>46791</v>
      </c>
      <c r="C5388" s="107">
        <f ca="1"/>
        <v>-5145.82</v>
      </c>
      <c r="D5388" t="str">
        <f ca="1"/>
        <v>Acct  7 - Visa Go</v>
      </c>
    </row>
    <row r="5389" spans="1:4" x14ac:dyDescent="0.25">
      <c r="A5389" t="str">
        <f ca="1"/>
        <v>Amazon</v>
      </c>
      <c r="B5389" s="8">
        <f ca="1"/>
        <v>46792</v>
      </c>
      <c r="C5389" s="107">
        <f ca="1"/>
        <v>-5145.82</v>
      </c>
      <c r="D5389" t="str">
        <f ca="1"/>
        <v>Acct  7 - Visa Go</v>
      </c>
    </row>
    <row r="5390" spans="1:4" x14ac:dyDescent="0.25">
      <c r="A5390" t="str">
        <f ca="1"/>
        <v>Paycheck</v>
      </c>
      <c r="B5390" s="8">
        <f ca="1"/>
        <v>46794</v>
      </c>
      <c r="C5390" s="107">
        <f ca="1"/>
        <v>-5145.82</v>
      </c>
      <c r="D5390" t="str">
        <f ca="1"/>
        <v>Acct  7 - Visa Go</v>
      </c>
    </row>
    <row r="5391" spans="1:4" x14ac:dyDescent="0.25">
      <c r="A5391" t="str">
        <f ca="1"/>
        <v>Ameritas</v>
      </c>
      <c r="B5391" s="8">
        <f ca="1"/>
        <v>46794</v>
      </c>
      <c r="C5391" s="107">
        <f ca="1"/>
        <v>-5145.82</v>
      </c>
      <c r="D5391" t="str">
        <f ca="1"/>
        <v>Acct  7 - Visa Go</v>
      </c>
    </row>
    <row r="5392" spans="1:4" x14ac:dyDescent="0.25">
      <c r="A5392" t="str">
        <f ca="1"/>
        <v>Viso Go</v>
      </c>
      <c r="B5392" s="8">
        <f ca="1"/>
        <v>46794</v>
      </c>
      <c r="C5392" s="107">
        <f ca="1"/>
        <v>-4999.82</v>
      </c>
      <c r="D5392" t="str">
        <f ca="1"/>
        <v>Acct  7 - Visa Go</v>
      </c>
    </row>
    <row r="5393" spans="1:4" x14ac:dyDescent="0.25">
      <c r="A5393" t="str">
        <f ca="1"/>
        <v>Groceries</v>
      </c>
      <c r="B5393" s="8">
        <f ca="1"/>
        <v>46795</v>
      </c>
      <c r="C5393" s="107">
        <f ca="1"/>
        <v>-4999.82</v>
      </c>
      <c r="D5393" t="str">
        <f ca="1"/>
        <v>Acct  7 - Visa Go</v>
      </c>
    </row>
    <row r="5394" spans="1:4" x14ac:dyDescent="0.25">
      <c r="A5394" t="str">
        <f ca="1"/>
        <v>Food &amp; Drinks</v>
      </c>
      <c r="B5394" s="8">
        <f ca="1"/>
        <v>46795</v>
      </c>
      <c r="C5394" s="107">
        <f ca="1"/>
        <v>-4999.82</v>
      </c>
      <c r="D5394" t="str">
        <f ca="1"/>
        <v>Acct  7 - Visa Go</v>
      </c>
    </row>
    <row r="5395" spans="1:4" x14ac:dyDescent="0.25">
      <c r="A5395" t="str">
        <f ca="1"/>
        <v>Motorcycle</v>
      </c>
      <c r="B5395" s="8">
        <f ca="1"/>
        <v>46799</v>
      </c>
      <c r="C5395" s="107">
        <f ca="1"/>
        <v>-4999.82</v>
      </c>
      <c r="D5395" t="str">
        <f ca="1"/>
        <v>Acct  7 - Visa Go</v>
      </c>
    </row>
    <row r="5396" spans="1:4" x14ac:dyDescent="0.25">
      <c r="A5396" t="str">
        <f ca="1"/>
        <v>Netflix</v>
      </c>
      <c r="B5396" s="8">
        <f ca="1"/>
        <v>46803</v>
      </c>
      <c r="C5396" s="107">
        <f ca="1"/>
        <v>-4999.82</v>
      </c>
      <c r="D5396" t="str">
        <f ca="1"/>
        <v>Acct  7 - Visa Go</v>
      </c>
    </row>
    <row r="5397" spans="1:4" x14ac:dyDescent="0.25">
      <c r="A5397" t="str">
        <f ca="1"/>
        <v>Renters</v>
      </c>
      <c r="B5397" s="8">
        <f ca="1"/>
        <v>46804</v>
      </c>
      <c r="C5397" s="107">
        <f ca="1"/>
        <v>-4999.82</v>
      </c>
      <c r="D5397" t="str">
        <f ca="1"/>
        <v>Acct  7 - Visa Go</v>
      </c>
    </row>
    <row r="5398" spans="1:4" x14ac:dyDescent="0.25">
      <c r="A5398" t="str">
        <f ca="1"/>
        <v>Paycheck</v>
      </c>
      <c r="B5398" s="8">
        <f ca="1"/>
        <v>46808</v>
      </c>
      <c r="C5398" s="107">
        <f ca="1"/>
        <v>-4999.82</v>
      </c>
      <c r="D5398" t="str">
        <f ca="1"/>
        <v>Acct  7 - Visa Go</v>
      </c>
    </row>
    <row r="5399" spans="1:4" x14ac:dyDescent="0.25">
      <c r="A5399" t="str">
        <f ca="1"/>
        <v>Ameritas</v>
      </c>
      <c r="B5399" s="8">
        <f ca="1"/>
        <v>46808</v>
      </c>
      <c r="C5399" s="107">
        <f ca="1"/>
        <v>-4999.82</v>
      </c>
      <c r="D5399" t="str">
        <f ca="1"/>
        <v>Acct  7 - Visa Go</v>
      </c>
    </row>
    <row r="5400" spans="1:4" x14ac:dyDescent="0.25">
      <c r="A5400" t="str">
        <f ca="1"/>
        <v>Cese Transfer</v>
      </c>
      <c r="B5400" s="8">
        <f ca="1"/>
        <v>46808</v>
      </c>
      <c r="C5400" s="107">
        <f ca="1"/>
        <v>-4999.82</v>
      </c>
      <c r="D5400" t="str">
        <f ca="1"/>
        <v>Acct  7 - Visa Go</v>
      </c>
    </row>
    <row r="5401" spans="1:4" x14ac:dyDescent="0.25">
      <c r="A5401" t="str">
        <f ca="1"/>
        <v>Groceries</v>
      </c>
      <c r="B5401" s="8">
        <f ca="1"/>
        <v>46809</v>
      </c>
      <c r="C5401" s="107">
        <f ca="1"/>
        <v>-4999.82</v>
      </c>
      <c r="D5401" t="str">
        <f ca="1"/>
        <v>Acct  7 - Visa Go</v>
      </c>
    </row>
    <row r="5402" spans="1:4" x14ac:dyDescent="0.25">
      <c r="A5402" t="str">
        <f ca="1"/>
        <v>Food &amp; Drinks</v>
      </c>
      <c r="B5402" s="8">
        <f ca="1"/>
        <v>46809</v>
      </c>
      <c r="C5402" s="107">
        <f ca="1"/>
        <v>-4999.82</v>
      </c>
      <c r="D5402" t="str">
        <f ca="1"/>
        <v>Acct  7 - Visa Go</v>
      </c>
    </row>
    <row r="5403" spans="1:4" x14ac:dyDescent="0.25">
      <c r="A5403" t="str">
        <f ca="1"/>
        <v>Internet</v>
      </c>
      <c r="B5403" s="8">
        <f ca="1"/>
        <v>46809</v>
      </c>
      <c r="C5403" s="107">
        <f ca="1"/>
        <v>-4999.82</v>
      </c>
      <c r="D5403" t="str">
        <f ca="1"/>
        <v>Acct  7 - Visa Go</v>
      </c>
    </row>
    <row r="5404" spans="1:4" x14ac:dyDescent="0.25">
      <c r="A5404" t="str">
        <f ca="1"/>
        <v>Windsurf</v>
      </c>
      <c r="B5404" s="8">
        <f ca="1"/>
        <v>46809</v>
      </c>
      <c r="C5404" s="107">
        <f ca="1"/>
        <v>-4999.82</v>
      </c>
      <c r="D5404" t="str">
        <f ca="1"/>
        <v>Acct  7 - Visa Go</v>
      </c>
    </row>
    <row r="5405" spans="1:4" x14ac:dyDescent="0.25">
      <c r="A5405" t="str">
        <f ca="1"/>
        <v>Google+</v>
      </c>
      <c r="B5405" s="8">
        <f ca="1"/>
        <v>46810</v>
      </c>
      <c r="C5405" s="107">
        <f ca="1"/>
        <v>-4999.82</v>
      </c>
      <c r="D5405" t="str">
        <f ca="1"/>
        <v>Acct  7 - Visa Go</v>
      </c>
    </row>
    <row r="5406" spans="1:4" x14ac:dyDescent="0.25">
      <c r="A5406" t="str">
        <f ca="1"/>
        <v>Tidal</v>
      </c>
      <c r="B5406" s="8">
        <f ca="1"/>
        <v>46810</v>
      </c>
      <c r="C5406" s="107">
        <f ca="1"/>
        <v>-4999.82</v>
      </c>
      <c r="D5406" t="str">
        <f ca="1"/>
        <v>Acct  7 - Visa Go</v>
      </c>
    </row>
    <row r="5407" spans="1:4" x14ac:dyDescent="0.25">
      <c r="A5407" t="str">
        <f ca="1"/>
        <v>Starting balance</v>
      </c>
      <c r="B5407" s="8">
        <f ca="1"/>
        <v>46081</v>
      </c>
      <c r="C5407" s="107">
        <f ca="1"/>
        <v>-4271.75</v>
      </c>
      <c r="D5407" t="str">
        <f ca="1"/>
        <v>Acct  8 - CareCredit</v>
      </c>
    </row>
    <row r="5408" spans="1:4" x14ac:dyDescent="0.25">
      <c r="A5408" t="str">
        <f ca="1"/>
        <v>Costco Citi</v>
      </c>
      <c r="B5408" s="8">
        <f ca="1"/>
        <v>46081</v>
      </c>
      <c r="C5408" s="107">
        <f ca="1"/>
        <v>-4271.75</v>
      </c>
      <c r="D5408" t="str">
        <f ca="1"/>
        <v>Acct  8 - CareCredit</v>
      </c>
    </row>
    <row r="5409" spans="1:4" x14ac:dyDescent="0.25">
      <c r="A5409" t="str">
        <f ca="1"/>
        <v>Kulo SDGE</v>
      </c>
      <c r="B5409" s="8">
        <f ca="1"/>
        <v>46081</v>
      </c>
      <c r="C5409" s="107">
        <f ca="1"/>
        <v>-4271.75</v>
      </c>
      <c r="D5409" t="str">
        <f ca="1"/>
        <v>Acct  8 - CareCredit</v>
      </c>
    </row>
    <row r="5410" spans="1:4" x14ac:dyDescent="0.25">
      <c r="A5410" t="str">
        <f ca="1"/>
        <v>Groceries</v>
      </c>
      <c r="B5410" s="8">
        <f ca="1"/>
        <v>46081</v>
      </c>
      <c r="C5410" s="107">
        <f ca="1"/>
        <v>-4271.75</v>
      </c>
      <c r="D5410" t="str">
        <f ca="1"/>
        <v>Acct  8 - CareCredit</v>
      </c>
    </row>
    <row r="5411" spans="1:4" x14ac:dyDescent="0.25">
      <c r="A5411" t="str">
        <f ca="1"/>
        <v>Food &amp; Drinks</v>
      </c>
      <c r="B5411" s="8">
        <f ca="1"/>
        <v>46081</v>
      </c>
      <c r="C5411" s="107">
        <f ca="1"/>
        <v>-4271.75</v>
      </c>
      <c r="D5411" t="str">
        <f ca="1"/>
        <v>Acct  8 - CareCredit</v>
      </c>
    </row>
    <row r="5412" spans="1:4" x14ac:dyDescent="0.25">
      <c r="A5412" t="str">
        <f ca="1"/>
        <v>SDGE</v>
      </c>
      <c r="B5412" s="8">
        <f ca="1"/>
        <v>46081</v>
      </c>
      <c r="C5412" s="107">
        <f ca="1"/>
        <v>-4271.75</v>
      </c>
      <c r="D5412" t="str">
        <f ca="1"/>
        <v>Acct  8 - CareCredit</v>
      </c>
    </row>
    <row r="5413" spans="1:4" x14ac:dyDescent="0.25">
      <c r="A5413" t="str">
        <f ca="1"/>
        <v>Prime Ad-Free</v>
      </c>
      <c r="B5413" s="8">
        <f ca="1"/>
        <v>46081</v>
      </c>
      <c r="C5413" s="107">
        <f ca="1"/>
        <v>-4271.75</v>
      </c>
      <c r="D5413" t="str">
        <f ca="1"/>
        <v>Acct  8 - CareCredit</v>
      </c>
    </row>
    <row r="5414" spans="1:4" x14ac:dyDescent="0.25">
      <c r="A5414" t="str">
        <f ca="1"/>
        <v>Disability</v>
      </c>
      <c r="B5414" s="8">
        <f ca="1"/>
        <v>46082</v>
      </c>
      <c r="C5414" s="107">
        <f ca="1"/>
        <v>-4271.75</v>
      </c>
      <c r="D5414" t="str">
        <f ca="1"/>
        <v>Acct  8 - CareCredit</v>
      </c>
    </row>
    <row r="5415" spans="1:4" x14ac:dyDescent="0.25">
      <c r="A5415" t="str">
        <f ca="1"/>
        <v>Kulo Rent</v>
      </c>
      <c r="B5415" s="8">
        <f ca="1"/>
        <v>46082</v>
      </c>
      <c r="C5415" s="107">
        <f ca="1"/>
        <v>-4271.75</v>
      </c>
      <c r="D5415" t="str">
        <f ca="1"/>
        <v>Acct  8 - CareCredit</v>
      </c>
    </row>
    <row r="5416" spans="1:4" x14ac:dyDescent="0.25">
      <c r="A5416" t="str">
        <f ca="1"/>
        <v>Rent</v>
      </c>
      <c r="B5416" s="8">
        <f ca="1"/>
        <v>46082</v>
      </c>
      <c r="C5416" s="107">
        <f ca="1"/>
        <v>-4271.75</v>
      </c>
      <c r="D5416" t="str">
        <f ca="1"/>
        <v>Acct  8 - CareCredit</v>
      </c>
    </row>
    <row r="5417" spans="1:4" x14ac:dyDescent="0.25">
      <c r="A5417" t="str">
        <f ca="1"/>
        <v>Visa Platinum</v>
      </c>
      <c r="B5417" s="8">
        <f ca="1"/>
        <v>46084</v>
      </c>
      <c r="C5417" s="107">
        <f ca="1"/>
        <v>-4271.75</v>
      </c>
      <c r="D5417" t="str">
        <f ca="1"/>
        <v>Acct  8 - CareCredit</v>
      </c>
    </row>
    <row r="5418" spans="1:4" x14ac:dyDescent="0.25">
      <c r="A5418" t="str">
        <f ca="1"/>
        <v>Kulo Internet</v>
      </c>
      <c r="B5418" s="8">
        <f ca="1"/>
        <v>46086</v>
      </c>
      <c r="C5418" s="107">
        <f ca="1"/>
        <v>-4271.75</v>
      </c>
      <c r="D5418" t="str">
        <f ca="1"/>
        <v>Acct  8 - CareCredit</v>
      </c>
    </row>
    <row r="5419" spans="1:4" x14ac:dyDescent="0.25">
      <c r="A5419" t="str">
        <f ca="1"/>
        <v>Cese Phone</v>
      </c>
      <c r="B5419" s="8">
        <f ca="1"/>
        <v>46086</v>
      </c>
      <c r="C5419" s="107">
        <f ca="1"/>
        <v>-4271.75</v>
      </c>
      <c r="D5419" t="str">
        <f ca="1"/>
        <v>Acct  8 - CareCredit</v>
      </c>
    </row>
    <row r="5420" spans="1:4" x14ac:dyDescent="0.25">
      <c r="A5420" t="str">
        <f ca="1"/>
        <v>Phone</v>
      </c>
      <c r="B5420" s="8">
        <f ca="1"/>
        <v>46086</v>
      </c>
      <c r="C5420" s="107">
        <f ca="1"/>
        <v>-4271.75</v>
      </c>
      <c r="D5420" t="str">
        <f ca="1"/>
        <v>Acct  8 - CareCredit</v>
      </c>
    </row>
    <row r="5421" spans="1:4" x14ac:dyDescent="0.25">
      <c r="A5421" t="str">
        <f ca="1"/>
        <v>Sony</v>
      </c>
      <c r="B5421" s="8">
        <f ca="1"/>
        <v>46089</v>
      </c>
      <c r="C5421" s="107">
        <f ca="1"/>
        <v>-4271.75</v>
      </c>
      <c r="D5421" t="str">
        <f ca="1"/>
        <v>Acct  8 - CareCredit</v>
      </c>
    </row>
    <row r="5422" spans="1:4" x14ac:dyDescent="0.25">
      <c r="A5422" t="str">
        <f ca="1"/>
        <v>Phone Insurance</v>
      </c>
      <c r="B5422" s="8">
        <f ca="1"/>
        <v>46089</v>
      </c>
      <c r="C5422" s="107">
        <f ca="1"/>
        <v>-4271.75</v>
      </c>
      <c r="D5422" t="str">
        <f ca="1"/>
        <v>Acct  8 - CareCredit</v>
      </c>
    </row>
    <row r="5423" spans="1:4" x14ac:dyDescent="0.25">
      <c r="A5423" t="str">
        <f ca="1"/>
        <v>Amazon</v>
      </c>
      <c r="B5423" s="8">
        <f ca="1"/>
        <v>46090</v>
      </c>
      <c r="C5423" s="107">
        <f ca="1"/>
        <v>-4271.75</v>
      </c>
      <c r="D5423" t="str">
        <f ca="1"/>
        <v>Acct  8 - CareCredit</v>
      </c>
    </row>
    <row r="5424" spans="1:4" x14ac:dyDescent="0.25">
      <c r="A5424" t="str">
        <f ca="1"/>
        <v>Viso Go</v>
      </c>
      <c r="B5424" s="8">
        <f ca="1"/>
        <v>46092</v>
      </c>
      <c r="C5424" s="107">
        <f ca="1"/>
        <v>-4271.75</v>
      </c>
      <c r="D5424" t="str">
        <f ca="1"/>
        <v>Acct  8 - CareCredit</v>
      </c>
    </row>
    <row r="5425" spans="1:4" x14ac:dyDescent="0.25">
      <c r="A5425" t="str">
        <f ca="1"/>
        <v>Paycheck</v>
      </c>
      <c r="B5425" s="8">
        <f ca="1"/>
        <v>46094</v>
      </c>
      <c r="C5425" s="107">
        <f ca="1"/>
        <v>-4271.75</v>
      </c>
      <c r="D5425" t="str">
        <f ca="1"/>
        <v>Acct  8 - CareCredit</v>
      </c>
    </row>
    <row r="5426" spans="1:4" x14ac:dyDescent="0.25">
      <c r="A5426" t="str">
        <f ca="1"/>
        <v>Ameritas</v>
      </c>
      <c r="B5426" s="8">
        <f ca="1"/>
        <v>46094</v>
      </c>
      <c r="C5426" s="107">
        <f ca="1"/>
        <v>-4271.75</v>
      </c>
      <c r="D5426" t="str">
        <f ca="1"/>
        <v>Acct  8 - CareCredit</v>
      </c>
    </row>
    <row r="5427" spans="1:4" x14ac:dyDescent="0.25">
      <c r="A5427" t="str">
        <f ca="1"/>
        <v>Groceries</v>
      </c>
      <c r="B5427" s="8">
        <f ca="1"/>
        <v>46095</v>
      </c>
      <c r="C5427" s="107">
        <f ca="1"/>
        <v>-4271.75</v>
      </c>
      <c r="D5427" t="str">
        <f ca="1"/>
        <v>Acct  8 - CareCredit</v>
      </c>
    </row>
    <row r="5428" spans="1:4" x14ac:dyDescent="0.25">
      <c r="A5428" t="str">
        <f ca="1"/>
        <v>Food &amp; Drinks</v>
      </c>
      <c r="B5428" s="8">
        <f ca="1"/>
        <v>46095</v>
      </c>
      <c r="C5428" s="107">
        <f ca="1"/>
        <v>-4271.75</v>
      </c>
      <c r="D5428" t="str">
        <f ca="1"/>
        <v>Acct  8 - CareCredit</v>
      </c>
    </row>
    <row r="5429" spans="1:4" x14ac:dyDescent="0.25">
      <c r="A5429" t="str">
        <f ca="1"/>
        <v>Motorcycle</v>
      </c>
      <c r="B5429" s="8">
        <f ca="1"/>
        <v>46097</v>
      </c>
      <c r="C5429" s="107">
        <f ca="1"/>
        <v>-4271.75</v>
      </c>
      <c r="D5429" t="str">
        <f ca="1"/>
        <v>Acct  8 - CareCredit</v>
      </c>
    </row>
    <row r="5430" spans="1:4" x14ac:dyDescent="0.25">
      <c r="A5430" t="str">
        <f ca="1"/>
        <v>Netflix</v>
      </c>
      <c r="B5430" s="8">
        <f ca="1"/>
        <v>46101</v>
      </c>
      <c r="C5430" s="107">
        <f ca="1"/>
        <v>-4271.75</v>
      </c>
      <c r="D5430" t="str">
        <f ca="1"/>
        <v>Acct  8 - CareCredit</v>
      </c>
    </row>
    <row r="5431" spans="1:4" x14ac:dyDescent="0.25">
      <c r="A5431" t="str">
        <f ca="1"/>
        <v>Renters</v>
      </c>
      <c r="B5431" s="8">
        <f ca="1"/>
        <v>46102</v>
      </c>
      <c r="C5431" s="107">
        <f ca="1"/>
        <v>-4271.75</v>
      </c>
      <c r="D5431" t="str">
        <f ca="1"/>
        <v>Acct  8 - CareCredit</v>
      </c>
    </row>
    <row r="5432" spans="1:4" x14ac:dyDescent="0.25">
      <c r="A5432" t="str">
        <f ca="1"/>
        <v>Cese Transfer</v>
      </c>
      <c r="B5432" s="8">
        <f ca="1"/>
        <v>46106</v>
      </c>
      <c r="C5432" s="107">
        <f ca="1"/>
        <v>-4271.75</v>
      </c>
      <c r="D5432" t="str">
        <f ca="1"/>
        <v>Acct  8 - CareCredit</v>
      </c>
    </row>
    <row r="5433" spans="1:4" x14ac:dyDescent="0.25">
      <c r="A5433" t="str">
        <f ca="1"/>
        <v>Internet</v>
      </c>
      <c r="B5433" s="8">
        <f ca="1"/>
        <v>46107</v>
      </c>
      <c r="C5433" s="107">
        <f ca="1"/>
        <v>-4271.75</v>
      </c>
      <c r="D5433" t="str">
        <f ca="1"/>
        <v>Acct  8 - CareCredit</v>
      </c>
    </row>
    <row r="5434" spans="1:4" x14ac:dyDescent="0.25">
      <c r="A5434" t="str">
        <f ca="1"/>
        <v>Windsurf</v>
      </c>
      <c r="B5434" s="8">
        <f ca="1"/>
        <v>46107</v>
      </c>
      <c r="C5434" s="107">
        <f ca="1"/>
        <v>-4271.75</v>
      </c>
      <c r="D5434" t="str">
        <f ca="1"/>
        <v>Acct  8 - CareCredit</v>
      </c>
    </row>
    <row r="5435" spans="1:4" x14ac:dyDescent="0.25">
      <c r="A5435" t="str">
        <f ca="1"/>
        <v>Paycheck</v>
      </c>
      <c r="B5435" s="8">
        <f ca="1"/>
        <v>46108</v>
      </c>
      <c r="C5435" s="107">
        <f ca="1"/>
        <v>-4271.75</v>
      </c>
      <c r="D5435" t="str">
        <f ca="1"/>
        <v>Acct  8 - CareCredit</v>
      </c>
    </row>
    <row r="5436" spans="1:4" x14ac:dyDescent="0.25">
      <c r="A5436" t="str">
        <f ca="1"/>
        <v>Ameritas</v>
      </c>
      <c r="B5436" s="8">
        <f ca="1"/>
        <v>46108</v>
      </c>
      <c r="C5436" s="107">
        <f ca="1"/>
        <v>-4271.75</v>
      </c>
      <c r="D5436" t="str">
        <f ca="1"/>
        <v>Acct  8 - CareCredit</v>
      </c>
    </row>
    <row r="5437" spans="1:4" x14ac:dyDescent="0.25">
      <c r="A5437" t="str">
        <f ca="1"/>
        <v>Tidal</v>
      </c>
      <c r="B5437" s="8">
        <f ca="1"/>
        <v>46108</v>
      </c>
      <c r="C5437" s="107">
        <f ca="1"/>
        <v>-4271.75</v>
      </c>
      <c r="D5437" t="str">
        <f ca="1"/>
        <v>Acct  8 - CareCredit</v>
      </c>
    </row>
    <row r="5438" spans="1:4" x14ac:dyDescent="0.25">
      <c r="A5438" t="str">
        <f ca="1"/>
        <v>Costco Citi</v>
      </c>
      <c r="B5438" s="8">
        <f ca="1"/>
        <v>46109</v>
      </c>
      <c r="C5438" s="107">
        <f ca="1"/>
        <v>-4271.75</v>
      </c>
      <c r="D5438" t="str">
        <f ca="1"/>
        <v>Acct  8 - CareCredit</v>
      </c>
    </row>
    <row r="5439" spans="1:4" x14ac:dyDescent="0.25">
      <c r="A5439" t="str">
        <f ca="1"/>
        <v>Kulo Transfer</v>
      </c>
      <c r="B5439" s="8">
        <f ca="1"/>
        <v>46109</v>
      </c>
      <c r="C5439" s="107">
        <f ca="1"/>
        <v>-4271.75</v>
      </c>
      <c r="D5439" t="str">
        <f ca="1"/>
        <v>Acct  8 - CareCredit</v>
      </c>
    </row>
    <row r="5440" spans="1:4" x14ac:dyDescent="0.25">
      <c r="A5440" t="str">
        <f ca="1"/>
        <v>Kulo SDGE</v>
      </c>
      <c r="B5440" s="8">
        <f ca="1"/>
        <v>46109</v>
      </c>
      <c r="C5440" s="107">
        <f ca="1"/>
        <v>-4271.75</v>
      </c>
      <c r="D5440" t="str">
        <f ca="1"/>
        <v>Acct  8 - CareCredit</v>
      </c>
    </row>
    <row r="5441" spans="1:4" x14ac:dyDescent="0.25">
      <c r="A5441" t="str">
        <f ca="1"/>
        <v>Groceries</v>
      </c>
      <c r="B5441" s="8">
        <f ca="1"/>
        <v>46109</v>
      </c>
      <c r="C5441" s="107">
        <f ca="1"/>
        <v>-4271.75</v>
      </c>
      <c r="D5441" t="str">
        <f ca="1"/>
        <v>Acct  8 - CareCredit</v>
      </c>
    </row>
    <row r="5442" spans="1:4" x14ac:dyDescent="0.25">
      <c r="A5442" t="str">
        <f ca="1"/>
        <v>Food &amp; Drinks</v>
      </c>
      <c r="B5442" s="8">
        <f ca="1"/>
        <v>46109</v>
      </c>
      <c r="C5442" s="107">
        <f ca="1"/>
        <v>-4271.75</v>
      </c>
      <c r="D5442" t="str">
        <f ca="1"/>
        <v>Acct  8 - CareCredit</v>
      </c>
    </row>
    <row r="5443" spans="1:4" x14ac:dyDescent="0.25">
      <c r="A5443" t="str">
        <f ca="1"/>
        <v>SDGE</v>
      </c>
      <c r="B5443" s="8">
        <f ca="1"/>
        <v>46109</v>
      </c>
      <c r="C5443" s="107">
        <f ca="1"/>
        <v>-4271.75</v>
      </c>
      <c r="D5443" t="str">
        <f ca="1"/>
        <v>Acct  8 - CareCredit</v>
      </c>
    </row>
    <row r="5444" spans="1:4" x14ac:dyDescent="0.25">
      <c r="A5444" t="str">
        <f ca="1"/>
        <v>Prime Ad-Free</v>
      </c>
      <c r="B5444" s="8">
        <f ca="1"/>
        <v>46109</v>
      </c>
      <c r="C5444" s="107">
        <f ca="1"/>
        <v>-4271.75</v>
      </c>
      <c r="D5444" t="str">
        <f ca="1"/>
        <v>Acct  8 - CareCredit</v>
      </c>
    </row>
    <row r="5445" spans="1:4" x14ac:dyDescent="0.25">
      <c r="A5445" t="str">
        <f ca="1"/>
        <v>Disability</v>
      </c>
      <c r="B5445" s="8">
        <f ca="1"/>
        <v>46113</v>
      </c>
      <c r="C5445" s="107">
        <f ca="1"/>
        <v>-4271.75</v>
      </c>
      <c r="D5445" t="str">
        <f ca="1"/>
        <v>Acct  8 - CareCredit</v>
      </c>
    </row>
    <row r="5446" spans="1:4" x14ac:dyDescent="0.25">
      <c r="A5446" t="str">
        <f ca="1"/>
        <v>Kulo Rent</v>
      </c>
      <c r="B5446" s="8">
        <f ca="1"/>
        <v>46113</v>
      </c>
      <c r="C5446" s="107">
        <f ca="1"/>
        <v>-4271.75</v>
      </c>
      <c r="D5446" t="str">
        <f ca="1"/>
        <v>Acct  8 - CareCredit</v>
      </c>
    </row>
    <row r="5447" spans="1:4" x14ac:dyDescent="0.25">
      <c r="A5447" t="str">
        <f ca="1"/>
        <v>Rent</v>
      </c>
      <c r="B5447" s="8">
        <f ca="1"/>
        <v>46113</v>
      </c>
      <c r="C5447" s="107">
        <f ca="1"/>
        <v>-4271.75</v>
      </c>
      <c r="D5447" t="str">
        <f ca="1"/>
        <v>Acct  8 - CareCredit</v>
      </c>
    </row>
    <row r="5448" spans="1:4" x14ac:dyDescent="0.25">
      <c r="A5448" t="str">
        <f ca="1"/>
        <v>Visa Platinum</v>
      </c>
      <c r="B5448" s="8">
        <f ca="1"/>
        <v>46115</v>
      </c>
      <c r="C5448" s="107">
        <f ca="1"/>
        <v>-4271.75</v>
      </c>
      <c r="D5448" t="str">
        <f ca="1"/>
        <v>Acct  8 - CareCredit</v>
      </c>
    </row>
    <row r="5449" spans="1:4" x14ac:dyDescent="0.25">
      <c r="A5449" t="str">
        <f ca="1"/>
        <v>Kulo Internet</v>
      </c>
      <c r="B5449" s="8">
        <f ca="1"/>
        <v>46117</v>
      </c>
      <c r="C5449" s="107">
        <f ca="1"/>
        <v>-4271.75</v>
      </c>
      <c r="D5449" t="str">
        <f ca="1"/>
        <v>Acct  8 - CareCredit</v>
      </c>
    </row>
    <row r="5450" spans="1:4" x14ac:dyDescent="0.25">
      <c r="A5450" t="str">
        <f ca="1"/>
        <v>Cese Phone</v>
      </c>
      <c r="B5450" s="8">
        <f ca="1"/>
        <v>46117</v>
      </c>
      <c r="C5450" s="107">
        <f ca="1"/>
        <v>-4271.75</v>
      </c>
      <c r="D5450" t="str">
        <f ca="1"/>
        <v>Acct  8 - CareCredit</v>
      </c>
    </row>
    <row r="5451" spans="1:4" x14ac:dyDescent="0.25">
      <c r="A5451" t="str">
        <f ca="1"/>
        <v>Phone</v>
      </c>
      <c r="B5451" s="8">
        <f ca="1"/>
        <v>46117</v>
      </c>
      <c r="C5451" s="107">
        <f ca="1"/>
        <v>-4271.75</v>
      </c>
      <c r="D5451" t="str">
        <f ca="1"/>
        <v>Acct  8 - CareCredit</v>
      </c>
    </row>
    <row r="5452" spans="1:4" x14ac:dyDescent="0.25">
      <c r="A5452" t="str">
        <f ca="1"/>
        <v>Sony</v>
      </c>
      <c r="B5452" s="8">
        <f ca="1"/>
        <v>46120</v>
      </c>
      <c r="C5452" s="107">
        <f ca="1"/>
        <v>-4271.75</v>
      </c>
      <c r="D5452" t="str">
        <f ca="1"/>
        <v>Acct  8 - CareCredit</v>
      </c>
    </row>
    <row r="5453" spans="1:4" x14ac:dyDescent="0.25">
      <c r="A5453" t="str">
        <f ca="1"/>
        <v>Phone Insurance</v>
      </c>
      <c r="B5453" s="8">
        <f ca="1"/>
        <v>46120</v>
      </c>
      <c r="C5453" s="107">
        <f ca="1"/>
        <v>-4271.75</v>
      </c>
      <c r="D5453" t="str">
        <f ca="1"/>
        <v>Acct  8 - CareCredit</v>
      </c>
    </row>
    <row r="5454" spans="1:4" x14ac:dyDescent="0.25">
      <c r="A5454" t="str">
        <f ca="1"/>
        <v>Amazon</v>
      </c>
      <c r="B5454" s="8">
        <f ca="1"/>
        <v>46121</v>
      </c>
      <c r="C5454" s="107">
        <f ca="1"/>
        <v>-4271.75</v>
      </c>
      <c r="D5454" t="str">
        <f ca="1"/>
        <v>Acct  8 - CareCredit</v>
      </c>
    </row>
    <row r="5455" spans="1:4" x14ac:dyDescent="0.25">
      <c r="A5455" t="str">
        <f ca="1"/>
        <v>Paycheck</v>
      </c>
      <c r="B5455" s="8">
        <f ca="1"/>
        <v>46122</v>
      </c>
      <c r="C5455" s="107">
        <f ca="1"/>
        <v>-4271.75</v>
      </c>
      <c r="D5455" t="str">
        <f ca="1"/>
        <v>Acct  8 - CareCredit</v>
      </c>
    </row>
    <row r="5456" spans="1:4" x14ac:dyDescent="0.25">
      <c r="A5456" t="str">
        <f ca="1"/>
        <v>Ameritas</v>
      </c>
      <c r="B5456" s="8">
        <f ca="1"/>
        <v>46122</v>
      </c>
      <c r="C5456" s="107">
        <f ca="1"/>
        <v>-4271.75</v>
      </c>
      <c r="D5456" t="str">
        <f ca="1"/>
        <v>Acct  8 - CareCredit</v>
      </c>
    </row>
    <row r="5457" spans="1:4" x14ac:dyDescent="0.25">
      <c r="A5457" t="str">
        <f ca="1"/>
        <v>Viso Go</v>
      </c>
      <c r="B5457" s="8">
        <f ca="1"/>
        <v>46123</v>
      </c>
      <c r="C5457" s="107">
        <f ca="1"/>
        <v>-4271.75</v>
      </c>
      <c r="D5457" t="str">
        <f ca="1"/>
        <v>Acct  8 - CareCredit</v>
      </c>
    </row>
    <row r="5458" spans="1:4" x14ac:dyDescent="0.25">
      <c r="A5458" t="str">
        <f ca="1"/>
        <v>Groceries</v>
      </c>
      <c r="B5458" s="8">
        <f ca="1"/>
        <v>46123</v>
      </c>
      <c r="C5458" s="107">
        <f ca="1"/>
        <v>-4271.75</v>
      </c>
      <c r="D5458" t="str">
        <f ca="1"/>
        <v>Acct  8 - CareCredit</v>
      </c>
    </row>
    <row r="5459" spans="1:4" x14ac:dyDescent="0.25">
      <c r="A5459" t="str">
        <f ca="1"/>
        <v>Food &amp; Drinks</v>
      </c>
      <c r="B5459" s="8">
        <f ca="1"/>
        <v>46123</v>
      </c>
      <c r="C5459" s="107">
        <f ca="1"/>
        <v>-4271.75</v>
      </c>
      <c r="D5459" t="str">
        <f ca="1"/>
        <v>Acct  8 - CareCredit</v>
      </c>
    </row>
    <row r="5460" spans="1:4" x14ac:dyDescent="0.25">
      <c r="A5460" t="str">
        <f ca="1"/>
        <v>Motorcycle</v>
      </c>
      <c r="B5460" s="8">
        <f ca="1"/>
        <v>46128</v>
      </c>
      <c r="C5460" s="107">
        <f ca="1"/>
        <v>-4271.75</v>
      </c>
      <c r="D5460" t="str">
        <f ca="1"/>
        <v>Acct  8 - CareCredit</v>
      </c>
    </row>
    <row r="5461" spans="1:4" x14ac:dyDescent="0.25">
      <c r="A5461" t="str">
        <f ca="1"/>
        <v>Netflix</v>
      </c>
      <c r="B5461" s="8">
        <f ca="1"/>
        <v>46132</v>
      </c>
      <c r="C5461" s="107">
        <f ca="1"/>
        <v>-4271.75</v>
      </c>
      <c r="D5461" t="str">
        <f ca="1"/>
        <v>Acct  8 - CareCredit</v>
      </c>
    </row>
    <row r="5462" spans="1:4" x14ac:dyDescent="0.25">
      <c r="A5462" t="str">
        <f ca="1"/>
        <v>Renters</v>
      </c>
      <c r="B5462" s="8">
        <f ca="1"/>
        <v>46133</v>
      </c>
      <c r="C5462" s="107">
        <f ca="1"/>
        <v>-4271.75</v>
      </c>
      <c r="D5462" t="str">
        <f ca="1"/>
        <v>Acct  8 - CareCredit</v>
      </c>
    </row>
    <row r="5463" spans="1:4" x14ac:dyDescent="0.25">
      <c r="A5463" t="str">
        <f ca="1"/>
        <v>Paycheck</v>
      </c>
      <c r="B5463" s="8">
        <f ca="1"/>
        <v>46136</v>
      </c>
      <c r="C5463" s="107">
        <f ca="1"/>
        <v>-4271.75</v>
      </c>
      <c r="D5463" t="str">
        <f ca="1"/>
        <v>Acct  8 - CareCredit</v>
      </c>
    </row>
    <row r="5464" spans="1:4" x14ac:dyDescent="0.25">
      <c r="A5464" t="str">
        <f ca="1"/>
        <v>Ameritas</v>
      </c>
      <c r="B5464" s="8">
        <f ca="1"/>
        <v>46136</v>
      </c>
      <c r="C5464" s="107">
        <f ca="1"/>
        <v>-4271.75</v>
      </c>
      <c r="D5464" t="str">
        <f ca="1"/>
        <v>Acct  8 - CareCredit</v>
      </c>
    </row>
    <row r="5465" spans="1:4" x14ac:dyDescent="0.25">
      <c r="A5465" t="str">
        <f ca="1"/>
        <v>Cese Transfer</v>
      </c>
      <c r="B5465" s="8">
        <f ca="1"/>
        <v>46137</v>
      </c>
      <c r="C5465" s="107">
        <f ca="1"/>
        <v>-4271.75</v>
      </c>
      <c r="D5465" t="str">
        <f ca="1"/>
        <v>Acct  8 - CareCredit</v>
      </c>
    </row>
    <row r="5466" spans="1:4" x14ac:dyDescent="0.25">
      <c r="A5466" t="str">
        <f ca="1"/>
        <v>Groceries</v>
      </c>
      <c r="B5466" s="8">
        <f ca="1"/>
        <v>46137</v>
      </c>
      <c r="C5466" s="107">
        <f ca="1"/>
        <v>-4271.75</v>
      </c>
      <c r="D5466" t="str">
        <f ca="1"/>
        <v>Acct  8 - CareCredit</v>
      </c>
    </row>
    <row r="5467" spans="1:4" x14ac:dyDescent="0.25">
      <c r="A5467" t="str">
        <f ca="1"/>
        <v>Food &amp; Drinks</v>
      </c>
      <c r="B5467" s="8">
        <f ca="1"/>
        <v>46137</v>
      </c>
      <c r="C5467" s="107">
        <f ca="1"/>
        <v>-4271.75</v>
      </c>
      <c r="D5467" t="str">
        <f ca="1"/>
        <v>Acct  8 - CareCredit</v>
      </c>
    </row>
    <row r="5468" spans="1:4" x14ac:dyDescent="0.25">
      <c r="A5468" t="str">
        <f ca="1"/>
        <v>Internet</v>
      </c>
      <c r="B5468" s="8">
        <f ca="1"/>
        <v>46138</v>
      </c>
      <c r="C5468" s="107">
        <f ca="1"/>
        <v>-4271.75</v>
      </c>
      <c r="D5468" t="str">
        <f ca="1"/>
        <v>Acct  8 - CareCredit</v>
      </c>
    </row>
    <row r="5469" spans="1:4" x14ac:dyDescent="0.25">
      <c r="A5469" t="str">
        <f ca="1"/>
        <v>Windsurf</v>
      </c>
      <c r="B5469" s="8">
        <f ca="1"/>
        <v>46138</v>
      </c>
      <c r="C5469" s="107">
        <f ca="1"/>
        <v>-4271.75</v>
      </c>
      <c r="D5469" t="str">
        <f ca="1"/>
        <v>Acct  8 - CareCredit</v>
      </c>
    </row>
    <row r="5470" spans="1:4" x14ac:dyDescent="0.25">
      <c r="A5470" t="str">
        <f ca="1"/>
        <v>Tidal</v>
      </c>
      <c r="B5470" s="8">
        <f ca="1"/>
        <v>46139</v>
      </c>
      <c r="C5470" s="107">
        <f ca="1"/>
        <v>-4271.75</v>
      </c>
      <c r="D5470" t="str">
        <f ca="1"/>
        <v>Acct  8 - CareCredit</v>
      </c>
    </row>
    <row r="5471" spans="1:4" x14ac:dyDescent="0.25">
      <c r="A5471" t="str">
        <f ca="1"/>
        <v>Costco Citi</v>
      </c>
      <c r="B5471" s="8">
        <f ca="1"/>
        <v>46140</v>
      </c>
      <c r="C5471" s="107">
        <f ca="1"/>
        <v>-4271.75</v>
      </c>
      <c r="D5471" t="str">
        <f ca="1"/>
        <v>Acct  8 - CareCredit</v>
      </c>
    </row>
    <row r="5472" spans="1:4" x14ac:dyDescent="0.25">
      <c r="A5472" t="str">
        <f ca="1"/>
        <v>Kulo Transfer</v>
      </c>
      <c r="B5472" s="8">
        <f ca="1"/>
        <v>46140</v>
      </c>
      <c r="C5472" s="107">
        <f ca="1"/>
        <v>-4271.75</v>
      </c>
      <c r="D5472" t="str">
        <f ca="1"/>
        <v>Acct  8 - CareCredit</v>
      </c>
    </row>
    <row r="5473" spans="1:4" x14ac:dyDescent="0.25">
      <c r="A5473" t="str">
        <f ca="1"/>
        <v>Kulo SDGE</v>
      </c>
      <c r="B5473" s="8">
        <f ca="1"/>
        <v>46140</v>
      </c>
      <c r="C5473" s="107">
        <f ca="1"/>
        <v>-4271.75</v>
      </c>
      <c r="D5473" t="str">
        <f ca="1"/>
        <v>Acct  8 - CareCredit</v>
      </c>
    </row>
    <row r="5474" spans="1:4" x14ac:dyDescent="0.25">
      <c r="A5474" t="str">
        <f ca="1"/>
        <v>SDGE</v>
      </c>
      <c r="B5474" s="8">
        <f ca="1"/>
        <v>46140</v>
      </c>
      <c r="C5474" s="107">
        <f ca="1"/>
        <v>-4271.75</v>
      </c>
      <c r="D5474" t="str">
        <f ca="1"/>
        <v>Acct  8 - CareCredit</v>
      </c>
    </row>
    <row r="5475" spans="1:4" x14ac:dyDescent="0.25">
      <c r="A5475" t="str">
        <f ca="1"/>
        <v>Prime Ad-Free</v>
      </c>
      <c r="B5475" s="8">
        <f ca="1"/>
        <v>46140</v>
      </c>
      <c r="C5475" s="107">
        <f ca="1"/>
        <v>-4271.75</v>
      </c>
      <c r="D5475" t="str">
        <f ca="1"/>
        <v>Acct  8 - CareCredit</v>
      </c>
    </row>
    <row r="5476" spans="1:4" x14ac:dyDescent="0.25">
      <c r="A5476" t="str">
        <f ca="1"/>
        <v>Disability</v>
      </c>
      <c r="B5476" s="8">
        <f ca="1"/>
        <v>46143</v>
      </c>
      <c r="C5476" s="107">
        <f ca="1"/>
        <v>-4271.75</v>
      </c>
      <c r="D5476" t="str">
        <f ca="1"/>
        <v>Acct  8 - CareCredit</v>
      </c>
    </row>
    <row r="5477" spans="1:4" x14ac:dyDescent="0.25">
      <c r="A5477" t="str">
        <f ca="1"/>
        <v>Kulo Rent</v>
      </c>
      <c r="B5477" s="8">
        <f ca="1"/>
        <v>46143</v>
      </c>
      <c r="C5477" s="107">
        <f ca="1"/>
        <v>-4271.75</v>
      </c>
      <c r="D5477" t="str">
        <f ca="1"/>
        <v>Acct  8 - CareCredit</v>
      </c>
    </row>
    <row r="5478" spans="1:4" x14ac:dyDescent="0.25">
      <c r="A5478" t="str">
        <f ca="1"/>
        <v>Rent</v>
      </c>
      <c r="B5478" s="8">
        <f ca="1"/>
        <v>46143</v>
      </c>
      <c r="C5478" s="107">
        <f ca="1"/>
        <v>-4271.75</v>
      </c>
      <c r="D5478" t="str">
        <f ca="1"/>
        <v>Acct  8 - CareCredit</v>
      </c>
    </row>
    <row r="5479" spans="1:4" x14ac:dyDescent="0.25">
      <c r="A5479" t="str">
        <f ca="1"/>
        <v>Visa Platinum</v>
      </c>
      <c r="B5479" s="8">
        <f ca="1"/>
        <v>46145</v>
      </c>
      <c r="C5479" s="107">
        <f ca="1"/>
        <v>-4271.75</v>
      </c>
      <c r="D5479" t="str">
        <f ca="1"/>
        <v>Acct  8 - CareCredit</v>
      </c>
    </row>
    <row r="5480" spans="1:4" x14ac:dyDescent="0.25">
      <c r="A5480" t="str">
        <f ca="1"/>
        <v>Kulo Internet</v>
      </c>
      <c r="B5480" s="8">
        <f ca="1"/>
        <v>46147</v>
      </c>
      <c r="C5480" s="107">
        <f ca="1"/>
        <v>-4271.75</v>
      </c>
      <c r="D5480" t="str">
        <f ca="1"/>
        <v>Acct  8 - CareCredit</v>
      </c>
    </row>
    <row r="5481" spans="1:4" x14ac:dyDescent="0.25">
      <c r="A5481" t="str">
        <f ca="1"/>
        <v>Cese Phone</v>
      </c>
      <c r="B5481" s="8">
        <f ca="1"/>
        <v>46147</v>
      </c>
      <c r="C5481" s="107">
        <f ca="1"/>
        <v>-4271.75</v>
      </c>
      <c r="D5481" t="str">
        <f ca="1"/>
        <v>Acct  8 - CareCredit</v>
      </c>
    </row>
    <row r="5482" spans="1:4" x14ac:dyDescent="0.25">
      <c r="A5482" t="str">
        <f ca="1"/>
        <v>Phone</v>
      </c>
      <c r="B5482" s="8">
        <f ca="1"/>
        <v>46147</v>
      </c>
      <c r="C5482" s="107">
        <f ca="1"/>
        <v>-4271.75</v>
      </c>
      <c r="D5482" t="str">
        <f ca="1"/>
        <v>Acct  8 - CareCredit</v>
      </c>
    </row>
    <row r="5483" spans="1:4" x14ac:dyDescent="0.25">
      <c r="A5483" t="str">
        <f ca="1"/>
        <v>Paycheck</v>
      </c>
      <c r="B5483" s="8">
        <f ca="1"/>
        <v>46150</v>
      </c>
      <c r="C5483" s="107">
        <f ca="1"/>
        <v>-4271.75</v>
      </c>
      <c r="D5483" t="str">
        <f ca="1"/>
        <v>Acct  8 - CareCredit</v>
      </c>
    </row>
    <row r="5484" spans="1:4" x14ac:dyDescent="0.25">
      <c r="A5484" t="str">
        <f ca="1"/>
        <v>Ameritas</v>
      </c>
      <c r="B5484" s="8">
        <f ca="1"/>
        <v>46150</v>
      </c>
      <c r="C5484" s="107">
        <f ca="1"/>
        <v>-4271.75</v>
      </c>
      <c r="D5484" t="str">
        <f ca="1"/>
        <v>Acct  8 - CareCredit</v>
      </c>
    </row>
    <row r="5485" spans="1:4" x14ac:dyDescent="0.25">
      <c r="A5485" t="str">
        <f ca="1"/>
        <v>Sony</v>
      </c>
      <c r="B5485" s="8">
        <f ca="1"/>
        <v>46150</v>
      </c>
      <c r="C5485" s="107">
        <f ca="1"/>
        <v>-4271.75</v>
      </c>
      <c r="D5485" t="str">
        <f ca="1"/>
        <v>Acct  8 - CareCredit</v>
      </c>
    </row>
    <row r="5486" spans="1:4" x14ac:dyDescent="0.25">
      <c r="A5486" t="str">
        <f ca="1"/>
        <v>Phone Insurance</v>
      </c>
      <c r="B5486" s="8">
        <f ca="1"/>
        <v>46150</v>
      </c>
      <c r="C5486" s="107">
        <f ca="1"/>
        <v>-4271.75</v>
      </c>
      <c r="D5486" t="str">
        <f ca="1"/>
        <v>Acct  8 - CareCredit</v>
      </c>
    </row>
    <row r="5487" spans="1:4" x14ac:dyDescent="0.25">
      <c r="A5487" t="str">
        <f ca="1"/>
        <v>Groceries</v>
      </c>
      <c r="B5487" s="8">
        <f ca="1"/>
        <v>46151</v>
      </c>
      <c r="C5487" s="107">
        <f ca="1"/>
        <v>-4271.75</v>
      </c>
      <c r="D5487" t="str">
        <f ca="1"/>
        <v>Acct  8 - CareCredit</v>
      </c>
    </row>
    <row r="5488" spans="1:4" x14ac:dyDescent="0.25">
      <c r="A5488" t="str">
        <f ca="1"/>
        <v>Food &amp; Drinks</v>
      </c>
      <c r="B5488" s="8">
        <f ca="1"/>
        <v>46151</v>
      </c>
      <c r="C5488" s="107">
        <f ca="1"/>
        <v>-4271.75</v>
      </c>
      <c r="D5488" t="str">
        <f ca="1"/>
        <v>Acct  8 - CareCredit</v>
      </c>
    </row>
    <row r="5489" spans="1:4" x14ac:dyDescent="0.25">
      <c r="A5489" t="str">
        <f ca="1"/>
        <v>Amazon</v>
      </c>
      <c r="B5489" s="8">
        <f ca="1"/>
        <v>46151</v>
      </c>
      <c r="C5489" s="107">
        <f ca="1"/>
        <v>-4271.75</v>
      </c>
      <c r="D5489" t="str">
        <f ca="1"/>
        <v>Acct  8 - CareCredit</v>
      </c>
    </row>
    <row r="5490" spans="1:4" x14ac:dyDescent="0.25">
      <c r="A5490" t="str">
        <f ca="1"/>
        <v>Viso Go</v>
      </c>
      <c r="B5490" s="8">
        <f ca="1"/>
        <v>46153</v>
      </c>
      <c r="C5490" s="107">
        <f ca="1"/>
        <v>-4271.75</v>
      </c>
      <c r="D5490" t="str">
        <f ca="1"/>
        <v>Acct  8 - CareCredit</v>
      </c>
    </row>
    <row r="5491" spans="1:4" x14ac:dyDescent="0.25">
      <c r="A5491" t="str">
        <f ca="1"/>
        <v>Motorcycle</v>
      </c>
      <c r="B5491" s="8">
        <f ca="1"/>
        <v>46158</v>
      </c>
      <c r="C5491" s="107">
        <f ca="1"/>
        <v>-4271.75</v>
      </c>
      <c r="D5491" t="str">
        <f ca="1"/>
        <v>Acct  8 - CareCredit</v>
      </c>
    </row>
    <row r="5492" spans="1:4" x14ac:dyDescent="0.25">
      <c r="A5492" t="str">
        <f ca="1"/>
        <v>Netflix</v>
      </c>
      <c r="B5492" s="8">
        <f ca="1"/>
        <v>46162</v>
      </c>
      <c r="C5492" s="107">
        <f ca="1"/>
        <v>-4271.75</v>
      </c>
      <c r="D5492" t="str">
        <f ca="1"/>
        <v>Acct  8 - CareCredit</v>
      </c>
    </row>
    <row r="5493" spans="1:4" x14ac:dyDescent="0.25">
      <c r="A5493" t="str">
        <f ca="1"/>
        <v>Renters</v>
      </c>
      <c r="B5493" s="8">
        <f ca="1"/>
        <v>46163</v>
      </c>
      <c r="C5493" s="107">
        <f ca="1"/>
        <v>-4271.75</v>
      </c>
      <c r="D5493" t="str">
        <f ca="1"/>
        <v>Acct  8 - CareCredit</v>
      </c>
    </row>
    <row r="5494" spans="1:4" x14ac:dyDescent="0.25">
      <c r="A5494" t="str">
        <f ca="1"/>
        <v>Paycheck</v>
      </c>
      <c r="B5494" s="8">
        <f ca="1"/>
        <v>46164</v>
      </c>
      <c r="C5494" s="107">
        <f ca="1"/>
        <v>-4271.75</v>
      </c>
      <c r="D5494" t="str">
        <f ca="1"/>
        <v>Acct  8 - CareCredit</v>
      </c>
    </row>
    <row r="5495" spans="1:4" x14ac:dyDescent="0.25">
      <c r="A5495" t="str">
        <f ca="1"/>
        <v>Ameritas</v>
      </c>
      <c r="B5495" s="8">
        <f ca="1"/>
        <v>46164</v>
      </c>
      <c r="C5495" s="107">
        <f ca="1"/>
        <v>-4271.75</v>
      </c>
      <c r="D5495" t="str">
        <f ca="1"/>
        <v>Acct  8 - CareCredit</v>
      </c>
    </row>
    <row r="5496" spans="1:4" x14ac:dyDescent="0.25">
      <c r="A5496" t="str">
        <f ca="1"/>
        <v>Groceries</v>
      </c>
      <c r="B5496" s="8">
        <f ca="1"/>
        <v>46165</v>
      </c>
      <c r="C5496" s="107">
        <f ca="1"/>
        <v>-4271.75</v>
      </c>
      <c r="D5496" t="str">
        <f ca="1"/>
        <v>Acct  8 - CareCredit</v>
      </c>
    </row>
    <row r="5497" spans="1:4" x14ac:dyDescent="0.25">
      <c r="A5497" t="str">
        <f ca="1"/>
        <v>Food &amp; Drinks</v>
      </c>
      <c r="B5497" s="8">
        <f ca="1"/>
        <v>46165</v>
      </c>
      <c r="C5497" s="107">
        <f ca="1"/>
        <v>-4271.75</v>
      </c>
      <c r="D5497" t="str">
        <f ca="1"/>
        <v>Acct  8 - CareCredit</v>
      </c>
    </row>
    <row r="5498" spans="1:4" x14ac:dyDescent="0.25">
      <c r="A5498" t="str">
        <f ca="1"/>
        <v>Cese Transfer</v>
      </c>
      <c r="B5498" s="8">
        <f ca="1"/>
        <v>46167</v>
      </c>
      <c r="C5498" s="107">
        <f ca="1"/>
        <v>-4271.75</v>
      </c>
      <c r="D5498" t="str">
        <f ca="1"/>
        <v>Acct  8 - CareCredit</v>
      </c>
    </row>
    <row r="5499" spans="1:4" x14ac:dyDescent="0.25">
      <c r="A5499" t="str">
        <f ca="1"/>
        <v>Internet</v>
      </c>
      <c r="B5499" s="8">
        <f ca="1"/>
        <v>46168</v>
      </c>
      <c r="C5499" s="107">
        <f ca="1"/>
        <v>-4271.75</v>
      </c>
      <c r="D5499" t="str">
        <f ca="1"/>
        <v>Acct  8 - CareCredit</v>
      </c>
    </row>
    <row r="5500" spans="1:4" x14ac:dyDescent="0.25">
      <c r="A5500" t="str">
        <f ca="1"/>
        <v>Windsurf</v>
      </c>
      <c r="B5500" s="8">
        <f ca="1"/>
        <v>46168</v>
      </c>
      <c r="C5500" s="107">
        <f ca="1"/>
        <v>-4271.75</v>
      </c>
      <c r="D5500" t="str">
        <f ca="1"/>
        <v>Acct  8 - CareCredit</v>
      </c>
    </row>
    <row r="5501" spans="1:4" x14ac:dyDescent="0.25">
      <c r="A5501" t="str">
        <f ca="1"/>
        <v>Tidal</v>
      </c>
      <c r="B5501" s="8">
        <f ca="1"/>
        <v>46169</v>
      </c>
      <c r="C5501" s="107">
        <f ca="1"/>
        <v>-4271.75</v>
      </c>
      <c r="D5501" t="str">
        <f ca="1"/>
        <v>Acct  8 - CareCredit</v>
      </c>
    </row>
    <row r="5502" spans="1:4" x14ac:dyDescent="0.25">
      <c r="A5502" t="str">
        <f ca="1"/>
        <v>Costco Citi</v>
      </c>
      <c r="B5502" s="8">
        <f ca="1"/>
        <v>46170</v>
      </c>
      <c r="C5502" s="107">
        <f ca="1"/>
        <v>-4271.75</v>
      </c>
      <c r="D5502" t="str">
        <f ca="1"/>
        <v>Acct  8 - CareCredit</v>
      </c>
    </row>
    <row r="5503" spans="1:4" x14ac:dyDescent="0.25">
      <c r="A5503" t="str">
        <f ca="1"/>
        <v>Kulo Transfer</v>
      </c>
      <c r="B5503" s="8">
        <f ca="1"/>
        <v>46170</v>
      </c>
      <c r="C5503" s="107">
        <f ca="1"/>
        <v>-4271.75</v>
      </c>
      <c r="D5503" t="str">
        <f ca="1"/>
        <v>Acct  8 - CareCredit</v>
      </c>
    </row>
    <row r="5504" spans="1:4" x14ac:dyDescent="0.25">
      <c r="A5504" t="str">
        <f ca="1"/>
        <v>Kulo SDGE</v>
      </c>
      <c r="B5504" s="8">
        <f ca="1"/>
        <v>46170</v>
      </c>
      <c r="C5504" s="107">
        <f ca="1"/>
        <v>-4271.75</v>
      </c>
      <c r="D5504" t="str">
        <f ca="1"/>
        <v>Acct  8 - CareCredit</v>
      </c>
    </row>
    <row r="5505" spans="1:4" x14ac:dyDescent="0.25">
      <c r="A5505" t="str">
        <f ca="1"/>
        <v>SDGE</v>
      </c>
      <c r="B5505" s="8">
        <f ca="1"/>
        <v>46170</v>
      </c>
      <c r="C5505" s="107">
        <f ca="1"/>
        <v>-4271.75</v>
      </c>
      <c r="D5505" t="str">
        <f ca="1"/>
        <v>Acct  8 - CareCredit</v>
      </c>
    </row>
    <row r="5506" spans="1:4" x14ac:dyDescent="0.25">
      <c r="A5506" t="str">
        <f ca="1"/>
        <v>Prime Ad-Free</v>
      </c>
      <c r="B5506" s="8">
        <f ca="1"/>
        <v>46170</v>
      </c>
      <c r="C5506" s="107">
        <f ca="1"/>
        <v>-4271.75</v>
      </c>
      <c r="D5506" t="str">
        <f ca="1"/>
        <v>Acct  8 - CareCredit</v>
      </c>
    </row>
    <row r="5507" spans="1:4" x14ac:dyDescent="0.25">
      <c r="A5507" t="str">
        <f ca="1"/>
        <v>Disability</v>
      </c>
      <c r="B5507" s="8">
        <f ca="1"/>
        <v>46174</v>
      </c>
      <c r="C5507" s="107">
        <f ca="1"/>
        <v>-4271.75</v>
      </c>
      <c r="D5507" t="str">
        <f ca="1"/>
        <v>Acct  8 - CareCredit</v>
      </c>
    </row>
    <row r="5508" spans="1:4" x14ac:dyDescent="0.25">
      <c r="A5508" t="str">
        <f ca="1"/>
        <v>Kulo Rent</v>
      </c>
      <c r="B5508" s="8">
        <f ca="1"/>
        <v>46174</v>
      </c>
      <c r="C5508" s="107">
        <f ca="1"/>
        <v>-4271.75</v>
      </c>
      <c r="D5508" t="str">
        <f ca="1"/>
        <v>Acct  8 - CareCredit</v>
      </c>
    </row>
    <row r="5509" spans="1:4" x14ac:dyDescent="0.25">
      <c r="A5509" t="str">
        <f ca="1"/>
        <v>Rent</v>
      </c>
      <c r="B5509" s="8">
        <f ca="1"/>
        <v>46174</v>
      </c>
      <c r="C5509" s="107">
        <f ca="1"/>
        <v>-4271.75</v>
      </c>
      <c r="D5509" t="str">
        <f ca="1"/>
        <v>Acct  8 - CareCredit</v>
      </c>
    </row>
    <row r="5510" spans="1:4" x14ac:dyDescent="0.25">
      <c r="A5510" t="str">
        <f ca="1"/>
        <v>Visa Platinum</v>
      </c>
      <c r="B5510" s="8">
        <f ca="1"/>
        <v>46176</v>
      </c>
      <c r="C5510" s="107">
        <f ca="1"/>
        <v>-4271.75</v>
      </c>
      <c r="D5510" t="str">
        <f ca="1"/>
        <v>Acct  8 - CareCredit</v>
      </c>
    </row>
    <row r="5511" spans="1:4" x14ac:dyDescent="0.25">
      <c r="A5511" t="str">
        <f ca="1"/>
        <v>Paycheck</v>
      </c>
      <c r="B5511" s="8">
        <f ca="1"/>
        <v>46178</v>
      </c>
      <c r="C5511" s="107">
        <f ca="1"/>
        <v>-4271.75</v>
      </c>
      <c r="D5511" t="str">
        <f ca="1"/>
        <v>Acct  8 - CareCredit</v>
      </c>
    </row>
    <row r="5512" spans="1:4" x14ac:dyDescent="0.25">
      <c r="A5512" t="str">
        <f ca="1"/>
        <v>Ameritas</v>
      </c>
      <c r="B5512" s="8">
        <f ca="1"/>
        <v>46178</v>
      </c>
      <c r="C5512" s="107">
        <f ca="1"/>
        <v>-4271.75</v>
      </c>
      <c r="D5512" t="str">
        <f ca="1"/>
        <v>Acct  8 - CareCredit</v>
      </c>
    </row>
    <row r="5513" spans="1:4" x14ac:dyDescent="0.25">
      <c r="A5513" t="str">
        <f ca="1"/>
        <v>Kulo Internet</v>
      </c>
      <c r="B5513" s="8">
        <f ca="1"/>
        <v>46178</v>
      </c>
      <c r="C5513" s="107">
        <f ca="1"/>
        <v>-4271.75</v>
      </c>
      <c r="D5513" t="str">
        <f ca="1"/>
        <v>Acct  8 - CareCredit</v>
      </c>
    </row>
    <row r="5514" spans="1:4" x14ac:dyDescent="0.25">
      <c r="A5514" t="str">
        <f ca="1"/>
        <v>Cese Phone</v>
      </c>
      <c r="B5514" s="8">
        <f ca="1"/>
        <v>46178</v>
      </c>
      <c r="C5514" s="107">
        <f ca="1"/>
        <v>-4271.75</v>
      </c>
      <c r="D5514" t="str">
        <f ca="1"/>
        <v>Acct  8 - CareCredit</v>
      </c>
    </row>
    <row r="5515" spans="1:4" x14ac:dyDescent="0.25">
      <c r="A5515" t="str">
        <f ca="1"/>
        <v>Phone</v>
      </c>
      <c r="B5515" s="8">
        <f ca="1"/>
        <v>46178</v>
      </c>
      <c r="C5515" s="107">
        <f ca="1"/>
        <v>-4271.75</v>
      </c>
      <c r="D5515" t="str">
        <f ca="1"/>
        <v>Acct  8 - CareCredit</v>
      </c>
    </row>
    <row r="5516" spans="1:4" x14ac:dyDescent="0.25">
      <c r="A5516" t="str">
        <f ca="1"/>
        <v>Groceries</v>
      </c>
      <c r="B5516" s="8">
        <f ca="1"/>
        <v>46179</v>
      </c>
      <c r="C5516" s="107">
        <f ca="1"/>
        <v>-4271.75</v>
      </c>
      <c r="D5516" t="str">
        <f ca="1"/>
        <v>Acct  8 - CareCredit</v>
      </c>
    </row>
    <row r="5517" spans="1:4" x14ac:dyDescent="0.25">
      <c r="A5517" t="str">
        <f ca="1"/>
        <v>Food &amp; Drinks</v>
      </c>
      <c r="B5517" s="8">
        <f ca="1"/>
        <v>46179</v>
      </c>
      <c r="C5517" s="107">
        <f ca="1"/>
        <v>-4271.75</v>
      </c>
      <c r="D5517" t="str">
        <f ca="1"/>
        <v>Acct  8 - CareCredit</v>
      </c>
    </row>
    <row r="5518" spans="1:4" x14ac:dyDescent="0.25">
      <c r="A5518" t="str">
        <f ca="1"/>
        <v>Sony</v>
      </c>
      <c r="B5518" s="8">
        <f ca="1"/>
        <v>46181</v>
      </c>
      <c r="C5518" s="107">
        <f ca="1"/>
        <v>-4271.75</v>
      </c>
      <c r="D5518" t="str">
        <f ca="1"/>
        <v>Acct  8 - CareCredit</v>
      </c>
    </row>
    <row r="5519" spans="1:4" x14ac:dyDescent="0.25">
      <c r="A5519" t="str">
        <f ca="1"/>
        <v>Phone Insurance</v>
      </c>
      <c r="B5519" s="8">
        <f ca="1"/>
        <v>46181</v>
      </c>
      <c r="C5519" s="107">
        <f ca="1"/>
        <v>-4271.75</v>
      </c>
      <c r="D5519" t="str">
        <f ca="1"/>
        <v>Acct  8 - CareCredit</v>
      </c>
    </row>
    <row r="5520" spans="1:4" x14ac:dyDescent="0.25">
      <c r="A5520" t="str">
        <f ca="1"/>
        <v>Amazon</v>
      </c>
      <c r="B5520" s="8">
        <f ca="1"/>
        <v>46182</v>
      </c>
      <c r="C5520" s="107">
        <f ca="1"/>
        <v>-4271.75</v>
      </c>
      <c r="D5520" t="str">
        <f ca="1"/>
        <v>Acct  8 - CareCredit</v>
      </c>
    </row>
    <row r="5521" spans="1:4" x14ac:dyDescent="0.25">
      <c r="A5521" t="str">
        <f ca="1"/>
        <v>Viso Go</v>
      </c>
      <c r="B5521" s="8">
        <f ca="1"/>
        <v>46184</v>
      </c>
      <c r="C5521" s="107">
        <f ca="1"/>
        <v>-4271.75</v>
      </c>
      <c r="D5521" t="str">
        <f ca="1"/>
        <v>Acct  8 - CareCredit</v>
      </c>
    </row>
    <row r="5522" spans="1:4" x14ac:dyDescent="0.25">
      <c r="A5522" t="str">
        <f ca="1"/>
        <v>Motorcycle</v>
      </c>
      <c r="B5522" s="8">
        <f ca="1"/>
        <v>46189</v>
      </c>
      <c r="C5522" s="107">
        <f ca="1"/>
        <v>-4271.75</v>
      </c>
      <c r="D5522" t="str">
        <f ca="1"/>
        <v>Acct  8 - CareCredit</v>
      </c>
    </row>
    <row r="5523" spans="1:4" x14ac:dyDescent="0.25">
      <c r="A5523" t="str">
        <f ca="1"/>
        <v>Paycheck</v>
      </c>
      <c r="B5523" s="8">
        <f ca="1"/>
        <v>46192</v>
      </c>
      <c r="C5523" s="107">
        <f ca="1"/>
        <v>-4271.75</v>
      </c>
      <c r="D5523" t="str">
        <f ca="1"/>
        <v>Acct  8 - CareCredit</v>
      </c>
    </row>
    <row r="5524" spans="1:4" x14ac:dyDescent="0.25">
      <c r="A5524" t="str">
        <f ca="1"/>
        <v>Ameritas</v>
      </c>
      <c r="B5524" s="8">
        <f ca="1"/>
        <v>46192</v>
      </c>
      <c r="C5524" s="107">
        <f ca="1"/>
        <v>-4271.75</v>
      </c>
      <c r="D5524" t="str">
        <f ca="1"/>
        <v>Acct  8 - CareCredit</v>
      </c>
    </row>
    <row r="5525" spans="1:4" x14ac:dyDescent="0.25">
      <c r="A5525" t="str">
        <f ca="1"/>
        <v>Groceries</v>
      </c>
      <c r="B5525" s="8">
        <f ca="1"/>
        <v>46193</v>
      </c>
      <c r="C5525" s="107">
        <f ca="1"/>
        <v>-4271.75</v>
      </c>
      <c r="D5525" t="str">
        <f ca="1"/>
        <v>Acct  8 - CareCredit</v>
      </c>
    </row>
    <row r="5526" spans="1:4" x14ac:dyDescent="0.25">
      <c r="A5526" t="str">
        <f ca="1"/>
        <v>Food &amp; Drinks</v>
      </c>
      <c r="B5526" s="8">
        <f ca="1"/>
        <v>46193</v>
      </c>
      <c r="C5526" s="107">
        <f ca="1"/>
        <v>-4271.75</v>
      </c>
      <c r="D5526" t="str">
        <f ca="1"/>
        <v>Acct  8 - CareCredit</v>
      </c>
    </row>
    <row r="5527" spans="1:4" x14ac:dyDescent="0.25">
      <c r="A5527" t="str">
        <f ca="1"/>
        <v>Netflix</v>
      </c>
      <c r="B5527" s="8">
        <f ca="1"/>
        <v>46193</v>
      </c>
      <c r="C5527" s="107">
        <f ca="1"/>
        <v>-4271.75</v>
      </c>
      <c r="D5527" t="str">
        <f ca="1"/>
        <v>Acct  8 - CareCredit</v>
      </c>
    </row>
    <row r="5528" spans="1:4" x14ac:dyDescent="0.25">
      <c r="A5528" t="str">
        <f ca="1"/>
        <v>Renters</v>
      </c>
      <c r="B5528" s="8">
        <f ca="1"/>
        <v>46194</v>
      </c>
      <c r="C5528" s="107">
        <f ca="1"/>
        <v>-4271.75</v>
      </c>
      <c r="D5528" t="str">
        <f ca="1"/>
        <v>Acct  8 - CareCredit</v>
      </c>
    </row>
    <row r="5529" spans="1:4" x14ac:dyDescent="0.25">
      <c r="A5529" t="str">
        <f ca="1"/>
        <v>Sniffies</v>
      </c>
      <c r="B5529" s="8">
        <f ca="1"/>
        <v>46194</v>
      </c>
      <c r="C5529" s="107">
        <f ca="1"/>
        <v>-4271.75</v>
      </c>
      <c r="D5529" t="str">
        <f ca="1"/>
        <v>Acct  8 - CareCredit</v>
      </c>
    </row>
    <row r="5530" spans="1:4" x14ac:dyDescent="0.25">
      <c r="A5530" t="str">
        <f ca="1"/>
        <v>Cese Transfer</v>
      </c>
      <c r="B5530" s="8">
        <f ca="1"/>
        <v>46198</v>
      </c>
      <c r="C5530" s="107">
        <f ca="1"/>
        <v>-4271.75</v>
      </c>
      <c r="D5530" t="str">
        <f ca="1"/>
        <v>Acct  8 - CareCredit</v>
      </c>
    </row>
    <row r="5531" spans="1:4" x14ac:dyDescent="0.25">
      <c r="A5531" t="str">
        <f ca="1"/>
        <v>Internet</v>
      </c>
      <c r="B5531" s="8">
        <f ca="1"/>
        <v>46199</v>
      </c>
      <c r="C5531" s="107">
        <f ca="1"/>
        <v>-4271.75</v>
      </c>
      <c r="D5531" t="str">
        <f ca="1"/>
        <v>Acct  8 - CareCredit</v>
      </c>
    </row>
    <row r="5532" spans="1:4" x14ac:dyDescent="0.25">
      <c r="A5532" t="str">
        <f ca="1"/>
        <v>Windsurf</v>
      </c>
      <c r="B5532" s="8">
        <f ca="1"/>
        <v>46199</v>
      </c>
      <c r="C5532" s="107">
        <f ca="1"/>
        <v>-4271.75</v>
      </c>
      <c r="D5532" t="str">
        <f ca="1"/>
        <v>Acct  8 - CareCredit</v>
      </c>
    </row>
    <row r="5533" spans="1:4" x14ac:dyDescent="0.25">
      <c r="A5533" t="str">
        <f ca="1"/>
        <v>Tidal</v>
      </c>
      <c r="B5533" s="8">
        <f ca="1"/>
        <v>46200</v>
      </c>
      <c r="C5533" s="107">
        <f ca="1"/>
        <v>-4271.75</v>
      </c>
      <c r="D5533" t="str">
        <f ca="1"/>
        <v>Acct  8 - CareCredit</v>
      </c>
    </row>
    <row r="5534" spans="1:4" x14ac:dyDescent="0.25">
      <c r="A5534" t="str">
        <f ca="1"/>
        <v>Costco Citi</v>
      </c>
      <c r="B5534" s="8">
        <f ca="1"/>
        <v>46201</v>
      </c>
      <c r="C5534" s="107">
        <f ca="1"/>
        <v>-4271.75</v>
      </c>
      <c r="D5534" t="str">
        <f ca="1"/>
        <v>Acct  8 - CareCredit</v>
      </c>
    </row>
    <row r="5535" spans="1:4" x14ac:dyDescent="0.25">
      <c r="A5535" t="str">
        <f ca="1"/>
        <v>Kulo Transfer</v>
      </c>
      <c r="B5535" s="8">
        <f ca="1"/>
        <v>46201</v>
      </c>
      <c r="C5535" s="107">
        <f ca="1"/>
        <v>-4271.75</v>
      </c>
      <c r="D5535" t="str">
        <f ca="1"/>
        <v>Acct  8 - CareCredit</v>
      </c>
    </row>
    <row r="5536" spans="1:4" x14ac:dyDescent="0.25">
      <c r="A5536" t="str">
        <f ca="1"/>
        <v>Kulo SDGE</v>
      </c>
      <c r="B5536" s="8">
        <f ca="1"/>
        <v>46201</v>
      </c>
      <c r="C5536" s="107">
        <f ca="1"/>
        <v>-4271.75</v>
      </c>
      <c r="D5536" t="str">
        <f ca="1"/>
        <v>Acct  8 - CareCredit</v>
      </c>
    </row>
    <row r="5537" spans="1:4" x14ac:dyDescent="0.25">
      <c r="A5537" t="str">
        <f ca="1"/>
        <v>SDGE</v>
      </c>
      <c r="B5537" s="8">
        <f ca="1"/>
        <v>46201</v>
      </c>
      <c r="C5537" s="107">
        <f ca="1"/>
        <v>-4271.75</v>
      </c>
      <c r="D5537" t="str">
        <f ca="1"/>
        <v>Acct  8 - CareCredit</v>
      </c>
    </row>
    <row r="5538" spans="1:4" x14ac:dyDescent="0.25">
      <c r="A5538" t="str">
        <f ca="1"/>
        <v>Prime Ad-Free</v>
      </c>
      <c r="B5538" s="8">
        <f ca="1"/>
        <v>46201</v>
      </c>
      <c r="C5538" s="107">
        <f ca="1"/>
        <v>-4271.75</v>
      </c>
      <c r="D5538" t="str">
        <f ca="1"/>
        <v>Acct  8 - CareCredit</v>
      </c>
    </row>
    <row r="5539" spans="1:4" x14ac:dyDescent="0.25">
      <c r="A5539" t="str">
        <f ca="1"/>
        <v>Disability</v>
      </c>
      <c r="B5539" s="8">
        <f ca="1"/>
        <v>46204</v>
      </c>
      <c r="C5539" s="107">
        <f ca="1"/>
        <v>-4271.75</v>
      </c>
      <c r="D5539" t="str">
        <f ca="1"/>
        <v>Acct  8 - CareCredit</v>
      </c>
    </row>
    <row r="5540" spans="1:4" x14ac:dyDescent="0.25">
      <c r="A5540" t="str">
        <f ca="1"/>
        <v>Kulo Rent</v>
      </c>
      <c r="B5540" s="8">
        <f ca="1"/>
        <v>46204</v>
      </c>
      <c r="C5540" s="107">
        <f ca="1"/>
        <v>-4271.75</v>
      </c>
      <c r="D5540" t="str">
        <f ca="1"/>
        <v>Acct  8 - CareCredit</v>
      </c>
    </row>
    <row r="5541" spans="1:4" x14ac:dyDescent="0.25">
      <c r="A5541" t="str">
        <f ca="1"/>
        <v>Rent</v>
      </c>
      <c r="B5541" s="8">
        <f ca="1"/>
        <v>46204</v>
      </c>
      <c r="C5541" s="107">
        <f ca="1"/>
        <v>-4271.75</v>
      </c>
      <c r="D5541" t="str">
        <f ca="1"/>
        <v>Acct  8 - CareCredit</v>
      </c>
    </row>
    <row r="5542" spans="1:4" x14ac:dyDescent="0.25">
      <c r="A5542" t="str">
        <f ca="1"/>
        <v>Paycheck</v>
      </c>
      <c r="B5542" s="8">
        <f ca="1"/>
        <v>46206</v>
      </c>
      <c r="C5542" s="107">
        <f ca="1"/>
        <v>-4271.75</v>
      </c>
      <c r="D5542" t="str">
        <f ca="1"/>
        <v>Acct  8 - CareCredit</v>
      </c>
    </row>
    <row r="5543" spans="1:4" x14ac:dyDescent="0.25">
      <c r="A5543" t="str">
        <f ca="1"/>
        <v>Ameritas</v>
      </c>
      <c r="B5543" s="8">
        <f ca="1"/>
        <v>46206</v>
      </c>
      <c r="C5543" s="107">
        <f ca="1"/>
        <v>-4271.75</v>
      </c>
      <c r="D5543" t="str">
        <f ca="1"/>
        <v>Acct  8 - CareCredit</v>
      </c>
    </row>
    <row r="5544" spans="1:4" x14ac:dyDescent="0.25">
      <c r="A5544" t="str">
        <f ca="1"/>
        <v>Visa Platinum</v>
      </c>
      <c r="B5544" s="8">
        <f ca="1"/>
        <v>46206</v>
      </c>
      <c r="C5544" s="107">
        <f ca="1"/>
        <v>-4271.75</v>
      </c>
      <c r="D5544" t="str">
        <f ca="1"/>
        <v>Acct  8 - CareCredit</v>
      </c>
    </row>
    <row r="5545" spans="1:4" x14ac:dyDescent="0.25">
      <c r="A5545" t="str">
        <f ca="1"/>
        <v>Groceries</v>
      </c>
      <c r="B5545" s="8">
        <f ca="1"/>
        <v>46207</v>
      </c>
      <c r="C5545" s="107">
        <f ca="1"/>
        <v>-4271.75</v>
      </c>
      <c r="D5545" t="str">
        <f ca="1"/>
        <v>Acct  8 - CareCredit</v>
      </c>
    </row>
    <row r="5546" spans="1:4" x14ac:dyDescent="0.25">
      <c r="A5546" t="str">
        <f ca="1"/>
        <v>Food &amp; Drinks</v>
      </c>
      <c r="B5546" s="8">
        <f ca="1"/>
        <v>46207</v>
      </c>
      <c r="C5546" s="107">
        <f ca="1"/>
        <v>-4271.75</v>
      </c>
      <c r="D5546" t="str">
        <f ca="1"/>
        <v>Acct  8 - CareCredit</v>
      </c>
    </row>
    <row r="5547" spans="1:4" x14ac:dyDescent="0.25">
      <c r="A5547" t="str">
        <f ca="1"/>
        <v>Kulo Internet</v>
      </c>
      <c r="B5547" s="8">
        <f ca="1"/>
        <v>46208</v>
      </c>
      <c r="C5547" s="107">
        <f ca="1"/>
        <v>-4271.75</v>
      </c>
      <c r="D5547" t="str">
        <f ca="1"/>
        <v>Acct  8 - CareCredit</v>
      </c>
    </row>
    <row r="5548" spans="1:4" x14ac:dyDescent="0.25">
      <c r="A5548" t="str">
        <f ca="1"/>
        <v>Cese Phone</v>
      </c>
      <c r="B5548" s="8">
        <f ca="1"/>
        <v>46208</v>
      </c>
      <c r="C5548" s="107">
        <f ca="1"/>
        <v>-4271.75</v>
      </c>
      <c r="D5548" t="str">
        <f ca="1"/>
        <v>Acct  8 - CareCredit</v>
      </c>
    </row>
    <row r="5549" spans="1:4" x14ac:dyDescent="0.25">
      <c r="A5549" t="str">
        <f ca="1"/>
        <v>Phone</v>
      </c>
      <c r="B5549" s="8">
        <f ca="1"/>
        <v>46208</v>
      </c>
      <c r="C5549" s="107">
        <f ca="1"/>
        <v>-4271.75</v>
      </c>
      <c r="D5549" t="str">
        <f ca="1"/>
        <v>Acct  8 - CareCredit</v>
      </c>
    </row>
    <row r="5550" spans="1:4" x14ac:dyDescent="0.25">
      <c r="A5550" t="str">
        <f ca="1"/>
        <v>Sony</v>
      </c>
      <c r="B5550" s="8">
        <f ca="1"/>
        <v>46211</v>
      </c>
      <c r="C5550" s="107">
        <f ca="1"/>
        <v>-4271.75</v>
      </c>
      <c r="D5550" t="str">
        <f ca="1"/>
        <v>Acct  8 - CareCredit</v>
      </c>
    </row>
    <row r="5551" spans="1:4" x14ac:dyDescent="0.25">
      <c r="A5551" t="str">
        <f ca="1"/>
        <v>Phone Insurance</v>
      </c>
      <c r="B5551" s="8">
        <f ca="1"/>
        <v>46211</v>
      </c>
      <c r="C5551" s="107">
        <f ca="1"/>
        <v>-4271.75</v>
      </c>
      <c r="D5551" t="str">
        <f ca="1"/>
        <v>Acct  8 - CareCredit</v>
      </c>
    </row>
    <row r="5552" spans="1:4" x14ac:dyDescent="0.25">
      <c r="A5552" t="str">
        <f ca="1"/>
        <v>Amazon</v>
      </c>
      <c r="B5552" s="8">
        <f ca="1"/>
        <v>46212</v>
      </c>
      <c r="C5552" s="107">
        <f ca="1"/>
        <v>-4271.75</v>
      </c>
      <c r="D5552" t="str">
        <f ca="1"/>
        <v>Acct  8 - CareCredit</v>
      </c>
    </row>
    <row r="5553" spans="1:4" x14ac:dyDescent="0.25">
      <c r="A5553" t="str">
        <f ca="1"/>
        <v>Viso Go</v>
      </c>
      <c r="B5553" s="8">
        <f ca="1"/>
        <v>46214</v>
      </c>
      <c r="C5553" s="107">
        <f ca="1"/>
        <v>-4271.75</v>
      </c>
      <c r="D5553" t="str">
        <f ca="1"/>
        <v>Acct  8 - CareCredit</v>
      </c>
    </row>
    <row r="5554" spans="1:4" x14ac:dyDescent="0.25">
      <c r="A5554" t="str">
        <f ca="1"/>
        <v>Motorcycle</v>
      </c>
      <c r="B5554" s="8">
        <f ca="1"/>
        <v>46219</v>
      </c>
      <c r="C5554" s="107">
        <f ca="1"/>
        <v>-4271.75</v>
      </c>
      <c r="D5554" t="str">
        <f ca="1"/>
        <v>Acct  8 - CareCredit</v>
      </c>
    </row>
    <row r="5555" spans="1:4" x14ac:dyDescent="0.25">
      <c r="A5555" t="str">
        <f ca="1"/>
        <v>Paycheck</v>
      </c>
      <c r="B5555" s="8">
        <f ca="1"/>
        <v>46220</v>
      </c>
      <c r="C5555" s="107">
        <f ca="1"/>
        <v>-4271.75</v>
      </c>
      <c r="D5555" t="str">
        <f ca="1"/>
        <v>Acct  8 - CareCredit</v>
      </c>
    </row>
    <row r="5556" spans="1:4" x14ac:dyDescent="0.25">
      <c r="A5556" t="str">
        <f ca="1"/>
        <v>Ameritas</v>
      </c>
      <c r="B5556" s="8">
        <f ca="1"/>
        <v>46220</v>
      </c>
      <c r="C5556" s="107">
        <f ca="1"/>
        <v>-4271.75</v>
      </c>
      <c r="D5556" t="str">
        <f ca="1"/>
        <v>Acct  8 - CareCredit</v>
      </c>
    </row>
    <row r="5557" spans="1:4" x14ac:dyDescent="0.25">
      <c r="A5557" t="str">
        <f ca="1"/>
        <v>Groceries</v>
      </c>
      <c r="B5557" s="8">
        <f ca="1"/>
        <v>46221</v>
      </c>
      <c r="C5557" s="107">
        <f ca="1"/>
        <v>-4271.75</v>
      </c>
      <c r="D5557" t="str">
        <f ca="1"/>
        <v>Acct  8 - CareCredit</v>
      </c>
    </row>
    <row r="5558" spans="1:4" x14ac:dyDescent="0.25">
      <c r="A5558" t="str">
        <f ca="1"/>
        <v>Food &amp; Drinks</v>
      </c>
      <c r="B5558" s="8">
        <f ca="1"/>
        <v>46221</v>
      </c>
      <c r="C5558" s="107">
        <f ca="1"/>
        <v>-4271.75</v>
      </c>
      <c r="D5558" t="str">
        <f ca="1"/>
        <v>Acct  8 - CareCredit</v>
      </c>
    </row>
    <row r="5559" spans="1:4" x14ac:dyDescent="0.25">
      <c r="A5559" t="str">
        <f ca="1"/>
        <v>Netflix</v>
      </c>
      <c r="B5559" s="8">
        <f ca="1"/>
        <v>46223</v>
      </c>
      <c r="C5559" s="107">
        <f ca="1"/>
        <v>-4271.75</v>
      </c>
      <c r="D5559" t="str">
        <f ca="1"/>
        <v>Acct  8 - CareCredit</v>
      </c>
    </row>
    <row r="5560" spans="1:4" x14ac:dyDescent="0.25">
      <c r="A5560" t="str">
        <f ca="1"/>
        <v>Renters</v>
      </c>
      <c r="B5560" s="8">
        <f ca="1"/>
        <v>46224</v>
      </c>
      <c r="C5560" s="107">
        <f ca="1"/>
        <v>-4271.75</v>
      </c>
      <c r="D5560" t="str">
        <f ca="1"/>
        <v>Acct  8 - CareCredit</v>
      </c>
    </row>
    <row r="5561" spans="1:4" x14ac:dyDescent="0.25">
      <c r="A5561" t="str">
        <f ca="1"/>
        <v>Cese Transfer</v>
      </c>
      <c r="B5561" s="8">
        <f ca="1"/>
        <v>46228</v>
      </c>
      <c r="C5561" s="107">
        <f ca="1"/>
        <v>-4271.75</v>
      </c>
      <c r="D5561" t="str">
        <f ca="1"/>
        <v>Acct  8 - CareCredit</v>
      </c>
    </row>
    <row r="5562" spans="1:4" x14ac:dyDescent="0.25">
      <c r="A5562" t="str">
        <f ca="1"/>
        <v>Internet</v>
      </c>
      <c r="B5562" s="8">
        <f ca="1"/>
        <v>46229</v>
      </c>
      <c r="C5562" s="107">
        <f ca="1"/>
        <v>-4271.75</v>
      </c>
      <c r="D5562" t="str">
        <f ca="1"/>
        <v>Acct  8 - CareCredit</v>
      </c>
    </row>
    <row r="5563" spans="1:4" x14ac:dyDescent="0.25">
      <c r="A5563" t="str">
        <f ca="1"/>
        <v>Windsurf</v>
      </c>
      <c r="B5563" s="8">
        <f ca="1"/>
        <v>46229</v>
      </c>
      <c r="C5563" s="107">
        <f ca="1"/>
        <v>-4271.75</v>
      </c>
      <c r="D5563" t="str">
        <f ca="1"/>
        <v>Acct  8 - CareCredit</v>
      </c>
    </row>
    <row r="5564" spans="1:4" x14ac:dyDescent="0.25">
      <c r="A5564" t="str">
        <f ca="1"/>
        <v>Tidal</v>
      </c>
      <c r="B5564" s="8">
        <f ca="1"/>
        <v>46230</v>
      </c>
      <c r="C5564" s="107">
        <f ca="1"/>
        <v>-4271.75</v>
      </c>
      <c r="D5564" t="str">
        <f ca="1"/>
        <v>Acct  8 - CareCredit</v>
      </c>
    </row>
    <row r="5565" spans="1:4" x14ac:dyDescent="0.25">
      <c r="A5565" t="str">
        <f ca="1"/>
        <v>Costco Citi</v>
      </c>
      <c r="B5565" s="8">
        <f ca="1"/>
        <v>46231</v>
      </c>
      <c r="C5565" s="107">
        <f ca="1"/>
        <v>-4271.75</v>
      </c>
      <c r="D5565" t="str">
        <f ca="1"/>
        <v>Acct  8 - CareCredit</v>
      </c>
    </row>
    <row r="5566" spans="1:4" x14ac:dyDescent="0.25">
      <c r="A5566" t="str">
        <f ca="1"/>
        <v>Kulo Transfer</v>
      </c>
      <c r="B5566" s="8">
        <f ca="1"/>
        <v>46231</v>
      </c>
      <c r="C5566" s="107">
        <f ca="1"/>
        <v>-4271.75</v>
      </c>
      <c r="D5566" t="str">
        <f ca="1"/>
        <v>Acct  8 - CareCredit</v>
      </c>
    </row>
    <row r="5567" spans="1:4" x14ac:dyDescent="0.25">
      <c r="A5567" t="str">
        <f ca="1"/>
        <v>Kulo SDGE</v>
      </c>
      <c r="B5567" s="8">
        <f ca="1"/>
        <v>46231</v>
      </c>
      <c r="C5567" s="107">
        <f ca="1"/>
        <v>-4271.75</v>
      </c>
      <c r="D5567" t="str">
        <f ca="1"/>
        <v>Acct  8 - CareCredit</v>
      </c>
    </row>
    <row r="5568" spans="1:4" x14ac:dyDescent="0.25">
      <c r="A5568" t="str">
        <f ca="1"/>
        <v>SDGE</v>
      </c>
      <c r="B5568" s="8">
        <f ca="1"/>
        <v>46231</v>
      </c>
      <c r="C5568" s="107">
        <f ca="1"/>
        <v>-4271.75</v>
      </c>
      <c r="D5568" t="str">
        <f ca="1"/>
        <v>Acct  8 - CareCredit</v>
      </c>
    </row>
    <row r="5569" spans="1:4" x14ac:dyDescent="0.25">
      <c r="A5569" t="str">
        <f ca="1"/>
        <v>Prime Ad-Free</v>
      </c>
      <c r="B5569" s="8">
        <f ca="1"/>
        <v>46231</v>
      </c>
      <c r="C5569" s="107">
        <f ca="1"/>
        <v>-4271.75</v>
      </c>
      <c r="D5569" t="str">
        <f ca="1"/>
        <v>Acct  8 - CareCredit</v>
      </c>
    </row>
    <row r="5570" spans="1:4" x14ac:dyDescent="0.25">
      <c r="A5570" t="str">
        <f ca="1"/>
        <v>Paycheck</v>
      </c>
      <c r="B5570" s="8">
        <f ca="1"/>
        <v>46234</v>
      </c>
      <c r="C5570" s="107">
        <f ca="1"/>
        <v>-4271.75</v>
      </c>
      <c r="D5570" t="str">
        <f ca="1"/>
        <v>Acct  8 - CareCredit</v>
      </c>
    </row>
    <row r="5571" spans="1:4" x14ac:dyDescent="0.25">
      <c r="A5571" t="str">
        <f ca="1"/>
        <v>Ameritas</v>
      </c>
      <c r="B5571" s="8">
        <f ca="1"/>
        <v>46234</v>
      </c>
      <c r="C5571" s="107">
        <f ca="1"/>
        <v>-4271.75</v>
      </c>
      <c r="D5571" t="str">
        <f ca="1"/>
        <v>Acct  8 - CareCredit</v>
      </c>
    </row>
    <row r="5572" spans="1:4" x14ac:dyDescent="0.25">
      <c r="A5572" t="str">
        <f ca="1"/>
        <v>Disability</v>
      </c>
      <c r="B5572" s="8">
        <f ca="1"/>
        <v>46235</v>
      </c>
      <c r="C5572" s="107">
        <f ca="1"/>
        <v>-4271.75</v>
      </c>
      <c r="D5572" t="str">
        <f ca="1"/>
        <v>Acct  8 - CareCredit</v>
      </c>
    </row>
    <row r="5573" spans="1:4" x14ac:dyDescent="0.25">
      <c r="A5573" t="str">
        <f ca="1"/>
        <v>Kulo Rent</v>
      </c>
      <c r="B5573" s="8">
        <f ca="1"/>
        <v>46235</v>
      </c>
      <c r="C5573" s="107">
        <f ca="1"/>
        <v>-4271.75</v>
      </c>
      <c r="D5573" t="str">
        <f ca="1"/>
        <v>Acct  8 - CareCredit</v>
      </c>
    </row>
    <row r="5574" spans="1:4" x14ac:dyDescent="0.25">
      <c r="A5574" t="str">
        <f ca="1"/>
        <v>Rent</v>
      </c>
      <c r="B5574" s="8">
        <f ca="1"/>
        <v>46235</v>
      </c>
      <c r="C5574" s="107">
        <f ca="1"/>
        <v>-4271.75</v>
      </c>
      <c r="D5574" t="str">
        <f ca="1"/>
        <v>Acct  8 - CareCredit</v>
      </c>
    </row>
    <row r="5575" spans="1:4" x14ac:dyDescent="0.25">
      <c r="A5575" t="str">
        <f ca="1"/>
        <v>Groceries</v>
      </c>
      <c r="B5575" s="8">
        <f ca="1"/>
        <v>46235</v>
      </c>
      <c r="C5575" s="107">
        <f ca="1"/>
        <v>-4271.75</v>
      </c>
      <c r="D5575" t="str">
        <f ca="1"/>
        <v>Acct  8 - CareCredit</v>
      </c>
    </row>
    <row r="5576" spans="1:4" x14ac:dyDescent="0.25">
      <c r="A5576" t="str">
        <f ca="1"/>
        <v>Food &amp; Drinks</v>
      </c>
      <c r="B5576" s="8">
        <f ca="1"/>
        <v>46235</v>
      </c>
      <c r="C5576" s="107">
        <f ca="1"/>
        <v>-4271.75</v>
      </c>
      <c r="D5576" t="str">
        <f ca="1"/>
        <v>Acct  8 - CareCredit</v>
      </c>
    </row>
    <row r="5577" spans="1:4" x14ac:dyDescent="0.25">
      <c r="A5577" t="str">
        <f ca="1"/>
        <v>Visa Platinum</v>
      </c>
      <c r="B5577" s="8">
        <f ca="1"/>
        <v>46237</v>
      </c>
      <c r="C5577" s="107">
        <f ca="1"/>
        <v>-4271.75</v>
      </c>
      <c r="D5577" t="str">
        <f ca="1"/>
        <v>Acct  8 - CareCredit</v>
      </c>
    </row>
    <row r="5578" spans="1:4" x14ac:dyDescent="0.25">
      <c r="A5578" t="str">
        <f ca="1"/>
        <v>Kulo Internet</v>
      </c>
      <c r="B5578" s="8">
        <f ca="1"/>
        <v>46239</v>
      </c>
      <c r="C5578" s="107">
        <f ca="1"/>
        <v>-4271.75</v>
      </c>
      <c r="D5578" t="str">
        <f ca="1"/>
        <v>Acct  8 - CareCredit</v>
      </c>
    </row>
    <row r="5579" spans="1:4" x14ac:dyDescent="0.25">
      <c r="A5579" t="str">
        <f ca="1"/>
        <v>Cese Phone</v>
      </c>
      <c r="B5579" s="8">
        <f ca="1"/>
        <v>46239</v>
      </c>
      <c r="C5579" s="107">
        <f ca="1"/>
        <v>-4271.75</v>
      </c>
      <c r="D5579" t="str">
        <f ca="1"/>
        <v>Acct  8 - CareCredit</v>
      </c>
    </row>
    <row r="5580" spans="1:4" x14ac:dyDescent="0.25">
      <c r="A5580" t="str">
        <f ca="1"/>
        <v>Phone</v>
      </c>
      <c r="B5580" s="8">
        <f ca="1"/>
        <v>46239</v>
      </c>
      <c r="C5580" s="107">
        <f ca="1"/>
        <v>-4271.75</v>
      </c>
      <c r="D5580" t="str">
        <f ca="1"/>
        <v>Acct  8 - CareCredit</v>
      </c>
    </row>
    <row r="5581" spans="1:4" x14ac:dyDescent="0.25">
      <c r="A5581" t="str">
        <f ca="1"/>
        <v>Sony</v>
      </c>
      <c r="B5581" s="8">
        <f ca="1"/>
        <v>46242</v>
      </c>
      <c r="C5581" s="107">
        <f ca="1"/>
        <v>-4271.75</v>
      </c>
      <c r="D5581" t="str">
        <f ca="1"/>
        <v>Acct  8 - CareCredit</v>
      </c>
    </row>
    <row r="5582" spans="1:4" x14ac:dyDescent="0.25">
      <c r="A5582" t="str">
        <f ca="1"/>
        <v>Phone Insurance</v>
      </c>
      <c r="B5582" s="8">
        <f ca="1"/>
        <v>46242</v>
      </c>
      <c r="C5582" s="107">
        <f ca="1"/>
        <v>-4271.75</v>
      </c>
      <c r="D5582" t="str">
        <f ca="1"/>
        <v>Acct  8 - CareCredit</v>
      </c>
    </row>
    <row r="5583" spans="1:4" x14ac:dyDescent="0.25">
      <c r="A5583" t="str">
        <f ca="1"/>
        <v>Amazon</v>
      </c>
      <c r="B5583" s="8">
        <f ca="1"/>
        <v>46243</v>
      </c>
      <c r="C5583" s="107">
        <f ca="1"/>
        <v>-4271.75</v>
      </c>
      <c r="D5583" t="str">
        <f ca="1"/>
        <v>Acct  8 - CareCredit</v>
      </c>
    </row>
    <row r="5584" spans="1:4" x14ac:dyDescent="0.25">
      <c r="A5584" t="str">
        <f ca="1"/>
        <v>Viso Go</v>
      </c>
      <c r="B5584" s="8">
        <f ca="1"/>
        <v>46245</v>
      </c>
      <c r="C5584" s="107">
        <f ca="1"/>
        <v>-4271.75</v>
      </c>
      <c r="D5584" t="str">
        <f ca="1"/>
        <v>Acct  8 - CareCredit</v>
      </c>
    </row>
    <row r="5585" spans="1:4" x14ac:dyDescent="0.25">
      <c r="A5585" t="str">
        <f ca="1"/>
        <v>Paycheck</v>
      </c>
      <c r="B5585" s="8">
        <f ca="1"/>
        <v>46248</v>
      </c>
      <c r="C5585" s="107">
        <f ca="1"/>
        <v>-4271.75</v>
      </c>
      <c r="D5585" t="str">
        <f ca="1"/>
        <v>Acct  8 - CareCredit</v>
      </c>
    </row>
    <row r="5586" spans="1:4" x14ac:dyDescent="0.25">
      <c r="A5586" t="str">
        <f ca="1"/>
        <v>Ameritas</v>
      </c>
      <c r="B5586" s="8">
        <f ca="1"/>
        <v>46248</v>
      </c>
      <c r="C5586" s="107">
        <f ca="1"/>
        <v>-4271.75</v>
      </c>
      <c r="D5586" t="str">
        <f ca="1"/>
        <v>Acct  8 - CareCredit</v>
      </c>
    </row>
    <row r="5587" spans="1:4" x14ac:dyDescent="0.25">
      <c r="A5587" t="str">
        <f ca="1"/>
        <v>Groceries</v>
      </c>
      <c r="B5587" s="8">
        <f ca="1"/>
        <v>46249</v>
      </c>
      <c r="C5587" s="107">
        <f ca="1"/>
        <v>-4271.75</v>
      </c>
      <c r="D5587" t="str">
        <f ca="1"/>
        <v>Acct  8 - CareCredit</v>
      </c>
    </row>
    <row r="5588" spans="1:4" x14ac:dyDescent="0.25">
      <c r="A5588" t="str">
        <f ca="1"/>
        <v>Food &amp; Drinks</v>
      </c>
      <c r="B5588" s="8">
        <f ca="1"/>
        <v>46249</v>
      </c>
      <c r="C5588" s="107">
        <f ca="1"/>
        <v>-4271.75</v>
      </c>
      <c r="D5588" t="str">
        <f ca="1"/>
        <v>Acct  8 - CareCredit</v>
      </c>
    </row>
    <row r="5589" spans="1:4" x14ac:dyDescent="0.25">
      <c r="A5589" t="str">
        <f ca="1"/>
        <v>Motorcycle</v>
      </c>
      <c r="B5589" s="8">
        <f ca="1"/>
        <v>46250</v>
      </c>
      <c r="C5589" s="107">
        <f ca="1"/>
        <v>-4271.75</v>
      </c>
      <c r="D5589" t="str">
        <f ca="1"/>
        <v>Acct  8 - CareCredit</v>
      </c>
    </row>
    <row r="5590" spans="1:4" x14ac:dyDescent="0.25">
      <c r="A5590" t="str">
        <f ca="1"/>
        <v>Netflix</v>
      </c>
      <c r="B5590" s="8">
        <f ca="1"/>
        <v>46254</v>
      </c>
      <c r="C5590" s="107">
        <f ca="1"/>
        <v>-4271.75</v>
      </c>
      <c r="D5590" t="str">
        <f ca="1"/>
        <v>Acct  8 - CareCredit</v>
      </c>
    </row>
    <row r="5591" spans="1:4" x14ac:dyDescent="0.25">
      <c r="A5591" t="str">
        <f ca="1"/>
        <v>Renters</v>
      </c>
      <c r="B5591" s="8">
        <f ca="1"/>
        <v>46255</v>
      </c>
      <c r="C5591" s="107">
        <f ca="1"/>
        <v>-4271.75</v>
      </c>
      <c r="D5591" t="str">
        <f ca="1"/>
        <v>Acct  8 - CareCredit</v>
      </c>
    </row>
    <row r="5592" spans="1:4" x14ac:dyDescent="0.25">
      <c r="A5592" t="str">
        <f ca="1"/>
        <v>Cese Transfer</v>
      </c>
      <c r="B5592" s="8">
        <f ca="1"/>
        <v>46259</v>
      </c>
      <c r="C5592" s="107">
        <f ca="1"/>
        <v>-4271.75</v>
      </c>
      <c r="D5592" t="str">
        <f ca="1"/>
        <v>Acct  8 - CareCredit</v>
      </c>
    </row>
    <row r="5593" spans="1:4" x14ac:dyDescent="0.25">
      <c r="A5593" t="str">
        <f ca="1"/>
        <v>Internet</v>
      </c>
      <c r="B5593" s="8">
        <f ca="1"/>
        <v>46260</v>
      </c>
      <c r="C5593" s="107">
        <f ca="1"/>
        <v>-4271.75</v>
      </c>
      <c r="D5593" t="str">
        <f ca="1"/>
        <v>Acct  8 - CareCredit</v>
      </c>
    </row>
    <row r="5594" spans="1:4" x14ac:dyDescent="0.25">
      <c r="A5594" t="str">
        <f ca="1"/>
        <v>Windsurf</v>
      </c>
      <c r="B5594" s="8">
        <f ca="1"/>
        <v>46260</v>
      </c>
      <c r="C5594" s="107">
        <f ca="1"/>
        <v>-4271.75</v>
      </c>
      <c r="D5594" t="str">
        <f ca="1"/>
        <v>Acct  8 - CareCredit</v>
      </c>
    </row>
    <row r="5595" spans="1:4" x14ac:dyDescent="0.25">
      <c r="A5595" t="str">
        <f ca="1"/>
        <v>Tidal</v>
      </c>
      <c r="B5595" s="8">
        <f ca="1"/>
        <v>46261</v>
      </c>
      <c r="C5595" s="107">
        <f ca="1"/>
        <v>-4271.75</v>
      </c>
      <c r="D5595" t="str">
        <f ca="1"/>
        <v>Acct  8 - CareCredit</v>
      </c>
    </row>
    <row r="5596" spans="1:4" x14ac:dyDescent="0.25">
      <c r="A5596" t="str">
        <f ca="1"/>
        <v>Paycheck</v>
      </c>
      <c r="B5596" s="8">
        <f ca="1"/>
        <v>46262</v>
      </c>
      <c r="C5596" s="107">
        <f ca="1"/>
        <v>-4271.75</v>
      </c>
      <c r="D5596" t="str">
        <f ca="1"/>
        <v>Acct  8 - CareCredit</v>
      </c>
    </row>
    <row r="5597" spans="1:4" x14ac:dyDescent="0.25">
      <c r="A5597" t="str">
        <f ca="1"/>
        <v>Ameritas</v>
      </c>
      <c r="B5597" s="8">
        <f ca="1"/>
        <v>46262</v>
      </c>
      <c r="C5597" s="107">
        <f ca="1"/>
        <v>-4271.75</v>
      </c>
      <c r="D5597" t="str">
        <f ca="1"/>
        <v>Acct  8 - CareCredit</v>
      </c>
    </row>
    <row r="5598" spans="1:4" x14ac:dyDescent="0.25">
      <c r="A5598" t="str">
        <f ca="1"/>
        <v>Costco Citi</v>
      </c>
      <c r="B5598" s="8">
        <f ca="1"/>
        <v>46262</v>
      </c>
      <c r="C5598" s="107">
        <f ca="1"/>
        <v>-4271.75</v>
      </c>
      <c r="D5598" t="str">
        <f ca="1"/>
        <v>Acct  8 - CareCredit</v>
      </c>
    </row>
    <row r="5599" spans="1:4" x14ac:dyDescent="0.25">
      <c r="A5599" t="str">
        <f ca="1"/>
        <v>Kulo Transfer</v>
      </c>
      <c r="B5599" s="8">
        <f ca="1"/>
        <v>46262</v>
      </c>
      <c r="C5599" s="107">
        <f ca="1"/>
        <v>-4271.75</v>
      </c>
      <c r="D5599" t="str">
        <f ca="1"/>
        <v>Acct  8 - CareCredit</v>
      </c>
    </row>
    <row r="5600" spans="1:4" x14ac:dyDescent="0.25">
      <c r="A5600" t="str">
        <f ca="1"/>
        <v>Kulo SDGE</v>
      </c>
      <c r="B5600" s="8">
        <f ca="1"/>
        <v>46262</v>
      </c>
      <c r="C5600" s="107">
        <f ca="1"/>
        <v>-4271.75</v>
      </c>
      <c r="D5600" t="str">
        <f ca="1"/>
        <v>Acct  8 - CareCredit</v>
      </c>
    </row>
    <row r="5601" spans="1:4" x14ac:dyDescent="0.25">
      <c r="A5601" t="str">
        <f ca="1"/>
        <v>SDGE</v>
      </c>
      <c r="B5601" s="8">
        <f ca="1"/>
        <v>46262</v>
      </c>
      <c r="C5601" s="107">
        <f ca="1"/>
        <v>-4271.75</v>
      </c>
      <c r="D5601" t="str">
        <f ca="1"/>
        <v>Acct  8 - CareCredit</v>
      </c>
    </row>
    <row r="5602" spans="1:4" x14ac:dyDescent="0.25">
      <c r="A5602" t="str">
        <f ca="1"/>
        <v>Prime Ad-Free</v>
      </c>
      <c r="B5602" s="8">
        <f ca="1"/>
        <v>46262</v>
      </c>
      <c r="C5602" s="107">
        <f ca="1"/>
        <v>-4271.75</v>
      </c>
      <c r="D5602" t="str">
        <f ca="1"/>
        <v>Acct  8 - CareCredit</v>
      </c>
    </row>
    <row r="5603" spans="1:4" x14ac:dyDescent="0.25">
      <c r="A5603" t="str">
        <f ca="1"/>
        <v>Groceries</v>
      </c>
      <c r="B5603" s="8">
        <f ca="1"/>
        <v>46263</v>
      </c>
      <c r="C5603" s="107">
        <f ca="1"/>
        <v>-4271.75</v>
      </c>
      <c r="D5603" t="str">
        <f ca="1"/>
        <v>Acct  8 - CareCredit</v>
      </c>
    </row>
    <row r="5604" spans="1:4" x14ac:dyDescent="0.25">
      <c r="A5604" t="str">
        <f ca="1"/>
        <v>Food &amp; Drinks</v>
      </c>
      <c r="B5604" s="8">
        <f ca="1"/>
        <v>46263</v>
      </c>
      <c r="C5604" s="107">
        <f ca="1"/>
        <v>-4271.75</v>
      </c>
      <c r="D5604" t="str">
        <f ca="1"/>
        <v>Acct  8 - CareCredit</v>
      </c>
    </row>
    <row r="5605" spans="1:4" x14ac:dyDescent="0.25">
      <c r="A5605" t="str">
        <f ca="1"/>
        <v>Disability</v>
      </c>
      <c r="B5605" s="8">
        <f ca="1"/>
        <v>46266</v>
      </c>
      <c r="C5605" s="107">
        <f ca="1"/>
        <v>-4271.75</v>
      </c>
      <c r="D5605" t="str">
        <f ca="1"/>
        <v>Acct  8 - CareCredit</v>
      </c>
    </row>
    <row r="5606" spans="1:4" x14ac:dyDescent="0.25">
      <c r="A5606" t="str">
        <f ca="1"/>
        <v>Kulo Rent</v>
      </c>
      <c r="B5606" s="8">
        <f ca="1"/>
        <v>46266</v>
      </c>
      <c r="C5606" s="107">
        <f ca="1"/>
        <v>-4271.75</v>
      </c>
      <c r="D5606" t="str">
        <f ca="1"/>
        <v>Acct  8 - CareCredit</v>
      </c>
    </row>
    <row r="5607" spans="1:4" x14ac:dyDescent="0.25">
      <c r="A5607" t="str">
        <f ca="1"/>
        <v>Rent</v>
      </c>
      <c r="B5607" s="8">
        <f ca="1"/>
        <v>46266</v>
      </c>
      <c r="C5607" s="107">
        <f ca="1"/>
        <v>-4271.75</v>
      </c>
      <c r="D5607" t="str">
        <f ca="1"/>
        <v>Acct  8 - CareCredit</v>
      </c>
    </row>
    <row r="5608" spans="1:4" x14ac:dyDescent="0.25">
      <c r="A5608" t="str">
        <f ca="1"/>
        <v>Visa Platinum</v>
      </c>
      <c r="B5608" s="8">
        <f ca="1"/>
        <v>46268</v>
      </c>
      <c r="C5608" s="107">
        <f ca="1"/>
        <v>-4271.75</v>
      </c>
      <c r="D5608" t="str">
        <f ca="1"/>
        <v>Acct  8 - CareCredit</v>
      </c>
    </row>
    <row r="5609" spans="1:4" x14ac:dyDescent="0.25">
      <c r="A5609" t="str">
        <f ca="1"/>
        <v>Kulo Internet</v>
      </c>
      <c r="B5609" s="8">
        <f ca="1"/>
        <v>46270</v>
      </c>
      <c r="C5609" s="107">
        <f ca="1"/>
        <v>-4271.75</v>
      </c>
      <c r="D5609" t="str">
        <f ca="1"/>
        <v>Acct  8 - CareCredit</v>
      </c>
    </row>
    <row r="5610" spans="1:4" x14ac:dyDescent="0.25">
      <c r="A5610" t="str">
        <f ca="1"/>
        <v>Cese Phone</v>
      </c>
      <c r="B5610" s="8">
        <f ca="1"/>
        <v>46270</v>
      </c>
      <c r="C5610" s="107">
        <f ca="1"/>
        <v>-4271.75</v>
      </c>
      <c r="D5610" t="str">
        <f ca="1"/>
        <v>Acct  8 - CareCredit</v>
      </c>
    </row>
    <row r="5611" spans="1:4" x14ac:dyDescent="0.25">
      <c r="A5611" t="str">
        <f ca="1"/>
        <v>Phone</v>
      </c>
      <c r="B5611" s="8">
        <f ca="1"/>
        <v>46270</v>
      </c>
      <c r="C5611" s="107">
        <f ca="1"/>
        <v>-4271.75</v>
      </c>
      <c r="D5611" t="str">
        <f ca="1"/>
        <v>Acct  8 - CareCredit</v>
      </c>
    </row>
    <row r="5612" spans="1:4" x14ac:dyDescent="0.25">
      <c r="A5612" t="str">
        <f ca="1"/>
        <v>Sony</v>
      </c>
      <c r="B5612" s="8">
        <f ca="1"/>
        <v>46273</v>
      </c>
      <c r="C5612" s="107">
        <f ca="1"/>
        <v>-4271.75</v>
      </c>
      <c r="D5612" t="str">
        <f ca="1"/>
        <v>Acct  8 - CareCredit</v>
      </c>
    </row>
    <row r="5613" spans="1:4" x14ac:dyDescent="0.25">
      <c r="A5613" t="str">
        <f ca="1"/>
        <v>Phone Insurance</v>
      </c>
      <c r="B5613" s="8">
        <f ca="1"/>
        <v>46273</v>
      </c>
      <c r="C5613" s="107">
        <f ca="1"/>
        <v>-4271.75</v>
      </c>
      <c r="D5613" t="str">
        <f ca="1"/>
        <v>Acct  8 - CareCredit</v>
      </c>
    </row>
    <row r="5614" spans="1:4" x14ac:dyDescent="0.25">
      <c r="A5614" t="str">
        <f ca="1"/>
        <v>Amazon</v>
      </c>
      <c r="B5614" s="8">
        <f ca="1"/>
        <v>46274</v>
      </c>
      <c r="C5614" s="107">
        <f ca="1"/>
        <v>-4271.75</v>
      </c>
      <c r="D5614" t="str">
        <f ca="1"/>
        <v>Acct  8 - CareCredit</v>
      </c>
    </row>
    <row r="5615" spans="1:4" x14ac:dyDescent="0.25">
      <c r="A5615" t="str">
        <f ca="1"/>
        <v>Paycheck</v>
      </c>
      <c r="B5615" s="8">
        <f ca="1"/>
        <v>46276</v>
      </c>
      <c r="C5615" s="107">
        <f ca="1"/>
        <v>-4271.75</v>
      </c>
      <c r="D5615" t="str">
        <f ca="1"/>
        <v>Acct  8 - CareCredit</v>
      </c>
    </row>
    <row r="5616" spans="1:4" x14ac:dyDescent="0.25">
      <c r="A5616" t="str">
        <f ca="1"/>
        <v>Ameritas</v>
      </c>
      <c r="B5616" s="8">
        <f ca="1"/>
        <v>46276</v>
      </c>
      <c r="C5616" s="107">
        <f ca="1"/>
        <v>-4271.75</v>
      </c>
      <c r="D5616" t="str">
        <f ca="1"/>
        <v>Acct  8 - CareCredit</v>
      </c>
    </row>
    <row r="5617" spans="1:4" x14ac:dyDescent="0.25">
      <c r="A5617" t="str">
        <f ca="1"/>
        <v>Viso Go</v>
      </c>
      <c r="B5617" s="8">
        <f ca="1"/>
        <v>46276</v>
      </c>
      <c r="C5617" s="107">
        <f ca="1"/>
        <v>-4271.75</v>
      </c>
      <c r="D5617" t="str">
        <f ca="1"/>
        <v>Acct  8 - CareCredit</v>
      </c>
    </row>
    <row r="5618" spans="1:4" x14ac:dyDescent="0.25">
      <c r="A5618" t="str">
        <f ca="1"/>
        <v>Groceries</v>
      </c>
      <c r="B5618" s="8">
        <f ca="1"/>
        <v>46277</v>
      </c>
      <c r="C5618" s="107">
        <f ca="1"/>
        <v>-4271.75</v>
      </c>
      <c r="D5618" t="str">
        <f ca="1"/>
        <v>Acct  8 - CareCredit</v>
      </c>
    </row>
    <row r="5619" spans="1:4" x14ac:dyDescent="0.25">
      <c r="A5619" t="str">
        <f ca="1"/>
        <v>Food &amp; Drinks</v>
      </c>
      <c r="B5619" s="8">
        <f ca="1"/>
        <v>46277</v>
      </c>
      <c r="C5619" s="107">
        <f ca="1"/>
        <v>-4271.75</v>
      </c>
      <c r="D5619" t="str">
        <f ca="1"/>
        <v>Acct  8 - CareCredit</v>
      </c>
    </row>
    <row r="5620" spans="1:4" x14ac:dyDescent="0.25">
      <c r="A5620" t="str">
        <f ca="1"/>
        <v>Motorcycle</v>
      </c>
      <c r="B5620" s="8">
        <f ca="1"/>
        <v>46281</v>
      </c>
      <c r="C5620" s="107">
        <f ca="1"/>
        <v>-4271.75</v>
      </c>
      <c r="D5620" t="str">
        <f ca="1"/>
        <v>Acct  8 - CareCredit</v>
      </c>
    </row>
    <row r="5621" spans="1:4" x14ac:dyDescent="0.25">
      <c r="A5621" t="str">
        <f ca="1"/>
        <v>Netflix</v>
      </c>
      <c r="B5621" s="8">
        <f ca="1"/>
        <v>46285</v>
      </c>
      <c r="C5621" s="107">
        <f ca="1"/>
        <v>-4271.75</v>
      </c>
      <c r="D5621" t="str">
        <f ca="1"/>
        <v>Acct  8 - CareCredit</v>
      </c>
    </row>
    <row r="5622" spans="1:4" x14ac:dyDescent="0.25">
      <c r="A5622" t="str">
        <f ca="1"/>
        <v>Renters</v>
      </c>
      <c r="B5622" s="8">
        <f ca="1"/>
        <v>46286</v>
      </c>
      <c r="C5622" s="107">
        <f ca="1"/>
        <v>-4271.75</v>
      </c>
      <c r="D5622" t="str">
        <f ca="1"/>
        <v>Acct  8 - CareCredit</v>
      </c>
    </row>
    <row r="5623" spans="1:4" x14ac:dyDescent="0.25">
      <c r="A5623" t="str">
        <f ca="1"/>
        <v>Paycheck</v>
      </c>
      <c r="B5623" s="8">
        <f ca="1"/>
        <v>46290</v>
      </c>
      <c r="C5623" s="107">
        <f ca="1"/>
        <v>-4271.75</v>
      </c>
      <c r="D5623" t="str">
        <f ca="1"/>
        <v>Acct  8 - CareCredit</v>
      </c>
    </row>
    <row r="5624" spans="1:4" x14ac:dyDescent="0.25">
      <c r="A5624" t="str">
        <f ca="1"/>
        <v>Ameritas</v>
      </c>
      <c r="B5624" s="8">
        <f ca="1"/>
        <v>46290</v>
      </c>
      <c r="C5624" s="107">
        <f ca="1"/>
        <v>-4271.75</v>
      </c>
      <c r="D5624" t="str">
        <f ca="1"/>
        <v>Acct  8 - CareCredit</v>
      </c>
    </row>
    <row r="5625" spans="1:4" x14ac:dyDescent="0.25">
      <c r="A5625" t="str">
        <f ca="1"/>
        <v>Cese Transfer</v>
      </c>
      <c r="B5625" s="8">
        <f ca="1"/>
        <v>46290</v>
      </c>
      <c r="C5625" s="107">
        <f ca="1"/>
        <v>-4271.75</v>
      </c>
      <c r="D5625" t="str">
        <f ca="1"/>
        <v>Acct  8 - CareCredit</v>
      </c>
    </row>
    <row r="5626" spans="1:4" x14ac:dyDescent="0.25">
      <c r="A5626" t="str">
        <f ca="1"/>
        <v>Groceries</v>
      </c>
      <c r="B5626" s="8">
        <f ca="1"/>
        <v>46291</v>
      </c>
      <c r="C5626" s="107">
        <f ca="1"/>
        <v>-4271.75</v>
      </c>
      <c r="D5626" t="str">
        <f ca="1"/>
        <v>Acct  8 - CareCredit</v>
      </c>
    </row>
    <row r="5627" spans="1:4" x14ac:dyDescent="0.25">
      <c r="A5627" t="str">
        <f ca="1"/>
        <v>Food &amp; Drinks</v>
      </c>
      <c r="B5627" s="8">
        <f ca="1"/>
        <v>46291</v>
      </c>
      <c r="C5627" s="107">
        <f ca="1"/>
        <v>-4271.75</v>
      </c>
      <c r="D5627" t="str">
        <f ca="1"/>
        <v>Acct  8 - CareCredit</v>
      </c>
    </row>
    <row r="5628" spans="1:4" x14ac:dyDescent="0.25">
      <c r="A5628" t="str">
        <f ca="1"/>
        <v>Internet</v>
      </c>
      <c r="B5628" s="8">
        <f ca="1"/>
        <v>46291</v>
      </c>
      <c r="C5628" s="107">
        <f ca="1"/>
        <v>-4271.75</v>
      </c>
      <c r="D5628" t="str">
        <f ca="1"/>
        <v>Acct  8 - CareCredit</v>
      </c>
    </row>
    <row r="5629" spans="1:4" x14ac:dyDescent="0.25">
      <c r="A5629" t="str">
        <f ca="1"/>
        <v>Windsurf</v>
      </c>
      <c r="B5629" s="8">
        <f ca="1"/>
        <v>46291</v>
      </c>
      <c r="C5629" s="107">
        <f ca="1"/>
        <v>-4271.75</v>
      </c>
      <c r="D5629" t="str">
        <f ca="1"/>
        <v>Acct  8 - CareCredit</v>
      </c>
    </row>
    <row r="5630" spans="1:4" x14ac:dyDescent="0.25">
      <c r="A5630" t="str">
        <f ca="1"/>
        <v>Tidal</v>
      </c>
      <c r="B5630" s="8">
        <f ca="1"/>
        <v>46292</v>
      </c>
      <c r="C5630" s="107">
        <f ca="1"/>
        <v>-4271.75</v>
      </c>
      <c r="D5630" t="str">
        <f ca="1"/>
        <v>Acct  8 - CareCredit</v>
      </c>
    </row>
    <row r="5631" spans="1:4" x14ac:dyDescent="0.25">
      <c r="A5631" t="str">
        <f ca="1"/>
        <v>Costco Citi</v>
      </c>
      <c r="B5631" s="8">
        <f ca="1"/>
        <v>46293</v>
      </c>
      <c r="C5631" s="107">
        <f ca="1"/>
        <v>-4271.75</v>
      </c>
      <c r="D5631" t="str">
        <f ca="1"/>
        <v>Acct  8 - CareCredit</v>
      </c>
    </row>
    <row r="5632" spans="1:4" x14ac:dyDescent="0.25">
      <c r="A5632" t="str">
        <f ca="1"/>
        <v>Kulo Transfer</v>
      </c>
      <c r="B5632" s="8">
        <f ca="1"/>
        <v>46293</v>
      </c>
      <c r="C5632" s="107">
        <f ca="1"/>
        <v>-4271.75</v>
      </c>
      <c r="D5632" t="str">
        <f ca="1"/>
        <v>Acct  8 - CareCredit</v>
      </c>
    </row>
    <row r="5633" spans="1:4" x14ac:dyDescent="0.25">
      <c r="A5633" t="str">
        <f ca="1"/>
        <v>Kulo SDGE</v>
      </c>
      <c r="B5633" s="8">
        <f ca="1"/>
        <v>46293</v>
      </c>
      <c r="C5633" s="107">
        <f ca="1"/>
        <v>-4271.75</v>
      </c>
      <c r="D5633" t="str">
        <f ca="1"/>
        <v>Acct  8 - CareCredit</v>
      </c>
    </row>
    <row r="5634" spans="1:4" x14ac:dyDescent="0.25">
      <c r="A5634" t="str">
        <f ca="1"/>
        <v>SDGE</v>
      </c>
      <c r="B5634" s="8">
        <f ca="1"/>
        <v>46293</v>
      </c>
      <c r="C5634" s="107">
        <f ca="1"/>
        <v>-4271.75</v>
      </c>
      <c r="D5634" t="str">
        <f ca="1"/>
        <v>Acct  8 - CareCredit</v>
      </c>
    </row>
    <row r="5635" spans="1:4" x14ac:dyDescent="0.25">
      <c r="A5635" t="str">
        <f ca="1"/>
        <v>Prime Ad-Free</v>
      </c>
      <c r="B5635" s="8">
        <f ca="1"/>
        <v>46293</v>
      </c>
      <c r="C5635" s="107">
        <f ca="1"/>
        <v>-4271.75</v>
      </c>
      <c r="D5635" t="str">
        <f ca="1"/>
        <v>Acct  8 - CareCredit</v>
      </c>
    </row>
    <row r="5636" spans="1:4" x14ac:dyDescent="0.25">
      <c r="A5636" t="str">
        <f ca="1"/>
        <v>Disability</v>
      </c>
      <c r="B5636" s="8">
        <f ca="1"/>
        <v>46296</v>
      </c>
      <c r="C5636" s="107">
        <f ca="1"/>
        <v>-4271.75</v>
      </c>
      <c r="D5636" t="str">
        <f ca="1"/>
        <v>Acct  8 - CareCredit</v>
      </c>
    </row>
    <row r="5637" spans="1:4" x14ac:dyDescent="0.25">
      <c r="A5637" t="str">
        <f ca="1"/>
        <v>Kulo Rent</v>
      </c>
      <c r="B5637" s="8">
        <f ca="1"/>
        <v>46296</v>
      </c>
      <c r="C5637" s="107">
        <f ca="1"/>
        <v>-4271.75</v>
      </c>
      <c r="D5637" t="str">
        <f ca="1"/>
        <v>Acct  8 - CareCredit</v>
      </c>
    </row>
    <row r="5638" spans="1:4" x14ac:dyDescent="0.25">
      <c r="A5638" t="str">
        <f ca="1"/>
        <v>Rent</v>
      </c>
      <c r="B5638" s="8">
        <f ca="1"/>
        <v>46296</v>
      </c>
      <c r="C5638" s="107">
        <f ca="1"/>
        <v>-4271.75</v>
      </c>
      <c r="D5638" t="str">
        <f ca="1"/>
        <v>Acct  8 - CareCredit</v>
      </c>
    </row>
    <row r="5639" spans="1:4" x14ac:dyDescent="0.25">
      <c r="A5639" t="str">
        <f ca="1"/>
        <v>Visa Platinum</v>
      </c>
      <c r="B5639" s="8">
        <f ca="1"/>
        <v>46298</v>
      </c>
      <c r="C5639" s="107">
        <f ca="1"/>
        <v>-4271.75</v>
      </c>
      <c r="D5639" t="str">
        <f ca="1"/>
        <v>Acct  8 - CareCredit</v>
      </c>
    </row>
    <row r="5640" spans="1:4" x14ac:dyDescent="0.25">
      <c r="A5640" t="str">
        <f ca="1"/>
        <v>Kulo Internet</v>
      </c>
      <c r="B5640" s="8">
        <f ca="1"/>
        <v>46300</v>
      </c>
      <c r="C5640" s="107">
        <f ca="1"/>
        <v>-4271.75</v>
      </c>
      <c r="D5640" t="str">
        <f ca="1"/>
        <v>Acct  8 - CareCredit</v>
      </c>
    </row>
    <row r="5641" spans="1:4" x14ac:dyDescent="0.25">
      <c r="A5641" t="str">
        <f ca="1"/>
        <v>Cese Phone</v>
      </c>
      <c r="B5641" s="8">
        <f ca="1"/>
        <v>46300</v>
      </c>
      <c r="C5641" s="107">
        <f ca="1"/>
        <v>-4271.75</v>
      </c>
      <c r="D5641" t="str">
        <f ca="1"/>
        <v>Acct  8 - CareCredit</v>
      </c>
    </row>
    <row r="5642" spans="1:4" x14ac:dyDescent="0.25">
      <c r="A5642" t="str">
        <f ca="1"/>
        <v>Phone</v>
      </c>
      <c r="B5642" s="8">
        <f ca="1"/>
        <v>46300</v>
      </c>
      <c r="C5642" s="107">
        <f ca="1"/>
        <v>-4271.75</v>
      </c>
      <c r="D5642" t="str">
        <f ca="1"/>
        <v>Acct  8 - CareCredit</v>
      </c>
    </row>
    <row r="5643" spans="1:4" x14ac:dyDescent="0.25">
      <c r="A5643" t="str">
        <f ca="1"/>
        <v>Sony</v>
      </c>
      <c r="B5643" s="8">
        <f ca="1"/>
        <v>46303</v>
      </c>
      <c r="C5643" s="107">
        <f ca="1"/>
        <v>-4271.75</v>
      </c>
      <c r="D5643" t="str">
        <f ca="1"/>
        <v>Acct  8 - CareCredit</v>
      </c>
    </row>
    <row r="5644" spans="1:4" x14ac:dyDescent="0.25">
      <c r="A5644" t="str">
        <f ca="1"/>
        <v>Phone Insurance</v>
      </c>
      <c r="B5644" s="8">
        <f ca="1"/>
        <v>46303</v>
      </c>
      <c r="C5644" s="107">
        <f ca="1"/>
        <v>-4271.75</v>
      </c>
      <c r="D5644" t="str">
        <f ca="1"/>
        <v>Acct  8 - CareCredit</v>
      </c>
    </row>
    <row r="5645" spans="1:4" x14ac:dyDescent="0.25">
      <c r="A5645" t="str">
        <f ca="1"/>
        <v>Paycheck</v>
      </c>
      <c r="B5645" s="8">
        <f ca="1"/>
        <v>46304</v>
      </c>
      <c r="C5645" s="107">
        <f ca="1"/>
        <v>-4271.75</v>
      </c>
      <c r="D5645" t="str">
        <f ca="1"/>
        <v>Acct  8 - CareCredit</v>
      </c>
    </row>
    <row r="5646" spans="1:4" x14ac:dyDescent="0.25">
      <c r="A5646" t="str">
        <f ca="1"/>
        <v>Ameritas</v>
      </c>
      <c r="B5646" s="8">
        <f ca="1"/>
        <v>46304</v>
      </c>
      <c r="C5646" s="107">
        <f ca="1"/>
        <v>-4271.75</v>
      </c>
      <c r="D5646" t="str">
        <f ca="1"/>
        <v>Acct  8 - CareCredit</v>
      </c>
    </row>
    <row r="5647" spans="1:4" x14ac:dyDescent="0.25">
      <c r="A5647" t="str">
        <f ca="1"/>
        <v>Amazon</v>
      </c>
      <c r="B5647" s="8">
        <f ca="1"/>
        <v>46304</v>
      </c>
      <c r="C5647" s="107">
        <f ca="1"/>
        <v>-4271.75</v>
      </c>
      <c r="D5647" t="str">
        <f ca="1"/>
        <v>Acct  8 - CareCredit</v>
      </c>
    </row>
    <row r="5648" spans="1:4" x14ac:dyDescent="0.25">
      <c r="A5648" t="str">
        <f ca="1"/>
        <v>Groceries</v>
      </c>
      <c r="B5648" s="8">
        <f ca="1"/>
        <v>46305</v>
      </c>
      <c r="C5648" s="107">
        <f ca="1"/>
        <v>-4271.75</v>
      </c>
      <c r="D5648" t="str">
        <f ca="1"/>
        <v>Acct  8 - CareCredit</v>
      </c>
    </row>
    <row r="5649" spans="1:4" x14ac:dyDescent="0.25">
      <c r="A5649" t="str">
        <f ca="1"/>
        <v>Food &amp; Drinks</v>
      </c>
      <c r="B5649" s="8">
        <f ca="1"/>
        <v>46305</v>
      </c>
      <c r="C5649" s="107">
        <f ca="1"/>
        <v>-4271.75</v>
      </c>
      <c r="D5649" t="str">
        <f ca="1"/>
        <v>Acct  8 - CareCredit</v>
      </c>
    </row>
    <row r="5650" spans="1:4" x14ac:dyDescent="0.25">
      <c r="A5650" t="str">
        <f ca="1"/>
        <v>Viso Go</v>
      </c>
      <c r="B5650" s="8">
        <f ca="1"/>
        <v>46306</v>
      </c>
      <c r="C5650" s="107">
        <f ca="1"/>
        <v>-4271.75</v>
      </c>
      <c r="D5650" t="str">
        <f ca="1"/>
        <v>Acct  8 - CareCredit</v>
      </c>
    </row>
    <row r="5651" spans="1:4" x14ac:dyDescent="0.25">
      <c r="A5651" t="str">
        <f ca="1"/>
        <v>Motorcycle</v>
      </c>
      <c r="B5651" s="8">
        <f ca="1"/>
        <v>46311</v>
      </c>
      <c r="C5651" s="107">
        <f ca="1"/>
        <v>-4271.75</v>
      </c>
      <c r="D5651" t="str">
        <f ca="1"/>
        <v>Acct  8 - CareCredit</v>
      </c>
    </row>
    <row r="5652" spans="1:4" x14ac:dyDescent="0.25">
      <c r="A5652" t="str">
        <f ca="1"/>
        <v>Netflix</v>
      </c>
      <c r="B5652" s="8">
        <f ca="1"/>
        <v>46315</v>
      </c>
      <c r="C5652" s="107">
        <f ca="1"/>
        <v>-4271.75</v>
      </c>
      <c r="D5652" t="str">
        <f ca="1"/>
        <v>Acct  8 - CareCredit</v>
      </c>
    </row>
    <row r="5653" spans="1:4" x14ac:dyDescent="0.25">
      <c r="A5653" t="str">
        <f ca="1"/>
        <v>Renters</v>
      </c>
      <c r="B5653" s="8">
        <f ca="1"/>
        <v>46316</v>
      </c>
      <c r="C5653" s="107">
        <f ca="1"/>
        <v>-4271.75</v>
      </c>
      <c r="D5653" t="str">
        <f ca="1"/>
        <v>Acct  8 - CareCredit</v>
      </c>
    </row>
    <row r="5654" spans="1:4" x14ac:dyDescent="0.25">
      <c r="A5654" t="str">
        <f ca="1"/>
        <v>Paycheck</v>
      </c>
      <c r="B5654" s="8">
        <f ca="1"/>
        <v>46318</v>
      </c>
      <c r="C5654" s="107">
        <f ca="1"/>
        <v>-4271.75</v>
      </c>
      <c r="D5654" t="str">
        <f ca="1"/>
        <v>Acct  8 - CareCredit</v>
      </c>
    </row>
    <row r="5655" spans="1:4" x14ac:dyDescent="0.25">
      <c r="A5655" t="str">
        <f ca="1"/>
        <v>Ameritas</v>
      </c>
      <c r="B5655" s="8">
        <f ca="1"/>
        <v>46318</v>
      </c>
      <c r="C5655" s="107">
        <f ca="1"/>
        <v>-4271.75</v>
      </c>
      <c r="D5655" t="str">
        <f ca="1"/>
        <v>Acct  8 - CareCredit</v>
      </c>
    </row>
    <row r="5656" spans="1:4" x14ac:dyDescent="0.25">
      <c r="A5656" t="str">
        <f ca="1"/>
        <v>Groceries</v>
      </c>
      <c r="B5656" s="8">
        <f ca="1"/>
        <v>46319</v>
      </c>
      <c r="C5656" s="107">
        <f ca="1"/>
        <v>-4271.75</v>
      </c>
      <c r="D5656" t="str">
        <f ca="1"/>
        <v>Acct  8 - CareCredit</v>
      </c>
    </row>
    <row r="5657" spans="1:4" x14ac:dyDescent="0.25">
      <c r="A5657" t="str">
        <f ca="1"/>
        <v>Food &amp; Drinks</v>
      </c>
      <c r="B5657" s="8">
        <f ca="1"/>
        <v>46319</v>
      </c>
      <c r="C5657" s="107">
        <f ca="1"/>
        <v>-4271.75</v>
      </c>
      <c r="D5657" t="str">
        <f ca="1"/>
        <v>Acct  8 - CareCredit</v>
      </c>
    </row>
    <row r="5658" spans="1:4" x14ac:dyDescent="0.25">
      <c r="A5658" t="str">
        <f ca="1"/>
        <v>Cese Transfer</v>
      </c>
      <c r="B5658" s="8">
        <f ca="1"/>
        <v>46320</v>
      </c>
      <c r="C5658" s="107">
        <f ca="1"/>
        <v>-4271.75</v>
      </c>
      <c r="D5658" t="str">
        <f ca="1"/>
        <v>Acct  8 - CareCredit</v>
      </c>
    </row>
    <row r="5659" spans="1:4" x14ac:dyDescent="0.25">
      <c r="A5659" t="str">
        <f ca="1"/>
        <v>Internet</v>
      </c>
      <c r="B5659" s="8">
        <f ca="1"/>
        <v>46321</v>
      </c>
      <c r="C5659" s="107">
        <f ca="1"/>
        <v>-4271.75</v>
      </c>
      <c r="D5659" t="str">
        <f ca="1"/>
        <v>Acct  8 - CareCredit</v>
      </c>
    </row>
    <row r="5660" spans="1:4" x14ac:dyDescent="0.25">
      <c r="A5660" t="str">
        <f ca="1"/>
        <v>Windsurf</v>
      </c>
      <c r="B5660" s="8">
        <f ca="1"/>
        <v>46321</v>
      </c>
      <c r="C5660" s="107">
        <f ca="1"/>
        <v>-4271.75</v>
      </c>
      <c r="D5660" t="str">
        <f ca="1"/>
        <v>Acct  8 - CareCredit</v>
      </c>
    </row>
    <row r="5661" spans="1:4" x14ac:dyDescent="0.25">
      <c r="A5661" t="str">
        <f ca="1"/>
        <v>Tidal</v>
      </c>
      <c r="B5661" s="8">
        <f ca="1"/>
        <v>46322</v>
      </c>
      <c r="C5661" s="107">
        <f ca="1"/>
        <v>-4271.75</v>
      </c>
      <c r="D5661" t="str">
        <f ca="1"/>
        <v>Acct  8 - CareCredit</v>
      </c>
    </row>
    <row r="5662" spans="1:4" x14ac:dyDescent="0.25">
      <c r="A5662" t="str">
        <f ca="1"/>
        <v>Costco Citi</v>
      </c>
      <c r="B5662" s="8">
        <f ca="1"/>
        <v>46323</v>
      </c>
      <c r="C5662" s="107">
        <f ca="1"/>
        <v>-4271.75</v>
      </c>
      <c r="D5662" t="str">
        <f ca="1"/>
        <v>Acct  8 - CareCredit</v>
      </c>
    </row>
    <row r="5663" spans="1:4" x14ac:dyDescent="0.25">
      <c r="A5663" t="str">
        <f ca="1"/>
        <v>Kulo Transfer</v>
      </c>
      <c r="B5663" s="8">
        <f ca="1"/>
        <v>46323</v>
      </c>
      <c r="C5663" s="107">
        <f ca="1"/>
        <v>-4271.75</v>
      </c>
      <c r="D5663" t="str">
        <f ca="1"/>
        <v>Acct  8 - CareCredit</v>
      </c>
    </row>
    <row r="5664" spans="1:4" x14ac:dyDescent="0.25">
      <c r="A5664" t="str">
        <f ca="1"/>
        <v>Kulo SDGE</v>
      </c>
      <c r="B5664" s="8">
        <f ca="1"/>
        <v>46323</v>
      </c>
      <c r="C5664" s="107">
        <f ca="1"/>
        <v>-4271.75</v>
      </c>
      <c r="D5664" t="str">
        <f ca="1"/>
        <v>Acct  8 - CareCredit</v>
      </c>
    </row>
    <row r="5665" spans="1:4" x14ac:dyDescent="0.25">
      <c r="A5665" t="str">
        <f ca="1"/>
        <v>SDGE</v>
      </c>
      <c r="B5665" s="8">
        <f ca="1"/>
        <v>46323</v>
      </c>
      <c r="C5665" s="107">
        <f ca="1"/>
        <v>-4271.75</v>
      </c>
      <c r="D5665" t="str">
        <f ca="1"/>
        <v>Acct  8 - CareCredit</v>
      </c>
    </row>
    <row r="5666" spans="1:4" x14ac:dyDescent="0.25">
      <c r="A5666" t="str">
        <f ca="1"/>
        <v>Prime Ad-Free</v>
      </c>
      <c r="B5666" s="8">
        <f ca="1"/>
        <v>46323</v>
      </c>
      <c r="C5666" s="107">
        <f ca="1"/>
        <v>-4271.75</v>
      </c>
      <c r="D5666" t="str">
        <f ca="1"/>
        <v>Acct  8 - CareCredit</v>
      </c>
    </row>
    <row r="5667" spans="1:4" x14ac:dyDescent="0.25">
      <c r="A5667" t="str">
        <f ca="1"/>
        <v>Disability</v>
      </c>
      <c r="B5667" s="8">
        <f ca="1"/>
        <v>46327</v>
      </c>
      <c r="C5667" s="107">
        <f ca="1"/>
        <v>-4271.75</v>
      </c>
      <c r="D5667" t="str">
        <f ca="1"/>
        <v>Acct  8 - CareCredit</v>
      </c>
    </row>
    <row r="5668" spans="1:4" x14ac:dyDescent="0.25">
      <c r="A5668" t="str">
        <f ca="1"/>
        <v>Kulo Rent</v>
      </c>
      <c r="B5668" s="8">
        <f ca="1"/>
        <v>46327</v>
      </c>
      <c r="C5668" s="107">
        <f ca="1"/>
        <v>-4271.75</v>
      </c>
      <c r="D5668" t="str">
        <f ca="1"/>
        <v>Acct  8 - CareCredit</v>
      </c>
    </row>
    <row r="5669" spans="1:4" x14ac:dyDescent="0.25">
      <c r="A5669" t="str">
        <f ca="1"/>
        <v>Rent</v>
      </c>
      <c r="B5669" s="8">
        <f ca="1"/>
        <v>46327</v>
      </c>
      <c r="C5669" s="107">
        <f ca="1"/>
        <v>-4271.75</v>
      </c>
      <c r="D5669" t="str">
        <f ca="1"/>
        <v>Acct  8 - CareCredit</v>
      </c>
    </row>
    <row r="5670" spans="1:4" x14ac:dyDescent="0.25">
      <c r="A5670" t="str">
        <f ca="1"/>
        <v>Visa Platinum</v>
      </c>
      <c r="B5670" s="8">
        <f ca="1"/>
        <v>46329</v>
      </c>
      <c r="C5670" s="107">
        <f ca="1"/>
        <v>-4271.75</v>
      </c>
      <c r="D5670" t="str">
        <f ca="1"/>
        <v>Acct  8 - CareCredit</v>
      </c>
    </row>
    <row r="5671" spans="1:4" x14ac:dyDescent="0.25">
      <c r="A5671" t="str">
        <f ca="1"/>
        <v>Kulo Internet</v>
      </c>
      <c r="B5671" s="8">
        <f ca="1"/>
        <v>46331</v>
      </c>
      <c r="C5671" s="107">
        <f ca="1"/>
        <v>-4271.75</v>
      </c>
      <c r="D5671" t="str">
        <f ca="1"/>
        <v>Acct  8 - CareCredit</v>
      </c>
    </row>
    <row r="5672" spans="1:4" x14ac:dyDescent="0.25">
      <c r="A5672" t="str">
        <f ca="1"/>
        <v>Cese Phone</v>
      </c>
      <c r="B5672" s="8">
        <f ca="1"/>
        <v>46331</v>
      </c>
      <c r="C5672" s="107">
        <f ca="1"/>
        <v>-4271.75</v>
      </c>
      <c r="D5672" t="str">
        <f ca="1"/>
        <v>Acct  8 - CareCredit</v>
      </c>
    </row>
    <row r="5673" spans="1:4" x14ac:dyDescent="0.25">
      <c r="A5673" t="str">
        <f ca="1"/>
        <v>Phone</v>
      </c>
      <c r="B5673" s="8">
        <f ca="1"/>
        <v>46331</v>
      </c>
      <c r="C5673" s="107">
        <f ca="1"/>
        <v>-4271.75</v>
      </c>
      <c r="D5673" t="str">
        <f ca="1"/>
        <v>Acct  8 - CareCredit</v>
      </c>
    </row>
    <row r="5674" spans="1:4" x14ac:dyDescent="0.25">
      <c r="A5674" t="str">
        <f ca="1"/>
        <v>Paycheck</v>
      </c>
      <c r="B5674" s="8">
        <f ca="1"/>
        <v>46332</v>
      </c>
      <c r="C5674" s="107">
        <f ca="1"/>
        <v>-4271.75</v>
      </c>
      <c r="D5674" t="str">
        <f ca="1"/>
        <v>Acct  8 - CareCredit</v>
      </c>
    </row>
    <row r="5675" spans="1:4" x14ac:dyDescent="0.25">
      <c r="A5675" t="str">
        <f ca="1"/>
        <v>Ameritas</v>
      </c>
      <c r="B5675" s="8">
        <f ca="1"/>
        <v>46332</v>
      </c>
      <c r="C5675" s="107">
        <f ca="1"/>
        <v>-4271.75</v>
      </c>
      <c r="D5675" t="str">
        <f ca="1"/>
        <v>Acct  8 - CareCredit</v>
      </c>
    </row>
    <row r="5676" spans="1:4" x14ac:dyDescent="0.25">
      <c r="A5676" t="str">
        <f ca="1"/>
        <v>Groceries</v>
      </c>
      <c r="B5676" s="8">
        <f ca="1"/>
        <v>46333</v>
      </c>
      <c r="C5676" s="107">
        <f ca="1"/>
        <v>-4271.75</v>
      </c>
      <c r="D5676" t="str">
        <f ca="1"/>
        <v>Acct  8 - CareCredit</v>
      </c>
    </row>
    <row r="5677" spans="1:4" x14ac:dyDescent="0.25">
      <c r="A5677" t="str">
        <f ca="1"/>
        <v>Food &amp; Drinks</v>
      </c>
      <c r="B5677" s="8">
        <f ca="1"/>
        <v>46333</v>
      </c>
      <c r="C5677" s="107">
        <f ca="1"/>
        <v>-4271.75</v>
      </c>
      <c r="D5677" t="str">
        <f ca="1"/>
        <v>Acct  8 - CareCredit</v>
      </c>
    </row>
    <row r="5678" spans="1:4" x14ac:dyDescent="0.25">
      <c r="A5678" t="str">
        <f ca="1"/>
        <v>Sony</v>
      </c>
      <c r="B5678" s="8">
        <f ca="1"/>
        <v>46334</v>
      </c>
      <c r="C5678" s="107">
        <f ca="1"/>
        <v>-4271.75</v>
      </c>
      <c r="D5678" t="str">
        <f ca="1"/>
        <v>Acct  8 - CareCredit</v>
      </c>
    </row>
    <row r="5679" spans="1:4" x14ac:dyDescent="0.25">
      <c r="A5679" t="str">
        <f ca="1"/>
        <v>Bike Insurance</v>
      </c>
      <c r="B5679" s="8">
        <f ca="1"/>
        <v>46334</v>
      </c>
      <c r="C5679" s="107">
        <f ca="1"/>
        <v>-4271.75</v>
      </c>
      <c r="D5679" t="str">
        <f ca="1"/>
        <v>Acct  8 - CareCredit</v>
      </c>
    </row>
    <row r="5680" spans="1:4" x14ac:dyDescent="0.25">
      <c r="A5680" t="str">
        <f ca="1"/>
        <v>Phone Insurance</v>
      </c>
      <c r="B5680" s="8">
        <f ca="1"/>
        <v>46334</v>
      </c>
      <c r="C5680" s="107">
        <f ca="1"/>
        <v>-4271.75</v>
      </c>
      <c r="D5680" t="str">
        <f ca="1"/>
        <v>Acct  8 - CareCredit</v>
      </c>
    </row>
    <row r="5681" spans="1:4" x14ac:dyDescent="0.25">
      <c r="A5681" t="str">
        <f ca="1"/>
        <v>Amazon</v>
      </c>
      <c r="B5681" s="8">
        <f ca="1"/>
        <v>46335</v>
      </c>
      <c r="C5681" s="107">
        <f ca="1"/>
        <v>-4271.75</v>
      </c>
      <c r="D5681" t="str">
        <f ca="1"/>
        <v>Acct  8 - CareCredit</v>
      </c>
    </row>
    <row r="5682" spans="1:4" x14ac:dyDescent="0.25">
      <c r="A5682" t="str">
        <f ca="1"/>
        <v>Viso Go</v>
      </c>
      <c r="B5682" s="8">
        <f ca="1"/>
        <v>46337</v>
      </c>
      <c r="C5682" s="107">
        <f ca="1"/>
        <v>-4271.75</v>
      </c>
      <c r="D5682" t="str">
        <f ca="1"/>
        <v>Acct  8 - CareCredit</v>
      </c>
    </row>
    <row r="5683" spans="1:4" x14ac:dyDescent="0.25">
      <c r="A5683" t="str">
        <f ca="1"/>
        <v>Motorcycle</v>
      </c>
      <c r="B5683" s="8">
        <f ca="1"/>
        <v>46342</v>
      </c>
      <c r="C5683" s="107">
        <f ca="1"/>
        <v>-4271.75</v>
      </c>
      <c r="D5683" t="str">
        <f ca="1"/>
        <v>Acct  8 - CareCredit</v>
      </c>
    </row>
    <row r="5684" spans="1:4" x14ac:dyDescent="0.25">
      <c r="A5684" t="str">
        <f ca="1"/>
        <v>Paycheck</v>
      </c>
      <c r="B5684" s="8">
        <f ca="1"/>
        <v>46346</v>
      </c>
      <c r="C5684" s="107">
        <f ca="1"/>
        <v>-4271.75</v>
      </c>
      <c r="D5684" t="str">
        <f ca="1"/>
        <v>Acct  8 - CareCredit</v>
      </c>
    </row>
    <row r="5685" spans="1:4" x14ac:dyDescent="0.25">
      <c r="A5685" t="str">
        <f ca="1"/>
        <v>Ameritas</v>
      </c>
      <c r="B5685" s="8">
        <f ca="1"/>
        <v>46346</v>
      </c>
      <c r="C5685" s="107">
        <f ca="1"/>
        <v>-4271.75</v>
      </c>
      <c r="D5685" t="str">
        <f ca="1"/>
        <v>Acct  8 - CareCredit</v>
      </c>
    </row>
    <row r="5686" spans="1:4" x14ac:dyDescent="0.25">
      <c r="A5686" t="str">
        <f ca="1"/>
        <v>Netflix</v>
      </c>
      <c r="B5686" s="8">
        <f ca="1"/>
        <v>46346</v>
      </c>
      <c r="C5686" s="107">
        <f ca="1"/>
        <v>-4271.75</v>
      </c>
      <c r="D5686" t="str">
        <f ca="1"/>
        <v>Acct  8 - CareCredit</v>
      </c>
    </row>
    <row r="5687" spans="1:4" x14ac:dyDescent="0.25">
      <c r="A5687" t="str">
        <f ca="1"/>
        <v>Groceries</v>
      </c>
      <c r="B5687" s="8">
        <f ca="1"/>
        <v>46347</v>
      </c>
      <c r="C5687" s="107">
        <f ca="1"/>
        <v>-4271.75</v>
      </c>
      <c r="D5687" t="str">
        <f ca="1"/>
        <v>Acct  8 - CareCredit</v>
      </c>
    </row>
    <row r="5688" spans="1:4" x14ac:dyDescent="0.25">
      <c r="A5688" t="str">
        <f ca="1"/>
        <v>Food &amp; Drinks</v>
      </c>
      <c r="B5688" s="8">
        <f ca="1"/>
        <v>46347</v>
      </c>
      <c r="C5688" s="107">
        <f ca="1"/>
        <v>-4271.75</v>
      </c>
      <c r="D5688" t="str">
        <f ca="1"/>
        <v>Acct  8 - CareCredit</v>
      </c>
    </row>
    <row r="5689" spans="1:4" x14ac:dyDescent="0.25">
      <c r="A5689" t="str">
        <f ca="1"/>
        <v>Renters</v>
      </c>
      <c r="B5689" s="8">
        <f ca="1"/>
        <v>46347</v>
      </c>
      <c r="C5689" s="107">
        <f ca="1"/>
        <v>-4271.75</v>
      </c>
      <c r="D5689" t="str">
        <f ca="1"/>
        <v>Acct  8 - CareCredit</v>
      </c>
    </row>
    <row r="5690" spans="1:4" x14ac:dyDescent="0.25">
      <c r="A5690" t="str">
        <f ca="1"/>
        <v>Cese Transfer</v>
      </c>
      <c r="B5690" s="8">
        <f ca="1"/>
        <v>46351</v>
      </c>
      <c r="C5690" s="107">
        <f ca="1"/>
        <v>-4271.75</v>
      </c>
      <c r="D5690" t="str">
        <f ca="1"/>
        <v>Acct  8 - CareCredit</v>
      </c>
    </row>
    <row r="5691" spans="1:4" x14ac:dyDescent="0.25">
      <c r="A5691" t="str">
        <f ca="1"/>
        <v>Internet</v>
      </c>
      <c r="B5691" s="8">
        <f ca="1"/>
        <v>46352</v>
      </c>
      <c r="C5691" s="107">
        <f ca="1"/>
        <v>-4271.75</v>
      </c>
      <c r="D5691" t="str">
        <f ca="1"/>
        <v>Acct  8 - CareCredit</v>
      </c>
    </row>
    <row r="5692" spans="1:4" x14ac:dyDescent="0.25">
      <c r="A5692" t="str">
        <f ca="1"/>
        <v>Windsurf</v>
      </c>
      <c r="B5692" s="8">
        <f ca="1"/>
        <v>46352</v>
      </c>
      <c r="C5692" s="107">
        <f ca="1"/>
        <v>-4271.75</v>
      </c>
      <c r="D5692" t="str">
        <f ca="1"/>
        <v>Acct  8 - CareCredit</v>
      </c>
    </row>
    <row r="5693" spans="1:4" x14ac:dyDescent="0.25">
      <c r="A5693" t="str">
        <f ca="1"/>
        <v>Tidal</v>
      </c>
      <c r="B5693" s="8">
        <f ca="1"/>
        <v>46353</v>
      </c>
      <c r="C5693" s="107">
        <f ca="1"/>
        <v>-4271.75</v>
      </c>
      <c r="D5693" t="str">
        <f ca="1"/>
        <v>Acct  8 - CareCredit</v>
      </c>
    </row>
    <row r="5694" spans="1:4" x14ac:dyDescent="0.25">
      <c r="A5694" t="str">
        <f ca="1"/>
        <v>Costco Citi</v>
      </c>
      <c r="B5694" s="8">
        <f ca="1"/>
        <v>46354</v>
      </c>
      <c r="C5694" s="107">
        <f ca="1"/>
        <v>-4271.75</v>
      </c>
      <c r="D5694" t="str">
        <f ca="1"/>
        <v>Acct  8 - CareCredit</v>
      </c>
    </row>
    <row r="5695" spans="1:4" x14ac:dyDescent="0.25">
      <c r="A5695" t="str">
        <f ca="1"/>
        <v>Kulo Transfer</v>
      </c>
      <c r="B5695" s="8">
        <f ca="1"/>
        <v>46354</v>
      </c>
      <c r="C5695" s="107">
        <f ca="1"/>
        <v>-4271.75</v>
      </c>
      <c r="D5695" t="str">
        <f ca="1"/>
        <v>Acct  8 - CareCredit</v>
      </c>
    </row>
    <row r="5696" spans="1:4" x14ac:dyDescent="0.25">
      <c r="A5696" t="str">
        <f ca="1"/>
        <v>Kulo SDGE</v>
      </c>
      <c r="B5696" s="8">
        <f ca="1"/>
        <v>46354</v>
      </c>
      <c r="C5696" s="107">
        <f ca="1"/>
        <v>-4271.75</v>
      </c>
      <c r="D5696" t="str">
        <f ca="1"/>
        <v>Acct  8 - CareCredit</v>
      </c>
    </row>
    <row r="5697" spans="1:4" x14ac:dyDescent="0.25">
      <c r="A5697" t="str">
        <f ca="1"/>
        <v>SDGE</v>
      </c>
      <c r="B5697" s="8">
        <f ca="1"/>
        <v>46354</v>
      </c>
      <c r="C5697" s="107">
        <f ca="1"/>
        <v>-4271.75</v>
      </c>
      <c r="D5697" t="str">
        <f ca="1"/>
        <v>Acct  8 - CareCredit</v>
      </c>
    </row>
    <row r="5698" spans="1:4" x14ac:dyDescent="0.25">
      <c r="A5698" t="str">
        <f ca="1"/>
        <v>Prime Ad-Free</v>
      </c>
      <c r="B5698" s="8">
        <f ca="1"/>
        <v>46354</v>
      </c>
      <c r="C5698" s="107">
        <f ca="1"/>
        <v>-4271.75</v>
      </c>
      <c r="D5698" t="str">
        <f ca="1"/>
        <v>Acct  8 - CareCredit</v>
      </c>
    </row>
    <row r="5699" spans="1:4" x14ac:dyDescent="0.25">
      <c r="A5699" t="str">
        <f ca="1"/>
        <v>Disability</v>
      </c>
      <c r="B5699" s="8">
        <f ca="1"/>
        <v>46357</v>
      </c>
      <c r="C5699" s="107">
        <f ca="1"/>
        <v>-4271.75</v>
      </c>
      <c r="D5699" t="str">
        <f ca="1"/>
        <v>Acct  8 - CareCredit</v>
      </c>
    </row>
    <row r="5700" spans="1:4" x14ac:dyDescent="0.25">
      <c r="A5700" t="str">
        <f ca="1"/>
        <v>Kulo Rent</v>
      </c>
      <c r="B5700" s="8">
        <f ca="1"/>
        <v>46357</v>
      </c>
      <c r="C5700" s="107">
        <f ca="1"/>
        <v>-4271.75</v>
      </c>
      <c r="D5700" t="str">
        <f ca="1"/>
        <v>Acct  8 - CareCredit</v>
      </c>
    </row>
    <row r="5701" spans="1:4" x14ac:dyDescent="0.25">
      <c r="A5701" t="str">
        <f ca="1"/>
        <v>Rent</v>
      </c>
      <c r="B5701" s="8">
        <f ca="1"/>
        <v>46357</v>
      </c>
      <c r="C5701" s="107">
        <f ca="1"/>
        <v>-4271.75</v>
      </c>
      <c r="D5701" t="str">
        <f ca="1"/>
        <v>Acct  8 - CareCredit</v>
      </c>
    </row>
    <row r="5702" spans="1:4" x14ac:dyDescent="0.25">
      <c r="A5702" t="str">
        <f ca="1"/>
        <v>Visa Platinum</v>
      </c>
      <c r="B5702" s="8">
        <f ca="1"/>
        <v>46359</v>
      </c>
      <c r="C5702" s="107">
        <f ca="1"/>
        <v>-4271.75</v>
      </c>
      <c r="D5702" t="str">
        <f ca="1"/>
        <v>Acct  8 - CareCredit</v>
      </c>
    </row>
    <row r="5703" spans="1:4" x14ac:dyDescent="0.25">
      <c r="A5703" t="str">
        <f ca="1"/>
        <v>Paycheck</v>
      </c>
      <c r="B5703" s="8">
        <f ca="1"/>
        <v>46360</v>
      </c>
      <c r="C5703" s="107">
        <f ca="1"/>
        <v>-4271.75</v>
      </c>
      <c r="D5703" t="str">
        <f ca="1"/>
        <v>Acct  8 - CareCredit</v>
      </c>
    </row>
    <row r="5704" spans="1:4" x14ac:dyDescent="0.25">
      <c r="A5704" t="str">
        <f ca="1"/>
        <v>Ameritas</v>
      </c>
      <c r="B5704" s="8">
        <f ca="1"/>
        <v>46360</v>
      </c>
      <c r="C5704" s="107">
        <f ca="1"/>
        <v>-4271.75</v>
      </c>
      <c r="D5704" t="str">
        <f ca="1"/>
        <v>Acct  8 - CareCredit</v>
      </c>
    </row>
    <row r="5705" spans="1:4" x14ac:dyDescent="0.25">
      <c r="A5705" t="str">
        <f ca="1"/>
        <v>Kulo Internet</v>
      </c>
      <c r="B5705" s="8">
        <f ca="1"/>
        <v>46361</v>
      </c>
      <c r="C5705" s="107">
        <f ca="1"/>
        <v>-4271.75</v>
      </c>
      <c r="D5705" t="str">
        <f ca="1"/>
        <v>Acct  8 - CareCredit</v>
      </c>
    </row>
    <row r="5706" spans="1:4" x14ac:dyDescent="0.25">
      <c r="A5706" t="str">
        <f ca="1"/>
        <v>Cese Phone</v>
      </c>
      <c r="B5706" s="8">
        <f ca="1"/>
        <v>46361</v>
      </c>
      <c r="C5706" s="107">
        <f ca="1"/>
        <v>-4271.75</v>
      </c>
      <c r="D5706" t="str">
        <f ca="1"/>
        <v>Acct  8 - CareCredit</v>
      </c>
    </row>
    <row r="5707" spans="1:4" x14ac:dyDescent="0.25">
      <c r="A5707" t="str">
        <f ca="1"/>
        <v>Groceries</v>
      </c>
      <c r="B5707" s="8">
        <f ca="1"/>
        <v>46361</v>
      </c>
      <c r="C5707" s="107">
        <f ca="1"/>
        <v>-4271.75</v>
      </c>
      <c r="D5707" t="str">
        <f ca="1"/>
        <v>Acct  8 - CareCredit</v>
      </c>
    </row>
    <row r="5708" spans="1:4" x14ac:dyDescent="0.25">
      <c r="A5708" t="str">
        <f ca="1"/>
        <v>Food &amp; Drinks</v>
      </c>
      <c r="B5708" s="8">
        <f ca="1"/>
        <v>46361</v>
      </c>
      <c r="C5708" s="107">
        <f ca="1"/>
        <v>-4271.75</v>
      </c>
      <c r="D5708" t="str">
        <f ca="1"/>
        <v>Acct  8 - CareCredit</v>
      </c>
    </row>
    <row r="5709" spans="1:4" x14ac:dyDescent="0.25">
      <c r="A5709" t="str">
        <f ca="1"/>
        <v>Phone</v>
      </c>
      <c r="B5709" s="8">
        <f ca="1"/>
        <v>46361</v>
      </c>
      <c r="C5709" s="107">
        <f ca="1"/>
        <v>-4271.75</v>
      </c>
      <c r="D5709" t="str">
        <f ca="1"/>
        <v>Acct  8 - CareCredit</v>
      </c>
    </row>
    <row r="5710" spans="1:4" x14ac:dyDescent="0.25">
      <c r="A5710" t="str">
        <f ca="1"/>
        <v>Sony</v>
      </c>
      <c r="B5710" s="8">
        <f ca="1"/>
        <v>46364</v>
      </c>
      <c r="C5710" s="107">
        <f ca="1"/>
        <v>-4271.75</v>
      </c>
      <c r="D5710" t="str">
        <f ca="1"/>
        <v>Acct  8 - CareCredit</v>
      </c>
    </row>
    <row r="5711" spans="1:4" x14ac:dyDescent="0.25">
      <c r="A5711" t="str">
        <f ca="1"/>
        <v>Phone Insurance</v>
      </c>
      <c r="B5711" s="8">
        <f ca="1"/>
        <v>46364</v>
      </c>
      <c r="C5711" s="107">
        <f ca="1"/>
        <v>-4271.75</v>
      </c>
      <c r="D5711" t="str">
        <f ca="1"/>
        <v>Acct  8 - CareCredit</v>
      </c>
    </row>
    <row r="5712" spans="1:4" x14ac:dyDescent="0.25">
      <c r="A5712" t="str">
        <f ca="1"/>
        <v>Amazon</v>
      </c>
      <c r="B5712" s="8">
        <f ca="1"/>
        <v>46365</v>
      </c>
      <c r="C5712" s="107">
        <f ca="1"/>
        <v>-4271.75</v>
      </c>
      <c r="D5712" t="str">
        <f ca="1"/>
        <v>Acct  8 - CareCredit</v>
      </c>
    </row>
    <row r="5713" spans="1:4" x14ac:dyDescent="0.25">
      <c r="A5713" t="str">
        <f ca="1"/>
        <v>Viso Go</v>
      </c>
      <c r="B5713" s="8">
        <f ca="1"/>
        <v>46367</v>
      </c>
      <c r="C5713" s="107">
        <f ca="1"/>
        <v>-4271.75</v>
      </c>
      <c r="D5713" t="str">
        <f ca="1"/>
        <v>Acct  8 - CareCredit</v>
      </c>
    </row>
    <row r="5714" spans="1:4" x14ac:dyDescent="0.25">
      <c r="A5714" t="str">
        <f ca="1"/>
        <v>Motorcycle</v>
      </c>
      <c r="B5714" s="8">
        <f ca="1"/>
        <v>46372</v>
      </c>
      <c r="C5714" s="107">
        <f ca="1"/>
        <v>-4271.75</v>
      </c>
      <c r="D5714" t="str">
        <f ca="1"/>
        <v>Acct  8 - CareCredit</v>
      </c>
    </row>
    <row r="5715" spans="1:4" x14ac:dyDescent="0.25">
      <c r="A5715" t="str">
        <f ca="1"/>
        <v>Paycheck</v>
      </c>
      <c r="B5715" s="8">
        <f ca="1"/>
        <v>46374</v>
      </c>
      <c r="C5715" s="107">
        <f ca="1"/>
        <v>-4271.75</v>
      </c>
      <c r="D5715" t="str">
        <f ca="1"/>
        <v>Acct  8 - CareCredit</v>
      </c>
    </row>
    <row r="5716" spans="1:4" x14ac:dyDescent="0.25">
      <c r="A5716" t="str">
        <f ca="1"/>
        <v>Ameritas</v>
      </c>
      <c r="B5716" s="8">
        <f ca="1"/>
        <v>46374</v>
      </c>
      <c r="C5716" s="107">
        <f ca="1"/>
        <v>-4271.75</v>
      </c>
      <c r="D5716" t="str">
        <f ca="1"/>
        <v>Acct  8 - CareCredit</v>
      </c>
    </row>
    <row r="5717" spans="1:4" x14ac:dyDescent="0.25">
      <c r="A5717" t="str">
        <f ca="1"/>
        <v>Groceries</v>
      </c>
      <c r="B5717" s="8">
        <f ca="1"/>
        <v>46375</v>
      </c>
      <c r="C5717" s="107">
        <f ca="1"/>
        <v>-4271.75</v>
      </c>
      <c r="D5717" t="str">
        <f ca="1"/>
        <v>Acct  8 - CareCredit</v>
      </c>
    </row>
    <row r="5718" spans="1:4" x14ac:dyDescent="0.25">
      <c r="A5718" t="str">
        <f ca="1"/>
        <v>Food &amp; Drinks</v>
      </c>
      <c r="B5718" s="8">
        <f ca="1"/>
        <v>46375</v>
      </c>
      <c r="C5718" s="107">
        <f ca="1"/>
        <v>-4271.75</v>
      </c>
      <c r="D5718" t="str">
        <f ca="1"/>
        <v>Acct  8 - CareCredit</v>
      </c>
    </row>
    <row r="5719" spans="1:4" x14ac:dyDescent="0.25">
      <c r="A5719" t="str">
        <f ca="1"/>
        <v>Netflix</v>
      </c>
      <c r="B5719" s="8">
        <f ca="1"/>
        <v>46376</v>
      </c>
      <c r="C5719" s="107">
        <f ca="1"/>
        <v>-4271.75</v>
      </c>
      <c r="D5719" t="str">
        <f ca="1"/>
        <v>Acct  8 - CareCredit</v>
      </c>
    </row>
    <row r="5720" spans="1:4" x14ac:dyDescent="0.25">
      <c r="A5720" t="str">
        <f ca="1"/>
        <v>Renters</v>
      </c>
      <c r="B5720" s="8">
        <f ca="1"/>
        <v>46377</v>
      </c>
      <c r="C5720" s="107">
        <f ca="1"/>
        <v>-4271.75</v>
      </c>
      <c r="D5720" t="str">
        <f ca="1"/>
        <v>Acct  8 - CareCredit</v>
      </c>
    </row>
    <row r="5721" spans="1:4" x14ac:dyDescent="0.25">
      <c r="A5721" t="str">
        <f ca="1"/>
        <v>Sniffies</v>
      </c>
      <c r="B5721" s="8">
        <f ca="1"/>
        <v>46377</v>
      </c>
      <c r="C5721" s="107">
        <f ca="1"/>
        <v>-4271.75</v>
      </c>
      <c r="D5721" t="str">
        <f ca="1"/>
        <v>Acct  8 - CareCredit</v>
      </c>
    </row>
    <row r="5722" spans="1:4" x14ac:dyDescent="0.25">
      <c r="A5722" t="str">
        <f ca="1"/>
        <v>Cese Transfer</v>
      </c>
      <c r="B5722" s="8">
        <f ca="1"/>
        <v>46381</v>
      </c>
      <c r="C5722" s="107">
        <f ca="1"/>
        <v>-4271.75</v>
      </c>
      <c r="D5722" t="str">
        <f ca="1"/>
        <v>Acct  8 - CareCredit</v>
      </c>
    </row>
    <row r="5723" spans="1:4" x14ac:dyDescent="0.25">
      <c r="A5723" t="str">
        <f ca="1"/>
        <v>Internet</v>
      </c>
      <c r="B5723" s="8">
        <f ca="1"/>
        <v>46382</v>
      </c>
      <c r="C5723" s="107">
        <f ca="1"/>
        <v>-4271.75</v>
      </c>
      <c r="D5723" t="str">
        <f ca="1"/>
        <v>Acct  8 - CareCredit</v>
      </c>
    </row>
    <row r="5724" spans="1:4" x14ac:dyDescent="0.25">
      <c r="A5724" t="str">
        <f ca="1"/>
        <v>Windsurf</v>
      </c>
      <c r="B5724" s="8">
        <f ca="1"/>
        <v>46382</v>
      </c>
      <c r="C5724" s="107">
        <f ca="1"/>
        <v>-4271.75</v>
      </c>
      <c r="D5724" t="str">
        <f ca="1"/>
        <v>Acct  8 - CareCredit</v>
      </c>
    </row>
    <row r="5725" spans="1:4" x14ac:dyDescent="0.25">
      <c r="A5725" t="str">
        <f ca="1"/>
        <v>Tidal</v>
      </c>
      <c r="B5725" s="8">
        <f ca="1"/>
        <v>46383</v>
      </c>
      <c r="C5725" s="107">
        <f ca="1"/>
        <v>-4271.75</v>
      </c>
      <c r="D5725" t="str">
        <f ca="1"/>
        <v>Acct  8 - CareCredit</v>
      </c>
    </row>
    <row r="5726" spans="1:4" x14ac:dyDescent="0.25">
      <c r="A5726" t="str">
        <f ca="1"/>
        <v>Costco Citi</v>
      </c>
      <c r="B5726" s="8">
        <f ca="1"/>
        <v>46384</v>
      </c>
      <c r="C5726" s="107">
        <f ca="1"/>
        <v>-4271.75</v>
      </c>
      <c r="D5726" t="str">
        <f ca="1"/>
        <v>Acct  8 - CareCredit</v>
      </c>
    </row>
    <row r="5727" spans="1:4" x14ac:dyDescent="0.25">
      <c r="A5727" t="str">
        <f ca="1"/>
        <v>Kulo Transfer</v>
      </c>
      <c r="B5727" s="8">
        <f ca="1"/>
        <v>46384</v>
      </c>
      <c r="C5727" s="107">
        <f ca="1"/>
        <v>-4271.75</v>
      </c>
      <c r="D5727" t="str">
        <f ca="1"/>
        <v>Acct  8 - CareCredit</v>
      </c>
    </row>
    <row r="5728" spans="1:4" x14ac:dyDescent="0.25">
      <c r="A5728" t="str">
        <f ca="1"/>
        <v>Kulo SDGE</v>
      </c>
      <c r="B5728" s="8">
        <f ca="1"/>
        <v>46384</v>
      </c>
      <c r="C5728" s="107">
        <f ca="1"/>
        <v>-4271.75</v>
      </c>
      <c r="D5728" t="str">
        <f ca="1"/>
        <v>Acct  8 - CareCredit</v>
      </c>
    </row>
    <row r="5729" spans="1:4" x14ac:dyDescent="0.25">
      <c r="A5729" t="str">
        <f ca="1"/>
        <v>SDGE</v>
      </c>
      <c r="B5729" s="8">
        <f ca="1"/>
        <v>46384</v>
      </c>
      <c r="C5729" s="107">
        <f ca="1"/>
        <v>-4271.75</v>
      </c>
      <c r="D5729" t="str">
        <f ca="1"/>
        <v>Acct  8 - CareCredit</v>
      </c>
    </row>
    <row r="5730" spans="1:4" x14ac:dyDescent="0.25">
      <c r="A5730" t="str">
        <f ca="1"/>
        <v>Prime Ad-Free</v>
      </c>
      <c r="B5730" s="8">
        <f ca="1"/>
        <v>46384</v>
      </c>
      <c r="C5730" s="107">
        <f ca="1"/>
        <v>-4271.75</v>
      </c>
      <c r="D5730" t="str">
        <f ca="1"/>
        <v>Acct  8 - CareCredit</v>
      </c>
    </row>
    <row r="5731" spans="1:4" x14ac:dyDescent="0.25">
      <c r="A5731" t="str">
        <f ca="1"/>
        <v>Paycheck</v>
      </c>
      <c r="B5731" s="8">
        <f ca="1"/>
        <v>46388</v>
      </c>
      <c r="C5731" s="107">
        <f ca="1"/>
        <v>-4271.75</v>
      </c>
      <c r="D5731" t="str">
        <f ca="1"/>
        <v>Acct  8 - CareCredit</v>
      </c>
    </row>
    <row r="5732" spans="1:4" x14ac:dyDescent="0.25">
      <c r="A5732" t="str">
        <f ca="1"/>
        <v>Disability</v>
      </c>
      <c r="B5732" s="8">
        <f ca="1"/>
        <v>46388</v>
      </c>
      <c r="C5732" s="107">
        <f ca="1"/>
        <v>-4271.75</v>
      </c>
      <c r="D5732" t="str">
        <f ca="1"/>
        <v>Acct  8 - CareCredit</v>
      </c>
    </row>
    <row r="5733" spans="1:4" x14ac:dyDescent="0.25">
      <c r="A5733" t="str">
        <f ca="1"/>
        <v>Ameritas</v>
      </c>
      <c r="B5733" s="8">
        <f ca="1"/>
        <v>46388</v>
      </c>
      <c r="C5733" s="107">
        <f ca="1"/>
        <v>-4271.75</v>
      </c>
      <c r="D5733" t="str">
        <f ca="1"/>
        <v>Acct  8 - CareCredit</v>
      </c>
    </row>
    <row r="5734" spans="1:4" x14ac:dyDescent="0.25">
      <c r="A5734" t="str">
        <f ca="1"/>
        <v>Kulo Rent</v>
      </c>
      <c r="B5734" s="8">
        <f ca="1"/>
        <v>46388</v>
      </c>
      <c r="C5734" s="107">
        <f ca="1"/>
        <v>-4271.75</v>
      </c>
      <c r="D5734" t="str">
        <f ca="1"/>
        <v>Acct  8 - CareCredit</v>
      </c>
    </row>
    <row r="5735" spans="1:4" x14ac:dyDescent="0.25">
      <c r="A5735" t="str">
        <f ca="1"/>
        <v>Rent</v>
      </c>
      <c r="B5735" s="8">
        <f ca="1"/>
        <v>46388</v>
      </c>
      <c r="C5735" s="107">
        <f ca="1"/>
        <v>-4271.75</v>
      </c>
      <c r="D5735" t="str">
        <f ca="1"/>
        <v>Acct  8 - CareCredit</v>
      </c>
    </row>
    <row r="5736" spans="1:4" x14ac:dyDescent="0.25">
      <c r="A5736" t="str">
        <f ca="1"/>
        <v>Groceries</v>
      </c>
      <c r="B5736" s="8">
        <f ca="1"/>
        <v>46389</v>
      </c>
      <c r="C5736" s="107">
        <f ca="1"/>
        <v>-4271.75</v>
      </c>
      <c r="D5736" t="str">
        <f ca="1"/>
        <v>Acct  8 - CareCredit</v>
      </c>
    </row>
    <row r="5737" spans="1:4" x14ac:dyDescent="0.25">
      <c r="A5737" t="str">
        <f ca="1"/>
        <v>Food &amp; Drinks</v>
      </c>
      <c r="B5737" s="8">
        <f ca="1"/>
        <v>46389</v>
      </c>
      <c r="C5737" s="107">
        <f ca="1"/>
        <v>-4271.75</v>
      </c>
      <c r="D5737" t="str">
        <f ca="1"/>
        <v>Acct  8 - CareCredit</v>
      </c>
    </row>
    <row r="5738" spans="1:4" x14ac:dyDescent="0.25">
      <c r="A5738" t="str">
        <f ca="1"/>
        <v>Visa Platinum</v>
      </c>
      <c r="B5738" s="8">
        <f ca="1"/>
        <v>46390</v>
      </c>
      <c r="C5738" s="107">
        <f ca="1"/>
        <v>-4271.75</v>
      </c>
      <c r="D5738" t="str">
        <f ca="1"/>
        <v>Acct  8 - CareCredit</v>
      </c>
    </row>
    <row r="5739" spans="1:4" x14ac:dyDescent="0.25">
      <c r="A5739" t="str">
        <f ca="1"/>
        <v>Kulo Internet</v>
      </c>
      <c r="B5739" s="8">
        <f ca="1"/>
        <v>46392</v>
      </c>
      <c r="C5739" s="107">
        <f ca="1"/>
        <v>-4271.75</v>
      </c>
      <c r="D5739" t="str">
        <f ca="1"/>
        <v>Acct  8 - CareCredit</v>
      </c>
    </row>
    <row r="5740" spans="1:4" x14ac:dyDescent="0.25">
      <c r="A5740" t="str">
        <f ca="1"/>
        <v>Cese Phone</v>
      </c>
      <c r="B5740" s="8">
        <f ca="1"/>
        <v>46392</v>
      </c>
      <c r="C5740" s="107">
        <f ca="1"/>
        <v>-4271.75</v>
      </c>
      <c r="D5740" t="str">
        <f ca="1"/>
        <v>Acct  8 - CareCredit</v>
      </c>
    </row>
    <row r="5741" spans="1:4" x14ac:dyDescent="0.25">
      <c r="A5741" t="str">
        <f ca="1"/>
        <v>Phone</v>
      </c>
      <c r="B5741" s="8">
        <f ca="1"/>
        <v>46392</v>
      </c>
      <c r="C5741" s="107">
        <f ca="1"/>
        <v>-4271.75</v>
      </c>
      <c r="D5741" t="str">
        <f ca="1"/>
        <v>Acct  8 - CareCredit</v>
      </c>
    </row>
    <row r="5742" spans="1:4" x14ac:dyDescent="0.25">
      <c r="A5742" t="str">
        <f ca="1"/>
        <v>Sony</v>
      </c>
      <c r="B5742" s="8">
        <f ca="1"/>
        <v>46395</v>
      </c>
      <c r="C5742" s="107">
        <f ca="1"/>
        <v>-4271.75</v>
      </c>
      <c r="D5742" t="str">
        <f ca="1"/>
        <v>Acct  8 - CareCredit</v>
      </c>
    </row>
    <row r="5743" spans="1:4" x14ac:dyDescent="0.25">
      <c r="A5743" t="str">
        <f ca="1"/>
        <v>Phone Insurance</v>
      </c>
      <c r="B5743" s="8">
        <f ca="1"/>
        <v>46395</v>
      </c>
      <c r="C5743" s="107">
        <f ca="1"/>
        <v>-4271.75</v>
      </c>
      <c r="D5743" t="str">
        <f ca="1"/>
        <v>Acct  8 - CareCredit</v>
      </c>
    </row>
    <row r="5744" spans="1:4" x14ac:dyDescent="0.25">
      <c r="A5744" t="str">
        <f ca="1"/>
        <v>Amazon</v>
      </c>
      <c r="B5744" s="8">
        <f ca="1"/>
        <v>46396</v>
      </c>
      <c r="C5744" s="107">
        <f ca="1"/>
        <v>-4271.75</v>
      </c>
      <c r="D5744" t="str">
        <f ca="1"/>
        <v>Acct  8 - CareCredit</v>
      </c>
    </row>
    <row r="5745" spans="1:4" x14ac:dyDescent="0.25">
      <c r="A5745" t="str">
        <f ca="1"/>
        <v>Viso Go</v>
      </c>
      <c r="B5745" s="8">
        <f ca="1"/>
        <v>46398</v>
      </c>
      <c r="C5745" s="107">
        <f ca="1"/>
        <v>-4271.75</v>
      </c>
      <c r="D5745" t="str">
        <f ca="1"/>
        <v>Acct  8 - CareCredit</v>
      </c>
    </row>
    <row r="5746" spans="1:4" x14ac:dyDescent="0.25">
      <c r="A5746" t="str">
        <f ca="1"/>
        <v>Paycheck</v>
      </c>
      <c r="B5746" s="8">
        <f ca="1"/>
        <v>46402</v>
      </c>
      <c r="C5746" s="107">
        <f ca="1"/>
        <v>-4271.75</v>
      </c>
      <c r="D5746" t="str">
        <f ca="1"/>
        <v>Acct  8 - CareCredit</v>
      </c>
    </row>
    <row r="5747" spans="1:4" x14ac:dyDescent="0.25">
      <c r="A5747" t="str">
        <f ca="1"/>
        <v>Ameritas</v>
      </c>
      <c r="B5747" s="8">
        <f ca="1"/>
        <v>46402</v>
      </c>
      <c r="C5747" s="107">
        <f ca="1"/>
        <v>-4271.75</v>
      </c>
      <c r="D5747" t="str">
        <f ca="1"/>
        <v>Acct  8 - CareCredit</v>
      </c>
    </row>
    <row r="5748" spans="1:4" x14ac:dyDescent="0.25">
      <c r="A5748" t="str">
        <f ca="1"/>
        <v>Groceries</v>
      </c>
      <c r="B5748" s="8">
        <f ca="1"/>
        <v>46403</v>
      </c>
      <c r="C5748" s="107">
        <f ca="1"/>
        <v>-4271.75</v>
      </c>
      <c r="D5748" t="str">
        <f ca="1"/>
        <v>Acct  8 - CareCredit</v>
      </c>
    </row>
    <row r="5749" spans="1:4" x14ac:dyDescent="0.25">
      <c r="A5749" t="str">
        <f ca="1"/>
        <v>Food &amp; Drinks</v>
      </c>
      <c r="B5749" s="8">
        <f ca="1"/>
        <v>46403</v>
      </c>
      <c r="C5749" s="107">
        <f ca="1"/>
        <v>-4271.75</v>
      </c>
      <c r="D5749" t="str">
        <f ca="1"/>
        <v>Acct  8 - CareCredit</v>
      </c>
    </row>
    <row r="5750" spans="1:4" x14ac:dyDescent="0.25">
      <c r="A5750" t="str">
        <f ca="1"/>
        <v>Motorcycle</v>
      </c>
      <c r="B5750" s="8">
        <f ca="1"/>
        <v>46403</v>
      </c>
      <c r="C5750" s="107">
        <f ca="1"/>
        <v>-4271.75</v>
      </c>
      <c r="D5750" t="str">
        <f ca="1"/>
        <v>Acct  8 - CareCredit</v>
      </c>
    </row>
    <row r="5751" spans="1:4" x14ac:dyDescent="0.25">
      <c r="A5751" t="str">
        <f ca="1"/>
        <v>Netflix</v>
      </c>
      <c r="B5751" s="8">
        <f ca="1"/>
        <v>46407</v>
      </c>
      <c r="C5751" s="107">
        <f ca="1"/>
        <v>-4271.75</v>
      </c>
      <c r="D5751" t="str">
        <f ca="1"/>
        <v>Acct  8 - CareCredit</v>
      </c>
    </row>
    <row r="5752" spans="1:4" x14ac:dyDescent="0.25">
      <c r="A5752" t="str">
        <f ca="1"/>
        <v>Renters</v>
      </c>
      <c r="B5752" s="8">
        <f ca="1"/>
        <v>46408</v>
      </c>
      <c r="C5752" s="107">
        <f ca="1"/>
        <v>-4271.75</v>
      </c>
      <c r="D5752" t="str">
        <f ca="1"/>
        <v>Acct  8 - CareCredit</v>
      </c>
    </row>
    <row r="5753" spans="1:4" x14ac:dyDescent="0.25">
      <c r="A5753" t="str">
        <f ca="1"/>
        <v>Cese Transfer</v>
      </c>
      <c r="B5753" s="8">
        <f ca="1"/>
        <v>46412</v>
      </c>
      <c r="C5753" s="107">
        <f ca="1"/>
        <v>-4271.75</v>
      </c>
      <c r="D5753" t="str">
        <f ca="1"/>
        <v>Acct  8 - CareCredit</v>
      </c>
    </row>
    <row r="5754" spans="1:4" x14ac:dyDescent="0.25">
      <c r="A5754" t="str">
        <f ca="1"/>
        <v>Internet</v>
      </c>
      <c r="B5754" s="8">
        <f ca="1"/>
        <v>46413</v>
      </c>
      <c r="C5754" s="107">
        <f ca="1"/>
        <v>-4271.75</v>
      </c>
      <c r="D5754" t="str">
        <f ca="1"/>
        <v>Acct  8 - CareCredit</v>
      </c>
    </row>
    <row r="5755" spans="1:4" x14ac:dyDescent="0.25">
      <c r="A5755" t="str">
        <f ca="1"/>
        <v>Windsurf</v>
      </c>
      <c r="B5755" s="8">
        <f ca="1"/>
        <v>46413</v>
      </c>
      <c r="C5755" s="107">
        <f ca="1"/>
        <v>-4271.75</v>
      </c>
      <c r="D5755" t="str">
        <f ca="1"/>
        <v>Acct  8 - CareCredit</v>
      </c>
    </row>
    <row r="5756" spans="1:4" x14ac:dyDescent="0.25">
      <c r="A5756" t="str">
        <f ca="1"/>
        <v>Tidal</v>
      </c>
      <c r="B5756" s="8">
        <f ca="1"/>
        <v>46414</v>
      </c>
      <c r="C5756" s="107">
        <f ca="1"/>
        <v>-4271.75</v>
      </c>
      <c r="D5756" t="str">
        <f ca="1"/>
        <v>Acct  8 - CareCredit</v>
      </c>
    </row>
    <row r="5757" spans="1:4" x14ac:dyDescent="0.25">
      <c r="A5757" t="str">
        <f ca="1"/>
        <v>Costco Citi</v>
      </c>
      <c r="B5757" s="8">
        <f ca="1"/>
        <v>46415</v>
      </c>
      <c r="C5757" s="107">
        <f ca="1"/>
        <v>-4271.75</v>
      </c>
      <c r="D5757" t="str">
        <f ca="1"/>
        <v>Acct  8 - CareCredit</v>
      </c>
    </row>
    <row r="5758" spans="1:4" x14ac:dyDescent="0.25">
      <c r="A5758" t="str">
        <f ca="1"/>
        <v>Kulo Transfer</v>
      </c>
      <c r="B5758" s="8">
        <f ca="1"/>
        <v>46415</v>
      </c>
      <c r="C5758" s="107">
        <f ca="1"/>
        <v>-4271.75</v>
      </c>
      <c r="D5758" t="str">
        <f ca="1"/>
        <v>Acct  8 - CareCredit</v>
      </c>
    </row>
    <row r="5759" spans="1:4" x14ac:dyDescent="0.25">
      <c r="A5759" t="str">
        <f ca="1"/>
        <v>Kulo SDGE</v>
      </c>
      <c r="B5759" s="8">
        <f ca="1"/>
        <v>46415</v>
      </c>
      <c r="C5759" s="107">
        <f ca="1"/>
        <v>-4271.75</v>
      </c>
      <c r="D5759" t="str">
        <f ca="1"/>
        <v>Acct  8 - CareCredit</v>
      </c>
    </row>
    <row r="5760" spans="1:4" x14ac:dyDescent="0.25">
      <c r="A5760" t="str">
        <f ca="1"/>
        <v>SDGE</v>
      </c>
      <c r="B5760" s="8">
        <f ca="1"/>
        <v>46415</v>
      </c>
      <c r="C5760" s="107">
        <f ca="1"/>
        <v>-4271.75</v>
      </c>
      <c r="D5760" t="str">
        <f ca="1"/>
        <v>Acct  8 - CareCredit</v>
      </c>
    </row>
    <row r="5761" spans="1:4" x14ac:dyDescent="0.25">
      <c r="A5761" t="str">
        <f ca="1"/>
        <v>Prime Ad-Free</v>
      </c>
      <c r="B5761" s="8">
        <f ca="1"/>
        <v>46415</v>
      </c>
      <c r="C5761" s="107">
        <f ca="1"/>
        <v>-4271.75</v>
      </c>
      <c r="D5761" t="str">
        <f ca="1"/>
        <v>Acct  8 - CareCredit</v>
      </c>
    </row>
    <row r="5762" spans="1:4" x14ac:dyDescent="0.25">
      <c r="A5762" t="str">
        <f ca="1"/>
        <v>Paycheck</v>
      </c>
      <c r="B5762" s="8">
        <f ca="1"/>
        <v>46416</v>
      </c>
      <c r="C5762" s="107">
        <f ca="1"/>
        <v>-4271.75</v>
      </c>
      <c r="D5762" t="str">
        <f ca="1"/>
        <v>Acct  8 - CareCredit</v>
      </c>
    </row>
    <row r="5763" spans="1:4" x14ac:dyDescent="0.25">
      <c r="A5763" t="str">
        <f ca="1"/>
        <v>Ameritas</v>
      </c>
      <c r="B5763" s="8">
        <f ca="1"/>
        <v>46416</v>
      </c>
      <c r="C5763" s="107">
        <f ca="1"/>
        <v>-4271.75</v>
      </c>
      <c r="D5763" t="str">
        <f ca="1"/>
        <v>Acct  8 - CareCredit</v>
      </c>
    </row>
    <row r="5764" spans="1:4" x14ac:dyDescent="0.25">
      <c r="A5764" t="str">
        <f ca="1"/>
        <v>Groceries</v>
      </c>
      <c r="B5764" s="8">
        <f ca="1"/>
        <v>46417</v>
      </c>
      <c r="C5764" s="107">
        <f ca="1"/>
        <v>-4271.75</v>
      </c>
      <c r="D5764" t="str">
        <f ca="1"/>
        <v>Acct  8 - CareCredit</v>
      </c>
    </row>
    <row r="5765" spans="1:4" x14ac:dyDescent="0.25">
      <c r="A5765" t="str">
        <f ca="1"/>
        <v>Food &amp; Drinks</v>
      </c>
      <c r="B5765" s="8">
        <f ca="1"/>
        <v>46417</v>
      </c>
      <c r="C5765" s="107">
        <f ca="1"/>
        <v>-4271.75</v>
      </c>
      <c r="D5765" t="str">
        <f ca="1"/>
        <v>Acct  8 - CareCredit</v>
      </c>
    </row>
    <row r="5766" spans="1:4" x14ac:dyDescent="0.25">
      <c r="A5766" t="str">
        <f ca="1"/>
        <v>Disability</v>
      </c>
      <c r="B5766" s="8">
        <f ca="1"/>
        <v>46419</v>
      </c>
      <c r="C5766" s="107">
        <f ca="1"/>
        <v>-4271.75</v>
      </c>
      <c r="D5766" t="str">
        <f ca="1"/>
        <v>Acct  8 - CareCredit</v>
      </c>
    </row>
    <row r="5767" spans="1:4" x14ac:dyDescent="0.25">
      <c r="A5767" t="str">
        <f ca="1"/>
        <v>Kulo Rent</v>
      </c>
      <c r="B5767" s="8">
        <f ca="1"/>
        <v>46419</v>
      </c>
      <c r="C5767" s="107">
        <f ca="1"/>
        <v>-4271.75</v>
      </c>
      <c r="D5767" t="str">
        <f ca="1"/>
        <v>Acct  8 - CareCredit</v>
      </c>
    </row>
    <row r="5768" spans="1:4" x14ac:dyDescent="0.25">
      <c r="A5768" t="str">
        <f ca="1"/>
        <v>Rent</v>
      </c>
      <c r="B5768" s="8">
        <f ca="1"/>
        <v>46419</v>
      </c>
      <c r="C5768" s="107">
        <f ca="1"/>
        <v>-4271.75</v>
      </c>
      <c r="D5768" t="str">
        <f ca="1"/>
        <v>Acct  8 - CareCredit</v>
      </c>
    </row>
    <row r="5769" spans="1:4" x14ac:dyDescent="0.25">
      <c r="A5769" t="str">
        <f ca="1"/>
        <v>Down Dog</v>
      </c>
      <c r="B5769" s="8">
        <f ca="1"/>
        <v>46420</v>
      </c>
      <c r="C5769" s="107">
        <f ca="1"/>
        <v>-4271.75</v>
      </c>
      <c r="D5769" t="str">
        <f ca="1"/>
        <v>Acct  8 - CareCredit</v>
      </c>
    </row>
    <row r="5770" spans="1:4" x14ac:dyDescent="0.25">
      <c r="A5770" t="str">
        <f ca="1"/>
        <v>Visa Platinum</v>
      </c>
      <c r="B5770" s="8">
        <f ca="1"/>
        <v>46421</v>
      </c>
      <c r="C5770" s="107">
        <f ca="1"/>
        <v>-4271.75</v>
      </c>
      <c r="D5770" t="str">
        <f ca="1"/>
        <v>Acct  8 - CareCredit</v>
      </c>
    </row>
    <row r="5771" spans="1:4" x14ac:dyDescent="0.25">
      <c r="A5771" t="str">
        <f ca="1"/>
        <v>Kulo Internet</v>
      </c>
      <c r="B5771" s="8">
        <f ca="1"/>
        <v>46423</v>
      </c>
      <c r="C5771" s="107">
        <f ca="1"/>
        <v>-4271.75</v>
      </c>
      <c r="D5771" t="str">
        <f ca="1"/>
        <v>Acct  8 - CareCredit</v>
      </c>
    </row>
    <row r="5772" spans="1:4" x14ac:dyDescent="0.25">
      <c r="A5772" t="str">
        <f ca="1"/>
        <v>Cese Phone</v>
      </c>
      <c r="B5772" s="8">
        <f ca="1"/>
        <v>46423</v>
      </c>
      <c r="C5772" s="107">
        <f ca="1"/>
        <v>-4271.75</v>
      </c>
      <c r="D5772" t="str">
        <f ca="1"/>
        <v>Acct  8 - CareCredit</v>
      </c>
    </row>
    <row r="5773" spans="1:4" x14ac:dyDescent="0.25">
      <c r="A5773" t="str">
        <f ca="1"/>
        <v>Phone</v>
      </c>
      <c r="B5773" s="8">
        <f ca="1"/>
        <v>46423</v>
      </c>
      <c r="C5773" s="107">
        <f ca="1"/>
        <v>-4271.75</v>
      </c>
      <c r="D5773" t="str">
        <f ca="1"/>
        <v>Acct  8 - CareCredit</v>
      </c>
    </row>
    <row r="5774" spans="1:4" x14ac:dyDescent="0.25">
      <c r="A5774" t="str">
        <f ca="1"/>
        <v>Sony</v>
      </c>
      <c r="B5774" s="8">
        <f ca="1"/>
        <v>46426</v>
      </c>
      <c r="C5774" s="107">
        <f ca="1"/>
        <v>-4271.75</v>
      </c>
      <c r="D5774" t="str">
        <f ca="1"/>
        <v>Acct  8 - CareCredit</v>
      </c>
    </row>
    <row r="5775" spans="1:4" x14ac:dyDescent="0.25">
      <c r="A5775" t="str">
        <f ca="1"/>
        <v>Phone Insurance</v>
      </c>
      <c r="B5775" s="8">
        <f ca="1"/>
        <v>46426</v>
      </c>
      <c r="C5775" s="107">
        <f ca="1"/>
        <v>-4271.75</v>
      </c>
      <c r="D5775" t="str">
        <f ca="1"/>
        <v>Acct  8 - CareCredit</v>
      </c>
    </row>
    <row r="5776" spans="1:4" x14ac:dyDescent="0.25">
      <c r="A5776" t="str">
        <f ca="1"/>
        <v>Amazon</v>
      </c>
      <c r="B5776" s="8">
        <f ca="1"/>
        <v>46427</v>
      </c>
      <c r="C5776" s="107">
        <f ca="1"/>
        <v>-4271.75</v>
      </c>
      <c r="D5776" t="str">
        <f ca="1"/>
        <v>Acct  8 - CareCredit</v>
      </c>
    </row>
    <row r="5777" spans="1:4" x14ac:dyDescent="0.25">
      <c r="A5777" t="str">
        <f ca="1"/>
        <v>Viso Go</v>
      </c>
      <c r="B5777" s="8">
        <f ca="1"/>
        <v>46429</v>
      </c>
      <c r="C5777" s="107">
        <f ca="1"/>
        <v>-4271.75</v>
      </c>
      <c r="D5777" t="str">
        <f ca="1"/>
        <v>Acct  8 - CareCredit</v>
      </c>
    </row>
    <row r="5778" spans="1:4" x14ac:dyDescent="0.25">
      <c r="A5778" t="str">
        <f ca="1"/>
        <v>Paycheck</v>
      </c>
      <c r="B5778" s="8">
        <f ca="1"/>
        <v>46430</v>
      </c>
      <c r="C5778" s="107">
        <f ca="1"/>
        <v>-4271.75</v>
      </c>
      <c r="D5778" t="str">
        <f ca="1"/>
        <v>Acct  8 - CareCredit</v>
      </c>
    </row>
    <row r="5779" spans="1:4" x14ac:dyDescent="0.25">
      <c r="A5779" t="str">
        <f ca="1"/>
        <v>Ameritas</v>
      </c>
      <c r="B5779" s="8">
        <f ca="1"/>
        <v>46430</v>
      </c>
      <c r="C5779" s="107">
        <f ca="1"/>
        <v>-4271.75</v>
      </c>
      <c r="D5779" t="str">
        <f ca="1"/>
        <v>Acct  8 - CareCredit</v>
      </c>
    </row>
    <row r="5780" spans="1:4" x14ac:dyDescent="0.25">
      <c r="A5780" t="str">
        <f ca="1"/>
        <v>Groceries</v>
      </c>
      <c r="B5780" s="8">
        <f ca="1"/>
        <v>46431</v>
      </c>
      <c r="C5780" s="107">
        <f ca="1"/>
        <v>-4271.75</v>
      </c>
      <c r="D5780" t="str">
        <f ca="1"/>
        <v>Acct  8 - CareCredit</v>
      </c>
    </row>
    <row r="5781" spans="1:4" x14ac:dyDescent="0.25">
      <c r="A5781" t="str">
        <f ca="1"/>
        <v>Food &amp; Drinks</v>
      </c>
      <c r="B5781" s="8">
        <f ca="1"/>
        <v>46431</v>
      </c>
      <c r="C5781" s="107">
        <f ca="1"/>
        <v>-4271.75</v>
      </c>
      <c r="D5781" t="str">
        <f ca="1"/>
        <v>Acct  8 - CareCredit</v>
      </c>
    </row>
    <row r="5782" spans="1:4" x14ac:dyDescent="0.25">
      <c r="A5782" t="str">
        <f ca="1"/>
        <v>Motorcycle</v>
      </c>
      <c r="B5782" s="8">
        <f ca="1"/>
        <v>46434</v>
      </c>
      <c r="C5782" s="107">
        <f ca="1"/>
        <v>-4271.75</v>
      </c>
      <c r="D5782" t="str">
        <f ca="1"/>
        <v>Acct  8 - CareCredit</v>
      </c>
    </row>
    <row r="5783" spans="1:4" x14ac:dyDescent="0.25">
      <c r="A5783" t="str">
        <f ca="1"/>
        <v>Netflix</v>
      </c>
      <c r="B5783" s="8">
        <f ca="1"/>
        <v>46438</v>
      </c>
      <c r="C5783" s="107">
        <f ca="1"/>
        <v>-4271.75</v>
      </c>
      <c r="D5783" t="str">
        <f ca="1"/>
        <v>Acct  8 - CareCredit</v>
      </c>
    </row>
    <row r="5784" spans="1:4" x14ac:dyDescent="0.25">
      <c r="A5784" t="str">
        <f ca="1"/>
        <v>Renters</v>
      </c>
      <c r="B5784" s="8">
        <f ca="1"/>
        <v>46439</v>
      </c>
      <c r="C5784" s="107">
        <f ca="1"/>
        <v>-4271.75</v>
      </c>
      <c r="D5784" t="str">
        <f ca="1"/>
        <v>Acct  8 - CareCredit</v>
      </c>
    </row>
    <row r="5785" spans="1:4" x14ac:dyDescent="0.25">
      <c r="A5785" t="str">
        <f ca="1"/>
        <v>Cese Transfer</v>
      </c>
      <c r="B5785" s="8">
        <f ca="1"/>
        <v>46443</v>
      </c>
      <c r="C5785" s="107">
        <f ca="1"/>
        <v>-4271.75</v>
      </c>
      <c r="D5785" t="str">
        <f ca="1"/>
        <v>Acct  8 - CareCredit</v>
      </c>
    </row>
    <row r="5786" spans="1:4" x14ac:dyDescent="0.25">
      <c r="A5786" t="str">
        <f ca="1"/>
        <v>Paycheck</v>
      </c>
      <c r="B5786" s="8">
        <f ca="1"/>
        <v>46444</v>
      </c>
      <c r="C5786" s="107">
        <f ca="1"/>
        <v>-4271.75</v>
      </c>
      <c r="D5786" t="str">
        <f ca="1"/>
        <v>Acct  8 - CareCredit</v>
      </c>
    </row>
    <row r="5787" spans="1:4" x14ac:dyDescent="0.25">
      <c r="A5787" t="str">
        <f ca="1"/>
        <v>Ameritas</v>
      </c>
      <c r="B5787" s="8">
        <f ca="1"/>
        <v>46444</v>
      </c>
      <c r="C5787" s="107">
        <f ca="1"/>
        <v>-4271.75</v>
      </c>
      <c r="D5787" t="str">
        <f ca="1"/>
        <v>Acct  8 - CareCredit</v>
      </c>
    </row>
    <row r="5788" spans="1:4" x14ac:dyDescent="0.25">
      <c r="A5788" t="str">
        <f ca="1"/>
        <v>Internet</v>
      </c>
      <c r="B5788" s="8">
        <f ca="1"/>
        <v>46444</v>
      </c>
      <c r="C5788" s="107">
        <f ca="1"/>
        <v>-4271.75</v>
      </c>
      <c r="D5788" t="str">
        <f ca="1"/>
        <v>Acct  8 - CareCredit</v>
      </c>
    </row>
    <row r="5789" spans="1:4" x14ac:dyDescent="0.25">
      <c r="A5789" t="str">
        <f ca="1"/>
        <v>Windsurf</v>
      </c>
      <c r="B5789" s="8">
        <f ca="1"/>
        <v>46444</v>
      </c>
      <c r="C5789" s="107">
        <f ca="1"/>
        <v>-4271.75</v>
      </c>
      <c r="D5789" t="str">
        <f ca="1"/>
        <v>Acct  8 - CareCredit</v>
      </c>
    </row>
    <row r="5790" spans="1:4" x14ac:dyDescent="0.25">
      <c r="A5790" t="str">
        <f ca="1"/>
        <v>Groceries</v>
      </c>
      <c r="B5790" s="8">
        <f ca="1"/>
        <v>46445</v>
      </c>
      <c r="C5790" s="107">
        <f ca="1"/>
        <v>-4271.75</v>
      </c>
      <c r="D5790" t="str">
        <f ca="1"/>
        <v>Acct  8 - CareCredit</v>
      </c>
    </row>
    <row r="5791" spans="1:4" x14ac:dyDescent="0.25">
      <c r="A5791" t="str">
        <f ca="1"/>
        <v>Food &amp; Drinks</v>
      </c>
      <c r="B5791" s="8">
        <f ca="1"/>
        <v>46445</v>
      </c>
      <c r="C5791" s="107">
        <f ca="1"/>
        <v>-4271.75</v>
      </c>
      <c r="D5791" t="str">
        <f ca="1"/>
        <v>Acct  8 - CareCredit</v>
      </c>
    </row>
    <row r="5792" spans="1:4" x14ac:dyDescent="0.25">
      <c r="A5792" t="str">
        <f ca="1"/>
        <v>Google+</v>
      </c>
      <c r="B5792" s="8">
        <f ca="1"/>
        <v>46445</v>
      </c>
      <c r="C5792" s="107">
        <f ca="1"/>
        <v>-4271.75</v>
      </c>
      <c r="D5792" t="str">
        <f ca="1"/>
        <v>Acct  8 - CareCredit</v>
      </c>
    </row>
    <row r="5793" spans="1:4" x14ac:dyDescent="0.25">
      <c r="A5793" t="str">
        <f ca="1"/>
        <v>Tidal</v>
      </c>
      <c r="B5793" s="8">
        <f ca="1"/>
        <v>46445</v>
      </c>
      <c r="C5793" s="107">
        <f ca="1"/>
        <v>-4271.75</v>
      </c>
      <c r="D5793" t="str">
        <f ca="1"/>
        <v>Acct  8 - CareCredit</v>
      </c>
    </row>
    <row r="5794" spans="1:4" x14ac:dyDescent="0.25">
      <c r="A5794" t="str">
        <f ca="1"/>
        <v>Costco Citi</v>
      </c>
      <c r="B5794" s="8">
        <f ca="1"/>
        <v>46446</v>
      </c>
      <c r="C5794" s="107">
        <f ca="1"/>
        <v>-4271.75</v>
      </c>
      <c r="D5794" t="str">
        <f ca="1"/>
        <v>Acct  8 - CareCredit</v>
      </c>
    </row>
    <row r="5795" spans="1:4" x14ac:dyDescent="0.25">
      <c r="A5795" t="str">
        <f ca="1"/>
        <v>Kulo Transfer</v>
      </c>
      <c r="B5795" s="8">
        <f ca="1"/>
        <v>46446</v>
      </c>
      <c r="C5795" s="107">
        <f ca="1"/>
        <v>-4271.75</v>
      </c>
      <c r="D5795" t="str">
        <f ca="1"/>
        <v>Acct  8 - CareCredit</v>
      </c>
    </row>
    <row r="5796" spans="1:4" x14ac:dyDescent="0.25">
      <c r="A5796" t="str">
        <f ca="1"/>
        <v>Kulo SDGE</v>
      </c>
      <c r="B5796" s="8">
        <f ca="1"/>
        <v>46446</v>
      </c>
      <c r="C5796" s="107">
        <f ca="1"/>
        <v>-4271.75</v>
      </c>
      <c r="D5796" t="str">
        <f ca="1"/>
        <v>Acct  8 - CareCredit</v>
      </c>
    </row>
    <row r="5797" spans="1:4" x14ac:dyDescent="0.25">
      <c r="A5797" t="str">
        <f ca="1"/>
        <v>SDGE</v>
      </c>
      <c r="B5797" s="8">
        <f ca="1"/>
        <v>46446</v>
      </c>
      <c r="C5797" s="107">
        <f ca="1"/>
        <v>-4271.75</v>
      </c>
      <c r="D5797" t="str">
        <f ca="1"/>
        <v>Acct  8 - CareCredit</v>
      </c>
    </row>
    <row r="5798" spans="1:4" x14ac:dyDescent="0.25">
      <c r="A5798" t="str">
        <f ca="1"/>
        <v>Prime Ad-Free</v>
      </c>
      <c r="B5798" s="8">
        <f ca="1"/>
        <v>46446</v>
      </c>
      <c r="C5798" s="107">
        <f ca="1"/>
        <v>-4271.75</v>
      </c>
      <c r="D5798" t="str">
        <f ca="1"/>
        <v>Acct  8 - CareCredit</v>
      </c>
    </row>
    <row r="5799" spans="1:4" x14ac:dyDescent="0.25">
      <c r="A5799" t="str">
        <f ca="1"/>
        <v>Disability</v>
      </c>
      <c r="B5799" s="8">
        <f ca="1"/>
        <v>46447</v>
      </c>
      <c r="C5799" s="107">
        <f ca="1"/>
        <v>-4271.75</v>
      </c>
      <c r="D5799" t="str">
        <f ca="1"/>
        <v>Acct  8 - CareCredit</v>
      </c>
    </row>
    <row r="5800" spans="1:4" x14ac:dyDescent="0.25">
      <c r="A5800" t="str">
        <f ca="1"/>
        <v>Kulo Rent</v>
      </c>
      <c r="B5800" s="8">
        <f ca="1"/>
        <v>46447</v>
      </c>
      <c r="C5800" s="107">
        <f ca="1"/>
        <v>-4271.75</v>
      </c>
      <c r="D5800" t="str">
        <f ca="1"/>
        <v>Acct  8 - CareCredit</v>
      </c>
    </row>
    <row r="5801" spans="1:4" x14ac:dyDescent="0.25">
      <c r="A5801" t="str">
        <f ca="1"/>
        <v>Rent</v>
      </c>
      <c r="B5801" s="8">
        <f ca="1"/>
        <v>46447</v>
      </c>
      <c r="C5801" s="107">
        <f ca="1"/>
        <v>-4271.75</v>
      </c>
      <c r="D5801" t="str">
        <f ca="1"/>
        <v>Acct  8 - CareCredit</v>
      </c>
    </row>
    <row r="5802" spans="1:4" x14ac:dyDescent="0.25">
      <c r="A5802" t="str">
        <f ca="1"/>
        <v>Visa Platinum</v>
      </c>
      <c r="B5802" s="8">
        <f ca="1"/>
        <v>46449</v>
      </c>
      <c r="C5802" s="107">
        <f ca="1"/>
        <v>-4271.75</v>
      </c>
      <c r="D5802" t="str">
        <f ca="1"/>
        <v>Acct  8 - CareCredit</v>
      </c>
    </row>
    <row r="5803" spans="1:4" x14ac:dyDescent="0.25">
      <c r="A5803" t="str">
        <f ca="1"/>
        <v>Kulo Internet</v>
      </c>
      <c r="B5803" s="8">
        <f ca="1"/>
        <v>46451</v>
      </c>
      <c r="C5803" s="107">
        <f ca="1"/>
        <v>-4271.75</v>
      </c>
      <c r="D5803" t="str">
        <f ca="1"/>
        <v>Acct  8 - CareCredit</v>
      </c>
    </row>
    <row r="5804" spans="1:4" x14ac:dyDescent="0.25">
      <c r="A5804" t="str">
        <f ca="1"/>
        <v>Cese Phone</v>
      </c>
      <c r="B5804" s="8">
        <f ca="1"/>
        <v>46451</v>
      </c>
      <c r="C5804" s="107">
        <f ca="1"/>
        <v>-4271.75</v>
      </c>
      <c r="D5804" t="str">
        <f ca="1"/>
        <v>Acct  8 - CareCredit</v>
      </c>
    </row>
    <row r="5805" spans="1:4" x14ac:dyDescent="0.25">
      <c r="A5805" t="str">
        <f ca="1"/>
        <v>Phone</v>
      </c>
      <c r="B5805" s="8">
        <f ca="1"/>
        <v>46451</v>
      </c>
      <c r="C5805" s="107">
        <f ca="1"/>
        <v>-4271.75</v>
      </c>
      <c r="D5805" t="str">
        <f ca="1"/>
        <v>Acct  8 - CareCredit</v>
      </c>
    </row>
    <row r="5806" spans="1:4" x14ac:dyDescent="0.25">
      <c r="A5806" t="str">
        <f ca="1"/>
        <v>Sony</v>
      </c>
      <c r="B5806" s="8">
        <f ca="1"/>
        <v>46454</v>
      </c>
      <c r="C5806" s="107">
        <f ca="1"/>
        <v>-4271.75</v>
      </c>
      <c r="D5806" t="str">
        <f ca="1"/>
        <v>Acct  8 - CareCredit</v>
      </c>
    </row>
    <row r="5807" spans="1:4" x14ac:dyDescent="0.25">
      <c r="A5807" t="str">
        <f ca="1"/>
        <v>Phone Insurance</v>
      </c>
      <c r="B5807" s="8">
        <f ca="1"/>
        <v>46454</v>
      </c>
      <c r="C5807" s="107">
        <f ca="1"/>
        <v>-4271.75</v>
      </c>
      <c r="D5807" t="str">
        <f ca="1"/>
        <v>Acct  8 - CareCredit</v>
      </c>
    </row>
    <row r="5808" spans="1:4" x14ac:dyDescent="0.25">
      <c r="A5808" t="str">
        <f ca="1"/>
        <v>Amazon</v>
      </c>
      <c r="B5808" s="8">
        <f ca="1"/>
        <v>46455</v>
      </c>
      <c r="C5808" s="107">
        <f ca="1"/>
        <v>-4271.75</v>
      </c>
      <c r="D5808" t="str">
        <f ca="1"/>
        <v>Acct  8 - CareCredit</v>
      </c>
    </row>
    <row r="5809" spans="1:4" x14ac:dyDescent="0.25">
      <c r="A5809" t="str">
        <f ca="1"/>
        <v>Viso Go</v>
      </c>
      <c r="B5809" s="8">
        <f ca="1"/>
        <v>46457</v>
      </c>
      <c r="C5809" s="107">
        <f ca="1"/>
        <v>-4271.75</v>
      </c>
      <c r="D5809" t="str">
        <f ca="1"/>
        <v>Acct  8 - CareCredit</v>
      </c>
    </row>
    <row r="5810" spans="1:4" x14ac:dyDescent="0.25">
      <c r="A5810" t="str">
        <f ca="1"/>
        <v>Paycheck</v>
      </c>
      <c r="B5810" s="8">
        <f ca="1"/>
        <v>46458</v>
      </c>
      <c r="C5810" s="107">
        <f ca="1"/>
        <v>-4271.75</v>
      </c>
      <c r="D5810" t="str">
        <f ca="1"/>
        <v>Acct  8 - CareCredit</v>
      </c>
    </row>
    <row r="5811" spans="1:4" x14ac:dyDescent="0.25">
      <c r="A5811" t="str">
        <f ca="1"/>
        <v>Ameritas</v>
      </c>
      <c r="B5811" s="8">
        <f ca="1"/>
        <v>46458</v>
      </c>
      <c r="C5811" s="107">
        <f ca="1"/>
        <v>-4271.75</v>
      </c>
      <c r="D5811" t="str">
        <f ca="1"/>
        <v>Acct  8 - CareCredit</v>
      </c>
    </row>
    <row r="5812" spans="1:4" x14ac:dyDescent="0.25">
      <c r="A5812" t="str">
        <f ca="1"/>
        <v>Groceries</v>
      </c>
      <c r="B5812" s="8">
        <f ca="1"/>
        <v>46459</v>
      </c>
      <c r="C5812" s="107">
        <f ca="1"/>
        <v>-4271.75</v>
      </c>
      <c r="D5812" t="str">
        <f ca="1"/>
        <v>Acct  8 - CareCredit</v>
      </c>
    </row>
    <row r="5813" spans="1:4" x14ac:dyDescent="0.25">
      <c r="A5813" t="str">
        <f ca="1"/>
        <v>Food &amp; Drinks</v>
      </c>
      <c r="B5813" s="8">
        <f ca="1"/>
        <v>46459</v>
      </c>
      <c r="C5813" s="107">
        <f ca="1"/>
        <v>-4271.75</v>
      </c>
      <c r="D5813" t="str">
        <f ca="1"/>
        <v>Acct  8 - CareCredit</v>
      </c>
    </row>
    <row r="5814" spans="1:4" x14ac:dyDescent="0.25">
      <c r="A5814" t="str">
        <f ca="1"/>
        <v>Motorcycle</v>
      </c>
      <c r="B5814" s="8">
        <f ca="1"/>
        <v>46462</v>
      </c>
      <c r="C5814" s="107">
        <f ca="1"/>
        <v>-4271.75</v>
      </c>
      <c r="D5814" t="str">
        <f ca="1"/>
        <v>Acct  8 - CareCredit</v>
      </c>
    </row>
    <row r="5815" spans="1:4" x14ac:dyDescent="0.25">
      <c r="A5815" t="str">
        <f ca="1"/>
        <v>Netflix</v>
      </c>
      <c r="B5815" s="8">
        <f ca="1"/>
        <v>46466</v>
      </c>
      <c r="C5815" s="107">
        <f ca="1"/>
        <v>-4271.75</v>
      </c>
      <c r="D5815" t="str">
        <f ca="1"/>
        <v>Acct  8 - CareCredit</v>
      </c>
    </row>
    <row r="5816" spans="1:4" x14ac:dyDescent="0.25">
      <c r="A5816" t="str">
        <f ca="1"/>
        <v>Renters</v>
      </c>
      <c r="B5816" s="8">
        <f ca="1"/>
        <v>46467</v>
      </c>
      <c r="C5816" s="107">
        <f ca="1"/>
        <v>-4271.75</v>
      </c>
      <c r="D5816" t="str">
        <f ca="1"/>
        <v>Acct  8 - CareCredit</v>
      </c>
    </row>
    <row r="5817" spans="1:4" x14ac:dyDescent="0.25">
      <c r="A5817" t="str">
        <f ca="1"/>
        <v>Cese Transfer</v>
      </c>
      <c r="B5817" s="8">
        <f ca="1"/>
        <v>46471</v>
      </c>
      <c r="C5817" s="107">
        <f ca="1"/>
        <v>-4271.75</v>
      </c>
      <c r="D5817" t="str">
        <f ca="1"/>
        <v>Acct  8 - CareCredit</v>
      </c>
    </row>
    <row r="5818" spans="1:4" x14ac:dyDescent="0.25">
      <c r="A5818" t="str">
        <f ca="1"/>
        <v>Paycheck</v>
      </c>
      <c r="B5818" s="8">
        <f ca="1"/>
        <v>46472</v>
      </c>
      <c r="C5818" s="107">
        <f ca="1"/>
        <v>-4271.75</v>
      </c>
      <c r="D5818" t="str">
        <f ca="1"/>
        <v>Acct  8 - CareCredit</v>
      </c>
    </row>
    <row r="5819" spans="1:4" x14ac:dyDescent="0.25">
      <c r="A5819" t="str">
        <f ca="1"/>
        <v>Ameritas</v>
      </c>
      <c r="B5819" s="8">
        <f ca="1"/>
        <v>46472</v>
      </c>
      <c r="C5819" s="107">
        <f ca="1"/>
        <v>-4271.75</v>
      </c>
      <c r="D5819" t="str">
        <f ca="1"/>
        <v>Acct  8 - CareCredit</v>
      </c>
    </row>
    <row r="5820" spans="1:4" x14ac:dyDescent="0.25">
      <c r="A5820" t="str">
        <f ca="1"/>
        <v>Internet</v>
      </c>
      <c r="B5820" s="8">
        <f ca="1"/>
        <v>46472</v>
      </c>
      <c r="C5820" s="107">
        <f ca="1"/>
        <v>-4271.75</v>
      </c>
      <c r="D5820" t="str">
        <f ca="1"/>
        <v>Acct  8 - CareCredit</v>
      </c>
    </row>
    <row r="5821" spans="1:4" x14ac:dyDescent="0.25">
      <c r="A5821" t="str">
        <f ca="1"/>
        <v>Windsurf</v>
      </c>
      <c r="B5821" s="8">
        <f ca="1"/>
        <v>46472</v>
      </c>
      <c r="C5821" s="107">
        <f ca="1"/>
        <v>-4271.75</v>
      </c>
      <c r="D5821" t="str">
        <f ca="1"/>
        <v>Acct  8 - CareCredit</v>
      </c>
    </row>
    <row r="5822" spans="1:4" x14ac:dyDescent="0.25">
      <c r="A5822" t="str">
        <f ca="1"/>
        <v>Groceries</v>
      </c>
      <c r="B5822" s="8">
        <f ca="1"/>
        <v>46473</v>
      </c>
      <c r="C5822" s="107">
        <f ca="1"/>
        <v>-4271.75</v>
      </c>
      <c r="D5822" t="str">
        <f ca="1"/>
        <v>Acct  8 - CareCredit</v>
      </c>
    </row>
    <row r="5823" spans="1:4" x14ac:dyDescent="0.25">
      <c r="A5823" t="str">
        <f ca="1"/>
        <v>Food &amp; Drinks</v>
      </c>
      <c r="B5823" s="8">
        <f ca="1"/>
        <v>46473</v>
      </c>
      <c r="C5823" s="107">
        <f ca="1"/>
        <v>-4271.75</v>
      </c>
      <c r="D5823" t="str">
        <f ca="1"/>
        <v>Acct  8 - CareCredit</v>
      </c>
    </row>
    <row r="5824" spans="1:4" x14ac:dyDescent="0.25">
      <c r="A5824" t="str">
        <f ca="1"/>
        <v>Tidal</v>
      </c>
      <c r="B5824" s="8">
        <f ca="1"/>
        <v>46473</v>
      </c>
      <c r="C5824" s="107">
        <f ca="1"/>
        <v>-4271.75</v>
      </c>
      <c r="D5824" t="str">
        <f ca="1"/>
        <v>Acct  8 - CareCredit</v>
      </c>
    </row>
    <row r="5825" spans="1:4" x14ac:dyDescent="0.25">
      <c r="A5825" t="str">
        <f ca="1"/>
        <v>Costco Citi</v>
      </c>
      <c r="B5825" s="8">
        <f ca="1"/>
        <v>46474</v>
      </c>
      <c r="C5825" s="107">
        <f ca="1"/>
        <v>-4271.75</v>
      </c>
      <c r="D5825" t="str">
        <f ca="1"/>
        <v>Acct  8 - CareCredit</v>
      </c>
    </row>
    <row r="5826" spans="1:4" x14ac:dyDescent="0.25">
      <c r="A5826" t="str">
        <f ca="1"/>
        <v>Kulo Transfer</v>
      </c>
      <c r="B5826" s="8">
        <f ca="1"/>
        <v>46474</v>
      </c>
      <c r="C5826" s="107">
        <f ca="1"/>
        <v>-4271.75</v>
      </c>
      <c r="D5826" t="str">
        <f ca="1"/>
        <v>Acct  8 - CareCredit</v>
      </c>
    </row>
    <row r="5827" spans="1:4" x14ac:dyDescent="0.25">
      <c r="A5827" t="str">
        <f ca="1"/>
        <v>Kulo SDGE</v>
      </c>
      <c r="B5827" s="8">
        <f ca="1"/>
        <v>46474</v>
      </c>
      <c r="C5827" s="107">
        <f ca="1"/>
        <v>-4271.75</v>
      </c>
      <c r="D5827" t="str">
        <f ca="1"/>
        <v>Acct  8 - CareCredit</v>
      </c>
    </row>
    <row r="5828" spans="1:4" x14ac:dyDescent="0.25">
      <c r="A5828" t="str">
        <f ca="1"/>
        <v>SDGE</v>
      </c>
      <c r="B5828" s="8">
        <f ca="1"/>
        <v>46474</v>
      </c>
      <c r="C5828" s="107">
        <f ca="1"/>
        <v>-4271.75</v>
      </c>
      <c r="D5828" t="str">
        <f ca="1"/>
        <v>Acct  8 - CareCredit</v>
      </c>
    </row>
    <row r="5829" spans="1:4" x14ac:dyDescent="0.25">
      <c r="A5829" t="str">
        <f ca="1"/>
        <v>Prime Ad-Free</v>
      </c>
      <c r="B5829" s="8">
        <f ca="1"/>
        <v>46474</v>
      </c>
      <c r="C5829" s="107">
        <f ca="1"/>
        <v>-4271.75</v>
      </c>
      <c r="D5829" t="str">
        <f ca="1"/>
        <v>Acct  8 - CareCredit</v>
      </c>
    </row>
    <row r="5830" spans="1:4" x14ac:dyDescent="0.25">
      <c r="A5830" t="str">
        <f ca="1"/>
        <v>Disability</v>
      </c>
      <c r="B5830" s="8">
        <f ca="1"/>
        <v>46478</v>
      </c>
      <c r="C5830" s="107">
        <f ca="1"/>
        <v>-4271.75</v>
      </c>
      <c r="D5830" t="str">
        <f ca="1"/>
        <v>Acct  8 - CareCredit</v>
      </c>
    </row>
    <row r="5831" spans="1:4" x14ac:dyDescent="0.25">
      <c r="A5831" t="str">
        <f ca="1"/>
        <v>Kulo Rent</v>
      </c>
      <c r="B5831" s="8">
        <f ca="1"/>
        <v>46478</v>
      </c>
      <c r="C5831" s="107">
        <f ca="1"/>
        <v>-4271.75</v>
      </c>
      <c r="D5831" t="str">
        <f ca="1"/>
        <v>Acct  8 - CareCredit</v>
      </c>
    </row>
    <row r="5832" spans="1:4" x14ac:dyDescent="0.25">
      <c r="A5832" t="str">
        <f ca="1"/>
        <v>Rent</v>
      </c>
      <c r="B5832" s="8">
        <f ca="1"/>
        <v>46478</v>
      </c>
      <c r="C5832" s="107">
        <f ca="1"/>
        <v>-4271.75</v>
      </c>
      <c r="D5832" t="str">
        <f ca="1"/>
        <v>Acct  8 - CareCredit</v>
      </c>
    </row>
    <row r="5833" spans="1:4" x14ac:dyDescent="0.25">
      <c r="A5833" t="str">
        <f ca="1"/>
        <v>Visa Platinum</v>
      </c>
      <c r="B5833" s="8">
        <f ca="1"/>
        <v>46480</v>
      </c>
      <c r="C5833" s="107">
        <f ca="1"/>
        <v>-4271.75</v>
      </c>
      <c r="D5833" t="str">
        <f ca="1"/>
        <v>Acct  8 - CareCredit</v>
      </c>
    </row>
    <row r="5834" spans="1:4" x14ac:dyDescent="0.25">
      <c r="A5834" t="str">
        <f ca="1"/>
        <v>Kulo Internet</v>
      </c>
      <c r="B5834" s="8">
        <f ca="1"/>
        <v>46482</v>
      </c>
      <c r="C5834" s="107">
        <f ca="1"/>
        <v>-4271.75</v>
      </c>
      <c r="D5834" t="str">
        <f ca="1"/>
        <v>Acct  8 - CareCredit</v>
      </c>
    </row>
    <row r="5835" spans="1:4" x14ac:dyDescent="0.25">
      <c r="A5835" t="str">
        <f ca="1"/>
        <v>Cese Phone</v>
      </c>
      <c r="B5835" s="8">
        <f ca="1"/>
        <v>46482</v>
      </c>
      <c r="C5835" s="107">
        <f ca="1"/>
        <v>-4271.75</v>
      </c>
      <c r="D5835" t="str">
        <f ca="1"/>
        <v>Acct  8 - CareCredit</v>
      </c>
    </row>
    <row r="5836" spans="1:4" x14ac:dyDescent="0.25">
      <c r="A5836" t="str">
        <f ca="1"/>
        <v>Phone</v>
      </c>
      <c r="B5836" s="8">
        <f ca="1"/>
        <v>46482</v>
      </c>
      <c r="C5836" s="107">
        <f ca="1"/>
        <v>-4271.75</v>
      </c>
      <c r="D5836" t="str">
        <f ca="1"/>
        <v>Acct  8 - CareCredit</v>
      </c>
    </row>
    <row r="5837" spans="1:4" x14ac:dyDescent="0.25">
      <c r="A5837" t="str">
        <f ca="1"/>
        <v>Sony</v>
      </c>
      <c r="B5837" s="8">
        <f ca="1"/>
        <v>46485</v>
      </c>
      <c r="C5837" s="107">
        <f ca="1"/>
        <v>-4271.75</v>
      </c>
      <c r="D5837" t="str">
        <f ca="1"/>
        <v>Acct  8 - CareCredit</v>
      </c>
    </row>
    <row r="5838" spans="1:4" x14ac:dyDescent="0.25">
      <c r="A5838" t="str">
        <f ca="1"/>
        <v>Phone Insurance</v>
      </c>
      <c r="B5838" s="8">
        <f ca="1"/>
        <v>46485</v>
      </c>
      <c r="C5838" s="107">
        <f ca="1"/>
        <v>-4271.75</v>
      </c>
      <c r="D5838" t="str">
        <f ca="1"/>
        <v>Acct  8 - CareCredit</v>
      </c>
    </row>
    <row r="5839" spans="1:4" x14ac:dyDescent="0.25">
      <c r="A5839" t="str">
        <f ca="1"/>
        <v>Paycheck</v>
      </c>
      <c r="B5839" s="8">
        <f ca="1"/>
        <v>46486</v>
      </c>
      <c r="C5839" s="107">
        <f ca="1"/>
        <v>-4271.75</v>
      </c>
      <c r="D5839" t="str">
        <f ca="1"/>
        <v>Acct  8 - CareCredit</v>
      </c>
    </row>
    <row r="5840" spans="1:4" x14ac:dyDescent="0.25">
      <c r="A5840" t="str">
        <f ca="1"/>
        <v>Ameritas</v>
      </c>
      <c r="B5840" s="8">
        <f ca="1"/>
        <v>46486</v>
      </c>
      <c r="C5840" s="107">
        <f ca="1"/>
        <v>-4271.75</v>
      </c>
      <c r="D5840" t="str">
        <f ca="1"/>
        <v>Acct  8 - CareCredit</v>
      </c>
    </row>
    <row r="5841" spans="1:4" x14ac:dyDescent="0.25">
      <c r="A5841" t="str">
        <f ca="1"/>
        <v>Amazon</v>
      </c>
      <c r="B5841" s="8">
        <f ca="1"/>
        <v>46486</v>
      </c>
      <c r="C5841" s="107">
        <f ca="1"/>
        <v>-4271.75</v>
      </c>
      <c r="D5841" t="str">
        <f ca="1"/>
        <v>Acct  8 - CareCredit</v>
      </c>
    </row>
    <row r="5842" spans="1:4" x14ac:dyDescent="0.25">
      <c r="A5842" t="str">
        <f ca="1"/>
        <v>Groceries</v>
      </c>
      <c r="B5842" s="8">
        <f ca="1"/>
        <v>46487</v>
      </c>
      <c r="C5842" s="107">
        <f ca="1"/>
        <v>-4271.75</v>
      </c>
      <c r="D5842" t="str">
        <f ca="1"/>
        <v>Acct  8 - CareCredit</v>
      </c>
    </row>
    <row r="5843" spans="1:4" x14ac:dyDescent="0.25">
      <c r="A5843" t="str">
        <f ca="1"/>
        <v>Food &amp; Drinks</v>
      </c>
      <c r="B5843" s="8">
        <f ca="1"/>
        <v>46487</v>
      </c>
      <c r="C5843" s="107">
        <f ca="1"/>
        <v>-4271.75</v>
      </c>
      <c r="D5843" t="str">
        <f ca="1"/>
        <v>Acct  8 - CareCredit</v>
      </c>
    </row>
    <row r="5844" spans="1:4" x14ac:dyDescent="0.25">
      <c r="A5844" t="str">
        <f ca="1"/>
        <v>Viso Go</v>
      </c>
      <c r="B5844" s="8">
        <f ca="1"/>
        <v>46488</v>
      </c>
      <c r="C5844" s="107">
        <f ca="1"/>
        <v>-4271.75</v>
      </c>
      <c r="D5844" t="str">
        <f ca="1"/>
        <v>Acct  8 - CareCredit</v>
      </c>
    </row>
    <row r="5845" spans="1:4" x14ac:dyDescent="0.25">
      <c r="A5845" t="str">
        <f ca="1"/>
        <v>Motorcycle</v>
      </c>
      <c r="B5845" s="8">
        <f ca="1"/>
        <v>46493</v>
      </c>
      <c r="C5845" s="107">
        <f ca="1"/>
        <v>-4271.75</v>
      </c>
      <c r="D5845" t="str">
        <f ca="1"/>
        <v>Acct  8 - CareCredit</v>
      </c>
    </row>
    <row r="5846" spans="1:4" x14ac:dyDescent="0.25">
      <c r="A5846" t="str">
        <f ca="1"/>
        <v>Netflix</v>
      </c>
      <c r="B5846" s="8">
        <f ca="1"/>
        <v>46497</v>
      </c>
      <c r="C5846" s="107">
        <f ca="1"/>
        <v>-4271.75</v>
      </c>
      <c r="D5846" t="str">
        <f ca="1"/>
        <v>Acct  8 - CareCredit</v>
      </c>
    </row>
    <row r="5847" spans="1:4" x14ac:dyDescent="0.25">
      <c r="A5847" t="str">
        <f ca="1"/>
        <v>Renters</v>
      </c>
      <c r="B5847" s="8">
        <f ca="1"/>
        <v>46498</v>
      </c>
      <c r="C5847" s="107">
        <f ca="1"/>
        <v>-4271.75</v>
      </c>
      <c r="D5847" t="str">
        <f ca="1"/>
        <v>Acct  8 - CareCredit</v>
      </c>
    </row>
    <row r="5848" spans="1:4" x14ac:dyDescent="0.25">
      <c r="A5848" t="str">
        <f ca="1"/>
        <v>Paycheck</v>
      </c>
      <c r="B5848" s="8">
        <f ca="1"/>
        <v>46500</v>
      </c>
      <c r="C5848" s="107">
        <f ca="1"/>
        <v>-4271.75</v>
      </c>
      <c r="D5848" t="str">
        <f ca="1"/>
        <v>Acct  8 - CareCredit</v>
      </c>
    </row>
    <row r="5849" spans="1:4" x14ac:dyDescent="0.25">
      <c r="A5849" t="str">
        <f ca="1"/>
        <v>Ameritas</v>
      </c>
      <c r="B5849" s="8">
        <f ca="1"/>
        <v>46500</v>
      </c>
      <c r="C5849" s="107">
        <f ca="1"/>
        <v>-4271.75</v>
      </c>
      <c r="D5849" t="str">
        <f ca="1"/>
        <v>Acct  8 - CareCredit</v>
      </c>
    </row>
    <row r="5850" spans="1:4" x14ac:dyDescent="0.25">
      <c r="A5850" t="str">
        <f ca="1"/>
        <v>Groceries</v>
      </c>
      <c r="B5850" s="8">
        <f ca="1"/>
        <v>46501</v>
      </c>
      <c r="C5850" s="107">
        <f ca="1"/>
        <v>-4271.75</v>
      </c>
      <c r="D5850" t="str">
        <f ca="1"/>
        <v>Acct  8 - CareCredit</v>
      </c>
    </row>
    <row r="5851" spans="1:4" x14ac:dyDescent="0.25">
      <c r="A5851" t="str">
        <f ca="1"/>
        <v>Food &amp; Drinks</v>
      </c>
      <c r="B5851" s="8">
        <f ca="1"/>
        <v>46501</v>
      </c>
      <c r="C5851" s="107">
        <f ca="1"/>
        <v>-4271.75</v>
      </c>
      <c r="D5851" t="str">
        <f ca="1"/>
        <v>Acct  8 - CareCredit</v>
      </c>
    </row>
    <row r="5852" spans="1:4" x14ac:dyDescent="0.25">
      <c r="A5852" t="str">
        <f ca="1"/>
        <v>Cese Transfer</v>
      </c>
      <c r="B5852" s="8">
        <f ca="1"/>
        <v>46502</v>
      </c>
      <c r="C5852" s="107">
        <f ca="1"/>
        <v>-4271.75</v>
      </c>
      <c r="D5852" t="str">
        <f ca="1"/>
        <v>Acct  8 - CareCredit</v>
      </c>
    </row>
    <row r="5853" spans="1:4" x14ac:dyDescent="0.25">
      <c r="A5853" t="str">
        <f ca="1"/>
        <v>Internet</v>
      </c>
      <c r="B5853" s="8">
        <f ca="1"/>
        <v>46503</v>
      </c>
      <c r="C5853" s="107">
        <f ca="1"/>
        <v>-4271.75</v>
      </c>
      <c r="D5853" t="str">
        <f ca="1"/>
        <v>Acct  8 - CareCredit</v>
      </c>
    </row>
    <row r="5854" spans="1:4" x14ac:dyDescent="0.25">
      <c r="A5854" t="str">
        <f ca="1"/>
        <v>Windsurf</v>
      </c>
      <c r="B5854" s="8">
        <f ca="1"/>
        <v>46503</v>
      </c>
      <c r="C5854" s="107">
        <f ca="1"/>
        <v>-4271.75</v>
      </c>
      <c r="D5854" t="str">
        <f ca="1"/>
        <v>Acct  8 - CareCredit</v>
      </c>
    </row>
    <row r="5855" spans="1:4" x14ac:dyDescent="0.25">
      <c r="A5855" t="str">
        <f ca="1"/>
        <v>Tidal</v>
      </c>
      <c r="B5855" s="8">
        <f ca="1"/>
        <v>46504</v>
      </c>
      <c r="C5855" s="107">
        <f ca="1"/>
        <v>-4271.75</v>
      </c>
      <c r="D5855" t="str">
        <f ca="1"/>
        <v>Acct  8 - CareCredit</v>
      </c>
    </row>
    <row r="5856" spans="1:4" x14ac:dyDescent="0.25">
      <c r="A5856" t="str">
        <f ca="1"/>
        <v>Costco Citi</v>
      </c>
      <c r="B5856" s="8">
        <f ca="1"/>
        <v>46505</v>
      </c>
      <c r="C5856" s="107">
        <f ca="1"/>
        <v>-4271.75</v>
      </c>
      <c r="D5856" t="str">
        <f ca="1"/>
        <v>Acct  8 - CareCredit</v>
      </c>
    </row>
    <row r="5857" spans="1:4" x14ac:dyDescent="0.25">
      <c r="A5857" t="str">
        <f ca="1"/>
        <v>Kulo Transfer</v>
      </c>
      <c r="B5857" s="8">
        <f ca="1"/>
        <v>46505</v>
      </c>
      <c r="C5857" s="107">
        <f ca="1"/>
        <v>-4271.75</v>
      </c>
      <c r="D5857" t="str">
        <f ca="1"/>
        <v>Acct  8 - CareCredit</v>
      </c>
    </row>
    <row r="5858" spans="1:4" x14ac:dyDescent="0.25">
      <c r="A5858" t="str">
        <f ca="1"/>
        <v>Kulo SDGE</v>
      </c>
      <c r="B5858" s="8">
        <f ca="1"/>
        <v>46505</v>
      </c>
      <c r="C5858" s="107">
        <f ca="1"/>
        <v>-4271.75</v>
      </c>
      <c r="D5858" t="str">
        <f ca="1"/>
        <v>Acct  8 - CareCredit</v>
      </c>
    </row>
    <row r="5859" spans="1:4" x14ac:dyDescent="0.25">
      <c r="A5859" t="str">
        <f ca="1"/>
        <v>SDGE</v>
      </c>
      <c r="B5859" s="8">
        <f ca="1"/>
        <v>46505</v>
      </c>
      <c r="C5859" s="107">
        <f ca="1"/>
        <v>-4271.75</v>
      </c>
      <c r="D5859" t="str">
        <f ca="1"/>
        <v>Acct  8 - CareCredit</v>
      </c>
    </row>
    <row r="5860" spans="1:4" x14ac:dyDescent="0.25">
      <c r="A5860" t="str">
        <f ca="1"/>
        <v>Prime Ad-Free</v>
      </c>
      <c r="B5860" s="8">
        <f ca="1"/>
        <v>46505</v>
      </c>
      <c r="C5860" s="107">
        <f ca="1"/>
        <v>-4271.75</v>
      </c>
      <c r="D5860" t="str">
        <f ca="1"/>
        <v>Acct  8 - CareCredit</v>
      </c>
    </row>
    <row r="5861" spans="1:4" x14ac:dyDescent="0.25">
      <c r="A5861" t="str">
        <f ca="1"/>
        <v>Disability</v>
      </c>
      <c r="B5861" s="8">
        <f ca="1"/>
        <v>46508</v>
      </c>
      <c r="C5861" s="107">
        <f ca="1"/>
        <v>-4271.75</v>
      </c>
      <c r="D5861" t="str">
        <f ca="1"/>
        <v>Acct  8 - CareCredit</v>
      </c>
    </row>
    <row r="5862" spans="1:4" x14ac:dyDescent="0.25">
      <c r="A5862" t="str">
        <f ca="1"/>
        <v>Kulo Rent</v>
      </c>
      <c r="B5862" s="8">
        <f ca="1"/>
        <v>46508</v>
      </c>
      <c r="C5862" s="107">
        <f ca="1"/>
        <v>-4271.75</v>
      </c>
      <c r="D5862" t="str">
        <f ca="1"/>
        <v>Acct  8 - CareCredit</v>
      </c>
    </row>
    <row r="5863" spans="1:4" x14ac:dyDescent="0.25">
      <c r="A5863" t="str">
        <f ca="1"/>
        <v>Rent</v>
      </c>
      <c r="B5863" s="8">
        <f ca="1"/>
        <v>46508</v>
      </c>
      <c r="C5863" s="107">
        <f ca="1"/>
        <v>-4271.75</v>
      </c>
      <c r="D5863" t="str">
        <f ca="1"/>
        <v>Acct  8 - CareCredit</v>
      </c>
    </row>
    <row r="5864" spans="1:4" x14ac:dyDescent="0.25">
      <c r="A5864" t="str">
        <f ca="1"/>
        <v>Visa Platinum</v>
      </c>
      <c r="B5864" s="8">
        <f ca="1"/>
        <v>46510</v>
      </c>
      <c r="C5864" s="107">
        <f ca="1"/>
        <v>-4271.75</v>
      </c>
      <c r="D5864" t="str">
        <f ca="1"/>
        <v>Acct  8 - CareCredit</v>
      </c>
    </row>
    <row r="5865" spans="1:4" x14ac:dyDescent="0.25">
      <c r="A5865" t="str">
        <f ca="1"/>
        <v>Kulo Internet</v>
      </c>
      <c r="B5865" s="8">
        <f ca="1"/>
        <v>46512</v>
      </c>
      <c r="C5865" s="107">
        <f ca="1"/>
        <v>-4271.75</v>
      </c>
      <c r="D5865" t="str">
        <f ca="1"/>
        <v>Acct  8 - CareCredit</v>
      </c>
    </row>
    <row r="5866" spans="1:4" x14ac:dyDescent="0.25">
      <c r="A5866" t="str">
        <f ca="1"/>
        <v>Cese Phone</v>
      </c>
      <c r="B5866" s="8">
        <f ca="1"/>
        <v>46512</v>
      </c>
      <c r="C5866" s="107">
        <f ca="1"/>
        <v>-4271.75</v>
      </c>
      <c r="D5866" t="str">
        <f ca="1"/>
        <v>Acct  8 - CareCredit</v>
      </c>
    </row>
    <row r="5867" spans="1:4" x14ac:dyDescent="0.25">
      <c r="A5867" t="str">
        <f ca="1"/>
        <v>Phone</v>
      </c>
      <c r="B5867" s="8">
        <f ca="1"/>
        <v>46512</v>
      </c>
      <c r="C5867" s="107">
        <f ca="1"/>
        <v>-4271.75</v>
      </c>
      <c r="D5867" t="str">
        <f ca="1"/>
        <v>Acct  8 - CareCredit</v>
      </c>
    </row>
    <row r="5868" spans="1:4" x14ac:dyDescent="0.25">
      <c r="A5868" t="str">
        <f ca="1"/>
        <v>Paycheck</v>
      </c>
      <c r="B5868" s="8">
        <f ca="1"/>
        <v>46514</v>
      </c>
      <c r="C5868" s="107">
        <f ca="1"/>
        <v>-4271.75</v>
      </c>
      <c r="D5868" t="str">
        <f ca="1"/>
        <v>Acct  8 - CareCredit</v>
      </c>
    </row>
    <row r="5869" spans="1:4" x14ac:dyDescent="0.25">
      <c r="A5869" t="str">
        <f ca="1"/>
        <v>Ameritas</v>
      </c>
      <c r="B5869" s="8">
        <f ca="1"/>
        <v>46514</v>
      </c>
      <c r="C5869" s="107">
        <f ca="1"/>
        <v>-4271.75</v>
      </c>
      <c r="D5869" t="str">
        <f ca="1"/>
        <v>Acct  8 - CareCredit</v>
      </c>
    </row>
    <row r="5870" spans="1:4" x14ac:dyDescent="0.25">
      <c r="A5870" t="str">
        <f ca="1"/>
        <v>Groceries</v>
      </c>
      <c r="B5870" s="8">
        <f ca="1"/>
        <v>46515</v>
      </c>
      <c r="C5870" s="107">
        <f ca="1"/>
        <v>-4271.75</v>
      </c>
      <c r="D5870" t="str">
        <f ca="1"/>
        <v>Acct  8 - CareCredit</v>
      </c>
    </row>
    <row r="5871" spans="1:4" x14ac:dyDescent="0.25">
      <c r="A5871" t="str">
        <f ca="1"/>
        <v>Food &amp; Drinks</v>
      </c>
      <c r="B5871" s="8">
        <f ca="1"/>
        <v>46515</v>
      </c>
      <c r="C5871" s="107">
        <f ca="1"/>
        <v>-4271.75</v>
      </c>
      <c r="D5871" t="str">
        <f ca="1"/>
        <v>Acct  8 - CareCredit</v>
      </c>
    </row>
    <row r="5872" spans="1:4" x14ac:dyDescent="0.25">
      <c r="A5872" t="str">
        <f ca="1"/>
        <v>Sony</v>
      </c>
      <c r="B5872" s="8">
        <f ca="1"/>
        <v>46515</v>
      </c>
      <c r="C5872" s="107">
        <f ca="1"/>
        <v>-4271.75</v>
      </c>
      <c r="D5872" t="str">
        <f ca="1"/>
        <v>Acct  8 - CareCredit</v>
      </c>
    </row>
    <row r="5873" spans="1:4" x14ac:dyDescent="0.25">
      <c r="A5873" t="str">
        <f ca="1"/>
        <v>Phone Insurance</v>
      </c>
      <c r="B5873" s="8">
        <f ca="1"/>
        <v>46515</v>
      </c>
      <c r="C5873" s="107">
        <f ca="1"/>
        <v>-4271.75</v>
      </c>
      <c r="D5873" t="str">
        <f ca="1"/>
        <v>Acct  8 - CareCredit</v>
      </c>
    </row>
    <row r="5874" spans="1:4" x14ac:dyDescent="0.25">
      <c r="A5874" t="str">
        <f ca="1"/>
        <v>Amazon</v>
      </c>
      <c r="B5874" s="8">
        <f ca="1"/>
        <v>46516</v>
      </c>
      <c r="C5874" s="107">
        <f ca="1"/>
        <v>-4271.75</v>
      </c>
      <c r="D5874" t="str">
        <f ca="1"/>
        <v>Acct  8 - CareCredit</v>
      </c>
    </row>
    <row r="5875" spans="1:4" x14ac:dyDescent="0.25">
      <c r="A5875" t="str">
        <f ca="1"/>
        <v>Viso Go</v>
      </c>
      <c r="B5875" s="8">
        <f ca="1"/>
        <v>46518</v>
      </c>
      <c r="C5875" s="107">
        <f ca="1"/>
        <v>-4271.75</v>
      </c>
      <c r="D5875" t="str">
        <f ca="1"/>
        <v>Acct  8 - CareCredit</v>
      </c>
    </row>
    <row r="5876" spans="1:4" x14ac:dyDescent="0.25">
      <c r="A5876" t="str">
        <f ca="1"/>
        <v>Motorcycle</v>
      </c>
      <c r="B5876" s="8">
        <f ca="1"/>
        <v>46523</v>
      </c>
      <c r="C5876" s="107">
        <f ca="1"/>
        <v>-4271.75</v>
      </c>
      <c r="D5876" t="str">
        <f ca="1"/>
        <v>Acct  8 - CareCredit</v>
      </c>
    </row>
    <row r="5877" spans="1:4" x14ac:dyDescent="0.25">
      <c r="A5877" t="str">
        <f ca="1"/>
        <v>Netflix</v>
      </c>
      <c r="B5877" s="8">
        <f ca="1"/>
        <v>46527</v>
      </c>
      <c r="C5877" s="107">
        <f ca="1"/>
        <v>-4271.75</v>
      </c>
      <c r="D5877" t="str">
        <f ca="1"/>
        <v>Acct  8 - CareCredit</v>
      </c>
    </row>
    <row r="5878" spans="1:4" x14ac:dyDescent="0.25">
      <c r="A5878" t="str">
        <f ca="1"/>
        <v>Paycheck</v>
      </c>
      <c r="B5878" s="8">
        <f ca="1"/>
        <v>46528</v>
      </c>
      <c r="C5878" s="107">
        <f ca="1"/>
        <v>-4271.75</v>
      </c>
      <c r="D5878" t="str">
        <f ca="1"/>
        <v>Acct  8 - CareCredit</v>
      </c>
    </row>
    <row r="5879" spans="1:4" x14ac:dyDescent="0.25">
      <c r="A5879" t="str">
        <f ca="1"/>
        <v>Ameritas</v>
      </c>
      <c r="B5879" s="8">
        <f ca="1"/>
        <v>46528</v>
      </c>
      <c r="C5879" s="107">
        <f ca="1"/>
        <v>-4271.75</v>
      </c>
      <c r="D5879" t="str">
        <f ca="1"/>
        <v>Acct  8 - CareCredit</v>
      </c>
    </row>
    <row r="5880" spans="1:4" x14ac:dyDescent="0.25">
      <c r="A5880" t="str">
        <f ca="1"/>
        <v>Renters</v>
      </c>
      <c r="B5880" s="8">
        <f ca="1"/>
        <v>46528</v>
      </c>
      <c r="C5880" s="107">
        <f ca="1"/>
        <v>-4271.75</v>
      </c>
      <c r="D5880" t="str">
        <f ca="1"/>
        <v>Acct  8 - CareCredit</v>
      </c>
    </row>
    <row r="5881" spans="1:4" x14ac:dyDescent="0.25">
      <c r="A5881" t="str">
        <f ca="1"/>
        <v>Groceries</v>
      </c>
      <c r="B5881" s="8">
        <f ca="1"/>
        <v>46529</v>
      </c>
      <c r="C5881" s="107">
        <f ca="1"/>
        <v>-4271.75</v>
      </c>
      <c r="D5881" t="str">
        <f ca="1"/>
        <v>Acct  8 - CareCredit</v>
      </c>
    </row>
    <row r="5882" spans="1:4" x14ac:dyDescent="0.25">
      <c r="A5882" t="str">
        <f ca="1"/>
        <v>Food &amp; Drinks</v>
      </c>
      <c r="B5882" s="8">
        <f ca="1"/>
        <v>46529</v>
      </c>
      <c r="C5882" s="107">
        <f ca="1"/>
        <v>-4271.75</v>
      </c>
      <c r="D5882" t="str">
        <f ca="1"/>
        <v>Acct  8 - CareCredit</v>
      </c>
    </row>
    <row r="5883" spans="1:4" x14ac:dyDescent="0.25">
      <c r="A5883" t="str">
        <f ca="1"/>
        <v>Cese Transfer</v>
      </c>
      <c r="B5883" s="8">
        <f ca="1"/>
        <v>46532</v>
      </c>
      <c r="C5883" s="107">
        <f ca="1"/>
        <v>-4271.75</v>
      </c>
      <c r="D5883" t="str">
        <f ca="1"/>
        <v>Acct  8 - CareCredit</v>
      </c>
    </row>
    <row r="5884" spans="1:4" x14ac:dyDescent="0.25">
      <c r="A5884" t="str">
        <f ca="1"/>
        <v>Internet</v>
      </c>
      <c r="B5884" s="8">
        <f ca="1"/>
        <v>46533</v>
      </c>
      <c r="C5884" s="107">
        <f ca="1"/>
        <v>-4271.75</v>
      </c>
      <c r="D5884" t="str">
        <f ca="1"/>
        <v>Acct  8 - CareCredit</v>
      </c>
    </row>
    <row r="5885" spans="1:4" x14ac:dyDescent="0.25">
      <c r="A5885" t="str">
        <f ca="1"/>
        <v>Windsurf</v>
      </c>
      <c r="B5885" s="8">
        <f ca="1"/>
        <v>46533</v>
      </c>
      <c r="C5885" s="107">
        <f ca="1"/>
        <v>-4271.75</v>
      </c>
      <c r="D5885" t="str">
        <f ca="1"/>
        <v>Acct  8 - CareCredit</v>
      </c>
    </row>
    <row r="5886" spans="1:4" x14ac:dyDescent="0.25">
      <c r="A5886" t="str">
        <f ca="1"/>
        <v>Tidal</v>
      </c>
      <c r="B5886" s="8">
        <f ca="1"/>
        <v>46534</v>
      </c>
      <c r="C5886" s="107">
        <f ca="1"/>
        <v>-4271.75</v>
      </c>
      <c r="D5886" t="str">
        <f ca="1"/>
        <v>Acct  8 - CareCredit</v>
      </c>
    </row>
    <row r="5887" spans="1:4" x14ac:dyDescent="0.25">
      <c r="A5887" t="str">
        <f ca="1"/>
        <v>Costco Citi</v>
      </c>
      <c r="B5887" s="8">
        <f ca="1"/>
        <v>46535</v>
      </c>
      <c r="C5887" s="107">
        <f ca="1"/>
        <v>-4271.75</v>
      </c>
      <c r="D5887" t="str">
        <f ca="1"/>
        <v>Acct  8 - CareCredit</v>
      </c>
    </row>
    <row r="5888" spans="1:4" x14ac:dyDescent="0.25">
      <c r="A5888" t="str">
        <f ca="1"/>
        <v>Kulo Transfer</v>
      </c>
      <c r="B5888" s="8">
        <f ca="1"/>
        <v>46535</v>
      </c>
      <c r="C5888" s="107">
        <f ca="1"/>
        <v>-4271.75</v>
      </c>
      <c r="D5888" t="str">
        <f ca="1"/>
        <v>Acct  8 - CareCredit</v>
      </c>
    </row>
    <row r="5889" spans="1:4" x14ac:dyDescent="0.25">
      <c r="A5889" t="str">
        <f ca="1"/>
        <v>Kulo SDGE</v>
      </c>
      <c r="B5889" s="8">
        <f ca="1"/>
        <v>46535</v>
      </c>
      <c r="C5889" s="107">
        <f ca="1"/>
        <v>-4271.75</v>
      </c>
      <c r="D5889" t="str">
        <f ca="1"/>
        <v>Acct  8 - CareCredit</v>
      </c>
    </row>
    <row r="5890" spans="1:4" x14ac:dyDescent="0.25">
      <c r="A5890" t="str">
        <f ca="1"/>
        <v>SDGE</v>
      </c>
      <c r="B5890" s="8">
        <f ca="1"/>
        <v>46535</v>
      </c>
      <c r="C5890" s="107">
        <f ca="1"/>
        <v>-4271.75</v>
      </c>
      <c r="D5890" t="str">
        <f ca="1"/>
        <v>Acct  8 - CareCredit</v>
      </c>
    </row>
    <row r="5891" spans="1:4" x14ac:dyDescent="0.25">
      <c r="A5891" t="str">
        <f ca="1"/>
        <v>Prime Ad-Free</v>
      </c>
      <c r="B5891" s="8">
        <f ca="1"/>
        <v>46535</v>
      </c>
      <c r="C5891" s="107">
        <f ca="1"/>
        <v>-4271.75</v>
      </c>
      <c r="D5891" t="str">
        <f ca="1"/>
        <v>Acct  8 - CareCredit</v>
      </c>
    </row>
    <row r="5892" spans="1:4" x14ac:dyDescent="0.25">
      <c r="A5892" t="str">
        <f ca="1"/>
        <v>Disability</v>
      </c>
      <c r="B5892" s="8">
        <f ca="1"/>
        <v>46539</v>
      </c>
      <c r="C5892" s="107">
        <f ca="1"/>
        <v>-4271.75</v>
      </c>
      <c r="D5892" t="str">
        <f ca="1"/>
        <v>Acct  8 - CareCredit</v>
      </c>
    </row>
    <row r="5893" spans="1:4" x14ac:dyDescent="0.25">
      <c r="A5893" t="str">
        <f ca="1"/>
        <v>Kulo Rent</v>
      </c>
      <c r="B5893" s="8">
        <f ca="1"/>
        <v>46539</v>
      </c>
      <c r="C5893" s="107">
        <f ca="1"/>
        <v>-4271.75</v>
      </c>
      <c r="D5893" t="str">
        <f ca="1"/>
        <v>Acct  8 - CareCredit</v>
      </c>
    </row>
    <row r="5894" spans="1:4" x14ac:dyDescent="0.25">
      <c r="A5894" t="str">
        <f ca="1"/>
        <v>Rent</v>
      </c>
      <c r="B5894" s="8">
        <f ca="1"/>
        <v>46539</v>
      </c>
      <c r="C5894" s="107">
        <f ca="1"/>
        <v>-4271.75</v>
      </c>
      <c r="D5894" t="str">
        <f ca="1"/>
        <v>Acct  8 - CareCredit</v>
      </c>
    </row>
    <row r="5895" spans="1:4" x14ac:dyDescent="0.25">
      <c r="A5895" t="str">
        <f ca="1"/>
        <v>Visa Platinum</v>
      </c>
      <c r="B5895" s="8">
        <f ca="1"/>
        <v>46541</v>
      </c>
      <c r="C5895" s="107">
        <f ca="1"/>
        <v>-4271.75</v>
      </c>
      <c r="D5895" t="str">
        <f ca="1"/>
        <v>Acct  8 - CareCredit</v>
      </c>
    </row>
    <row r="5896" spans="1:4" x14ac:dyDescent="0.25">
      <c r="A5896" t="str">
        <f ca="1"/>
        <v>Paycheck</v>
      </c>
      <c r="B5896" s="8">
        <f ca="1"/>
        <v>46542</v>
      </c>
      <c r="C5896" s="107">
        <f ca="1"/>
        <v>-4271.75</v>
      </c>
      <c r="D5896" t="str">
        <f ca="1"/>
        <v>Acct  8 - CareCredit</v>
      </c>
    </row>
    <row r="5897" spans="1:4" x14ac:dyDescent="0.25">
      <c r="A5897" t="str">
        <f ca="1"/>
        <v>Ameritas</v>
      </c>
      <c r="B5897" s="8">
        <f ca="1"/>
        <v>46542</v>
      </c>
      <c r="C5897" s="107">
        <f ca="1"/>
        <v>-4271.75</v>
      </c>
      <c r="D5897" t="str">
        <f ca="1"/>
        <v>Acct  8 - CareCredit</v>
      </c>
    </row>
    <row r="5898" spans="1:4" x14ac:dyDescent="0.25">
      <c r="A5898" t="str">
        <f ca="1"/>
        <v>Kulo Internet</v>
      </c>
      <c r="B5898" s="8">
        <f ca="1"/>
        <v>46543</v>
      </c>
      <c r="C5898" s="107">
        <f ca="1"/>
        <v>-4271.75</v>
      </c>
      <c r="D5898" t="str">
        <f ca="1"/>
        <v>Acct  8 - CareCredit</v>
      </c>
    </row>
    <row r="5899" spans="1:4" x14ac:dyDescent="0.25">
      <c r="A5899" t="str">
        <f ca="1"/>
        <v>Cese Phone</v>
      </c>
      <c r="B5899" s="8">
        <f ca="1"/>
        <v>46543</v>
      </c>
      <c r="C5899" s="107">
        <f ca="1"/>
        <v>-4271.75</v>
      </c>
      <c r="D5899" t="str">
        <f ca="1"/>
        <v>Acct  8 - CareCredit</v>
      </c>
    </row>
    <row r="5900" spans="1:4" x14ac:dyDescent="0.25">
      <c r="A5900" t="str">
        <f ca="1"/>
        <v>Groceries</v>
      </c>
      <c r="B5900" s="8">
        <f ca="1"/>
        <v>46543</v>
      </c>
      <c r="C5900" s="107">
        <f ca="1"/>
        <v>-4271.75</v>
      </c>
      <c r="D5900" t="str">
        <f ca="1"/>
        <v>Acct  8 - CareCredit</v>
      </c>
    </row>
    <row r="5901" spans="1:4" x14ac:dyDescent="0.25">
      <c r="A5901" t="str">
        <f ca="1"/>
        <v>Food &amp; Drinks</v>
      </c>
      <c r="B5901" s="8">
        <f ca="1"/>
        <v>46543</v>
      </c>
      <c r="C5901" s="107">
        <f ca="1"/>
        <v>-4271.75</v>
      </c>
      <c r="D5901" t="str">
        <f ca="1"/>
        <v>Acct  8 - CareCredit</v>
      </c>
    </row>
    <row r="5902" spans="1:4" x14ac:dyDescent="0.25">
      <c r="A5902" t="str">
        <f ca="1"/>
        <v>Phone</v>
      </c>
      <c r="B5902" s="8">
        <f ca="1"/>
        <v>46543</v>
      </c>
      <c r="C5902" s="107">
        <f ca="1"/>
        <v>-4271.75</v>
      </c>
      <c r="D5902" t="str">
        <f ca="1"/>
        <v>Acct  8 - CareCredit</v>
      </c>
    </row>
    <row r="5903" spans="1:4" x14ac:dyDescent="0.25">
      <c r="A5903" t="str">
        <f ca="1"/>
        <v>Sony</v>
      </c>
      <c r="B5903" s="8">
        <f ca="1"/>
        <v>46546</v>
      </c>
      <c r="C5903" s="107">
        <f ca="1"/>
        <v>-4271.75</v>
      </c>
      <c r="D5903" t="str">
        <f ca="1"/>
        <v>Acct  8 - CareCredit</v>
      </c>
    </row>
    <row r="5904" spans="1:4" x14ac:dyDescent="0.25">
      <c r="A5904" t="str">
        <f ca="1"/>
        <v>Phone Insurance</v>
      </c>
      <c r="B5904" s="8">
        <f ca="1"/>
        <v>46546</v>
      </c>
      <c r="C5904" s="107">
        <f ca="1"/>
        <v>-4271.75</v>
      </c>
      <c r="D5904" t="str">
        <f ca="1"/>
        <v>Acct  8 - CareCredit</v>
      </c>
    </row>
    <row r="5905" spans="1:4" x14ac:dyDescent="0.25">
      <c r="A5905" t="str">
        <f ca="1"/>
        <v>Amazon</v>
      </c>
      <c r="B5905" s="8">
        <f ca="1"/>
        <v>46547</v>
      </c>
      <c r="C5905" s="107">
        <f ca="1"/>
        <v>-4271.75</v>
      </c>
      <c r="D5905" t="str">
        <f ca="1"/>
        <v>Acct  8 - CareCredit</v>
      </c>
    </row>
    <row r="5906" spans="1:4" x14ac:dyDescent="0.25">
      <c r="A5906" t="str">
        <f ca="1"/>
        <v>Viso Go</v>
      </c>
      <c r="B5906" s="8">
        <f ca="1"/>
        <v>46549</v>
      </c>
      <c r="C5906" s="107">
        <f ca="1"/>
        <v>-4271.75</v>
      </c>
      <c r="D5906" t="str">
        <f ca="1"/>
        <v>Acct  8 - CareCredit</v>
      </c>
    </row>
    <row r="5907" spans="1:4" x14ac:dyDescent="0.25">
      <c r="A5907" t="str">
        <f ca="1"/>
        <v>Motorcycle</v>
      </c>
      <c r="B5907" s="8">
        <f ca="1"/>
        <v>46554</v>
      </c>
      <c r="C5907" s="107">
        <f ca="1"/>
        <v>-4271.75</v>
      </c>
      <c r="D5907" t="str">
        <f ca="1"/>
        <v>Acct  8 - CareCredit</v>
      </c>
    </row>
    <row r="5908" spans="1:4" x14ac:dyDescent="0.25">
      <c r="A5908" t="str">
        <f ca="1"/>
        <v>Paycheck</v>
      </c>
      <c r="B5908" s="8">
        <f ca="1"/>
        <v>46556</v>
      </c>
      <c r="C5908" s="107">
        <f ca="1"/>
        <v>-4271.75</v>
      </c>
      <c r="D5908" t="str">
        <f ca="1"/>
        <v>Acct  8 - CareCredit</v>
      </c>
    </row>
    <row r="5909" spans="1:4" x14ac:dyDescent="0.25">
      <c r="A5909" t="str">
        <f ca="1"/>
        <v>Ameritas</v>
      </c>
      <c r="B5909" s="8">
        <f ca="1"/>
        <v>46556</v>
      </c>
      <c r="C5909" s="107">
        <f ca="1"/>
        <v>-4271.75</v>
      </c>
      <c r="D5909" t="str">
        <f ca="1"/>
        <v>Acct  8 - CareCredit</v>
      </c>
    </row>
    <row r="5910" spans="1:4" x14ac:dyDescent="0.25">
      <c r="A5910" t="str">
        <f ca="1"/>
        <v>Groceries</v>
      </c>
      <c r="B5910" s="8">
        <f ca="1"/>
        <v>46557</v>
      </c>
      <c r="C5910" s="107">
        <f ca="1"/>
        <v>-4271.75</v>
      </c>
      <c r="D5910" t="str">
        <f ca="1"/>
        <v>Acct  8 - CareCredit</v>
      </c>
    </row>
    <row r="5911" spans="1:4" x14ac:dyDescent="0.25">
      <c r="A5911" t="str">
        <f ca="1"/>
        <v>Food &amp; Drinks</v>
      </c>
      <c r="B5911" s="8">
        <f ca="1"/>
        <v>46557</v>
      </c>
      <c r="C5911" s="107">
        <f ca="1"/>
        <v>-4271.75</v>
      </c>
      <c r="D5911" t="str">
        <f ca="1"/>
        <v>Acct  8 - CareCredit</v>
      </c>
    </row>
    <row r="5912" spans="1:4" x14ac:dyDescent="0.25">
      <c r="A5912" t="str">
        <f ca="1"/>
        <v>Netflix</v>
      </c>
      <c r="B5912" s="8">
        <f ca="1"/>
        <v>46558</v>
      </c>
      <c r="C5912" s="107">
        <f ca="1"/>
        <v>-4271.75</v>
      </c>
      <c r="D5912" t="str">
        <f ca="1"/>
        <v>Acct  8 - CareCredit</v>
      </c>
    </row>
    <row r="5913" spans="1:4" x14ac:dyDescent="0.25">
      <c r="A5913" t="str">
        <f ca="1"/>
        <v>Renters</v>
      </c>
      <c r="B5913" s="8">
        <f ca="1"/>
        <v>46559</v>
      </c>
      <c r="C5913" s="107">
        <f ca="1"/>
        <v>-4271.75</v>
      </c>
      <c r="D5913" t="str">
        <f ca="1"/>
        <v>Acct  8 - CareCredit</v>
      </c>
    </row>
    <row r="5914" spans="1:4" x14ac:dyDescent="0.25">
      <c r="A5914" t="str">
        <f ca="1"/>
        <v>Sniffies</v>
      </c>
      <c r="B5914" s="8">
        <f ca="1"/>
        <v>46559</v>
      </c>
      <c r="C5914" s="107">
        <f ca="1"/>
        <v>-4271.75</v>
      </c>
      <c r="D5914" t="str">
        <f ca="1"/>
        <v>Acct  8 - CareCredit</v>
      </c>
    </row>
    <row r="5915" spans="1:4" x14ac:dyDescent="0.25">
      <c r="A5915" t="str">
        <f ca="1"/>
        <v>Cese Transfer</v>
      </c>
      <c r="B5915" s="8">
        <f ca="1"/>
        <v>46563</v>
      </c>
      <c r="C5915" s="107">
        <f ca="1"/>
        <v>-4271.75</v>
      </c>
      <c r="D5915" t="str">
        <f ca="1"/>
        <v>Acct  8 - CareCredit</v>
      </c>
    </row>
    <row r="5916" spans="1:4" x14ac:dyDescent="0.25">
      <c r="A5916" t="str">
        <f ca="1"/>
        <v>Internet</v>
      </c>
      <c r="B5916" s="8">
        <f ca="1"/>
        <v>46564</v>
      </c>
      <c r="C5916" s="107">
        <f ca="1"/>
        <v>-4271.75</v>
      </c>
      <c r="D5916" t="str">
        <f ca="1"/>
        <v>Acct  8 - CareCredit</v>
      </c>
    </row>
    <row r="5917" spans="1:4" x14ac:dyDescent="0.25">
      <c r="A5917" t="str">
        <f ca="1"/>
        <v>Windsurf</v>
      </c>
      <c r="B5917" s="8">
        <f ca="1"/>
        <v>46564</v>
      </c>
      <c r="C5917" s="107">
        <f ca="1"/>
        <v>-4271.75</v>
      </c>
      <c r="D5917" t="str">
        <f ca="1"/>
        <v>Acct  8 - CareCredit</v>
      </c>
    </row>
    <row r="5918" spans="1:4" x14ac:dyDescent="0.25">
      <c r="A5918" t="str">
        <f ca="1"/>
        <v>Tidal</v>
      </c>
      <c r="B5918" s="8">
        <f ca="1"/>
        <v>46565</v>
      </c>
      <c r="C5918" s="107">
        <f ca="1"/>
        <v>-4271.75</v>
      </c>
      <c r="D5918" t="str">
        <f ca="1"/>
        <v>Acct  8 - CareCredit</v>
      </c>
    </row>
    <row r="5919" spans="1:4" x14ac:dyDescent="0.25">
      <c r="A5919" t="str">
        <f ca="1"/>
        <v>Costco Citi</v>
      </c>
      <c r="B5919" s="8">
        <f ca="1"/>
        <v>46566</v>
      </c>
      <c r="C5919" s="107">
        <f ca="1"/>
        <v>-4271.75</v>
      </c>
      <c r="D5919" t="str">
        <f ca="1"/>
        <v>Acct  8 - CareCredit</v>
      </c>
    </row>
    <row r="5920" spans="1:4" x14ac:dyDescent="0.25">
      <c r="A5920" t="str">
        <f ca="1"/>
        <v>Kulo Transfer</v>
      </c>
      <c r="B5920" s="8">
        <f ca="1"/>
        <v>46566</v>
      </c>
      <c r="C5920" s="107">
        <f ca="1"/>
        <v>-4271.75</v>
      </c>
      <c r="D5920" t="str">
        <f ca="1"/>
        <v>Acct  8 - CareCredit</v>
      </c>
    </row>
    <row r="5921" spans="1:4" x14ac:dyDescent="0.25">
      <c r="A5921" t="str">
        <f ca="1"/>
        <v>Kulo SDGE</v>
      </c>
      <c r="B5921" s="8">
        <f ca="1"/>
        <v>46566</v>
      </c>
      <c r="C5921" s="107">
        <f ca="1"/>
        <v>-4271.75</v>
      </c>
      <c r="D5921" t="str">
        <f ca="1"/>
        <v>Acct  8 - CareCredit</v>
      </c>
    </row>
    <row r="5922" spans="1:4" x14ac:dyDescent="0.25">
      <c r="A5922" t="str">
        <f ca="1"/>
        <v>SDGE</v>
      </c>
      <c r="B5922" s="8">
        <f ca="1"/>
        <v>46566</v>
      </c>
      <c r="C5922" s="107">
        <f ca="1"/>
        <v>-4271.75</v>
      </c>
      <c r="D5922" t="str">
        <f ca="1"/>
        <v>Acct  8 - CareCredit</v>
      </c>
    </row>
    <row r="5923" spans="1:4" x14ac:dyDescent="0.25">
      <c r="A5923" t="str">
        <f ca="1"/>
        <v>Prime Ad-Free</v>
      </c>
      <c r="B5923" s="8">
        <f ca="1"/>
        <v>46566</v>
      </c>
      <c r="C5923" s="107">
        <f ca="1"/>
        <v>-4271.75</v>
      </c>
      <c r="D5923" t="str">
        <f ca="1"/>
        <v>Acct  8 - CareCredit</v>
      </c>
    </row>
    <row r="5924" spans="1:4" x14ac:dyDescent="0.25">
      <c r="A5924" t="str">
        <f ca="1"/>
        <v>Disability</v>
      </c>
      <c r="B5924" s="8">
        <f ca="1"/>
        <v>46569</v>
      </c>
      <c r="C5924" s="107">
        <f ca="1"/>
        <v>-4271.75</v>
      </c>
      <c r="D5924" t="str">
        <f ca="1"/>
        <v>Acct  8 - CareCredit</v>
      </c>
    </row>
    <row r="5925" spans="1:4" x14ac:dyDescent="0.25">
      <c r="A5925" t="str">
        <f ca="1"/>
        <v>Kulo Rent</v>
      </c>
      <c r="B5925" s="8">
        <f ca="1"/>
        <v>46569</v>
      </c>
      <c r="C5925" s="107">
        <f ca="1"/>
        <v>-4271.75</v>
      </c>
      <c r="D5925" t="str">
        <f ca="1"/>
        <v>Acct  8 - CareCredit</v>
      </c>
    </row>
    <row r="5926" spans="1:4" x14ac:dyDescent="0.25">
      <c r="A5926" t="str">
        <f ca="1"/>
        <v>Rent</v>
      </c>
      <c r="B5926" s="8">
        <f ca="1"/>
        <v>46569</v>
      </c>
      <c r="C5926" s="107">
        <f ca="1"/>
        <v>-4271.75</v>
      </c>
      <c r="D5926" t="str">
        <f ca="1"/>
        <v>Acct  8 - CareCredit</v>
      </c>
    </row>
    <row r="5927" spans="1:4" x14ac:dyDescent="0.25">
      <c r="A5927" t="str">
        <f ca="1"/>
        <v>Paycheck</v>
      </c>
      <c r="B5927" s="8">
        <f ca="1"/>
        <v>46570</v>
      </c>
      <c r="C5927" s="107">
        <f ca="1"/>
        <v>-4271.75</v>
      </c>
      <c r="D5927" t="str">
        <f ca="1"/>
        <v>Acct  8 - CareCredit</v>
      </c>
    </row>
    <row r="5928" spans="1:4" x14ac:dyDescent="0.25">
      <c r="A5928" t="str">
        <f ca="1"/>
        <v>Ameritas</v>
      </c>
      <c r="B5928" s="8">
        <f ca="1"/>
        <v>46570</v>
      </c>
      <c r="C5928" s="107">
        <f ca="1"/>
        <v>-4271.75</v>
      </c>
      <c r="D5928" t="str">
        <f ca="1"/>
        <v>Acct  8 - CareCredit</v>
      </c>
    </row>
    <row r="5929" spans="1:4" x14ac:dyDescent="0.25">
      <c r="A5929" t="str">
        <f ca="1"/>
        <v>Visa Platinum</v>
      </c>
      <c r="B5929" s="8">
        <f ca="1"/>
        <v>46571</v>
      </c>
      <c r="C5929" s="107">
        <f ca="1"/>
        <v>-4271.75</v>
      </c>
      <c r="D5929" t="str">
        <f ca="1"/>
        <v>Acct  8 - CareCredit</v>
      </c>
    </row>
    <row r="5930" spans="1:4" x14ac:dyDescent="0.25">
      <c r="A5930" t="str">
        <f ca="1"/>
        <v>Groceries</v>
      </c>
      <c r="B5930" s="8">
        <f ca="1"/>
        <v>46571</v>
      </c>
      <c r="C5930" s="107">
        <f ca="1"/>
        <v>-4271.75</v>
      </c>
      <c r="D5930" t="str">
        <f ca="1"/>
        <v>Acct  8 - CareCredit</v>
      </c>
    </row>
    <row r="5931" spans="1:4" x14ac:dyDescent="0.25">
      <c r="A5931" t="str">
        <f ca="1"/>
        <v>Food &amp; Drinks</v>
      </c>
      <c r="B5931" s="8">
        <f ca="1"/>
        <v>46571</v>
      </c>
      <c r="C5931" s="107">
        <f ca="1"/>
        <v>-4271.75</v>
      </c>
      <c r="D5931" t="str">
        <f ca="1"/>
        <v>Acct  8 - CareCredit</v>
      </c>
    </row>
    <row r="5932" spans="1:4" x14ac:dyDescent="0.25">
      <c r="A5932" t="str">
        <f ca="1"/>
        <v>Kulo Internet</v>
      </c>
      <c r="B5932" s="8">
        <f ca="1"/>
        <v>46573</v>
      </c>
      <c r="C5932" s="107">
        <f ca="1"/>
        <v>-4271.75</v>
      </c>
      <c r="D5932" t="str">
        <f ca="1"/>
        <v>Acct  8 - CareCredit</v>
      </c>
    </row>
    <row r="5933" spans="1:4" x14ac:dyDescent="0.25">
      <c r="A5933" t="str">
        <f ca="1"/>
        <v>Cese Phone</v>
      </c>
      <c r="B5933" s="8">
        <f ca="1"/>
        <v>46573</v>
      </c>
      <c r="C5933" s="107">
        <f ca="1"/>
        <v>-4271.75</v>
      </c>
      <c r="D5933" t="str">
        <f ca="1"/>
        <v>Acct  8 - CareCredit</v>
      </c>
    </row>
    <row r="5934" spans="1:4" x14ac:dyDescent="0.25">
      <c r="A5934" t="str">
        <f ca="1"/>
        <v>Phone</v>
      </c>
      <c r="B5934" s="8">
        <f ca="1"/>
        <v>46573</v>
      </c>
      <c r="C5934" s="107">
        <f ca="1"/>
        <v>-4271.75</v>
      </c>
      <c r="D5934" t="str">
        <f ca="1"/>
        <v>Acct  8 - CareCredit</v>
      </c>
    </row>
    <row r="5935" spans="1:4" x14ac:dyDescent="0.25">
      <c r="A5935" t="str">
        <f ca="1"/>
        <v>Sony</v>
      </c>
      <c r="B5935" s="8">
        <f ca="1"/>
        <v>46576</v>
      </c>
      <c r="C5935" s="107">
        <f ca="1"/>
        <v>-4271.75</v>
      </c>
      <c r="D5935" t="str">
        <f ca="1"/>
        <v>Acct  8 - CareCredit</v>
      </c>
    </row>
    <row r="5936" spans="1:4" x14ac:dyDescent="0.25">
      <c r="A5936" t="str">
        <f ca="1"/>
        <v>Phone Insurance</v>
      </c>
      <c r="B5936" s="8">
        <f ca="1"/>
        <v>46576</v>
      </c>
      <c r="C5936" s="107">
        <f ca="1"/>
        <v>-4271.75</v>
      </c>
      <c r="D5936" t="str">
        <f ca="1"/>
        <v>Acct  8 - CareCredit</v>
      </c>
    </row>
    <row r="5937" spans="1:4" x14ac:dyDescent="0.25">
      <c r="A5937" t="str">
        <f ca="1"/>
        <v>Amazon</v>
      </c>
      <c r="B5937" s="8">
        <f ca="1"/>
        <v>46577</v>
      </c>
      <c r="C5937" s="107">
        <f ca="1"/>
        <v>-4271.75</v>
      </c>
      <c r="D5937" t="str">
        <f ca="1"/>
        <v>Acct  8 - CareCredit</v>
      </c>
    </row>
    <row r="5938" spans="1:4" x14ac:dyDescent="0.25">
      <c r="A5938" t="str">
        <f ca="1"/>
        <v>Viso Go</v>
      </c>
      <c r="B5938" s="8">
        <f ca="1"/>
        <v>46579</v>
      </c>
      <c r="C5938" s="107">
        <f ca="1"/>
        <v>-4271.75</v>
      </c>
      <c r="D5938" t="str">
        <f ca="1"/>
        <v>Acct  8 - CareCredit</v>
      </c>
    </row>
    <row r="5939" spans="1:4" x14ac:dyDescent="0.25">
      <c r="A5939" t="str">
        <f ca="1"/>
        <v>Paycheck</v>
      </c>
      <c r="B5939" s="8">
        <f ca="1"/>
        <v>46584</v>
      </c>
      <c r="C5939" s="107">
        <f ca="1"/>
        <v>-4271.75</v>
      </c>
      <c r="D5939" t="str">
        <f ca="1"/>
        <v>Acct  8 - CareCredit</v>
      </c>
    </row>
    <row r="5940" spans="1:4" x14ac:dyDescent="0.25">
      <c r="A5940" t="str">
        <f ca="1"/>
        <v>Ameritas</v>
      </c>
      <c r="B5940" s="8">
        <f ca="1"/>
        <v>46584</v>
      </c>
      <c r="C5940" s="107">
        <f ca="1"/>
        <v>-4271.75</v>
      </c>
      <c r="D5940" t="str">
        <f ca="1"/>
        <v>Acct  8 - CareCredit</v>
      </c>
    </row>
    <row r="5941" spans="1:4" x14ac:dyDescent="0.25">
      <c r="A5941" t="str">
        <f ca="1"/>
        <v>Motorcycle</v>
      </c>
      <c r="B5941" s="8">
        <f ca="1"/>
        <v>46584</v>
      </c>
      <c r="C5941" s="107">
        <f ca="1"/>
        <v>-4271.75</v>
      </c>
      <c r="D5941" t="str">
        <f ca="1"/>
        <v>Acct  8 - CareCredit</v>
      </c>
    </row>
    <row r="5942" spans="1:4" x14ac:dyDescent="0.25">
      <c r="A5942" t="str">
        <f ca="1"/>
        <v>Groceries</v>
      </c>
      <c r="B5942" s="8">
        <f ca="1"/>
        <v>46585</v>
      </c>
      <c r="C5942" s="107">
        <f ca="1"/>
        <v>-4271.75</v>
      </c>
      <c r="D5942" t="str">
        <f ca="1"/>
        <v>Acct  8 - CareCredit</v>
      </c>
    </row>
    <row r="5943" spans="1:4" x14ac:dyDescent="0.25">
      <c r="A5943" t="str">
        <f ca="1"/>
        <v>Food &amp; Drinks</v>
      </c>
      <c r="B5943" s="8">
        <f ca="1"/>
        <v>46585</v>
      </c>
      <c r="C5943" s="107">
        <f ca="1"/>
        <v>-4271.75</v>
      </c>
      <c r="D5943" t="str">
        <f ca="1"/>
        <v>Acct  8 - CareCredit</v>
      </c>
    </row>
    <row r="5944" spans="1:4" x14ac:dyDescent="0.25">
      <c r="A5944" t="str">
        <f ca="1"/>
        <v>Netflix</v>
      </c>
      <c r="B5944" s="8">
        <f ca="1"/>
        <v>46588</v>
      </c>
      <c r="C5944" s="107">
        <f ca="1"/>
        <v>-4271.75</v>
      </c>
      <c r="D5944" t="str">
        <f ca="1"/>
        <v>Acct  8 - CareCredit</v>
      </c>
    </row>
    <row r="5945" spans="1:4" x14ac:dyDescent="0.25">
      <c r="A5945" t="str">
        <f ca="1"/>
        <v>Renters</v>
      </c>
      <c r="B5945" s="8">
        <f ca="1"/>
        <v>46589</v>
      </c>
      <c r="C5945" s="107">
        <f ca="1"/>
        <v>-4271.75</v>
      </c>
      <c r="D5945" t="str">
        <f ca="1"/>
        <v>Acct  8 - CareCredit</v>
      </c>
    </row>
    <row r="5946" spans="1:4" x14ac:dyDescent="0.25">
      <c r="A5946" t="str">
        <f ca="1"/>
        <v>Cese Transfer</v>
      </c>
      <c r="B5946" s="8">
        <f ca="1"/>
        <v>46593</v>
      </c>
      <c r="C5946" s="107">
        <f ca="1"/>
        <v>-4271.75</v>
      </c>
      <c r="D5946" t="str">
        <f ca="1"/>
        <v>Acct  8 - CareCredit</v>
      </c>
    </row>
    <row r="5947" spans="1:4" x14ac:dyDescent="0.25">
      <c r="A5947" t="str">
        <f ca="1"/>
        <v>Internet</v>
      </c>
      <c r="B5947" s="8">
        <f ca="1"/>
        <v>46594</v>
      </c>
      <c r="C5947" s="107">
        <f ca="1"/>
        <v>-4271.75</v>
      </c>
      <c r="D5947" t="str">
        <f ca="1"/>
        <v>Acct  8 - CareCredit</v>
      </c>
    </row>
    <row r="5948" spans="1:4" x14ac:dyDescent="0.25">
      <c r="A5948" t="str">
        <f ca="1"/>
        <v>Windsurf</v>
      </c>
      <c r="B5948" s="8">
        <f ca="1"/>
        <v>46594</v>
      </c>
      <c r="C5948" s="107">
        <f ca="1"/>
        <v>-4271.75</v>
      </c>
      <c r="D5948" t="str">
        <f ca="1"/>
        <v>Acct  8 - CareCredit</v>
      </c>
    </row>
    <row r="5949" spans="1:4" x14ac:dyDescent="0.25">
      <c r="A5949" t="str">
        <f ca="1"/>
        <v>Tidal</v>
      </c>
      <c r="B5949" s="8">
        <f ca="1"/>
        <v>46595</v>
      </c>
      <c r="C5949" s="107">
        <f ca="1"/>
        <v>-4271.75</v>
      </c>
      <c r="D5949" t="str">
        <f ca="1"/>
        <v>Acct  8 - CareCredit</v>
      </c>
    </row>
    <row r="5950" spans="1:4" x14ac:dyDescent="0.25">
      <c r="A5950" t="str">
        <f ca="1"/>
        <v>Costco Citi</v>
      </c>
      <c r="B5950" s="8">
        <f ca="1"/>
        <v>46596</v>
      </c>
      <c r="C5950" s="107">
        <f ca="1"/>
        <v>-4271.75</v>
      </c>
      <c r="D5950" t="str">
        <f ca="1"/>
        <v>Acct  8 - CareCredit</v>
      </c>
    </row>
    <row r="5951" spans="1:4" x14ac:dyDescent="0.25">
      <c r="A5951" t="str">
        <f ca="1"/>
        <v>Kulo Transfer</v>
      </c>
      <c r="B5951" s="8">
        <f ca="1"/>
        <v>46596</v>
      </c>
      <c r="C5951" s="107">
        <f ca="1"/>
        <v>-4271.75</v>
      </c>
      <c r="D5951" t="str">
        <f ca="1"/>
        <v>Acct  8 - CareCredit</v>
      </c>
    </row>
    <row r="5952" spans="1:4" x14ac:dyDescent="0.25">
      <c r="A5952" t="str">
        <f ca="1"/>
        <v>Kulo SDGE</v>
      </c>
      <c r="B5952" s="8">
        <f ca="1"/>
        <v>46596</v>
      </c>
      <c r="C5952" s="107">
        <f ca="1"/>
        <v>-4271.75</v>
      </c>
      <c r="D5952" t="str">
        <f ca="1"/>
        <v>Acct  8 - CareCredit</v>
      </c>
    </row>
    <row r="5953" spans="1:4" x14ac:dyDescent="0.25">
      <c r="A5953" t="str">
        <f ca="1"/>
        <v>SDGE</v>
      </c>
      <c r="B5953" s="8">
        <f ca="1"/>
        <v>46596</v>
      </c>
      <c r="C5953" s="107">
        <f ca="1"/>
        <v>-4271.75</v>
      </c>
      <c r="D5953" t="str">
        <f ca="1"/>
        <v>Acct  8 - CareCredit</v>
      </c>
    </row>
    <row r="5954" spans="1:4" x14ac:dyDescent="0.25">
      <c r="A5954" t="str">
        <f ca="1"/>
        <v>Prime Ad-Free</v>
      </c>
      <c r="B5954" s="8">
        <f ca="1"/>
        <v>46596</v>
      </c>
      <c r="C5954" s="107">
        <f ca="1"/>
        <v>-4271.75</v>
      </c>
      <c r="D5954" t="str">
        <f ca="1"/>
        <v>Acct  8 - CareCredit</v>
      </c>
    </row>
    <row r="5955" spans="1:4" x14ac:dyDescent="0.25">
      <c r="A5955" t="str">
        <f ca="1"/>
        <v>Paycheck</v>
      </c>
      <c r="B5955" s="8">
        <f ca="1"/>
        <v>46598</v>
      </c>
      <c r="C5955" s="107">
        <f ca="1"/>
        <v>-4271.75</v>
      </c>
      <c r="D5955" t="str">
        <f ca="1"/>
        <v>Acct  8 - CareCredit</v>
      </c>
    </row>
    <row r="5956" spans="1:4" x14ac:dyDescent="0.25">
      <c r="A5956" t="str">
        <f ca="1"/>
        <v>Ameritas</v>
      </c>
      <c r="B5956" s="8">
        <f ca="1"/>
        <v>46598</v>
      </c>
      <c r="C5956" s="107">
        <f ca="1"/>
        <v>-4271.75</v>
      </c>
      <c r="D5956" t="str">
        <f ca="1"/>
        <v>Acct  8 - CareCredit</v>
      </c>
    </row>
    <row r="5957" spans="1:4" x14ac:dyDescent="0.25">
      <c r="A5957" t="str">
        <f ca="1"/>
        <v>Groceries</v>
      </c>
      <c r="B5957" s="8">
        <f ca="1"/>
        <v>46599</v>
      </c>
      <c r="C5957" s="107">
        <f ca="1"/>
        <v>-4271.75</v>
      </c>
      <c r="D5957" t="str">
        <f ca="1"/>
        <v>Acct  8 - CareCredit</v>
      </c>
    </row>
    <row r="5958" spans="1:4" x14ac:dyDescent="0.25">
      <c r="A5958" t="str">
        <f ca="1"/>
        <v>Food &amp; Drinks</v>
      </c>
      <c r="B5958" s="8">
        <f ca="1"/>
        <v>46599</v>
      </c>
      <c r="C5958" s="107">
        <f ca="1"/>
        <v>-4271.75</v>
      </c>
      <c r="D5958" t="str">
        <f ca="1"/>
        <v>Acct  8 - CareCredit</v>
      </c>
    </row>
    <row r="5959" spans="1:4" x14ac:dyDescent="0.25">
      <c r="A5959" t="str">
        <f ca="1"/>
        <v>Disability</v>
      </c>
      <c r="B5959" s="8">
        <f ca="1"/>
        <v>46600</v>
      </c>
      <c r="C5959" s="107">
        <f ca="1"/>
        <v>-4271.75</v>
      </c>
      <c r="D5959" t="str">
        <f ca="1"/>
        <v>Acct  8 - CareCredit</v>
      </c>
    </row>
    <row r="5960" spans="1:4" x14ac:dyDescent="0.25">
      <c r="A5960" t="str">
        <f ca="1"/>
        <v>Kulo Rent</v>
      </c>
      <c r="B5960" s="8">
        <f ca="1"/>
        <v>46600</v>
      </c>
      <c r="C5960" s="107">
        <f ca="1"/>
        <v>-4271.75</v>
      </c>
      <c r="D5960" t="str">
        <f ca="1"/>
        <v>Acct  8 - CareCredit</v>
      </c>
    </row>
    <row r="5961" spans="1:4" x14ac:dyDescent="0.25">
      <c r="A5961" t="str">
        <f ca="1"/>
        <v>Rent</v>
      </c>
      <c r="B5961" s="8">
        <f ca="1"/>
        <v>46600</v>
      </c>
      <c r="C5961" s="107">
        <f ca="1"/>
        <v>-4271.75</v>
      </c>
      <c r="D5961" t="str">
        <f ca="1"/>
        <v>Acct  8 - CareCredit</v>
      </c>
    </row>
    <row r="5962" spans="1:4" x14ac:dyDescent="0.25">
      <c r="A5962" t="str">
        <f ca="1"/>
        <v>Visa Platinum</v>
      </c>
      <c r="B5962" s="8">
        <f ca="1"/>
        <v>46602</v>
      </c>
      <c r="C5962" s="107">
        <f ca="1"/>
        <v>-4271.75</v>
      </c>
      <c r="D5962" t="str">
        <f ca="1"/>
        <v>Acct  8 - CareCredit</v>
      </c>
    </row>
    <row r="5963" spans="1:4" x14ac:dyDescent="0.25">
      <c r="A5963" t="str">
        <f ca="1"/>
        <v>Kulo Internet</v>
      </c>
      <c r="B5963" s="8">
        <f ca="1"/>
        <v>46604</v>
      </c>
      <c r="C5963" s="107">
        <f ca="1"/>
        <v>-4271.75</v>
      </c>
      <c r="D5963" t="str">
        <f ca="1"/>
        <v>Acct  8 - CareCredit</v>
      </c>
    </row>
    <row r="5964" spans="1:4" x14ac:dyDescent="0.25">
      <c r="A5964" t="str">
        <f ca="1"/>
        <v>Cese Phone</v>
      </c>
      <c r="B5964" s="8">
        <f ca="1"/>
        <v>46604</v>
      </c>
      <c r="C5964" s="107">
        <f ca="1"/>
        <v>-4271.75</v>
      </c>
      <c r="D5964" t="str">
        <f ca="1"/>
        <v>Acct  8 - CareCredit</v>
      </c>
    </row>
    <row r="5965" spans="1:4" x14ac:dyDescent="0.25">
      <c r="A5965" t="str">
        <f ca="1"/>
        <v>Phone</v>
      </c>
      <c r="B5965" s="8">
        <f ca="1"/>
        <v>46604</v>
      </c>
      <c r="C5965" s="107">
        <f ca="1"/>
        <v>-4271.75</v>
      </c>
      <c r="D5965" t="str">
        <f ca="1"/>
        <v>Acct  8 - CareCredit</v>
      </c>
    </row>
    <row r="5966" spans="1:4" x14ac:dyDescent="0.25">
      <c r="A5966" t="str">
        <f ca="1"/>
        <v>Sony</v>
      </c>
      <c r="B5966" s="8">
        <f ca="1"/>
        <v>46607</v>
      </c>
      <c r="C5966" s="107">
        <f ca="1"/>
        <v>-4271.75</v>
      </c>
      <c r="D5966" t="str">
        <f ca="1"/>
        <v>Acct  8 - CareCredit</v>
      </c>
    </row>
    <row r="5967" spans="1:4" x14ac:dyDescent="0.25">
      <c r="A5967" t="str">
        <f ca="1"/>
        <v>Phone Insurance</v>
      </c>
      <c r="B5967" s="8">
        <f ca="1"/>
        <v>46607</v>
      </c>
      <c r="C5967" s="107">
        <f ca="1"/>
        <v>-4271.75</v>
      </c>
      <c r="D5967" t="str">
        <f ca="1"/>
        <v>Acct  8 - CareCredit</v>
      </c>
    </row>
    <row r="5968" spans="1:4" x14ac:dyDescent="0.25">
      <c r="A5968" t="str">
        <f ca="1"/>
        <v>Amazon</v>
      </c>
      <c r="B5968" s="8">
        <f ca="1"/>
        <v>46608</v>
      </c>
      <c r="C5968" s="107">
        <f ca="1"/>
        <v>-4271.75</v>
      </c>
      <c r="D5968" t="str">
        <f ca="1"/>
        <v>Acct  8 - CareCredit</v>
      </c>
    </row>
    <row r="5969" spans="1:4" x14ac:dyDescent="0.25">
      <c r="A5969" t="str">
        <f ca="1"/>
        <v>Viso Go</v>
      </c>
      <c r="B5969" s="8">
        <f ca="1"/>
        <v>46610</v>
      </c>
      <c r="C5969" s="107">
        <f ca="1"/>
        <v>-4271.75</v>
      </c>
      <c r="D5969" t="str">
        <f ca="1"/>
        <v>Acct  8 - CareCredit</v>
      </c>
    </row>
    <row r="5970" spans="1:4" x14ac:dyDescent="0.25">
      <c r="A5970" t="str">
        <f ca="1"/>
        <v>Paycheck</v>
      </c>
      <c r="B5970" s="8">
        <f ca="1"/>
        <v>46612</v>
      </c>
      <c r="C5970" s="107">
        <f ca="1"/>
        <v>-4271.75</v>
      </c>
      <c r="D5970" t="str">
        <f ca="1"/>
        <v>Acct  8 - CareCredit</v>
      </c>
    </row>
    <row r="5971" spans="1:4" x14ac:dyDescent="0.25">
      <c r="A5971" t="str">
        <f ca="1"/>
        <v>Ameritas</v>
      </c>
      <c r="B5971" s="8">
        <f ca="1"/>
        <v>46612</v>
      </c>
      <c r="C5971" s="107">
        <f ca="1"/>
        <v>-4271.75</v>
      </c>
      <c r="D5971" t="str">
        <f ca="1"/>
        <v>Acct  8 - CareCredit</v>
      </c>
    </row>
    <row r="5972" spans="1:4" x14ac:dyDescent="0.25">
      <c r="A5972" t="str">
        <f ca="1"/>
        <v>Groceries</v>
      </c>
      <c r="B5972" s="8">
        <f ca="1"/>
        <v>46613</v>
      </c>
      <c r="C5972" s="107">
        <f ca="1"/>
        <v>-4271.75</v>
      </c>
      <c r="D5972" t="str">
        <f ca="1"/>
        <v>Acct  8 - CareCredit</v>
      </c>
    </row>
    <row r="5973" spans="1:4" x14ac:dyDescent="0.25">
      <c r="A5973" t="str">
        <f ca="1"/>
        <v>Food &amp; Drinks</v>
      </c>
      <c r="B5973" s="8">
        <f ca="1"/>
        <v>46613</v>
      </c>
      <c r="C5973" s="107">
        <f ca="1"/>
        <v>-4271.75</v>
      </c>
      <c r="D5973" t="str">
        <f ca="1"/>
        <v>Acct  8 - CareCredit</v>
      </c>
    </row>
    <row r="5974" spans="1:4" x14ac:dyDescent="0.25">
      <c r="A5974" t="str">
        <f ca="1"/>
        <v>Motorcycle</v>
      </c>
      <c r="B5974" s="8">
        <f ca="1"/>
        <v>46615</v>
      </c>
      <c r="C5974" s="107">
        <f ca="1"/>
        <v>-4271.75</v>
      </c>
      <c r="D5974" t="str">
        <f ca="1"/>
        <v>Acct  8 - CareCredit</v>
      </c>
    </row>
    <row r="5975" spans="1:4" x14ac:dyDescent="0.25">
      <c r="A5975" t="str">
        <f ca="1"/>
        <v>Netflix</v>
      </c>
      <c r="B5975" s="8">
        <f ca="1"/>
        <v>46619</v>
      </c>
      <c r="C5975" s="107">
        <f ca="1"/>
        <v>-4271.75</v>
      </c>
      <c r="D5975" t="str">
        <f ca="1"/>
        <v>Acct  8 - CareCredit</v>
      </c>
    </row>
    <row r="5976" spans="1:4" x14ac:dyDescent="0.25">
      <c r="A5976" t="str">
        <f ca="1"/>
        <v>Renters</v>
      </c>
      <c r="B5976" s="8">
        <f ca="1"/>
        <v>46620</v>
      </c>
      <c r="C5976" s="107">
        <f ca="1"/>
        <v>-4271.75</v>
      </c>
      <c r="D5976" t="str">
        <f ca="1"/>
        <v>Acct  8 - CareCredit</v>
      </c>
    </row>
    <row r="5977" spans="1:4" x14ac:dyDescent="0.25">
      <c r="A5977" t="str">
        <f ca="1"/>
        <v>Cese Transfer</v>
      </c>
      <c r="B5977" s="8">
        <f ca="1"/>
        <v>46624</v>
      </c>
      <c r="C5977" s="107">
        <f ca="1"/>
        <v>-4271.75</v>
      </c>
      <c r="D5977" t="str">
        <f ca="1"/>
        <v>Acct  8 - CareCredit</v>
      </c>
    </row>
    <row r="5978" spans="1:4" x14ac:dyDescent="0.25">
      <c r="A5978" t="str">
        <f ca="1"/>
        <v>Internet</v>
      </c>
      <c r="B5978" s="8">
        <f ca="1"/>
        <v>46625</v>
      </c>
      <c r="C5978" s="107">
        <f ca="1"/>
        <v>-4271.75</v>
      </c>
      <c r="D5978" t="str">
        <f ca="1"/>
        <v>Acct  8 - CareCredit</v>
      </c>
    </row>
    <row r="5979" spans="1:4" x14ac:dyDescent="0.25">
      <c r="A5979" t="str">
        <f ca="1"/>
        <v>Windsurf</v>
      </c>
      <c r="B5979" s="8">
        <f ca="1"/>
        <v>46625</v>
      </c>
      <c r="C5979" s="107">
        <f ca="1"/>
        <v>-4271.75</v>
      </c>
      <c r="D5979" t="str">
        <f ca="1"/>
        <v>Acct  8 - CareCredit</v>
      </c>
    </row>
    <row r="5980" spans="1:4" x14ac:dyDescent="0.25">
      <c r="A5980" t="str">
        <f ca="1"/>
        <v>Paycheck</v>
      </c>
      <c r="B5980" s="8">
        <f ca="1"/>
        <v>46626</v>
      </c>
      <c r="C5980" s="107">
        <f ca="1"/>
        <v>-4271.75</v>
      </c>
      <c r="D5980" t="str">
        <f ca="1"/>
        <v>Acct  8 - CareCredit</v>
      </c>
    </row>
    <row r="5981" spans="1:4" x14ac:dyDescent="0.25">
      <c r="A5981" t="str">
        <f ca="1"/>
        <v>Ameritas</v>
      </c>
      <c r="B5981" s="8">
        <f ca="1"/>
        <v>46626</v>
      </c>
      <c r="C5981" s="107">
        <f ca="1"/>
        <v>-4271.75</v>
      </c>
      <c r="D5981" t="str">
        <f ca="1"/>
        <v>Acct  8 - CareCredit</v>
      </c>
    </row>
    <row r="5982" spans="1:4" x14ac:dyDescent="0.25">
      <c r="A5982" t="str">
        <f ca="1"/>
        <v>Tidal</v>
      </c>
      <c r="B5982" s="8">
        <f ca="1"/>
        <v>46626</v>
      </c>
      <c r="C5982" s="107">
        <f ca="1"/>
        <v>-4271.75</v>
      </c>
      <c r="D5982" t="str">
        <f ca="1"/>
        <v>Acct  8 - CareCredit</v>
      </c>
    </row>
    <row r="5983" spans="1:4" x14ac:dyDescent="0.25">
      <c r="A5983" t="str">
        <f ca="1"/>
        <v>Costco Citi</v>
      </c>
      <c r="B5983" s="8">
        <f ca="1"/>
        <v>46627</v>
      </c>
      <c r="C5983" s="107">
        <f ca="1"/>
        <v>-4271.75</v>
      </c>
      <c r="D5983" t="str">
        <f ca="1"/>
        <v>Acct  8 - CareCredit</v>
      </c>
    </row>
    <row r="5984" spans="1:4" x14ac:dyDescent="0.25">
      <c r="A5984" t="str">
        <f ca="1"/>
        <v>Kulo Transfer</v>
      </c>
      <c r="B5984" s="8">
        <f ca="1"/>
        <v>46627</v>
      </c>
      <c r="C5984" s="107">
        <f ca="1"/>
        <v>-4271.75</v>
      </c>
      <c r="D5984" t="str">
        <f ca="1"/>
        <v>Acct  8 - CareCredit</v>
      </c>
    </row>
    <row r="5985" spans="1:4" x14ac:dyDescent="0.25">
      <c r="A5985" t="str">
        <f ca="1"/>
        <v>Kulo SDGE</v>
      </c>
      <c r="B5985" s="8">
        <f ca="1"/>
        <v>46627</v>
      </c>
      <c r="C5985" s="107">
        <f ca="1"/>
        <v>-4271.75</v>
      </c>
      <c r="D5985" t="str">
        <f ca="1"/>
        <v>Acct  8 - CareCredit</v>
      </c>
    </row>
    <row r="5986" spans="1:4" x14ac:dyDescent="0.25">
      <c r="A5986" t="str">
        <f ca="1"/>
        <v>Groceries</v>
      </c>
      <c r="B5986" s="8">
        <f ca="1"/>
        <v>46627</v>
      </c>
      <c r="C5986" s="107">
        <f ca="1"/>
        <v>-4271.75</v>
      </c>
      <c r="D5986" t="str">
        <f ca="1"/>
        <v>Acct  8 - CareCredit</v>
      </c>
    </row>
    <row r="5987" spans="1:4" x14ac:dyDescent="0.25">
      <c r="A5987" t="str">
        <f ca="1"/>
        <v>Food &amp; Drinks</v>
      </c>
      <c r="B5987" s="8">
        <f ca="1"/>
        <v>46627</v>
      </c>
      <c r="C5987" s="107">
        <f ca="1"/>
        <v>-4271.75</v>
      </c>
      <c r="D5987" t="str">
        <f ca="1"/>
        <v>Acct  8 - CareCredit</v>
      </c>
    </row>
    <row r="5988" spans="1:4" x14ac:dyDescent="0.25">
      <c r="A5988" t="str">
        <f ca="1"/>
        <v>SDGE</v>
      </c>
      <c r="B5988" s="8">
        <f ca="1"/>
        <v>46627</v>
      </c>
      <c r="C5988" s="107">
        <f ca="1"/>
        <v>-4271.75</v>
      </c>
      <c r="D5988" t="str">
        <f ca="1"/>
        <v>Acct  8 - CareCredit</v>
      </c>
    </row>
    <row r="5989" spans="1:4" x14ac:dyDescent="0.25">
      <c r="A5989" t="str">
        <f ca="1"/>
        <v>Prime Ad-Free</v>
      </c>
      <c r="B5989" s="8">
        <f ca="1"/>
        <v>46627</v>
      </c>
      <c r="C5989" s="107">
        <f ca="1"/>
        <v>-4271.75</v>
      </c>
      <c r="D5989" t="str">
        <f ca="1"/>
        <v>Acct  8 - CareCredit</v>
      </c>
    </row>
    <row r="5990" spans="1:4" x14ac:dyDescent="0.25">
      <c r="A5990" t="str">
        <f ca="1"/>
        <v>Disability</v>
      </c>
      <c r="B5990" s="8">
        <f ca="1"/>
        <v>46631</v>
      </c>
      <c r="C5990" s="107">
        <f ca="1"/>
        <v>-4271.75</v>
      </c>
      <c r="D5990" t="str">
        <f ca="1"/>
        <v>Acct  8 - CareCredit</v>
      </c>
    </row>
    <row r="5991" spans="1:4" x14ac:dyDescent="0.25">
      <c r="A5991" t="str">
        <f ca="1"/>
        <v>Kulo Rent</v>
      </c>
      <c r="B5991" s="8">
        <f ca="1"/>
        <v>46631</v>
      </c>
      <c r="C5991" s="107">
        <f ca="1"/>
        <v>-4271.75</v>
      </c>
      <c r="D5991" t="str">
        <f ca="1"/>
        <v>Acct  8 - CareCredit</v>
      </c>
    </row>
    <row r="5992" spans="1:4" x14ac:dyDescent="0.25">
      <c r="A5992" t="str">
        <f ca="1"/>
        <v>Rent</v>
      </c>
      <c r="B5992" s="8">
        <f ca="1"/>
        <v>46631</v>
      </c>
      <c r="C5992" s="107">
        <f ca="1"/>
        <v>-4271.75</v>
      </c>
      <c r="D5992" t="str">
        <f ca="1"/>
        <v>Acct  8 - CareCredit</v>
      </c>
    </row>
    <row r="5993" spans="1:4" x14ac:dyDescent="0.25">
      <c r="A5993" t="str">
        <f ca="1"/>
        <v>Visa Platinum</v>
      </c>
      <c r="B5993" s="8">
        <f ca="1"/>
        <v>46633</v>
      </c>
      <c r="C5993" s="107">
        <f ca="1"/>
        <v>-4271.75</v>
      </c>
      <c r="D5993" t="str">
        <f ca="1"/>
        <v>Acct  8 - CareCredit</v>
      </c>
    </row>
    <row r="5994" spans="1:4" x14ac:dyDescent="0.25">
      <c r="A5994" t="str">
        <f ca="1"/>
        <v>Kulo Internet</v>
      </c>
      <c r="B5994" s="8">
        <f ca="1"/>
        <v>46635</v>
      </c>
      <c r="C5994" s="107">
        <f ca="1"/>
        <v>-4271.75</v>
      </c>
      <c r="D5994" t="str">
        <f ca="1"/>
        <v>Acct  8 - CareCredit</v>
      </c>
    </row>
    <row r="5995" spans="1:4" x14ac:dyDescent="0.25">
      <c r="A5995" t="str">
        <f ca="1"/>
        <v>Cese Phone</v>
      </c>
      <c r="B5995" s="8">
        <f ca="1"/>
        <v>46635</v>
      </c>
      <c r="C5995" s="107">
        <f ca="1"/>
        <v>-4271.75</v>
      </c>
      <c r="D5995" t="str">
        <f ca="1"/>
        <v>Acct  8 - CareCredit</v>
      </c>
    </row>
    <row r="5996" spans="1:4" x14ac:dyDescent="0.25">
      <c r="A5996" t="str">
        <f ca="1"/>
        <v>Phone</v>
      </c>
      <c r="B5996" s="8">
        <f ca="1"/>
        <v>46635</v>
      </c>
      <c r="C5996" s="107">
        <f ca="1"/>
        <v>-4271.75</v>
      </c>
      <c r="D5996" t="str">
        <f ca="1"/>
        <v>Acct  8 - CareCredit</v>
      </c>
    </row>
    <row r="5997" spans="1:4" x14ac:dyDescent="0.25">
      <c r="A5997" t="str">
        <f ca="1"/>
        <v>Sony</v>
      </c>
      <c r="B5997" s="8">
        <f ca="1"/>
        <v>46638</v>
      </c>
      <c r="C5997" s="107">
        <f ca="1"/>
        <v>-4271.75</v>
      </c>
      <c r="D5997" t="str">
        <f ca="1"/>
        <v>Acct  8 - CareCredit</v>
      </c>
    </row>
    <row r="5998" spans="1:4" x14ac:dyDescent="0.25">
      <c r="A5998" t="str">
        <f ca="1"/>
        <v>Phone Insurance</v>
      </c>
      <c r="B5998" s="8">
        <f ca="1"/>
        <v>46638</v>
      </c>
      <c r="C5998" s="107">
        <f ca="1"/>
        <v>-4271.75</v>
      </c>
      <c r="D5998" t="str">
        <f ca="1"/>
        <v>Acct  8 - CareCredit</v>
      </c>
    </row>
    <row r="5999" spans="1:4" x14ac:dyDescent="0.25">
      <c r="A5999" t="str">
        <f ca="1"/>
        <v>Amazon</v>
      </c>
      <c r="B5999" s="8">
        <f ca="1"/>
        <v>46639</v>
      </c>
      <c r="C5999" s="107">
        <f ca="1"/>
        <v>-4271.75</v>
      </c>
      <c r="D5999" t="str">
        <f ca="1"/>
        <v>Acct  8 - CareCredit</v>
      </c>
    </row>
    <row r="6000" spans="1:4" x14ac:dyDescent="0.25">
      <c r="A6000" t="str">
        <f ca="1"/>
        <v>Paycheck</v>
      </c>
      <c r="B6000" s="8">
        <f ca="1"/>
        <v>46640</v>
      </c>
      <c r="C6000" s="107">
        <f ca="1"/>
        <v>-4271.75</v>
      </c>
      <c r="D6000" t="str">
        <f ca="1"/>
        <v>Acct  8 - CareCredit</v>
      </c>
    </row>
    <row r="6001" spans="1:4" x14ac:dyDescent="0.25">
      <c r="A6001" t="str">
        <f ca="1"/>
        <v>Ameritas</v>
      </c>
      <c r="B6001" s="8">
        <f ca="1"/>
        <v>46640</v>
      </c>
      <c r="C6001" s="107">
        <f ca="1"/>
        <v>-4271.75</v>
      </c>
      <c r="D6001" t="str">
        <f ca="1"/>
        <v>Acct  8 - CareCredit</v>
      </c>
    </row>
    <row r="6002" spans="1:4" x14ac:dyDescent="0.25">
      <c r="A6002" t="str">
        <f ca="1"/>
        <v>Viso Go</v>
      </c>
      <c r="B6002" s="8">
        <f ca="1"/>
        <v>46641</v>
      </c>
      <c r="C6002" s="107">
        <f ca="1"/>
        <v>-4271.75</v>
      </c>
      <c r="D6002" t="str">
        <f ca="1"/>
        <v>Acct  8 - CareCredit</v>
      </c>
    </row>
    <row r="6003" spans="1:4" x14ac:dyDescent="0.25">
      <c r="A6003" t="str">
        <f ca="1"/>
        <v>Groceries</v>
      </c>
      <c r="B6003" s="8">
        <f ca="1"/>
        <v>46641</v>
      </c>
      <c r="C6003" s="107">
        <f ca="1"/>
        <v>-4271.75</v>
      </c>
      <c r="D6003" t="str">
        <f ca="1"/>
        <v>Acct  8 - CareCredit</v>
      </c>
    </row>
    <row r="6004" spans="1:4" x14ac:dyDescent="0.25">
      <c r="A6004" t="str">
        <f ca="1"/>
        <v>Food &amp; Drinks</v>
      </c>
      <c r="B6004" s="8">
        <f ca="1"/>
        <v>46641</v>
      </c>
      <c r="C6004" s="107">
        <f ca="1"/>
        <v>-4271.75</v>
      </c>
      <c r="D6004" t="str">
        <f ca="1"/>
        <v>Acct  8 - CareCredit</v>
      </c>
    </row>
    <row r="6005" spans="1:4" x14ac:dyDescent="0.25">
      <c r="A6005" t="str">
        <f ca="1"/>
        <v>Motorcycle</v>
      </c>
      <c r="B6005" s="8">
        <f ca="1"/>
        <v>46646</v>
      </c>
      <c r="C6005" s="107">
        <f ca="1"/>
        <v>-4271.75</v>
      </c>
      <c r="D6005" t="str">
        <f ca="1"/>
        <v>Acct  8 - CareCredit</v>
      </c>
    </row>
    <row r="6006" spans="1:4" x14ac:dyDescent="0.25">
      <c r="A6006" t="str">
        <f ca="1"/>
        <v>Netflix</v>
      </c>
      <c r="B6006" s="8">
        <f ca="1"/>
        <v>46650</v>
      </c>
      <c r="C6006" s="107">
        <f ca="1"/>
        <v>-4271.75</v>
      </c>
      <c r="D6006" t="str">
        <f ca="1"/>
        <v>Acct  8 - CareCredit</v>
      </c>
    </row>
    <row r="6007" spans="1:4" x14ac:dyDescent="0.25">
      <c r="A6007" t="str">
        <f ca="1"/>
        <v>Renters</v>
      </c>
      <c r="B6007" s="8">
        <f ca="1"/>
        <v>46651</v>
      </c>
      <c r="C6007" s="107">
        <f ca="1"/>
        <v>-4271.75</v>
      </c>
      <c r="D6007" t="str">
        <f ca="1"/>
        <v>Acct  8 - CareCredit</v>
      </c>
    </row>
    <row r="6008" spans="1:4" x14ac:dyDescent="0.25">
      <c r="A6008" t="str">
        <f ca="1"/>
        <v>Paycheck</v>
      </c>
      <c r="B6008" s="8">
        <f ca="1"/>
        <v>46654</v>
      </c>
      <c r="C6008" s="107">
        <f ca="1"/>
        <v>-4271.75</v>
      </c>
      <c r="D6008" t="str">
        <f ca="1"/>
        <v>Acct  8 - CareCredit</v>
      </c>
    </row>
    <row r="6009" spans="1:4" x14ac:dyDescent="0.25">
      <c r="A6009" t="str">
        <f ca="1"/>
        <v>Ameritas</v>
      </c>
      <c r="B6009" s="8">
        <f ca="1"/>
        <v>46654</v>
      </c>
      <c r="C6009" s="107">
        <f ca="1"/>
        <v>-4271.75</v>
      </c>
      <c r="D6009" t="str">
        <f ca="1"/>
        <v>Acct  8 - CareCredit</v>
      </c>
    </row>
    <row r="6010" spans="1:4" x14ac:dyDescent="0.25">
      <c r="A6010" t="str">
        <f ca="1"/>
        <v>Cese Transfer</v>
      </c>
      <c r="B6010" s="8">
        <f ca="1"/>
        <v>46655</v>
      </c>
      <c r="C6010" s="107">
        <f ca="1"/>
        <v>-4271.75</v>
      </c>
      <c r="D6010" t="str">
        <f ca="1"/>
        <v>Acct  8 - CareCredit</v>
      </c>
    </row>
    <row r="6011" spans="1:4" x14ac:dyDescent="0.25">
      <c r="A6011" t="str">
        <f ca="1"/>
        <v>Groceries</v>
      </c>
      <c r="B6011" s="8">
        <f ca="1"/>
        <v>46655</v>
      </c>
      <c r="C6011" s="107">
        <f ca="1"/>
        <v>-4271.75</v>
      </c>
      <c r="D6011" t="str">
        <f ca="1"/>
        <v>Acct  8 - CareCredit</v>
      </c>
    </row>
    <row r="6012" spans="1:4" x14ac:dyDescent="0.25">
      <c r="A6012" t="str">
        <f ca="1"/>
        <v>Food &amp; Drinks</v>
      </c>
      <c r="B6012" s="8">
        <f ca="1"/>
        <v>46655</v>
      </c>
      <c r="C6012" s="107">
        <f ca="1"/>
        <v>-4271.75</v>
      </c>
      <c r="D6012" t="str">
        <f ca="1"/>
        <v>Acct  8 - CareCredit</v>
      </c>
    </row>
    <row r="6013" spans="1:4" x14ac:dyDescent="0.25">
      <c r="A6013" t="str">
        <f ca="1"/>
        <v>Internet</v>
      </c>
      <c r="B6013" s="8">
        <f ca="1"/>
        <v>46656</v>
      </c>
      <c r="C6013" s="107">
        <f ca="1"/>
        <v>-4271.75</v>
      </c>
      <c r="D6013" t="str">
        <f ca="1"/>
        <v>Acct  8 - CareCredit</v>
      </c>
    </row>
    <row r="6014" spans="1:4" x14ac:dyDescent="0.25">
      <c r="A6014" t="str">
        <f ca="1"/>
        <v>Windsurf</v>
      </c>
      <c r="B6014" s="8">
        <f ca="1"/>
        <v>46656</v>
      </c>
      <c r="C6014" s="107">
        <f ca="1"/>
        <v>-4271.75</v>
      </c>
      <c r="D6014" t="str">
        <f ca="1"/>
        <v>Acct  8 - CareCredit</v>
      </c>
    </row>
    <row r="6015" spans="1:4" x14ac:dyDescent="0.25">
      <c r="A6015" t="str">
        <f ca="1"/>
        <v>Tidal</v>
      </c>
      <c r="B6015" s="8">
        <f ca="1"/>
        <v>46657</v>
      </c>
      <c r="C6015" s="107">
        <f ca="1"/>
        <v>-4271.75</v>
      </c>
      <c r="D6015" t="str">
        <f ca="1"/>
        <v>Acct  8 - CareCredit</v>
      </c>
    </row>
    <row r="6016" spans="1:4" x14ac:dyDescent="0.25">
      <c r="A6016" t="str">
        <f ca="1"/>
        <v>Costco Citi</v>
      </c>
      <c r="B6016" s="8">
        <f ca="1"/>
        <v>46658</v>
      </c>
      <c r="C6016" s="107">
        <f ca="1"/>
        <v>-4271.75</v>
      </c>
      <c r="D6016" t="str">
        <f ca="1"/>
        <v>Acct  8 - CareCredit</v>
      </c>
    </row>
    <row r="6017" spans="1:4" x14ac:dyDescent="0.25">
      <c r="A6017" t="str">
        <f ca="1"/>
        <v>Kulo Transfer</v>
      </c>
      <c r="B6017" s="8">
        <f ca="1"/>
        <v>46658</v>
      </c>
      <c r="C6017" s="107">
        <f ca="1"/>
        <v>-4271.75</v>
      </c>
      <c r="D6017" t="str">
        <f ca="1"/>
        <v>Acct  8 - CareCredit</v>
      </c>
    </row>
    <row r="6018" spans="1:4" x14ac:dyDescent="0.25">
      <c r="A6018" t="str">
        <f ca="1"/>
        <v>Kulo SDGE</v>
      </c>
      <c r="B6018" s="8">
        <f ca="1"/>
        <v>46658</v>
      </c>
      <c r="C6018" s="107">
        <f ca="1"/>
        <v>-4271.75</v>
      </c>
      <c r="D6018" t="str">
        <f ca="1"/>
        <v>Acct  8 - CareCredit</v>
      </c>
    </row>
    <row r="6019" spans="1:4" x14ac:dyDescent="0.25">
      <c r="A6019" t="str">
        <f ca="1"/>
        <v>SDGE</v>
      </c>
      <c r="B6019" s="8">
        <f ca="1"/>
        <v>46658</v>
      </c>
      <c r="C6019" s="107">
        <f ca="1"/>
        <v>-4271.75</v>
      </c>
      <c r="D6019" t="str">
        <f ca="1"/>
        <v>Acct  8 - CareCredit</v>
      </c>
    </row>
    <row r="6020" spans="1:4" x14ac:dyDescent="0.25">
      <c r="A6020" t="str">
        <f ca="1"/>
        <v>Prime Ad-Free</v>
      </c>
      <c r="B6020" s="8">
        <f ca="1"/>
        <v>46658</v>
      </c>
      <c r="C6020" s="107">
        <f ca="1"/>
        <v>-4271.75</v>
      </c>
      <c r="D6020" t="str">
        <f ca="1"/>
        <v>Acct  8 - CareCredit</v>
      </c>
    </row>
    <row r="6021" spans="1:4" x14ac:dyDescent="0.25">
      <c r="A6021" t="str">
        <f ca="1"/>
        <v>Disability</v>
      </c>
      <c r="B6021" s="8">
        <f ca="1"/>
        <v>46661</v>
      </c>
      <c r="C6021" s="107">
        <f ca="1"/>
        <v>-4271.75</v>
      </c>
      <c r="D6021" t="str">
        <f ca="1"/>
        <v>Acct  8 - CareCredit</v>
      </c>
    </row>
    <row r="6022" spans="1:4" x14ac:dyDescent="0.25">
      <c r="A6022" t="str">
        <f ca="1"/>
        <v>Kulo Rent</v>
      </c>
      <c r="B6022" s="8">
        <f ca="1"/>
        <v>46661</v>
      </c>
      <c r="C6022" s="107">
        <f ca="1"/>
        <v>-4271.75</v>
      </c>
      <c r="D6022" t="str">
        <f ca="1"/>
        <v>Acct  8 - CareCredit</v>
      </c>
    </row>
    <row r="6023" spans="1:4" x14ac:dyDescent="0.25">
      <c r="A6023" t="str">
        <f ca="1"/>
        <v>Rent</v>
      </c>
      <c r="B6023" s="8">
        <f ca="1"/>
        <v>46661</v>
      </c>
      <c r="C6023" s="107">
        <f ca="1"/>
        <v>-4271.75</v>
      </c>
      <c r="D6023" t="str">
        <f ca="1"/>
        <v>Acct  8 - CareCredit</v>
      </c>
    </row>
    <row r="6024" spans="1:4" x14ac:dyDescent="0.25">
      <c r="A6024" t="str">
        <f ca="1"/>
        <v>Visa Platinum</v>
      </c>
      <c r="B6024" s="8">
        <f ca="1"/>
        <v>46663</v>
      </c>
      <c r="C6024" s="107">
        <f ca="1"/>
        <v>-4271.75</v>
      </c>
      <c r="D6024" t="str">
        <f ca="1"/>
        <v>Acct  8 - CareCredit</v>
      </c>
    </row>
    <row r="6025" spans="1:4" x14ac:dyDescent="0.25">
      <c r="A6025" t="str">
        <f ca="1"/>
        <v>Kulo Internet</v>
      </c>
      <c r="B6025" s="8">
        <f ca="1"/>
        <v>46665</v>
      </c>
      <c r="C6025" s="107">
        <f ca="1"/>
        <v>-4271.75</v>
      </c>
      <c r="D6025" t="str">
        <f ca="1"/>
        <v>Acct  8 - CareCredit</v>
      </c>
    </row>
    <row r="6026" spans="1:4" x14ac:dyDescent="0.25">
      <c r="A6026" t="str">
        <f ca="1"/>
        <v>Cese Phone</v>
      </c>
      <c r="B6026" s="8">
        <f ca="1"/>
        <v>46665</v>
      </c>
      <c r="C6026" s="107">
        <f ca="1"/>
        <v>-4271.75</v>
      </c>
      <c r="D6026" t="str">
        <f ca="1"/>
        <v>Acct  8 - CareCredit</v>
      </c>
    </row>
    <row r="6027" spans="1:4" x14ac:dyDescent="0.25">
      <c r="A6027" t="str">
        <f ca="1"/>
        <v>Phone</v>
      </c>
      <c r="B6027" s="8">
        <f ca="1"/>
        <v>46665</v>
      </c>
      <c r="C6027" s="107">
        <f ca="1"/>
        <v>-4271.75</v>
      </c>
      <c r="D6027" t="str">
        <f ca="1"/>
        <v>Acct  8 - CareCredit</v>
      </c>
    </row>
    <row r="6028" spans="1:4" x14ac:dyDescent="0.25">
      <c r="A6028" t="str">
        <f ca="1"/>
        <v>Paycheck</v>
      </c>
      <c r="B6028" s="8">
        <f ca="1"/>
        <v>46668</v>
      </c>
      <c r="C6028" s="107">
        <f ca="1"/>
        <v>-4271.75</v>
      </c>
      <c r="D6028" t="str">
        <f ca="1"/>
        <v>Acct  8 - CareCredit</v>
      </c>
    </row>
    <row r="6029" spans="1:4" x14ac:dyDescent="0.25">
      <c r="A6029" t="str">
        <f ca="1"/>
        <v>Ameritas</v>
      </c>
      <c r="B6029" s="8">
        <f ca="1"/>
        <v>46668</v>
      </c>
      <c r="C6029" s="107">
        <f ca="1"/>
        <v>-4271.75</v>
      </c>
      <c r="D6029" t="str">
        <f ca="1"/>
        <v>Acct  8 - CareCredit</v>
      </c>
    </row>
    <row r="6030" spans="1:4" x14ac:dyDescent="0.25">
      <c r="A6030" t="str">
        <f ca="1"/>
        <v>Sony</v>
      </c>
      <c r="B6030" s="8">
        <f ca="1"/>
        <v>46668</v>
      </c>
      <c r="C6030" s="107">
        <f ca="1"/>
        <v>-4271.75</v>
      </c>
      <c r="D6030" t="str">
        <f ca="1"/>
        <v>Acct  8 - CareCredit</v>
      </c>
    </row>
    <row r="6031" spans="1:4" x14ac:dyDescent="0.25">
      <c r="A6031" t="str">
        <f ca="1"/>
        <v>Phone Insurance</v>
      </c>
      <c r="B6031" s="8">
        <f ca="1"/>
        <v>46668</v>
      </c>
      <c r="C6031" s="107">
        <f ca="1"/>
        <v>-4271.75</v>
      </c>
      <c r="D6031" t="str">
        <f ca="1"/>
        <v>Acct  8 - CareCredit</v>
      </c>
    </row>
    <row r="6032" spans="1:4" x14ac:dyDescent="0.25">
      <c r="A6032" t="str">
        <f ca="1"/>
        <v>Groceries</v>
      </c>
      <c r="B6032" s="8">
        <f ca="1"/>
        <v>46669</v>
      </c>
      <c r="C6032" s="107">
        <f ca="1"/>
        <v>-4271.75</v>
      </c>
      <c r="D6032" t="str">
        <f ca="1"/>
        <v>Acct  8 - CareCredit</v>
      </c>
    </row>
    <row r="6033" spans="1:4" x14ac:dyDescent="0.25">
      <c r="A6033" t="str">
        <f ca="1"/>
        <v>Food &amp; Drinks</v>
      </c>
      <c r="B6033" s="8">
        <f ca="1"/>
        <v>46669</v>
      </c>
      <c r="C6033" s="107">
        <f ca="1"/>
        <v>-4271.75</v>
      </c>
      <c r="D6033" t="str">
        <f ca="1"/>
        <v>Acct  8 - CareCredit</v>
      </c>
    </row>
    <row r="6034" spans="1:4" x14ac:dyDescent="0.25">
      <c r="A6034" t="str">
        <f ca="1"/>
        <v>Amazon</v>
      </c>
      <c r="B6034" s="8">
        <f ca="1"/>
        <v>46669</v>
      </c>
      <c r="C6034" s="107">
        <f ca="1"/>
        <v>-4271.75</v>
      </c>
      <c r="D6034" t="str">
        <f ca="1"/>
        <v>Acct  8 - CareCredit</v>
      </c>
    </row>
    <row r="6035" spans="1:4" x14ac:dyDescent="0.25">
      <c r="A6035" t="str">
        <f ca="1"/>
        <v>Viso Go</v>
      </c>
      <c r="B6035" s="8">
        <f ca="1"/>
        <v>46671</v>
      </c>
      <c r="C6035" s="107">
        <f ca="1"/>
        <v>-4271.75</v>
      </c>
      <c r="D6035" t="str">
        <f ca="1"/>
        <v>Acct  8 - CareCredit</v>
      </c>
    </row>
    <row r="6036" spans="1:4" x14ac:dyDescent="0.25">
      <c r="A6036" t="str">
        <f ca="1"/>
        <v>Motorcycle</v>
      </c>
      <c r="B6036" s="8">
        <f ca="1"/>
        <v>46676</v>
      </c>
      <c r="C6036" s="107">
        <f ca="1"/>
        <v>-4271.75</v>
      </c>
      <c r="D6036" t="str">
        <f ca="1"/>
        <v>Acct  8 - CareCredit</v>
      </c>
    </row>
    <row r="6037" spans="1:4" x14ac:dyDescent="0.25">
      <c r="A6037" t="str">
        <f ca="1"/>
        <v>Netflix</v>
      </c>
      <c r="B6037" s="8">
        <f ca="1"/>
        <v>46680</v>
      </c>
      <c r="C6037" s="107">
        <f ca="1"/>
        <v>-4271.75</v>
      </c>
      <c r="D6037" t="str">
        <f ca="1"/>
        <v>Acct  8 - CareCredit</v>
      </c>
    </row>
    <row r="6038" spans="1:4" x14ac:dyDescent="0.25">
      <c r="A6038" t="str">
        <f ca="1"/>
        <v>Renters</v>
      </c>
      <c r="B6038" s="8">
        <f ca="1"/>
        <v>46681</v>
      </c>
      <c r="C6038" s="107">
        <f ca="1"/>
        <v>-4271.75</v>
      </c>
      <c r="D6038" t="str">
        <f ca="1"/>
        <v>Acct  8 - CareCredit</v>
      </c>
    </row>
    <row r="6039" spans="1:4" x14ac:dyDescent="0.25">
      <c r="A6039" t="str">
        <f ca="1"/>
        <v>Paycheck</v>
      </c>
      <c r="B6039" s="8">
        <f ca="1"/>
        <v>46682</v>
      </c>
      <c r="C6039" s="107">
        <f ca="1"/>
        <v>-4271.75</v>
      </c>
      <c r="D6039" t="str">
        <f ca="1"/>
        <v>Acct  8 - CareCredit</v>
      </c>
    </row>
    <row r="6040" spans="1:4" x14ac:dyDescent="0.25">
      <c r="A6040" t="str">
        <f ca="1"/>
        <v>Ameritas</v>
      </c>
      <c r="B6040" s="8">
        <f ca="1"/>
        <v>46682</v>
      </c>
      <c r="C6040" s="107">
        <f ca="1"/>
        <v>-4271.75</v>
      </c>
      <c r="D6040" t="str">
        <f ca="1"/>
        <v>Acct  8 - CareCredit</v>
      </c>
    </row>
    <row r="6041" spans="1:4" x14ac:dyDescent="0.25">
      <c r="A6041" t="str">
        <f ca="1"/>
        <v>Groceries</v>
      </c>
      <c r="B6041" s="8">
        <f ca="1"/>
        <v>46683</v>
      </c>
      <c r="C6041" s="107">
        <f ca="1"/>
        <v>-4271.75</v>
      </c>
      <c r="D6041" t="str">
        <f ca="1"/>
        <v>Acct  8 - CareCredit</v>
      </c>
    </row>
    <row r="6042" spans="1:4" x14ac:dyDescent="0.25">
      <c r="A6042" t="str">
        <f ca="1"/>
        <v>Food &amp; Drinks</v>
      </c>
      <c r="B6042" s="8">
        <f ca="1"/>
        <v>46683</v>
      </c>
      <c r="C6042" s="107">
        <f ca="1"/>
        <v>-4271.75</v>
      </c>
      <c r="D6042" t="str">
        <f ca="1"/>
        <v>Acct  8 - CareCredit</v>
      </c>
    </row>
    <row r="6043" spans="1:4" x14ac:dyDescent="0.25">
      <c r="A6043" t="str">
        <f ca="1"/>
        <v>Cese Transfer</v>
      </c>
      <c r="B6043" s="8">
        <f ca="1"/>
        <v>46685</v>
      </c>
      <c r="C6043" s="107">
        <f ca="1"/>
        <v>-4271.75</v>
      </c>
      <c r="D6043" t="str">
        <f ca="1"/>
        <v>Acct  8 - CareCredit</v>
      </c>
    </row>
    <row r="6044" spans="1:4" x14ac:dyDescent="0.25">
      <c r="A6044" t="str">
        <f ca="1"/>
        <v>Internet</v>
      </c>
      <c r="B6044" s="8">
        <f ca="1"/>
        <v>46686</v>
      </c>
      <c r="C6044" s="107">
        <f ca="1"/>
        <v>-4271.75</v>
      </c>
      <c r="D6044" t="str">
        <f ca="1"/>
        <v>Acct  8 - CareCredit</v>
      </c>
    </row>
    <row r="6045" spans="1:4" x14ac:dyDescent="0.25">
      <c r="A6045" t="str">
        <f ca="1"/>
        <v>Windsurf</v>
      </c>
      <c r="B6045" s="8">
        <f ca="1"/>
        <v>46686</v>
      </c>
      <c r="C6045" s="107">
        <f ca="1"/>
        <v>-4271.75</v>
      </c>
      <c r="D6045" t="str">
        <f ca="1"/>
        <v>Acct  8 - CareCredit</v>
      </c>
    </row>
    <row r="6046" spans="1:4" x14ac:dyDescent="0.25">
      <c r="A6046" t="str">
        <f ca="1"/>
        <v>Tidal</v>
      </c>
      <c r="B6046" s="8">
        <f ca="1"/>
        <v>46687</v>
      </c>
      <c r="C6046" s="107">
        <f ca="1"/>
        <v>-4271.75</v>
      </c>
      <c r="D6046" t="str">
        <f ca="1"/>
        <v>Acct  8 - CareCredit</v>
      </c>
    </row>
    <row r="6047" spans="1:4" x14ac:dyDescent="0.25">
      <c r="A6047" t="str">
        <f ca="1"/>
        <v>Costco Citi</v>
      </c>
      <c r="B6047" s="8">
        <f ca="1"/>
        <v>46688</v>
      </c>
      <c r="C6047" s="107">
        <f ca="1"/>
        <v>-4271.75</v>
      </c>
      <c r="D6047" t="str">
        <f ca="1"/>
        <v>Acct  8 - CareCredit</v>
      </c>
    </row>
    <row r="6048" spans="1:4" x14ac:dyDescent="0.25">
      <c r="A6048" t="str">
        <f ca="1"/>
        <v>Kulo Transfer</v>
      </c>
      <c r="B6048" s="8">
        <f ca="1"/>
        <v>46688</v>
      </c>
      <c r="C6048" s="107">
        <f ca="1"/>
        <v>-4271.75</v>
      </c>
      <c r="D6048" t="str">
        <f ca="1"/>
        <v>Acct  8 - CareCredit</v>
      </c>
    </row>
    <row r="6049" spans="1:4" x14ac:dyDescent="0.25">
      <c r="A6049" t="str">
        <f ca="1"/>
        <v>Kulo SDGE</v>
      </c>
      <c r="B6049" s="8">
        <f ca="1"/>
        <v>46688</v>
      </c>
      <c r="C6049" s="107">
        <f ca="1"/>
        <v>-4271.75</v>
      </c>
      <c r="D6049" t="str">
        <f ca="1"/>
        <v>Acct  8 - CareCredit</v>
      </c>
    </row>
    <row r="6050" spans="1:4" x14ac:dyDescent="0.25">
      <c r="A6050" t="str">
        <f ca="1"/>
        <v>SDGE</v>
      </c>
      <c r="B6050" s="8">
        <f ca="1"/>
        <v>46688</v>
      </c>
      <c r="C6050" s="107">
        <f ca="1"/>
        <v>-4271.75</v>
      </c>
      <c r="D6050" t="str">
        <f ca="1"/>
        <v>Acct  8 - CareCredit</v>
      </c>
    </row>
    <row r="6051" spans="1:4" x14ac:dyDescent="0.25">
      <c r="A6051" t="str">
        <f ca="1"/>
        <v>Prime Ad-Free</v>
      </c>
      <c r="B6051" s="8">
        <f ca="1"/>
        <v>46688</v>
      </c>
      <c r="C6051" s="107">
        <f ca="1"/>
        <v>-4271.75</v>
      </c>
      <c r="D6051" t="str">
        <f ca="1"/>
        <v>Acct  8 - CareCredit</v>
      </c>
    </row>
    <row r="6052" spans="1:4" x14ac:dyDescent="0.25">
      <c r="A6052" t="str">
        <f ca="1"/>
        <v>Disability</v>
      </c>
      <c r="B6052" s="8">
        <f ca="1"/>
        <v>46692</v>
      </c>
      <c r="C6052" s="107">
        <f ca="1"/>
        <v>-4271.75</v>
      </c>
      <c r="D6052" t="str">
        <f ca="1"/>
        <v>Acct  8 - CareCredit</v>
      </c>
    </row>
    <row r="6053" spans="1:4" x14ac:dyDescent="0.25">
      <c r="A6053" t="str">
        <f ca="1"/>
        <v>Kulo Rent</v>
      </c>
      <c r="B6053" s="8">
        <f ca="1"/>
        <v>46692</v>
      </c>
      <c r="C6053" s="107">
        <f ca="1"/>
        <v>-4271.75</v>
      </c>
      <c r="D6053" t="str">
        <f ca="1"/>
        <v>Acct  8 - CareCredit</v>
      </c>
    </row>
    <row r="6054" spans="1:4" x14ac:dyDescent="0.25">
      <c r="A6054" t="str">
        <f ca="1"/>
        <v>Rent</v>
      </c>
      <c r="B6054" s="8">
        <f ca="1"/>
        <v>46692</v>
      </c>
      <c r="C6054" s="107">
        <f ca="1"/>
        <v>-4271.75</v>
      </c>
      <c r="D6054" t="str">
        <f ca="1"/>
        <v>Acct  8 - CareCredit</v>
      </c>
    </row>
    <row r="6055" spans="1:4" x14ac:dyDescent="0.25">
      <c r="A6055" t="str">
        <f ca="1"/>
        <v>Visa Platinum</v>
      </c>
      <c r="B6055" s="8">
        <f ca="1"/>
        <v>46694</v>
      </c>
      <c r="C6055" s="107">
        <f ca="1"/>
        <v>-4271.75</v>
      </c>
      <c r="D6055" t="str">
        <f ca="1"/>
        <v>Acct  8 - CareCredit</v>
      </c>
    </row>
    <row r="6056" spans="1:4" x14ac:dyDescent="0.25">
      <c r="A6056" t="str">
        <f ca="1"/>
        <v>Paycheck</v>
      </c>
      <c r="B6056" s="8">
        <f ca="1"/>
        <v>46696</v>
      </c>
      <c r="C6056" s="107">
        <f ca="1"/>
        <v>-4271.75</v>
      </c>
      <c r="D6056" t="str">
        <f ca="1"/>
        <v>Acct  8 - CareCredit</v>
      </c>
    </row>
    <row r="6057" spans="1:4" x14ac:dyDescent="0.25">
      <c r="A6057" t="str">
        <f ca="1"/>
        <v>Ameritas</v>
      </c>
      <c r="B6057" s="8">
        <f ca="1"/>
        <v>46696</v>
      </c>
      <c r="C6057" s="107">
        <f ca="1"/>
        <v>-4271.75</v>
      </c>
      <c r="D6057" t="str">
        <f ca="1"/>
        <v>Acct  8 - CareCredit</v>
      </c>
    </row>
    <row r="6058" spans="1:4" x14ac:dyDescent="0.25">
      <c r="A6058" t="str">
        <f ca="1"/>
        <v>Kulo Internet</v>
      </c>
      <c r="B6058" s="8">
        <f ca="1"/>
        <v>46696</v>
      </c>
      <c r="C6058" s="107">
        <f ca="1"/>
        <v>-4271.75</v>
      </c>
      <c r="D6058" t="str">
        <f ca="1"/>
        <v>Acct  8 - CareCredit</v>
      </c>
    </row>
    <row r="6059" spans="1:4" x14ac:dyDescent="0.25">
      <c r="A6059" t="str">
        <f ca="1"/>
        <v>Cese Phone</v>
      </c>
      <c r="B6059" s="8">
        <f ca="1"/>
        <v>46696</v>
      </c>
      <c r="C6059" s="107">
        <f ca="1"/>
        <v>-4271.75</v>
      </c>
      <c r="D6059" t="str">
        <f ca="1"/>
        <v>Acct  8 - CareCredit</v>
      </c>
    </row>
    <row r="6060" spans="1:4" x14ac:dyDescent="0.25">
      <c r="A6060" t="str">
        <f ca="1"/>
        <v>Phone</v>
      </c>
      <c r="B6060" s="8">
        <f ca="1"/>
        <v>46696</v>
      </c>
      <c r="C6060" s="107">
        <f ca="1"/>
        <v>-4271.75</v>
      </c>
      <c r="D6060" t="str">
        <f ca="1"/>
        <v>Acct  8 - CareCredit</v>
      </c>
    </row>
    <row r="6061" spans="1:4" x14ac:dyDescent="0.25">
      <c r="A6061" t="str">
        <f ca="1"/>
        <v>Groceries</v>
      </c>
      <c r="B6061" s="8">
        <f ca="1"/>
        <v>46697</v>
      </c>
      <c r="C6061" s="107">
        <f ca="1"/>
        <v>-4271.75</v>
      </c>
      <c r="D6061" t="str">
        <f ca="1"/>
        <v>Acct  8 - CareCredit</v>
      </c>
    </row>
    <row r="6062" spans="1:4" x14ac:dyDescent="0.25">
      <c r="A6062" t="str">
        <f ca="1"/>
        <v>Food &amp; Drinks</v>
      </c>
      <c r="B6062" s="8">
        <f ca="1"/>
        <v>46697</v>
      </c>
      <c r="C6062" s="107">
        <f ca="1"/>
        <v>-4271.75</v>
      </c>
      <c r="D6062" t="str">
        <f ca="1"/>
        <v>Acct  8 - CareCredit</v>
      </c>
    </row>
    <row r="6063" spans="1:4" x14ac:dyDescent="0.25">
      <c r="A6063" t="str">
        <f ca="1"/>
        <v>Sony</v>
      </c>
      <c r="B6063" s="8">
        <f ca="1"/>
        <v>46699</v>
      </c>
      <c r="C6063" s="107">
        <f ca="1"/>
        <v>-4271.75</v>
      </c>
      <c r="D6063" t="str">
        <f ca="1"/>
        <v>Acct  8 - CareCredit</v>
      </c>
    </row>
    <row r="6064" spans="1:4" x14ac:dyDescent="0.25">
      <c r="A6064" t="str">
        <f ca="1"/>
        <v>Bike Insurance</v>
      </c>
      <c r="B6064" s="8">
        <f ca="1"/>
        <v>46699</v>
      </c>
      <c r="C6064" s="107">
        <f ca="1"/>
        <v>-4271.75</v>
      </c>
      <c r="D6064" t="str">
        <f ca="1"/>
        <v>Acct  8 - CareCredit</v>
      </c>
    </row>
    <row r="6065" spans="1:4" x14ac:dyDescent="0.25">
      <c r="A6065" t="str">
        <f ca="1"/>
        <v>Phone Insurance</v>
      </c>
      <c r="B6065" s="8">
        <f ca="1"/>
        <v>46699</v>
      </c>
      <c r="C6065" s="107">
        <f ca="1"/>
        <v>-4271.75</v>
      </c>
      <c r="D6065" t="str">
        <f ca="1"/>
        <v>Acct  8 - CareCredit</v>
      </c>
    </row>
    <row r="6066" spans="1:4" x14ac:dyDescent="0.25">
      <c r="A6066" t="str">
        <f ca="1"/>
        <v>Amazon</v>
      </c>
      <c r="B6066" s="8">
        <f ca="1"/>
        <v>46700</v>
      </c>
      <c r="C6066" s="107">
        <f ca="1"/>
        <v>-4271.75</v>
      </c>
      <c r="D6066" t="str">
        <f ca="1"/>
        <v>Acct  8 - CareCredit</v>
      </c>
    </row>
    <row r="6067" spans="1:4" x14ac:dyDescent="0.25">
      <c r="A6067" t="str">
        <f ca="1"/>
        <v>Viso Go</v>
      </c>
      <c r="B6067" s="8">
        <f ca="1"/>
        <v>46702</v>
      </c>
      <c r="C6067" s="107">
        <f ca="1"/>
        <v>-4271.75</v>
      </c>
      <c r="D6067" t="str">
        <f ca="1"/>
        <v>Acct  8 - CareCredit</v>
      </c>
    </row>
    <row r="6068" spans="1:4" x14ac:dyDescent="0.25">
      <c r="A6068" t="str">
        <f ca="1"/>
        <v>Motorcycle</v>
      </c>
      <c r="B6068" s="8">
        <f ca="1"/>
        <v>46707</v>
      </c>
      <c r="C6068" s="107">
        <f ca="1"/>
        <v>-4271.75</v>
      </c>
      <c r="D6068" t="str">
        <f ca="1"/>
        <v>Acct  8 - CareCredit</v>
      </c>
    </row>
    <row r="6069" spans="1:4" x14ac:dyDescent="0.25">
      <c r="A6069" t="str">
        <f ca="1"/>
        <v>Paycheck</v>
      </c>
      <c r="B6069" s="8">
        <f ca="1"/>
        <v>46710</v>
      </c>
      <c r="C6069" s="107">
        <f ca="1"/>
        <v>-4271.75</v>
      </c>
      <c r="D6069" t="str">
        <f ca="1"/>
        <v>Acct  8 - CareCredit</v>
      </c>
    </row>
    <row r="6070" spans="1:4" x14ac:dyDescent="0.25">
      <c r="A6070" t="str">
        <f ca="1"/>
        <v>Ameritas</v>
      </c>
      <c r="B6070" s="8">
        <f ca="1"/>
        <v>46710</v>
      </c>
      <c r="C6070" s="107">
        <f ca="1"/>
        <v>-4271.75</v>
      </c>
      <c r="D6070" t="str">
        <f ca="1"/>
        <v>Acct  8 - CareCredit</v>
      </c>
    </row>
    <row r="6071" spans="1:4" x14ac:dyDescent="0.25">
      <c r="A6071" t="str">
        <f ca="1"/>
        <v>Groceries</v>
      </c>
      <c r="B6071" s="8">
        <f ca="1"/>
        <v>46711</v>
      </c>
      <c r="C6071" s="107">
        <f ca="1"/>
        <v>-4271.75</v>
      </c>
      <c r="D6071" t="str">
        <f ca="1"/>
        <v>Acct  8 - CareCredit</v>
      </c>
    </row>
    <row r="6072" spans="1:4" x14ac:dyDescent="0.25">
      <c r="A6072" t="str">
        <f ca="1"/>
        <v>Food &amp; Drinks</v>
      </c>
      <c r="B6072" s="8">
        <f ca="1"/>
        <v>46711</v>
      </c>
      <c r="C6072" s="107">
        <f ca="1"/>
        <v>-4271.75</v>
      </c>
      <c r="D6072" t="str">
        <f ca="1"/>
        <v>Acct  8 - CareCredit</v>
      </c>
    </row>
    <row r="6073" spans="1:4" x14ac:dyDescent="0.25">
      <c r="A6073" t="str">
        <f ca="1"/>
        <v>Netflix</v>
      </c>
      <c r="B6073" s="8">
        <f ca="1"/>
        <v>46711</v>
      </c>
      <c r="C6073" s="107">
        <f ca="1"/>
        <v>-4271.75</v>
      </c>
      <c r="D6073" t="str">
        <f ca="1"/>
        <v>Acct  8 - CareCredit</v>
      </c>
    </row>
    <row r="6074" spans="1:4" x14ac:dyDescent="0.25">
      <c r="A6074" t="str">
        <f ca="1"/>
        <v>Renters</v>
      </c>
      <c r="B6074" s="8">
        <f ca="1"/>
        <v>46712</v>
      </c>
      <c r="C6074" s="107">
        <f ca="1"/>
        <v>-4271.75</v>
      </c>
      <c r="D6074" t="str">
        <f ca="1"/>
        <v>Acct  8 - CareCredit</v>
      </c>
    </row>
    <row r="6075" spans="1:4" x14ac:dyDescent="0.25">
      <c r="A6075" t="str">
        <f ca="1"/>
        <v>Cese Transfer</v>
      </c>
      <c r="B6075" s="8">
        <f ca="1"/>
        <v>46716</v>
      </c>
      <c r="C6075" s="107">
        <f ca="1"/>
        <v>-4271.75</v>
      </c>
      <c r="D6075" t="str">
        <f ca="1"/>
        <v>Acct  8 - CareCredit</v>
      </c>
    </row>
    <row r="6076" spans="1:4" x14ac:dyDescent="0.25">
      <c r="A6076" t="str">
        <f ca="1"/>
        <v>Internet</v>
      </c>
      <c r="B6076" s="8">
        <f ca="1"/>
        <v>46717</v>
      </c>
      <c r="C6076" s="107">
        <f ca="1"/>
        <v>-4271.75</v>
      </c>
      <c r="D6076" t="str">
        <f ca="1"/>
        <v>Acct  8 - CareCredit</v>
      </c>
    </row>
    <row r="6077" spans="1:4" x14ac:dyDescent="0.25">
      <c r="A6077" t="str">
        <f ca="1"/>
        <v>Windsurf</v>
      </c>
      <c r="B6077" s="8">
        <f ca="1"/>
        <v>46717</v>
      </c>
      <c r="C6077" s="107">
        <f ca="1"/>
        <v>-4271.75</v>
      </c>
      <c r="D6077" t="str">
        <f ca="1"/>
        <v>Acct  8 - CareCredit</v>
      </c>
    </row>
    <row r="6078" spans="1:4" x14ac:dyDescent="0.25">
      <c r="A6078" t="str">
        <f ca="1"/>
        <v>Tidal</v>
      </c>
      <c r="B6078" s="8">
        <f ca="1"/>
        <v>46718</v>
      </c>
      <c r="C6078" s="107">
        <f ca="1"/>
        <v>-4271.75</v>
      </c>
      <c r="D6078" t="str">
        <f ca="1"/>
        <v>Acct  8 - CareCredit</v>
      </c>
    </row>
    <row r="6079" spans="1:4" x14ac:dyDescent="0.25">
      <c r="A6079" t="str">
        <f ca="1"/>
        <v>Costco Citi</v>
      </c>
      <c r="B6079" s="8">
        <f ca="1"/>
        <v>46719</v>
      </c>
      <c r="C6079" s="107">
        <f ca="1"/>
        <v>-4271.75</v>
      </c>
      <c r="D6079" t="str">
        <f ca="1"/>
        <v>Acct  8 - CareCredit</v>
      </c>
    </row>
    <row r="6080" spans="1:4" x14ac:dyDescent="0.25">
      <c r="A6080" t="str">
        <f ca="1"/>
        <v>Kulo Transfer</v>
      </c>
      <c r="B6080" s="8">
        <f ca="1"/>
        <v>46719</v>
      </c>
      <c r="C6080" s="107">
        <f ca="1"/>
        <v>-4271.75</v>
      </c>
      <c r="D6080" t="str">
        <f ca="1"/>
        <v>Acct  8 - CareCredit</v>
      </c>
    </row>
    <row r="6081" spans="1:4" x14ac:dyDescent="0.25">
      <c r="A6081" t="str">
        <f ca="1"/>
        <v>Kulo SDGE</v>
      </c>
      <c r="B6081" s="8">
        <f ca="1"/>
        <v>46719</v>
      </c>
      <c r="C6081" s="107">
        <f ca="1"/>
        <v>-4271.75</v>
      </c>
      <c r="D6081" t="str">
        <f ca="1"/>
        <v>Acct  8 - CareCredit</v>
      </c>
    </row>
    <row r="6082" spans="1:4" x14ac:dyDescent="0.25">
      <c r="A6082" t="str">
        <f ca="1"/>
        <v>SDGE</v>
      </c>
      <c r="B6082" s="8">
        <f ca="1"/>
        <v>46719</v>
      </c>
      <c r="C6082" s="107">
        <f ca="1"/>
        <v>-4271.75</v>
      </c>
      <c r="D6082" t="str">
        <f ca="1"/>
        <v>Acct  8 - CareCredit</v>
      </c>
    </row>
    <row r="6083" spans="1:4" x14ac:dyDescent="0.25">
      <c r="A6083" t="str">
        <f ca="1"/>
        <v>Prime Ad-Free</v>
      </c>
      <c r="B6083" s="8">
        <f ca="1"/>
        <v>46719</v>
      </c>
      <c r="C6083" s="107">
        <f ca="1"/>
        <v>-4271.75</v>
      </c>
      <c r="D6083" t="str">
        <f ca="1"/>
        <v>Acct  8 - CareCredit</v>
      </c>
    </row>
    <row r="6084" spans="1:4" x14ac:dyDescent="0.25">
      <c r="A6084" t="str">
        <f ca="1"/>
        <v>Disability</v>
      </c>
      <c r="B6084" s="8">
        <f ca="1"/>
        <v>46722</v>
      </c>
      <c r="C6084" s="107">
        <f ca="1"/>
        <v>-4271.75</v>
      </c>
      <c r="D6084" t="str">
        <f ca="1"/>
        <v>Acct  8 - CareCredit</v>
      </c>
    </row>
    <row r="6085" spans="1:4" x14ac:dyDescent="0.25">
      <c r="A6085" t="str">
        <f ca="1"/>
        <v>Kulo Rent</v>
      </c>
      <c r="B6085" s="8">
        <f ca="1"/>
        <v>46722</v>
      </c>
      <c r="C6085" s="107">
        <f ca="1"/>
        <v>-4271.75</v>
      </c>
      <c r="D6085" t="str">
        <f ca="1"/>
        <v>Acct  8 - CareCredit</v>
      </c>
    </row>
    <row r="6086" spans="1:4" x14ac:dyDescent="0.25">
      <c r="A6086" t="str">
        <f ca="1"/>
        <v>Rent</v>
      </c>
      <c r="B6086" s="8">
        <f ca="1"/>
        <v>46722</v>
      </c>
      <c r="C6086" s="107">
        <f ca="1"/>
        <v>-4271.75</v>
      </c>
      <c r="D6086" t="str">
        <f ca="1"/>
        <v>Acct  8 - CareCredit</v>
      </c>
    </row>
    <row r="6087" spans="1:4" x14ac:dyDescent="0.25">
      <c r="A6087" t="str">
        <f ca="1"/>
        <v>Paycheck</v>
      </c>
      <c r="B6087" s="8">
        <f ca="1"/>
        <v>46724</v>
      </c>
      <c r="C6087" s="107">
        <f ca="1"/>
        <v>-4271.75</v>
      </c>
      <c r="D6087" t="str">
        <f ca="1"/>
        <v>Acct  8 - CareCredit</v>
      </c>
    </row>
    <row r="6088" spans="1:4" x14ac:dyDescent="0.25">
      <c r="A6088" t="str">
        <f ca="1"/>
        <v>Ameritas</v>
      </c>
      <c r="B6088" s="8">
        <f ca="1"/>
        <v>46724</v>
      </c>
      <c r="C6088" s="107">
        <f ca="1"/>
        <v>-4271.75</v>
      </c>
      <c r="D6088" t="str">
        <f ca="1"/>
        <v>Acct  8 - CareCredit</v>
      </c>
    </row>
    <row r="6089" spans="1:4" x14ac:dyDescent="0.25">
      <c r="A6089" t="str">
        <f ca="1"/>
        <v>Visa Platinum</v>
      </c>
      <c r="B6089" s="8">
        <f ca="1"/>
        <v>46724</v>
      </c>
      <c r="C6089" s="107">
        <f ca="1"/>
        <v>-4271.75</v>
      </c>
      <c r="D6089" t="str">
        <f ca="1"/>
        <v>Acct  8 - CareCredit</v>
      </c>
    </row>
    <row r="6090" spans="1:4" x14ac:dyDescent="0.25">
      <c r="A6090" t="str">
        <f ca="1"/>
        <v>Groceries</v>
      </c>
      <c r="B6090" s="8">
        <f ca="1"/>
        <v>46725</v>
      </c>
      <c r="C6090" s="107">
        <f ca="1"/>
        <v>-4271.75</v>
      </c>
      <c r="D6090" t="str">
        <f ca="1"/>
        <v>Acct  8 - CareCredit</v>
      </c>
    </row>
    <row r="6091" spans="1:4" x14ac:dyDescent="0.25">
      <c r="A6091" t="str">
        <f ca="1"/>
        <v>Food &amp; Drinks</v>
      </c>
      <c r="B6091" s="8">
        <f ca="1"/>
        <v>46725</v>
      </c>
      <c r="C6091" s="107">
        <f ca="1"/>
        <v>-4271.75</v>
      </c>
      <c r="D6091" t="str">
        <f ca="1"/>
        <v>Acct  8 - CareCredit</v>
      </c>
    </row>
    <row r="6092" spans="1:4" x14ac:dyDescent="0.25">
      <c r="A6092" t="str">
        <f ca="1"/>
        <v>Kulo Internet</v>
      </c>
      <c r="B6092" s="8">
        <f ca="1"/>
        <v>46726</v>
      </c>
      <c r="C6092" s="107">
        <f ca="1"/>
        <v>-4271.75</v>
      </c>
      <c r="D6092" t="str">
        <f ca="1"/>
        <v>Acct  8 - CareCredit</v>
      </c>
    </row>
    <row r="6093" spans="1:4" x14ac:dyDescent="0.25">
      <c r="A6093" t="str">
        <f ca="1"/>
        <v>Cese Phone</v>
      </c>
      <c r="B6093" s="8">
        <f ca="1"/>
        <v>46726</v>
      </c>
      <c r="C6093" s="107">
        <f ca="1"/>
        <v>-4271.75</v>
      </c>
      <c r="D6093" t="str">
        <f ca="1"/>
        <v>Acct  8 - CareCredit</v>
      </c>
    </row>
    <row r="6094" spans="1:4" x14ac:dyDescent="0.25">
      <c r="A6094" t="str">
        <f ca="1"/>
        <v>Phone</v>
      </c>
      <c r="B6094" s="8">
        <f ca="1"/>
        <v>46726</v>
      </c>
      <c r="C6094" s="107">
        <f ca="1"/>
        <v>-4271.75</v>
      </c>
      <c r="D6094" t="str">
        <f ca="1"/>
        <v>Acct  8 - CareCredit</v>
      </c>
    </row>
    <row r="6095" spans="1:4" x14ac:dyDescent="0.25">
      <c r="A6095" t="str">
        <f ca="1"/>
        <v>Sony</v>
      </c>
      <c r="B6095" s="8">
        <f ca="1"/>
        <v>46729</v>
      </c>
      <c r="C6095" s="107">
        <f ca="1"/>
        <v>-4271.75</v>
      </c>
      <c r="D6095" t="str">
        <f ca="1"/>
        <v>Acct  8 - CareCredit</v>
      </c>
    </row>
    <row r="6096" spans="1:4" x14ac:dyDescent="0.25">
      <c r="A6096" t="str">
        <f ca="1"/>
        <v>Phone Insurance</v>
      </c>
      <c r="B6096" s="8">
        <f ca="1"/>
        <v>46729</v>
      </c>
      <c r="C6096" s="107">
        <f ca="1"/>
        <v>-4271.75</v>
      </c>
      <c r="D6096" t="str">
        <f ca="1"/>
        <v>Acct  8 - CareCredit</v>
      </c>
    </row>
    <row r="6097" spans="1:4" x14ac:dyDescent="0.25">
      <c r="A6097" t="str">
        <f ca="1"/>
        <v>Amazon</v>
      </c>
      <c r="B6097" s="8">
        <f ca="1"/>
        <v>46730</v>
      </c>
      <c r="C6097" s="107">
        <f ca="1"/>
        <v>-4271.75</v>
      </c>
      <c r="D6097" t="str">
        <f ca="1"/>
        <v>Acct  8 - CareCredit</v>
      </c>
    </row>
    <row r="6098" spans="1:4" x14ac:dyDescent="0.25">
      <c r="A6098" t="str">
        <f ca="1"/>
        <v>Viso Go</v>
      </c>
      <c r="B6098" s="8">
        <f ca="1"/>
        <v>46732</v>
      </c>
      <c r="C6098" s="107">
        <f ca="1"/>
        <v>-4271.75</v>
      </c>
      <c r="D6098" t="str">
        <f ca="1"/>
        <v>Acct  8 - CareCredit</v>
      </c>
    </row>
    <row r="6099" spans="1:4" x14ac:dyDescent="0.25">
      <c r="A6099" t="str">
        <f ca="1"/>
        <v>Motorcycle</v>
      </c>
      <c r="B6099" s="8">
        <f ca="1"/>
        <v>46737</v>
      </c>
      <c r="C6099" s="107">
        <f ca="1"/>
        <v>-4271.75</v>
      </c>
      <c r="D6099" t="str">
        <f ca="1"/>
        <v>Acct  8 - CareCredit</v>
      </c>
    </row>
    <row r="6100" spans="1:4" x14ac:dyDescent="0.25">
      <c r="A6100" t="str">
        <f ca="1"/>
        <v>Paycheck</v>
      </c>
      <c r="B6100" s="8">
        <f ca="1"/>
        <v>46738</v>
      </c>
      <c r="C6100" s="107">
        <f ca="1"/>
        <v>-4271.75</v>
      </c>
      <c r="D6100" t="str">
        <f ca="1"/>
        <v>Acct  8 - CareCredit</v>
      </c>
    </row>
    <row r="6101" spans="1:4" x14ac:dyDescent="0.25">
      <c r="A6101" t="str">
        <f ca="1"/>
        <v>Ameritas</v>
      </c>
      <c r="B6101" s="8">
        <f ca="1"/>
        <v>46738</v>
      </c>
      <c r="C6101" s="107">
        <f ca="1"/>
        <v>-4271.75</v>
      </c>
      <c r="D6101" t="str">
        <f ca="1"/>
        <v>Acct  8 - CareCredit</v>
      </c>
    </row>
    <row r="6102" spans="1:4" x14ac:dyDescent="0.25">
      <c r="A6102" t="str">
        <f ca="1"/>
        <v>Groceries</v>
      </c>
      <c r="B6102" s="8">
        <f ca="1"/>
        <v>46739</v>
      </c>
      <c r="C6102" s="107">
        <f ca="1"/>
        <v>-4271.75</v>
      </c>
      <c r="D6102" t="str">
        <f ca="1"/>
        <v>Acct  8 - CareCredit</v>
      </c>
    </row>
    <row r="6103" spans="1:4" x14ac:dyDescent="0.25">
      <c r="A6103" t="str">
        <f ca="1"/>
        <v>Food &amp; Drinks</v>
      </c>
      <c r="B6103" s="8">
        <f ca="1"/>
        <v>46739</v>
      </c>
      <c r="C6103" s="107">
        <f ca="1"/>
        <v>-4271.75</v>
      </c>
      <c r="D6103" t="str">
        <f ca="1"/>
        <v>Acct  8 - CareCredit</v>
      </c>
    </row>
    <row r="6104" spans="1:4" x14ac:dyDescent="0.25">
      <c r="A6104" t="str">
        <f ca="1"/>
        <v>Netflix</v>
      </c>
      <c r="B6104" s="8">
        <f ca="1"/>
        <v>46741</v>
      </c>
      <c r="C6104" s="107">
        <f ca="1"/>
        <v>-4271.75</v>
      </c>
      <c r="D6104" t="str">
        <f ca="1"/>
        <v>Acct  8 - CareCredit</v>
      </c>
    </row>
    <row r="6105" spans="1:4" x14ac:dyDescent="0.25">
      <c r="A6105" t="str">
        <f ca="1"/>
        <v>Renters</v>
      </c>
      <c r="B6105" s="8">
        <f ca="1"/>
        <v>46742</v>
      </c>
      <c r="C6105" s="107">
        <f ca="1"/>
        <v>-4271.75</v>
      </c>
      <c r="D6105" t="str">
        <f ca="1"/>
        <v>Acct  8 - CareCredit</v>
      </c>
    </row>
    <row r="6106" spans="1:4" x14ac:dyDescent="0.25">
      <c r="A6106" t="str">
        <f ca="1"/>
        <v>Sniffies</v>
      </c>
      <c r="B6106" s="8">
        <f ca="1"/>
        <v>46742</v>
      </c>
      <c r="C6106" s="107">
        <f ca="1"/>
        <v>-4271.75</v>
      </c>
      <c r="D6106" t="str">
        <f ca="1"/>
        <v>Acct  8 - CareCredit</v>
      </c>
    </row>
    <row r="6107" spans="1:4" x14ac:dyDescent="0.25">
      <c r="A6107" t="str">
        <f ca="1"/>
        <v>Cese Transfer</v>
      </c>
      <c r="B6107" s="8">
        <f ca="1"/>
        <v>46746</v>
      </c>
      <c r="C6107" s="107">
        <f ca="1"/>
        <v>-4271.75</v>
      </c>
      <c r="D6107" t="str">
        <f ca="1"/>
        <v>Acct  8 - CareCredit</v>
      </c>
    </row>
    <row r="6108" spans="1:4" x14ac:dyDescent="0.25">
      <c r="A6108" t="str">
        <f ca="1"/>
        <v>Internet</v>
      </c>
      <c r="B6108" s="8">
        <f ca="1"/>
        <v>46747</v>
      </c>
      <c r="C6108" s="107">
        <f ca="1"/>
        <v>-4271.75</v>
      </c>
      <c r="D6108" t="str">
        <f ca="1"/>
        <v>Acct  8 - CareCredit</v>
      </c>
    </row>
    <row r="6109" spans="1:4" x14ac:dyDescent="0.25">
      <c r="A6109" t="str">
        <f ca="1"/>
        <v>Windsurf</v>
      </c>
      <c r="B6109" s="8">
        <f ca="1"/>
        <v>46747</v>
      </c>
      <c r="C6109" s="107">
        <f ca="1"/>
        <v>-4271.75</v>
      </c>
      <c r="D6109" t="str">
        <f ca="1"/>
        <v>Acct  8 - CareCredit</v>
      </c>
    </row>
    <row r="6110" spans="1:4" x14ac:dyDescent="0.25">
      <c r="A6110" t="str">
        <f ca="1"/>
        <v>Tidal</v>
      </c>
      <c r="B6110" s="8">
        <f ca="1"/>
        <v>46748</v>
      </c>
      <c r="C6110" s="107">
        <f ca="1"/>
        <v>-4271.75</v>
      </c>
      <c r="D6110" t="str">
        <f ca="1"/>
        <v>Acct  8 - CareCredit</v>
      </c>
    </row>
    <row r="6111" spans="1:4" x14ac:dyDescent="0.25">
      <c r="A6111" t="str">
        <f ca="1"/>
        <v>Costco Citi</v>
      </c>
      <c r="B6111" s="8">
        <f ca="1"/>
        <v>46749</v>
      </c>
      <c r="C6111" s="107">
        <f ca="1"/>
        <v>-4271.75</v>
      </c>
      <c r="D6111" t="str">
        <f ca="1"/>
        <v>Acct  8 - CareCredit</v>
      </c>
    </row>
    <row r="6112" spans="1:4" x14ac:dyDescent="0.25">
      <c r="A6112" t="str">
        <f ca="1"/>
        <v>Kulo Transfer</v>
      </c>
      <c r="B6112" s="8">
        <f ca="1"/>
        <v>46749</v>
      </c>
      <c r="C6112" s="107">
        <f ca="1"/>
        <v>-4271.75</v>
      </c>
      <c r="D6112" t="str">
        <f ca="1"/>
        <v>Acct  8 - CareCredit</v>
      </c>
    </row>
    <row r="6113" spans="1:4" x14ac:dyDescent="0.25">
      <c r="A6113" t="str">
        <f ca="1"/>
        <v>Kulo SDGE</v>
      </c>
      <c r="B6113" s="8">
        <f ca="1"/>
        <v>46749</v>
      </c>
      <c r="C6113" s="107">
        <f ca="1"/>
        <v>-4271.75</v>
      </c>
      <c r="D6113" t="str">
        <f ca="1"/>
        <v>Acct  8 - CareCredit</v>
      </c>
    </row>
    <row r="6114" spans="1:4" x14ac:dyDescent="0.25">
      <c r="A6114" t="str">
        <f ca="1"/>
        <v>SDGE</v>
      </c>
      <c r="B6114" s="8">
        <f ca="1"/>
        <v>46749</v>
      </c>
      <c r="C6114" s="107">
        <f ca="1"/>
        <v>-4271.75</v>
      </c>
      <c r="D6114" t="str">
        <f ca="1"/>
        <v>Acct  8 - CareCredit</v>
      </c>
    </row>
    <row r="6115" spans="1:4" x14ac:dyDescent="0.25">
      <c r="A6115" t="str">
        <f ca="1"/>
        <v>Prime Ad-Free</v>
      </c>
      <c r="B6115" s="8">
        <f ca="1"/>
        <v>46749</v>
      </c>
      <c r="C6115" s="107">
        <f ca="1"/>
        <v>-4271.75</v>
      </c>
      <c r="D6115" t="str">
        <f ca="1"/>
        <v>Acct  8 - CareCredit</v>
      </c>
    </row>
    <row r="6116" spans="1:4" x14ac:dyDescent="0.25">
      <c r="A6116" t="str">
        <f ca="1"/>
        <v>Paycheck</v>
      </c>
      <c r="B6116" s="8">
        <f ca="1"/>
        <v>46752</v>
      </c>
      <c r="C6116" s="107">
        <f ca="1"/>
        <v>-4271.75</v>
      </c>
      <c r="D6116" t="str">
        <f ca="1"/>
        <v>Acct  8 - CareCredit</v>
      </c>
    </row>
    <row r="6117" spans="1:4" x14ac:dyDescent="0.25">
      <c r="A6117" t="str">
        <f ca="1"/>
        <v>Ameritas</v>
      </c>
      <c r="B6117" s="8">
        <f ca="1"/>
        <v>46752</v>
      </c>
      <c r="C6117" s="107">
        <f ca="1"/>
        <v>-4271.75</v>
      </c>
      <c r="D6117" t="str">
        <f ca="1"/>
        <v>Acct  8 - CareCredit</v>
      </c>
    </row>
    <row r="6118" spans="1:4" x14ac:dyDescent="0.25">
      <c r="A6118" t="str">
        <f ca="1"/>
        <v>Disability</v>
      </c>
      <c r="B6118" s="8">
        <f ca="1"/>
        <v>46753</v>
      </c>
      <c r="C6118" s="107">
        <f ca="1"/>
        <v>-4271.75</v>
      </c>
      <c r="D6118" t="str">
        <f ca="1"/>
        <v>Acct  8 - CareCredit</v>
      </c>
    </row>
    <row r="6119" spans="1:4" x14ac:dyDescent="0.25">
      <c r="A6119" t="str">
        <f ca="1"/>
        <v>Kulo Rent</v>
      </c>
      <c r="B6119" s="8">
        <f ca="1"/>
        <v>46753</v>
      </c>
      <c r="C6119" s="107">
        <f ca="1"/>
        <v>-4271.75</v>
      </c>
      <c r="D6119" t="str">
        <f ca="1"/>
        <v>Acct  8 - CareCredit</v>
      </c>
    </row>
    <row r="6120" spans="1:4" x14ac:dyDescent="0.25">
      <c r="A6120" t="str">
        <f ca="1"/>
        <v>Rent</v>
      </c>
      <c r="B6120" s="8">
        <f ca="1"/>
        <v>46753</v>
      </c>
      <c r="C6120" s="107">
        <f ca="1"/>
        <v>-4271.75</v>
      </c>
      <c r="D6120" t="str">
        <f ca="1"/>
        <v>Acct  8 - CareCredit</v>
      </c>
    </row>
    <row r="6121" spans="1:4" x14ac:dyDescent="0.25">
      <c r="A6121" t="str">
        <f ca="1"/>
        <v>Groceries</v>
      </c>
      <c r="B6121" s="8">
        <f ca="1"/>
        <v>46753</v>
      </c>
      <c r="C6121" s="107">
        <f ca="1"/>
        <v>-4271.75</v>
      </c>
      <c r="D6121" t="str">
        <f ca="1"/>
        <v>Acct  8 - CareCredit</v>
      </c>
    </row>
    <row r="6122" spans="1:4" x14ac:dyDescent="0.25">
      <c r="A6122" t="str">
        <f ca="1"/>
        <v>Food &amp; Drinks</v>
      </c>
      <c r="B6122" s="8">
        <f ca="1"/>
        <v>46753</v>
      </c>
      <c r="C6122" s="107">
        <f ca="1"/>
        <v>-4271.75</v>
      </c>
      <c r="D6122" t="str">
        <f ca="1"/>
        <v>Acct  8 - CareCredit</v>
      </c>
    </row>
    <row r="6123" spans="1:4" x14ac:dyDescent="0.25">
      <c r="A6123" t="str">
        <f ca="1"/>
        <v>Visa Platinum</v>
      </c>
      <c r="B6123" s="8">
        <f ca="1"/>
        <v>46755</v>
      </c>
      <c r="C6123" s="107">
        <f ca="1"/>
        <v>-4271.75</v>
      </c>
      <c r="D6123" t="str">
        <f ca="1"/>
        <v>Acct  8 - CareCredit</v>
      </c>
    </row>
    <row r="6124" spans="1:4" x14ac:dyDescent="0.25">
      <c r="A6124" t="str">
        <f ca="1"/>
        <v>Kulo Internet</v>
      </c>
      <c r="B6124" s="8">
        <f ca="1"/>
        <v>46757</v>
      </c>
      <c r="C6124" s="107">
        <f ca="1"/>
        <v>-4271.75</v>
      </c>
      <c r="D6124" t="str">
        <f ca="1"/>
        <v>Acct  8 - CareCredit</v>
      </c>
    </row>
    <row r="6125" spans="1:4" x14ac:dyDescent="0.25">
      <c r="A6125" t="str">
        <f ca="1"/>
        <v>Cese Phone</v>
      </c>
      <c r="B6125" s="8">
        <f ca="1"/>
        <v>46757</v>
      </c>
      <c r="C6125" s="107">
        <f ca="1"/>
        <v>-4271.75</v>
      </c>
      <c r="D6125" t="str">
        <f ca="1"/>
        <v>Acct  8 - CareCredit</v>
      </c>
    </row>
    <row r="6126" spans="1:4" x14ac:dyDescent="0.25">
      <c r="A6126" t="str">
        <f ca="1"/>
        <v>Phone</v>
      </c>
      <c r="B6126" s="8">
        <f ca="1"/>
        <v>46757</v>
      </c>
      <c r="C6126" s="107">
        <f ca="1"/>
        <v>-4271.75</v>
      </c>
      <c r="D6126" t="str">
        <f ca="1"/>
        <v>Acct  8 - CareCredit</v>
      </c>
    </row>
    <row r="6127" spans="1:4" x14ac:dyDescent="0.25">
      <c r="A6127" t="str">
        <f ca="1"/>
        <v>Sony</v>
      </c>
      <c r="B6127" s="8">
        <f ca="1"/>
        <v>46760</v>
      </c>
      <c r="C6127" s="107">
        <f ca="1"/>
        <v>-4271.75</v>
      </c>
      <c r="D6127" t="str">
        <f ca="1"/>
        <v>Acct  8 - CareCredit</v>
      </c>
    </row>
    <row r="6128" spans="1:4" x14ac:dyDescent="0.25">
      <c r="A6128" t="str">
        <f ca="1"/>
        <v>Phone Insurance</v>
      </c>
      <c r="B6128" s="8">
        <f ca="1"/>
        <v>46760</v>
      </c>
      <c r="C6128" s="107">
        <f ca="1"/>
        <v>-4271.75</v>
      </c>
      <c r="D6128" t="str">
        <f ca="1"/>
        <v>Acct  8 - CareCredit</v>
      </c>
    </row>
    <row r="6129" spans="1:4" x14ac:dyDescent="0.25">
      <c r="A6129" t="str">
        <f ca="1"/>
        <v>Amazon</v>
      </c>
      <c r="B6129" s="8">
        <f ca="1"/>
        <v>46761</v>
      </c>
      <c r="C6129" s="107">
        <f ca="1"/>
        <v>-4271.75</v>
      </c>
      <c r="D6129" t="str">
        <f ca="1"/>
        <v>Acct  8 - CareCredit</v>
      </c>
    </row>
    <row r="6130" spans="1:4" x14ac:dyDescent="0.25">
      <c r="A6130" t="str">
        <f ca="1"/>
        <v>Viso Go</v>
      </c>
      <c r="B6130" s="8">
        <f ca="1"/>
        <v>46763</v>
      </c>
      <c r="C6130" s="107">
        <f ca="1"/>
        <v>-4271.75</v>
      </c>
      <c r="D6130" t="str">
        <f ca="1"/>
        <v>Acct  8 - CareCredit</v>
      </c>
    </row>
    <row r="6131" spans="1:4" x14ac:dyDescent="0.25">
      <c r="A6131" t="str">
        <f ca="1"/>
        <v>Paycheck</v>
      </c>
      <c r="B6131" s="8">
        <f ca="1"/>
        <v>46766</v>
      </c>
      <c r="C6131" s="107">
        <f ca="1"/>
        <v>-4271.75</v>
      </c>
      <c r="D6131" t="str">
        <f ca="1"/>
        <v>Acct  8 - CareCredit</v>
      </c>
    </row>
    <row r="6132" spans="1:4" x14ac:dyDescent="0.25">
      <c r="A6132" t="str">
        <f ca="1"/>
        <v>Ameritas</v>
      </c>
      <c r="B6132" s="8">
        <f ca="1"/>
        <v>46766</v>
      </c>
      <c r="C6132" s="107">
        <f ca="1"/>
        <v>-4271.75</v>
      </c>
      <c r="D6132" t="str">
        <f ca="1"/>
        <v>Acct  8 - CareCredit</v>
      </c>
    </row>
    <row r="6133" spans="1:4" x14ac:dyDescent="0.25">
      <c r="A6133" t="str">
        <f ca="1"/>
        <v>Groceries</v>
      </c>
      <c r="B6133" s="8">
        <f ca="1"/>
        <v>46767</v>
      </c>
      <c r="C6133" s="107">
        <f ca="1"/>
        <v>-4271.75</v>
      </c>
      <c r="D6133" t="str">
        <f ca="1"/>
        <v>Acct  8 - CareCredit</v>
      </c>
    </row>
    <row r="6134" spans="1:4" x14ac:dyDescent="0.25">
      <c r="A6134" t="str">
        <f ca="1"/>
        <v>Food &amp; Drinks</v>
      </c>
      <c r="B6134" s="8">
        <f ca="1"/>
        <v>46767</v>
      </c>
      <c r="C6134" s="107">
        <f ca="1"/>
        <v>-4271.75</v>
      </c>
      <c r="D6134" t="str">
        <f ca="1"/>
        <v>Acct  8 - CareCredit</v>
      </c>
    </row>
    <row r="6135" spans="1:4" x14ac:dyDescent="0.25">
      <c r="A6135" t="str">
        <f ca="1"/>
        <v>Motorcycle</v>
      </c>
      <c r="B6135" s="8">
        <f ca="1"/>
        <v>46768</v>
      </c>
      <c r="C6135" s="107">
        <f ca="1"/>
        <v>-4271.75</v>
      </c>
      <c r="D6135" t="str">
        <f ca="1"/>
        <v>Acct  8 - CareCredit</v>
      </c>
    </row>
    <row r="6136" spans="1:4" x14ac:dyDescent="0.25">
      <c r="A6136" t="str">
        <f ca="1"/>
        <v>Netflix</v>
      </c>
      <c r="B6136" s="8">
        <f ca="1"/>
        <v>46772</v>
      </c>
      <c r="C6136" s="107">
        <f ca="1"/>
        <v>-4271.75</v>
      </c>
      <c r="D6136" t="str">
        <f ca="1"/>
        <v>Acct  8 - CareCredit</v>
      </c>
    </row>
    <row r="6137" spans="1:4" x14ac:dyDescent="0.25">
      <c r="A6137" t="str">
        <f ca="1"/>
        <v>Renters</v>
      </c>
      <c r="B6137" s="8">
        <f ca="1"/>
        <v>46773</v>
      </c>
      <c r="C6137" s="107">
        <f ca="1"/>
        <v>-4271.75</v>
      </c>
      <c r="D6137" t="str">
        <f ca="1"/>
        <v>Acct  8 - CareCredit</v>
      </c>
    </row>
    <row r="6138" spans="1:4" x14ac:dyDescent="0.25">
      <c r="A6138" t="str">
        <f ca="1"/>
        <v>Cese Transfer</v>
      </c>
      <c r="B6138" s="8">
        <f ca="1"/>
        <v>46777</v>
      </c>
      <c r="C6138" s="107">
        <f ca="1"/>
        <v>-4271.75</v>
      </c>
      <c r="D6138" t="str">
        <f ca="1"/>
        <v>Acct  8 - CareCredit</v>
      </c>
    </row>
    <row r="6139" spans="1:4" x14ac:dyDescent="0.25">
      <c r="A6139" t="str">
        <f ca="1"/>
        <v>Internet</v>
      </c>
      <c r="B6139" s="8">
        <f ca="1"/>
        <v>46778</v>
      </c>
      <c r="C6139" s="107">
        <f ca="1"/>
        <v>-4271.75</v>
      </c>
      <c r="D6139" t="str">
        <f ca="1"/>
        <v>Acct  8 - CareCredit</v>
      </c>
    </row>
    <row r="6140" spans="1:4" x14ac:dyDescent="0.25">
      <c r="A6140" t="str">
        <f ca="1"/>
        <v>Windsurf</v>
      </c>
      <c r="B6140" s="8">
        <f ca="1"/>
        <v>46778</v>
      </c>
      <c r="C6140" s="107">
        <f ca="1"/>
        <v>-4271.75</v>
      </c>
      <c r="D6140" t="str">
        <f ca="1"/>
        <v>Acct  8 - CareCredit</v>
      </c>
    </row>
    <row r="6141" spans="1:4" x14ac:dyDescent="0.25">
      <c r="A6141" t="str">
        <f ca="1"/>
        <v>Tidal</v>
      </c>
      <c r="B6141" s="8">
        <f ca="1"/>
        <v>46779</v>
      </c>
      <c r="C6141" s="107">
        <f ca="1"/>
        <v>-4271.75</v>
      </c>
      <c r="D6141" t="str">
        <f ca="1"/>
        <v>Acct  8 - CareCredit</v>
      </c>
    </row>
    <row r="6142" spans="1:4" x14ac:dyDescent="0.25">
      <c r="A6142" t="str">
        <f ca="1"/>
        <v>Paycheck</v>
      </c>
      <c r="B6142" s="8">
        <f ca="1"/>
        <v>46780</v>
      </c>
      <c r="C6142" s="107">
        <f ca="1"/>
        <v>-4271.75</v>
      </c>
      <c r="D6142" t="str">
        <f ca="1"/>
        <v>Acct  8 - CareCredit</v>
      </c>
    </row>
    <row r="6143" spans="1:4" x14ac:dyDescent="0.25">
      <c r="A6143" t="str">
        <f ca="1"/>
        <v>Ameritas</v>
      </c>
      <c r="B6143" s="8">
        <f ca="1"/>
        <v>46780</v>
      </c>
      <c r="C6143" s="107">
        <f ca="1"/>
        <v>-4271.75</v>
      </c>
      <c r="D6143" t="str">
        <f ca="1"/>
        <v>Acct  8 - CareCredit</v>
      </c>
    </row>
    <row r="6144" spans="1:4" x14ac:dyDescent="0.25">
      <c r="A6144" t="str">
        <f ca="1"/>
        <v>Costco Citi</v>
      </c>
      <c r="B6144" s="8">
        <f ca="1"/>
        <v>46780</v>
      </c>
      <c r="C6144" s="107">
        <f ca="1"/>
        <v>-4271.75</v>
      </c>
      <c r="D6144" t="str">
        <f ca="1"/>
        <v>Acct  8 - CareCredit</v>
      </c>
    </row>
    <row r="6145" spans="1:4" x14ac:dyDescent="0.25">
      <c r="A6145" t="str">
        <f ca="1"/>
        <v>Kulo Transfer</v>
      </c>
      <c r="B6145" s="8">
        <f ca="1"/>
        <v>46780</v>
      </c>
      <c r="C6145" s="107">
        <f ca="1"/>
        <v>-4271.75</v>
      </c>
      <c r="D6145" t="str">
        <f ca="1"/>
        <v>Acct  8 - CareCredit</v>
      </c>
    </row>
    <row r="6146" spans="1:4" x14ac:dyDescent="0.25">
      <c r="A6146" t="str">
        <f ca="1"/>
        <v>Kulo SDGE</v>
      </c>
      <c r="B6146" s="8">
        <f ca="1"/>
        <v>46780</v>
      </c>
      <c r="C6146" s="107">
        <f ca="1"/>
        <v>-4271.75</v>
      </c>
      <c r="D6146" t="str">
        <f ca="1"/>
        <v>Acct  8 - CareCredit</v>
      </c>
    </row>
    <row r="6147" spans="1:4" x14ac:dyDescent="0.25">
      <c r="A6147" t="str">
        <f ca="1"/>
        <v>SDGE</v>
      </c>
      <c r="B6147" s="8">
        <f ca="1"/>
        <v>46780</v>
      </c>
      <c r="C6147" s="107">
        <f ca="1"/>
        <v>-4271.75</v>
      </c>
      <c r="D6147" t="str">
        <f ca="1"/>
        <v>Acct  8 - CareCredit</v>
      </c>
    </row>
    <row r="6148" spans="1:4" x14ac:dyDescent="0.25">
      <c r="A6148" t="str">
        <f ca="1"/>
        <v>Prime Ad-Free</v>
      </c>
      <c r="B6148" s="8">
        <f ca="1"/>
        <v>46780</v>
      </c>
      <c r="C6148" s="107">
        <f ca="1"/>
        <v>-4271.75</v>
      </c>
      <c r="D6148" t="str">
        <f ca="1"/>
        <v>Acct  8 - CareCredit</v>
      </c>
    </row>
    <row r="6149" spans="1:4" x14ac:dyDescent="0.25">
      <c r="A6149" t="str">
        <f ca="1"/>
        <v>Groceries</v>
      </c>
      <c r="B6149" s="8">
        <f ca="1"/>
        <v>46781</v>
      </c>
      <c r="C6149" s="107">
        <f ca="1"/>
        <v>-4271.75</v>
      </c>
      <c r="D6149" t="str">
        <f ca="1"/>
        <v>Acct  8 - CareCredit</v>
      </c>
    </row>
    <row r="6150" spans="1:4" x14ac:dyDescent="0.25">
      <c r="A6150" t="str">
        <f ca="1"/>
        <v>Food &amp; Drinks</v>
      </c>
      <c r="B6150" s="8">
        <f ca="1"/>
        <v>46781</v>
      </c>
      <c r="C6150" s="107">
        <f ca="1"/>
        <v>-4271.75</v>
      </c>
      <c r="D6150" t="str">
        <f ca="1"/>
        <v>Acct  8 - CareCredit</v>
      </c>
    </row>
    <row r="6151" spans="1:4" x14ac:dyDescent="0.25">
      <c r="A6151" t="str">
        <f ca="1"/>
        <v>Disability</v>
      </c>
      <c r="B6151" s="8">
        <f ca="1"/>
        <v>46784</v>
      </c>
      <c r="C6151" s="107">
        <f ca="1"/>
        <v>-4271.75</v>
      </c>
      <c r="D6151" t="str">
        <f ca="1"/>
        <v>Acct  8 - CareCredit</v>
      </c>
    </row>
    <row r="6152" spans="1:4" x14ac:dyDescent="0.25">
      <c r="A6152" t="str">
        <f ca="1"/>
        <v>Kulo Rent</v>
      </c>
      <c r="B6152" s="8">
        <f ca="1"/>
        <v>46784</v>
      </c>
      <c r="C6152" s="107">
        <f ca="1"/>
        <v>-4271.75</v>
      </c>
      <c r="D6152" t="str">
        <f ca="1"/>
        <v>Acct  8 - CareCredit</v>
      </c>
    </row>
    <row r="6153" spans="1:4" x14ac:dyDescent="0.25">
      <c r="A6153" t="str">
        <f ca="1"/>
        <v>Rent</v>
      </c>
      <c r="B6153" s="8">
        <f ca="1"/>
        <v>46784</v>
      </c>
      <c r="C6153" s="107">
        <f ca="1"/>
        <v>-4271.75</v>
      </c>
      <c r="D6153" t="str">
        <f ca="1"/>
        <v>Acct  8 - CareCredit</v>
      </c>
    </row>
    <row r="6154" spans="1:4" x14ac:dyDescent="0.25">
      <c r="A6154" t="str">
        <f ca="1"/>
        <v>Down Dog</v>
      </c>
      <c r="B6154" s="8">
        <f ca="1"/>
        <v>46785</v>
      </c>
      <c r="C6154" s="107">
        <f ca="1"/>
        <v>-4271.75</v>
      </c>
      <c r="D6154" t="str">
        <f ca="1"/>
        <v>Acct  8 - CareCredit</v>
      </c>
    </row>
    <row r="6155" spans="1:4" x14ac:dyDescent="0.25">
      <c r="A6155" t="str">
        <f ca="1"/>
        <v>Visa Platinum</v>
      </c>
      <c r="B6155" s="8">
        <f ca="1"/>
        <v>46786</v>
      </c>
      <c r="C6155" s="107">
        <f ca="1"/>
        <v>-4271.75</v>
      </c>
      <c r="D6155" t="str">
        <f ca="1"/>
        <v>Acct  8 - CareCredit</v>
      </c>
    </row>
    <row r="6156" spans="1:4" x14ac:dyDescent="0.25">
      <c r="A6156" t="str">
        <f ca="1"/>
        <v>Kulo Internet</v>
      </c>
      <c r="B6156" s="8">
        <f ca="1"/>
        <v>46788</v>
      </c>
      <c r="C6156" s="107">
        <f ca="1"/>
        <v>-4271.75</v>
      </c>
      <c r="D6156" t="str">
        <f ca="1"/>
        <v>Acct  8 - CareCredit</v>
      </c>
    </row>
    <row r="6157" spans="1:4" x14ac:dyDescent="0.25">
      <c r="A6157" t="str">
        <f ca="1"/>
        <v>Cese Phone</v>
      </c>
      <c r="B6157" s="8">
        <f ca="1"/>
        <v>46788</v>
      </c>
      <c r="C6157" s="107">
        <f ca="1"/>
        <v>-4271.75</v>
      </c>
      <c r="D6157" t="str">
        <f ca="1"/>
        <v>Acct  8 - CareCredit</v>
      </c>
    </row>
    <row r="6158" spans="1:4" x14ac:dyDescent="0.25">
      <c r="A6158" t="str">
        <f ca="1"/>
        <v>Phone</v>
      </c>
      <c r="B6158" s="8">
        <f ca="1"/>
        <v>46788</v>
      </c>
      <c r="C6158" s="107">
        <f ca="1"/>
        <v>-4271.75</v>
      </c>
      <c r="D6158" t="str">
        <f ca="1"/>
        <v>Acct  8 - CareCredit</v>
      </c>
    </row>
    <row r="6159" spans="1:4" x14ac:dyDescent="0.25">
      <c r="A6159" t="str">
        <f ca="1"/>
        <v>Sony</v>
      </c>
      <c r="B6159" s="8">
        <f ca="1"/>
        <v>46791</v>
      </c>
      <c r="C6159" s="107">
        <f ca="1"/>
        <v>-4271.75</v>
      </c>
      <c r="D6159" t="str">
        <f ca="1"/>
        <v>Acct  8 - CareCredit</v>
      </c>
    </row>
    <row r="6160" spans="1:4" x14ac:dyDescent="0.25">
      <c r="A6160" t="str">
        <f ca="1"/>
        <v>Phone Insurance</v>
      </c>
      <c r="B6160" s="8">
        <f ca="1"/>
        <v>46791</v>
      </c>
      <c r="C6160" s="107">
        <f ca="1"/>
        <v>-4271.75</v>
      </c>
      <c r="D6160" t="str">
        <f ca="1"/>
        <v>Acct  8 - CareCredit</v>
      </c>
    </row>
    <row r="6161" spans="1:4" x14ac:dyDescent="0.25">
      <c r="A6161" t="str">
        <f ca="1"/>
        <v>Amazon</v>
      </c>
      <c r="B6161" s="8">
        <f ca="1"/>
        <v>46792</v>
      </c>
      <c r="C6161" s="107">
        <f ca="1"/>
        <v>-4271.75</v>
      </c>
      <c r="D6161" t="str">
        <f ca="1"/>
        <v>Acct  8 - CareCredit</v>
      </c>
    </row>
    <row r="6162" spans="1:4" x14ac:dyDescent="0.25">
      <c r="A6162" t="str">
        <f ca="1"/>
        <v>Paycheck</v>
      </c>
      <c r="B6162" s="8">
        <f ca="1"/>
        <v>46794</v>
      </c>
      <c r="C6162" s="107">
        <f ca="1"/>
        <v>-4271.75</v>
      </c>
      <c r="D6162" t="str">
        <f ca="1"/>
        <v>Acct  8 - CareCredit</v>
      </c>
    </row>
    <row r="6163" spans="1:4" x14ac:dyDescent="0.25">
      <c r="A6163" t="str">
        <f ca="1"/>
        <v>Ameritas</v>
      </c>
      <c r="B6163" s="8">
        <f ca="1"/>
        <v>46794</v>
      </c>
      <c r="C6163" s="107">
        <f ca="1"/>
        <v>-4271.75</v>
      </c>
      <c r="D6163" t="str">
        <f ca="1"/>
        <v>Acct  8 - CareCredit</v>
      </c>
    </row>
    <row r="6164" spans="1:4" x14ac:dyDescent="0.25">
      <c r="A6164" t="str">
        <f ca="1"/>
        <v>Viso Go</v>
      </c>
      <c r="B6164" s="8">
        <f ca="1"/>
        <v>46794</v>
      </c>
      <c r="C6164" s="107">
        <f ca="1"/>
        <v>-4271.75</v>
      </c>
      <c r="D6164" t="str">
        <f ca="1"/>
        <v>Acct  8 - CareCredit</v>
      </c>
    </row>
    <row r="6165" spans="1:4" x14ac:dyDescent="0.25">
      <c r="A6165" t="str">
        <f ca="1"/>
        <v>Groceries</v>
      </c>
      <c r="B6165" s="8">
        <f ca="1"/>
        <v>46795</v>
      </c>
      <c r="C6165" s="107">
        <f ca="1"/>
        <v>-4271.75</v>
      </c>
      <c r="D6165" t="str">
        <f ca="1"/>
        <v>Acct  8 - CareCredit</v>
      </c>
    </row>
    <row r="6166" spans="1:4" x14ac:dyDescent="0.25">
      <c r="A6166" t="str">
        <f ca="1"/>
        <v>Food &amp; Drinks</v>
      </c>
      <c r="B6166" s="8">
        <f ca="1"/>
        <v>46795</v>
      </c>
      <c r="C6166" s="107">
        <f ca="1"/>
        <v>-4271.75</v>
      </c>
      <c r="D6166" t="str">
        <f ca="1"/>
        <v>Acct  8 - CareCredit</v>
      </c>
    </row>
    <row r="6167" spans="1:4" x14ac:dyDescent="0.25">
      <c r="A6167" t="str">
        <f ca="1"/>
        <v>Motorcycle</v>
      </c>
      <c r="B6167" s="8">
        <f ca="1"/>
        <v>46799</v>
      </c>
      <c r="C6167" s="107">
        <f ca="1"/>
        <v>-4271.75</v>
      </c>
      <c r="D6167" t="str">
        <f ca="1"/>
        <v>Acct  8 - CareCredit</v>
      </c>
    </row>
    <row r="6168" spans="1:4" x14ac:dyDescent="0.25">
      <c r="A6168" t="str">
        <f ca="1"/>
        <v>Netflix</v>
      </c>
      <c r="B6168" s="8">
        <f ca="1"/>
        <v>46803</v>
      </c>
      <c r="C6168" s="107">
        <f ca="1"/>
        <v>-4271.75</v>
      </c>
      <c r="D6168" t="str">
        <f ca="1"/>
        <v>Acct  8 - CareCredit</v>
      </c>
    </row>
    <row r="6169" spans="1:4" x14ac:dyDescent="0.25">
      <c r="A6169" t="str">
        <f ca="1"/>
        <v>Renters</v>
      </c>
      <c r="B6169" s="8">
        <f ca="1"/>
        <v>46804</v>
      </c>
      <c r="C6169" s="107">
        <f ca="1"/>
        <v>-4271.75</v>
      </c>
      <c r="D6169" t="str">
        <f ca="1"/>
        <v>Acct  8 - CareCredit</v>
      </c>
    </row>
    <row r="6170" spans="1:4" x14ac:dyDescent="0.25">
      <c r="A6170" t="str">
        <f ca="1"/>
        <v>Paycheck</v>
      </c>
      <c r="B6170" s="8">
        <f ca="1"/>
        <v>46808</v>
      </c>
      <c r="C6170" s="107">
        <f ca="1"/>
        <v>-4271.75</v>
      </c>
      <c r="D6170" t="str">
        <f ca="1"/>
        <v>Acct  8 - CareCredit</v>
      </c>
    </row>
    <row r="6171" spans="1:4" x14ac:dyDescent="0.25">
      <c r="A6171" t="str">
        <f ca="1"/>
        <v>Ameritas</v>
      </c>
      <c r="B6171" s="8">
        <f ca="1"/>
        <v>46808</v>
      </c>
      <c r="C6171" s="107">
        <f ca="1"/>
        <v>-4271.75</v>
      </c>
      <c r="D6171" t="str">
        <f ca="1"/>
        <v>Acct  8 - CareCredit</v>
      </c>
    </row>
    <row r="6172" spans="1:4" x14ac:dyDescent="0.25">
      <c r="A6172" t="str">
        <f ca="1"/>
        <v>Cese Transfer</v>
      </c>
      <c r="B6172" s="8">
        <f ca="1"/>
        <v>46808</v>
      </c>
      <c r="C6172" s="107">
        <f ca="1"/>
        <v>-4271.75</v>
      </c>
      <c r="D6172" t="str">
        <f ca="1"/>
        <v>Acct  8 - CareCredit</v>
      </c>
    </row>
    <row r="6173" spans="1:4" x14ac:dyDescent="0.25">
      <c r="A6173" t="str">
        <f ca="1"/>
        <v>Groceries</v>
      </c>
      <c r="B6173" s="8">
        <f ca="1"/>
        <v>46809</v>
      </c>
      <c r="C6173" s="107">
        <f ca="1"/>
        <v>-4271.75</v>
      </c>
      <c r="D6173" t="str">
        <f ca="1"/>
        <v>Acct  8 - CareCredit</v>
      </c>
    </row>
    <row r="6174" spans="1:4" x14ac:dyDescent="0.25">
      <c r="A6174" t="str">
        <f ca="1"/>
        <v>Food &amp; Drinks</v>
      </c>
      <c r="B6174" s="8">
        <f ca="1"/>
        <v>46809</v>
      </c>
      <c r="C6174" s="107">
        <f ca="1"/>
        <v>-4271.75</v>
      </c>
      <c r="D6174" t="str">
        <f ca="1"/>
        <v>Acct  8 - CareCredit</v>
      </c>
    </row>
    <row r="6175" spans="1:4" x14ac:dyDescent="0.25">
      <c r="A6175" t="str">
        <f ca="1"/>
        <v>Internet</v>
      </c>
      <c r="B6175" s="8">
        <f ca="1"/>
        <v>46809</v>
      </c>
      <c r="C6175" s="107">
        <f ca="1"/>
        <v>-4271.75</v>
      </c>
      <c r="D6175" t="str">
        <f ca="1"/>
        <v>Acct  8 - CareCredit</v>
      </c>
    </row>
    <row r="6176" spans="1:4" x14ac:dyDescent="0.25">
      <c r="A6176" t="str">
        <f ca="1"/>
        <v>Windsurf</v>
      </c>
      <c r="B6176" s="8">
        <f ca="1"/>
        <v>46809</v>
      </c>
      <c r="C6176" s="107">
        <f ca="1"/>
        <v>-4271.75</v>
      </c>
      <c r="D6176" t="str">
        <f ca="1"/>
        <v>Acct  8 - CareCredit</v>
      </c>
    </row>
    <row r="6177" spans="1:4" x14ac:dyDescent="0.25">
      <c r="A6177" t="str">
        <f ca="1"/>
        <v>Google+</v>
      </c>
      <c r="B6177" s="8">
        <f ca="1"/>
        <v>46810</v>
      </c>
      <c r="C6177" s="107">
        <f ca="1"/>
        <v>-4271.75</v>
      </c>
      <c r="D6177" t="str">
        <f ca="1"/>
        <v>Acct  8 - CareCredit</v>
      </c>
    </row>
    <row r="6178" spans="1:4" x14ac:dyDescent="0.25">
      <c r="A6178" t="str">
        <f ca="1"/>
        <v>Tidal</v>
      </c>
      <c r="B6178" s="8">
        <f ca="1"/>
        <v>46810</v>
      </c>
      <c r="C6178" s="107">
        <f ca="1"/>
        <v>-4271.75</v>
      </c>
      <c r="D6178" t="str">
        <f ca="1"/>
        <v>Acct  8 - CareCredit</v>
      </c>
    </row>
    <row r="6179" spans="1:4" x14ac:dyDescent="0.25">
      <c r="A6179" t="str">
        <f ca="1"/>
        <v>Starting balance</v>
      </c>
      <c r="B6179" s="8">
        <f ca="1"/>
        <v>46081</v>
      </c>
      <c r="C6179" s="107">
        <f ca="1"/>
        <v>0</v>
      </c>
      <c r="D6179" t="str">
        <f ca="1"/>
        <v>Acct  9 - Costco</v>
      </c>
    </row>
    <row r="6180" spans="1:4" x14ac:dyDescent="0.25">
      <c r="A6180" t="str">
        <f ca="1"/>
        <v>Costco Citi</v>
      </c>
      <c r="B6180" s="8">
        <f ca="1"/>
        <v>46081</v>
      </c>
      <c r="C6180" s="107">
        <f ca="1"/>
        <v>0</v>
      </c>
      <c r="D6180" t="str">
        <f ca="1"/>
        <v>Acct  9 - Costco</v>
      </c>
    </row>
    <row r="6181" spans="1:4" x14ac:dyDescent="0.25">
      <c r="A6181" t="str">
        <f ca="1"/>
        <v>Kulo SDGE</v>
      </c>
      <c r="B6181" s="8">
        <f ca="1"/>
        <v>46081</v>
      </c>
      <c r="C6181" s="107">
        <f ca="1"/>
        <v>0</v>
      </c>
      <c r="D6181" t="str">
        <f ca="1"/>
        <v>Acct  9 - Costco</v>
      </c>
    </row>
    <row r="6182" spans="1:4" x14ac:dyDescent="0.25">
      <c r="A6182" t="str">
        <f ca="1"/>
        <v>Groceries</v>
      </c>
      <c r="B6182" s="8">
        <f ca="1"/>
        <v>46081</v>
      </c>
      <c r="C6182" s="107">
        <f ca="1"/>
        <v>0</v>
      </c>
      <c r="D6182" t="str">
        <f ca="1"/>
        <v>Acct  9 - Costco</v>
      </c>
    </row>
    <row r="6183" spans="1:4" x14ac:dyDescent="0.25">
      <c r="A6183" t="str">
        <f ca="1"/>
        <v>Food &amp; Drinks</v>
      </c>
      <c r="B6183" s="8">
        <f ca="1"/>
        <v>46081</v>
      </c>
      <c r="C6183" s="107">
        <f ca="1"/>
        <v>0</v>
      </c>
      <c r="D6183" t="str">
        <f ca="1"/>
        <v>Acct  9 - Costco</v>
      </c>
    </row>
    <row r="6184" spans="1:4" x14ac:dyDescent="0.25">
      <c r="A6184" t="str">
        <f ca="1"/>
        <v>SDGE</v>
      </c>
      <c r="B6184" s="8">
        <f ca="1"/>
        <v>46081</v>
      </c>
      <c r="C6184" s="107">
        <f ca="1"/>
        <v>0</v>
      </c>
      <c r="D6184" t="str">
        <f ca="1"/>
        <v>Acct  9 - Costco</v>
      </c>
    </row>
    <row r="6185" spans="1:4" x14ac:dyDescent="0.25">
      <c r="A6185" t="str">
        <f ca="1"/>
        <v>Prime Ad-Free</v>
      </c>
      <c r="B6185" s="8">
        <f ca="1"/>
        <v>46081</v>
      </c>
      <c r="C6185" s="107">
        <f ca="1"/>
        <v>0</v>
      </c>
      <c r="D6185" t="str">
        <f ca="1"/>
        <v>Acct  9 - Costco</v>
      </c>
    </row>
    <row r="6186" spans="1:4" x14ac:dyDescent="0.25">
      <c r="A6186" t="str">
        <f ca="1"/>
        <v>Disability</v>
      </c>
      <c r="B6186" s="8">
        <f ca="1"/>
        <v>46082</v>
      </c>
      <c r="C6186" s="107">
        <f ca="1"/>
        <v>0</v>
      </c>
      <c r="D6186" t="str">
        <f ca="1"/>
        <v>Acct  9 - Costco</v>
      </c>
    </row>
    <row r="6187" spans="1:4" x14ac:dyDescent="0.25">
      <c r="A6187" t="str">
        <f ca="1"/>
        <v>Kulo Rent</v>
      </c>
      <c r="B6187" s="8">
        <f ca="1"/>
        <v>46082</v>
      </c>
      <c r="C6187" s="107">
        <f ca="1"/>
        <v>0</v>
      </c>
      <c r="D6187" t="str">
        <f ca="1"/>
        <v>Acct  9 - Costco</v>
      </c>
    </row>
    <row r="6188" spans="1:4" x14ac:dyDescent="0.25">
      <c r="A6188" t="str">
        <f ca="1"/>
        <v>Rent</v>
      </c>
      <c r="B6188" s="8">
        <f ca="1"/>
        <v>46082</v>
      </c>
      <c r="C6188" s="107">
        <f ca="1"/>
        <v>0</v>
      </c>
      <c r="D6188" t="str">
        <f ca="1"/>
        <v>Acct  9 - Costco</v>
      </c>
    </row>
    <row r="6189" spans="1:4" x14ac:dyDescent="0.25">
      <c r="A6189" t="str">
        <f ca="1"/>
        <v>Visa Platinum</v>
      </c>
      <c r="B6189" s="8">
        <f ca="1"/>
        <v>46084</v>
      </c>
      <c r="C6189" s="107">
        <f ca="1"/>
        <v>0</v>
      </c>
      <c r="D6189" t="str">
        <f ca="1"/>
        <v>Acct  9 - Costco</v>
      </c>
    </row>
    <row r="6190" spans="1:4" x14ac:dyDescent="0.25">
      <c r="A6190" t="str">
        <f ca="1"/>
        <v>Kulo Internet</v>
      </c>
      <c r="B6190" s="8">
        <f ca="1"/>
        <v>46086</v>
      </c>
      <c r="C6190" s="107">
        <f ca="1"/>
        <v>0</v>
      </c>
      <c r="D6190" t="str">
        <f ca="1"/>
        <v>Acct  9 - Costco</v>
      </c>
    </row>
    <row r="6191" spans="1:4" x14ac:dyDescent="0.25">
      <c r="A6191" t="str">
        <f ca="1"/>
        <v>Cese Phone</v>
      </c>
      <c r="B6191" s="8">
        <f ca="1"/>
        <v>46086</v>
      </c>
      <c r="C6191" s="107">
        <f ca="1"/>
        <v>0</v>
      </c>
      <c r="D6191" t="str">
        <f ca="1"/>
        <v>Acct  9 - Costco</v>
      </c>
    </row>
    <row r="6192" spans="1:4" x14ac:dyDescent="0.25">
      <c r="A6192" t="str">
        <f ca="1"/>
        <v>Phone</v>
      </c>
      <c r="B6192" s="8">
        <f ca="1"/>
        <v>46086</v>
      </c>
      <c r="C6192" s="107">
        <f ca="1"/>
        <v>0</v>
      </c>
      <c r="D6192" t="str">
        <f ca="1"/>
        <v>Acct  9 - Costco</v>
      </c>
    </row>
    <row r="6193" spans="1:4" x14ac:dyDescent="0.25">
      <c r="A6193" t="str">
        <f ca="1"/>
        <v>Sony</v>
      </c>
      <c r="B6193" s="8">
        <f ca="1"/>
        <v>46089</v>
      </c>
      <c r="C6193" s="107">
        <f ca="1"/>
        <v>0</v>
      </c>
      <c r="D6193" t="str">
        <f ca="1"/>
        <v>Acct  9 - Costco</v>
      </c>
    </row>
    <row r="6194" spans="1:4" x14ac:dyDescent="0.25">
      <c r="A6194" t="str">
        <f ca="1"/>
        <v>Phone Insurance</v>
      </c>
      <c r="B6194" s="8">
        <f ca="1"/>
        <v>46089</v>
      </c>
      <c r="C6194" s="107">
        <f ca="1"/>
        <v>0</v>
      </c>
      <c r="D6194" t="str">
        <f ca="1"/>
        <v>Acct  9 - Costco</v>
      </c>
    </row>
    <row r="6195" spans="1:4" x14ac:dyDescent="0.25">
      <c r="A6195" t="str">
        <f ca="1"/>
        <v>Amazon</v>
      </c>
      <c r="B6195" s="8">
        <f ca="1"/>
        <v>46090</v>
      </c>
      <c r="C6195" s="107">
        <f ca="1"/>
        <v>0</v>
      </c>
      <c r="D6195" t="str">
        <f ca="1"/>
        <v>Acct  9 - Costco</v>
      </c>
    </row>
    <row r="6196" spans="1:4" x14ac:dyDescent="0.25">
      <c r="A6196" t="str">
        <f ca="1"/>
        <v>Viso Go</v>
      </c>
      <c r="B6196" s="8">
        <f ca="1"/>
        <v>46092</v>
      </c>
      <c r="C6196" s="107">
        <f ca="1"/>
        <v>0</v>
      </c>
      <c r="D6196" t="str">
        <f ca="1"/>
        <v>Acct  9 - Costco</v>
      </c>
    </row>
    <row r="6197" spans="1:4" x14ac:dyDescent="0.25">
      <c r="A6197" t="str">
        <f ca="1"/>
        <v>Paycheck</v>
      </c>
      <c r="B6197" s="8">
        <f ca="1"/>
        <v>46094</v>
      </c>
      <c r="C6197" s="107">
        <f ca="1"/>
        <v>0</v>
      </c>
      <c r="D6197" t="str">
        <f ca="1"/>
        <v>Acct  9 - Costco</v>
      </c>
    </row>
    <row r="6198" spans="1:4" x14ac:dyDescent="0.25">
      <c r="A6198" t="str">
        <f ca="1"/>
        <v>Ameritas</v>
      </c>
      <c r="B6198" s="8">
        <f ca="1"/>
        <v>46094</v>
      </c>
      <c r="C6198" s="107">
        <f ca="1"/>
        <v>0</v>
      </c>
      <c r="D6198" t="str">
        <f ca="1"/>
        <v>Acct  9 - Costco</v>
      </c>
    </row>
    <row r="6199" spans="1:4" x14ac:dyDescent="0.25">
      <c r="A6199" t="str">
        <f ca="1"/>
        <v>Groceries</v>
      </c>
      <c r="B6199" s="8">
        <f ca="1"/>
        <v>46095</v>
      </c>
      <c r="C6199" s="107">
        <f ca="1"/>
        <v>0</v>
      </c>
      <c r="D6199" t="str">
        <f ca="1"/>
        <v>Acct  9 - Costco</v>
      </c>
    </row>
    <row r="6200" spans="1:4" x14ac:dyDescent="0.25">
      <c r="A6200" t="str">
        <f ca="1"/>
        <v>Food &amp; Drinks</v>
      </c>
      <c r="B6200" s="8">
        <f ca="1"/>
        <v>46095</v>
      </c>
      <c r="C6200" s="107">
        <f ca="1"/>
        <v>0</v>
      </c>
      <c r="D6200" t="str">
        <f ca="1"/>
        <v>Acct  9 - Costco</v>
      </c>
    </row>
    <row r="6201" spans="1:4" x14ac:dyDescent="0.25">
      <c r="A6201" t="str">
        <f ca="1"/>
        <v>Motorcycle</v>
      </c>
      <c r="B6201" s="8">
        <f ca="1"/>
        <v>46097</v>
      </c>
      <c r="C6201" s="107">
        <f ca="1"/>
        <v>0</v>
      </c>
      <c r="D6201" t="str">
        <f ca="1"/>
        <v>Acct  9 - Costco</v>
      </c>
    </row>
    <row r="6202" spans="1:4" x14ac:dyDescent="0.25">
      <c r="A6202" t="str">
        <f ca="1"/>
        <v>Netflix</v>
      </c>
      <c r="B6202" s="8">
        <f ca="1"/>
        <v>46101</v>
      </c>
      <c r="C6202" s="107">
        <f ca="1"/>
        <v>0</v>
      </c>
      <c r="D6202" t="str">
        <f ca="1"/>
        <v>Acct  9 - Costco</v>
      </c>
    </row>
    <row r="6203" spans="1:4" x14ac:dyDescent="0.25">
      <c r="A6203" t="str">
        <f ca="1"/>
        <v>Renters</v>
      </c>
      <c r="B6203" s="8">
        <f ca="1"/>
        <v>46102</v>
      </c>
      <c r="C6203" s="107">
        <f ca="1"/>
        <v>0</v>
      </c>
      <c r="D6203" t="str">
        <f ca="1"/>
        <v>Acct  9 - Costco</v>
      </c>
    </row>
    <row r="6204" spans="1:4" x14ac:dyDescent="0.25">
      <c r="A6204" t="str">
        <f ca="1"/>
        <v>Cese Transfer</v>
      </c>
      <c r="B6204" s="8">
        <f ca="1"/>
        <v>46106</v>
      </c>
      <c r="C6204" s="107">
        <f ca="1"/>
        <v>0</v>
      </c>
      <c r="D6204" t="str">
        <f ca="1"/>
        <v>Acct  9 - Costco</v>
      </c>
    </row>
    <row r="6205" spans="1:4" x14ac:dyDescent="0.25">
      <c r="A6205" t="str">
        <f ca="1"/>
        <v>Internet</v>
      </c>
      <c r="B6205" s="8">
        <f ca="1"/>
        <v>46107</v>
      </c>
      <c r="C6205" s="107">
        <f ca="1"/>
        <v>0</v>
      </c>
      <c r="D6205" t="str">
        <f ca="1"/>
        <v>Acct  9 - Costco</v>
      </c>
    </row>
    <row r="6206" spans="1:4" x14ac:dyDescent="0.25">
      <c r="A6206" t="str">
        <f ca="1"/>
        <v>Windsurf</v>
      </c>
      <c r="B6206" s="8">
        <f ca="1"/>
        <v>46107</v>
      </c>
      <c r="C6206" s="107">
        <f ca="1"/>
        <v>0</v>
      </c>
      <c r="D6206" t="str">
        <f ca="1"/>
        <v>Acct  9 - Costco</v>
      </c>
    </row>
    <row r="6207" spans="1:4" x14ac:dyDescent="0.25">
      <c r="A6207" t="str">
        <f ca="1"/>
        <v>Paycheck</v>
      </c>
      <c r="B6207" s="8">
        <f ca="1"/>
        <v>46108</v>
      </c>
      <c r="C6207" s="107">
        <f ca="1"/>
        <v>0</v>
      </c>
      <c r="D6207" t="str">
        <f ca="1"/>
        <v>Acct  9 - Costco</v>
      </c>
    </row>
    <row r="6208" spans="1:4" x14ac:dyDescent="0.25">
      <c r="A6208" t="str">
        <f ca="1"/>
        <v>Ameritas</v>
      </c>
      <c r="B6208" s="8">
        <f ca="1"/>
        <v>46108</v>
      </c>
      <c r="C6208" s="107">
        <f ca="1"/>
        <v>0</v>
      </c>
      <c r="D6208" t="str">
        <f ca="1"/>
        <v>Acct  9 - Costco</v>
      </c>
    </row>
    <row r="6209" spans="1:4" x14ac:dyDescent="0.25">
      <c r="A6209" t="str">
        <f ca="1"/>
        <v>Tidal</v>
      </c>
      <c r="B6209" s="8">
        <f ca="1"/>
        <v>46108</v>
      </c>
      <c r="C6209" s="107">
        <f ca="1"/>
        <v>0</v>
      </c>
      <c r="D6209" t="str">
        <f ca="1"/>
        <v>Acct  9 - Costco</v>
      </c>
    </row>
    <row r="6210" spans="1:4" x14ac:dyDescent="0.25">
      <c r="A6210" t="str">
        <f ca="1"/>
        <v>Costco Citi</v>
      </c>
      <c r="B6210" s="8">
        <f ca="1"/>
        <v>46109</v>
      </c>
      <c r="C6210" s="107">
        <f ca="1"/>
        <v>0</v>
      </c>
      <c r="D6210" t="str">
        <f ca="1"/>
        <v>Acct  9 - Costco</v>
      </c>
    </row>
    <row r="6211" spans="1:4" x14ac:dyDescent="0.25">
      <c r="A6211" t="str">
        <f ca="1"/>
        <v>Kulo Transfer</v>
      </c>
      <c r="B6211" s="8">
        <f ca="1"/>
        <v>46109</v>
      </c>
      <c r="C6211" s="107">
        <f ca="1"/>
        <v>0</v>
      </c>
      <c r="D6211" t="str">
        <f ca="1"/>
        <v>Acct  9 - Costco</v>
      </c>
    </row>
    <row r="6212" spans="1:4" x14ac:dyDescent="0.25">
      <c r="A6212" t="str">
        <f ca="1"/>
        <v>Kulo SDGE</v>
      </c>
      <c r="B6212" s="8">
        <f ca="1"/>
        <v>46109</v>
      </c>
      <c r="C6212" s="107">
        <f ca="1"/>
        <v>0</v>
      </c>
      <c r="D6212" t="str">
        <f ca="1"/>
        <v>Acct  9 - Costco</v>
      </c>
    </row>
    <row r="6213" spans="1:4" x14ac:dyDescent="0.25">
      <c r="A6213" t="str">
        <f ca="1"/>
        <v>Groceries</v>
      </c>
      <c r="B6213" s="8">
        <f ca="1"/>
        <v>46109</v>
      </c>
      <c r="C6213" s="107">
        <f ca="1"/>
        <v>0</v>
      </c>
      <c r="D6213" t="str">
        <f ca="1"/>
        <v>Acct  9 - Costco</v>
      </c>
    </row>
    <row r="6214" spans="1:4" x14ac:dyDescent="0.25">
      <c r="A6214" t="str">
        <f ca="1"/>
        <v>Food &amp; Drinks</v>
      </c>
      <c r="B6214" s="8">
        <f ca="1"/>
        <v>46109</v>
      </c>
      <c r="C6214" s="107">
        <f ca="1"/>
        <v>0</v>
      </c>
      <c r="D6214" t="str">
        <f ca="1"/>
        <v>Acct  9 - Costco</v>
      </c>
    </row>
    <row r="6215" spans="1:4" x14ac:dyDescent="0.25">
      <c r="A6215" t="str">
        <f ca="1"/>
        <v>SDGE</v>
      </c>
      <c r="B6215" s="8">
        <f ca="1"/>
        <v>46109</v>
      </c>
      <c r="C6215" s="107">
        <f ca="1"/>
        <v>0</v>
      </c>
      <c r="D6215" t="str">
        <f ca="1"/>
        <v>Acct  9 - Costco</v>
      </c>
    </row>
    <row r="6216" spans="1:4" x14ac:dyDescent="0.25">
      <c r="A6216" t="str">
        <f ca="1"/>
        <v>Prime Ad-Free</v>
      </c>
      <c r="B6216" s="8">
        <f ca="1"/>
        <v>46109</v>
      </c>
      <c r="C6216" s="107">
        <f ca="1"/>
        <v>0</v>
      </c>
      <c r="D6216" t="str">
        <f ca="1"/>
        <v>Acct  9 - Costco</v>
      </c>
    </row>
    <row r="6217" spans="1:4" x14ac:dyDescent="0.25">
      <c r="A6217" t="str">
        <f ca="1"/>
        <v>Disability</v>
      </c>
      <c r="B6217" s="8">
        <f ca="1"/>
        <v>46113</v>
      </c>
      <c r="C6217" s="107">
        <f ca="1"/>
        <v>0</v>
      </c>
      <c r="D6217" t="str">
        <f ca="1"/>
        <v>Acct  9 - Costco</v>
      </c>
    </row>
    <row r="6218" spans="1:4" x14ac:dyDescent="0.25">
      <c r="A6218" t="str">
        <f ca="1"/>
        <v>Kulo Rent</v>
      </c>
      <c r="B6218" s="8">
        <f ca="1"/>
        <v>46113</v>
      </c>
      <c r="C6218" s="107">
        <f ca="1"/>
        <v>0</v>
      </c>
      <c r="D6218" t="str">
        <f ca="1"/>
        <v>Acct  9 - Costco</v>
      </c>
    </row>
    <row r="6219" spans="1:4" x14ac:dyDescent="0.25">
      <c r="A6219" t="str">
        <f ca="1"/>
        <v>Rent</v>
      </c>
      <c r="B6219" s="8">
        <f ca="1"/>
        <v>46113</v>
      </c>
      <c r="C6219" s="107">
        <f ca="1"/>
        <v>0</v>
      </c>
      <c r="D6219" t="str">
        <f ca="1"/>
        <v>Acct  9 - Costco</v>
      </c>
    </row>
    <row r="6220" spans="1:4" x14ac:dyDescent="0.25">
      <c r="A6220" t="str">
        <f ca="1"/>
        <v>Visa Platinum</v>
      </c>
      <c r="B6220" s="8">
        <f ca="1"/>
        <v>46115</v>
      </c>
      <c r="C6220" s="107">
        <f ca="1"/>
        <v>0</v>
      </c>
      <c r="D6220" t="str">
        <f ca="1"/>
        <v>Acct  9 - Costco</v>
      </c>
    </row>
    <row r="6221" spans="1:4" x14ac:dyDescent="0.25">
      <c r="A6221" t="str">
        <f ca="1"/>
        <v>Kulo Internet</v>
      </c>
      <c r="B6221" s="8">
        <f ca="1"/>
        <v>46117</v>
      </c>
      <c r="C6221" s="107">
        <f ca="1"/>
        <v>0</v>
      </c>
      <c r="D6221" t="str">
        <f ca="1"/>
        <v>Acct  9 - Costco</v>
      </c>
    </row>
    <row r="6222" spans="1:4" x14ac:dyDescent="0.25">
      <c r="A6222" t="str">
        <f ca="1"/>
        <v>Cese Phone</v>
      </c>
      <c r="B6222" s="8">
        <f ca="1"/>
        <v>46117</v>
      </c>
      <c r="C6222" s="107">
        <f ca="1"/>
        <v>0</v>
      </c>
      <c r="D6222" t="str">
        <f ca="1"/>
        <v>Acct  9 - Costco</v>
      </c>
    </row>
    <row r="6223" spans="1:4" x14ac:dyDescent="0.25">
      <c r="A6223" t="str">
        <f ca="1"/>
        <v>Phone</v>
      </c>
      <c r="B6223" s="8">
        <f ca="1"/>
        <v>46117</v>
      </c>
      <c r="C6223" s="107">
        <f ca="1"/>
        <v>0</v>
      </c>
      <c r="D6223" t="str">
        <f ca="1"/>
        <v>Acct  9 - Costco</v>
      </c>
    </row>
    <row r="6224" spans="1:4" x14ac:dyDescent="0.25">
      <c r="A6224" t="str">
        <f ca="1"/>
        <v>Sony</v>
      </c>
      <c r="B6224" s="8">
        <f ca="1"/>
        <v>46120</v>
      </c>
      <c r="C6224" s="107">
        <f ca="1"/>
        <v>0</v>
      </c>
      <c r="D6224" t="str">
        <f ca="1"/>
        <v>Acct  9 - Costco</v>
      </c>
    </row>
    <row r="6225" spans="1:4" x14ac:dyDescent="0.25">
      <c r="A6225" t="str">
        <f ca="1"/>
        <v>Phone Insurance</v>
      </c>
      <c r="B6225" s="8">
        <f ca="1"/>
        <v>46120</v>
      </c>
      <c r="C6225" s="107">
        <f ca="1"/>
        <v>0</v>
      </c>
      <c r="D6225" t="str">
        <f ca="1"/>
        <v>Acct  9 - Costco</v>
      </c>
    </row>
    <row r="6226" spans="1:4" x14ac:dyDescent="0.25">
      <c r="A6226" t="str">
        <f ca="1"/>
        <v>Amazon</v>
      </c>
      <c r="B6226" s="8">
        <f ca="1"/>
        <v>46121</v>
      </c>
      <c r="C6226" s="107">
        <f ca="1"/>
        <v>0</v>
      </c>
      <c r="D6226" t="str">
        <f ca="1"/>
        <v>Acct  9 - Costco</v>
      </c>
    </row>
    <row r="6227" spans="1:4" x14ac:dyDescent="0.25">
      <c r="A6227" t="str">
        <f ca="1"/>
        <v>Paycheck</v>
      </c>
      <c r="B6227" s="8">
        <f ca="1"/>
        <v>46122</v>
      </c>
      <c r="C6227" s="107">
        <f ca="1"/>
        <v>0</v>
      </c>
      <c r="D6227" t="str">
        <f ca="1"/>
        <v>Acct  9 - Costco</v>
      </c>
    </row>
    <row r="6228" spans="1:4" x14ac:dyDescent="0.25">
      <c r="A6228" t="str">
        <f ca="1"/>
        <v>Ameritas</v>
      </c>
      <c r="B6228" s="8">
        <f ca="1"/>
        <v>46122</v>
      </c>
      <c r="C6228" s="107">
        <f ca="1"/>
        <v>0</v>
      </c>
      <c r="D6228" t="str">
        <f ca="1"/>
        <v>Acct  9 - Costco</v>
      </c>
    </row>
    <row r="6229" spans="1:4" x14ac:dyDescent="0.25">
      <c r="A6229" t="str">
        <f ca="1"/>
        <v>Viso Go</v>
      </c>
      <c r="B6229" s="8">
        <f ca="1"/>
        <v>46123</v>
      </c>
      <c r="C6229" s="107">
        <f ca="1"/>
        <v>0</v>
      </c>
      <c r="D6229" t="str">
        <f ca="1"/>
        <v>Acct  9 - Costco</v>
      </c>
    </row>
    <row r="6230" spans="1:4" x14ac:dyDescent="0.25">
      <c r="A6230" t="str">
        <f ca="1"/>
        <v>Groceries</v>
      </c>
      <c r="B6230" s="8">
        <f ca="1"/>
        <v>46123</v>
      </c>
      <c r="C6230" s="107">
        <f ca="1"/>
        <v>0</v>
      </c>
      <c r="D6230" t="str">
        <f ca="1"/>
        <v>Acct  9 - Costco</v>
      </c>
    </row>
    <row r="6231" spans="1:4" x14ac:dyDescent="0.25">
      <c r="A6231" t="str">
        <f ca="1"/>
        <v>Food &amp; Drinks</v>
      </c>
      <c r="B6231" s="8">
        <f ca="1"/>
        <v>46123</v>
      </c>
      <c r="C6231" s="107">
        <f ca="1"/>
        <v>0</v>
      </c>
      <c r="D6231" t="str">
        <f ca="1"/>
        <v>Acct  9 - Costco</v>
      </c>
    </row>
    <row r="6232" spans="1:4" x14ac:dyDescent="0.25">
      <c r="A6232" t="str">
        <f ca="1"/>
        <v>Motorcycle</v>
      </c>
      <c r="B6232" s="8">
        <f ca="1"/>
        <v>46128</v>
      </c>
      <c r="C6232" s="107">
        <f ca="1"/>
        <v>0</v>
      </c>
      <c r="D6232" t="str">
        <f ca="1"/>
        <v>Acct  9 - Costco</v>
      </c>
    </row>
    <row r="6233" spans="1:4" x14ac:dyDescent="0.25">
      <c r="A6233" t="str">
        <f ca="1"/>
        <v>Netflix</v>
      </c>
      <c r="B6233" s="8">
        <f ca="1"/>
        <v>46132</v>
      </c>
      <c r="C6233" s="107">
        <f ca="1"/>
        <v>0</v>
      </c>
      <c r="D6233" t="str">
        <f ca="1"/>
        <v>Acct  9 - Costco</v>
      </c>
    </row>
    <row r="6234" spans="1:4" x14ac:dyDescent="0.25">
      <c r="A6234" t="str">
        <f ca="1"/>
        <v>Renters</v>
      </c>
      <c r="B6234" s="8">
        <f ca="1"/>
        <v>46133</v>
      </c>
      <c r="C6234" s="107">
        <f ca="1"/>
        <v>0</v>
      </c>
      <c r="D6234" t="str">
        <f ca="1"/>
        <v>Acct  9 - Costco</v>
      </c>
    </row>
    <row r="6235" spans="1:4" x14ac:dyDescent="0.25">
      <c r="A6235" t="str">
        <f ca="1"/>
        <v>Paycheck</v>
      </c>
      <c r="B6235" s="8">
        <f ca="1"/>
        <v>46136</v>
      </c>
      <c r="C6235" s="107">
        <f ca="1"/>
        <v>0</v>
      </c>
      <c r="D6235" t="str">
        <f ca="1"/>
        <v>Acct  9 - Costco</v>
      </c>
    </row>
    <row r="6236" spans="1:4" x14ac:dyDescent="0.25">
      <c r="A6236" t="str">
        <f ca="1"/>
        <v>Ameritas</v>
      </c>
      <c r="B6236" s="8">
        <f ca="1"/>
        <v>46136</v>
      </c>
      <c r="C6236" s="107">
        <f ca="1"/>
        <v>0</v>
      </c>
      <c r="D6236" t="str">
        <f ca="1"/>
        <v>Acct  9 - Costco</v>
      </c>
    </row>
    <row r="6237" spans="1:4" x14ac:dyDescent="0.25">
      <c r="A6237" t="str">
        <f ca="1"/>
        <v>Cese Transfer</v>
      </c>
      <c r="B6237" s="8">
        <f ca="1"/>
        <v>46137</v>
      </c>
      <c r="C6237" s="107">
        <f ca="1"/>
        <v>0</v>
      </c>
      <c r="D6237" t="str">
        <f ca="1"/>
        <v>Acct  9 - Costco</v>
      </c>
    </row>
    <row r="6238" spans="1:4" x14ac:dyDescent="0.25">
      <c r="A6238" t="str">
        <f ca="1"/>
        <v>Groceries</v>
      </c>
      <c r="B6238" s="8">
        <f ca="1"/>
        <v>46137</v>
      </c>
      <c r="C6238" s="107">
        <f ca="1"/>
        <v>0</v>
      </c>
      <c r="D6238" t="str">
        <f ca="1"/>
        <v>Acct  9 - Costco</v>
      </c>
    </row>
    <row r="6239" spans="1:4" x14ac:dyDescent="0.25">
      <c r="A6239" t="str">
        <f ca="1"/>
        <v>Food &amp; Drinks</v>
      </c>
      <c r="B6239" s="8">
        <f ca="1"/>
        <v>46137</v>
      </c>
      <c r="C6239" s="107">
        <f ca="1"/>
        <v>0</v>
      </c>
      <c r="D6239" t="str">
        <f ca="1"/>
        <v>Acct  9 - Costco</v>
      </c>
    </row>
    <row r="6240" spans="1:4" x14ac:dyDescent="0.25">
      <c r="A6240" t="str">
        <f ca="1"/>
        <v>Internet</v>
      </c>
      <c r="B6240" s="8">
        <f ca="1"/>
        <v>46138</v>
      </c>
      <c r="C6240" s="107">
        <f ca="1"/>
        <v>0</v>
      </c>
      <c r="D6240" t="str">
        <f ca="1"/>
        <v>Acct  9 - Costco</v>
      </c>
    </row>
    <row r="6241" spans="1:4" x14ac:dyDescent="0.25">
      <c r="A6241" t="str">
        <f ca="1"/>
        <v>Windsurf</v>
      </c>
      <c r="B6241" s="8">
        <f ca="1"/>
        <v>46138</v>
      </c>
      <c r="C6241" s="107">
        <f ca="1"/>
        <v>0</v>
      </c>
      <c r="D6241" t="str">
        <f ca="1"/>
        <v>Acct  9 - Costco</v>
      </c>
    </row>
    <row r="6242" spans="1:4" x14ac:dyDescent="0.25">
      <c r="A6242" t="str">
        <f ca="1"/>
        <v>Tidal</v>
      </c>
      <c r="B6242" s="8">
        <f ca="1"/>
        <v>46139</v>
      </c>
      <c r="C6242" s="107">
        <f ca="1"/>
        <v>0</v>
      </c>
      <c r="D6242" t="str">
        <f ca="1"/>
        <v>Acct  9 - Costco</v>
      </c>
    </row>
    <row r="6243" spans="1:4" x14ac:dyDescent="0.25">
      <c r="A6243" t="str">
        <f ca="1"/>
        <v>Costco Citi</v>
      </c>
      <c r="B6243" s="8">
        <f ca="1"/>
        <v>46140</v>
      </c>
      <c r="C6243" s="107">
        <f ca="1"/>
        <v>0</v>
      </c>
      <c r="D6243" t="str">
        <f ca="1"/>
        <v>Acct  9 - Costco</v>
      </c>
    </row>
    <row r="6244" spans="1:4" x14ac:dyDescent="0.25">
      <c r="A6244" t="str">
        <f ca="1"/>
        <v>Kulo Transfer</v>
      </c>
      <c r="B6244" s="8">
        <f ca="1"/>
        <v>46140</v>
      </c>
      <c r="C6244" s="107">
        <f ca="1"/>
        <v>0</v>
      </c>
      <c r="D6244" t="str">
        <f ca="1"/>
        <v>Acct  9 - Costco</v>
      </c>
    </row>
    <row r="6245" spans="1:4" x14ac:dyDescent="0.25">
      <c r="A6245" t="str">
        <f ca="1"/>
        <v>Kulo SDGE</v>
      </c>
      <c r="B6245" s="8">
        <f ca="1"/>
        <v>46140</v>
      </c>
      <c r="C6245" s="107">
        <f ca="1"/>
        <v>0</v>
      </c>
      <c r="D6245" t="str">
        <f ca="1"/>
        <v>Acct  9 - Costco</v>
      </c>
    </row>
    <row r="6246" spans="1:4" x14ac:dyDescent="0.25">
      <c r="A6246" t="str">
        <f ca="1"/>
        <v>SDGE</v>
      </c>
      <c r="B6246" s="8">
        <f ca="1"/>
        <v>46140</v>
      </c>
      <c r="C6246" s="107">
        <f ca="1"/>
        <v>0</v>
      </c>
      <c r="D6246" t="str">
        <f ca="1"/>
        <v>Acct  9 - Costco</v>
      </c>
    </row>
    <row r="6247" spans="1:4" x14ac:dyDescent="0.25">
      <c r="A6247" t="str">
        <f ca="1"/>
        <v>Prime Ad-Free</v>
      </c>
      <c r="B6247" s="8">
        <f ca="1"/>
        <v>46140</v>
      </c>
      <c r="C6247" s="107">
        <f ca="1"/>
        <v>0</v>
      </c>
      <c r="D6247" t="str">
        <f ca="1"/>
        <v>Acct  9 - Costco</v>
      </c>
    </row>
    <row r="6248" spans="1:4" x14ac:dyDescent="0.25">
      <c r="A6248" t="str">
        <f ca="1"/>
        <v>Disability</v>
      </c>
      <c r="B6248" s="8">
        <f ca="1"/>
        <v>46143</v>
      </c>
      <c r="C6248" s="107">
        <f ca="1"/>
        <v>0</v>
      </c>
      <c r="D6248" t="str">
        <f ca="1"/>
        <v>Acct  9 - Costco</v>
      </c>
    </row>
    <row r="6249" spans="1:4" x14ac:dyDescent="0.25">
      <c r="A6249" t="str">
        <f ca="1"/>
        <v>Kulo Rent</v>
      </c>
      <c r="B6249" s="8">
        <f ca="1"/>
        <v>46143</v>
      </c>
      <c r="C6249" s="107">
        <f ca="1"/>
        <v>0</v>
      </c>
      <c r="D6249" t="str">
        <f ca="1"/>
        <v>Acct  9 - Costco</v>
      </c>
    </row>
    <row r="6250" spans="1:4" x14ac:dyDescent="0.25">
      <c r="A6250" t="str">
        <f ca="1"/>
        <v>Rent</v>
      </c>
      <c r="B6250" s="8">
        <f ca="1"/>
        <v>46143</v>
      </c>
      <c r="C6250" s="107">
        <f ca="1"/>
        <v>0</v>
      </c>
      <c r="D6250" t="str">
        <f ca="1"/>
        <v>Acct  9 - Costco</v>
      </c>
    </row>
    <row r="6251" spans="1:4" x14ac:dyDescent="0.25">
      <c r="A6251" t="str">
        <f ca="1"/>
        <v>Visa Platinum</v>
      </c>
      <c r="B6251" s="8">
        <f ca="1"/>
        <v>46145</v>
      </c>
      <c r="C6251" s="107">
        <f ca="1"/>
        <v>0</v>
      </c>
      <c r="D6251" t="str">
        <f ca="1"/>
        <v>Acct  9 - Costco</v>
      </c>
    </row>
    <row r="6252" spans="1:4" x14ac:dyDescent="0.25">
      <c r="A6252" t="str">
        <f ca="1"/>
        <v>Kulo Internet</v>
      </c>
      <c r="B6252" s="8">
        <f ca="1"/>
        <v>46147</v>
      </c>
      <c r="C6252" s="107">
        <f ca="1"/>
        <v>0</v>
      </c>
      <c r="D6252" t="str">
        <f ca="1"/>
        <v>Acct  9 - Costco</v>
      </c>
    </row>
    <row r="6253" spans="1:4" x14ac:dyDescent="0.25">
      <c r="A6253" t="str">
        <f ca="1"/>
        <v>Cese Phone</v>
      </c>
      <c r="B6253" s="8">
        <f ca="1"/>
        <v>46147</v>
      </c>
      <c r="C6253" s="107">
        <f ca="1"/>
        <v>0</v>
      </c>
      <c r="D6253" t="str">
        <f ca="1"/>
        <v>Acct  9 - Costco</v>
      </c>
    </row>
    <row r="6254" spans="1:4" x14ac:dyDescent="0.25">
      <c r="A6254" t="str">
        <f ca="1"/>
        <v>Phone</v>
      </c>
      <c r="B6254" s="8">
        <f ca="1"/>
        <v>46147</v>
      </c>
      <c r="C6254" s="107">
        <f ca="1"/>
        <v>0</v>
      </c>
      <c r="D6254" t="str">
        <f ca="1"/>
        <v>Acct  9 - Costco</v>
      </c>
    </row>
    <row r="6255" spans="1:4" x14ac:dyDescent="0.25">
      <c r="A6255" t="str">
        <f ca="1"/>
        <v>Paycheck</v>
      </c>
      <c r="B6255" s="8">
        <f ca="1"/>
        <v>46150</v>
      </c>
      <c r="C6255" s="107">
        <f ca="1"/>
        <v>0</v>
      </c>
      <c r="D6255" t="str">
        <f ca="1"/>
        <v>Acct  9 - Costco</v>
      </c>
    </row>
    <row r="6256" spans="1:4" x14ac:dyDescent="0.25">
      <c r="A6256" t="str">
        <f ca="1"/>
        <v>Ameritas</v>
      </c>
      <c r="B6256" s="8">
        <f ca="1"/>
        <v>46150</v>
      </c>
      <c r="C6256" s="107">
        <f ca="1"/>
        <v>0</v>
      </c>
      <c r="D6256" t="str">
        <f ca="1"/>
        <v>Acct  9 - Costco</v>
      </c>
    </row>
    <row r="6257" spans="1:4" x14ac:dyDescent="0.25">
      <c r="A6257" t="str">
        <f ca="1"/>
        <v>Sony</v>
      </c>
      <c r="B6257" s="8">
        <f ca="1"/>
        <v>46150</v>
      </c>
      <c r="C6257" s="107">
        <f ca="1"/>
        <v>0</v>
      </c>
      <c r="D6257" t="str">
        <f ca="1"/>
        <v>Acct  9 - Costco</v>
      </c>
    </row>
    <row r="6258" spans="1:4" x14ac:dyDescent="0.25">
      <c r="A6258" t="str">
        <f ca="1"/>
        <v>Phone Insurance</v>
      </c>
      <c r="B6258" s="8">
        <f ca="1"/>
        <v>46150</v>
      </c>
      <c r="C6258" s="107">
        <f ca="1"/>
        <v>0</v>
      </c>
      <c r="D6258" t="str">
        <f ca="1"/>
        <v>Acct  9 - Costco</v>
      </c>
    </row>
    <row r="6259" spans="1:4" x14ac:dyDescent="0.25">
      <c r="A6259" t="str">
        <f ca="1"/>
        <v>Groceries</v>
      </c>
      <c r="B6259" s="8">
        <f ca="1"/>
        <v>46151</v>
      </c>
      <c r="C6259" s="107">
        <f ca="1"/>
        <v>0</v>
      </c>
      <c r="D6259" t="str">
        <f ca="1"/>
        <v>Acct  9 - Costco</v>
      </c>
    </row>
    <row r="6260" spans="1:4" x14ac:dyDescent="0.25">
      <c r="A6260" t="str">
        <f ca="1"/>
        <v>Food &amp; Drinks</v>
      </c>
      <c r="B6260" s="8">
        <f ca="1"/>
        <v>46151</v>
      </c>
      <c r="C6260" s="107">
        <f ca="1"/>
        <v>0</v>
      </c>
      <c r="D6260" t="str">
        <f ca="1"/>
        <v>Acct  9 - Costco</v>
      </c>
    </row>
    <row r="6261" spans="1:4" x14ac:dyDescent="0.25">
      <c r="A6261" t="str">
        <f ca="1"/>
        <v>Amazon</v>
      </c>
      <c r="B6261" s="8">
        <f ca="1"/>
        <v>46151</v>
      </c>
      <c r="C6261" s="107">
        <f ca="1"/>
        <v>0</v>
      </c>
      <c r="D6261" t="str">
        <f ca="1"/>
        <v>Acct  9 - Costco</v>
      </c>
    </row>
    <row r="6262" spans="1:4" x14ac:dyDescent="0.25">
      <c r="A6262" t="str">
        <f ca="1"/>
        <v>Viso Go</v>
      </c>
      <c r="B6262" s="8">
        <f ca="1"/>
        <v>46153</v>
      </c>
      <c r="C6262" s="107">
        <f ca="1"/>
        <v>0</v>
      </c>
      <c r="D6262" t="str">
        <f ca="1"/>
        <v>Acct  9 - Costco</v>
      </c>
    </row>
    <row r="6263" spans="1:4" x14ac:dyDescent="0.25">
      <c r="A6263" t="str">
        <f ca="1"/>
        <v>Motorcycle</v>
      </c>
      <c r="B6263" s="8">
        <f ca="1"/>
        <v>46158</v>
      </c>
      <c r="C6263" s="107">
        <f ca="1"/>
        <v>0</v>
      </c>
      <c r="D6263" t="str">
        <f ca="1"/>
        <v>Acct  9 - Costco</v>
      </c>
    </row>
    <row r="6264" spans="1:4" x14ac:dyDescent="0.25">
      <c r="A6264" t="str">
        <f ca="1"/>
        <v>Netflix</v>
      </c>
      <c r="B6264" s="8">
        <f ca="1"/>
        <v>46162</v>
      </c>
      <c r="C6264" s="107">
        <f ca="1"/>
        <v>0</v>
      </c>
      <c r="D6264" t="str">
        <f ca="1"/>
        <v>Acct  9 - Costco</v>
      </c>
    </row>
    <row r="6265" spans="1:4" x14ac:dyDescent="0.25">
      <c r="A6265" t="str">
        <f ca="1"/>
        <v>Renters</v>
      </c>
      <c r="B6265" s="8">
        <f ca="1"/>
        <v>46163</v>
      </c>
      <c r="C6265" s="107">
        <f ca="1"/>
        <v>0</v>
      </c>
      <c r="D6265" t="str">
        <f ca="1"/>
        <v>Acct  9 - Costco</v>
      </c>
    </row>
    <row r="6266" spans="1:4" x14ac:dyDescent="0.25">
      <c r="A6266" t="str">
        <f ca="1"/>
        <v>Paycheck</v>
      </c>
      <c r="B6266" s="8">
        <f ca="1"/>
        <v>46164</v>
      </c>
      <c r="C6266" s="107">
        <f ca="1"/>
        <v>0</v>
      </c>
      <c r="D6266" t="str">
        <f ca="1"/>
        <v>Acct  9 - Costco</v>
      </c>
    </row>
    <row r="6267" spans="1:4" x14ac:dyDescent="0.25">
      <c r="A6267" t="str">
        <f ca="1"/>
        <v>Ameritas</v>
      </c>
      <c r="B6267" s="8">
        <f ca="1"/>
        <v>46164</v>
      </c>
      <c r="C6267" s="107">
        <f ca="1"/>
        <v>0</v>
      </c>
      <c r="D6267" t="str">
        <f ca="1"/>
        <v>Acct  9 - Costco</v>
      </c>
    </row>
    <row r="6268" spans="1:4" x14ac:dyDescent="0.25">
      <c r="A6268" t="str">
        <f ca="1"/>
        <v>Groceries</v>
      </c>
      <c r="B6268" s="8">
        <f ca="1"/>
        <v>46165</v>
      </c>
      <c r="C6268" s="107">
        <f ca="1"/>
        <v>0</v>
      </c>
      <c r="D6268" t="str">
        <f ca="1"/>
        <v>Acct  9 - Costco</v>
      </c>
    </row>
    <row r="6269" spans="1:4" x14ac:dyDescent="0.25">
      <c r="A6269" t="str">
        <f ca="1"/>
        <v>Food &amp; Drinks</v>
      </c>
      <c r="B6269" s="8">
        <f ca="1"/>
        <v>46165</v>
      </c>
      <c r="C6269" s="107">
        <f ca="1"/>
        <v>0</v>
      </c>
      <c r="D6269" t="str">
        <f ca="1"/>
        <v>Acct  9 - Costco</v>
      </c>
    </row>
    <row r="6270" spans="1:4" x14ac:dyDescent="0.25">
      <c r="A6270" t="str">
        <f ca="1"/>
        <v>Cese Transfer</v>
      </c>
      <c r="B6270" s="8">
        <f ca="1"/>
        <v>46167</v>
      </c>
      <c r="C6270" s="107">
        <f ca="1"/>
        <v>0</v>
      </c>
      <c r="D6270" t="str">
        <f ca="1"/>
        <v>Acct  9 - Costco</v>
      </c>
    </row>
    <row r="6271" spans="1:4" x14ac:dyDescent="0.25">
      <c r="A6271" t="str">
        <f ca="1"/>
        <v>Internet</v>
      </c>
      <c r="B6271" s="8">
        <f ca="1"/>
        <v>46168</v>
      </c>
      <c r="C6271" s="107">
        <f ca="1"/>
        <v>0</v>
      </c>
      <c r="D6271" t="str">
        <f ca="1"/>
        <v>Acct  9 - Costco</v>
      </c>
    </row>
    <row r="6272" spans="1:4" x14ac:dyDescent="0.25">
      <c r="A6272" t="str">
        <f ca="1"/>
        <v>Windsurf</v>
      </c>
      <c r="B6272" s="8">
        <f ca="1"/>
        <v>46168</v>
      </c>
      <c r="C6272" s="107">
        <f ca="1"/>
        <v>0</v>
      </c>
      <c r="D6272" t="str">
        <f ca="1"/>
        <v>Acct  9 - Costco</v>
      </c>
    </row>
    <row r="6273" spans="1:4" x14ac:dyDescent="0.25">
      <c r="A6273" t="str">
        <f ca="1"/>
        <v>Tidal</v>
      </c>
      <c r="B6273" s="8">
        <f ca="1"/>
        <v>46169</v>
      </c>
      <c r="C6273" s="107">
        <f ca="1"/>
        <v>0</v>
      </c>
      <c r="D6273" t="str">
        <f ca="1"/>
        <v>Acct  9 - Costco</v>
      </c>
    </row>
    <row r="6274" spans="1:4" x14ac:dyDescent="0.25">
      <c r="A6274" t="str">
        <f ca="1"/>
        <v>Costco Citi</v>
      </c>
      <c r="B6274" s="8">
        <f ca="1"/>
        <v>46170</v>
      </c>
      <c r="C6274" s="107">
        <f ca="1"/>
        <v>0</v>
      </c>
      <c r="D6274" t="str">
        <f ca="1"/>
        <v>Acct  9 - Costco</v>
      </c>
    </row>
    <row r="6275" spans="1:4" x14ac:dyDescent="0.25">
      <c r="A6275" t="str">
        <f ca="1"/>
        <v>Kulo Transfer</v>
      </c>
      <c r="B6275" s="8">
        <f ca="1"/>
        <v>46170</v>
      </c>
      <c r="C6275" s="107">
        <f ca="1"/>
        <v>0</v>
      </c>
      <c r="D6275" t="str">
        <f ca="1"/>
        <v>Acct  9 - Costco</v>
      </c>
    </row>
    <row r="6276" spans="1:4" x14ac:dyDescent="0.25">
      <c r="A6276" t="str">
        <f ca="1"/>
        <v>Kulo SDGE</v>
      </c>
      <c r="B6276" s="8">
        <f ca="1"/>
        <v>46170</v>
      </c>
      <c r="C6276" s="107">
        <f ca="1"/>
        <v>0</v>
      </c>
      <c r="D6276" t="str">
        <f ca="1"/>
        <v>Acct  9 - Costco</v>
      </c>
    </row>
    <row r="6277" spans="1:4" x14ac:dyDescent="0.25">
      <c r="A6277" t="str">
        <f ca="1"/>
        <v>SDGE</v>
      </c>
      <c r="B6277" s="8">
        <f ca="1"/>
        <v>46170</v>
      </c>
      <c r="C6277" s="107">
        <f ca="1"/>
        <v>0</v>
      </c>
      <c r="D6277" t="str">
        <f ca="1"/>
        <v>Acct  9 - Costco</v>
      </c>
    </row>
    <row r="6278" spans="1:4" x14ac:dyDescent="0.25">
      <c r="A6278" t="str">
        <f ca="1"/>
        <v>Prime Ad-Free</v>
      </c>
      <c r="B6278" s="8">
        <f ca="1"/>
        <v>46170</v>
      </c>
      <c r="C6278" s="107">
        <f ca="1"/>
        <v>0</v>
      </c>
      <c r="D6278" t="str">
        <f ca="1"/>
        <v>Acct  9 - Costco</v>
      </c>
    </row>
    <row r="6279" spans="1:4" x14ac:dyDescent="0.25">
      <c r="A6279" t="str">
        <f ca="1"/>
        <v>Disability</v>
      </c>
      <c r="B6279" s="8">
        <f ca="1"/>
        <v>46174</v>
      </c>
      <c r="C6279" s="107">
        <f ca="1"/>
        <v>0</v>
      </c>
      <c r="D6279" t="str">
        <f ca="1"/>
        <v>Acct  9 - Costco</v>
      </c>
    </row>
    <row r="6280" spans="1:4" x14ac:dyDescent="0.25">
      <c r="A6280" t="str">
        <f ca="1"/>
        <v>Kulo Rent</v>
      </c>
      <c r="B6280" s="8">
        <f ca="1"/>
        <v>46174</v>
      </c>
      <c r="C6280" s="107">
        <f ca="1"/>
        <v>0</v>
      </c>
      <c r="D6280" t="str">
        <f ca="1"/>
        <v>Acct  9 - Costco</v>
      </c>
    </row>
    <row r="6281" spans="1:4" x14ac:dyDescent="0.25">
      <c r="A6281" t="str">
        <f ca="1"/>
        <v>Rent</v>
      </c>
      <c r="B6281" s="8">
        <f ca="1"/>
        <v>46174</v>
      </c>
      <c r="C6281" s="107">
        <f ca="1"/>
        <v>0</v>
      </c>
      <c r="D6281" t="str">
        <f ca="1"/>
        <v>Acct  9 - Costco</v>
      </c>
    </row>
    <row r="6282" spans="1:4" x14ac:dyDescent="0.25">
      <c r="A6282" t="str">
        <f ca="1"/>
        <v>Visa Platinum</v>
      </c>
      <c r="B6282" s="8">
        <f ca="1"/>
        <v>46176</v>
      </c>
      <c r="C6282" s="107">
        <f ca="1"/>
        <v>0</v>
      </c>
      <c r="D6282" t="str">
        <f ca="1"/>
        <v>Acct  9 - Costco</v>
      </c>
    </row>
    <row r="6283" spans="1:4" x14ac:dyDescent="0.25">
      <c r="A6283" t="str">
        <f ca="1"/>
        <v>Paycheck</v>
      </c>
      <c r="B6283" s="8">
        <f ca="1"/>
        <v>46178</v>
      </c>
      <c r="C6283" s="107">
        <f ca="1"/>
        <v>0</v>
      </c>
      <c r="D6283" t="str">
        <f ca="1"/>
        <v>Acct  9 - Costco</v>
      </c>
    </row>
    <row r="6284" spans="1:4" x14ac:dyDescent="0.25">
      <c r="A6284" t="str">
        <f ca="1"/>
        <v>Ameritas</v>
      </c>
      <c r="B6284" s="8">
        <f ca="1"/>
        <v>46178</v>
      </c>
      <c r="C6284" s="107">
        <f ca="1"/>
        <v>0</v>
      </c>
      <c r="D6284" t="str">
        <f ca="1"/>
        <v>Acct  9 - Costco</v>
      </c>
    </row>
    <row r="6285" spans="1:4" x14ac:dyDescent="0.25">
      <c r="A6285" t="str">
        <f ca="1"/>
        <v>Kulo Internet</v>
      </c>
      <c r="B6285" s="8">
        <f ca="1"/>
        <v>46178</v>
      </c>
      <c r="C6285" s="107">
        <f ca="1"/>
        <v>0</v>
      </c>
      <c r="D6285" t="str">
        <f ca="1"/>
        <v>Acct  9 - Costco</v>
      </c>
    </row>
    <row r="6286" spans="1:4" x14ac:dyDescent="0.25">
      <c r="A6286" t="str">
        <f ca="1"/>
        <v>Cese Phone</v>
      </c>
      <c r="B6286" s="8">
        <f ca="1"/>
        <v>46178</v>
      </c>
      <c r="C6286" s="107">
        <f ca="1"/>
        <v>0</v>
      </c>
      <c r="D6286" t="str">
        <f ca="1"/>
        <v>Acct  9 - Costco</v>
      </c>
    </row>
    <row r="6287" spans="1:4" x14ac:dyDescent="0.25">
      <c r="A6287" t="str">
        <f ca="1"/>
        <v>Phone</v>
      </c>
      <c r="B6287" s="8">
        <f ca="1"/>
        <v>46178</v>
      </c>
      <c r="C6287" s="107">
        <f ca="1"/>
        <v>0</v>
      </c>
      <c r="D6287" t="str">
        <f ca="1"/>
        <v>Acct  9 - Costco</v>
      </c>
    </row>
    <row r="6288" spans="1:4" x14ac:dyDescent="0.25">
      <c r="A6288" t="str">
        <f ca="1"/>
        <v>Groceries</v>
      </c>
      <c r="B6288" s="8">
        <f ca="1"/>
        <v>46179</v>
      </c>
      <c r="C6288" s="107">
        <f ca="1"/>
        <v>0</v>
      </c>
      <c r="D6288" t="str">
        <f ca="1"/>
        <v>Acct  9 - Costco</v>
      </c>
    </row>
    <row r="6289" spans="1:4" x14ac:dyDescent="0.25">
      <c r="A6289" t="str">
        <f ca="1"/>
        <v>Food &amp; Drinks</v>
      </c>
      <c r="B6289" s="8">
        <f ca="1"/>
        <v>46179</v>
      </c>
      <c r="C6289" s="107">
        <f ca="1"/>
        <v>0</v>
      </c>
      <c r="D6289" t="str">
        <f ca="1"/>
        <v>Acct  9 - Costco</v>
      </c>
    </row>
    <row r="6290" spans="1:4" x14ac:dyDescent="0.25">
      <c r="A6290" t="str">
        <f ca="1"/>
        <v>Sony</v>
      </c>
      <c r="B6290" s="8">
        <f ca="1"/>
        <v>46181</v>
      </c>
      <c r="C6290" s="107">
        <f ca="1"/>
        <v>0</v>
      </c>
      <c r="D6290" t="str">
        <f ca="1"/>
        <v>Acct  9 - Costco</v>
      </c>
    </row>
    <row r="6291" spans="1:4" x14ac:dyDescent="0.25">
      <c r="A6291" t="str">
        <f ca="1"/>
        <v>Phone Insurance</v>
      </c>
      <c r="B6291" s="8">
        <f ca="1"/>
        <v>46181</v>
      </c>
      <c r="C6291" s="107">
        <f ca="1"/>
        <v>0</v>
      </c>
      <c r="D6291" t="str">
        <f ca="1"/>
        <v>Acct  9 - Costco</v>
      </c>
    </row>
    <row r="6292" spans="1:4" x14ac:dyDescent="0.25">
      <c r="A6292" t="str">
        <f ca="1"/>
        <v>Amazon</v>
      </c>
      <c r="B6292" s="8">
        <f ca="1"/>
        <v>46182</v>
      </c>
      <c r="C6292" s="107">
        <f ca="1"/>
        <v>0</v>
      </c>
      <c r="D6292" t="str">
        <f ca="1"/>
        <v>Acct  9 - Costco</v>
      </c>
    </row>
    <row r="6293" spans="1:4" x14ac:dyDescent="0.25">
      <c r="A6293" t="str">
        <f ca="1"/>
        <v>Viso Go</v>
      </c>
      <c r="B6293" s="8">
        <f ca="1"/>
        <v>46184</v>
      </c>
      <c r="C6293" s="107">
        <f ca="1"/>
        <v>0</v>
      </c>
      <c r="D6293" t="str">
        <f ca="1"/>
        <v>Acct  9 - Costco</v>
      </c>
    </row>
    <row r="6294" spans="1:4" x14ac:dyDescent="0.25">
      <c r="A6294" t="str">
        <f ca="1"/>
        <v>Motorcycle</v>
      </c>
      <c r="B6294" s="8">
        <f ca="1"/>
        <v>46189</v>
      </c>
      <c r="C6294" s="107">
        <f ca="1"/>
        <v>0</v>
      </c>
      <c r="D6294" t="str">
        <f ca="1"/>
        <v>Acct  9 - Costco</v>
      </c>
    </row>
    <row r="6295" spans="1:4" x14ac:dyDescent="0.25">
      <c r="A6295" t="str">
        <f ca="1"/>
        <v>Paycheck</v>
      </c>
      <c r="B6295" s="8">
        <f ca="1"/>
        <v>46192</v>
      </c>
      <c r="C6295" s="107">
        <f ca="1"/>
        <v>0</v>
      </c>
      <c r="D6295" t="str">
        <f ca="1"/>
        <v>Acct  9 - Costco</v>
      </c>
    </row>
    <row r="6296" spans="1:4" x14ac:dyDescent="0.25">
      <c r="A6296" t="str">
        <f ca="1"/>
        <v>Ameritas</v>
      </c>
      <c r="B6296" s="8">
        <f ca="1"/>
        <v>46192</v>
      </c>
      <c r="C6296" s="107">
        <f ca="1"/>
        <v>0</v>
      </c>
      <c r="D6296" t="str">
        <f ca="1"/>
        <v>Acct  9 - Costco</v>
      </c>
    </row>
    <row r="6297" spans="1:4" x14ac:dyDescent="0.25">
      <c r="A6297" t="str">
        <f ca="1"/>
        <v>Groceries</v>
      </c>
      <c r="B6297" s="8">
        <f ca="1"/>
        <v>46193</v>
      </c>
      <c r="C6297" s="107">
        <f ca="1"/>
        <v>0</v>
      </c>
      <c r="D6297" t="str">
        <f ca="1"/>
        <v>Acct  9 - Costco</v>
      </c>
    </row>
    <row r="6298" spans="1:4" x14ac:dyDescent="0.25">
      <c r="A6298" t="str">
        <f ca="1"/>
        <v>Food &amp; Drinks</v>
      </c>
      <c r="B6298" s="8">
        <f ca="1"/>
        <v>46193</v>
      </c>
      <c r="C6298" s="107">
        <f ca="1"/>
        <v>0</v>
      </c>
      <c r="D6298" t="str">
        <f ca="1"/>
        <v>Acct  9 - Costco</v>
      </c>
    </row>
    <row r="6299" spans="1:4" x14ac:dyDescent="0.25">
      <c r="A6299" t="str">
        <f ca="1"/>
        <v>Netflix</v>
      </c>
      <c r="B6299" s="8">
        <f ca="1"/>
        <v>46193</v>
      </c>
      <c r="C6299" s="107">
        <f ca="1"/>
        <v>0</v>
      </c>
      <c r="D6299" t="str">
        <f ca="1"/>
        <v>Acct  9 - Costco</v>
      </c>
    </row>
    <row r="6300" spans="1:4" x14ac:dyDescent="0.25">
      <c r="A6300" t="str">
        <f ca="1"/>
        <v>Renters</v>
      </c>
      <c r="B6300" s="8">
        <f ca="1"/>
        <v>46194</v>
      </c>
      <c r="C6300" s="107">
        <f ca="1"/>
        <v>0</v>
      </c>
      <c r="D6300" t="str">
        <f ca="1"/>
        <v>Acct  9 - Costco</v>
      </c>
    </row>
    <row r="6301" spans="1:4" x14ac:dyDescent="0.25">
      <c r="A6301" t="str">
        <f ca="1"/>
        <v>Sniffies</v>
      </c>
      <c r="B6301" s="8">
        <f ca="1"/>
        <v>46194</v>
      </c>
      <c r="C6301" s="107">
        <f ca="1"/>
        <v>0</v>
      </c>
      <c r="D6301" t="str">
        <f ca="1"/>
        <v>Acct  9 - Costco</v>
      </c>
    </row>
    <row r="6302" spans="1:4" x14ac:dyDescent="0.25">
      <c r="A6302" t="str">
        <f ca="1"/>
        <v>Cese Transfer</v>
      </c>
      <c r="B6302" s="8">
        <f ca="1"/>
        <v>46198</v>
      </c>
      <c r="C6302" s="107">
        <f ca="1"/>
        <v>0</v>
      </c>
      <c r="D6302" t="str">
        <f ca="1"/>
        <v>Acct  9 - Costco</v>
      </c>
    </row>
    <row r="6303" spans="1:4" x14ac:dyDescent="0.25">
      <c r="A6303" t="str">
        <f ca="1"/>
        <v>Internet</v>
      </c>
      <c r="B6303" s="8">
        <f ca="1"/>
        <v>46199</v>
      </c>
      <c r="C6303" s="107">
        <f ca="1"/>
        <v>0</v>
      </c>
      <c r="D6303" t="str">
        <f ca="1"/>
        <v>Acct  9 - Costco</v>
      </c>
    </row>
    <row r="6304" spans="1:4" x14ac:dyDescent="0.25">
      <c r="A6304" t="str">
        <f ca="1"/>
        <v>Windsurf</v>
      </c>
      <c r="B6304" s="8">
        <f ca="1"/>
        <v>46199</v>
      </c>
      <c r="C6304" s="107">
        <f ca="1"/>
        <v>0</v>
      </c>
      <c r="D6304" t="str">
        <f ca="1"/>
        <v>Acct  9 - Costco</v>
      </c>
    </row>
    <row r="6305" spans="1:4" x14ac:dyDescent="0.25">
      <c r="A6305" t="str">
        <f ca="1"/>
        <v>Tidal</v>
      </c>
      <c r="B6305" s="8">
        <f ca="1"/>
        <v>46200</v>
      </c>
      <c r="C6305" s="107">
        <f ca="1"/>
        <v>0</v>
      </c>
      <c r="D6305" t="str">
        <f ca="1"/>
        <v>Acct  9 - Costco</v>
      </c>
    </row>
    <row r="6306" spans="1:4" x14ac:dyDescent="0.25">
      <c r="A6306" t="str">
        <f ca="1"/>
        <v>Costco Citi</v>
      </c>
      <c r="B6306" s="8">
        <f ca="1"/>
        <v>46201</v>
      </c>
      <c r="C6306" s="107">
        <f ca="1"/>
        <v>0</v>
      </c>
      <c r="D6306" t="str">
        <f ca="1"/>
        <v>Acct  9 - Costco</v>
      </c>
    </row>
    <row r="6307" spans="1:4" x14ac:dyDescent="0.25">
      <c r="A6307" t="str">
        <f ca="1"/>
        <v>Kulo Transfer</v>
      </c>
      <c r="B6307" s="8">
        <f ca="1"/>
        <v>46201</v>
      </c>
      <c r="C6307" s="107">
        <f ca="1"/>
        <v>0</v>
      </c>
      <c r="D6307" t="str">
        <f ca="1"/>
        <v>Acct  9 - Costco</v>
      </c>
    </row>
    <row r="6308" spans="1:4" x14ac:dyDescent="0.25">
      <c r="A6308" t="str">
        <f ca="1"/>
        <v>Kulo SDGE</v>
      </c>
      <c r="B6308" s="8">
        <f ca="1"/>
        <v>46201</v>
      </c>
      <c r="C6308" s="107">
        <f ca="1"/>
        <v>0</v>
      </c>
      <c r="D6308" t="str">
        <f ca="1"/>
        <v>Acct  9 - Costco</v>
      </c>
    </row>
    <row r="6309" spans="1:4" x14ac:dyDescent="0.25">
      <c r="A6309" t="str">
        <f ca="1"/>
        <v>SDGE</v>
      </c>
      <c r="B6309" s="8">
        <f ca="1"/>
        <v>46201</v>
      </c>
      <c r="C6309" s="107">
        <f ca="1"/>
        <v>0</v>
      </c>
      <c r="D6309" t="str">
        <f ca="1"/>
        <v>Acct  9 - Costco</v>
      </c>
    </row>
    <row r="6310" spans="1:4" x14ac:dyDescent="0.25">
      <c r="A6310" t="str">
        <f ca="1"/>
        <v>Prime Ad-Free</v>
      </c>
      <c r="B6310" s="8">
        <f ca="1"/>
        <v>46201</v>
      </c>
      <c r="C6310" s="107">
        <f ca="1"/>
        <v>0</v>
      </c>
      <c r="D6310" t="str">
        <f ca="1"/>
        <v>Acct  9 - Costco</v>
      </c>
    </row>
    <row r="6311" spans="1:4" x14ac:dyDescent="0.25">
      <c r="A6311" t="str">
        <f ca="1"/>
        <v>Disability</v>
      </c>
      <c r="B6311" s="8">
        <f ca="1"/>
        <v>46204</v>
      </c>
      <c r="C6311" s="107">
        <f ca="1"/>
        <v>0</v>
      </c>
      <c r="D6311" t="str">
        <f ca="1"/>
        <v>Acct  9 - Costco</v>
      </c>
    </row>
    <row r="6312" spans="1:4" x14ac:dyDescent="0.25">
      <c r="A6312" t="str">
        <f ca="1"/>
        <v>Kulo Rent</v>
      </c>
      <c r="B6312" s="8">
        <f ca="1"/>
        <v>46204</v>
      </c>
      <c r="C6312" s="107">
        <f ca="1"/>
        <v>0</v>
      </c>
      <c r="D6312" t="str">
        <f ca="1"/>
        <v>Acct  9 - Costco</v>
      </c>
    </row>
    <row r="6313" spans="1:4" x14ac:dyDescent="0.25">
      <c r="A6313" t="str">
        <f ca="1"/>
        <v>Rent</v>
      </c>
      <c r="B6313" s="8">
        <f ca="1"/>
        <v>46204</v>
      </c>
      <c r="C6313" s="107">
        <f ca="1"/>
        <v>0</v>
      </c>
      <c r="D6313" t="str">
        <f ca="1"/>
        <v>Acct  9 - Costco</v>
      </c>
    </row>
    <row r="6314" spans="1:4" x14ac:dyDescent="0.25">
      <c r="A6314" t="str">
        <f ca="1"/>
        <v>Paycheck</v>
      </c>
      <c r="B6314" s="8">
        <f ca="1"/>
        <v>46206</v>
      </c>
      <c r="C6314" s="107">
        <f ca="1"/>
        <v>0</v>
      </c>
      <c r="D6314" t="str">
        <f ca="1"/>
        <v>Acct  9 - Costco</v>
      </c>
    </row>
    <row r="6315" spans="1:4" x14ac:dyDescent="0.25">
      <c r="A6315" t="str">
        <f ca="1"/>
        <v>Ameritas</v>
      </c>
      <c r="B6315" s="8">
        <f ca="1"/>
        <v>46206</v>
      </c>
      <c r="C6315" s="107">
        <f ca="1"/>
        <v>0</v>
      </c>
      <c r="D6315" t="str">
        <f ca="1"/>
        <v>Acct  9 - Costco</v>
      </c>
    </row>
    <row r="6316" spans="1:4" x14ac:dyDescent="0.25">
      <c r="A6316" t="str">
        <f ca="1"/>
        <v>Visa Platinum</v>
      </c>
      <c r="B6316" s="8">
        <f ca="1"/>
        <v>46206</v>
      </c>
      <c r="C6316" s="107">
        <f ca="1"/>
        <v>0</v>
      </c>
      <c r="D6316" t="str">
        <f ca="1"/>
        <v>Acct  9 - Costco</v>
      </c>
    </row>
    <row r="6317" spans="1:4" x14ac:dyDescent="0.25">
      <c r="A6317" t="str">
        <f ca="1"/>
        <v>Groceries</v>
      </c>
      <c r="B6317" s="8">
        <f ca="1"/>
        <v>46207</v>
      </c>
      <c r="C6317" s="107">
        <f ca="1"/>
        <v>0</v>
      </c>
      <c r="D6317" t="str">
        <f ca="1"/>
        <v>Acct  9 - Costco</v>
      </c>
    </row>
    <row r="6318" spans="1:4" x14ac:dyDescent="0.25">
      <c r="A6318" t="str">
        <f ca="1"/>
        <v>Food &amp; Drinks</v>
      </c>
      <c r="B6318" s="8">
        <f ca="1"/>
        <v>46207</v>
      </c>
      <c r="C6318" s="107">
        <f ca="1"/>
        <v>0</v>
      </c>
      <c r="D6318" t="str">
        <f ca="1"/>
        <v>Acct  9 - Costco</v>
      </c>
    </row>
    <row r="6319" spans="1:4" x14ac:dyDescent="0.25">
      <c r="A6319" t="str">
        <f ca="1"/>
        <v>Kulo Internet</v>
      </c>
      <c r="B6319" s="8">
        <f ca="1"/>
        <v>46208</v>
      </c>
      <c r="C6319" s="107">
        <f ca="1"/>
        <v>0</v>
      </c>
      <c r="D6319" t="str">
        <f ca="1"/>
        <v>Acct  9 - Costco</v>
      </c>
    </row>
    <row r="6320" spans="1:4" x14ac:dyDescent="0.25">
      <c r="A6320" t="str">
        <f ca="1"/>
        <v>Cese Phone</v>
      </c>
      <c r="B6320" s="8">
        <f ca="1"/>
        <v>46208</v>
      </c>
      <c r="C6320" s="107">
        <f ca="1"/>
        <v>0</v>
      </c>
      <c r="D6320" t="str">
        <f ca="1"/>
        <v>Acct  9 - Costco</v>
      </c>
    </row>
    <row r="6321" spans="1:4" x14ac:dyDescent="0.25">
      <c r="A6321" t="str">
        <f ca="1"/>
        <v>Phone</v>
      </c>
      <c r="B6321" s="8">
        <f ca="1"/>
        <v>46208</v>
      </c>
      <c r="C6321" s="107">
        <f ca="1"/>
        <v>0</v>
      </c>
      <c r="D6321" t="str">
        <f ca="1"/>
        <v>Acct  9 - Costco</v>
      </c>
    </row>
    <row r="6322" spans="1:4" x14ac:dyDescent="0.25">
      <c r="A6322" t="str">
        <f ca="1"/>
        <v>Sony</v>
      </c>
      <c r="B6322" s="8">
        <f ca="1"/>
        <v>46211</v>
      </c>
      <c r="C6322" s="107">
        <f ca="1"/>
        <v>0</v>
      </c>
      <c r="D6322" t="str">
        <f ca="1"/>
        <v>Acct  9 - Costco</v>
      </c>
    </row>
    <row r="6323" spans="1:4" x14ac:dyDescent="0.25">
      <c r="A6323" t="str">
        <f ca="1"/>
        <v>Phone Insurance</v>
      </c>
      <c r="B6323" s="8">
        <f ca="1"/>
        <v>46211</v>
      </c>
      <c r="C6323" s="107">
        <f ca="1"/>
        <v>0</v>
      </c>
      <c r="D6323" t="str">
        <f ca="1"/>
        <v>Acct  9 - Costco</v>
      </c>
    </row>
    <row r="6324" spans="1:4" x14ac:dyDescent="0.25">
      <c r="A6324" t="str">
        <f ca="1"/>
        <v>Amazon</v>
      </c>
      <c r="B6324" s="8">
        <f ca="1"/>
        <v>46212</v>
      </c>
      <c r="C6324" s="107">
        <f ca="1"/>
        <v>0</v>
      </c>
      <c r="D6324" t="str">
        <f ca="1"/>
        <v>Acct  9 - Costco</v>
      </c>
    </row>
    <row r="6325" spans="1:4" x14ac:dyDescent="0.25">
      <c r="A6325" t="str">
        <f ca="1"/>
        <v>Viso Go</v>
      </c>
      <c r="B6325" s="8">
        <f ca="1"/>
        <v>46214</v>
      </c>
      <c r="C6325" s="107">
        <f ca="1"/>
        <v>0</v>
      </c>
      <c r="D6325" t="str">
        <f ca="1"/>
        <v>Acct  9 - Costco</v>
      </c>
    </row>
    <row r="6326" spans="1:4" x14ac:dyDescent="0.25">
      <c r="A6326" t="str">
        <f ca="1"/>
        <v>Motorcycle</v>
      </c>
      <c r="B6326" s="8">
        <f ca="1"/>
        <v>46219</v>
      </c>
      <c r="C6326" s="107">
        <f ca="1"/>
        <v>0</v>
      </c>
      <c r="D6326" t="str">
        <f ca="1"/>
        <v>Acct  9 - Costco</v>
      </c>
    </row>
    <row r="6327" spans="1:4" x14ac:dyDescent="0.25">
      <c r="A6327" t="str">
        <f ca="1"/>
        <v>Paycheck</v>
      </c>
      <c r="B6327" s="8">
        <f ca="1"/>
        <v>46220</v>
      </c>
      <c r="C6327" s="107">
        <f ca="1"/>
        <v>0</v>
      </c>
      <c r="D6327" t="str">
        <f ca="1"/>
        <v>Acct  9 - Costco</v>
      </c>
    </row>
    <row r="6328" spans="1:4" x14ac:dyDescent="0.25">
      <c r="A6328" t="str">
        <f ca="1"/>
        <v>Ameritas</v>
      </c>
      <c r="B6328" s="8">
        <f ca="1"/>
        <v>46220</v>
      </c>
      <c r="C6328" s="107">
        <f ca="1"/>
        <v>0</v>
      </c>
      <c r="D6328" t="str">
        <f ca="1"/>
        <v>Acct  9 - Costco</v>
      </c>
    </row>
    <row r="6329" spans="1:4" x14ac:dyDescent="0.25">
      <c r="A6329" t="str">
        <f ca="1"/>
        <v>Groceries</v>
      </c>
      <c r="B6329" s="8">
        <f ca="1"/>
        <v>46221</v>
      </c>
      <c r="C6329" s="107">
        <f ca="1"/>
        <v>0</v>
      </c>
      <c r="D6329" t="str">
        <f ca="1"/>
        <v>Acct  9 - Costco</v>
      </c>
    </row>
    <row r="6330" spans="1:4" x14ac:dyDescent="0.25">
      <c r="A6330" t="str">
        <f ca="1"/>
        <v>Food &amp; Drinks</v>
      </c>
      <c r="B6330" s="8">
        <f ca="1"/>
        <v>46221</v>
      </c>
      <c r="C6330" s="107">
        <f ca="1"/>
        <v>0</v>
      </c>
      <c r="D6330" t="str">
        <f ca="1"/>
        <v>Acct  9 - Costco</v>
      </c>
    </row>
    <row r="6331" spans="1:4" x14ac:dyDescent="0.25">
      <c r="A6331" t="str">
        <f ca="1"/>
        <v>Netflix</v>
      </c>
      <c r="B6331" s="8">
        <f ca="1"/>
        <v>46223</v>
      </c>
      <c r="C6331" s="107">
        <f ca="1"/>
        <v>0</v>
      </c>
      <c r="D6331" t="str">
        <f ca="1"/>
        <v>Acct  9 - Costco</v>
      </c>
    </row>
    <row r="6332" spans="1:4" x14ac:dyDescent="0.25">
      <c r="A6332" t="str">
        <f ca="1"/>
        <v>Renters</v>
      </c>
      <c r="B6332" s="8">
        <f ca="1"/>
        <v>46224</v>
      </c>
      <c r="C6332" s="107">
        <f ca="1"/>
        <v>0</v>
      </c>
      <c r="D6332" t="str">
        <f ca="1"/>
        <v>Acct  9 - Costco</v>
      </c>
    </row>
    <row r="6333" spans="1:4" x14ac:dyDescent="0.25">
      <c r="A6333" t="str">
        <f ca="1"/>
        <v>Cese Transfer</v>
      </c>
      <c r="B6333" s="8">
        <f ca="1"/>
        <v>46228</v>
      </c>
      <c r="C6333" s="107">
        <f ca="1"/>
        <v>0</v>
      </c>
      <c r="D6333" t="str">
        <f ca="1"/>
        <v>Acct  9 - Costco</v>
      </c>
    </row>
    <row r="6334" spans="1:4" x14ac:dyDescent="0.25">
      <c r="A6334" t="str">
        <f ca="1"/>
        <v>Internet</v>
      </c>
      <c r="B6334" s="8">
        <f ca="1"/>
        <v>46229</v>
      </c>
      <c r="C6334" s="107">
        <f ca="1"/>
        <v>0</v>
      </c>
      <c r="D6334" t="str">
        <f ca="1"/>
        <v>Acct  9 - Costco</v>
      </c>
    </row>
    <row r="6335" spans="1:4" x14ac:dyDescent="0.25">
      <c r="A6335" t="str">
        <f ca="1"/>
        <v>Windsurf</v>
      </c>
      <c r="B6335" s="8">
        <f ca="1"/>
        <v>46229</v>
      </c>
      <c r="C6335" s="107">
        <f ca="1"/>
        <v>0</v>
      </c>
      <c r="D6335" t="str">
        <f ca="1"/>
        <v>Acct  9 - Costco</v>
      </c>
    </row>
    <row r="6336" spans="1:4" x14ac:dyDescent="0.25">
      <c r="A6336" t="str">
        <f ca="1"/>
        <v>Tidal</v>
      </c>
      <c r="B6336" s="8">
        <f ca="1"/>
        <v>46230</v>
      </c>
      <c r="C6336" s="107">
        <f ca="1"/>
        <v>0</v>
      </c>
      <c r="D6336" t="str">
        <f ca="1"/>
        <v>Acct  9 - Costco</v>
      </c>
    </row>
    <row r="6337" spans="1:4" x14ac:dyDescent="0.25">
      <c r="A6337" t="str">
        <f ca="1"/>
        <v>Costco Citi</v>
      </c>
      <c r="B6337" s="8">
        <f ca="1"/>
        <v>46231</v>
      </c>
      <c r="C6337" s="107">
        <f ca="1"/>
        <v>0</v>
      </c>
      <c r="D6337" t="str">
        <f ca="1"/>
        <v>Acct  9 - Costco</v>
      </c>
    </row>
    <row r="6338" spans="1:4" x14ac:dyDescent="0.25">
      <c r="A6338" t="str">
        <f ca="1"/>
        <v>Kulo Transfer</v>
      </c>
      <c r="B6338" s="8">
        <f ca="1"/>
        <v>46231</v>
      </c>
      <c r="C6338" s="107">
        <f ca="1"/>
        <v>0</v>
      </c>
      <c r="D6338" t="str">
        <f ca="1"/>
        <v>Acct  9 - Costco</v>
      </c>
    </row>
    <row r="6339" spans="1:4" x14ac:dyDescent="0.25">
      <c r="A6339" t="str">
        <f ca="1"/>
        <v>Kulo SDGE</v>
      </c>
      <c r="B6339" s="8">
        <f ca="1"/>
        <v>46231</v>
      </c>
      <c r="C6339" s="107">
        <f ca="1"/>
        <v>0</v>
      </c>
      <c r="D6339" t="str">
        <f ca="1"/>
        <v>Acct  9 - Costco</v>
      </c>
    </row>
    <row r="6340" spans="1:4" x14ac:dyDescent="0.25">
      <c r="A6340" t="str">
        <f ca="1"/>
        <v>SDGE</v>
      </c>
      <c r="B6340" s="8">
        <f ca="1"/>
        <v>46231</v>
      </c>
      <c r="C6340" s="107">
        <f ca="1"/>
        <v>0</v>
      </c>
      <c r="D6340" t="str">
        <f ca="1"/>
        <v>Acct  9 - Costco</v>
      </c>
    </row>
    <row r="6341" spans="1:4" x14ac:dyDescent="0.25">
      <c r="A6341" t="str">
        <f ca="1"/>
        <v>Prime Ad-Free</v>
      </c>
      <c r="B6341" s="8">
        <f ca="1"/>
        <v>46231</v>
      </c>
      <c r="C6341" s="107">
        <f ca="1"/>
        <v>0</v>
      </c>
      <c r="D6341" t="str">
        <f ca="1"/>
        <v>Acct  9 - Costco</v>
      </c>
    </row>
    <row r="6342" spans="1:4" x14ac:dyDescent="0.25">
      <c r="A6342" t="str">
        <f ca="1"/>
        <v>Paycheck</v>
      </c>
      <c r="B6342" s="8">
        <f ca="1"/>
        <v>46234</v>
      </c>
      <c r="C6342" s="107">
        <f ca="1"/>
        <v>0</v>
      </c>
      <c r="D6342" t="str">
        <f ca="1"/>
        <v>Acct  9 - Costco</v>
      </c>
    </row>
    <row r="6343" spans="1:4" x14ac:dyDescent="0.25">
      <c r="A6343" t="str">
        <f ca="1"/>
        <v>Ameritas</v>
      </c>
      <c r="B6343" s="8">
        <f ca="1"/>
        <v>46234</v>
      </c>
      <c r="C6343" s="107">
        <f ca="1"/>
        <v>0</v>
      </c>
      <c r="D6343" t="str">
        <f ca="1"/>
        <v>Acct  9 - Costco</v>
      </c>
    </row>
    <row r="6344" spans="1:4" x14ac:dyDescent="0.25">
      <c r="A6344" t="str">
        <f ca="1"/>
        <v>Disability</v>
      </c>
      <c r="B6344" s="8">
        <f ca="1"/>
        <v>46235</v>
      </c>
      <c r="C6344" s="107">
        <f ca="1"/>
        <v>0</v>
      </c>
      <c r="D6344" t="str">
        <f ca="1"/>
        <v>Acct  9 - Costco</v>
      </c>
    </row>
    <row r="6345" spans="1:4" x14ac:dyDescent="0.25">
      <c r="A6345" t="str">
        <f ca="1"/>
        <v>Kulo Rent</v>
      </c>
      <c r="B6345" s="8">
        <f ca="1"/>
        <v>46235</v>
      </c>
      <c r="C6345" s="107">
        <f ca="1"/>
        <v>0</v>
      </c>
      <c r="D6345" t="str">
        <f ca="1"/>
        <v>Acct  9 - Costco</v>
      </c>
    </row>
    <row r="6346" spans="1:4" x14ac:dyDescent="0.25">
      <c r="A6346" t="str">
        <f ca="1"/>
        <v>Rent</v>
      </c>
      <c r="B6346" s="8">
        <f ca="1"/>
        <v>46235</v>
      </c>
      <c r="C6346" s="107">
        <f ca="1"/>
        <v>0</v>
      </c>
      <c r="D6346" t="str">
        <f ca="1"/>
        <v>Acct  9 - Costco</v>
      </c>
    </row>
    <row r="6347" spans="1:4" x14ac:dyDescent="0.25">
      <c r="A6347" t="str">
        <f ca="1"/>
        <v>Groceries</v>
      </c>
      <c r="B6347" s="8">
        <f ca="1"/>
        <v>46235</v>
      </c>
      <c r="C6347" s="107">
        <f ca="1"/>
        <v>0</v>
      </c>
      <c r="D6347" t="str">
        <f ca="1"/>
        <v>Acct  9 - Costco</v>
      </c>
    </row>
    <row r="6348" spans="1:4" x14ac:dyDescent="0.25">
      <c r="A6348" t="str">
        <f ca="1"/>
        <v>Food &amp; Drinks</v>
      </c>
      <c r="B6348" s="8">
        <f ca="1"/>
        <v>46235</v>
      </c>
      <c r="C6348" s="107">
        <f ca="1"/>
        <v>0</v>
      </c>
      <c r="D6348" t="str">
        <f ca="1"/>
        <v>Acct  9 - Costco</v>
      </c>
    </row>
    <row r="6349" spans="1:4" x14ac:dyDescent="0.25">
      <c r="A6349" t="str">
        <f ca="1"/>
        <v>Visa Platinum</v>
      </c>
      <c r="B6349" s="8">
        <f ca="1"/>
        <v>46237</v>
      </c>
      <c r="C6349" s="107">
        <f ca="1"/>
        <v>0</v>
      </c>
      <c r="D6349" t="str">
        <f ca="1"/>
        <v>Acct  9 - Costco</v>
      </c>
    </row>
    <row r="6350" spans="1:4" x14ac:dyDescent="0.25">
      <c r="A6350" t="str">
        <f ca="1"/>
        <v>Kulo Internet</v>
      </c>
      <c r="B6350" s="8">
        <f ca="1"/>
        <v>46239</v>
      </c>
      <c r="C6350" s="107">
        <f ca="1"/>
        <v>0</v>
      </c>
      <c r="D6350" t="str">
        <f ca="1"/>
        <v>Acct  9 - Costco</v>
      </c>
    </row>
    <row r="6351" spans="1:4" x14ac:dyDescent="0.25">
      <c r="A6351" t="str">
        <f ca="1"/>
        <v>Cese Phone</v>
      </c>
      <c r="B6351" s="8">
        <f ca="1"/>
        <v>46239</v>
      </c>
      <c r="C6351" s="107">
        <f ca="1"/>
        <v>0</v>
      </c>
      <c r="D6351" t="str">
        <f ca="1"/>
        <v>Acct  9 - Costco</v>
      </c>
    </row>
    <row r="6352" spans="1:4" x14ac:dyDescent="0.25">
      <c r="A6352" t="str">
        <f ca="1"/>
        <v>Phone</v>
      </c>
      <c r="B6352" s="8">
        <f ca="1"/>
        <v>46239</v>
      </c>
      <c r="C6352" s="107">
        <f ca="1"/>
        <v>0</v>
      </c>
      <c r="D6352" t="str">
        <f ca="1"/>
        <v>Acct  9 - Costco</v>
      </c>
    </row>
    <row r="6353" spans="1:4" x14ac:dyDescent="0.25">
      <c r="A6353" t="str">
        <f ca="1"/>
        <v>Sony</v>
      </c>
      <c r="B6353" s="8">
        <f ca="1"/>
        <v>46242</v>
      </c>
      <c r="C6353" s="107">
        <f ca="1"/>
        <v>0</v>
      </c>
      <c r="D6353" t="str">
        <f ca="1"/>
        <v>Acct  9 - Costco</v>
      </c>
    </row>
    <row r="6354" spans="1:4" x14ac:dyDescent="0.25">
      <c r="A6354" t="str">
        <f ca="1"/>
        <v>Phone Insurance</v>
      </c>
      <c r="B6354" s="8">
        <f ca="1"/>
        <v>46242</v>
      </c>
      <c r="C6354" s="107">
        <f ca="1"/>
        <v>0</v>
      </c>
      <c r="D6354" t="str">
        <f ca="1"/>
        <v>Acct  9 - Costco</v>
      </c>
    </row>
    <row r="6355" spans="1:4" x14ac:dyDescent="0.25">
      <c r="A6355" t="str">
        <f ca="1"/>
        <v>Amazon</v>
      </c>
      <c r="B6355" s="8">
        <f ca="1"/>
        <v>46243</v>
      </c>
      <c r="C6355" s="107">
        <f ca="1"/>
        <v>0</v>
      </c>
      <c r="D6355" t="str">
        <f ca="1"/>
        <v>Acct  9 - Costco</v>
      </c>
    </row>
    <row r="6356" spans="1:4" x14ac:dyDescent="0.25">
      <c r="A6356" t="str">
        <f ca="1"/>
        <v>Viso Go</v>
      </c>
      <c r="B6356" s="8">
        <f ca="1"/>
        <v>46245</v>
      </c>
      <c r="C6356" s="107">
        <f ca="1"/>
        <v>0</v>
      </c>
      <c r="D6356" t="str">
        <f ca="1"/>
        <v>Acct  9 - Costco</v>
      </c>
    </row>
    <row r="6357" spans="1:4" x14ac:dyDescent="0.25">
      <c r="A6357" t="str">
        <f ca="1"/>
        <v>Paycheck</v>
      </c>
      <c r="B6357" s="8">
        <f ca="1"/>
        <v>46248</v>
      </c>
      <c r="C6357" s="107">
        <f ca="1"/>
        <v>0</v>
      </c>
      <c r="D6357" t="str">
        <f ca="1"/>
        <v>Acct  9 - Costco</v>
      </c>
    </row>
    <row r="6358" spans="1:4" x14ac:dyDescent="0.25">
      <c r="A6358" t="str">
        <f ca="1"/>
        <v>Ameritas</v>
      </c>
      <c r="B6358" s="8">
        <f ca="1"/>
        <v>46248</v>
      </c>
      <c r="C6358" s="107">
        <f ca="1"/>
        <v>0</v>
      </c>
      <c r="D6358" t="str">
        <f ca="1"/>
        <v>Acct  9 - Costco</v>
      </c>
    </row>
    <row r="6359" spans="1:4" x14ac:dyDescent="0.25">
      <c r="A6359" t="str">
        <f ca="1"/>
        <v>Groceries</v>
      </c>
      <c r="B6359" s="8">
        <f ca="1"/>
        <v>46249</v>
      </c>
      <c r="C6359" s="107">
        <f ca="1"/>
        <v>0</v>
      </c>
      <c r="D6359" t="str">
        <f ca="1"/>
        <v>Acct  9 - Costco</v>
      </c>
    </row>
    <row r="6360" spans="1:4" x14ac:dyDescent="0.25">
      <c r="A6360" t="str">
        <f ca="1"/>
        <v>Food &amp; Drinks</v>
      </c>
      <c r="B6360" s="8">
        <f ca="1"/>
        <v>46249</v>
      </c>
      <c r="C6360" s="107">
        <f ca="1"/>
        <v>0</v>
      </c>
      <c r="D6360" t="str">
        <f ca="1"/>
        <v>Acct  9 - Costco</v>
      </c>
    </row>
    <row r="6361" spans="1:4" x14ac:dyDescent="0.25">
      <c r="A6361" t="str">
        <f ca="1"/>
        <v>Motorcycle</v>
      </c>
      <c r="B6361" s="8">
        <f ca="1"/>
        <v>46250</v>
      </c>
      <c r="C6361" s="107">
        <f ca="1"/>
        <v>0</v>
      </c>
      <c r="D6361" t="str">
        <f ca="1"/>
        <v>Acct  9 - Costco</v>
      </c>
    </row>
    <row r="6362" spans="1:4" x14ac:dyDescent="0.25">
      <c r="A6362" t="str">
        <f ca="1"/>
        <v>Netflix</v>
      </c>
      <c r="B6362" s="8">
        <f ca="1"/>
        <v>46254</v>
      </c>
      <c r="C6362" s="107">
        <f ca="1"/>
        <v>0</v>
      </c>
      <c r="D6362" t="str">
        <f ca="1"/>
        <v>Acct  9 - Costco</v>
      </c>
    </row>
    <row r="6363" spans="1:4" x14ac:dyDescent="0.25">
      <c r="A6363" t="str">
        <f ca="1"/>
        <v>Renters</v>
      </c>
      <c r="B6363" s="8">
        <f ca="1"/>
        <v>46255</v>
      </c>
      <c r="C6363" s="107">
        <f ca="1"/>
        <v>0</v>
      </c>
      <c r="D6363" t="str">
        <f ca="1"/>
        <v>Acct  9 - Costco</v>
      </c>
    </row>
    <row r="6364" spans="1:4" x14ac:dyDescent="0.25">
      <c r="A6364" t="str">
        <f ca="1"/>
        <v>Cese Transfer</v>
      </c>
      <c r="B6364" s="8">
        <f ca="1"/>
        <v>46259</v>
      </c>
      <c r="C6364" s="107">
        <f ca="1"/>
        <v>0</v>
      </c>
      <c r="D6364" t="str">
        <f ca="1"/>
        <v>Acct  9 - Costco</v>
      </c>
    </row>
    <row r="6365" spans="1:4" x14ac:dyDescent="0.25">
      <c r="A6365" t="str">
        <f ca="1"/>
        <v>Internet</v>
      </c>
      <c r="B6365" s="8">
        <f ca="1"/>
        <v>46260</v>
      </c>
      <c r="C6365" s="107">
        <f ca="1"/>
        <v>0</v>
      </c>
      <c r="D6365" t="str">
        <f ca="1"/>
        <v>Acct  9 - Costco</v>
      </c>
    </row>
    <row r="6366" spans="1:4" x14ac:dyDescent="0.25">
      <c r="A6366" t="str">
        <f ca="1"/>
        <v>Windsurf</v>
      </c>
      <c r="B6366" s="8">
        <f ca="1"/>
        <v>46260</v>
      </c>
      <c r="C6366" s="107">
        <f ca="1"/>
        <v>0</v>
      </c>
      <c r="D6366" t="str">
        <f ca="1"/>
        <v>Acct  9 - Costco</v>
      </c>
    </row>
    <row r="6367" spans="1:4" x14ac:dyDescent="0.25">
      <c r="A6367" t="str">
        <f ca="1"/>
        <v>Tidal</v>
      </c>
      <c r="B6367" s="8">
        <f ca="1"/>
        <v>46261</v>
      </c>
      <c r="C6367" s="107">
        <f ca="1"/>
        <v>0</v>
      </c>
      <c r="D6367" t="str">
        <f ca="1"/>
        <v>Acct  9 - Costco</v>
      </c>
    </row>
    <row r="6368" spans="1:4" x14ac:dyDescent="0.25">
      <c r="A6368" t="str">
        <f ca="1"/>
        <v>Paycheck</v>
      </c>
      <c r="B6368" s="8">
        <f ca="1"/>
        <v>46262</v>
      </c>
      <c r="C6368" s="107">
        <f ca="1"/>
        <v>0</v>
      </c>
      <c r="D6368" t="str">
        <f ca="1"/>
        <v>Acct  9 - Costco</v>
      </c>
    </row>
    <row r="6369" spans="1:4" x14ac:dyDescent="0.25">
      <c r="A6369" t="str">
        <f ca="1"/>
        <v>Ameritas</v>
      </c>
      <c r="B6369" s="8">
        <f ca="1"/>
        <v>46262</v>
      </c>
      <c r="C6369" s="107">
        <f ca="1"/>
        <v>0</v>
      </c>
      <c r="D6369" t="str">
        <f ca="1"/>
        <v>Acct  9 - Costco</v>
      </c>
    </row>
    <row r="6370" spans="1:4" x14ac:dyDescent="0.25">
      <c r="A6370" t="str">
        <f ca="1"/>
        <v>Costco Citi</v>
      </c>
      <c r="B6370" s="8">
        <f ca="1"/>
        <v>46262</v>
      </c>
      <c r="C6370" s="107">
        <f ca="1"/>
        <v>0</v>
      </c>
      <c r="D6370" t="str">
        <f ca="1"/>
        <v>Acct  9 - Costco</v>
      </c>
    </row>
    <row r="6371" spans="1:4" x14ac:dyDescent="0.25">
      <c r="A6371" t="str">
        <f ca="1"/>
        <v>Kulo Transfer</v>
      </c>
      <c r="B6371" s="8">
        <f ca="1"/>
        <v>46262</v>
      </c>
      <c r="C6371" s="107">
        <f ca="1"/>
        <v>0</v>
      </c>
      <c r="D6371" t="str">
        <f ca="1"/>
        <v>Acct  9 - Costco</v>
      </c>
    </row>
    <row r="6372" spans="1:4" x14ac:dyDescent="0.25">
      <c r="A6372" t="str">
        <f ca="1"/>
        <v>Kulo SDGE</v>
      </c>
      <c r="B6372" s="8">
        <f ca="1"/>
        <v>46262</v>
      </c>
      <c r="C6372" s="107">
        <f ca="1"/>
        <v>0</v>
      </c>
      <c r="D6372" t="str">
        <f ca="1"/>
        <v>Acct  9 - Costco</v>
      </c>
    </row>
    <row r="6373" spans="1:4" x14ac:dyDescent="0.25">
      <c r="A6373" t="str">
        <f ca="1"/>
        <v>SDGE</v>
      </c>
      <c r="B6373" s="8">
        <f ca="1"/>
        <v>46262</v>
      </c>
      <c r="C6373" s="107">
        <f ca="1"/>
        <v>0</v>
      </c>
      <c r="D6373" t="str">
        <f ca="1"/>
        <v>Acct  9 - Costco</v>
      </c>
    </row>
    <row r="6374" spans="1:4" x14ac:dyDescent="0.25">
      <c r="A6374" t="str">
        <f ca="1"/>
        <v>Prime Ad-Free</v>
      </c>
      <c r="B6374" s="8">
        <f ca="1"/>
        <v>46262</v>
      </c>
      <c r="C6374" s="107">
        <f ca="1"/>
        <v>0</v>
      </c>
      <c r="D6374" t="str">
        <f ca="1"/>
        <v>Acct  9 - Costco</v>
      </c>
    </row>
    <row r="6375" spans="1:4" x14ac:dyDescent="0.25">
      <c r="A6375" t="str">
        <f ca="1"/>
        <v>Groceries</v>
      </c>
      <c r="B6375" s="8">
        <f ca="1"/>
        <v>46263</v>
      </c>
      <c r="C6375" s="107">
        <f ca="1"/>
        <v>0</v>
      </c>
      <c r="D6375" t="str">
        <f ca="1"/>
        <v>Acct  9 - Costco</v>
      </c>
    </row>
    <row r="6376" spans="1:4" x14ac:dyDescent="0.25">
      <c r="A6376" t="str">
        <f ca="1"/>
        <v>Food &amp; Drinks</v>
      </c>
      <c r="B6376" s="8">
        <f ca="1"/>
        <v>46263</v>
      </c>
      <c r="C6376" s="107">
        <f ca="1"/>
        <v>0</v>
      </c>
      <c r="D6376" t="str">
        <f ca="1"/>
        <v>Acct  9 - Costco</v>
      </c>
    </row>
    <row r="6377" spans="1:4" x14ac:dyDescent="0.25">
      <c r="A6377" t="str">
        <f ca="1"/>
        <v>Disability</v>
      </c>
      <c r="B6377" s="8">
        <f ca="1"/>
        <v>46266</v>
      </c>
      <c r="C6377" s="107">
        <f ca="1"/>
        <v>0</v>
      </c>
      <c r="D6377" t="str">
        <f ca="1"/>
        <v>Acct  9 - Costco</v>
      </c>
    </row>
    <row r="6378" spans="1:4" x14ac:dyDescent="0.25">
      <c r="A6378" t="str">
        <f ca="1"/>
        <v>Kulo Rent</v>
      </c>
      <c r="B6378" s="8">
        <f ca="1"/>
        <v>46266</v>
      </c>
      <c r="C6378" s="107">
        <f ca="1"/>
        <v>0</v>
      </c>
      <c r="D6378" t="str">
        <f ca="1"/>
        <v>Acct  9 - Costco</v>
      </c>
    </row>
    <row r="6379" spans="1:4" x14ac:dyDescent="0.25">
      <c r="A6379" t="str">
        <f ca="1"/>
        <v>Rent</v>
      </c>
      <c r="B6379" s="8">
        <f ca="1"/>
        <v>46266</v>
      </c>
      <c r="C6379" s="107">
        <f ca="1"/>
        <v>0</v>
      </c>
      <c r="D6379" t="str">
        <f ca="1"/>
        <v>Acct  9 - Costco</v>
      </c>
    </row>
    <row r="6380" spans="1:4" x14ac:dyDescent="0.25">
      <c r="A6380" t="str">
        <f ca="1"/>
        <v>Visa Platinum</v>
      </c>
      <c r="B6380" s="8">
        <f ca="1"/>
        <v>46268</v>
      </c>
      <c r="C6380" s="107">
        <f ca="1"/>
        <v>0</v>
      </c>
      <c r="D6380" t="str">
        <f ca="1"/>
        <v>Acct  9 - Costco</v>
      </c>
    </row>
    <row r="6381" spans="1:4" x14ac:dyDescent="0.25">
      <c r="A6381" t="str">
        <f ca="1"/>
        <v>Kulo Internet</v>
      </c>
      <c r="B6381" s="8">
        <f ca="1"/>
        <v>46270</v>
      </c>
      <c r="C6381" s="107">
        <f ca="1"/>
        <v>0</v>
      </c>
      <c r="D6381" t="str">
        <f ca="1"/>
        <v>Acct  9 - Costco</v>
      </c>
    </row>
    <row r="6382" spans="1:4" x14ac:dyDescent="0.25">
      <c r="A6382" t="str">
        <f ca="1"/>
        <v>Cese Phone</v>
      </c>
      <c r="B6382" s="8">
        <f ca="1"/>
        <v>46270</v>
      </c>
      <c r="C6382" s="107">
        <f ca="1"/>
        <v>0</v>
      </c>
      <c r="D6382" t="str">
        <f ca="1"/>
        <v>Acct  9 - Costco</v>
      </c>
    </row>
    <row r="6383" spans="1:4" x14ac:dyDescent="0.25">
      <c r="A6383" t="str">
        <f ca="1"/>
        <v>Phone</v>
      </c>
      <c r="B6383" s="8">
        <f ca="1"/>
        <v>46270</v>
      </c>
      <c r="C6383" s="107">
        <f ca="1"/>
        <v>0</v>
      </c>
      <c r="D6383" t="str">
        <f ca="1"/>
        <v>Acct  9 - Costco</v>
      </c>
    </row>
    <row r="6384" spans="1:4" x14ac:dyDescent="0.25">
      <c r="A6384" t="str">
        <f ca="1"/>
        <v>Sony</v>
      </c>
      <c r="B6384" s="8">
        <f ca="1"/>
        <v>46273</v>
      </c>
      <c r="C6384" s="107">
        <f ca="1"/>
        <v>0</v>
      </c>
      <c r="D6384" t="str">
        <f ca="1"/>
        <v>Acct  9 - Costco</v>
      </c>
    </row>
    <row r="6385" spans="1:4" x14ac:dyDescent="0.25">
      <c r="A6385" t="str">
        <f ca="1"/>
        <v>Phone Insurance</v>
      </c>
      <c r="B6385" s="8">
        <f ca="1"/>
        <v>46273</v>
      </c>
      <c r="C6385" s="107">
        <f ca="1"/>
        <v>0</v>
      </c>
      <c r="D6385" t="str">
        <f ca="1"/>
        <v>Acct  9 - Costco</v>
      </c>
    </row>
    <row r="6386" spans="1:4" x14ac:dyDescent="0.25">
      <c r="A6386" t="str">
        <f ca="1"/>
        <v>Amazon</v>
      </c>
      <c r="B6386" s="8">
        <f ca="1"/>
        <v>46274</v>
      </c>
      <c r="C6386" s="107">
        <f ca="1"/>
        <v>0</v>
      </c>
      <c r="D6386" t="str">
        <f ca="1"/>
        <v>Acct  9 - Costco</v>
      </c>
    </row>
    <row r="6387" spans="1:4" x14ac:dyDescent="0.25">
      <c r="A6387" t="str">
        <f ca="1"/>
        <v>Paycheck</v>
      </c>
      <c r="B6387" s="8">
        <f ca="1"/>
        <v>46276</v>
      </c>
      <c r="C6387" s="107">
        <f ca="1"/>
        <v>0</v>
      </c>
      <c r="D6387" t="str">
        <f ca="1"/>
        <v>Acct  9 - Costco</v>
      </c>
    </row>
    <row r="6388" spans="1:4" x14ac:dyDescent="0.25">
      <c r="A6388" t="str">
        <f ca="1"/>
        <v>Ameritas</v>
      </c>
      <c r="B6388" s="8">
        <f ca="1"/>
        <v>46276</v>
      </c>
      <c r="C6388" s="107">
        <f ca="1"/>
        <v>0</v>
      </c>
      <c r="D6388" t="str">
        <f ca="1"/>
        <v>Acct  9 - Costco</v>
      </c>
    </row>
    <row r="6389" spans="1:4" x14ac:dyDescent="0.25">
      <c r="A6389" t="str">
        <f ca="1"/>
        <v>Viso Go</v>
      </c>
      <c r="B6389" s="8">
        <f ca="1"/>
        <v>46276</v>
      </c>
      <c r="C6389" s="107">
        <f ca="1"/>
        <v>0</v>
      </c>
      <c r="D6389" t="str">
        <f ca="1"/>
        <v>Acct  9 - Costco</v>
      </c>
    </row>
    <row r="6390" spans="1:4" x14ac:dyDescent="0.25">
      <c r="A6390" t="str">
        <f ca="1"/>
        <v>Groceries</v>
      </c>
      <c r="B6390" s="8">
        <f ca="1"/>
        <v>46277</v>
      </c>
      <c r="C6390" s="107">
        <f ca="1"/>
        <v>0</v>
      </c>
      <c r="D6390" t="str">
        <f ca="1"/>
        <v>Acct  9 - Costco</v>
      </c>
    </row>
    <row r="6391" spans="1:4" x14ac:dyDescent="0.25">
      <c r="A6391" t="str">
        <f ca="1"/>
        <v>Food &amp; Drinks</v>
      </c>
      <c r="B6391" s="8">
        <f ca="1"/>
        <v>46277</v>
      </c>
      <c r="C6391" s="107">
        <f ca="1"/>
        <v>0</v>
      </c>
      <c r="D6391" t="str">
        <f ca="1"/>
        <v>Acct  9 - Costco</v>
      </c>
    </row>
    <row r="6392" spans="1:4" x14ac:dyDescent="0.25">
      <c r="A6392" t="str">
        <f ca="1"/>
        <v>Motorcycle</v>
      </c>
      <c r="B6392" s="8">
        <f ca="1"/>
        <v>46281</v>
      </c>
      <c r="C6392" s="107">
        <f ca="1"/>
        <v>0</v>
      </c>
      <c r="D6392" t="str">
        <f ca="1"/>
        <v>Acct  9 - Costco</v>
      </c>
    </row>
    <row r="6393" spans="1:4" x14ac:dyDescent="0.25">
      <c r="A6393" t="str">
        <f ca="1"/>
        <v>Netflix</v>
      </c>
      <c r="B6393" s="8">
        <f ca="1"/>
        <v>46285</v>
      </c>
      <c r="C6393" s="107">
        <f ca="1"/>
        <v>0</v>
      </c>
      <c r="D6393" t="str">
        <f ca="1"/>
        <v>Acct  9 - Costco</v>
      </c>
    </row>
    <row r="6394" spans="1:4" x14ac:dyDescent="0.25">
      <c r="A6394" t="str">
        <f ca="1"/>
        <v>Renters</v>
      </c>
      <c r="B6394" s="8">
        <f ca="1"/>
        <v>46286</v>
      </c>
      <c r="C6394" s="107">
        <f ca="1"/>
        <v>0</v>
      </c>
      <c r="D6394" t="str">
        <f ca="1"/>
        <v>Acct  9 - Costco</v>
      </c>
    </row>
    <row r="6395" spans="1:4" x14ac:dyDescent="0.25">
      <c r="A6395" t="str">
        <f ca="1"/>
        <v>Paycheck</v>
      </c>
      <c r="B6395" s="8">
        <f ca="1"/>
        <v>46290</v>
      </c>
      <c r="C6395" s="107">
        <f ca="1"/>
        <v>0</v>
      </c>
      <c r="D6395" t="str">
        <f ca="1"/>
        <v>Acct  9 - Costco</v>
      </c>
    </row>
    <row r="6396" spans="1:4" x14ac:dyDescent="0.25">
      <c r="A6396" t="str">
        <f ca="1"/>
        <v>Ameritas</v>
      </c>
      <c r="B6396" s="8">
        <f ca="1"/>
        <v>46290</v>
      </c>
      <c r="C6396" s="107">
        <f ca="1"/>
        <v>0</v>
      </c>
      <c r="D6396" t="str">
        <f ca="1"/>
        <v>Acct  9 - Costco</v>
      </c>
    </row>
    <row r="6397" spans="1:4" x14ac:dyDescent="0.25">
      <c r="A6397" t="str">
        <f ca="1"/>
        <v>Cese Transfer</v>
      </c>
      <c r="B6397" s="8">
        <f ca="1"/>
        <v>46290</v>
      </c>
      <c r="C6397" s="107">
        <f ca="1"/>
        <v>0</v>
      </c>
      <c r="D6397" t="str">
        <f ca="1"/>
        <v>Acct  9 - Costco</v>
      </c>
    </row>
    <row r="6398" spans="1:4" x14ac:dyDescent="0.25">
      <c r="A6398" t="str">
        <f ca="1"/>
        <v>Groceries</v>
      </c>
      <c r="B6398" s="8">
        <f ca="1"/>
        <v>46291</v>
      </c>
      <c r="C6398" s="107">
        <f ca="1"/>
        <v>0</v>
      </c>
      <c r="D6398" t="str">
        <f ca="1"/>
        <v>Acct  9 - Costco</v>
      </c>
    </row>
    <row r="6399" spans="1:4" x14ac:dyDescent="0.25">
      <c r="A6399" t="str">
        <f ca="1"/>
        <v>Food &amp; Drinks</v>
      </c>
      <c r="B6399" s="8">
        <f ca="1"/>
        <v>46291</v>
      </c>
      <c r="C6399" s="107">
        <f ca="1"/>
        <v>0</v>
      </c>
      <c r="D6399" t="str">
        <f ca="1"/>
        <v>Acct  9 - Costco</v>
      </c>
    </row>
    <row r="6400" spans="1:4" x14ac:dyDescent="0.25">
      <c r="A6400" t="str">
        <f ca="1"/>
        <v>Internet</v>
      </c>
      <c r="B6400" s="8">
        <f ca="1"/>
        <v>46291</v>
      </c>
      <c r="C6400" s="107">
        <f ca="1"/>
        <v>0</v>
      </c>
      <c r="D6400" t="str">
        <f ca="1"/>
        <v>Acct  9 - Costco</v>
      </c>
    </row>
    <row r="6401" spans="1:4" x14ac:dyDescent="0.25">
      <c r="A6401" t="str">
        <f ca="1"/>
        <v>Windsurf</v>
      </c>
      <c r="B6401" s="8">
        <f ca="1"/>
        <v>46291</v>
      </c>
      <c r="C6401" s="107">
        <f ca="1"/>
        <v>0</v>
      </c>
      <c r="D6401" t="str">
        <f ca="1"/>
        <v>Acct  9 - Costco</v>
      </c>
    </row>
    <row r="6402" spans="1:4" x14ac:dyDescent="0.25">
      <c r="A6402" t="str">
        <f ca="1"/>
        <v>Tidal</v>
      </c>
      <c r="B6402" s="8">
        <f ca="1"/>
        <v>46292</v>
      </c>
      <c r="C6402" s="107">
        <f ca="1"/>
        <v>0</v>
      </c>
      <c r="D6402" t="str">
        <f ca="1"/>
        <v>Acct  9 - Costco</v>
      </c>
    </row>
    <row r="6403" spans="1:4" x14ac:dyDescent="0.25">
      <c r="A6403" t="str">
        <f ca="1"/>
        <v>Costco Citi</v>
      </c>
      <c r="B6403" s="8">
        <f ca="1"/>
        <v>46293</v>
      </c>
      <c r="C6403" s="107">
        <f ca="1"/>
        <v>0</v>
      </c>
      <c r="D6403" t="str">
        <f ca="1"/>
        <v>Acct  9 - Costco</v>
      </c>
    </row>
    <row r="6404" spans="1:4" x14ac:dyDescent="0.25">
      <c r="A6404" t="str">
        <f ca="1"/>
        <v>Kulo Transfer</v>
      </c>
      <c r="B6404" s="8">
        <f ca="1"/>
        <v>46293</v>
      </c>
      <c r="C6404" s="107">
        <f ca="1"/>
        <v>0</v>
      </c>
      <c r="D6404" t="str">
        <f ca="1"/>
        <v>Acct  9 - Costco</v>
      </c>
    </row>
    <row r="6405" spans="1:4" x14ac:dyDescent="0.25">
      <c r="A6405" t="str">
        <f ca="1"/>
        <v>Kulo SDGE</v>
      </c>
      <c r="B6405" s="8">
        <f ca="1"/>
        <v>46293</v>
      </c>
      <c r="C6405" s="107">
        <f ca="1"/>
        <v>0</v>
      </c>
      <c r="D6405" t="str">
        <f ca="1"/>
        <v>Acct  9 - Costco</v>
      </c>
    </row>
    <row r="6406" spans="1:4" x14ac:dyDescent="0.25">
      <c r="A6406" t="str">
        <f ca="1"/>
        <v>SDGE</v>
      </c>
      <c r="B6406" s="8">
        <f ca="1"/>
        <v>46293</v>
      </c>
      <c r="C6406" s="107">
        <f ca="1"/>
        <v>0</v>
      </c>
      <c r="D6406" t="str">
        <f ca="1"/>
        <v>Acct  9 - Costco</v>
      </c>
    </row>
    <row r="6407" spans="1:4" x14ac:dyDescent="0.25">
      <c r="A6407" t="str">
        <f ca="1"/>
        <v>Prime Ad-Free</v>
      </c>
      <c r="B6407" s="8">
        <f ca="1"/>
        <v>46293</v>
      </c>
      <c r="C6407" s="107">
        <f ca="1"/>
        <v>0</v>
      </c>
      <c r="D6407" t="str">
        <f ca="1"/>
        <v>Acct  9 - Costco</v>
      </c>
    </row>
    <row r="6408" spans="1:4" x14ac:dyDescent="0.25">
      <c r="A6408" t="str">
        <f ca="1"/>
        <v>Disability</v>
      </c>
      <c r="B6408" s="8">
        <f ca="1"/>
        <v>46296</v>
      </c>
      <c r="C6408" s="107">
        <f ca="1"/>
        <v>0</v>
      </c>
      <c r="D6408" t="str">
        <f ca="1"/>
        <v>Acct  9 - Costco</v>
      </c>
    </row>
    <row r="6409" spans="1:4" x14ac:dyDescent="0.25">
      <c r="A6409" t="str">
        <f ca="1"/>
        <v>Kulo Rent</v>
      </c>
      <c r="B6409" s="8">
        <f ca="1"/>
        <v>46296</v>
      </c>
      <c r="C6409" s="107">
        <f ca="1"/>
        <v>0</v>
      </c>
      <c r="D6409" t="str">
        <f ca="1"/>
        <v>Acct  9 - Costco</v>
      </c>
    </row>
    <row r="6410" spans="1:4" x14ac:dyDescent="0.25">
      <c r="A6410" t="str">
        <f ca="1"/>
        <v>Rent</v>
      </c>
      <c r="B6410" s="8">
        <f ca="1"/>
        <v>46296</v>
      </c>
      <c r="C6410" s="107">
        <f ca="1"/>
        <v>0</v>
      </c>
      <c r="D6410" t="str">
        <f ca="1"/>
        <v>Acct  9 - Costco</v>
      </c>
    </row>
    <row r="6411" spans="1:4" x14ac:dyDescent="0.25">
      <c r="A6411" t="str">
        <f ca="1"/>
        <v>Visa Platinum</v>
      </c>
      <c r="B6411" s="8">
        <f ca="1"/>
        <v>46298</v>
      </c>
      <c r="C6411" s="107">
        <f ca="1"/>
        <v>0</v>
      </c>
      <c r="D6411" t="str">
        <f ca="1"/>
        <v>Acct  9 - Costco</v>
      </c>
    </row>
    <row r="6412" spans="1:4" x14ac:dyDescent="0.25">
      <c r="A6412" t="str">
        <f ca="1"/>
        <v>Kulo Internet</v>
      </c>
      <c r="B6412" s="8">
        <f ca="1"/>
        <v>46300</v>
      </c>
      <c r="C6412" s="107">
        <f ca="1"/>
        <v>0</v>
      </c>
      <c r="D6412" t="str">
        <f ca="1"/>
        <v>Acct  9 - Costco</v>
      </c>
    </row>
    <row r="6413" spans="1:4" x14ac:dyDescent="0.25">
      <c r="A6413" t="str">
        <f ca="1"/>
        <v>Cese Phone</v>
      </c>
      <c r="B6413" s="8">
        <f ca="1"/>
        <v>46300</v>
      </c>
      <c r="C6413" s="107">
        <f ca="1"/>
        <v>0</v>
      </c>
      <c r="D6413" t="str">
        <f ca="1"/>
        <v>Acct  9 - Costco</v>
      </c>
    </row>
    <row r="6414" spans="1:4" x14ac:dyDescent="0.25">
      <c r="A6414" t="str">
        <f ca="1"/>
        <v>Phone</v>
      </c>
      <c r="B6414" s="8">
        <f ca="1"/>
        <v>46300</v>
      </c>
      <c r="C6414" s="107">
        <f ca="1"/>
        <v>0</v>
      </c>
      <c r="D6414" t="str">
        <f ca="1"/>
        <v>Acct  9 - Costco</v>
      </c>
    </row>
    <row r="6415" spans="1:4" x14ac:dyDescent="0.25">
      <c r="A6415" t="str">
        <f ca="1"/>
        <v>Sony</v>
      </c>
      <c r="B6415" s="8">
        <f ca="1"/>
        <v>46303</v>
      </c>
      <c r="C6415" s="107">
        <f ca="1"/>
        <v>0</v>
      </c>
      <c r="D6415" t="str">
        <f ca="1"/>
        <v>Acct  9 - Costco</v>
      </c>
    </row>
    <row r="6416" spans="1:4" x14ac:dyDescent="0.25">
      <c r="A6416" t="str">
        <f ca="1"/>
        <v>Phone Insurance</v>
      </c>
      <c r="B6416" s="8">
        <f ca="1"/>
        <v>46303</v>
      </c>
      <c r="C6416" s="107">
        <f ca="1"/>
        <v>0</v>
      </c>
      <c r="D6416" t="str">
        <f ca="1"/>
        <v>Acct  9 - Costco</v>
      </c>
    </row>
    <row r="6417" spans="1:4" x14ac:dyDescent="0.25">
      <c r="A6417" t="str">
        <f ca="1"/>
        <v>Paycheck</v>
      </c>
      <c r="B6417" s="8">
        <f ca="1"/>
        <v>46304</v>
      </c>
      <c r="C6417" s="107">
        <f ca="1"/>
        <v>0</v>
      </c>
      <c r="D6417" t="str">
        <f ca="1"/>
        <v>Acct  9 - Costco</v>
      </c>
    </row>
    <row r="6418" spans="1:4" x14ac:dyDescent="0.25">
      <c r="A6418" t="str">
        <f ca="1"/>
        <v>Ameritas</v>
      </c>
      <c r="B6418" s="8">
        <f ca="1"/>
        <v>46304</v>
      </c>
      <c r="C6418" s="107">
        <f ca="1"/>
        <v>0</v>
      </c>
      <c r="D6418" t="str">
        <f ca="1"/>
        <v>Acct  9 - Costco</v>
      </c>
    </row>
    <row r="6419" spans="1:4" x14ac:dyDescent="0.25">
      <c r="A6419" t="str">
        <f ca="1"/>
        <v>Amazon</v>
      </c>
      <c r="B6419" s="8">
        <f ca="1"/>
        <v>46304</v>
      </c>
      <c r="C6419" s="107">
        <f ca="1"/>
        <v>0</v>
      </c>
      <c r="D6419" t="str">
        <f ca="1"/>
        <v>Acct  9 - Costco</v>
      </c>
    </row>
    <row r="6420" spans="1:4" x14ac:dyDescent="0.25">
      <c r="A6420" t="str">
        <f ca="1"/>
        <v>Groceries</v>
      </c>
      <c r="B6420" s="8">
        <f ca="1"/>
        <v>46305</v>
      </c>
      <c r="C6420" s="107">
        <f ca="1"/>
        <v>0</v>
      </c>
      <c r="D6420" t="str">
        <f ca="1"/>
        <v>Acct  9 - Costco</v>
      </c>
    </row>
    <row r="6421" spans="1:4" x14ac:dyDescent="0.25">
      <c r="A6421" t="str">
        <f ca="1"/>
        <v>Food &amp; Drinks</v>
      </c>
      <c r="B6421" s="8">
        <f ca="1"/>
        <v>46305</v>
      </c>
      <c r="C6421" s="107">
        <f ca="1"/>
        <v>0</v>
      </c>
      <c r="D6421" t="str">
        <f ca="1"/>
        <v>Acct  9 - Costco</v>
      </c>
    </row>
    <row r="6422" spans="1:4" x14ac:dyDescent="0.25">
      <c r="A6422" t="str">
        <f ca="1"/>
        <v>Viso Go</v>
      </c>
      <c r="B6422" s="8">
        <f ca="1"/>
        <v>46306</v>
      </c>
      <c r="C6422" s="107">
        <f ca="1"/>
        <v>0</v>
      </c>
      <c r="D6422" t="str">
        <f ca="1"/>
        <v>Acct  9 - Costco</v>
      </c>
    </row>
    <row r="6423" spans="1:4" x14ac:dyDescent="0.25">
      <c r="A6423" t="str">
        <f ca="1"/>
        <v>Motorcycle</v>
      </c>
      <c r="B6423" s="8">
        <f ca="1"/>
        <v>46311</v>
      </c>
      <c r="C6423" s="107">
        <f ca="1"/>
        <v>0</v>
      </c>
      <c r="D6423" t="str">
        <f ca="1"/>
        <v>Acct  9 - Costco</v>
      </c>
    </row>
    <row r="6424" spans="1:4" x14ac:dyDescent="0.25">
      <c r="A6424" t="str">
        <f ca="1"/>
        <v>Netflix</v>
      </c>
      <c r="B6424" s="8">
        <f ca="1"/>
        <v>46315</v>
      </c>
      <c r="C6424" s="107">
        <f ca="1"/>
        <v>0</v>
      </c>
      <c r="D6424" t="str">
        <f ca="1"/>
        <v>Acct  9 - Costco</v>
      </c>
    </row>
    <row r="6425" spans="1:4" x14ac:dyDescent="0.25">
      <c r="A6425" t="str">
        <f ca="1"/>
        <v>Renters</v>
      </c>
      <c r="B6425" s="8">
        <f ca="1"/>
        <v>46316</v>
      </c>
      <c r="C6425" s="107">
        <f ca="1"/>
        <v>0</v>
      </c>
      <c r="D6425" t="str">
        <f ca="1"/>
        <v>Acct  9 - Costco</v>
      </c>
    </row>
    <row r="6426" spans="1:4" x14ac:dyDescent="0.25">
      <c r="A6426" t="str">
        <f ca="1"/>
        <v>Paycheck</v>
      </c>
      <c r="B6426" s="8">
        <f ca="1"/>
        <v>46318</v>
      </c>
      <c r="C6426" s="107">
        <f ca="1"/>
        <v>0</v>
      </c>
      <c r="D6426" t="str">
        <f ca="1"/>
        <v>Acct  9 - Costco</v>
      </c>
    </row>
    <row r="6427" spans="1:4" x14ac:dyDescent="0.25">
      <c r="A6427" t="str">
        <f ca="1"/>
        <v>Ameritas</v>
      </c>
      <c r="B6427" s="8">
        <f ca="1"/>
        <v>46318</v>
      </c>
      <c r="C6427" s="107">
        <f ca="1"/>
        <v>0</v>
      </c>
      <c r="D6427" t="str">
        <f ca="1"/>
        <v>Acct  9 - Costco</v>
      </c>
    </row>
    <row r="6428" spans="1:4" x14ac:dyDescent="0.25">
      <c r="A6428" t="str">
        <f ca="1"/>
        <v>Groceries</v>
      </c>
      <c r="B6428" s="8">
        <f ca="1"/>
        <v>46319</v>
      </c>
      <c r="C6428" s="107">
        <f ca="1"/>
        <v>0</v>
      </c>
      <c r="D6428" t="str">
        <f ca="1"/>
        <v>Acct  9 - Costco</v>
      </c>
    </row>
    <row r="6429" spans="1:4" x14ac:dyDescent="0.25">
      <c r="A6429" t="str">
        <f ca="1"/>
        <v>Food &amp; Drinks</v>
      </c>
      <c r="B6429" s="8">
        <f ca="1"/>
        <v>46319</v>
      </c>
      <c r="C6429" s="107">
        <f ca="1"/>
        <v>0</v>
      </c>
      <c r="D6429" t="str">
        <f ca="1"/>
        <v>Acct  9 - Costco</v>
      </c>
    </row>
    <row r="6430" spans="1:4" x14ac:dyDescent="0.25">
      <c r="A6430" t="str">
        <f ca="1"/>
        <v>Cese Transfer</v>
      </c>
      <c r="B6430" s="8">
        <f ca="1"/>
        <v>46320</v>
      </c>
      <c r="C6430" s="107">
        <f ca="1"/>
        <v>0</v>
      </c>
      <c r="D6430" t="str">
        <f ca="1"/>
        <v>Acct  9 - Costco</v>
      </c>
    </row>
    <row r="6431" spans="1:4" x14ac:dyDescent="0.25">
      <c r="A6431" t="str">
        <f ca="1"/>
        <v>Internet</v>
      </c>
      <c r="B6431" s="8">
        <f ca="1"/>
        <v>46321</v>
      </c>
      <c r="C6431" s="107">
        <f ca="1"/>
        <v>0</v>
      </c>
      <c r="D6431" t="str">
        <f ca="1"/>
        <v>Acct  9 - Costco</v>
      </c>
    </row>
    <row r="6432" spans="1:4" x14ac:dyDescent="0.25">
      <c r="A6432" t="str">
        <f ca="1"/>
        <v>Windsurf</v>
      </c>
      <c r="B6432" s="8">
        <f ca="1"/>
        <v>46321</v>
      </c>
      <c r="C6432" s="107">
        <f ca="1"/>
        <v>0</v>
      </c>
      <c r="D6432" t="str">
        <f ca="1"/>
        <v>Acct  9 - Costco</v>
      </c>
    </row>
    <row r="6433" spans="1:4" x14ac:dyDescent="0.25">
      <c r="A6433" t="str">
        <f ca="1"/>
        <v>Tidal</v>
      </c>
      <c r="B6433" s="8">
        <f ca="1"/>
        <v>46322</v>
      </c>
      <c r="C6433" s="107">
        <f ca="1"/>
        <v>0</v>
      </c>
      <c r="D6433" t="str">
        <f ca="1"/>
        <v>Acct  9 - Costco</v>
      </c>
    </row>
    <row r="6434" spans="1:4" x14ac:dyDescent="0.25">
      <c r="A6434" t="str">
        <f ca="1"/>
        <v>Costco Citi</v>
      </c>
      <c r="B6434" s="8">
        <f ca="1"/>
        <v>46323</v>
      </c>
      <c r="C6434" s="107">
        <f ca="1"/>
        <v>0</v>
      </c>
      <c r="D6434" t="str">
        <f ca="1"/>
        <v>Acct  9 - Costco</v>
      </c>
    </row>
    <row r="6435" spans="1:4" x14ac:dyDescent="0.25">
      <c r="A6435" t="str">
        <f ca="1"/>
        <v>Kulo Transfer</v>
      </c>
      <c r="B6435" s="8">
        <f ca="1"/>
        <v>46323</v>
      </c>
      <c r="C6435" s="107">
        <f ca="1"/>
        <v>0</v>
      </c>
      <c r="D6435" t="str">
        <f ca="1"/>
        <v>Acct  9 - Costco</v>
      </c>
    </row>
    <row r="6436" spans="1:4" x14ac:dyDescent="0.25">
      <c r="A6436" t="str">
        <f ca="1"/>
        <v>Kulo SDGE</v>
      </c>
      <c r="B6436" s="8">
        <f ca="1"/>
        <v>46323</v>
      </c>
      <c r="C6436" s="107">
        <f ca="1"/>
        <v>0</v>
      </c>
      <c r="D6436" t="str">
        <f ca="1"/>
        <v>Acct  9 - Costco</v>
      </c>
    </row>
    <row r="6437" spans="1:4" x14ac:dyDescent="0.25">
      <c r="A6437" t="str">
        <f ca="1"/>
        <v>SDGE</v>
      </c>
      <c r="B6437" s="8">
        <f ca="1"/>
        <v>46323</v>
      </c>
      <c r="C6437" s="107">
        <f ca="1"/>
        <v>0</v>
      </c>
      <c r="D6437" t="str">
        <f ca="1"/>
        <v>Acct  9 - Costco</v>
      </c>
    </row>
    <row r="6438" spans="1:4" x14ac:dyDescent="0.25">
      <c r="A6438" t="str">
        <f ca="1"/>
        <v>Prime Ad-Free</v>
      </c>
      <c r="B6438" s="8">
        <f ca="1"/>
        <v>46323</v>
      </c>
      <c r="C6438" s="107">
        <f ca="1"/>
        <v>0</v>
      </c>
      <c r="D6438" t="str">
        <f ca="1"/>
        <v>Acct  9 - Costco</v>
      </c>
    </row>
    <row r="6439" spans="1:4" x14ac:dyDescent="0.25">
      <c r="A6439" t="str">
        <f ca="1"/>
        <v>Disability</v>
      </c>
      <c r="B6439" s="8">
        <f ca="1"/>
        <v>46327</v>
      </c>
      <c r="C6439" s="107">
        <f ca="1"/>
        <v>0</v>
      </c>
      <c r="D6439" t="str">
        <f ca="1"/>
        <v>Acct  9 - Costco</v>
      </c>
    </row>
    <row r="6440" spans="1:4" x14ac:dyDescent="0.25">
      <c r="A6440" t="str">
        <f ca="1"/>
        <v>Kulo Rent</v>
      </c>
      <c r="B6440" s="8">
        <f ca="1"/>
        <v>46327</v>
      </c>
      <c r="C6440" s="107">
        <f ca="1"/>
        <v>0</v>
      </c>
      <c r="D6440" t="str">
        <f ca="1"/>
        <v>Acct  9 - Costco</v>
      </c>
    </row>
    <row r="6441" spans="1:4" x14ac:dyDescent="0.25">
      <c r="A6441" t="str">
        <f ca="1"/>
        <v>Rent</v>
      </c>
      <c r="B6441" s="8">
        <f ca="1"/>
        <v>46327</v>
      </c>
      <c r="C6441" s="107">
        <f ca="1"/>
        <v>0</v>
      </c>
      <c r="D6441" t="str">
        <f ca="1"/>
        <v>Acct  9 - Costco</v>
      </c>
    </row>
    <row r="6442" spans="1:4" x14ac:dyDescent="0.25">
      <c r="A6442" t="str">
        <f ca="1"/>
        <v>Visa Platinum</v>
      </c>
      <c r="B6442" s="8">
        <f ca="1"/>
        <v>46329</v>
      </c>
      <c r="C6442" s="107">
        <f ca="1"/>
        <v>0</v>
      </c>
      <c r="D6442" t="str">
        <f ca="1"/>
        <v>Acct  9 - Costco</v>
      </c>
    </row>
    <row r="6443" spans="1:4" x14ac:dyDescent="0.25">
      <c r="A6443" t="str">
        <f ca="1"/>
        <v>Kulo Internet</v>
      </c>
      <c r="B6443" s="8">
        <f ca="1"/>
        <v>46331</v>
      </c>
      <c r="C6443" s="107">
        <f ca="1"/>
        <v>0</v>
      </c>
      <c r="D6443" t="str">
        <f ca="1"/>
        <v>Acct  9 - Costco</v>
      </c>
    </row>
    <row r="6444" spans="1:4" x14ac:dyDescent="0.25">
      <c r="A6444" t="str">
        <f ca="1"/>
        <v>Cese Phone</v>
      </c>
      <c r="B6444" s="8">
        <f ca="1"/>
        <v>46331</v>
      </c>
      <c r="C6444" s="107">
        <f ca="1"/>
        <v>0</v>
      </c>
      <c r="D6444" t="str">
        <f ca="1"/>
        <v>Acct  9 - Costco</v>
      </c>
    </row>
    <row r="6445" spans="1:4" x14ac:dyDescent="0.25">
      <c r="A6445" t="str">
        <f ca="1"/>
        <v>Phone</v>
      </c>
      <c r="B6445" s="8">
        <f ca="1"/>
        <v>46331</v>
      </c>
      <c r="C6445" s="107">
        <f ca="1"/>
        <v>0</v>
      </c>
      <c r="D6445" t="str">
        <f ca="1"/>
        <v>Acct  9 - Costco</v>
      </c>
    </row>
    <row r="6446" spans="1:4" x14ac:dyDescent="0.25">
      <c r="A6446" t="str">
        <f ca="1"/>
        <v>Paycheck</v>
      </c>
      <c r="B6446" s="8">
        <f ca="1"/>
        <v>46332</v>
      </c>
      <c r="C6446" s="107">
        <f ca="1"/>
        <v>0</v>
      </c>
      <c r="D6446" t="str">
        <f ca="1"/>
        <v>Acct  9 - Costco</v>
      </c>
    </row>
    <row r="6447" spans="1:4" x14ac:dyDescent="0.25">
      <c r="A6447" t="str">
        <f ca="1"/>
        <v>Ameritas</v>
      </c>
      <c r="B6447" s="8">
        <f ca="1"/>
        <v>46332</v>
      </c>
      <c r="C6447" s="107">
        <f ca="1"/>
        <v>0</v>
      </c>
      <c r="D6447" t="str">
        <f ca="1"/>
        <v>Acct  9 - Costco</v>
      </c>
    </row>
    <row r="6448" spans="1:4" x14ac:dyDescent="0.25">
      <c r="A6448" t="str">
        <f ca="1"/>
        <v>Groceries</v>
      </c>
      <c r="B6448" s="8">
        <f ca="1"/>
        <v>46333</v>
      </c>
      <c r="C6448" s="107">
        <f ca="1"/>
        <v>0</v>
      </c>
      <c r="D6448" t="str">
        <f ca="1"/>
        <v>Acct  9 - Costco</v>
      </c>
    </row>
    <row r="6449" spans="1:4" x14ac:dyDescent="0.25">
      <c r="A6449" t="str">
        <f ca="1"/>
        <v>Food &amp; Drinks</v>
      </c>
      <c r="B6449" s="8">
        <f ca="1"/>
        <v>46333</v>
      </c>
      <c r="C6449" s="107">
        <f ca="1"/>
        <v>0</v>
      </c>
      <c r="D6449" t="str">
        <f ca="1"/>
        <v>Acct  9 - Costco</v>
      </c>
    </row>
    <row r="6450" spans="1:4" x14ac:dyDescent="0.25">
      <c r="A6450" t="str">
        <f ca="1"/>
        <v>Sony</v>
      </c>
      <c r="B6450" s="8">
        <f ca="1"/>
        <v>46334</v>
      </c>
      <c r="C6450" s="107">
        <f ca="1"/>
        <v>0</v>
      </c>
      <c r="D6450" t="str">
        <f ca="1"/>
        <v>Acct  9 - Costco</v>
      </c>
    </row>
    <row r="6451" spans="1:4" x14ac:dyDescent="0.25">
      <c r="A6451" t="str">
        <f ca="1"/>
        <v>Bike Insurance</v>
      </c>
      <c r="B6451" s="8">
        <f ca="1"/>
        <v>46334</v>
      </c>
      <c r="C6451" s="107">
        <f ca="1"/>
        <v>0</v>
      </c>
      <c r="D6451" t="str">
        <f ca="1"/>
        <v>Acct  9 - Costco</v>
      </c>
    </row>
    <row r="6452" spans="1:4" x14ac:dyDescent="0.25">
      <c r="A6452" t="str">
        <f ca="1"/>
        <v>Phone Insurance</v>
      </c>
      <c r="B6452" s="8">
        <f ca="1"/>
        <v>46334</v>
      </c>
      <c r="C6452" s="107">
        <f ca="1"/>
        <v>0</v>
      </c>
      <c r="D6452" t="str">
        <f ca="1"/>
        <v>Acct  9 - Costco</v>
      </c>
    </row>
    <row r="6453" spans="1:4" x14ac:dyDescent="0.25">
      <c r="A6453" t="str">
        <f ca="1"/>
        <v>Amazon</v>
      </c>
      <c r="B6453" s="8">
        <f ca="1"/>
        <v>46335</v>
      </c>
      <c r="C6453" s="107">
        <f ca="1"/>
        <v>0</v>
      </c>
      <c r="D6453" t="str">
        <f ca="1"/>
        <v>Acct  9 - Costco</v>
      </c>
    </row>
    <row r="6454" spans="1:4" x14ac:dyDescent="0.25">
      <c r="A6454" t="str">
        <f ca="1"/>
        <v>Viso Go</v>
      </c>
      <c r="B6454" s="8">
        <f ca="1"/>
        <v>46337</v>
      </c>
      <c r="C6454" s="107">
        <f ca="1"/>
        <v>0</v>
      </c>
      <c r="D6454" t="str">
        <f ca="1"/>
        <v>Acct  9 - Costco</v>
      </c>
    </row>
    <row r="6455" spans="1:4" x14ac:dyDescent="0.25">
      <c r="A6455" t="str">
        <f ca="1"/>
        <v>Motorcycle</v>
      </c>
      <c r="B6455" s="8">
        <f ca="1"/>
        <v>46342</v>
      </c>
      <c r="C6455" s="107">
        <f ca="1"/>
        <v>0</v>
      </c>
      <c r="D6455" t="str">
        <f ca="1"/>
        <v>Acct  9 - Costco</v>
      </c>
    </row>
    <row r="6456" spans="1:4" x14ac:dyDescent="0.25">
      <c r="A6456" t="str">
        <f ca="1"/>
        <v>Paycheck</v>
      </c>
      <c r="B6456" s="8">
        <f ca="1"/>
        <v>46346</v>
      </c>
      <c r="C6456" s="107">
        <f ca="1"/>
        <v>0</v>
      </c>
      <c r="D6456" t="str">
        <f ca="1"/>
        <v>Acct  9 - Costco</v>
      </c>
    </row>
    <row r="6457" spans="1:4" x14ac:dyDescent="0.25">
      <c r="A6457" t="str">
        <f ca="1"/>
        <v>Ameritas</v>
      </c>
      <c r="B6457" s="8">
        <f ca="1"/>
        <v>46346</v>
      </c>
      <c r="C6457" s="107">
        <f ca="1"/>
        <v>0</v>
      </c>
      <c r="D6457" t="str">
        <f ca="1"/>
        <v>Acct  9 - Costco</v>
      </c>
    </row>
    <row r="6458" spans="1:4" x14ac:dyDescent="0.25">
      <c r="A6458" t="str">
        <f ca="1"/>
        <v>Netflix</v>
      </c>
      <c r="B6458" s="8">
        <f ca="1"/>
        <v>46346</v>
      </c>
      <c r="C6458" s="107">
        <f ca="1"/>
        <v>0</v>
      </c>
      <c r="D6458" t="str">
        <f ca="1"/>
        <v>Acct  9 - Costco</v>
      </c>
    </row>
    <row r="6459" spans="1:4" x14ac:dyDescent="0.25">
      <c r="A6459" t="str">
        <f ca="1"/>
        <v>Groceries</v>
      </c>
      <c r="B6459" s="8">
        <f ca="1"/>
        <v>46347</v>
      </c>
      <c r="C6459" s="107">
        <f ca="1"/>
        <v>0</v>
      </c>
      <c r="D6459" t="str">
        <f ca="1"/>
        <v>Acct  9 - Costco</v>
      </c>
    </row>
    <row r="6460" spans="1:4" x14ac:dyDescent="0.25">
      <c r="A6460" t="str">
        <f ca="1"/>
        <v>Food &amp; Drinks</v>
      </c>
      <c r="B6460" s="8">
        <f ca="1"/>
        <v>46347</v>
      </c>
      <c r="C6460" s="107">
        <f ca="1"/>
        <v>0</v>
      </c>
      <c r="D6460" t="str">
        <f ca="1"/>
        <v>Acct  9 - Costco</v>
      </c>
    </row>
    <row r="6461" spans="1:4" x14ac:dyDescent="0.25">
      <c r="A6461" t="str">
        <f ca="1"/>
        <v>Renters</v>
      </c>
      <c r="B6461" s="8">
        <f ca="1"/>
        <v>46347</v>
      </c>
      <c r="C6461" s="107">
        <f ca="1"/>
        <v>0</v>
      </c>
      <c r="D6461" t="str">
        <f ca="1"/>
        <v>Acct  9 - Costco</v>
      </c>
    </row>
    <row r="6462" spans="1:4" x14ac:dyDescent="0.25">
      <c r="A6462" t="str">
        <f ca="1"/>
        <v>Cese Transfer</v>
      </c>
      <c r="B6462" s="8">
        <f ca="1"/>
        <v>46351</v>
      </c>
      <c r="C6462" s="107">
        <f ca="1"/>
        <v>0</v>
      </c>
      <c r="D6462" t="str">
        <f ca="1"/>
        <v>Acct  9 - Costco</v>
      </c>
    </row>
    <row r="6463" spans="1:4" x14ac:dyDescent="0.25">
      <c r="A6463" t="str">
        <f ca="1"/>
        <v>Internet</v>
      </c>
      <c r="B6463" s="8">
        <f ca="1"/>
        <v>46352</v>
      </c>
      <c r="C6463" s="107">
        <f ca="1"/>
        <v>0</v>
      </c>
      <c r="D6463" t="str">
        <f ca="1"/>
        <v>Acct  9 - Costco</v>
      </c>
    </row>
    <row r="6464" spans="1:4" x14ac:dyDescent="0.25">
      <c r="A6464" t="str">
        <f ca="1"/>
        <v>Windsurf</v>
      </c>
      <c r="B6464" s="8">
        <f ca="1"/>
        <v>46352</v>
      </c>
      <c r="C6464" s="107">
        <f ca="1"/>
        <v>0</v>
      </c>
      <c r="D6464" t="str">
        <f ca="1"/>
        <v>Acct  9 - Costco</v>
      </c>
    </row>
    <row r="6465" spans="1:4" x14ac:dyDescent="0.25">
      <c r="A6465" t="str">
        <f ca="1"/>
        <v>Tidal</v>
      </c>
      <c r="B6465" s="8">
        <f ca="1"/>
        <v>46353</v>
      </c>
      <c r="C6465" s="107">
        <f ca="1"/>
        <v>0</v>
      </c>
      <c r="D6465" t="str">
        <f ca="1"/>
        <v>Acct  9 - Costco</v>
      </c>
    </row>
    <row r="6466" spans="1:4" x14ac:dyDescent="0.25">
      <c r="A6466" t="str">
        <f ca="1"/>
        <v>Costco Citi</v>
      </c>
      <c r="B6466" s="8">
        <f ca="1"/>
        <v>46354</v>
      </c>
      <c r="C6466" s="107">
        <f ca="1"/>
        <v>0</v>
      </c>
      <c r="D6466" t="str">
        <f ca="1"/>
        <v>Acct  9 - Costco</v>
      </c>
    </row>
    <row r="6467" spans="1:4" x14ac:dyDescent="0.25">
      <c r="A6467" t="str">
        <f ca="1"/>
        <v>Kulo Transfer</v>
      </c>
      <c r="B6467" s="8">
        <f ca="1"/>
        <v>46354</v>
      </c>
      <c r="C6467" s="107">
        <f ca="1"/>
        <v>0</v>
      </c>
      <c r="D6467" t="str">
        <f ca="1"/>
        <v>Acct  9 - Costco</v>
      </c>
    </row>
    <row r="6468" spans="1:4" x14ac:dyDescent="0.25">
      <c r="A6468" t="str">
        <f ca="1"/>
        <v>Kulo SDGE</v>
      </c>
      <c r="B6468" s="8">
        <f ca="1"/>
        <v>46354</v>
      </c>
      <c r="C6468" s="107">
        <f ca="1"/>
        <v>0</v>
      </c>
      <c r="D6468" t="str">
        <f ca="1"/>
        <v>Acct  9 - Costco</v>
      </c>
    </row>
    <row r="6469" spans="1:4" x14ac:dyDescent="0.25">
      <c r="A6469" t="str">
        <f ca="1"/>
        <v>SDGE</v>
      </c>
      <c r="B6469" s="8">
        <f ca="1"/>
        <v>46354</v>
      </c>
      <c r="C6469" s="107">
        <f ca="1"/>
        <v>0</v>
      </c>
      <c r="D6469" t="str">
        <f ca="1"/>
        <v>Acct  9 - Costco</v>
      </c>
    </row>
    <row r="6470" spans="1:4" x14ac:dyDescent="0.25">
      <c r="A6470" t="str">
        <f ca="1"/>
        <v>Prime Ad-Free</v>
      </c>
      <c r="B6470" s="8">
        <f ca="1"/>
        <v>46354</v>
      </c>
      <c r="C6470" s="107">
        <f ca="1"/>
        <v>0</v>
      </c>
      <c r="D6470" t="str">
        <f ca="1"/>
        <v>Acct  9 - Costco</v>
      </c>
    </row>
    <row r="6471" spans="1:4" x14ac:dyDescent="0.25">
      <c r="A6471" t="str">
        <f ca="1"/>
        <v>Disability</v>
      </c>
      <c r="B6471" s="8">
        <f ca="1"/>
        <v>46357</v>
      </c>
      <c r="C6471" s="107">
        <f ca="1"/>
        <v>0</v>
      </c>
      <c r="D6471" t="str">
        <f ca="1"/>
        <v>Acct  9 - Costco</v>
      </c>
    </row>
    <row r="6472" spans="1:4" x14ac:dyDescent="0.25">
      <c r="A6472" t="str">
        <f ca="1"/>
        <v>Kulo Rent</v>
      </c>
      <c r="B6472" s="8">
        <f ca="1"/>
        <v>46357</v>
      </c>
      <c r="C6472" s="107">
        <f ca="1"/>
        <v>0</v>
      </c>
      <c r="D6472" t="str">
        <f ca="1"/>
        <v>Acct  9 - Costco</v>
      </c>
    </row>
    <row r="6473" spans="1:4" x14ac:dyDescent="0.25">
      <c r="A6473" t="str">
        <f ca="1"/>
        <v>Rent</v>
      </c>
      <c r="B6473" s="8">
        <f ca="1"/>
        <v>46357</v>
      </c>
      <c r="C6473" s="107">
        <f ca="1"/>
        <v>0</v>
      </c>
      <c r="D6473" t="str">
        <f ca="1"/>
        <v>Acct  9 - Costco</v>
      </c>
    </row>
    <row r="6474" spans="1:4" x14ac:dyDescent="0.25">
      <c r="A6474" t="str">
        <f ca="1"/>
        <v>Visa Platinum</v>
      </c>
      <c r="B6474" s="8">
        <f ca="1"/>
        <v>46359</v>
      </c>
      <c r="C6474" s="107">
        <f ca="1"/>
        <v>0</v>
      </c>
      <c r="D6474" t="str">
        <f ca="1"/>
        <v>Acct  9 - Costco</v>
      </c>
    </row>
    <row r="6475" spans="1:4" x14ac:dyDescent="0.25">
      <c r="A6475" t="str">
        <f ca="1"/>
        <v>Paycheck</v>
      </c>
      <c r="B6475" s="8">
        <f ca="1"/>
        <v>46360</v>
      </c>
      <c r="C6475" s="107">
        <f ca="1"/>
        <v>0</v>
      </c>
      <c r="D6475" t="str">
        <f ca="1"/>
        <v>Acct  9 - Costco</v>
      </c>
    </row>
    <row r="6476" spans="1:4" x14ac:dyDescent="0.25">
      <c r="A6476" t="str">
        <f ca="1"/>
        <v>Ameritas</v>
      </c>
      <c r="B6476" s="8">
        <f ca="1"/>
        <v>46360</v>
      </c>
      <c r="C6476" s="107">
        <f ca="1"/>
        <v>0</v>
      </c>
      <c r="D6476" t="str">
        <f ca="1"/>
        <v>Acct  9 - Costco</v>
      </c>
    </row>
    <row r="6477" spans="1:4" x14ac:dyDescent="0.25">
      <c r="A6477" t="str">
        <f ca="1"/>
        <v>Kulo Internet</v>
      </c>
      <c r="B6477" s="8">
        <f ca="1"/>
        <v>46361</v>
      </c>
      <c r="C6477" s="107">
        <f ca="1"/>
        <v>0</v>
      </c>
      <c r="D6477" t="str">
        <f ca="1"/>
        <v>Acct  9 - Costco</v>
      </c>
    </row>
    <row r="6478" spans="1:4" x14ac:dyDescent="0.25">
      <c r="A6478" t="str">
        <f ca="1"/>
        <v>Cese Phone</v>
      </c>
      <c r="B6478" s="8">
        <f ca="1"/>
        <v>46361</v>
      </c>
      <c r="C6478" s="107">
        <f ca="1"/>
        <v>0</v>
      </c>
      <c r="D6478" t="str">
        <f ca="1"/>
        <v>Acct  9 - Costco</v>
      </c>
    </row>
    <row r="6479" spans="1:4" x14ac:dyDescent="0.25">
      <c r="A6479" t="str">
        <f ca="1"/>
        <v>Groceries</v>
      </c>
      <c r="B6479" s="8">
        <f ca="1"/>
        <v>46361</v>
      </c>
      <c r="C6479" s="107">
        <f ca="1"/>
        <v>0</v>
      </c>
      <c r="D6479" t="str">
        <f ca="1"/>
        <v>Acct  9 - Costco</v>
      </c>
    </row>
    <row r="6480" spans="1:4" x14ac:dyDescent="0.25">
      <c r="A6480" t="str">
        <f ca="1"/>
        <v>Food &amp; Drinks</v>
      </c>
      <c r="B6480" s="8">
        <f ca="1"/>
        <v>46361</v>
      </c>
      <c r="C6480" s="107">
        <f ca="1"/>
        <v>0</v>
      </c>
      <c r="D6480" t="str">
        <f ca="1"/>
        <v>Acct  9 - Costco</v>
      </c>
    </row>
    <row r="6481" spans="1:4" x14ac:dyDescent="0.25">
      <c r="A6481" t="str">
        <f ca="1"/>
        <v>Phone</v>
      </c>
      <c r="B6481" s="8">
        <f ca="1"/>
        <v>46361</v>
      </c>
      <c r="C6481" s="107">
        <f ca="1"/>
        <v>0</v>
      </c>
      <c r="D6481" t="str">
        <f ca="1"/>
        <v>Acct  9 - Costco</v>
      </c>
    </row>
    <row r="6482" spans="1:4" x14ac:dyDescent="0.25">
      <c r="A6482" t="str">
        <f ca="1"/>
        <v>Sony</v>
      </c>
      <c r="B6482" s="8">
        <f ca="1"/>
        <v>46364</v>
      </c>
      <c r="C6482" s="107">
        <f ca="1"/>
        <v>0</v>
      </c>
      <c r="D6482" t="str">
        <f ca="1"/>
        <v>Acct  9 - Costco</v>
      </c>
    </row>
    <row r="6483" spans="1:4" x14ac:dyDescent="0.25">
      <c r="A6483" t="str">
        <f ca="1"/>
        <v>Phone Insurance</v>
      </c>
      <c r="B6483" s="8">
        <f ca="1"/>
        <v>46364</v>
      </c>
      <c r="C6483" s="107">
        <f ca="1"/>
        <v>0</v>
      </c>
      <c r="D6483" t="str">
        <f ca="1"/>
        <v>Acct  9 - Costco</v>
      </c>
    </row>
    <row r="6484" spans="1:4" x14ac:dyDescent="0.25">
      <c r="A6484" t="str">
        <f ca="1"/>
        <v>Amazon</v>
      </c>
      <c r="B6484" s="8">
        <f ca="1"/>
        <v>46365</v>
      </c>
      <c r="C6484" s="107">
        <f ca="1"/>
        <v>0</v>
      </c>
      <c r="D6484" t="str">
        <f ca="1"/>
        <v>Acct  9 - Costco</v>
      </c>
    </row>
    <row r="6485" spans="1:4" x14ac:dyDescent="0.25">
      <c r="A6485" t="str">
        <f ca="1"/>
        <v>Viso Go</v>
      </c>
      <c r="B6485" s="8">
        <f ca="1"/>
        <v>46367</v>
      </c>
      <c r="C6485" s="107">
        <f ca="1"/>
        <v>0</v>
      </c>
      <c r="D6485" t="str">
        <f ca="1"/>
        <v>Acct  9 - Costco</v>
      </c>
    </row>
    <row r="6486" spans="1:4" x14ac:dyDescent="0.25">
      <c r="A6486" t="str">
        <f ca="1"/>
        <v>Motorcycle</v>
      </c>
      <c r="B6486" s="8">
        <f ca="1"/>
        <v>46372</v>
      </c>
      <c r="C6486" s="107">
        <f ca="1"/>
        <v>0</v>
      </c>
      <c r="D6486" t="str">
        <f ca="1"/>
        <v>Acct  9 - Costco</v>
      </c>
    </row>
    <row r="6487" spans="1:4" x14ac:dyDescent="0.25">
      <c r="A6487" t="str">
        <f ca="1"/>
        <v>Paycheck</v>
      </c>
      <c r="B6487" s="8">
        <f ca="1"/>
        <v>46374</v>
      </c>
      <c r="C6487" s="107">
        <f ca="1"/>
        <v>0</v>
      </c>
      <c r="D6487" t="str">
        <f ca="1"/>
        <v>Acct  9 - Costco</v>
      </c>
    </row>
    <row r="6488" spans="1:4" x14ac:dyDescent="0.25">
      <c r="A6488" t="str">
        <f ca="1"/>
        <v>Ameritas</v>
      </c>
      <c r="B6488" s="8">
        <f ca="1"/>
        <v>46374</v>
      </c>
      <c r="C6488" s="107">
        <f ca="1"/>
        <v>0</v>
      </c>
      <c r="D6488" t="str">
        <f ca="1"/>
        <v>Acct  9 - Costco</v>
      </c>
    </row>
    <row r="6489" spans="1:4" x14ac:dyDescent="0.25">
      <c r="A6489" t="str">
        <f ca="1"/>
        <v>Groceries</v>
      </c>
      <c r="B6489" s="8">
        <f ca="1"/>
        <v>46375</v>
      </c>
      <c r="C6489" s="107">
        <f ca="1"/>
        <v>0</v>
      </c>
      <c r="D6489" t="str">
        <f ca="1"/>
        <v>Acct  9 - Costco</v>
      </c>
    </row>
    <row r="6490" spans="1:4" x14ac:dyDescent="0.25">
      <c r="A6490" t="str">
        <f ca="1"/>
        <v>Food &amp; Drinks</v>
      </c>
      <c r="B6490" s="8">
        <f ca="1"/>
        <v>46375</v>
      </c>
      <c r="C6490" s="107">
        <f ca="1"/>
        <v>0</v>
      </c>
      <c r="D6490" t="str">
        <f ca="1"/>
        <v>Acct  9 - Costco</v>
      </c>
    </row>
    <row r="6491" spans="1:4" x14ac:dyDescent="0.25">
      <c r="A6491" t="str">
        <f ca="1"/>
        <v>Netflix</v>
      </c>
      <c r="B6491" s="8">
        <f ca="1"/>
        <v>46376</v>
      </c>
      <c r="C6491" s="107">
        <f ca="1"/>
        <v>0</v>
      </c>
      <c r="D6491" t="str">
        <f ca="1"/>
        <v>Acct  9 - Costco</v>
      </c>
    </row>
    <row r="6492" spans="1:4" x14ac:dyDescent="0.25">
      <c r="A6492" t="str">
        <f ca="1"/>
        <v>Renters</v>
      </c>
      <c r="B6492" s="8">
        <f ca="1"/>
        <v>46377</v>
      </c>
      <c r="C6492" s="107">
        <f ca="1"/>
        <v>0</v>
      </c>
      <c r="D6492" t="str">
        <f ca="1"/>
        <v>Acct  9 - Costco</v>
      </c>
    </row>
    <row r="6493" spans="1:4" x14ac:dyDescent="0.25">
      <c r="A6493" t="str">
        <f ca="1"/>
        <v>Sniffies</v>
      </c>
      <c r="B6493" s="8">
        <f ca="1"/>
        <v>46377</v>
      </c>
      <c r="C6493" s="107">
        <f ca="1"/>
        <v>0</v>
      </c>
      <c r="D6493" t="str">
        <f ca="1"/>
        <v>Acct  9 - Costco</v>
      </c>
    </row>
    <row r="6494" spans="1:4" x14ac:dyDescent="0.25">
      <c r="A6494" t="str">
        <f ca="1"/>
        <v>Cese Transfer</v>
      </c>
      <c r="B6494" s="8">
        <f ca="1"/>
        <v>46381</v>
      </c>
      <c r="C6494" s="107">
        <f ca="1"/>
        <v>0</v>
      </c>
      <c r="D6494" t="str">
        <f ca="1"/>
        <v>Acct  9 - Costco</v>
      </c>
    </row>
    <row r="6495" spans="1:4" x14ac:dyDescent="0.25">
      <c r="A6495" t="str">
        <f ca="1"/>
        <v>Internet</v>
      </c>
      <c r="B6495" s="8">
        <f ca="1"/>
        <v>46382</v>
      </c>
      <c r="C6495" s="107">
        <f ca="1"/>
        <v>0</v>
      </c>
      <c r="D6495" t="str">
        <f ca="1"/>
        <v>Acct  9 - Costco</v>
      </c>
    </row>
    <row r="6496" spans="1:4" x14ac:dyDescent="0.25">
      <c r="A6496" t="str">
        <f ca="1"/>
        <v>Windsurf</v>
      </c>
      <c r="B6496" s="8">
        <f ca="1"/>
        <v>46382</v>
      </c>
      <c r="C6496" s="107">
        <f ca="1"/>
        <v>0</v>
      </c>
      <c r="D6496" t="str">
        <f ca="1"/>
        <v>Acct  9 - Costco</v>
      </c>
    </row>
    <row r="6497" spans="1:4" x14ac:dyDescent="0.25">
      <c r="A6497" t="str">
        <f ca="1"/>
        <v>Tidal</v>
      </c>
      <c r="B6497" s="8">
        <f ca="1"/>
        <v>46383</v>
      </c>
      <c r="C6497" s="107">
        <f ca="1"/>
        <v>0</v>
      </c>
      <c r="D6497" t="str">
        <f ca="1"/>
        <v>Acct  9 - Costco</v>
      </c>
    </row>
    <row r="6498" spans="1:4" x14ac:dyDescent="0.25">
      <c r="A6498" t="str">
        <f ca="1"/>
        <v>Costco Citi</v>
      </c>
      <c r="B6498" s="8">
        <f ca="1"/>
        <v>46384</v>
      </c>
      <c r="C6498" s="107">
        <f ca="1"/>
        <v>0</v>
      </c>
      <c r="D6498" t="str">
        <f ca="1"/>
        <v>Acct  9 - Costco</v>
      </c>
    </row>
    <row r="6499" spans="1:4" x14ac:dyDescent="0.25">
      <c r="A6499" t="str">
        <f ca="1"/>
        <v>Kulo Transfer</v>
      </c>
      <c r="B6499" s="8">
        <f ca="1"/>
        <v>46384</v>
      </c>
      <c r="C6499" s="107">
        <f ca="1"/>
        <v>0</v>
      </c>
      <c r="D6499" t="str">
        <f ca="1"/>
        <v>Acct  9 - Costco</v>
      </c>
    </row>
    <row r="6500" spans="1:4" x14ac:dyDescent="0.25">
      <c r="A6500" t="str">
        <f ca="1"/>
        <v>Kulo SDGE</v>
      </c>
      <c r="B6500" s="8">
        <f ca="1"/>
        <v>46384</v>
      </c>
      <c r="C6500" s="107">
        <f ca="1"/>
        <v>0</v>
      </c>
      <c r="D6500" t="str">
        <f ca="1"/>
        <v>Acct  9 - Costco</v>
      </c>
    </row>
    <row r="6501" spans="1:4" x14ac:dyDescent="0.25">
      <c r="A6501" t="str">
        <f ca="1"/>
        <v>SDGE</v>
      </c>
      <c r="B6501" s="8">
        <f ca="1"/>
        <v>46384</v>
      </c>
      <c r="C6501" s="107">
        <f ca="1"/>
        <v>0</v>
      </c>
      <c r="D6501" t="str">
        <f ca="1"/>
        <v>Acct  9 - Costco</v>
      </c>
    </row>
    <row r="6502" spans="1:4" x14ac:dyDescent="0.25">
      <c r="A6502" t="str">
        <f ca="1"/>
        <v>Prime Ad-Free</v>
      </c>
      <c r="B6502" s="8">
        <f ca="1"/>
        <v>46384</v>
      </c>
      <c r="C6502" s="107">
        <f ca="1"/>
        <v>0</v>
      </c>
      <c r="D6502" t="str">
        <f ca="1"/>
        <v>Acct  9 - Costco</v>
      </c>
    </row>
    <row r="6503" spans="1:4" x14ac:dyDescent="0.25">
      <c r="A6503" t="str">
        <f ca="1"/>
        <v>Paycheck</v>
      </c>
      <c r="B6503" s="8">
        <f ca="1"/>
        <v>46388</v>
      </c>
      <c r="C6503" s="107">
        <f ca="1"/>
        <v>0</v>
      </c>
      <c r="D6503" t="str">
        <f ca="1"/>
        <v>Acct  9 - Costco</v>
      </c>
    </row>
    <row r="6504" spans="1:4" x14ac:dyDescent="0.25">
      <c r="A6504" t="str">
        <f ca="1"/>
        <v>Disability</v>
      </c>
      <c r="B6504" s="8">
        <f ca="1"/>
        <v>46388</v>
      </c>
      <c r="C6504" s="107">
        <f ca="1"/>
        <v>0</v>
      </c>
      <c r="D6504" t="str">
        <f ca="1"/>
        <v>Acct  9 - Costco</v>
      </c>
    </row>
    <row r="6505" spans="1:4" x14ac:dyDescent="0.25">
      <c r="A6505" t="str">
        <f ca="1"/>
        <v>Ameritas</v>
      </c>
      <c r="B6505" s="8">
        <f ca="1"/>
        <v>46388</v>
      </c>
      <c r="C6505" s="107">
        <f ca="1"/>
        <v>0</v>
      </c>
      <c r="D6505" t="str">
        <f ca="1"/>
        <v>Acct  9 - Costco</v>
      </c>
    </row>
    <row r="6506" spans="1:4" x14ac:dyDescent="0.25">
      <c r="A6506" t="str">
        <f ca="1"/>
        <v>Kulo Rent</v>
      </c>
      <c r="B6506" s="8">
        <f ca="1"/>
        <v>46388</v>
      </c>
      <c r="C6506" s="107">
        <f ca="1"/>
        <v>0</v>
      </c>
      <c r="D6506" t="str">
        <f ca="1"/>
        <v>Acct  9 - Costco</v>
      </c>
    </row>
    <row r="6507" spans="1:4" x14ac:dyDescent="0.25">
      <c r="A6507" t="str">
        <f ca="1"/>
        <v>Rent</v>
      </c>
      <c r="B6507" s="8">
        <f ca="1"/>
        <v>46388</v>
      </c>
      <c r="C6507" s="107">
        <f ca="1"/>
        <v>0</v>
      </c>
      <c r="D6507" t="str">
        <f ca="1"/>
        <v>Acct  9 - Costco</v>
      </c>
    </row>
    <row r="6508" spans="1:4" x14ac:dyDescent="0.25">
      <c r="A6508" t="str">
        <f ca="1"/>
        <v>Groceries</v>
      </c>
      <c r="B6508" s="8">
        <f ca="1"/>
        <v>46389</v>
      </c>
      <c r="C6508" s="107">
        <f ca="1"/>
        <v>0</v>
      </c>
      <c r="D6508" t="str">
        <f ca="1"/>
        <v>Acct  9 - Costco</v>
      </c>
    </row>
    <row r="6509" spans="1:4" x14ac:dyDescent="0.25">
      <c r="A6509" t="str">
        <f ca="1"/>
        <v>Food &amp; Drinks</v>
      </c>
      <c r="B6509" s="8">
        <f ca="1"/>
        <v>46389</v>
      </c>
      <c r="C6509" s="107">
        <f ca="1"/>
        <v>0</v>
      </c>
      <c r="D6509" t="str">
        <f ca="1"/>
        <v>Acct  9 - Costco</v>
      </c>
    </row>
    <row r="6510" spans="1:4" x14ac:dyDescent="0.25">
      <c r="A6510" t="str">
        <f ca="1"/>
        <v>Visa Platinum</v>
      </c>
      <c r="B6510" s="8">
        <f ca="1"/>
        <v>46390</v>
      </c>
      <c r="C6510" s="107">
        <f ca="1"/>
        <v>0</v>
      </c>
      <c r="D6510" t="str">
        <f ca="1"/>
        <v>Acct  9 - Costco</v>
      </c>
    </row>
    <row r="6511" spans="1:4" x14ac:dyDescent="0.25">
      <c r="A6511" t="str">
        <f ca="1"/>
        <v>Kulo Internet</v>
      </c>
      <c r="B6511" s="8">
        <f ca="1"/>
        <v>46392</v>
      </c>
      <c r="C6511" s="107">
        <f ca="1"/>
        <v>0</v>
      </c>
      <c r="D6511" t="str">
        <f ca="1"/>
        <v>Acct  9 - Costco</v>
      </c>
    </row>
    <row r="6512" spans="1:4" x14ac:dyDescent="0.25">
      <c r="A6512" t="str">
        <f ca="1"/>
        <v>Cese Phone</v>
      </c>
      <c r="B6512" s="8">
        <f ca="1"/>
        <v>46392</v>
      </c>
      <c r="C6512" s="107">
        <f ca="1"/>
        <v>0</v>
      </c>
      <c r="D6512" t="str">
        <f ca="1"/>
        <v>Acct  9 - Costco</v>
      </c>
    </row>
    <row r="6513" spans="1:4" x14ac:dyDescent="0.25">
      <c r="A6513" t="str">
        <f ca="1"/>
        <v>Phone</v>
      </c>
      <c r="B6513" s="8">
        <f ca="1"/>
        <v>46392</v>
      </c>
      <c r="C6513" s="107">
        <f ca="1"/>
        <v>0</v>
      </c>
      <c r="D6513" t="str">
        <f ca="1"/>
        <v>Acct  9 - Costco</v>
      </c>
    </row>
    <row r="6514" spans="1:4" x14ac:dyDescent="0.25">
      <c r="A6514" t="str">
        <f ca="1"/>
        <v>Sony</v>
      </c>
      <c r="B6514" s="8">
        <f ca="1"/>
        <v>46395</v>
      </c>
      <c r="C6514" s="107">
        <f ca="1"/>
        <v>0</v>
      </c>
      <c r="D6514" t="str">
        <f ca="1"/>
        <v>Acct  9 - Costco</v>
      </c>
    </row>
    <row r="6515" spans="1:4" x14ac:dyDescent="0.25">
      <c r="A6515" t="str">
        <f ca="1"/>
        <v>Phone Insurance</v>
      </c>
      <c r="B6515" s="8">
        <f ca="1"/>
        <v>46395</v>
      </c>
      <c r="C6515" s="107">
        <f ca="1"/>
        <v>0</v>
      </c>
      <c r="D6515" t="str">
        <f ca="1"/>
        <v>Acct  9 - Costco</v>
      </c>
    </row>
    <row r="6516" spans="1:4" x14ac:dyDescent="0.25">
      <c r="A6516" t="str">
        <f ca="1"/>
        <v>Amazon</v>
      </c>
      <c r="B6516" s="8">
        <f ca="1"/>
        <v>46396</v>
      </c>
      <c r="C6516" s="107">
        <f ca="1"/>
        <v>0</v>
      </c>
      <c r="D6516" t="str">
        <f ca="1"/>
        <v>Acct  9 - Costco</v>
      </c>
    </row>
    <row r="6517" spans="1:4" x14ac:dyDescent="0.25">
      <c r="A6517" t="str">
        <f ca="1"/>
        <v>Viso Go</v>
      </c>
      <c r="B6517" s="8">
        <f ca="1"/>
        <v>46398</v>
      </c>
      <c r="C6517" s="107">
        <f ca="1"/>
        <v>0</v>
      </c>
      <c r="D6517" t="str">
        <f ca="1"/>
        <v>Acct  9 - Costco</v>
      </c>
    </row>
    <row r="6518" spans="1:4" x14ac:dyDescent="0.25">
      <c r="A6518" t="str">
        <f ca="1"/>
        <v>Paycheck</v>
      </c>
      <c r="B6518" s="8">
        <f ca="1"/>
        <v>46402</v>
      </c>
      <c r="C6518" s="107">
        <f ca="1"/>
        <v>0</v>
      </c>
      <c r="D6518" t="str">
        <f ca="1"/>
        <v>Acct  9 - Costco</v>
      </c>
    </row>
    <row r="6519" spans="1:4" x14ac:dyDescent="0.25">
      <c r="A6519" t="str">
        <f ca="1"/>
        <v>Ameritas</v>
      </c>
      <c r="B6519" s="8">
        <f ca="1"/>
        <v>46402</v>
      </c>
      <c r="C6519" s="107">
        <f ca="1"/>
        <v>0</v>
      </c>
      <c r="D6519" t="str">
        <f ca="1"/>
        <v>Acct  9 - Costco</v>
      </c>
    </row>
    <row r="6520" spans="1:4" x14ac:dyDescent="0.25">
      <c r="A6520" t="str">
        <f ca="1"/>
        <v>Groceries</v>
      </c>
      <c r="B6520" s="8">
        <f ca="1"/>
        <v>46403</v>
      </c>
      <c r="C6520" s="107">
        <f ca="1"/>
        <v>0</v>
      </c>
      <c r="D6520" t="str">
        <f ca="1"/>
        <v>Acct  9 - Costco</v>
      </c>
    </row>
    <row r="6521" spans="1:4" x14ac:dyDescent="0.25">
      <c r="A6521" t="str">
        <f ca="1"/>
        <v>Food &amp; Drinks</v>
      </c>
      <c r="B6521" s="8">
        <f ca="1"/>
        <v>46403</v>
      </c>
      <c r="C6521" s="107">
        <f ca="1"/>
        <v>0</v>
      </c>
      <c r="D6521" t="str">
        <f ca="1"/>
        <v>Acct  9 - Costco</v>
      </c>
    </row>
    <row r="6522" spans="1:4" x14ac:dyDescent="0.25">
      <c r="A6522" t="str">
        <f ca="1"/>
        <v>Motorcycle</v>
      </c>
      <c r="B6522" s="8">
        <f ca="1"/>
        <v>46403</v>
      </c>
      <c r="C6522" s="107">
        <f ca="1"/>
        <v>0</v>
      </c>
      <c r="D6522" t="str">
        <f ca="1"/>
        <v>Acct  9 - Costco</v>
      </c>
    </row>
    <row r="6523" spans="1:4" x14ac:dyDescent="0.25">
      <c r="A6523" t="str">
        <f ca="1"/>
        <v>Netflix</v>
      </c>
      <c r="B6523" s="8">
        <f ca="1"/>
        <v>46407</v>
      </c>
      <c r="C6523" s="107">
        <f ca="1"/>
        <v>0</v>
      </c>
      <c r="D6523" t="str">
        <f ca="1"/>
        <v>Acct  9 - Costco</v>
      </c>
    </row>
    <row r="6524" spans="1:4" x14ac:dyDescent="0.25">
      <c r="A6524" t="str">
        <f ca="1"/>
        <v>Renters</v>
      </c>
      <c r="B6524" s="8">
        <f ca="1"/>
        <v>46408</v>
      </c>
      <c r="C6524" s="107">
        <f ca="1"/>
        <v>0</v>
      </c>
      <c r="D6524" t="str">
        <f ca="1"/>
        <v>Acct  9 - Costco</v>
      </c>
    </row>
    <row r="6525" spans="1:4" x14ac:dyDescent="0.25">
      <c r="A6525" t="str">
        <f ca="1"/>
        <v>Cese Transfer</v>
      </c>
      <c r="B6525" s="8">
        <f ca="1"/>
        <v>46412</v>
      </c>
      <c r="C6525" s="107">
        <f ca="1"/>
        <v>0</v>
      </c>
      <c r="D6525" t="str">
        <f ca="1"/>
        <v>Acct  9 - Costco</v>
      </c>
    </row>
    <row r="6526" spans="1:4" x14ac:dyDescent="0.25">
      <c r="A6526" t="str">
        <f ca="1"/>
        <v>Internet</v>
      </c>
      <c r="B6526" s="8">
        <f ca="1"/>
        <v>46413</v>
      </c>
      <c r="C6526" s="107">
        <f ca="1"/>
        <v>0</v>
      </c>
      <c r="D6526" t="str">
        <f ca="1"/>
        <v>Acct  9 - Costco</v>
      </c>
    </row>
    <row r="6527" spans="1:4" x14ac:dyDescent="0.25">
      <c r="A6527" t="str">
        <f ca="1"/>
        <v>Windsurf</v>
      </c>
      <c r="B6527" s="8">
        <f ca="1"/>
        <v>46413</v>
      </c>
      <c r="C6527" s="107">
        <f ca="1"/>
        <v>0</v>
      </c>
      <c r="D6527" t="str">
        <f ca="1"/>
        <v>Acct  9 - Costco</v>
      </c>
    </row>
    <row r="6528" spans="1:4" x14ac:dyDescent="0.25">
      <c r="A6528" t="str">
        <f ca="1"/>
        <v>Tidal</v>
      </c>
      <c r="B6528" s="8">
        <f ca="1"/>
        <v>46414</v>
      </c>
      <c r="C6528" s="107">
        <f ca="1"/>
        <v>0</v>
      </c>
      <c r="D6528" t="str">
        <f ca="1"/>
        <v>Acct  9 - Costco</v>
      </c>
    </row>
    <row r="6529" spans="1:4" x14ac:dyDescent="0.25">
      <c r="A6529" t="str">
        <f ca="1"/>
        <v>Costco Citi</v>
      </c>
      <c r="B6529" s="8">
        <f ca="1"/>
        <v>46415</v>
      </c>
      <c r="C6529" s="107">
        <f ca="1"/>
        <v>0</v>
      </c>
      <c r="D6529" t="str">
        <f ca="1"/>
        <v>Acct  9 - Costco</v>
      </c>
    </row>
    <row r="6530" spans="1:4" x14ac:dyDescent="0.25">
      <c r="A6530" t="str">
        <f ca="1"/>
        <v>Kulo Transfer</v>
      </c>
      <c r="B6530" s="8">
        <f ca="1"/>
        <v>46415</v>
      </c>
      <c r="C6530" s="107">
        <f ca="1"/>
        <v>0</v>
      </c>
      <c r="D6530" t="str">
        <f ca="1"/>
        <v>Acct  9 - Costco</v>
      </c>
    </row>
    <row r="6531" spans="1:4" x14ac:dyDescent="0.25">
      <c r="A6531" t="str">
        <f ca="1"/>
        <v>Kulo SDGE</v>
      </c>
      <c r="B6531" s="8">
        <f ca="1"/>
        <v>46415</v>
      </c>
      <c r="C6531" s="107">
        <f ca="1"/>
        <v>0</v>
      </c>
      <c r="D6531" t="str">
        <f ca="1"/>
        <v>Acct  9 - Costco</v>
      </c>
    </row>
    <row r="6532" spans="1:4" x14ac:dyDescent="0.25">
      <c r="A6532" t="str">
        <f ca="1"/>
        <v>SDGE</v>
      </c>
      <c r="B6532" s="8">
        <f ca="1"/>
        <v>46415</v>
      </c>
      <c r="C6532" s="107">
        <f ca="1"/>
        <v>0</v>
      </c>
      <c r="D6532" t="str">
        <f ca="1"/>
        <v>Acct  9 - Costco</v>
      </c>
    </row>
    <row r="6533" spans="1:4" x14ac:dyDescent="0.25">
      <c r="A6533" t="str">
        <f ca="1"/>
        <v>Prime Ad-Free</v>
      </c>
      <c r="B6533" s="8">
        <f ca="1"/>
        <v>46415</v>
      </c>
      <c r="C6533" s="107">
        <f ca="1"/>
        <v>0</v>
      </c>
      <c r="D6533" t="str">
        <f ca="1"/>
        <v>Acct  9 - Costco</v>
      </c>
    </row>
    <row r="6534" spans="1:4" x14ac:dyDescent="0.25">
      <c r="A6534" t="str">
        <f ca="1"/>
        <v>Paycheck</v>
      </c>
      <c r="B6534" s="8">
        <f ca="1"/>
        <v>46416</v>
      </c>
      <c r="C6534" s="107">
        <f ca="1"/>
        <v>0</v>
      </c>
      <c r="D6534" t="str">
        <f ca="1"/>
        <v>Acct  9 - Costco</v>
      </c>
    </row>
    <row r="6535" spans="1:4" x14ac:dyDescent="0.25">
      <c r="A6535" t="str">
        <f ca="1"/>
        <v>Ameritas</v>
      </c>
      <c r="B6535" s="8">
        <f ca="1"/>
        <v>46416</v>
      </c>
      <c r="C6535" s="107">
        <f ca="1"/>
        <v>0</v>
      </c>
      <c r="D6535" t="str">
        <f ca="1"/>
        <v>Acct  9 - Costco</v>
      </c>
    </row>
    <row r="6536" spans="1:4" x14ac:dyDescent="0.25">
      <c r="A6536" t="str">
        <f ca="1"/>
        <v>Groceries</v>
      </c>
      <c r="B6536" s="8">
        <f ca="1"/>
        <v>46417</v>
      </c>
      <c r="C6536" s="107">
        <f ca="1"/>
        <v>0</v>
      </c>
      <c r="D6536" t="str">
        <f ca="1"/>
        <v>Acct  9 - Costco</v>
      </c>
    </row>
    <row r="6537" spans="1:4" x14ac:dyDescent="0.25">
      <c r="A6537" t="str">
        <f ca="1"/>
        <v>Food &amp; Drinks</v>
      </c>
      <c r="B6537" s="8">
        <f ca="1"/>
        <v>46417</v>
      </c>
      <c r="C6537" s="107">
        <f ca="1"/>
        <v>0</v>
      </c>
      <c r="D6537" t="str">
        <f ca="1"/>
        <v>Acct  9 - Costco</v>
      </c>
    </row>
    <row r="6538" spans="1:4" x14ac:dyDescent="0.25">
      <c r="A6538" t="str">
        <f ca="1"/>
        <v>Disability</v>
      </c>
      <c r="B6538" s="8">
        <f ca="1"/>
        <v>46419</v>
      </c>
      <c r="C6538" s="107">
        <f ca="1"/>
        <v>0</v>
      </c>
      <c r="D6538" t="str">
        <f ca="1"/>
        <v>Acct  9 - Costco</v>
      </c>
    </row>
    <row r="6539" spans="1:4" x14ac:dyDescent="0.25">
      <c r="A6539" t="str">
        <f ca="1"/>
        <v>Kulo Rent</v>
      </c>
      <c r="B6539" s="8">
        <f ca="1"/>
        <v>46419</v>
      </c>
      <c r="C6539" s="107">
        <f ca="1"/>
        <v>0</v>
      </c>
      <c r="D6539" t="str">
        <f ca="1"/>
        <v>Acct  9 - Costco</v>
      </c>
    </row>
    <row r="6540" spans="1:4" x14ac:dyDescent="0.25">
      <c r="A6540" t="str">
        <f ca="1"/>
        <v>Rent</v>
      </c>
      <c r="B6540" s="8">
        <f ca="1"/>
        <v>46419</v>
      </c>
      <c r="C6540" s="107">
        <f ca="1"/>
        <v>0</v>
      </c>
      <c r="D6540" t="str">
        <f ca="1"/>
        <v>Acct  9 - Costco</v>
      </c>
    </row>
    <row r="6541" spans="1:4" x14ac:dyDescent="0.25">
      <c r="A6541" t="str">
        <f ca="1"/>
        <v>Down Dog</v>
      </c>
      <c r="B6541" s="8">
        <f ca="1"/>
        <v>46420</v>
      </c>
      <c r="C6541" s="107">
        <f ca="1"/>
        <v>0</v>
      </c>
      <c r="D6541" t="str">
        <f ca="1"/>
        <v>Acct  9 - Costco</v>
      </c>
    </row>
    <row r="6542" spans="1:4" x14ac:dyDescent="0.25">
      <c r="A6542" t="str">
        <f ca="1"/>
        <v>Visa Platinum</v>
      </c>
      <c r="B6542" s="8">
        <f ca="1"/>
        <v>46421</v>
      </c>
      <c r="C6542" s="107">
        <f ca="1"/>
        <v>0</v>
      </c>
      <c r="D6542" t="str">
        <f ca="1"/>
        <v>Acct  9 - Costco</v>
      </c>
    </row>
    <row r="6543" spans="1:4" x14ac:dyDescent="0.25">
      <c r="A6543" t="str">
        <f ca="1"/>
        <v>Kulo Internet</v>
      </c>
      <c r="B6543" s="8">
        <f ca="1"/>
        <v>46423</v>
      </c>
      <c r="C6543" s="107">
        <f ca="1"/>
        <v>0</v>
      </c>
      <c r="D6543" t="str">
        <f ca="1"/>
        <v>Acct  9 - Costco</v>
      </c>
    </row>
    <row r="6544" spans="1:4" x14ac:dyDescent="0.25">
      <c r="A6544" t="str">
        <f ca="1"/>
        <v>Cese Phone</v>
      </c>
      <c r="B6544" s="8">
        <f ca="1"/>
        <v>46423</v>
      </c>
      <c r="C6544" s="107">
        <f ca="1"/>
        <v>0</v>
      </c>
      <c r="D6544" t="str">
        <f ca="1"/>
        <v>Acct  9 - Costco</v>
      </c>
    </row>
    <row r="6545" spans="1:4" x14ac:dyDescent="0.25">
      <c r="A6545" t="str">
        <f ca="1"/>
        <v>Phone</v>
      </c>
      <c r="B6545" s="8">
        <f ca="1"/>
        <v>46423</v>
      </c>
      <c r="C6545" s="107">
        <f ca="1"/>
        <v>0</v>
      </c>
      <c r="D6545" t="str">
        <f ca="1"/>
        <v>Acct  9 - Costco</v>
      </c>
    </row>
    <row r="6546" spans="1:4" x14ac:dyDescent="0.25">
      <c r="A6546" t="str">
        <f ca="1"/>
        <v>Sony</v>
      </c>
      <c r="B6546" s="8">
        <f ca="1"/>
        <v>46426</v>
      </c>
      <c r="C6546" s="107">
        <f ca="1"/>
        <v>0</v>
      </c>
      <c r="D6546" t="str">
        <f ca="1"/>
        <v>Acct  9 - Costco</v>
      </c>
    </row>
    <row r="6547" spans="1:4" x14ac:dyDescent="0.25">
      <c r="A6547" t="str">
        <f ca="1"/>
        <v>Phone Insurance</v>
      </c>
      <c r="B6547" s="8">
        <f ca="1"/>
        <v>46426</v>
      </c>
      <c r="C6547" s="107">
        <f ca="1"/>
        <v>0</v>
      </c>
      <c r="D6547" t="str">
        <f ca="1"/>
        <v>Acct  9 - Costco</v>
      </c>
    </row>
    <row r="6548" spans="1:4" x14ac:dyDescent="0.25">
      <c r="A6548" t="str">
        <f ca="1"/>
        <v>Amazon</v>
      </c>
      <c r="B6548" s="8">
        <f ca="1"/>
        <v>46427</v>
      </c>
      <c r="C6548" s="107">
        <f ca="1"/>
        <v>0</v>
      </c>
      <c r="D6548" t="str">
        <f ca="1"/>
        <v>Acct  9 - Costco</v>
      </c>
    </row>
    <row r="6549" spans="1:4" x14ac:dyDescent="0.25">
      <c r="A6549" t="str">
        <f ca="1"/>
        <v>Viso Go</v>
      </c>
      <c r="B6549" s="8">
        <f ca="1"/>
        <v>46429</v>
      </c>
      <c r="C6549" s="107">
        <f ca="1"/>
        <v>0</v>
      </c>
      <c r="D6549" t="str">
        <f ca="1"/>
        <v>Acct  9 - Costco</v>
      </c>
    </row>
    <row r="6550" spans="1:4" x14ac:dyDescent="0.25">
      <c r="A6550" t="str">
        <f ca="1"/>
        <v>Paycheck</v>
      </c>
      <c r="B6550" s="8">
        <f ca="1"/>
        <v>46430</v>
      </c>
      <c r="C6550" s="107">
        <f ca="1"/>
        <v>0</v>
      </c>
      <c r="D6550" t="str">
        <f ca="1"/>
        <v>Acct  9 - Costco</v>
      </c>
    </row>
    <row r="6551" spans="1:4" x14ac:dyDescent="0.25">
      <c r="A6551" t="str">
        <f ca="1"/>
        <v>Ameritas</v>
      </c>
      <c r="B6551" s="8">
        <f ca="1"/>
        <v>46430</v>
      </c>
      <c r="C6551" s="107">
        <f ca="1"/>
        <v>0</v>
      </c>
      <c r="D6551" t="str">
        <f ca="1"/>
        <v>Acct  9 - Costco</v>
      </c>
    </row>
    <row r="6552" spans="1:4" x14ac:dyDescent="0.25">
      <c r="A6552" t="str">
        <f ca="1"/>
        <v>Groceries</v>
      </c>
      <c r="B6552" s="8">
        <f ca="1"/>
        <v>46431</v>
      </c>
      <c r="C6552" s="107">
        <f ca="1"/>
        <v>0</v>
      </c>
      <c r="D6552" t="str">
        <f ca="1"/>
        <v>Acct  9 - Costco</v>
      </c>
    </row>
    <row r="6553" spans="1:4" x14ac:dyDescent="0.25">
      <c r="A6553" t="str">
        <f ca="1"/>
        <v>Food &amp; Drinks</v>
      </c>
      <c r="B6553" s="8">
        <f ca="1"/>
        <v>46431</v>
      </c>
      <c r="C6553" s="107">
        <f ca="1"/>
        <v>0</v>
      </c>
      <c r="D6553" t="str">
        <f ca="1"/>
        <v>Acct  9 - Costco</v>
      </c>
    </row>
    <row r="6554" spans="1:4" x14ac:dyDescent="0.25">
      <c r="A6554" t="str">
        <f ca="1"/>
        <v>Motorcycle</v>
      </c>
      <c r="B6554" s="8">
        <f ca="1"/>
        <v>46434</v>
      </c>
      <c r="C6554" s="107">
        <f ca="1"/>
        <v>0</v>
      </c>
      <c r="D6554" t="str">
        <f ca="1"/>
        <v>Acct  9 - Costco</v>
      </c>
    </row>
    <row r="6555" spans="1:4" x14ac:dyDescent="0.25">
      <c r="A6555" t="str">
        <f ca="1"/>
        <v>Netflix</v>
      </c>
      <c r="B6555" s="8">
        <f ca="1"/>
        <v>46438</v>
      </c>
      <c r="C6555" s="107">
        <f ca="1"/>
        <v>0</v>
      </c>
      <c r="D6555" t="str">
        <f ca="1"/>
        <v>Acct  9 - Costco</v>
      </c>
    </row>
    <row r="6556" spans="1:4" x14ac:dyDescent="0.25">
      <c r="A6556" t="str">
        <f ca="1"/>
        <v>Renters</v>
      </c>
      <c r="B6556" s="8">
        <f ca="1"/>
        <v>46439</v>
      </c>
      <c r="C6556" s="107">
        <f ca="1"/>
        <v>0</v>
      </c>
      <c r="D6556" t="str">
        <f ca="1"/>
        <v>Acct  9 - Costco</v>
      </c>
    </row>
    <row r="6557" spans="1:4" x14ac:dyDescent="0.25">
      <c r="A6557" t="str">
        <f ca="1"/>
        <v>Cese Transfer</v>
      </c>
      <c r="B6557" s="8">
        <f ca="1"/>
        <v>46443</v>
      </c>
      <c r="C6557" s="107">
        <f ca="1"/>
        <v>0</v>
      </c>
      <c r="D6557" t="str">
        <f ca="1"/>
        <v>Acct  9 - Costco</v>
      </c>
    </row>
    <row r="6558" spans="1:4" x14ac:dyDescent="0.25">
      <c r="A6558" t="str">
        <f ca="1"/>
        <v>Paycheck</v>
      </c>
      <c r="B6558" s="8">
        <f ca="1"/>
        <v>46444</v>
      </c>
      <c r="C6558" s="107">
        <f ca="1"/>
        <v>0</v>
      </c>
      <c r="D6558" t="str">
        <f ca="1"/>
        <v>Acct  9 - Costco</v>
      </c>
    </row>
    <row r="6559" spans="1:4" x14ac:dyDescent="0.25">
      <c r="A6559" t="str">
        <f ca="1"/>
        <v>Ameritas</v>
      </c>
      <c r="B6559" s="8">
        <f ca="1"/>
        <v>46444</v>
      </c>
      <c r="C6559" s="107">
        <f ca="1"/>
        <v>0</v>
      </c>
      <c r="D6559" t="str">
        <f ca="1"/>
        <v>Acct  9 - Costco</v>
      </c>
    </row>
    <row r="6560" spans="1:4" x14ac:dyDescent="0.25">
      <c r="A6560" t="str">
        <f ca="1"/>
        <v>Internet</v>
      </c>
      <c r="B6560" s="8">
        <f ca="1"/>
        <v>46444</v>
      </c>
      <c r="C6560" s="107">
        <f ca="1"/>
        <v>0</v>
      </c>
      <c r="D6560" t="str">
        <f ca="1"/>
        <v>Acct  9 - Costco</v>
      </c>
    </row>
    <row r="6561" spans="1:4" x14ac:dyDescent="0.25">
      <c r="A6561" t="str">
        <f ca="1"/>
        <v>Windsurf</v>
      </c>
      <c r="B6561" s="8">
        <f ca="1"/>
        <v>46444</v>
      </c>
      <c r="C6561" s="107">
        <f ca="1"/>
        <v>0</v>
      </c>
      <c r="D6561" t="str">
        <f ca="1"/>
        <v>Acct  9 - Costco</v>
      </c>
    </row>
    <row r="6562" spans="1:4" x14ac:dyDescent="0.25">
      <c r="A6562" t="str">
        <f ca="1"/>
        <v>Groceries</v>
      </c>
      <c r="B6562" s="8">
        <f ca="1"/>
        <v>46445</v>
      </c>
      <c r="C6562" s="107">
        <f ca="1"/>
        <v>0</v>
      </c>
      <c r="D6562" t="str">
        <f ca="1"/>
        <v>Acct  9 - Costco</v>
      </c>
    </row>
    <row r="6563" spans="1:4" x14ac:dyDescent="0.25">
      <c r="A6563" t="str">
        <f ca="1"/>
        <v>Food &amp; Drinks</v>
      </c>
      <c r="B6563" s="8">
        <f ca="1"/>
        <v>46445</v>
      </c>
      <c r="C6563" s="107">
        <f ca="1"/>
        <v>0</v>
      </c>
      <c r="D6563" t="str">
        <f ca="1"/>
        <v>Acct  9 - Costco</v>
      </c>
    </row>
    <row r="6564" spans="1:4" x14ac:dyDescent="0.25">
      <c r="A6564" t="str">
        <f ca="1"/>
        <v>Google+</v>
      </c>
      <c r="B6564" s="8">
        <f ca="1"/>
        <v>46445</v>
      </c>
      <c r="C6564" s="107">
        <f ca="1"/>
        <v>0</v>
      </c>
      <c r="D6564" t="str">
        <f ca="1"/>
        <v>Acct  9 - Costco</v>
      </c>
    </row>
    <row r="6565" spans="1:4" x14ac:dyDescent="0.25">
      <c r="A6565" t="str">
        <f ca="1"/>
        <v>Tidal</v>
      </c>
      <c r="B6565" s="8">
        <f ca="1"/>
        <v>46445</v>
      </c>
      <c r="C6565" s="107">
        <f ca="1"/>
        <v>0</v>
      </c>
      <c r="D6565" t="str">
        <f ca="1"/>
        <v>Acct  9 - Costco</v>
      </c>
    </row>
    <row r="6566" spans="1:4" x14ac:dyDescent="0.25">
      <c r="A6566" t="str">
        <f ca="1"/>
        <v>Costco Citi</v>
      </c>
      <c r="B6566" s="8">
        <f ca="1"/>
        <v>46446</v>
      </c>
      <c r="C6566" s="107">
        <f ca="1"/>
        <v>0</v>
      </c>
      <c r="D6566" t="str">
        <f ca="1"/>
        <v>Acct  9 - Costco</v>
      </c>
    </row>
    <row r="6567" spans="1:4" x14ac:dyDescent="0.25">
      <c r="A6567" t="str">
        <f ca="1"/>
        <v>Kulo Transfer</v>
      </c>
      <c r="B6567" s="8">
        <f ca="1"/>
        <v>46446</v>
      </c>
      <c r="C6567" s="107">
        <f ca="1"/>
        <v>0</v>
      </c>
      <c r="D6567" t="str">
        <f ca="1"/>
        <v>Acct  9 - Costco</v>
      </c>
    </row>
    <row r="6568" spans="1:4" x14ac:dyDescent="0.25">
      <c r="A6568" t="str">
        <f ca="1"/>
        <v>Kulo SDGE</v>
      </c>
      <c r="B6568" s="8">
        <f ca="1"/>
        <v>46446</v>
      </c>
      <c r="C6568" s="107">
        <f ca="1"/>
        <v>0</v>
      </c>
      <c r="D6568" t="str">
        <f ca="1"/>
        <v>Acct  9 - Costco</v>
      </c>
    </row>
    <row r="6569" spans="1:4" x14ac:dyDescent="0.25">
      <c r="A6569" t="str">
        <f ca="1"/>
        <v>SDGE</v>
      </c>
      <c r="B6569" s="8">
        <f ca="1"/>
        <v>46446</v>
      </c>
      <c r="C6569" s="107">
        <f ca="1"/>
        <v>0</v>
      </c>
      <c r="D6569" t="str">
        <f ca="1"/>
        <v>Acct  9 - Costco</v>
      </c>
    </row>
    <row r="6570" spans="1:4" x14ac:dyDescent="0.25">
      <c r="A6570" t="str">
        <f ca="1"/>
        <v>Prime Ad-Free</v>
      </c>
      <c r="B6570" s="8">
        <f ca="1"/>
        <v>46446</v>
      </c>
      <c r="C6570" s="107">
        <f ca="1"/>
        <v>0</v>
      </c>
      <c r="D6570" t="str">
        <f ca="1"/>
        <v>Acct  9 - Costco</v>
      </c>
    </row>
    <row r="6571" spans="1:4" x14ac:dyDescent="0.25">
      <c r="A6571" t="str">
        <f ca="1"/>
        <v>Disability</v>
      </c>
      <c r="B6571" s="8">
        <f ca="1"/>
        <v>46447</v>
      </c>
      <c r="C6571" s="107">
        <f ca="1"/>
        <v>0</v>
      </c>
      <c r="D6571" t="str">
        <f ca="1"/>
        <v>Acct  9 - Costco</v>
      </c>
    </row>
    <row r="6572" spans="1:4" x14ac:dyDescent="0.25">
      <c r="A6572" t="str">
        <f ca="1"/>
        <v>Kulo Rent</v>
      </c>
      <c r="B6572" s="8">
        <f ca="1"/>
        <v>46447</v>
      </c>
      <c r="C6572" s="107">
        <f ca="1"/>
        <v>0</v>
      </c>
      <c r="D6572" t="str">
        <f ca="1"/>
        <v>Acct  9 - Costco</v>
      </c>
    </row>
    <row r="6573" spans="1:4" x14ac:dyDescent="0.25">
      <c r="A6573" t="str">
        <f ca="1"/>
        <v>Rent</v>
      </c>
      <c r="B6573" s="8">
        <f ca="1"/>
        <v>46447</v>
      </c>
      <c r="C6573" s="107">
        <f ca="1"/>
        <v>0</v>
      </c>
      <c r="D6573" t="str">
        <f ca="1"/>
        <v>Acct  9 - Costco</v>
      </c>
    </row>
    <row r="6574" spans="1:4" x14ac:dyDescent="0.25">
      <c r="A6574" t="str">
        <f ca="1"/>
        <v>Visa Platinum</v>
      </c>
      <c r="B6574" s="8">
        <f ca="1"/>
        <v>46449</v>
      </c>
      <c r="C6574" s="107">
        <f ca="1"/>
        <v>0</v>
      </c>
      <c r="D6574" t="str">
        <f ca="1"/>
        <v>Acct  9 - Costco</v>
      </c>
    </row>
    <row r="6575" spans="1:4" x14ac:dyDescent="0.25">
      <c r="A6575" t="str">
        <f ca="1"/>
        <v>Kulo Internet</v>
      </c>
      <c r="B6575" s="8">
        <f ca="1"/>
        <v>46451</v>
      </c>
      <c r="C6575" s="107">
        <f ca="1"/>
        <v>0</v>
      </c>
      <c r="D6575" t="str">
        <f ca="1"/>
        <v>Acct  9 - Costco</v>
      </c>
    </row>
    <row r="6576" spans="1:4" x14ac:dyDescent="0.25">
      <c r="A6576" t="str">
        <f ca="1"/>
        <v>Cese Phone</v>
      </c>
      <c r="B6576" s="8">
        <f ca="1"/>
        <v>46451</v>
      </c>
      <c r="C6576" s="107">
        <f ca="1"/>
        <v>0</v>
      </c>
      <c r="D6576" t="str">
        <f ca="1"/>
        <v>Acct  9 - Costco</v>
      </c>
    </row>
    <row r="6577" spans="1:4" x14ac:dyDescent="0.25">
      <c r="A6577" t="str">
        <f ca="1"/>
        <v>Phone</v>
      </c>
      <c r="B6577" s="8">
        <f ca="1"/>
        <v>46451</v>
      </c>
      <c r="C6577" s="107">
        <f ca="1"/>
        <v>0</v>
      </c>
      <c r="D6577" t="str">
        <f ca="1"/>
        <v>Acct  9 - Costco</v>
      </c>
    </row>
    <row r="6578" spans="1:4" x14ac:dyDescent="0.25">
      <c r="A6578" t="str">
        <f ca="1"/>
        <v>Sony</v>
      </c>
      <c r="B6578" s="8">
        <f ca="1"/>
        <v>46454</v>
      </c>
      <c r="C6578" s="107">
        <f ca="1"/>
        <v>0</v>
      </c>
      <c r="D6578" t="str">
        <f ca="1"/>
        <v>Acct  9 - Costco</v>
      </c>
    </row>
    <row r="6579" spans="1:4" x14ac:dyDescent="0.25">
      <c r="A6579" t="str">
        <f ca="1"/>
        <v>Phone Insurance</v>
      </c>
      <c r="B6579" s="8">
        <f ca="1"/>
        <v>46454</v>
      </c>
      <c r="C6579" s="107">
        <f ca="1"/>
        <v>0</v>
      </c>
      <c r="D6579" t="str">
        <f ca="1"/>
        <v>Acct  9 - Costco</v>
      </c>
    </row>
    <row r="6580" spans="1:4" x14ac:dyDescent="0.25">
      <c r="A6580" t="str">
        <f ca="1"/>
        <v>Amazon</v>
      </c>
      <c r="B6580" s="8">
        <f ca="1"/>
        <v>46455</v>
      </c>
      <c r="C6580" s="107">
        <f ca="1"/>
        <v>0</v>
      </c>
      <c r="D6580" t="str">
        <f ca="1"/>
        <v>Acct  9 - Costco</v>
      </c>
    </row>
    <row r="6581" spans="1:4" x14ac:dyDescent="0.25">
      <c r="A6581" t="str">
        <f ca="1"/>
        <v>Viso Go</v>
      </c>
      <c r="B6581" s="8">
        <f ca="1"/>
        <v>46457</v>
      </c>
      <c r="C6581" s="107">
        <f ca="1"/>
        <v>0</v>
      </c>
      <c r="D6581" t="str">
        <f ca="1"/>
        <v>Acct  9 - Costco</v>
      </c>
    </row>
    <row r="6582" spans="1:4" x14ac:dyDescent="0.25">
      <c r="A6582" t="str">
        <f ca="1"/>
        <v>Paycheck</v>
      </c>
      <c r="B6582" s="8">
        <f ca="1"/>
        <v>46458</v>
      </c>
      <c r="C6582" s="107">
        <f ca="1"/>
        <v>0</v>
      </c>
      <c r="D6582" t="str">
        <f ca="1"/>
        <v>Acct  9 - Costco</v>
      </c>
    </row>
    <row r="6583" spans="1:4" x14ac:dyDescent="0.25">
      <c r="A6583" t="str">
        <f ca="1"/>
        <v>Ameritas</v>
      </c>
      <c r="B6583" s="8">
        <f ca="1"/>
        <v>46458</v>
      </c>
      <c r="C6583" s="107">
        <f ca="1"/>
        <v>0</v>
      </c>
      <c r="D6583" t="str">
        <f ca="1"/>
        <v>Acct  9 - Costco</v>
      </c>
    </row>
    <row r="6584" spans="1:4" x14ac:dyDescent="0.25">
      <c r="A6584" t="str">
        <f ca="1"/>
        <v>Groceries</v>
      </c>
      <c r="B6584" s="8">
        <f ca="1"/>
        <v>46459</v>
      </c>
      <c r="C6584" s="107">
        <f ca="1"/>
        <v>0</v>
      </c>
      <c r="D6584" t="str">
        <f ca="1"/>
        <v>Acct  9 - Costco</v>
      </c>
    </row>
    <row r="6585" spans="1:4" x14ac:dyDescent="0.25">
      <c r="A6585" t="str">
        <f ca="1"/>
        <v>Food &amp; Drinks</v>
      </c>
      <c r="B6585" s="8">
        <f ca="1"/>
        <v>46459</v>
      </c>
      <c r="C6585" s="107">
        <f ca="1"/>
        <v>0</v>
      </c>
      <c r="D6585" t="str">
        <f ca="1"/>
        <v>Acct  9 - Costco</v>
      </c>
    </row>
    <row r="6586" spans="1:4" x14ac:dyDescent="0.25">
      <c r="A6586" t="str">
        <f ca="1"/>
        <v>Motorcycle</v>
      </c>
      <c r="B6586" s="8">
        <f ca="1"/>
        <v>46462</v>
      </c>
      <c r="C6586" s="107">
        <f ca="1"/>
        <v>0</v>
      </c>
      <c r="D6586" t="str">
        <f ca="1"/>
        <v>Acct  9 - Costco</v>
      </c>
    </row>
    <row r="6587" spans="1:4" x14ac:dyDescent="0.25">
      <c r="A6587" t="str">
        <f ca="1"/>
        <v>Netflix</v>
      </c>
      <c r="B6587" s="8">
        <f ca="1"/>
        <v>46466</v>
      </c>
      <c r="C6587" s="107">
        <f ca="1"/>
        <v>0</v>
      </c>
      <c r="D6587" t="str">
        <f ca="1"/>
        <v>Acct  9 - Costco</v>
      </c>
    </row>
    <row r="6588" spans="1:4" x14ac:dyDescent="0.25">
      <c r="A6588" t="str">
        <f ca="1"/>
        <v>Renters</v>
      </c>
      <c r="B6588" s="8">
        <f ca="1"/>
        <v>46467</v>
      </c>
      <c r="C6588" s="107">
        <f ca="1"/>
        <v>0</v>
      </c>
      <c r="D6588" t="str">
        <f ca="1"/>
        <v>Acct  9 - Costco</v>
      </c>
    </row>
    <row r="6589" spans="1:4" x14ac:dyDescent="0.25">
      <c r="A6589" t="str">
        <f ca="1"/>
        <v>Cese Transfer</v>
      </c>
      <c r="B6589" s="8">
        <f ca="1"/>
        <v>46471</v>
      </c>
      <c r="C6589" s="107">
        <f ca="1"/>
        <v>0</v>
      </c>
      <c r="D6589" t="str">
        <f ca="1"/>
        <v>Acct  9 - Costco</v>
      </c>
    </row>
    <row r="6590" spans="1:4" x14ac:dyDescent="0.25">
      <c r="A6590" t="str">
        <f ca="1"/>
        <v>Paycheck</v>
      </c>
      <c r="B6590" s="8">
        <f ca="1"/>
        <v>46472</v>
      </c>
      <c r="C6590" s="107">
        <f ca="1"/>
        <v>0</v>
      </c>
      <c r="D6590" t="str">
        <f ca="1"/>
        <v>Acct  9 - Costco</v>
      </c>
    </row>
    <row r="6591" spans="1:4" x14ac:dyDescent="0.25">
      <c r="A6591" t="str">
        <f ca="1"/>
        <v>Ameritas</v>
      </c>
      <c r="B6591" s="8">
        <f ca="1"/>
        <v>46472</v>
      </c>
      <c r="C6591" s="107">
        <f ca="1"/>
        <v>0</v>
      </c>
      <c r="D6591" t="str">
        <f ca="1"/>
        <v>Acct  9 - Costco</v>
      </c>
    </row>
    <row r="6592" spans="1:4" x14ac:dyDescent="0.25">
      <c r="A6592" t="str">
        <f ca="1"/>
        <v>Internet</v>
      </c>
      <c r="B6592" s="8">
        <f ca="1"/>
        <v>46472</v>
      </c>
      <c r="C6592" s="107">
        <f ca="1"/>
        <v>0</v>
      </c>
      <c r="D6592" t="str">
        <f ca="1"/>
        <v>Acct  9 - Costco</v>
      </c>
    </row>
    <row r="6593" spans="1:4" x14ac:dyDescent="0.25">
      <c r="A6593" t="str">
        <f ca="1"/>
        <v>Windsurf</v>
      </c>
      <c r="B6593" s="8">
        <f ca="1"/>
        <v>46472</v>
      </c>
      <c r="C6593" s="107">
        <f ca="1"/>
        <v>0</v>
      </c>
      <c r="D6593" t="str">
        <f ca="1"/>
        <v>Acct  9 - Costco</v>
      </c>
    </row>
    <row r="6594" spans="1:4" x14ac:dyDescent="0.25">
      <c r="A6594" t="str">
        <f ca="1"/>
        <v>Groceries</v>
      </c>
      <c r="B6594" s="8">
        <f ca="1"/>
        <v>46473</v>
      </c>
      <c r="C6594" s="107">
        <f ca="1"/>
        <v>0</v>
      </c>
      <c r="D6594" t="str">
        <f ca="1"/>
        <v>Acct  9 - Costco</v>
      </c>
    </row>
    <row r="6595" spans="1:4" x14ac:dyDescent="0.25">
      <c r="A6595" t="str">
        <f ca="1"/>
        <v>Food &amp; Drinks</v>
      </c>
      <c r="B6595" s="8">
        <f ca="1"/>
        <v>46473</v>
      </c>
      <c r="C6595" s="107">
        <f ca="1"/>
        <v>0</v>
      </c>
      <c r="D6595" t="str">
        <f ca="1"/>
        <v>Acct  9 - Costco</v>
      </c>
    </row>
    <row r="6596" spans="1:4" x14ac:dyDescent="0.25">
      <c r="A6596" t="str">
        <f ca="1"/>
        <v>Tidal</v>
      </c>
      <c r="B6596" s="8">
        <f ca="1"/>
        <v>46473</v>
      </c>
      <c r="C6596" s="107">
        <f ca="1"/>
        <v>0</v>
      </c>
      <c r="D6596" t="str">
        <f ca="1"/>
        <v>Acct  9 - Costco</v>
      </c>
    </row>
    <row r="6597" spans="1:4" x14ac:dyDescent="0.25">
      <c r="A6597" t="str">
        <f ca="1"/>
        <v>Costco Citi</v>
      </c>
      <c r="B6597" s="8">
        <f ca="1"/>
        <v>46474</v>
      </c>
      <c r="C6597" s="107">
        <f ca="1"/>
        <v>0</v>
      </c>
      <c r="D6597" t="str">
        <f ca="1"/>
        <v>Acct  9 - Costco</v>
      </c>
    </row>
    <row r="6598" spans="1:4" x14ac:dyDescent="0.25">
      <c r="A6598" t="str">
        <f ca="1"/>
        <v>Kulo Transfer</v>
      </c>
      <c r="B6598" s="8">
        <f ca="1"/>
        <v>46474</v>
      </c>
      <c r="C6598" s="107">
        <f ca="1"/>
        <v>0</v>
      </c>
      <c r="D6598" t="str">
        <f ca="1"/>
        <v>Acct  9 - Costco</v>
      </c>
    </row>
    <row r="6599" spans="1:4" x14ac:dyDescent="0.25">
      <c r="A6599" t="str">
        <f ca="1"/>
        <v>Kulo SDGE</v>
      </c>
      <c r="B6599" s="8">
        <f ca="1"/>
        <v>46474</v>
      </c>
      <c r="C6599" s="107">
        <f ca="1"/>
        <v>0</v>
      </c>
      <c r="D6599" t="str">
        <f ca="1"/>
        <v>Acct  9 - Costco</v>
      </c>
    </row>
    <row r="6600" spans="1:4" x14ac:dyDescent="0.25">
      <c r="A6600" t="str">
        <f ca="1"/>
        <v>SDGE</v>
      </c>
      <c r="B6600" s="8">
        <f ca="1"/>
        <v>46474</v>
      </c>
      <c r="C6600" s="107">
        <f ca="1"/>
        <v>0</v>
      </c>
      <c r="D6600" t="str">
        <f ca="1"/>
        <v>Acct  9 - Costco</v>
      </c>
    </row>
    <row r="6601" spans="1:4" x14ac:dyDescent="0.25">
      <c r="A6601" t="str">
        <f ca="1"/>
        <v>Prime Ad-Free</v>
      </c>
      <c r="B6601" s="8">
        <f ca="1"/>
        <v>46474</v>
      </c>
      <c r="C6601" s="107">
        <f ca="1"/>
        <v>0</v>
      </c>
      <c r="D6601" t="str">
        <f ca="1"/>
        <v>Acct  9 - Costco</v>
      </c>
    </row>
    <row r="6602" spans="1:4" x14ac:dyDescent="0.25">
      <c r="A6602" t="str">
        <f ca="1"/>
        <v>Disability</v>
      </c>
      <c r="B6602" s="8">
        <f ca="1"/>
        <v>46478</v>
      </c>
      <c r="C6602" s="107">
        <f ca="1"/>
        <v>0</v>
      </c>
      <c r="D6602" t="str">
        <f ca="1"/>
        <v>Acct  9 - Costco</v>
      </c>
    </row>
    <row r="6603" spans="1:4" x14ac:dyDescent="0.25">
      <c r="A6603" t="str">
        <f ca="1"/>
        <v>Kulo Rent</v>
      </c>
      <c r="B6603" s="8">
        <f ca="1"/>
        <v>46478</v>
      </c>
      <c r="C6603" s="107">
        <f ca="1"/>
        <v>0</v>
      </c>
      <c r="D6603" t="str">
        <f ca="1"/>
        <v>Acct  9 - Costco</v>
      </c>
    </row>
    <row r="6604" spans="1:4" x14ac:dyDescent="0.25">
      <c r="A6604" t="str">
        <f ca="1"/>
        <v>Rent</v>
      </c>
      <c r="B6604" s="8">
        <f ca="1"/>
        <v>46478</v>
      </c>
      <c r="C6604" s="107">
        <f ca="1"/>
        <v>0</v>
      </c>
      <c r="D6604" t="str">
        <f ca="1"/>
        <v>Acct  9 - Costco</v>
      </c>
    </row>
    <row r="6605" spans="1:4" x14ac:dyDescent="0.25">
      <c r="A6605" t="str">
        <f ca="1"/>
        <v>Visa Platinum</v>
      </c>
      <c r="B6605" s="8">
        <f ca="1"/>
        <v>46480</v>
      </c>
      <c r="C6605" s="107">
        <f ca="1"/>
        <v>0</v>
      </c>
      <c r="D6605" t="str">
        <f ca="1"/>
        <v>Acct  9 - Costco</v>
      </c>
    </row>
    <row r="6606" spans="1:4" x14ac:dyDescent="0.25">
      <c r="A6606" t="str">
        <f ca="1"/>
        <v>Kulo Internet</v>
      </c>
      <c r="B6606" s="8">
        <f ca="1"/>
        <v>46482</v>
      </c>
      <c r="C6606" s="107">
        <f ca="1"/>
        <v>0</v>
      </c>
      <c r="D6606" t="str">
        <f ca="1"/>
        <v>Acct  9 - Costco</v>
      </c>
    </row>
    <row r="6607" spans="1:4" x14ac:dyDescent="0.25">
      <c r="A6607" t="str">
        <f ca="1"/>
        <v>Cese Phone</v>
      </c>
      <c r="B6607" s="8">
        <f ca="1"/>
        <v>46482</v>
      </c>
      <c r="C6607" s="107">
        <f ca="1"/>
        <v>0</v>
      </c>
      <c r="D6607" t="str">
        <f ca="1"/>
        <v>Acct  9 - Costco</v>
      </c>
    </row>
    <row r="6608" spans="1:4" x14ac:dyDescent="0.25">
      <c r="A6608" t="str">
        <f ca="1"/>
        <v>Phone</v>
      </c>
      <c r="B6608" s="8">
        <f ca="1"/>
        <v>46482</v>
      </c>
      <c r="C6608" s="107">
        <f ca="1"/>
        <v>0</v>
      </c>
      <c r="D6608" t="str">
        <f ca="1"/>
        <v>Acct  9 - Costco</v>
      </c>
    </row>
    <row r="6609" spans="1:4" x14ac:dyDescent="0.25">
      <c r="A6609" t="str">
        <f ca="1"/>
        <v>Sony</v>
      </c>
      <c r="B6609" s="8">
        <f ca="1"/>
        <v>46485</v>
      </c>
      <c r="C6609" s="107">
        <f ca="1"/>
        <v>0</v>
      </c>
      <c r="D6609" t="str">
        <f ca="1"/>
        <v>Acct  9 - Costco</v>
      </c>
    </row>
    <row r="6610" spans="1:4" x14ac:dyDescent="0.25">
      <c r="A6610" t="str">
        <f ca="1"/>
        <v>Phone Insurance</v>
      </c>
      <c r="B6610" s="8">
        <f ca="1"/>
        <v>46485</v>
      </c>
      <c r="C6610" s="107">
        <f ca="1"/>
        <v>0</v>
      </c>
      <c r="D6610" t="str">
        <f ca="1"/>
        <v>Acct  9 - Costco</v>
      </c>
    </row>
    <row r="6611" spans="1:4" x14ac:dyDescent="0.25">
      <c r="A6611" t="str">
        <f ca="1"/>
        <v>Paycheck</v>
      </c>
      <c r="B6611" s="8">
        <f ca="1"/>
        <v>46486</v>
      </c>
      <c r="C6611" s="107">
        <f ca="1"/>
        <v>0</v>
      </c>
      <c r="D6611" t="str">
        <f ca="1"/>
        <v>Acct  9 - Costco</v>
      </c>
    </row>
    <row r="6612" spans="1:4" x14ac:dyDescent="0.25">
      <c r="A6612" t="str">
        <f ca="1"/>
        <v>Ameritas</v>
      </c>
      <c r="B6612" s="8">
        <f ca="1"/>
        <v>46486</v>
      </c>
      <c r="C6612" s="107">
        <f ca="1"/>
        <v>0</v>
      </c>
      <c r="D6612" t="str">
        <f ca="1"/>
        <v>Acct  9 - Costco</v>
      </c>
    </row>
    <row r="6613" spans="1:4" x14ac:dyDescent="0.25">
      <c r="A6613" t="str">
        <f ca="1"/>
        <v>Amazon</v>
      </c>
      <c r="B6613" s="8">
        <f ca="1"/>
        <v>46486</v>
      </c>
      <c r="C6613" s="107">
        <f ca="1"/>
        <v>0</v>
      </c>
      <c r="D6613" t="str">
        <f ca="1"/>
        <v>Acct  9 - Costco</v>
      </c>
    </row>
    <row r="6614" spans="1:4" x14ac:dyDescent="0.25">
      <c r="A6614" t="str">
        <f ca="1"/>
        <v>Groceries</v>
      </c>
      <c r="B6614" s="8">
        <f ca="1"/>
        <v>46487</v>
      </c>
      <c r="C6614" s="107">
        <f ca="1"/>
        <v>0</v>
      </c>
      <c r="D6614" t="str">
        <f ca="1"/>
        <v>Acct  9 - Costco</v>
      </c>
    </row>
    <row r="6615" spans="1:4" x14ac:dyDescent="0.25">
      <c r="A6615" t="str">
        <f ca="1"/>
        <v>Food &amp; Drinks</v>
      </c>
      <c r="B6615" s="8">
        <f ca="1"/>
        <v>46487</v>
      </c>
      <c r="C6615" s="107">
        <f ca="1"/>
        <v>0</v>
      </c>
      <c r="D6615" t="str">
        <f ca="1"/>
        <v>Acct  9 - Costco</v>
      </c>
    </row>
    <row r="6616" spans="1:4" x14ac:dyDescent="0.25">
      <c r="A6616" t="str">
        <f ca="1"/>
        <v>Viso Go</v>
      </c>
      <c r="B6616" s="8">
        <f ca="1"/>
        <v>46488</v>
      </c>
      <c r="C6616" s="107">
        <f ca="1"/>
        <v>0</v>
      </c>
      <c r="D6616" t="str">
        <f ca="1"/>
        <v>Acct  9 - Costco</v>
      </c>
    </row>
    <row r="6617" spans="1:4" x14ac:dyDescent="0.25">
      <c r="A6617" t="str">
        <f ca="1"/>
        <v>Motorcycle</v>
      </c>
      <c r="B6617" s="8">
        <f ca="1"/>
        <v>46493</v>
      </c>
      <c r="C6617" s="107">
        <f ca="1"/>
        <v>0</v>
      </c>
      <c r="D6617" t="str">
        <f ca="1"/>
        <v>Acct  9 - Costco</v>
      </c>
    </row>
    <row r="6618" spans="1:4" x14ac:dyDescent="0.25">
      <c r="A6618" t="str">
        <f ca="1"/>
        <v>Netflix</v>
      </c>
      <c r="B6618" s="8">
        <f ca="1"/>
        <v>46497</v>
      </c>
      <c r="C6618" s="107">
        <f ca="1"/>
        <v>0</v>
      </c>
      <c r="D6618" t="str">
        <f ca="1"/>
        <v>Acct  9 - Costco</v>
      </c>
    </row>
    <row r="6619" spans="1:4" x14ac:dyDescent="0.25">
      <c r="A6619" t="str">
        <f ca="1"/>
        <v>Renters</v>
      </c>
      <c r="B6619" s="8">
        <f ca="1"/>
        <v>46498</v>
      </c>
      <c r="C6619" s="107">
        <f ca="1"/>
        <v>0</v>
      </c>
      <c r="D6619" t="str">
        <f ca="1"/>
        <v>Acct  9 - Costco</v>
      </c>
    </row>
    <row r="6620" spans="1:4" x14ac:dyDescent="0.25">
      <c r="A6620" t="str">
        <f ca="1"/>
        <v>Paycheck</v>
      </c>
      <c r="B6620" s="8">
        <f ca="1"/>
        <v>46500</v>
      </c>
      <c r="C6620" s="107">
        <f ca="1"/>
        <v>0</v>
      </c>
      <c r="D6620" t="str">
        <f ca="1"/>
        <v>Acct  9 - Costco</v>
      </c>
    </row>
    <row r="6621" spans="1:4" x14ac:dyDescent="0.25">
      <c r="A6621" t="str">
        <f ca="1"/>
        <v>Ameritas</v>
      </c>
      <c r="B6621" s="8">
        <f ca="1"/>
        <v>46500</v>
      </c>
      <c r="C6621" s="107">
        <f ca="1"/>
        <v>0</v>
      </c>
      <c r="D6621" t="str">
        <f ca="1"/>
        <v>Acct  9 - Costco</v>
      </c>
    </row>
    <row r="6622" spans="1:4" x14ac:dyDescent="0.25">
      <c r="A6622" t="str">
        <f ca="1"/>
        <v>Groceries</v>
      </c>
      <c r="B6622" s="8">
        <f ca="1"/>
        <v>46501</v>
      </c>
      <c r="C6622" s="107">
        <f ca="1"/>
        <v>0</v>
      </c>
      <c r="D6622" t="str">
        <f ca="1"/>
        <v>Acct  9 - Costco</v>
      </c>
    </row>
    <row r="6623" spans="1:4" x14ac:dyDescent="0.25">
      <c r="A6623" t="str">
        <f ca="1"/>
        <v>Food &amp; Drinks</v>
      </c>
      <c r="B6623" s="8">
        <f ca="1"/>
        <v>46501</v>
      </c>
      <c r="C6623" s="107">
        <f ca="1"/>
        <v>0</v>
      </c>
      <c r="D6623" t="str">
        <f ca="1"/>
        <v>Acct  9 - Costco</v>
      </c>
    </row>
    <row r="6624" spans="1:4" x14ac:dyDescent="0.25">
      <c r="A6624" t="str">
        <f ca="1"/>
        <v>Cese Transfer</v>
      </c>
      <c r="B6624" s="8">
        <f ca="1"/>
        <v>46502</v>
      </c>
      <c r="C6624" s="107">
        <f ca="1"/>
        <v>0</v>
      </c>
      <c r="D6624" t="str">
        <f ca="1"/>
        <v>Acct  9 - Costco</v>
      </c>
    </row>
    <row r="6625" spans="1:4" x14ac:dyDescent="0.25">
      <c r="A6625" t="str">
        <f ca="1"/>
        <v>Internet</v>
      </c>
      <c r="B6625" s="8">
        <f ca="1"/>
        <v>46503</v>
      </c>
      <c r="C6625" s="107">
        <f ca="1"/>
        <v>0</v>
      </c>
      <c r="D6625" t="str">
        <f ca="1"/>
        <v>Acct  9 - Costco</v>
      </c>
    </row>
    <row r="6626" spans="1:4" x14ac:dyDescent="0.25">
      <c r="A6626" t="str">
        <f ca="1"/>
        <v>Windsurf</v>
      </c>
      <c r="B6626" s="8">
        <f ca="1"/>
        <v>46503</v>
      </c>
      <c r="C6626" s="107">
        <f ca="1"/>
        <v>0</v>
      </c>
      <c r="D6626" t="str">
        <f ca="1"/>
        <v>Acct  9 - Costco</v>
      </c>
    </row>
    <row r="6627" spans="1:4" x14ac:dyDescent="0.25">
      <c r="A6627" t="str">
        <f ca="1"/>
        <v>Tidal</v>
      </c>
      <c r="B6627" s="8">
        <f ca="1"/>
        <v>46504</v>
      </c>
      <c r="C6627" s="107">
        <f ca="1"/>
        <v>0</v>
      </c>
      <c r="D6627" t="str">
        <f ca="1"/>
        <v>Acct  9 - Costco</v>
      </c>
    </row>
    <row r="6628" spans="1:4" x14ac:dyDescent="0.25">
      <c r="A6628" t="str">
        <f ca="1"/>
        <v>Costco Citi</v>
      </c>
      <c r="B6628" s="8">
        <f ca="1"/>
        <v>46505</v>
      </c>
      <c r="C6628" s="107">
        <f ca="1"/>
        <v>0</v>
      </c>
      <c r="D6628" t="str">
        <f ca="1"/>
        <v>Acct  9 - Costco</v>
      </c>
    </row>
    <row r="6629" spans="1:4" x14ac:dyDescent="0.25">
      <c r="A6629" t="str">
        <f ca="1"/>
        <v>Kulo Transfer</v>
      </c>
      <c r="B6629" s="8">
        <f ca="1"/>
        <v>46505</v>
      </c>
      <c r="C6629" s="107">
        <f ca="1"/>
        <v>0</v>
      </c>
      <c r="D6629" t="str">
        <f ca="1"/>
        <v>Acct  9 - Costco</v>
      </c>
    </row>
    <row r="6630" spans="1:4" x14ac:dyDescent="0.25">
      <c r="A6630" t="str">
        <f ca="1"/>
        <v>Kulo SDGE</v>
      </c>
      <c r="B6630" s="8">
        <f ca="1"/>
        <v>46505</v>
      </c>
      <c r="C6630" s="107">
        <f ca="1"/>
        <v>0</v>
      </c>
      <c r="D6630" t="str">
        <f ca="1"/>
        <v>Acct  9 - Costco</v>
      </c>
    </row>
    <row r="6631" spans="1:4" x14ac:dyDescent="0.25">
      <c r="A6631" t="str">
        <f ca="1"/>
        <v>SDGE</v>
      </c>
      <c r="B6631" s="8">
        <f ca="1"/>
        <v>46505</v>
      </c>
      <c r="C6631" s="107">
        <f ca="1"/>
        <v>0</v>
      </c>
      <c r="D6631" t="str">
        <f ca="1"/>
        <v>Acct  9 - Costco</v>
      </c>
    </row>
    <row r="6632" spans="1:4" x14ac:dyDescent="0.25">
      <c r="A6632" t="str">
        <f ca="1"/>
        <v>Prime Ad-Free</v>
      </c>
      <c r="B6632" s="8">
        <f ca="1"/>
        <v>46505</v>
      </c>
      <c r="C6632" s="107">
        <f ca="1"/>
        <v>0</v>
      </c>
      <c r="D6632" t="str">
        <f ca="1"/>
        <v>Acct  9 - Costco</v>
      </c>
    </row>
    <row r="6633" spans="1:4" x14ac:dyDescent="0.25">
      <c r="A6633" t="str">
        <f ca="1"/>
        <v>Disability</v>
      </c>
      <c r="B6633" s="8">
        <f ca="1"/>
        <v>46508</v>
      </c>
      <c r="C6633" s="107">
        <f ca="1"/>
        <v>0</v>
      </c>
      <c r="D6633" t="str">
        <f ca="1"/>
        <v>Acct  9 - Costco</v>
      </c>
    </row>
    <row r="6634" spans="1:4" x14ac:dyDescent="0.25">
      <c r="A6634" t="str">
        <f ca="1"/>
        <v>Kulo Rent</v>
      </c>
      <c r="B6634" s="8">
        <f ca="1"/>
        <v>46508</v>
      </c>
      <c r="C6634" s="107">
        <f ca="1"/>
        <v>0</v>
      </c>
      <c r="D6634" t="str">
        <f ca="1"/>
        <v>Acct  9 - Costco</v>
      </c>
    </row>
    <row r="6635" spans="1:4" x14ac:dyDescent="0.25">
      <c r="A6635" t="str">
        <f ca="1"/>
        <v>Rent</v>
      </c>
      <c r="B6635" s="8">
        <f ca="1"/>
        <v>46508</v>
      </c>
      <c r="C6635" s="107">
        <f ca="1"/>
        <v>0</v>
      </c>
      <c r="D6635" t="str">
        <f ca="1"/>
        <v>Acct  9 - Costco</v>
      </c>
    </row>
    <row r="6636" spans="1:4" x14ac:dyDescent="0.25">
      <c r="A6636" t="str">
        <f ca="1"/>
        <v>Visa Platinum</v>
      </c>
      <c r="B6636" s="8">
        <f ca="1"/>
        <v>46510</v>
      </c>
      <c r="C6636" s="107">
        <f ca="1"/>
        <v>0</v>
      </c>
      <c r="D6636" t="str">
        <f ca="1"/>
        <v>Acct  9 - Costco</v>
      </c>
    </row>
    <row r="6637" spans="1:4" x14ac:dyDescent="0.25">
      <c r="A6637" t="str">
        <f ca="1"/>
        <v>Kulo Internet</v>
      </c>
      <c r="B6637" s="8">
        <f ca="1"/>
        <v>46512</v>
      </c>
      <c r="C6637" s="107">
        <f ca="1"/>
        <v>0</v>
      </c>
      <c r="D6637" t="str">
        <f ca="1"/>
        <v>Acct  9 - Costco</v>
      </c>
    </row>
    <row r="6638" spans="1:4" x14ac:dyDescent="0.25">
      <c r="A6638" t="str">
        <f ca="1"/>
        <v>Cese Phone</v>
      </c>
      <c r="B6638" s="8">
        <f ca="1"/>
        <v>46512</v>
      </c>
      <c r="C6638" s="107">
        <f ca="1"/>
        <v>0</v>
      </c>
      <c r="D6638" t="str">
        <f ca="1"/>
        <v>Acct  9 - Costco</v>
      </c>
    </row>
    <row r="6639" spans="1:4" x14ac:dyDescent="0.25">
      <c r="A6639" t="str">
        <f ca="1"/>
        <v>Phone</v>
      </c>
      <c r="B6639" s="8">
        <f ca="1"/>
        <v>46512</v>
      </c>
      <c r="C6639" s="107">
        <f ca="1"/>
        <v>0</v>
      </c>
      <c r="D6639" t="str">
        <f ca="1"/>
        <v>Acct  9 - Costco</v>
      </c>
    </row>
    <row r="6640" spans="1:4" x14ac:dyDescent="0.25">
      <c r="A6640" t="str">
        <f ca="1"/>
        <v>Paycheck</v>
      </c>
      <c r="B6640" s="8">
        <f ca="1"/>
        <v>46514</v>
      </c>
      <c r="C6640" s="107">
        <f ca="1"/>
        <v>0</v>
      </c>
      <c r="D6640" t="str">
        <f ca="1"/>
        <v>Acct  9 - Costco</v>
      </c>
    </row>
    <row r="6641" spans="1:4" x14ac:dyDescent="0.25">
      <c r="A6641" t="str">
        <f ca="1"/>
        <v>Ameritas</v>
      </c>
      <c r="B6641" s="8">
        <f ca="1"/>
        <v>46514</v>
      </c>
      <c r="C6641" s="107">
        <f ca="1"/>
        <v>0</v>
      </c>
      <c r="D6641" t="str">
        <f ca="1"/>
        <v>Acct  9 - Costco</v>
      </c>
    </row>
    <row r="6642" spans="1:4" x14ac:dyDescent="0.25">
      <c r="A6642" t="str">
        <f ca="1"/>
        <v>Groceries</v>
      </c>
      <c r="B6642" s="8">
        <f ca="1"/>
        <v>46515</v>
      </c>
      <c r="C6642" s="107">
        <f ca="1"/>
        <v>0</v>
      </c>
      <c r="D6642" t="str">
        <f ca="1"/>
        <v>Acct  9 - Costco</v>
      </c>
    </row>
    <row r="6643" spans="1:4" x14ac:dyDescent="0.25">
      <c r="A6643" t="str">
        <f ca="1"/>
        <v>Food &amp; Drinks</v>
      </c>
      <c r="B6643" s="8">
        <f ca="1"/>
        <v>46515</v>
      </c>
      <c r="C6643" s="107">
        <f ca="1"/>
        <v>0</v>
      </c>
      <c r="D6643" t="str">
        <f ca="1"/>
        <v>Acct  9 - Costco</v>
      </c>
    </row>
    <row r="6644" spans="1:4" x14ac:dyDescent="0.25">
      <c r="A6644" t="str">
        <f ca="1"/>
        <v>Sony</v>
      </c>
      <c r="B6644" s="8">
        <f ca="1"/>
        <v>46515</v>
      </c>
      <c r="C6644" s="107">
        <f ca="1"/>
        <v>0</v>
      </c>
      <c r="D6644" t="str">
        <f ca="1"/>
        <v>Acct  9 - Costco</v>
      </c>
    </row>
    <row r="6645" spans="1:4" x14ac:dyDescent="0.25">
      <c r="A6645" t="str">
        <f ca="1"/>
        <v>Phone Insurance</v>
      </c>
      <c r="B6645" s="8">
        <f ca="1"/>
        <v>46515</v>
      </c>
      <c r="C6645" s="107">
        <f ca="1"/>
        <v>0</v>
      </c>
      <c r="D6645" t="str">
        <f ca="1"/>
        <v>Acct  9 - Costco</v>
      </c>
    </row>
    <row r="6646" spans="1:4" x14ac:dyDescent="0.25">
      <c r="A6646" t="str">
        <f ca="1"/>
        <v>Amazon</v>
      </c>
      <c r="B6646" s="8">
        <f ca="1"/>
        <v>46516</v>
      </c>
      <c r="C6646" s="107">
        <f ca="1"/>
        <v>0</v>
      </c>
      <c r="D6646" t="str">
        <f ca="1"/>
        <v>Acct  9 - Costco</v>
      </c>
    </row>
    <row r="6647" spans="1:4" x14ac:dyDescent="0.25">
      <c r="A6647" t="str">
        <f ca="1"/>
        <v>Viso Go</v>
      </c>
      <c r="B6647" s="8">
        <f ca="1"/>
        <v>46518</v>
      </c>
      <c r="C6647" s="107">
        <f ca="1"/>
        <v>0</v>
      </c>
      <c r="D6647" t="str">
        <f ca="1"/>
        <v>Acct  9 - Costco</v>
      </c>
    </row>
    <row r="6648" spans="1:4" x14ac:dyDescent="0.25">
      <c r="A6648" t="str">
        <f ca="1"/>
        <v>Motorcycle</v>
      </c>
      <c r="B6648" s="8">
        <f ca="1"/>
        <v>46523</v>
      </c>
      <c r="C6648" s="107">
        <f ca="1"/>
        <v>0</v>
      </c>
      <c r="D6648" t="str">
        <f ca="1"/>
        <v>Acct  9 - Costco</v>
      </c>
    </row>
    <row r="6649" spans="1:4" x14ac:dyDescent="0.25">
      <c r="A6649" t="str">
        <f ca="1"/>
        <v>Netflix</v>
      </c>
      <c r="B6649" s="8">
        <f ca="1"/>
        <v>46527</v>
      </c>
      <c r="C6649" s="107">
        <f ca="1"/>
        <v>0</v>
      </c>
      <c r="D6649" t="str">
        <f ca="1"/>
        <v>Acct  9 - Costco</v>
      </c>
    </row>
    <row r="6650" spans="1:4" x14ac:dyDescent="0.25">
      <c r="A6650" t="str">
        <f ca="1"/>
        <v>Paycheck</v>
      </c>
      <c r="B6650" s="8">
        <f ca="1"/>
        <v>46528</v>
      </c>
      <c r="C6650" s="107">
        <f ca="1"/>
        <v>0</v>
      </c>
      <c r="D6650" t="str">
        <f ca="1"/>
        <v>Acct  9 - Costco</v>
      </c>
    </row>
    <row r="6651" spans="1:4" x14ac:dyDescent="0.25">
      <c r="A6651" t="str">
        <f ca="1"/>
        <v>Ameritas</v>
      </c>
      <c r="B6651" s="8">
        <f ca="1"/>
        <v>46528</v>
      </c>
      <c r="C6651" s="107">
        <f ca="1"/>
        <v>0</v>
      </c>
      <c r="D6651" t="str">
        <f ca="1"/>
        <v>Acct  9 - Costco</v>
      </c>
    </row>
    <row r="6652" spans="1:4" x14ac:dyDescent="0.25">
      <c r="A6652" t="str">
        <f ca="1"/>
        <v>Renters</v>
      </c>
      <c r="B6652" s="8">
        <f ca="1"/>
        <v>46528</v>
      </c>
      <c r="C6652" s="107">
        <f ca="1"/>
        <v>0</v>
      </c>
      <c r="D6652" t="str">
        <f ca="1"/>
        <v>Acct  9 - Costco</v>
      </c>
    </row>
    <row r="6653" spans="1:4" x14ac:dyDescent="0.25">
      <c r="A6653" t="str">
        <f ca="1"/>
        <v>Groceries</v>
      </c>
      <c r="B6653" s="8">
        <f ca="1"/>
        <v>46529</v>
      </c>
      <c r="C6653" s="107">
        <f ca="1"/>
        <v>0</v>
      </c>
      <c r="D6653" t="str">
        <f ca="1"/>
        <v>Acct  9 - Costco</v>
      </c>
    </row>
    <row r="6654" spans="1:4" x14ac:dyDescent="0.25">
      <c r="A6654" t="str">
        <f ca="1"/>
        <v>Food &amp; Drinks</v>
      </c>
      <c r="B6654" s="8">
        <f ca="1"/>
        <v>46529</v>
      </c>
      <c r="C6654" s="107">
        <f ca="1"/>
        <v>0</v>
      </c>
      <c r="D6654" t="str">
        <f ca="1"/>
        <v>Acct  9 - Costco</v>
      </c>
    </row>
    <row r="6655" spans="1:4" x14ac:dyDescent="0.25">
      <c r="A6655" t="str">
        <f ca="1"/>
        <v>Cese Transfer</v>
      </c>
      <c r="B6655" s="8">
        <f ca="1"/>
        <v>46532</v>
      </c>
      <c r="C6655" s="107">
        <f ca="1"/>
        <v>0</v>
      </c>
      <c r="D6655" t="str">
        <f ca="1"/>
        <v>Acct  9 - Costco</v>
      </c>
    </row>
    <row r="6656" spans="1:4" x14ac:dyDescent="0.25">
      <c r="A6656" t="str">
        <f ca="1"/>
        <v>Internet</v>
      </c>
      <c r="B6656" s="8">
        <f ca="1"/>
        <v>46533</v>
      </c>
      <c r="C6656" s="107">
        <f ca="1"/>
        <v>0</v>
      </c>
      <c r="D6656" t="str">
        <f ca="1"/>
        <v>Acct  9 - Costco</v>
      </c>
    </row>
    <row r="6657" spans="1:4" x14ac:dyDescent="0.25">
      <c r="A6657" t="str">
        <f ca="1"/>
        <v>Windsurf</v>
      </c>
      <c r="B6657" s="8">
        <f ca="1"/>
        <v>46533</v>
      </c>
      <c r="C6657" s="107">
        <f ca="1"/>
        <v>0</v>
      </c>
      <c r="D6657" t="str">
        <f ca="1"/>
        <v>Acct  9 - Costco</v>
      </c>
    </row>
    <row r="6658" spans="1:4" x14ac:dyDescent="0.25">
      <c r="A6658" t="str">
        <f ca="1"/>
        <v>Tidal</v>
      </c>
      <c r="B6658" s="8">
        <f ca="1"/>
        <v>46534</v>
      </c>
      <c r="C6658" s="107">
        <f ca="1"/>
        <v>0</v>
      </c>
      <c r="D6658" t="str">
        <f ca="1"/>
        <v>Acct  9 - Costco</v>
      </c>
    </row>
    <row r="6659" spans="1:4" x14ac:dyDescent="0.25">
      <c r="A6659" t="str">
        <f ca="1"/>
        <v>Costco Citi</v>
      </c>
      <c r="B6659" s="8">
        <f ca="1"/>
        <v>46535</v>
      </c>
      <c r="C6659" s="107">
        <f ca="1"/>
        <v>0</v>
      </c>
      <c r="D6659" t="str">
        <f ca="1"/>
        <v>Acct  9 - Costco</v>
      </c>
    </row>
    <row r="6660" spans="1:4" x14ac:dyDescent="0.25">
      <c r="A6660" t="str">
        <f ca="1"/>
        <v>Kulo Transfer</v>
      </c>
      <c r="B6660" s="8">
        <f ca="1"/>
        <v>46535</v>
      </c>
      <c r="C6660" s="107">
        <f ca="1"/>
        <v>0</v>
      </c>
      <c r="D6660" t="str">
        <f ca="1"/>
        <v>Acct  9 - Costco</v>
      </c>
    </row>
    <row r="6661" spans="1:4" x14ac:dyDescent="0.25">
      <c r="A6661" t="str">
        <f ca="1"/>
        <v>Kulo SDGE</v>
      </c>
      <c r="B6661" s="8">
        <f ca="1"/>
        <v>46535</v>
      </c>
      <c r="C6661" s="107">
        <f ca="1"/>
        <v>0</v>
      </c>
      <c r="D6661" t="str">
        <f ca="1"/>
        <v>Acct  9 - Costco</v>
      </c>
    </row>
    <row r="6662" spans="1:4" x14ac:dyDescent="0.25">
      <c r="A6662" t="str">
        <f ca="1"/>
        <v>SDGE</v>
      </c>
      <c r="B6662" s="8">
        <f ca="1"/>
        <v>46535</v>
      </c>
      <c r="C6662" s="107">
        <f ca="1"/>
        <v>0</v>
      </c>
      <c r="D6662" t="str">
        <f ca="1"/>
        <v>Acct  9 - Costco</v>
      </c>
    </row>
    <row r="6663" spans="1:4" x14ac:dyDescent="0.25">
      <c r="A6663" t="str">
        <f ca="1"/>
        <v>Prime Ad-Free</v>
      </c>
      <c r="B6663" s="8">
        <f ca="1"/>
        <v>46535</v>
      </c>
      <c r="C6663" s="107">
        <f ca="1"/>
        <v>0</v>
      </c>
      <c r="D6663" t="str">
        <f ca="1"/>
        <v>Acct  9 - Costco</v>
      </c>
    </row>
    <row r="6664" spans="1:4" x14ac:dyDescent="0.25">
      <c r="A6664" t="str">
        <f ca="1"/>
        <v>Disability</v>
      </c>
      <c r="B6664" s="8">
        <f ca="1"/>
        <v>46539</v>
      </c>
      <c r="C6664" s="107">
        <f ca="1"/>
        <v>0</v>
      </c>
      <c r="D6664" t="str">
        <f ca="1"/>
        <v>Acct  9 - Costco</v>
      </c>
    </row>
    <row r="6665" spans="1:4" x14ac:dyDescent="0.25">
      <c r="A6665" t="str">
        <f ca="1"/>
        <v>Kulo Rent</v>
      </c>
      <c r="B6665" s="8">
        <f ca="1"/>
        <v>46539</v>
      </c>
      <c r="C6665" s="107">
        <f ca="1"/>
        <v>0</v>
      </c>
      <c r="D6665" t="str">
        <f ca="1"/>
        <v>Acct  9 - Costco</v>
      </c>
    </row>
    <row r="6666" spans="1:4" x14ac:dyDescent="0.25">
      <c r="A6666" t="str">
        <f ca="1"/>
        <v>Rent</v>
      </c>
      <c r="B6666" s="8">
        <f ca="1"/>
        <v>46539</v>
      </c>
      <c r="C6666" s="107">
        <f ca="1"/>
        <v>0</v>
      </c>
      <c r="D6666" t="str">
        <f ca="1"/>
        <v>Acct  9 - Costco</v>
      </c>
    </row>
    <row r="6667" spans="1:4" x14ac:dyDescent="0.25">
      <c r="A6667" t="str">
        <f ca="1"/>
        <v>Visa Platinum</v>
      </c>
      <c r="B6667" s="8">
        <f ca="1"/>
        <v>46541</v>
      </c>
      <c r="C6667" s="107">
        <f ca="1"/>
        <v>0</v>
      </c>
      <c r="D6667" t="str">
        <f ca="1"/>
        <v>Acct  9 - Costco</v>
      </c>
    </row>
    <row r="6668" spans="1:4" x14ac:dyDescent="0.25">
      <c r="A6668" t="str">
        <f ca="1"/>
        <v>Paycheck</v>
      </c>
      <c r="B6668" s="8">
        <f ca="1"/>
        <v>46542</v>
      </c>
      <c r="C6668" s="107">
        <f ca="1"/>
        <v>0</v>
      </c>
      <c r="D6668" t="str">
        <f ca="1"/>
        <v>Acct  9 - Costco</v>
      </c>
    </row>
    <row r="6669" spans="1:4" x14ac:dyDescent="0.25">
      <c r="A6669" t="str">
        <f ca="1"/>
        <v>Ameritas</v>
      </c>
      <c r="B6669" s="8">
        <f ca="1"/>
        <v>46542</v>
      </c>
      <c r="C6669" s="107">
        <f ca="1"/>
        <v>0</v>
      </c>
      <c r="D6669" t="str">
        <f ca="1"/>
        <v>Acct  9 - Costco</v>
      </c>
    </row>
    <row r="6670" spans="1:4" x14ac:dyDescent="0.25">
      <c r="A6670" t="str">
        <f ca="1"/>
        <v>Kulo Internet</v>
      </c>
      <c r="B6670" s="8">
        <f ca="1"/>
        <v>46543</v>
      </c>
      <c r="C6670" s="107">
        <f ca="1"/>
        <v>0</v>
      </c>
      <c r="D6670" t="str">
        <f ca="1"/>
        <v>Acct  9 - Costco</v>
      </c>
    </row>
    <row r="6671" spans="1:4" x14ac:dyDescent="0.25">
      <c r="A6671" t="str">
        <f ca="1"/>
        <v>Cese Phone</v>
      </c>
      <c r="B6671" s="8">
        <f ca="1"/>
        <v>46543</v>
      </c>
      <c r="C6671" s="107">
        <f ca="1"/>
        <v>0</v>
      </c>
      <c r="D6671" t="str">
        <f ca="1"/>
        <v>Acct  9 - Costco</v>
      </c>
    </row>
    <row r="6672" spans="1:4" x14ac:dyDescent="0.25">
      <c r="A6672" t="str">
        <f ca="1"/>
        <v>Groceries</v>
      </c>
      <c r="B6672" s="8">
        <f ca="1"/>
        <v>46543</v>
      </c>
      <c r="C6672" s="107">
        <f ca="1"/>
        <v>0</v>
      </c>
      <c r="D6672" t="str">
        <f ca="1"/>
        <v>Acct  9 - Costco</v>
      </c>
    </row>
    <row r="6673" spans="1:4" x14ac:dyDescent="0.25">
      <c r="A6673" t="str">
        <f ca="1"/>
        <v>Food &amp; Drinks</v>
      </c>
      <c r="B6673" s="8">
        <f ca="1"/>
        <v>46543</v>
      </c>
      <c r="C6673" s="107">
        <f ca="1"/>
        <v>0</v>
      </c>
      <c r="D6673" t="str">
        <f ca="1"/>
        <v>Acct  9 - Costco</v>
      </c>
    </row>
    <row r="6674" spans="1:4" x14ac:dyDescent="0.25">
      <c r="A6674" t="str">
        <f ca="1"/>
        <v>Phone</v>
      </c>
      <c r="B6674" s="8">
        <f ca="1"/>
        <v>46543</v>
      </c>
      <c r="C6674" s="107">
        <f ca="1"/>
        <v>0</v>
      </c>
      <c r="D6674" t="str">
        <f ca="1"/>
        <v>Acct  9 - Costco</v>
      </c>
    </row>
    <row r="6675" spans="1:4" x14ac:dyDescent="0.25">
      <c r="A6675" t="str">
        <f ca="1"/>
        <v>Sony</v>
      </c>
      <c r="B6675" s="8">
        <f ca="1"/>
        <v>46546</v>
      </c>
      <c r="C6675" s="107">
        <f ca="1"/>
        <v>0</v>
      </c>
      <c r="D6675" t="str">
        <f ca="1"/>
        <v>Acct  9 - Costco</v>
      </c>
    </row>
    <row r="6676" spans="1:4" x14ac:dyDescent="0.25">
      <c r="A6676" t="str">
        <f ca="1"/>
        <v>Phone Insurance</v>
      </c>
      <c r="B6676" s="8">
        <f ca="1"/>
        <v>46546</v>
      </c>
      <c r="C6676" s="107">
        <f ca="1"/>
        <v>0</v>
      </c>
      <c r="D6676" t="str">
        <f ca="1"/>
        <v>Acct  9 - Costco</v>
      </c>
    </row>
    <row r="6677" spans="1:4" x14ac:dyDescent="0.25">
      <c r="A6677" t="str">
        <f ca="1"/>
        <v>Amazon</v>
      </c>
      <c r="B6677" s="8">
        <f ca="1"/>
        <v>46547</v>
      </c>
      <c r="C6677" s="107">
        <f ca="1"/>
        <v>0</v>
      </c>
      <c r="D6677" t="str">
        <f ca="1"/>
        <v>Acct  9 - Costco</v>
      </c>
    </row>
    <row r="6678" spans="1:4" x14ac:dyDescent="0.25">
      <c r="A6678" t="str">
        <f ca="1"/>
        <v>Viso Go</v>
      </c>
      <c r="B6678" s="8">
        <f ca="1"/>
        <v>46549</v>
      </c>
      <c r="C6678" s="107">
        <f ca="1"/>
        <v>0</v>
      </c>
      <c r="D6678" t="str">
        <f ca="1"/>
        <v>Acct  9 - Costco</v>
      </c>
    </row>
    <row r="6679" spans="1:4" x14ac:dyDescent="0.25">
      <c r="A6679" t="str">
        <f ca="1"/>
        <v>Motorcycle</v>
      </c>
      <c r="B6679" s="8">
        <f ca="1"/>
        <v>46554</v>
      </c>
      <c r="C6679" s="107">
        <f ca="1"/>
        <v>0</v>
      </c>
      <c r="D6679" t="str">
        <f ca="1"/>
        <v>Acct  9 - Costco</v>
      </c>
    </row>
    <row r="6680" spans="1:4" x14ac:dyDescent="0.25">
      <c r="A6680" t="str">
        <f ca="1"/>
        <v>Paycheck</v>
      </c>
      <c r="B6680" s="8">
        <f ca="1"/>
        <v>46556</v>
      </c>
      <c r="C6680" s="107">
        <f ca="1"/>
        <v>0</v>
      </c>
      <c r="D6680" t="str">
        <f ca="1"/>
        <v>Acct  9 - Costco</v>
      </c>
    </row>
    <row r="6681" spans="1:4" x14ac:dyDescent="0.25">
      <c r="A6681" t="str">
        <f ca="1"/>
        <v>Ameritas</v>
      </c>
      <c r="B6681" s="8">
        <f ca="1"/>
        <v>46556</v>
      </c>
      <c r="C6681" s="107">
        <f ca="1"/>
        <v>0</v>
      </c>
      <c r="D6681" t="str">
        <f ca="1"/>
        <v>Acct  9 - Costco</v>
      </c>
    </row>
    <row r="6682" spans="1:4" x14ac:dyDescent="0.25">
      <c r="A6682" t="str">
        <f ca="1"/>
        <v>Groceries</v>
      </c>
      <c r="B6682" s="8">
        <f ca="1"/>
        <v>46557</v>
      </c>
      <c r="C6682" s="107">
        <f ca="1"/>
        <v>0</v>
      </c>
      <c r="D6682" t="str">
        <f ca="1"/>
        <v>Acct  9 - Costco</v>
      </c>
    </row>
    <row r="6683" spans="1:4" x14ac:dyDescent="0.25">
      <c r="A6683" t="str">
        <f ca="1"/>
        <v>Food &amp; Drinks</v>
      </c>
      <c r="B6683" s="8">
        <f ca="1"/>
        <v>46557</v>
      </c>
      <c r="C6683" s="107">
        <f ca="1"/>
        <v>0</v>
      </c>
      <c r="D6683" t="str">
        <f ca="1"/>
        <v>Acct  9 - Costco</v>
      </c>
    </row>
    <row r="6684" spans="1:4" x14ac:dyDescent="0.25">
      <c r="A6684" t="str">
        <f ca="1"/>
        <v>Netflix</v>
      </c>
      <c r="B6684" s="8">
        <f ca="1"/>
        <v>46558</v>
      </c>
      <c r="C6684" s="107">
        <f ca="1"/>
        <v>0</v>
      </c>
      <c r="D6684" t="str">
        <f ca="1"/>
        <v>Acct  9 - Costco</v>
      </c>
    </row>
    <row r="6685" spans="1:4" x14ac:dyDescent="0.25">
      <c r="A6685" t="str">
        <f ca="1"/>
        <v>Renters</v>
      </c>
      <c r="B6685" s="8">
        <f ca="1"/>
        <v>46559</v>
      </c>
      <c r="C6685" s="107">
        <f ca="1"/>
        <v>0</v>
      </c>
      <c r="D6685" t="str">
        <f ca="1"/>
        <v>Acct  9 - Costco</v>
      </c>
    </row>
    <row r="6686" spans="1:4" x14ac:dyDescent="0.25">
      <c r="A6686" t="str">
        <f ca="1"/>
        <v>Sniffies</v>
      </c>
      <c r="B6686" s="8">
        <f ca="1"/>
        <v>46559</v>
      </c>
      <c r="C6686" s="107">
        <f ca="1"/>
        <v>0</v>
      </c>
      <c r="D6686" t="str">
        <f ca="1"/>
        <v>Acct  9 - Costco</v>
      </c>
    </row>
    <row r="6687" spans="1:4" x14ac:dyDescent="0.25">
      <c r="A6687" t="str">
        <f ca="1"/>
        <v>Cese Transfer</v>
      </c>
      <c r="B6687" s="8">
        <f ca="1"/>
        <v>46563</v>
      </c>
      <c r="C6687" s="107">
        <f ca="1"/>
        <v>0</v>
      </c>
      <c r="D6687" t="str">
        <f ca="1"/>
        <v>Acct  9 - Costco</v>
      </c>
    </row>
    <row r="6688" spans="1:4" x14ac:dyDescent="0.25">
      <c r="A6688" t="str">
        <f ca="1"/>
        <v>Internet</v>
      </c>
      <c r="B6688" s="8">
        <f ca="1"/>
        <v>46564</v>
      </c>
      <c r="C6688" s="107">
        <f ca="1"/>
        <v>0</v>
      </c>
      <c r="D6688" t="str">
        <f ca="1"/>
        <v>Acct  9 - Costco</v>
      </c>
    </row>
    <row r="6689" spans="1:4" x14ac:dyDescent="0.25">
      <c r="A6689" t="str">
        <f ca="1"/>
        <v>Windsurf</v>
      </c>
      <c r="B6689" s="8">
        <f ca="1"/>
        <v>46564</v>
      </c>
      <c r="C6689" s="107">
        <f ca="1"/>
        <v>0</v>
      </c>
      <c r="D6689" t="str">
        <f ca="1"/>
        <v>Acct  9 - Costco</v>
      </c>
    </row>
    <row r="6690" spans="1:4" x14ac:dyDescent="0.25">
      <c r="A6690" t="str">
        <f ca="1"/>
        <v>Tidal</v>
      </c>
      <c r="B6690" s="8">
        <f ca="1"/>
        <v>46565</v>
      </c>
      <c r="C6690" s="107">
        <f ca="1"/>
        <v>0</v>
      </c>
      <c r="D6690" t="str">
        <f ca="1"/>
        <v>Acct  9 - Costco</v>
      </c>
    </row>
    <row r="6691" spans="1:4" x14ac:dyDescent="0.25">
      <c r="A6691" t="str">
        <f ca="1"/>
        <v>Costco Citi</v>
      </c>
      <c r="B6691" s="8">
        <f ca="1"/>
        <v>46566</v>
      </c>
      <c r="C6691" s="107">
        <f ca="1"/>
        <v>0</v>
      </c>
      <c r="D6691" t="str">
        <f ca="1"/>
        <v>Acct  9 - Costco</v>
      </c>
    </row>
    <row r="6692" spans="1:4" x14ac:dyDescent="0.25">
      <c r="A6692" t="str">
        <f ca="1"/>
        <v>Kulo Transfer</v>
      </c>
      <c r="B6692" s="8">
        <f ca="1"/>
        <v>46566</v>
      </c>
      <c r="C6692" s="107">
        <f ca="1"/>
        <v>0</v>
      </c>
      <c r="D6692" t="str">
        <f ca="1"/>
        <v>Acct  9 - Costco</v>
      </c>
    </row>
    <row r="6693" spans="1:4" x14ac:dyDescent="0.25">
      <c r="A6693" t="str">
        <f ca="1"/>
        <v>Kulo SDGE</v>
      </c>
      <c r="B6693" s="8">
        <f ca="1"/>
        <v>46566</v>
      </c>
      <c r="C6693" s="107">
        <f ca="1"/>
        <v>0</v>
      </c>
      <c r="D6693" t="str">
        <f ca="1"/>
        <v>Acct  9 - Costco</v>
      </c>
    </row>
    <row r="6694" spans="1:4" x14ac:dyDescent="0.25">
      <c r="A6694" t="str">
        <f ca="1"/>
        <v>SDGE</v>
      </c>
      <c r="B6694" s="8">
        <f ca="1"/>
        <v>46566</v>
      </c>
      <c r="C6694" s="107">
        <f ca="1"/>
        <v>0</v>
      </c>
      <c r="D6694" t="str">
        <f ca="1"/>
        <v>Acct  9 - Costco</v>
      </c>
    </row>
    <row r="6695" spans="1:4" x14ac:dyDescent="0.25">
      <c r="A6695" t="str">
        <f ca="1"/>
        <v>Prime Ad-Free</v>
      </c>
      <c r="B6695" s="8">
        <f ca="1"/>
        <v>46566</v>
      </c>
      <c r="C6695" s="107">
        <f ca="1"/>
        <v>0</v>
      </c>
      <c r="D6695" t="str">
        <f ca="1"/>
        <v>Acct  9 - Costco</v>
      </c>
    </row>
    <row r="6696" spans="1:4" x14ac:dyDescent="0.25">
      <c r="A6696" t="str">
        <f ca="1"/>
        <v>Disability</v>
      </c>
      <c r="B6696" s="8">
        <f ca="1"/>
        <v>46569</v>
      </c>
      <c r="C6696" s="107">
        <f ca="1"/>
        <v>0</v>
      </c>
      <c r="D6696" t="str">
        <f ca="1"/>
        <v>Acct  9 - Costco</v>
      </c>
    </row>
    <row r="6697" spans="1:4" x14ac:dyDescent="0.25">
      <c r="A6697" t="str">
        <f ca="1"/>
        <v>Kulo Rent</v>
      </c>
      <c r="B6697" s="8">
        <f ca="1"/>
        <v>46569</v>
      </c>
      <c r="C6697" s="107">
        <f ca="1"/>
        <v>0</v>
      </c>
      <c r="D6697" t="str">
        <f ca="1"/>
        <v>Acct  9 - Costco</v>
      </c>
    </row>
    <row r="6698" spans="1:4" x14ac:dyDescent="0.25">
      <c r="A6698" t="str">
        <f ca="1"/>
        <v>Rent</v>
      </c>
      <c r="B6698" s="8">
        <f ca="1"/>
        <v>46569</v>
      </c>
      <c r="C6698" s="107">
        <f ca="1"/>
        <v>0</v>
      </c>
      <c r="D6698" t="str">
        <f ca="1"/>
        <v>Acct  9 - Costco</v>
      </c>
    </row>
    <row r="6699" spans="1:4" x14ac:dyDescent="0.25">
      <c r="A6699" t="str">
        <f ca="1"/>
        <v>Paycheck</v>
      </c>
      <c r="B6699" s="8">
        <f ca="1"/>
        <v>46570</v>
      </c>
      <c r="C6699" s="107">
        <f ca="1"/>
        <v>0</v>
      </c>
      <c r="D6699" t="str">
        <f ca="1"/>
        <v>Acct  9 - Costco</v>
      </c>
    </row>
    <row r="6700" spans="1:4" x14ac:dyDescent="0.25">
      <c r="A6700" t="str">
        <f ca="1"/>
        <v>Ameritas</v>
      </c>
      <c r="B6700" s="8">
        <f ca="1"/>
        <v>46570</v>
      </c>
      <c r="C6700" s="107">
        <f ca="1"/>
        <v>0</v>
      </c>
      <c r="D6700" t="str">
        <f ca="1"/>
        <v>Acct  9 - Costco</v>
      </c>
    </row>
    <row r="6701" spans="1:4" x14ac:dyDescent="0.25">
      <c r="A6701" t="str">
        <f ca="1"/>
        <v>Visa Platinum</v>
      </c>
      <c r="B6701" s="8">
        <f ca="1"/>
        <v>46571</v>
      </c>
      <c r="C6701" s="107">
        <f ca="1"/>
        <v>0</v>
      </c>
      <c r="D6701" t="str">
        <f ca="1"/>
        <v>Acct  9 - Costco</v>
      </c>
    </row>
    <row r="6702" spans="1:4" x14ac:dyDescent="0.25">
      <c r="A6702" t="str">
        <f ca="1"/>
        <v>Groceries</v>
      </c>
      <c r="B6702" s="8">
        <f ca="1"/>
        <v>46571</v>
      </c>
      <c r="C6702" s="107">
        <f ca="1"/>
        <v>0</v>
      </c>
      <c r="D6702" t="str">
        <f ca="1"/>
        <v>Acct  9 - Costco</v>
      </c>
    </row>
    <row r="6703" spans="1:4" x14ac:dyDescent="0.25">
      <c r="A6703" t="str">
        <f ca="1"/>
        <v>Food &amp; Drinks</v>
      </c>
      <c r="B6703" s="8">
        <f ca="1"/>
        <v>46571</v>
      </c>
      <c r="C6703" s="107">
        <f ca="1"/>
        <v>0</v>
      </c>
      <c r="D6703" t="str">
        <f ca="1"/>
        <v>Acct  9 - Costco</v>
      </c>
    </row>
    <row r="6704" spans="1:4" x14ac:dyDescent="0.25">
      <c r="A6704" t="str">
        <f ca="1"/>
        <v>Kulo Internet</v>
      </c>
      <c r="B6704" s="8">
        <f ca="1"/>
        <v>46573</v>
      </c>
      <c r="C6704" s="107">
        <f ca="1"/>
        <v>0</v>
      </c>
      <c r="D6704" t="str">
        <f ca="1"/>
        <v>Acct  9 - Costco</v>
      </c>
    </row>
    <row r="6705" spans="1:4" x14ac:dyDescent="0.25">
      <c r="A6705" t="str">
        <f ca="1"/>
        <v>Cese Phone</v>
      </c>
      <c r="B6705" s="8">
        <f ca="1"/>
        <v>46573</v>
      </c>
      <c r="C6705" s="107">
        <f ca="1"/>
        <v>0</v>
      </c>
      <c r="D6705" t="str">
        <f ca="1"/>
        <v>Acct  9 - Costco</v>
      </c>
    </row>
    <row r="6706" spans="1:4" x14ac:dyDescent="0.25">
      <c r="A6706" t="str">
        <f ca="1"/>
        <v>Phone</v>
      </c>
      <c r="B6706" s="8">
        <f ca="1"/>
        <v>46573</v>
      </c>
      <c r="C6706" s="107">
        <f ca="1"/>
        <v>0</v>
      </c>
      <c r="D6706" t="str">
        <f ca="1"/>
        <v>Acct  9 - Costco</v>
      </c>
    </row>
    <row r="6707" spans="1:4" x14ac:dyDescent="0.25">
      <c r="A6707" t="str">
        <f ca="1"/>
        <v>Sony</v>
      </c>
      <c r="B6707" s="8">
        <f ca="1"/>
        <v>46576</v>
      </c>
      <c r="C6707" s="107">
        <f ca="1"/>
        <v>0</v>
      </c>
      <c r="D6707" t="str">
        <f ca="1"/>
        <v>Acct  9 - Costco</v>
      </c>
    </row>
    <row r="6708" spans="1:4" x14ac:dyDescent="0.25">
      <c r="A6708" t="str">
        <f ca="1"/>
        <v>Phone Insurance</v>
      </c>
      <c r="B6708" s="8">
        <f ca="1"/>
        <v>46576</v>
      </c>
      <c r="C6708" s="107">
        <f ca="1"/>
        <v>0</v>
      </c>
      <c r="D6708" t="str">
        <f ca="1"/>
        <v>Acct  9 - Costco</v>
      </c>
    </row>
    <row r="6709" spans="1:4" x14ac:dyDescent="0.25">
      <c r="A6709" t="str">
        <f ca="1"/>
        <v>Amazon</v>
      </c>
      <c r="B6709" s="8">
        <f ca="1"/>
        <v>46577</v>
      </c>
      <c r="C6709" s="107">
        <f ca="1"/>
        <v>0</v>
      </c>
      <c r="D6709" t="str">
        <f ca="1"/>
        <v>Acct  9 - Costco</v>
      </c>
    </row>
    <row r="6710" spans="1:4" x14ac:dyDescent="0.25">
      <c r="A6710" t="str">
        <f ca="1"/>
        <v>Viso Go</v>
      </c>
      <c r="B6710" s="8">
        <f ca="1"/>
        <v>46579</v>
      </c>
      <c r="C6710" s="107">
        <f ca="1"/>
        <v>0</v>
      </c>
      <c r="D6710" t="str">
        <f ca="1"/>
        <v>Acct  9 - Costco</v>
      </c>
    </row>
    <row r="6711" spans="1:4" x14ac:dyDescent="0.25">
      <c r="A6711" t="str">
        <f ca="1"/>
        <v>Paycheck</v>
      </c>
      <c r="B6711" s="8">
        <f ca="1"/>
        <v>46584</v>
      </c>
      <c r="C6711" s="107">
        <f ca="1"/>
        <v>0</v>
      </c>
      <c r="D6711" t="str">
        <f ca="1"/>
        <v>Acct  9 - Costco</v>
      </c>
    </row>
    <row r="6712" spans="1:4" x14ac:dyDescent="0.25">
      <c r="A6712" t="str">
        <f ca="1"/>
        <v>Ameritas</v>
      </c>
      <c r="B6712" s="8">
        <f ca="1"/>
        <v>46584</v>
      </c>
      <c r="C6712" s="107">
        <f ca="1"/>
        <v>0</v>
      </c>
      <c r="D6712" t="str">
        <f ca="1"/>
        <v>Acct  9 - Costco</v>
      </c>
    </row>
    <row r="6713" spans="1:4" x14ac:dyDescent="0.25">
      <c r="A6713" t="str">
        <f ca="1"/>
        <v>Motorcycle</v>
      </c>
      <c r="B6713" s="8">
        <f ca="1"/>
        <v>46584</v>
      </c>
      <c r="C6713" s="107">
        <f ca="1"/>
        <v>0</v>
      </c>
      <c r="D6713" t="str">
        <f ca="1"/>
        <v>Acct  9 - Costco</v>
      </c>
    </row>
    <row r="6714" spans="1:4" x14ac:dyDescent="0.25">
      <c r="A6714" t="str">
        <f ca="1"/>
        <v>Groceries</v>
      </c>
      <c r="B6714" s="8">
        <f ca="1"/>
        <v>46585</v>
      </c>
      <c r="C6714" s="107">
        <f ca="1"/>
        <v>0</v>
      </c>
      <c r="D6714" t="str">
        <f ca="1"/>
        <v>Acct  9 - Costco</v>
      </c>
    </row>
    <row r="6715" spans="1:4" x14ac:dyDescent="0.25">
      <c r="A6715" t="str">
        <f ca="1"/>
        <v>Food &amp; Drinks</v>
      </c>
      <c r="B6715" s="8">
        <f ca="1"/>
        <v>46585</v>
      </c>
      <c r="C6715" s="107">
        <f ca="1"/>
        <v>0</v>
      </c>
      <c r="D6715" t="str">
        <f ca="1"/>
        <v>Acct  9 - Costco</v>
      </c>
    </row>
    <row r="6716" spans="1:4" x14ac:dyDescent="0.25">
      <c r="A6716" t="str">
        <f ca="1"/>
        <v>Netflix</v>
      </c>
      <c r="B6716" s="8">
        <f ca="1"/>
        <v>46588</v>
      </c>
      <c r="C6716" s="107">
        <f ca="1"/>
        <v>0</v>
      </c>
      <c r="D6716" t="str">
        <f ca="1"/>
        <v>Acct  9 - Costco</v>
      </c>
    </row>
    <row r="6717" spans="1:4" x14ac:dyDescent="0.25">
      <c r="A6717" t="str">
        <f ca="1"/>
        <v>Renters</v>
      </c>
      <c r="B6717" s="8">
        <f ca="1"/>
        <v>46589</v>
      </c>
      <c r="C6717" s="107">
        <f ca="1"/>
        <v>0</v>
      </c>
      <c r="D6717" t="str">
        <f ca="1"/>
        <v>Acct  9 - Costco</v>
      </c>
    </row>
    <row r="6718" spans="1:4" x14ac:dyDescent="0.25">
      <c r="A6718" t="str">
        <f ca="1"/>
        <v>Cese Transfer</v>
      </c>
      <c r="B6718" s="8">
        <f ca="1"/>
        <v>46593</v>
      </c>
      <c r="C6718" s="107">
        <f ca="1"/>
        <v>0</v>
      </c>
      <c r="D6718" t="str">
        <f ca="1"/>
        <v>Acct  9 - Costco</v>
      </c>
    </row>
    <row r="6719" spans="1:4" x14ac:dyDescent="0.25">
      <c r="A6719" t="str">
        <f ca="1"/>
        <v>Internet</v>
      </c>
      <c r="B6719" s="8">
        <f ca="1"/>
        <v>46594</v>
      </c>
      <c r="C6719" s="107">
        <f ca="1"/>
        <v>0</v>
      </c>
      <c r="D6719" t="str">
        <f ca="1"/>
        <v>Acct  9 - Costco</v>
      </c>
    </row>
    <row r="6720" spans="1:4" x14ac:dyDescent="0.25">
      <c r="A6720" t="str">
        <f ca="1"/>
        <v>Windsurf</v>
      </c>
      <c r="B6720" s="8">
        <f ca="1"/>
        <v>46594</v>
      </c>
      <c r="C6720" s="107">
        <f ca="1"/>
        <v>0</v>
      </c>
      <c r="D6720" t="str">
        <f ca="1"/>
        <v>Acct  9 - Costco</v>
      </c>
    </row>
    <row r="6721" spans="1:4" x14ac:dyDescent="0.25">
      <c r="A6721" t="str">
        <f ca="1"/>
        <v>Tidal</v>
      </c>
      <c r="B6721" s="8">
        <f ca="1"/>
        <v>46595</v>
      </c>
      <c r="C6721" s="107">
        <f ca="1"/>
        <v>0</v>
      </c>
      <c r="D6721" t="str">
        <f ca="1"/>
        <v>Acct  9 - Costco</v>
      </c>
    </row>
    <row r="6722" spans="1:4" x14ac:dyDescent="0.25">
      <c r="A6722" t="str">
        <f ca="1"/>
        <v>Costco Citi</v>
      </c>
      <c r="B6722" s="8">
        <f ca="1"/>
        <v>46596</v>
      </c>
      <c r="C6722" s="107">
        <f ca="1"/>
        <v>0</v>
      </c>
      <c r="D6722" t="str">
        <f ca="1"/>
        <v>Acct  9 - Costco</v>
      </c>
    </row>
    <row r="6723" spans="1:4" x14ac:dyDescent="0.25">
      <c r="A6723" t="str">
        <f ca="1"/>
        <v>Kulo Transfer</v>
      </c>
      <c r="B6723" s="8">
        <f ca="1"/>
        <v>46596</v>
      </c>
      <c r="C6723" s="107">
        <f ca="1"/>
        <v>0</v>
      </c>
      <c r="D6723" t="str">
        <f ca="1"/>
        <v>Acct  9 - Costco</v>
      </c>
    </row>
    <row r="6724" spans="1:4" x14ac:dyDescent="0.25">
      <c r="A6724" t="str">
        <f ca="1"/>
        <v>Kulo SDGE</v>
      </c>
      <c r="B6724" s="8">
        <f ca="1"/>
        <v>46596</v>
      </c>
      <c r="C6724" s="107">
        <f ca="1"/>
        <v>0</v>
      </c>
      <c r="D6724" t="str">
        <f ca="1"/>
        <v>Acct  9 - Costco</v>
      </c>
    </row>
    <row r="6725" spans="1:4" x14ac:dyDescent="0.25">
      <c r="A6725" t="str">
        <f ca="1"/>
        <v>SDGE</v>
      </c>
      <c r="B6725" s="8">
        <f ca="1"/>
        <v>46596</v>
      </c>
      <c r="C6725" s="107">
        <f ca="1"/>
        <v>0</v>
      </c>
      <c r="D6725" t="str">
        <f ca="1"/>
        <v>Acct  9 - Costco</v>
      </c>
    </row>
    <row r="6726" spans="1:4" x14ac:dyDescent="0.25">
      <c r="A6726" t="str">
        <f ca="1"/>
        <v>Prime Ad-Free</v>
      </c>
      <c r="B6726" s="8">
        <f ca="1"/>
        <v>46596</v>
      </c>
      <c r="C6726" s="107">
        <f ca="1"/>
        <v>0</v>
      </c>
      <c r="D6726" t="str">
        <f ca="1"/>
        <v>Acct  9 - Costco</v>
      </c>
    </row>
    <row r="6727" spans="1:4" x14ac:dyDescent="0.25">
      <c r="A6727" t="str">
        <f ca="1"/>
        <v>Paycheck</v>
      </c>
      <c r="B6727" s="8">
        <f ca="1"/>
        <v>46598</v>
      </c>
      <c r="C6727" s="107">
        <f ca="1"/>
        <v>0</v>
      </c>
      <c r="D6727" t="str">
        <f ca="1"/>
        <v>Acct  9 - Costco</v>
      </c>
    </row>
    <row r="6728" spans="1:4" x14ac:dyDescent="0.25">
      <c r="A6728" t="str">
        <f ca="1"/>
        <v>Ameritas</v>
      </c>
      <c r="B6728" s="8">
        <f ca="1"/>
        <v>46598</v>
      </c>
      <c r="C6728" s="107">
        <f ca="1"/>
        <v>0</v>
      </c>
      <c r="D6728" t="str">
        <f ca="1"/>
        <v>Acct  9 - Costco</v>
      </c>
    </row>
    <row r="6729" spans="1:4" x14ac:dyDescent="0.25">
      <c r="A6729" t="str">
        <f ca="1"/>
        <v>Groceries</v>
      </c>
      <c r="B6729" s="8">
        <f ca="1"/>
        <v>46599</v>
      </c>
      <c r="C6729" s="107">
        <f ca="1"/>
        <v>0</v>
      </c>
      <c r="D6729" t="str">
        <f ca="1"/>
        <v>Acct  9 - Costco</v>
      </c>
    </row>
    <row r="6730" spans="1:4" x14ac:dyDescent="0.25">
      <c r="A6730" t="str">
        <f ca="1"/>
        <v>Food &amp; Drinks</v>
      </c>
      <c r="B6730" s="8">
        <f ca="1"/>
        <v>46599</v>
      </c>
      <c r="C6730" s="107">
        <f ca="1"/>
        <v>0</v>
      </c>
      <c r="D6730" t="str">
        <f ca="1"/>
        <v>Acct  9 - Costco</v>
      </c>
    </row>
    <row r="6731" spans="1:4" x14ac:dyDescent="0.25">
      <c r="A6731" t="str">
        <f ca="1"/>
        <v>Disability</v>
      </c>
      <c r="B6731" s="8">
        <f ca="1"/>
        <v>46600</v>
      </c>
      <c r="C6731" s="107">
        <f ca="1"/>
        <v>0</v>
      </c>
      <c r="D6731" t="str">
        <f ca="1"/>
        <v>Acct  9 - Costco</v>
      </c>
    </row>
    <row r="6732" spans="1:4" x14ac:dyDescent="0.25">
      <c r="A6732" t="str">
        <f ca="1"/>
        <v>Kulo Rent</v>
      </c>
      <c r="B6732" s="8">
        <f ca="1"/>
        <v>46600</v>
      </c>
      <c r="C6732" s="107">
        <f ca="1"/>
        <v>0</v>
      </c>
      <c r="D6732" t="str">
        <f ca="1"/>
        <v>Acct  9 - Costco</v>
      </c>
    </row>
    <row r="6733" spans="1:4" x14ac:dyDescent="0.25">
      <c r="A6733" t="str">
        <f ca="1"/>
        <v>Rent</v>
      </c>
      <c r="B6733" s="8">
        <f ca="1"/>
        <v>46600</v>
      </c>
      <c r="C6733" s="107">
        <f ca="1"/>
        <v>0</v>
      </c>
      <c r="D6733" t="str">
        <f ca="1"/>
        <v>Acct  9 - Costco</v>
      </c>
    </row>
    <row r="6734" spans="1:4" x14ac:dyDescent="0.25">
      <c r="A6734" t="str">
        <f ca="1"/>
        <v>Visa Platinum</v>
      </c>
      <c r="B6734" s="8">
        <f ca="1"/>
        <v>46602</v>
      </c>
      <c r="C6734" s="107">
        <f ca="1"/>
        <v>0</v>
      </c>
      <c r="D6734" t="str">
        <f ca="1"/>
        <v>Acct  9 - Costco</v>
      </c>
    </row>
    <row r="6735" spans="1:4" x14ac:dyDescent="0.25">
      <c r="A6735" t="str">
        <f ca="1"/>
        <v>Kulo Internet</v>
      </c>
      <c r="B6735" s="8">
        <f ca="1"/>
        <v>46604</v>
      </c>
      <c r="C6735" s="107">
        <f ca="1"/>
        <v>0</v>
      </c>
      <c r="D6735" t="str">
        <f ca="1"/>
        <v>Acct  9 - Costco</v>
      </c>
    </row>
    <row r="6736" spans="1:4" x14ac:dyDescent="0.25">
      <c r="A6736" t="str">
        <f ca="1"/>
        <v>Cese Phone</v>
      </c>
      <c r="B6736" s="8">
        <f ca="1"/>
        <v>46604</v>
      </c>
      <c r="C6736" s="107">
        <f ca="1"/>
        <v>0</v>
      </c>
      <c r="D6736" t="str">
        <f ca="1"/>
        <v>Acct  9 - Costco</v>
      </c>
    </row>
    <row r="6737" spans="1:4" x14ac:dyDescent="0.25">
      <c r="A6737" t="str">
        <f ca="1"/>
        <v>Phone</v>
      </c>
      <c r="B6737" s="8">
        <f ca="1"/>
        <v>46604</v>
      </c>
      <c r="C6737" s="107">
        <f ca="1"/>
        <v>0</v>
      </c>
      <c r="D6737" t="str">
        <f ca="1"/>
        <v>Acct  9 - Costco</v>
      </c>
    </row>
    <row r="6738" spans="1:4" x14ac:dyDescent="0.25">
      <c r="A6738" t="str">
        <f ca="1"/>
        <v>Sony</v>
      </c>
      <c r="B6738" s="8">
        <f ca="1"/>
        <v>46607</v>
      </c>
      <c r="C6738" s="107">
        <f ca="1"/>
        <v>0</v>
      </c>
      <c r="D6738" t="str">
        <f ca="1"/>
        <v>Acct  9 - Costco</v>
      </c>
    </row>
    <row r="6739" spans="1:4" x14ac:dyDescent="0.25">
      <c r="A6739" t="str">
        <f ca="1"/>
        <v>Phone Insurance</v>
      </c>
      <c r="B6739" s="8">
        <f ca="1"/>
        <v>46607</v>
      </c>
      <c r="C6739" s="107">
        <f ca="1"/>
        <v>0</v>
      </c>
      <c r="D6739" t="str">
        <f ca="1"/>
        <v>Acct  9 - Costco</v>
      </c>
    </row>
    <row r="6740" spans="1:4" x14ac:dyDescent="0.25">
      <c r="A6740" t="str">
        <f ca="1"/>
        <v>Amazon</v>
      </c>
      <c r="B6740" s="8">
        <f ca="1"/>
        <v>46608</v>
      </c>
      <c r="C6740" s="107">
        <f ca="1"/>
        <v>0</v>
      </c>
      <c r="D6740" t="str">
        <f ca="1"/>
        <v>Acct  9 - Costco</v>
      </c>
    </row>
    <row r="6741" spans="1:4" x14ac:dyDescent="0.25">
      <c r="A6741" t="str">
        <f ca="1"/>
        <v>Viso Go</v>
      </c>
      <c r="B6741" s="8">
        <f ca="1"/>
        <v>46610</v>
      </c>
      <c r="C6741" s="107">
        <f ca="1"/>
        <v>0</v>
      </c>
      <c r="D6741" t="str">
        <f ca="1"/>
        <v>Acct  9 - Costco</v>
      </c>
    </row>
    <row r="6742" spans="1:4" x14ac:dyDescent="0.25">
      <c r="A6742" t="str">
        <f ca="1"/>
        <v>Paycheck</v>
      </c>
      <c r="B6742" s="8">
        <f ca="1"/>
        <v>46612</v>
      </c>
      <c r="C6742" s="107">
        <f ca="1"/>
        <v>0</v>
      </c>
      <c r="D6742" t="str">
        <f ca="1"/>
        <v>Acct  9 - Costco</v>
      </c>
    </row>
    <row r="6743" spans="1:4" x14ac:dyDescent="0.25">
      <c r="A6743" t="str">
        <f ca="1"/>
        <v>Ameritas</v>
      </c>
      <c r="B6743" s="8">
        <f ca="1"/>
        <v>46612</v>
      </c>
      <c r="C6743" s="107">
        <f ca="1"/>
        <v>0</v>
      </c>
      <c r="D6743" t="str">
        <f ca="1"/>
        <v>Acct  9 - Costco</v>
      </c>
    </row>
    <row r="6744" spans="1:4" x14ac:dyDescent="0.25">
      <c r="A6744" t="str">
        <f ca="1"/>
        <v>Groceries</v>
      </c>
      <c r="B6744" s="8">
        <f ca="1"/>
        <v>46613</v>
      </c>
      <c r="C6744" s="107">
        <f ca="1"/>
        <v>0</v>
      </c>
      <c r="D6744" t="str">
        <f ca="1"/>
        <v>Acct  9 - Costco</v>
      </c>
    </row>
    <row r="6745" spans="1:4" x14ac:dyDescent="0.25">
      <c r="A6745" t="str">
        <f ca="1"/>
        <v>Food &amp; Drinks</v>
      </c>
      <c r="B6745" s="8">
        <f ca="1"/>
        <v>46613</v>
      </c>
      <c r="C6745" s="107">
        <f ca="1"/>
        <v>0</v>
      </c>
      <c r="D6745" t="str">
        <f ca="1"/>
        <v>Acct  9 - Costco</v>
      </c>
    </row>
    <row r="6746" spans="1:4" x14ac:dyDescent="0.25">
      <c r="A6746" t="str">
        <f ca="1"/>
        <v>Motorcycle</v>
      </c>
      <c r="B6746" s="8">
        <f ca="1"/>
        <v>46615</v>
      </c>
      <c r="C6746" s="107">
        <f ca="1"/>
        <v>0</v>
      </c>
      <c r="D6746" t="str">
        <f ca="1"/>
        <v>Acct  9 - Costco</v>
      </c>
    </row>
    <row r="6747" spans="1:4" x14ac:dyDescent="0.25">
      <c r="A6747" t="str">
        <f ca="1"/>
        <v>Netflix</v>
      </c>
      <c r="B6747" s="8">
        <f ca="1"/>
        <v>46619</v>
      </c>
      <c r="C6747" s="107">
        <f ca="1"/>
        <v>0</v>
      </c>
      <c r="D6747" t="str">
        <f ca="1"/>
        <v>Acct  9 - Costco</v>
      </c>
    </row>
    <row r="6748" spans="1:4" x14ac:dyDescent="0.25">
      <c r="A6748" t="str">
        <f ca="1"/>
        <v>Renters</v>
      </c>
      <c r="B6748" s="8">
        <f ca="1"/>
        <v>46620</v>
      </c>
      <c r="C6748" s="107">
        <f ca="1"/>
        <v>0</v>
      </c>
      <c r="D6748" t="str">
        <f ca="1"/>
        <v>Acct  9 - Costco</v>
      </c>
    </row>
    <row r="6749" spans="1:4" x14ac:dyDescent="0.25">
      <c r="A6749" t="str">
        <f ca="1"/>
        <v>Cese Transfer</v>
      </c>
      <c r="B6749" s="8">
        <f ca="1"/>
        <v>46624</v>
      </c>
      <c r="C6749" s="107">
        <f ca="1"/>
        <v>0</v>
      </c>
      <c r="D6749" t="str">
        <f ca="1"/>
        <v>Acct  9 - Costco</v>
      </c>
    </row>
    <row r="6750" spans="1:4" x14ac:dyDescent="0.25">
      <c r="A6750" t="str">
        <f ca="1"/>
        <v>Internet</v>
      </c>
      <c r="B6750" s="8">
        <f ca="1"/>
        <v>46625</v>
      </c>
      <c r="C6750" s="107">
        <f ca="1"/>
        <v>0</v>
      </c>
      <c r="D6750" t="str">
        <f ca="1"/>
        <v>Acct  9 - Costco</v>
      </c>
    </row>
    <row r="6751" spans="1:4" x14ac:dyDescent="0.25">
      <c r="A6751" t="str">
        <f ca="1"/>
        <v>Windsurf</v>
      </c>
      <c r="B6751" s="8">
        <f ca="1"/>
        <v>46625</v>
      </c>
      <c r="C6751" s="107">
        <f ca="1"/>
        <v>0</v>
      </c>
      <c r="D6751" t="str">
        <f ca="1"/>
        <v>Acct  9 - Costco</v>
      </c>
    </row>
    <row r="6752" spans="1:4" x14ac:dyDescent="0.25">
      <c r="A6752" t="str">
        <f ca="1"/>
        <v>Paycheck</v>
      </c>
      <c r="B6752" s="8">
        <f ca="1"/>
        <v>46626</v>
      </c>
      <c r="C6752" s="107">
        <f ca="1"/>
        <v>0</v>
      </c>
      <c r="D6752" t="str">
        <f ca="1"/>
        <v>Acct  9 - Costco</v>
      </c>
    </row>
    <row r="6753" spans="1:4" x14ac:dyDescent="0.25">
      <c r="A6753" t="str">
        <f ca="1"/>
        <v>Ameritas</v>
      </c>
      <c r="B6753" s="8">
        <f ca="1"/>
        <v>46626</v>
      </c>
      <c r="C6753" s="107">
        <f ca="1"/>
        <v>0</v>
      </c>
      <c r="D6753" t="str">
        <f ca="1"/>
        <v>Acct  9 - Costco</v>
      </c>
    </row>
    <row r="6754" spans="1:4" x14ac:dyDescent="0.25">
      <c r="A6754" t="str">
        <f ca="1"/>
        <v>Tidal</v>
      </c>
      <c r="B6754" s="8">
        <f ca="1"/>
        <v>46626</v>
      </c>
      <c r="C6754" s="107">
        <f ca="1"/>
        <v>0</v>
      </c>
      <c r="D6754" t="str">
        <f ca="1"/>
        <v>Acct  9 - Costco</v>
      </c>
    </row>
    <row r="6755" spans="1:4" x14ac:dyDescent="0.25">
      <c r="A6755" t="str">
        <f ca="1"/>
        <v>Costco Citi</v>
      </c>
      <c r="B6755" s="8">
        <f ca="1"/>
        <v>46627</v>
      </c>
      <c r="C6755" s="107">
        <f ca="1"/>
        <v>0</v>
      </c>
      <c r="D6755" t="str">
        <f ca="1"/>
        <v>Acct  9 - Costco</v>
      </c>
    </row>
    <row r="6756" spans="1:4" x14ac:dyDescent="0.25">
      <c r="A6756" t="str">
        <f ca="1"/>
        <v>Kulo Transfer</v>
      </c>
      <c r="B6756" s="8">
        <f ca="1"/>
        <v>46627</v>
      </c>
      <c r="C6756" s="107">
        <f ca="1"/>
        <v>0</v>
      </c>
      <c r="D6756" t="str">
        <f ca="1"/>
        <v>Acct  9 - Costco</v>
      </c>
    </row>
    <row r="6757" spans="1:4" x14ac:dyDescent="0.25">
      <c r="A6757" t="str">
        <f ca="1"/>
        <v>Kulo SDGE</v>
      </c>
      <c r="B6757" s="8">
        <f ca="1"/>
        <v>46627</v>
      </c>
      <c r="C6757" s="107">
        <f ca="1"/>
        <v>0</v>
      </c>
      <c r="D6757" t="str">
        <f ca="1"/>
        <v>Acct  9 - Costco</v>
      </c>
    </row>
    <row r="6758" spans="1:4" x14ac:dyDescent="0.25">
      <c r="A6758" t="str">
        <f ca="1"/>
        <v>Groceries</v>
      </c>
      <c r="B6758" s="8">
        <f ca="1"/>
        <v>46627</v>
      </c>
      <c r="C6758" s="107">
        <f ca="1"/>
        <v>0</v>
      </c>
      <c r="D6758" t="str">
        <f ca="1"/>
        <v>Acct  9 - Costco</v>
      </c>
    </row>
    <row r="6759" spans="1:4" x14ac:dyDescent="0.25">
      <c r="A6759" t="str">
        <f ca="1"/>
        <v>Food &amp; Drinks</v>
      </c>
      <c r="B6759" s="8">
        <f ca="1"/>
        <v>46627</v>
      </c>
      <c r="C6759" s="107">
        <f ca="1"/>
        <v>0</v>
      </c>
      <c r="D6759" t="str">
        <f ca="1"/>
        <v>Acct  9 - Costco</v>
      </c>
    </row>
    <row r="6760" spans="1:4" x14ac:dyDescent="0.25">
      <c r="A6760" t="str">
        <f ca="1"/>
        <v>SDGE</v>
      </c>
      <c r="B6760" s="8">
        <f ca="1"/>
        <v>46627</v>
      </c>
      <c r="C6760" s="107">
        <f ca="1"/>
        <v>0</v>
      </c>
      <c r="D6760" t="str">
        <f ca="1"/>
        <v>Acct  9 - Costco</v>
      </c>
    </row>
    <row r="6761" spans="1:4" x14ac:dyDescent="0.25">
      <c r="A6761" t="str">
        <f ca="1"/>
        <v>Prime Ad-Free</v>
      </c>
      <c r="B6761" s="8">
        <f ca="1"/>
        <v>46627</v>
      </c>
      <c r="C6761" s="107">
        <f ca="1"/>
        <v>0</v>
      </c>
      <c r="D6761" t="str">
        <f ca="1"/>
        <v>Acct  9 - Costco</v>
      </c>
    </row>
    <row r="6762" spans="1:4" x14ac:dyDescent="0.25">
      <c r="A6762" t="str">
        <f ca="1"/>
        <v>Disability</v>
      </c>
      <c r="B6762" s="8">
        <f ca="1"/>
        <v>46631</v>
      </c>
      <c r="C6762" s="107">
        <f ca="1"/>
        <v>0</v>
      </c>
      <c r="D6762" t="str">
        <f ca="1"/>
        <v>Acct  9 - Costco</v>
      </c>
    </row>
    <row r="6763" spans="1:4" x14ac:dyDescent="0.25">
      <c r="A6763" t="str">
        <f ca="1"/>
        <v>Kulo Rent</v>
      </c>
      <c r="B6763" s="8">
        <f ca="1"/>
        <v>46631</v>
      </c>
      <c r="C6763" s="107">
        <f ca="1"/>
        <v>0</v>
      </c>
      <c r="D6763" t="str">
        <f ca="1"/>
        <v>Acct  9 - Costco</v>
      </c>
    </row>
    <row r="6764" spans="1:4" x14ac:dyDescent="0.25">
      <c r="A6764" t="str">
        <f ca="1"/>
        <v>Rent</v>
      </c>
      <c r="B6764" s="8">
        <f ca="1"/>
        <v>46631</v>
      </c>
      <c r="C6764" s="107">
        <f ca="1"/>
        <v>0</v>
      </c>
      <c r="D6764" t="str">
        <f ca="1"/>
        <v>Acct  9 - Costco</v>
      </c>
    </row>
    <row r="6765" spans="1:4" x14ac:dyDescent="0.25">
      <c r="A6765" t="str">
        <f ca="1"/>
        <v>Visa Platinum</v>
      </c>
      <c r="B6765" s="8">
        <f ca="1"/>
        <v>46633</v>
      </c>
      <c r="C6765" s="107">
        <f ca="1"/>
        <v>0</v>
      </c>
      <c r="D6765" t="str">
        <f ca="1"/>
        <v>Acct  9 - Costco</v>
      </c>
    </row>
    <row r="6766" spans="1:4" x14ac:dyDescent="0.25">
      <c r="A6766" t="str">
        <f ca="1"/>
        <v>Kulo Internet</v>
      </c>
      <c r="B6766" s="8">
        <f ca="1"/>
        <v>46635</v>
      </c>
      <c r="C6766" s="107">
        <f ca="1"/>
        <v>0</v>
      </c>
      <c r="D6766" t="str">
        <f ca="1"/>
        <v>Acct  9 - Costco</v>
      </c>
    </row>
    <row r="6767" spans="1:4" x14ac:dyDescent="0.25">
      <c r="A6767" t="str">
        <f ca="1"/>
        <v>Cese Phone</v>
      </c>
      <c r="B6767" s="8">
        <f ca="1"/>
        <v>46635</v>
      </c>
      <c r="C6767" s="107">
        <f ca="1"/>
        <v>0</v>
      </c>
      <c r="D6767" t="str">
        <f ca="1"/>
        <v>Acct  9 - Costco</v>
      </c>
    </row>
    <row r="6768" spans="1:4" x14ac:dyDescent="0.25">
      <c r="A6768" t="str">
        <f ca="1"/>
        <v>Phone</v>
      </c>
      <c r="B6768" s="8">
        <f ca="1"/>
        <v>46635</v>
      </c>
      <c r="C6768" s="107">
        <f ca="1"/>
        <v>0</v>
      </c>
      <c r="D6768" t="str">
        <f ca="1"/>
        <v>Acct  9 - Costco</v>
      </c>
    </row>
    <row r="6769" spans="1:4" x14ac:dyDescent="0.25">
      <c r="A6769" t="str">
        <f ca="1"/>
        <v>Sony</v>
      </c>
      <c r="B6769" s="8">
        <f ca="1"/>
        <v>46638</v>
      </c>
      <c r="C6769" s="107">
        <f ca="1"/>
        <v>0</v>
      </c>
      <c r="D6769" t="str">
        <f ca="1"/>
        <v>Acct  9 - Costco</v>
      </c>
    </row>
    <row r="6770" spans="1:4" x14ac:dyDescent="0.25">
      <c r="A6770" t="str">
        <f ca="1"/>
        <v>Phone Insurance</v>
      </c>
      <c r="B6770" s="8">
        <f ca="1"/>
        <v>46638</v>
      </c>
      <c r="C6770" s="107">
        <f ca="1"/>
        <v>0</v>
      </c>
      <c r="D6770" t="str">
        <f ca="1"/>
        <v>Acct  9 - Costco</v>
      </c>
    </row>
    <row r="6771" spans="1:4" x14ac:dyDescent="0.25">
      <c r="A6771" t="str">
        <f ca="1"/>
        <v>Amazon</v>
      </c>
      <c r="B6771" s="8">
        <f ca="1"/>
        <v>46639</v>
      </c>
      <c r="C6771" s="107">
        <f ca="1"/>
        <v>0</v>
      </c>
      <c r="D6771" t="str">
        <f ca="1"/>
        <v>Acct  9 - Costco</v>
      </c>
    </row>
    <row r="6772" spans="1:4" x14ac:dyDescent="0.25">
      <c r="A6772" t="str">
        <f ca="1"/>
        <v>Paycheck</v>
      </c>
      <c r="B6772" s="8">
        <f ca="1"/>
        <v>46640</v>
      </c>
      <c r="C6772" s="107">
        <f ca="1"/>
        <v>0</v>
      </c>
      <c r="D6772" t="str">
        <f ca="1"/>
        <v>Acct  9 - Costco</v>
      </c>
    </row>
    <row r="6773" spans="1:4" x14ac:dyDescent="0.25">
      <c r="A6773" t="str">
        <f ca="1"/>
        <v>Ameritas</v>
      </c>
      <c r="B6773" s="8">
        <f ca="1"/>
        <v>46640</v>
      </c>
      <c r="C6773" s="107">
        <f ca="1"/>
        <v>0</v>
      </c>
      <c r="D6773" t="str">
        <f ca="1"/>
        <v>Acct  9 - Costco</v>
      </c>
    </row>
    <row r="6774" spans="1:4" x14ac:dyDescent="0.25">
      <c r="A6774" t="str">
        <f ca="1"/>
        <v>Viso Go</v>
      </c>
      <c r="B6774" s="8">
        <f ca="1"/>
        <v>46641</v>
      </c>
      <c r="C6774" s="107">
        <f ca="1"/>
        <v>0</v>
      </c>
      <c r="D6774" t="str">
        <f ca="1"/>
        <v>Acct  9 - Costco</v>
      </c>
    </row>
    <row r="6775" spans="1:4" x14ac:dyDescent="0.25">
      <c r="A6775" t="str">
        <f ca="1"/>
        <v>Groceries</v>
      </c>
      <c r="B6775" s="8">
        <f ca="1"/>
        <v>46641</v>
      </c>
      <c r="C6775" s="107">
        <f ca="1"/>
        <v>0</v>
      </c>
      <c r="D6775" t="str">
        <f ca="1"/>
        <v>Acct  9 - Costco</v>
      </c>
    </row>
    <row r="6776" spans="1:4" x14ac:dyDescent="0.25">
      <c r="A6776" t="str">
        <f ca="1"/>
        <v>Food &amp; Drinks</v>
      </c>
      <c r="B6776" s="8">
        <f ca="1"/>
        <v>46641</v>
      </c>
      <c r="C6776" s="107">
        <f ca="1"/>
        <v>0</v>
      </c>
      <c r="D6776" t="str">
        <f ca="1"/>
        <v>Acct  9 - Costco</v>
      </c>
    </row>
    <row r="6777" spans="1:4" x14ac:dyDescent="0.25">
      <c r="A6777" t="str">
        <f ca="1"/>
        <v>Motorcycle</v>
      </c>
      <c r="B6777" s="8">
        <f ca="1"/>
        <v>46646</v>
      </c>
      <c r="C6777" s="107">
        <f ca="1"/>
        <v>0</v>
      </c>
      <c r="D6777" t="str">
        <f ca="1"/>
        <v>Acct  9 - Costco</v>
      </c>
    </row>
    <row r="6778" spans="1:4" x14ac:dyDescent="0.25">
      <c r="A6778" t="str">
        <f ca="1"/>
        <v>Netflix</v>
      </c>
      <c r="B6778" s="8">
        <f ca="1"/>
        <v>46650</v>
      </c>
      <c r="C6778" s="107">
        <f ca="1"/>
        <v>0</v>
      </c>
      <c r="D6778" t="str">
        <f ca="1"/>
        <v>Acct  9 - Costco</v>
      </c>
    </row>
    <row r="6779" spans="1:4" x14ac:dyDescent="0.25">
      <c r="A6779" t="str">
        <f ca="1"/>
        <v>Renters</v>
      </c>
      <c r="B6779" s="8">
        <f ca="1"/>
        <v>46651</v>
      </c>
      <c r="C6779" s="107">
        <f ca="1"/>
        <v>0</v>
      </c>
      <c r="D6779" t="str">
        <f ca="1"/>
        <v>Acct  9 - Costco</v>
      </c>
    </row>
    <row r="6780" spans="1:4" x14ac:dyDescent="0.25">
      <c r="A6780" t="str">
        <f ca="1"/>
        <v>Paycheck</v>
      </c>
      <c r="B6780" s="8">
        <f ca="1"/>
        <v>46654</v>
      </c>
      <c r="C6780" s="107">
        <f ca="1"/>
        <v>0</v>
      </c>
      <c r="D6780" t="str">
        <f ca="1"/>
        <v>Acct  9 - Costco</v>
      </c>
    </row>
    <row r="6781" spans="1:4" x14ac:dyDescent="0.25">
      <c r="A6781" t="str">
        <f ca="1"/>
        <v>Ameritas</v>
      </c>
      <c r="B6781" s="8">
        <f ca="1"/>
        <v>46654</v>
      </c>
      <c r="C6781" s="107">
        <f ca="1"/>
        <v>0</v>
      </c>
      <c r="D6781" t="str">
        <f ca="1"/>
        <v>Acct  9 - Costco</v>
      </c>
    </row>
    <row r="6782" spans="1:4" x14ac:dyDescent="0.25">
      <c r="A6782" t="str">
        <f ca="1"/>
        <v>Cese Transfer</v>
      </c>
      <c r="B6782" s="8">
        <f ca="1"/>
        <v>46655</v>
      </c>
      <c r="C6782" s="107">
        <f ca="1"/>
        <v>0</v>
      </c>
      <c r="D6782" t="str">
        <f ca="1"/>
        <v>Acct  9 - Costco</v>
      </c>
    </row>
    <row r="6783" spans="1:4" x14ac:dyDescent="0.25">
      <c r="A6783" t="str">
        <f ca="1"/>
        <v>Groceries</v>
      </c>
      <c r="B6783" s="8">
        <f ca="1"/>
        <v>46655</v>
      </c>
      <c r="C6783" s="107">
        <f ca="1"/>
        <v>0</v>
      </c>
      <c r="D6783" t="str">
        <f ca="1"/>
        <v>Acct  9 - Costco</v>
      </c>
    </row>
    <row r="6784" spans="1:4" x14ac:dyDescent="0.25">
      <c r="A6784" t="str">
        <f ca="1"/>
        <v>Food &amp; Drinks</v>
      </c>
      <c r="B6784" s="8">
        <f ca="1"/>
        <v>46655</v>
      </c>
      <c r="C6784" s="107">
        <f ca="1"/>
        <v>0</v>
      </c>
      <c r="D6784" t="str">
        <f ca="1"/>
        <v>Acct  9 - Costco</v>
      </c>
    </row>
    <row r="6785" spans="1:4" x14ac:dyDescent="0.25">
      <c r="A6785" t="str">
        <f ca="1"/>
        <v>Internet</v>
      </c>
      <c r="B6785" s="8">
        <f ca="1"/>
        <v>46656</v>
      </c>
      <c r="C6785" s="107">
        <f ca="1"/>
        <v>0</v>
      </c>
      <c r="D6785" t="str">
        <f ca="1"/>
        <v>Acct  9 - Costco</v>
      </c>
    </row>
    <row r="6786" spans="1:4" x14ac:dyDescent="0.25">
      <c r="A6786" t="str">
        <f ca="1"/>
        <v>Windsurf</v>
      </c>
      <c r="B6786" s="8">
        <f ca="1"/>
        <v>46656</v>
      </c>
      <c r="C6786" s="107">
        <f ca="1"/>
        <v>0</v>
      </c>
      <c r="D6786" t="str">
        <f ca="1"/>
        <v>Acct  9 - Costco</v>
      </c>
    </row>
    <row r="6787" spans="1:4" x14ac:dyDescent="0.25">
      <c r="A6787" t="str">
        <f ca="1"/>
        <v>Tidal</v>
      </c>
      <c r="B6787" s="8">
        <f ca="1"/>
        <v>46657</v>
      </c>
      <c r="C6787" s="107">
        <f ca="1"/>
        <v>0</v>
      </c>
      <c r="D6787" t="str">
        <f ca="1"/>
        <v>Acct  9 - Costco</v>
      </c>
    </row>
    <row r="6788" spans="1:4" x14ac:dyDescent="0.25">
      <c r="A6788" t="str">
        <f ca="1"/>
        <v>Costco Citi</v>
      </c>
      <c r="B6788" s="8">
        <f ca="1"/>
        <v>46658</v>
      </c>
      <c r="C6788" s="107">
        <f ca="1"/>
        <v>0</v>
      </c>
      <c r="D6788" t="str">
        <f ca="1"/>
        <v>Acct  9 - Costco</v>
      </c>
    </row>
    <row r="6789" spans="1:4" x14ac:dyDescent="0.25">
      <c r="A6789" t="str">
        <f ca="1"/>
        <v>Kulo Transfer</v>
      </c>
      <c r="B6789" s="8">
        <f ca="1"/>
        <v>46658</v>
      </c>
      <c r="C6789" s="107">
        <f ca="1"/>
        <v>0</v>
      </c>
      <c r="D6789" t="str">
        <f ca="1"/>
        <v>Acct  9 - Costco</v>
      </c>
    </row>
    <row r="6790" spans="1:4" x14ac:dyDescent="0.25">
      <c r="A6790" t="str">
        <f ca="1"/>
        <v>Kulo SDGE</v>
      </c>
      <c r="B6790" s="8">
        <f ca="1"/>
        <v>46658</v>
      </c>
      <c r="C6790" s="107">
        <f ca="1"/>
        <v>0</v>
      </c>
      <c r="D6790" t="str">
        <f ca="1"/>
        <v>Acct  9 - Costco</v>
      </c>
    </row>
    <row r="6791" spans="1:4" x14ac:dyDescent="0.25">
      <c r="A6791" t="str">
        <f ca="1"/>
        <v>SDGE</v>
      </c>
      <c r="B6791" s="8">
        <f ca="1"/>
        <v>46658</v>
      </c>
      <c r="C6791" s="107">
        <f ca="1"/>
        <v>0</v>
      </c>
      <c r="D6791" t="str">
        <f ca="1"/>
        <v>Acct  9 - Costco</v>
      </c>
    </row>
    <row r="6792" spans="1:4" x14ac:dyDescent="0.25">
      <c r="A6792" t="str">
        <f ca="1"/>
        <v>Prime Ad-Free</v>
      </c>
      <c r="B6792" s="8">
        <f ca="1"/>
        <v>46658</v>
      </c>
      <c r="C6792" s="107">
        <f ca="1"/>
        <v>0</v>
      </c>
      <c r="D6792" t="str">
        <f ca="1"/>
        <v>Acct  9 - Costco</v>
      </c>
    </row>
    <row r="6793" spans="1:4" x14ac:dyDescent="0.25">
      <c r="A6793" t="str">
        <f ca="1"/>
        <v>Disability</v>
      </c>
      <c r="B6793" s="8">
        <f ca="1"/>
        <v>46661</v>
      </c>
      <c r="C6793" s="107">
        <f ca="1"/>
        <v>0</v>
      </c>
      <c r="D6793" t="str">
        <f ca="1"/>
        <v>Acct  9 - Costco</v>
      </c>
    </row>
    <row r="6794" spans="1:4" x14ac:dyDescent="0.25">
      <c r="A6794" t="str">
        <f ca="1"/>
        <v>Kulo Rent</v>
      </c>
      <c r="B6794" s="8">
        <f ca="1"/>
        <v>46661</v>
      </c>
      <c r="C6794" s="107">
        <f ca="1"/>
        <v>0</v>
      </c>
      <c r="D6794" t="str">
        <f ca="1"/>
        <v>Acct  9 - Costco</v>
      </c>
    </row>
    <row r="6795" spans="1:4" x14ac:dyDescent="0.25">
      <c r="A6795" t="str">
        <f ca="1"/>
        <v>Rent</v>
      </c>
      <c r="B6795" s="8">
        <f ca="1"/>
        <v>46661</v>
      </c>
      <c r="C6795" s="107">
        <f ca="1"/>
        <v>0</v>
      </c>
      <c r="D6795" t="str">
        <f ca="1"/>
        <v>Acct  9 - Costco</v>
      </c>
    </row>
    <row r="6796" spans="1:4" x14ac:dyDescent="0.25">
      <c r="A6796" t="str">
        <f ca="1"/>
        <v>Visa Platinum</v>
      </c>
      <c r="B6796" s="8">
        <f ca="1"/>
        <v>46663</v>
      </c>
      <c r="C6796" s="107">
        <f ca="1"/>
        <v>0</v>
      </c>
      <c r="D6796" t="str">
        <f ca="1"/>
        <v>Acct  9 - Costco</v>
      </c>
    </row>
    <row r="6797" spans="1:4" x14ac:dyDescent="0.25">
      <c r="A6797" t="str">
        <f ca="1"/>
        <v>Kulo Internet</v>
      </c>
      <c r="B6797" s="8">
        <f ca="1"/>
        <v>46665</v>
      </c>
      <c r="C6797" s="107">
        <f ca="1"/>
        <v>0</v>
      </c>
      <c r="D6797" t="str">
        <f ca="1"/>
        <v>Acct  9 - Costco</v>
      </c>
    </row>
    <row r="6798" spans="1:4" x14ac:dyDescent="0.25">
      <c r="A6798" t="str">
        <f ca="1"/>
        <v>Cese Phone</v>
      </c>
      <c r="B6798" s="8">
        <f ca="1"/>
        <v>46665</v>
      </c>
      <c r="C6798" s="107">
        <f ca="1"/>
        <v>0</v>
      </c>
      <c r="D6798" t="str">
        <f ca="1"/>
        <v>Acct  9 - Costco</v>
      </c>
    </row>
    <row r="6799" spans="1:4" x14ac:dyDescent="0.25">
      <c r="A6799" t="str">
        <f ca="1"/>
        <v>Phone</v>
      </c>
      <c r="B6799" s="8">
        <f ca="1"/>
        <v>46665</v>
      </c>
      <c r="C6799" s="107">
        <f ca="1"/>
        <v>0</v>
      </c>
      <c r="D6799" t="str">
        <f ca="1"/>
        <v>Acct  9 - Costco</v>
      </c>
    </row>
    <row r="6800" spans="1:4" x14ac:dyDescent="0.25">
      <c r="A6800" t="str">
        <f ca="1"/>
        <v>Paycheck</v>
      </c>
      <c r="B6800" s="8">
        <f ca="1"/>
        <v>46668</v>
      </c>
      <c r="C6800" s="107">
        <f ca="1"/>
        <v>0</v>
      </c>
      <c r="D6800" t="str">
        <f ca="1"/>
        <v>Acct  9 - Costco</v>
      </c>
    </row>
    <row r="6801" spans="1:4" x14ac:dyDescent="0.25">
      <c r="A6801" t="str">
        <f ca="1"/>
        <v>Ameritas</v>
      </c>
      <c r="B6801" s="8">
        <f ca="1"/>
        <v>46668</v>
      </c>
      <c r="C6801" s="107">
        <f ca="1"/>
        <v>0</v>
      </c>
      <c r="D6801" t="str">
        <f ca="1"/>
        <v>Acct  9 - Costco</v>
      </c>
    </row>
    <row r="6802" spans="1:4" x14ac:dyDescent="0.25">
      <c r="A6802" t="str">
        <f ca="1"/>
        <v>Sony</v>
      </c>
      <c r="B6802" s="8">
        <f ca="1"/>
        <v>46668</v>
      </c>
      <c r="C6802" s="107">
        <f ca="1"/>
        <v>0</v>
      </c>
      <c r="D6802" t="str">
        <f ca="1"/>
        <v>Acct  9 - Costco</v>
      </c>
    </row>
    <row r="6803" spans="1:4" x14ac:dyDescent="0.25">
      <c r="A6803" t="str">
        <f ca="1"/>
        <v>Phone Insurance</v>
      </c>
      <c r="B6803" s="8">
        <f ca="1"/>
        <v>46668</v>
      </c>
      <c r="C6803" s="107">
        <f ca="1"/>
        <v>0</v>
      </c>
      <c r="D6803" t="str">
        <f ca="1"/>
        <v>Acct  9 - Costco</v>
      </c>
    </row>
    <row r="6804" spans="1:4" x14ac:dyDescent="0.25">
      <c r="A6804" t="str">
        <f ca="1"/>
        <v>Groceries</v>
      </c>
      <c r="B6804" s="8">
        <f ca="1"/>
        <v>46669</v>
      </c>
      <c r="C6804" s="107">
        <f ca="1"/>
        <v>0</v>
      </c>
      <c r="D6804" t="str">
        <f ca="1"/>
        <v>Acct  9 - Costco</v>
      </c>
    </row>
    <row r="6805" spans="1:4" x14ac:dyDescent="0.25">
      <c r="A6805" t="str">
        <f ca="1"/>
        <v>Food &amp; Drinks</v>
      </c>
      <c r="B6805" s="8">
        <f ca="1"/>
        <v>46669</v>
      </c>
      <c r="C6805" s="107">
        <f ca="1"/>
        <v>0</v>
      </c>
      <c r="D6805" t="str">
        <f ca="1"/>
        <v>Acct  9 - Costco</v>
      </c>
    </row>
    <row r="6806" spans="1:4" x14ac:dyDescent="0.25">
      <c r="A6806" t="str">
        <f ca="1"/>
        <v>Amazon</v>
      </c>
      <c r="B6806" s="8">
        <f ca="1"/>
        <v>46669</v>
      </c>
      <c r="C6806" s="107">
        <f ca="1"/>
        <v>0</v>
      </c>
      <c r="D6806" t="str">
        <f ca="1"/>
        <v>Acct  9 - Costco</v>
      </c>
    </row>
    <row r="6807" spans="1:4" x14ac:dyDescent="0.25">
      <c r="A6807" t="str">
        <f ca="1"/>
        <v>Viso Go</v>
      </c>
      <c r="B6807" s="8">
        <f ca="1"/>
        <v>46671</v>
      </c>
      <c r="C6807" s="107">
        <f ca="1"/>
        <v>0</v>
      </c>
      <c r="D6807" t="str">
        <f ca="1"/>
        <v>Acct  9 - Costco</v>
      </c>
    </row>
    <row r="6808" spans="1:4" x14ac:dyDescent="0.25">
      <c r="A6808" t="str">
        <f ca="1"/>
        <v>Motorcycle</v>
      </c>
      <c r="B6808" s="8">
        <f ca="1"/>
        <v>46676</v>
      </c>
      <c r="C6808" s="107">
        <f ca="1"/>
        <v>0</v>
      </c>
      <c r="D6808" t="str">
        <f ca="1"/>
        <v>Acct  9 - Costco</v>
      </c>
    </row>
    <row r="6809" spans="1:4" x14ac:dyDescent="0.25">
      <c r="A6809" t="str">
        <f ca="1"/>
        <v>Netflix</v>
      </c>
      <c r="B6809" s="8">
        <f ca="1"/>
        <v>46680</v>
      </c>
      <c r="C6809" s="107">
        <f ca="1"/>
        <v>0</v>
      </c>
      <c r="D6809" t="str">
        <f ca="1"/>
        <v>Acct  9 - Costco</v>
      </c>
    </row>
    <row r="6810" spans="1:4" x14ac:dyDescent="0.25">
      <c r="A6810" t="str">
        <f ca="1"/>
        <v>Renters</v>
      </c>
      <c r="B6810" s="8">
        <f ca="1"/>
        <v>46681</v>
      </c>
      <c r="C6810" s="107">
        <f ca="1"/>
        <v>0</v>
      </c>
      <c r="D6810" t="str">
        <f ca="1"/>
        <v>Acct  9 - Costco</v>
      </c>
    </row>
    <row r="6811" spans="1:4" x14ac:dyDescent="0.25">
      <c r="A6811" t="str">
        <f ca="1"/>
        <v>Paycheck</v>
      </c>
      <c r="B6811" s="8">
        <f ca="1"/>
        <v>46682</v>
      </c>
      <c r="C6811" s="107">
        <f ca="1"/>
        <v>0</v>
      </c>
      <c r="D6811" t="str">
        <f ca="1"/>
        <v>Acct  9 - Costco</v>
      </c>
    </row>
    <row r="6812" spans="1:4" x14ac:dyDescent="0.25">
      <c r="A6812" t="str">
        <f ca="1"/>
        <v>Ameritas</v>
      </c>
      <c r="B6812" s="8">
        <f ca="1"/>
        <v>46682</v>
      </c>
      <c r="C6812" s="107">
        <f ca="1"/>
        <v>0</v>
      </c>
      <c r="D6812" t="str">
        <f ca="1"/>
        <v>Acct  9 - Costco</v>
      </c>
    </row>
    <row r="6813" spans="1:4" x14ac:dyDescent="0.25">
      <c r="A6813" t="str">
        <f ca="1"/>
        <v>Groceries</v>
      </c>
      <c r="B6813" s="8">
        <f ca="1"/>
        <v>46683</v>
      </c>
      <c r="C6813" s="107">
        <f ca="1"/>
        <v>0</v>
      </c>
      <c r="D6813" t="str">
        <f ca="1"/>
        <v>Acct  9 - Costco</v>
      </c>
    </row>
    <row r="6814" spans="1:4" x14ac:dyDescent="0.25">
      <c r="A6814" t="str">
        <f ca="1"/>
        <v>Food &amp; Drinks</v>
      </c>
      <c r="B6814" s="8">
        <f ca="1"/>
        <v>46683</v>
      </c>
      <c r="C6814" s="107">
        <f ca="1"/>
        <v>0</v>
      </c>
      <c r="D6814" t="str">
        <f ca="1"/>
        <v>Acct  9 - Costco</v>
      </c>
    </row>
    <row r="6815" spans="1:4" x14ac:dyDescent="0.25">
      <c r="A6815" t="str">
        <f ca="1"/>
        <v>Cese Transfer</v>
      </c>
      <c r="B6815" s="8">
        <f ca="1"/>
        <v>46685</v>
      </c>
      <c r="C6815" s="107">
        <f ca="1"/>
        <v>0</v>
      </c>
      <c r="D6815" t="str">
        <f ca="1"/>
        <v>Acct  9 - Costco</v>
      </c>
    </row>
    <row r="6816" spans="1:4" x14ac:dyDescent="0.25">
      <c r="A6816" t="str">
        <f ca="1"/>
        <v>Internet</v>
      </c>
      <c r="B6816" s="8">
        <f ca="1"/>
        <v>46686</v>
      </c>
      <c r="C6816" s="107">
        <f ca="1"/>
        <v>0</v>
      </c>
      <c r="D6816" t="str">
        <f ca="1"/>
        <v>Acct  9 - Costco</v>
      </c>
    </row>
    <row r="6817" spans="1:4" x14ac:dyDescent="0.25">
      <c r="A6817" t="str">
        <f ca="1"/>
        <v>Windsurf</v>
      </c>
      <c r="B6817" s="8">
        <f ca="1"/>
        <v>46686</v>
      </c>
      <c r="C6817" s="107">
        <f ca="1"/>
        <v>0</v>
      </c>
      <c r="D6817" t="str">
        <f ca="1"/>
        <v>Acct  9 - Costco</v>
      </c>
    </row>
    <row r="6818" spans="1:4" x14ac:dyDescent="0.25">
      <c r="A6818" t="str">
        <f ca="1"/>
        <v>Tidal</v>
      </c>
      <c r="B6818" s="8">
        <f ca="1"/>
        <v>46687</v>
      </c>
      <c r="C6818" s="107">
        <f ca="1"/>
        <v>0</v>
      </c>
      <c r="D6818" t="str">
        <f ca="1"/>
        <v>Acct  9 - Costco</v>
      </c>
    </row>
    <row r="6819" spans="1:4" x14ac:dyDescent="0.25">
      <c r="A6819" t="str">
        <f ca="1"/>
        <v>Costco Citi</v>
      </c>
      <c r="B6819" s="8">
        <f ca="1"/>
        <v>46688</v>
      </c>
      <c r="C6819" s="107">
        <f ca="1"/>
        <v>0</v>
      </c>
      <c r="D6819" t="str">
        <f ca="1"/>
        <v>Acct  9 - Costco</v>
      </c>
    </row>
    <row r="6820" spans="1:4" x14ac:dyDescent="0.25">
      <c r="A6820" t="str">
        <f ca="1"/>
        <v>Kulo Transfer</v>
      </c>
      <c r="B6820" s="8">
        <f ca="1"/>
        <v>46688</v>
      </c>
      <c r="C6820" s="107">
        <f ca="1"/>
        <v>0</v>
      </c>
      <c r="D6820" t="str">
        <f ca="1"/>
        <v>Acct  9 - Costco</v>
      </c>
    </row>
    <row r="6821" spans="1:4" x14ac:dyDescent="0.25">
      <c r="A6821" t="str">
        <f ca="1"/>
        <v>Kulo SDGE</v>
      </c>
      <c r="B6821" s="8">
        <f ca="1"/>
        <v>46688</v>
      </c>
      <c r="C6821" s="107">
        <f ca="1"/>
        <v>0</v>
      </c>
      <c r="D6821" t="str">
        <f ca="1"/>
        <v>Acct  9 - Costco</v>
      </c>
    </row>
    <row r="6822" spans="1:4" x14ac:dyDescent="0.25">
      <c r="A6822" t="str">
        <f ca="1"/>
        <v>SDGE</v>
      </c>
      <c r="B6822" s="8">
        <f ca="1"/>
        <v>46688</v>
      </c>
      <c r="C6822" s="107">
        <f ca="1"/>
        <v>0</v>
      </c>
      <c r="D6822" t="str">
        <f ca="1"/>
        <v>Acct  9 - Costco</v>
      </c>
    </row>
    <row r="6823" spans="1:4" x14ac:dyDescent="0.25">
      <c r="A6823" t="str">
        <f ca="1"/>
        <v>Prime Ad-Free</v>
      </c>
      <c r="B6823" s="8">
        <f ca="1"/>
        <v>46688</v>
      </c>
      <c r="C6823" s="107">
        <f ca="1"/>
        <v>0</v>
      </c>
      <c r="D6823" t="str">
        <f ca="1"/>
        <v>Acct  9 - Costco</v>
      </c>
    </row>
    <row r="6824" spans="1:4" x14ac:dyDescent="0.25">
      <c r="A6824" t="str">
        <f ca="1"/>
        <v>Disability</v>
      </c>
      <c r="B6824" s="8">
        <f ca="1"/>
        <v>46692</v>
      </c>
      <c r="C6824" s="107">
        <f ca="1"/>
        <v>0</v>
      </c>
      <c r="D6824" t="str">
        <f ca="1"/>
        <v>Acct  9 - Costco</v>
      </c>
    </row>
    <row r="6825" spans="1:4" x14ac:dyDescent="0.25">
      <c r="A6825" t="str">
        <f ca="1"/>
        <v>Kulo Rent</v>
      </c>
      <c r="B6825" s="8">
        <f ca="1"/>
        <v>46692</v>
      </c>
      <c r="C6825" s="107">
        <f ca="1"/>
        <v>0</v>
      </c>
      <c r="D6825" t="str">
        <f ca="1"/>
        <v>Acct  9 - Costco</v>
      </c>
    </row>
    <row r="6826" spans="1:4" x14ac:dyDescent="0.25">
      <c r="A6826" t="str">
        <f ca="1"/>
        <v>Rent</v>
      </c>
      <c r="B6826" s="8">
        <f ca="1"/>
        <v>46692</v>
      </c>
      <c r="C6826" s="107">
        <f ca="1"/>
        <v>0</v>
      </c>
      <c r="D6826" t="str">
        <f ca="1"/>
        <v>Acct  9 - Costco</v>
      </c>
    </row>
    <row r="6827" spans="1:4" x14ac:dyDescent="0.25">
      <c r="A6827" t="str">
        <f ca="1"/>
        <v>Visa Platinum</v>
      </c>
      <c r="B6827" s="8">
        <f ca="1"/>
        <v>46694</v>
      </c>
      <c r="C6827" s="107">
        <f ca="1"/>
        <v>0</v>
      </c>
      <c r="D6827" t="str">
        <f ca="1"/>
        <v>Acct  9 - Costco</v>
      </c>
    </row>
    <row r="6828" spans="1:4" x14ac:dyDescent="0.25">
      <c r="A6828" t="str">
        <f ca="1"/>
        <v>Paycheck</v>
      </c>
      <c r="B6828" s="8">
        <f ca="1"/>
        <v>46696</v>
      </c>
      <c r="C6828" s="107">
        <f ca="1"/>
        <v>0</v>
      </c>
      <c r="D6828" t="str">
        <f ca="1"/>
        <v>Acct  9 - Costco</v>
      </c>
    </row>
    <row r="6829" spans="1:4" x14ac:dyDescent="0.25">
      <c r="A6829" t="str">
        <f ca="1"/>
        <v>Ameritas</v>
      </c>
      <c r="B6829" s="8">
        <f ca="1"/>
        <v>46696</v>
      </c>
      <c r="C6829" s="107">
        <f ca="1"/>
        <v>0</v>
      </c>
      <c r="D6829" t="str">
        <f ca="1"/>
        <v>Acct  9 - Costco</v>
      </c>
    </row>
    <row r="6830" spans="1:4" x14ac:dyDescent="0.25">
      <c r="A6830" t="str">
        <f ca="1"/>
        <v>Kulo Internet</v>
      </c>
      <c r="B6830" s="8">
        <f ca="1"/>
        <v>46696</v>
      </c>
      <c r="C6830" s="107">
        <f ca="1"/>
        <v>0</v>
      </c>
      <c r="D6830" t="str">
        <f ca="1"/>
        <v>Acct  9 - Costco</v>
      </c>
    </row>
    <row r="6831" spans="1:4" x14ac:dyDescent="0.25">
      <c r="A6831" t="str">
        <f ca="1"/>
        <v>Cese Phone</v>
      </c>
      <c r="B6831" s="8">
        <f ca="1"/>
        <v>46696</v>
      </c>
      <c r="C6831" s="107">
        <f ca="1"/>
        <v>0</v>
      </c>
      <c r="D6831" t="str">
        <f ca="1"/>
        <v>Acct  9 - Costco</v>
      </c>
    </row>
    <row r="6832" spans="1:4" x14ac:dyDescent="0.25">
      <c r="A6832" t="str">
        <f ca="1"/>
        <v>Phone</v>
      </c>
      <c r="B6832" s="8">
        <f ca="1"/>
        <v>46696</v>
      </c>
      <c r="C6832" s="107">
        <f ca="1"/>
        <v>0</v>
      </c>
      <c r="D6832" t="str">
        <f ca="1"/>
        <v>Acct  9 - Costco</v>
      </c>
    </row>
    <row r="6833" spans="1:4" x14ac:dyDescent="0.25">
      <c r="A6833" t="str">
        <f ca="1"/>
        <v>Groceries</v>
      </c>
      <c r="B6833" s="8">
        <f ca="1"/>
        <v>46697</v>
      </c>
      <c r="C6833" s="107">
        <f ca="1"/>
        <v>0</v>
      </c>
      <c r="D6833" t="str">
        <f ca="1"/>
        <v>Acct  9 - Costco</v>
      </c>
    </row>
    <row r="6834" spans="1:4" x14ac:dyDescent="0.25">
      <c r="A6834" t="str">
        <f ca="1"/>
        <v>Food &amp; Drinks</v>
      </c>
      <c r="B6834" s="8">
        <f ca="1"/>
        <v>46697</v>
      </c>
      <c r="C6834" s="107">
        <f ca="1"/>
        <v>0</v>
      </c>
      <c r="D6834" t="str">
        <f ca="1"/>
        <v>Acct  9 - Costco</v>
      </c>
    </row>
    <row r="6835" spans="1:4" x14ac:dyDescent="0.25">
      <c r="A6835" t="str">
        <f ca="1"/>
        <v>Sony</v>
      </c>
      <c r="B6835" s="8">
        <f ca="1"/>
        <v>46699</v>
      </c>
      <c r="C6835" s="107">
        <f ca="1"/>
        <v>0</v>
      </c>
      <c r="D6835" t="str">
        <f ca="1"/>
        <v>Acct  9 - Costco</v>
      </c>
    </row>
    <row r="6836" spans="1:4" x14ac:dyDescent="0.25">
      <c r="A6836" t="str">
        <f ca="1"/>
        <v>Bike Insurance</v>
      </c>
      <c r="B6836" s="8">
        <f ca="1"/>
        <v>46699</v>
      </c>
      <c r="C6836" s="107">
        <f ca="1"/>
        <v>0</v>
      </c>
      <c r="D6836" t="str">
        <f ca="1"/>
        <v>Acct  9 - Costco</v>
      </c>
    </row>
    <row r="6837" spans="1:4" x14ac:dyDescent="0.25">
      <c r="A6837" t="str">
        <f ca="1"/>
        <v>Phone Insurance</v>
      </c>
      <c r="B6837" s="8">
        <f ca="1"/>
        <v>46699</v>
      </c>
      <c r="C6837" s="107">
        <f ca="1"/>
        <v>0</v>
      </c>
      <c r="D6837" t="str">
        <f ca="1"/>
        <v>Acct  9 - Costco</v>
      </c>
    </row>
    <row r="6838" spans="1:4" x14ac:dyDescent="0.25">
      <c r="A6838" t="str">
        <f ca="1"/>
        <v>Amazon</v>
      </c>
      <c r="B6838" s="8">
        <f ca="1"/>
        <v>46700</v>
      </c>
      <c r="C6838" s="107">
        <f ca="1"/>
        <v>0</v>
      </c>
      <c r="D6838" t="str">
        <f ca="1"/>
        <v>Acct  9 - Costco</v>
      </c>
    </row>
    <row r="6839" spans="1:4" x14ac:dyDescent="0.25">
      <c r="A6839" t="str">
        <f ca="1"/>
        <v>Viso Go</v>
      </c>
      <c r="B6839" s="8">
        <f ca="1"/>
        <v>46702</v>
      </c>
      <c r="C6839" s="107">
        <f ca="1"/>
        <v>0</v>
      </c>
      <c r="D6839" t="str">
        <f ca="1"/>
        <v>Acct  9 - Costco</v>
      </c>
    </row>
    <row r="6840" spans="1:4" x14ac:dyDescent="0.25">
      <c r="A6840" t="str">
        <f ca="1"/>
        <v>Motorcycle</v>
      </c>
      <c r="B6840" s="8">
        <f ca="1"/>
        <v>46707</v>
      </c>
      <c r="C6840" s="107">
        <f ca="1"/>
        <v>0</v>
      </c>
      <c r="D6840" t="str">
        <f ca="1"/>
        <v>Acct  9 - Costco</v>
      </c>
    </row>
    <row r="6841" spans="1:4" x14ac:dyDescent="0.25">
      <c r="A6841" t="str">
        <f ca="1"/>
        <v>Paycheck</v>
      </c>
      <c r="B6841" s="8">
        <f ca="1"/>
        <v>46710</v>
      </c>
      <c r="C6841" s="107">
        <f ca="1"/>
        <v>0</v>
      </c>
      <c r="D6841" t="str">
        <f ca="1"/>
        <v>Acct  9 - Costco</v>
      </c>
    </row>
    <row r="6842" spans="1:4" x14ac:dyDescent="0.25">
      <c r="A6842" t="str">
        <f ca="1"/>
        <v>Ameritas</v>
      </c>
      <c r="B6842" s="8">
        <f ca="1"/>
        <v>46710</v>
      </c>
      <c r="C6842" s="107">
        <f ca="1"/>
        <v>0</v>
      </c>
      <c r="D6842" t="str">
        <f ca="1"/>
        <v>Acct  9 - Costco</v>
      </c>
    </row>
    <row r="6843" spans="1:4" x14ac:dyDescent="0.25">
      <c r="A6843" t="str">
        <f ca="1"/>
        <v>Groceries</v>
      </c>
      <c r="B6843" s="8">
        <f ca="1"/>
        <v>46711</v>
      </c>
      <c r="C6843" s="107">
        <f ca="1"/>
        <v>0</v>
      </c>
      <c r="D6843" t="str">
        <f ca="1"/>
        <v>Acct  9 - Costco</v>
      </c>
    </row>
    <row r="6844" spans="1:4" x14ac:dyDescent="0.25">
      <c r="A6844" t="str">
        <f ca="1"/>
        <v>Food &amp; Drinks</v>
      </c>
      <c r="B6844" s="8">
        <f ca="1"/>
        <v>46711</v>
      </c>
      <c r="C6844" s="107">
        <f ca="1"/>
        <v>0</v>
      </c>
      <c r="D6844" t="str">
        <f ca="1"/>
        <v>Acct  9 - Costco</v>
      </c>
    </row>
    <row r="6845" spans="1:4" x14ac:dyDescent="0.25">
      <c r="A6845" t="str">
        <f ca="1"/>
        <v>Netflix</v>
      </c>
      <c r="B6845" s="8">
        <f ca="1"/>
        <v>46711</v>
      </c>
      <c r="C6845" s="107">
        <f ca="1"/>
        <v>0</v>
      </c>
      <c r="D6845" t="str">
        <f ca="1"/>
        <v>Acct  9 - Costco</v>
      </c>
    </row>
    <row r="6846" spans="1:4" x14ac:dyDescent="0.25">
      <c r="A6846" t="str">
        <f ca="1"/>
        <v>Renters</v>
      </c>
      <c r="B6846" s="8">
        <f ca="1"/>
        <v>46712</v>
      </c>
      <c r="C6846" s="107">
        <f ca="1"/>
        <v>0</v>
      </c>
      <c r="D6846" t="str">
        <f ca="1"/>
        <v>Acct  9 - Costco</v>
      </c>
    </row>
    <row r="6847" spans="1:4" x14ac:dyDescent="0.25">
      <c r="A6847" t="str">
        <f ca="1"/>
        <v>Cese Transfer</v>
      </c>
      <c r="B6847" s="8">
        <f ca="1"/>
        <v>46716</v>
      </c>
      <c r="C6847" s="107">
        <f ca="1"/>
        <v>0</v>
      </c>
      <c r="D6847" t="str">
        <f ca="1"/>
        <v>Acct  9 - Costco</v>
      </c>
    </row>
    <row r="6848" spans="1:4" x14ac:dyDescent="0.25">
      <c r="A6848" t="str">
        <f ca="1"/>
        <v>Internet</v>
      </c>
      <c r="B6848" s="8">
        <f ca="1"/>
        <v>46717</v>
      </c>
      <c r="C6848" s="107">
        <f ca="1"/>
        <v>0</v>
      </c>
      <c r="D6848" t="str">
        <f ca="1"/>
        <v>Acct  9 - Costco</v>
      </c>
    </row>
    <row r="6849" spans="1:4" x14ac:dyDescent="0.25">
      <c r="A6849" t="str">
        <f ca="1"/>
        <v>Windsurf</v>
      </c>
      <c r="B6849" s="8">
        <f ca="1"/>
        <v>46717</v>
      </c>
      <c r="C6849" s="107">
        <f ca="1"/>
        <v>0</v>
      </c>
      <c r="D6849" t="str">
        <f ca="1"/>
        <v>Acct  9 - Costco</v>
      </c>
    </row>
    <row r="6850" spans="1:4" x14ac:dyDescent="0.25">
      <c r="A6850" t="str">
        <f ca="1"/>
        <v>Tidal</v>
      </c>
      <c r="B6850" s="8">
        <f ca="1"/>
        <v>46718</v>
      </c>
      <c r="C6850" s="107">
        <f ca="1"/>
        <v>0</v>
      </c>
      <c r="D6850" t="str">
        <f ca="1"/>
        <v>Acct  9 - Costco</v>
      </c>
    </row>
    <row r="6851" spans="1:4" x14ac:dyDescent="0.25">
      <c r="A6851" t="str">
        <f ca="1"/>
        <v>Costco Citi</v>
      </c>
      <c r="B6851" s="8">
        <f ca="1"/>
        <v>46719</v>
      </c>
      <c r="C6851" s="107">
        <f ca="1"/>
        <v>0</v>
      </c>
      <c r="D6851" t="str">
        <f ca="1"/>
        <v>Acct  9 - Costco</v>
      </c>
    </row>
    <row r="6852" spans="1:4" x14ac:dyDescent="0.25">
      <c r="A6852" t="str">
        <f ca="1"/>
        <v>Kulo Transfer</v>
      </c>
      <c r="B6852" s="8">
        <f ca="1"/>
        <v>46719</v>
      </c>
      <c r="C6852" s="107">
        <f ca="1"/>
        <v>0</v>
      </c>
      <c r="D6852" t="str">
        <f ca="1"/>
        <v>Acct  9 - Costco</v>
      </c>
    </row>
    <row r="6853" spans="1:4" x14ac:dyDescent="0.25">
      <c r="A6853" t="str">
        <f ca="1"/>
        <v>Kulo SDGE</v>
      </c>
      <c r="B6853" s="8">
        <f ca="1"/>
        <v>46719</v>
      </c>
      <c r="C6853" s="107">
        <f ca="1"/>
        <v>0</v>
      </c>
      <c r="D6853" t="str">
        <f ca="1"/>
        <v>Acct  9 - Costco</v>
      </c>
    </row>
    <row r="6854" spans="1:4" x14ac:dyDescent="0.25">
      <c r="A6854" t="str">
        <f ca="1"/>
        <v>SDGE</v>
      </c>
      <c r="B6854" s="8">
        <f ca="1"/>
        <v>46719</v>
      </c>
      <c r="C6854" s="107">
        <f ca="1"/>
        <v>0</v>
      </c>
      <c r="D6854" t="str">
        <f ca="1"/>
        <v>Acct  9 - Costco</v>
      </c>
    </row>
    <row r="6855" spans="1:4" x14ac:dyDescent="0.25">
      <c r="A6855" t="str">
        <f ca="1"/>
        <v>Prime Ad-Free</v>
      </c>
      <c r="B6855" s="8">
        <f ca="1"/>
        <v>46719</v>
      </c>
      <c r="C6855" s="107">
        <f ca="1"/>
        <v>0</v>
      </c>
      <c r="D6855" t="str">
        <f ca="1"/>
        <v>Acct  9 - Costco</v>
      </c>
    </row>
    <row r="6856" spans="1:4" x14ac:dyDescent="0.25">
      <c r="A6856" t="str">
        <f ca="1"/>
        <v>Disability</v>
      </c>
      <c r="B6856" s="8">
        <f ca="1"/>
        <v>46722</v>
      </c>
      <c r="C6856" s="107">
        <f ca="1"/>
        <v>0</v>
      </c>
      <c r="D6856" t="str">
        <f ca="1"/>
        <v>Acct  9 - Costco</v>
      </c>
    </row>
    <row r="6857" spans="1:4" x14ac:dyDescent="0.25">
      <c r="A6857" t="str">
        <f ca="1"/>
        <v>Kulo Rent</v>
      </c>
      <c r="B6857" s="8">
        <f ca="1"/>
        <v>46722</v>
      </c>
      <c r="C6857" s="107">
        <f ca="1"/>
        <v>0</v>
      </c>
      <c r="D6857" t="str">
        <f ca="1"/>
        <v>Acct  9 - Costco</v>
      </c>
    </row>
    <row r="6858" spans="1:4" x14ac:dyDescent="0.25">
      <c r="A6858" t="str">
        <f ca="1"/>
        <v>Rent</v>
      </c>
      <c r="B6858" s="8">
        <f ca="1"/>
        <v>46722</v>
      </c>
      <c r="C6858" s="107">
        <f ca="1"/>
        <v>0</v>
      </c>
      <c r="D6858" t="str">
        <f ca="1"/>
        <v>Acct  9 - Costco</v>
      </c>
    </row>
    <row r="6859" spans="1:4" x14ac:dyDescent="0.25">
      <c r="A6859" t="str">
        <f ca="1"/>
        <v>Paycheck</v>
      </c>
      <c r="B6859" s="8">
        <f ca="1"/>
        <v>46724</v>
      </c>
      <c r="C6859" s="107">
        <f ca="1"/>
        <v>0</v>
      </c>
      <c r="D6859" t="str">
        <f ca="1"/>
        <v>Acct  9 - Costco</v>
      </c>
    </row>
    <row r="6860" spans="1:4" x14ac:dyDescent="0.25">
      <c r="A6860" t="str">
        <f ca="1"/>
        <v>Ameritas</v>
      </c>
      <c r="B6860" s="8">
        <f ca="1"/>
        <v>46724</v>
      </c>
      <c r="C6860" s="107">
        <f ca="1"/>
        <v>0</v>
      </c>
      <c r="D6860" t="str">
        <f ca="1"/>
        <v>Acct  9 - Costco</v>
      </c>
    </row>
    <row r="6861" spans="1:4" x14ac:dyDescent="0.25">
      <c r="A6861" t="str">
        <f ca="1"/>
        <v>Visa Platinum</v>
      </c>
      <c r="B6861" s="8">
        <f ca="1"/>
        <v>46724</v>
      </c>
      <c r="C6861" s="107">
        <f ca="1"/>
        <v>0</v>
      </c>
      <c r="D6861" t="str">
        <f ca="1"/>
        <v>Acct  9 - Costco</v>
      </c>
    </row>
    <row r="6862" spans="1:4" x14ac:dyDescent="0.25">
      <c r="A6862" t="str">
        <f ca="1"/>
        <v>Groceries</v>
      </c>
      <c r="B6862" s="8">
        <f ca="1"/>
        <v>46725</v>
      </c>
      <c r="C6862" s="107">
        <f ca="1"/>
        <v>0</v>
      </c>
      <c r="D6862" t="str">
        <f ca="1"/>
        <v>Acct  9 - Costco</v>
      </c>
    </row>
    <row r="6863" spans="1:4" x14ac:dyDescent="0.25">
      <c r="A6863" t="str">
        <f ca="1"/>
        <v>Food &amp; Drinks</v>
      </c>
      <c r="B6863" s="8">
        <f ca="1"/>
        <v>46725</v>
      </c>
      <c r="C6863" s="107">
        <f ca="1"/>
        <v>0</v>
      </c>
      <c r="D6863" t="str">
        <f ca="1"/>
        <v>Acct  9 - Costco</v>
      </c>
    </row>
    <row r="6864" spans="1:4" x14ac:dyDescent="0.25">
      <c r="A6864" t="str">
        <f ca="1"/>
        <v>Kulo Internet</v>
      </c>
      <c r="B6864" s="8">
        <f ca="1"/>
        <v>46726</v>
      </c>
      <c r="C6864" s="107">
        <f ca="1"/>
        <v>0</v>
      </c>
      <c r="D6864" t="str">
        <f ca="1"/>
        <v>Acct  9 - Costco</v>
      </c>
    </row>
    <row r="6865" spans="1:4" x14ac:dyDescent="0.25">
      <c r="A6865" t="str">
        <f ca="1"/>
        <v>Cese Phone</v>
      </c>
      <c r="B6865" s="8">
        <f ca="1"/>
        <v>46726</v>
      </c>
      <c r="C6865" s="107">
        <f ca="1"/>
        <v>0</v>
      </c>
      <c r="D6865" t="str">
        <f ca="1"/>
        <v>Acct  9 - Costco</v>
      </c>
    </row>
    <row r="6866" spans="1:4" x14ac:dyDescent="0.25">
      <c r="A6866" t="str">
        <f ca="1"/>
        <v>Phone</v>
      </c>
      <c r="B6866" s="8">
        <f ca="1"/>
        <v>46726</v>
      </c>
      <c r="C6866" s="107">
        <f ca="1"/>
        <v>0</v>
      </c>
      <c r="D6866" t="str">
        <f ca="1"/>
        <v>Acct  9 - Costco</v>
      </c>
    </row>
    <row r="6867" spans="1:4" x14ac:dyDescent="0.25">
      <c r="A6867" t="str">
        <f ca="1"/>
        <v>Sony</v>
      </c>
      <c r="B6867" s="8">
        <f ca="1"/>
        <v>46729</v>
      </c>
      <c r="C6867" s="107">
        <f ca="1"/>
        <v>0</v>
      </c>
      <c r="D6867" t="str">
        <f ca="1"/>
        <v>Acct  9 - Costco</v>
      </c>
    </row>
    <row r="6868" spans="1:4" x14ac:dyDescent="0.25">
      <c r="A6868" t="str">
        <f ca="1"/>
        <v>Phone Insurance</v>
      </c>
      <c r="B6868" s="8">
        <f ca="1"/>
        <v>46729</v>
      </c>
      <c r="C6868" s="107">
        <f ca="1"/>
        <v>0</v>
      </c>
      <c r="D6868" t="str">
        <f ca="1"/>
        <v>Acct  9 - Costco</v>
      </c>
    </row>
    <row r="6869" spans="1:4" x14ac:dyDescent="0.25">
      <c r="A6869" t="str">
        <f ca="1"/>
        <v>Amazon</v>
      </c>
      <c r="B6869" s="8">
        <f ca="1"/>
        <v>46730</v>
      </c>
      <c r="C6869" s="107">
        <f ca="1"/>
        <v>0</v>
      </c>
      <c r="D6869" t="str">
        <f ca="1"/>
        <v>Acct  9 - Costco</v>
      </c>
    </row>
    <row r="6870" spans="1:4" x14ac:dyDescent="0.25">
      <c r="A6870" t="str">
        <f ca="1"/>
        <v>Viso Go</v>
      </c>
      <c r="B6870" s="8">
        <f ca="1"/>
        <v>46732</v>
      </c>
      <c r="C6870" s="107">
        <f ca="1"/>
        <v>0</v>
      </c>
      <c r="D6870" t="str">
        <f ca="1"/>
        <v>Acct  9 - Costco</v>
      </c>
    </row>
    <row r="6871" spans="1:4" x14ac:dyDescent="0.25">
      <c r="A6871" t="str">
        <f ca="1"/>
        <v>Motorcycle</v>
      </c>
      <c r="B6871" s="8">
        <f ca="1"/>
        <v>46737</v>
      </c>
      <c r="C6871" s="107">
        <f ca="1"/>
        <v>0</v>
      </c>
      <c r="D6871" t="str">
        <f ca="1"/>
        <v>Acct  9 - Costco</v>
      </c>
    </row>
    <row r="6872" spans="1:4" x14ac:dyDescent="0.25">
      <c r="A6872" t="str">
        <f ca="1"/>
        <v>Paycheck</v>
      </c>
      <c r="B6872" s="8">
        <f ca="1"/>
        <v>46738</v>
      </c>
      <c r="C6872" s="107">
        <f ca="1"/>
        <v>0</v>
      </c>
      <c r="D6872" t="str">
        <f ca="1"/>
        <v>Acct  9 - Costco</v>
      </c>
    </row>
    <row r="6873" spans="1:4" x14ac:dyDescent="0.25">
      <c r="A6873" t="str">
        <f ca="1"/>
        <v>Ameritas</v>
      </c>
      <c r="B6873" s="8">
        <f ca="1"/>
        <v>46738</v>
      </c>
      <c r="C6873" s="107">
        <f ca="1"/>
        <v>0</v>
      </c>
      <c r="D6873" t="str">
        <f ca="1"/>
        <v>Acct  9 - Costco</v>
      </c>
    </row>
    <row r="6874" spans="1:4" x14ac:dyDescent="0.25">
      <c r="A6874" t="str">
        <f ca="1"/>
        <v>Groceries</v>
      </c>
      <c r="B6874" s="8">
        <f ca="1"/>
        <v>46739</v>
      </c>
      <c r="C6874" s="107">
        <f ca="1"/>
        <v>0</v>
      </c>
      <c r="D6874" t="str">
        <f ca="1"/>
        <v>Acct  9 - Costco</v>
      </c>
    </row>
    <row r="6875" spans="1:4" x14ac:dyDescent="0.25">
      <c r="A6875" t="str">
        <f ca="1"/>
        <v>Food &amp; Drinks</v>
      </c>
      <c r="B6875" s="8">
        <f ca="1"/>
        <v>46739</v>
      </c>
      <c r="C6875" s="107">
        <f ca="1"/>
        <v>0</v>
      </c>
      <c r="D6875" t="str">
        <f ca="1"/>
        <v>Acct  9 - Costco</v>
      </c>
    </row>
    <row r="6876" spans="1:4" x14ac:dyDescent="0.25">
      <c r="A6876" t="str">
        <f ca="1"/>
        <v>Netflix</v>
      </c>
      <c r="B6876" s="8">
        <f ca="1"/>
        <v>46741</v>
      </c>
      <c r="C6876" s="107">
        <f ca="1"/>
        <v>0</v>
      </c>
      <c r="D6876" t="str">
        <f ca="1"/>
        <v>Acct  9 - Costco</v>
      </c>
    </row>
    <row r="6877" spans="1:4" x14ac:dyDescent="0.25">
      <c r="A6877" t="str">
        <f ca="1"/>
        <v>Renters</v>
      </c>
      <c r="B6877" s="8">
        <f ca="1"/>
        <v>46742</v>
      </c>
      <c r="C6877" s="107">
        <f ca="1"/>
        <v>0</v>
      </c>
      <c r="D6877" t="str">
        <f ca="1"/>
        <v>Acct  9 - Costco</v>
      </c>
    </row>
    <row r="6878" spans="1:4" x14ac:dyDescent="0.25">
      <c r="A6878" t="str">
        <f ca="1"/>
        <v>Sniffies</v>
      </c>
      <c r="B6878" s="8">
        <f ca="1"/>
        <v>46742</v>
      </c>
      <c r="C6878" s="107">
        <f ca="1"/>
        <v>0</v>
      </c>
      <c r="D6878" t="str">
        <f ca="1"/>
        <v>Acct  9 - Costco</v>
      </c>
    </row>
    <row r="6879" spans="1:4" x14ac:dyDescent="0.25">
      <c r="A6879" t="str">
        <f ca="1"/>
        <v>Cese Transfer</v>
      </c>
      <c r="B6879" s="8">
        <f ca="1"/>
        <v>46746</v>
      </c>
      <c r="C6879" s="107">
        <f ca="1"/>
        <v>0</v>
      </c>
      <c r="D6879" t="str">
        <f ca="1"/>
        <v>Acct  9 - Costco</v>
      </c>
    </row>
    <row r="6880" spans="1:4" x14ac:dyDescent="0.25">
      <c r="A6880" t="str">
        <f ca="1"/>
        <v>Internet</v>
      </c>
      <c r="B6880" s="8">
        <f ca="1"/>
        <v>46747</v>
      </c>
      <c r="C6880" s="107">
        <f ca="1"/>
        <v>0</v>
      </c>
      <c r="D6880" t="str">
        <f ca="1"/>
        <v>Acct  9 - Costco</v>
      </c>
    </row>
    <row r="6881" spans="1:4" x14ac:dyDescent="0.25">
      <c r="A6881" t="str">
        <f ca="1"/>
        <v>Windsurf</v>
      </c>
      <c r="B6881" s="8">
        <f ca="1"/>
        <v>46747</v>
      </c>
      <c r="C6881" s="107">
        <f ca="1"/>
        <v>0</v>
      </c>
      <c r="D6881" t="str">
        <f ca="1"/>
        <v>Acct  9 - Costco</v>
      </c>
    </row>
    <row r="6882" spans="1:4" x14ac:dyDescent="0.25">
      <c r="A6882" t="str">
        <f ca="1"/>
        <v>Tidal</v>
      </c>
      <c r="B6882" s="8">
        <f ca="1"/>
        <v>46748</v>
      </c>
      <c r="C6882" s="107">
        <f ca="1"/>
        <v>0</v>
      </c>
      <c r="D6882" t="str">
        <f ca="1"/>
        <v>Acct  9 - Costco</v>
      </c>
    </row>
    <row r="6883" spans="1:4" x14ac:dyDescent="0.25">
      <c r="A6883" t="str">
        <f ca="1"/>
        <v>Costco Citi</v>
      </c>
      <c r="B6883" s="8">
        <f ca="1"/>
        <v>46749</v>
      </c>
      <c r="C6883" s="107">
        <f ca="1"/>
        <v>0</v>
      </c>
      <c r="D6883" t="str">
        <f ca="1"/>
        <v>Acct  9 - Costco</v>
      </c>
    </row>
    <row r="6884" spans="1:4" x14ac:dyDescent="0.25">
      <c r="A6884" t="str">
        <f ca="1"/>
        <v>Kulo Transfer</v>
      </c>
      <c r="B6884" s="8">
        <f ca="1"/>
        <v>46749</v>
      </c>
      <c r="C6884" s="107">
        <f ca="1"/>
        <v>0</v>
      </c>
      <c r="D6884" t="str">
        <f ca="1"/>
        <v>Acct  9 - Costco</v>
      </c>
    </row>
    <row r="6885" spans="1:4" x14ac:dyDescent="0.25">
      <c r="A6885" t="str">
        <f ca="1"/>
        <v>Kulo SDGE</v>
      </c>
      <c r="B6885" s="8">
        <f ca="1"/>
        <v>46749</v>
      </c>
      <c r="C6885" s="107">
        <f ca="1"/>
        <v>0</v>
      </c>
      <c r="D6885" t="str">
        <f ca="1"/>
        <v>Acct  9 - Costco</v>
      </c>
    </row>
    <row r="6886" spans="1:4" x14ac:dyDescent="0.25">
      <c r="A6886" t="str">
        <f ca="1"/>
        <v>SDGE</v>
      </c>
      <c r="B6886" s="8">
        <f ca="1"/>
        <v>46749</v>
      </c>
      <c r="C6886" s="107">
        <f ca="1"/>
        <v>0</v>
      </c>
      <c r="D6886" t="str">
        <f ca="1"/>
        <v>Acct  9 - Costco</v>
      </c>
    </row>
    <row r="6887" spans="1:4" x14ac:dyDescent="0.25">
      <c r="A6887" t="str">
        <f ca="1"/>
        <v>Prime Ad-Free</v>
      </c>
      <c r="B6887" s="8">
        <f ca="1"/>
        <v>46749</v>
      </c>
      <c r="C6887" s="107">
        <f ca="1"/>
        <v>0</v>
      </c>
      <c r="D6887" t="str">
        <f ca="1"/>
        <v>Acct  9 - Costco</v>
      </c>
    </row>
    <row r="6888" spans="1:4" x14ac:dyDescent="0.25">
      <c r="A6888" t="str">
        <f ca="1"/>
        <v>Paycheck</v>
      </c>
      <c r="B6888" s="8">
        <f ca="1"/>
        <v>46752</v>
      </c>
      <c r="C6888" s="107">
        <f ca="1"/>
        <v>0</v>
      </c>
      <c r="D6888" t="str">
        <f ca="1"/>
        <v>Acct  9 - Costco</v>
      </c>
    </row>
    <row r="6889" spans="1:4" x14ac:dyDescent="0.25">
      <c r="A6889" t="str">
        <f ca="1"/>
        <v>Ameritas</v>
      </c>
      <c r="B6889" s="8">
        <f ca="1"/>
        <v>46752</v>
      </c>
      <c r="C6889" s="107">
        <f ca="1"/>
        <v>0</v>
      </c>
      <c r="D6889" t="str">
        <f ca="1"/>
        <v>Acct  9 - Costco</v>
      </c>
    </row>
    <row r="6890" spans="1:4" x14ac:dyDescent="0.25">
      <c r="A6890" t="str">
        <f ca="1"/>
        <v>Disability</v>
      </c>
      <c r="B6890" s="8">
        <f ca="1"/>
        <v>46753</v>
      </c>
      <c r="C6890" s="107">
        <f ca="1"/>
        <v>0</v>
      </c>
      <c r="D6890" t="str">
        <f ca="1"/>
        <v>Acct  9 - Costco</v>
      </c>
    </row>
    <row r="6891" spans="1:4" x14ac:dyDescent="0.25">
      <c r="A6891" t="str">
        <f ca="1"/>
        <v>Kulo Rent</v>
      </c>
      <c r="B6891" s="8">
        <f ca="1"/>
        <v>46753</v>
      </c>
      <c r="C6891" s="107">
        <f ca="1"/>
        <v>0</v>
      </c>
      <c r="D6891" t="str">
        <f ca="1"/>
        <v>Acct  9 - Costco</v>
      </c>
    </row>
    <row r="6892" spans="1:4" x14ac:dyDescent="0.25">
      <c r="A6892" t="str">
        <f ca="1"/>
        <v>Rent</v>
      </c>
      <c r="B6892" s="8">
        <f ca="1"/>
        <v>46753</v>
      </c>
      <c r="C6892" s="107">
        <f ca="1"/>
        <v>0</v>
      </c>
      <c r="D6892" t="str">
        <f ca="1"/>
        <v>Acct  9 - Costco</v>
      </c>
    </row>
    <row r="6893" spans="1:4" x14ac:dyDescent="0.25">
      <c r="A6893" t="str">
        <f ca="1"/>
        <v>Groceries</v>
      </c>
      <c r="B6893" s="8">
        <f ca="1"/>
        <v>46753</v>
      </c>
      <c r="C6893" s="107">
        <f ca="1"/>
        <v>0</v>
      </c>
      <c r="D6893" t="str">
        <f ca="1"/>
        <v>Acct  9 - Costco</v>
      </c>
    </row>
    <row r="6894" spans="1:4" x14ac:dyDescent="0.25">
      <c r="A6894" t="str">
        <f ca="1"/>
        <v>Food &amp; Drinks</v>
      </c>
      <c r="B6894" s="8">
        <f ca="1"/>
        <v>46753</v>
      </c>
      <c r="C6894" s="107">
        <f ca="1"/>
        <v>0</v>
      </c>
      <c r="D6894" t="str">
        <f ca="1"/>
        <v>Acct  9 - Costco</v>
      </c>
    </row>
    <row r="6895" spans="1:4" x14ac:dyDescent="0.25">
      <c r="A6895" t="str">
        <f ca="1"/>
        <v>Visa Platinum</v>
      </c>
      <c r="B6895" s="8">
        <f ca="1"/>
        <v>46755</v>
      </c>
      <c r="C6895" s="107">
        <f ca="1"/>
        <v>0</v>
      </c>
      <c r="D6895" t="str">
        <f ca="1"/>
        <v>Acct  9 - Costco</v>
      </c>
    </row>
    <row r="6896" spans="1:4" x14ac:dyDescent="0.25">
      <c r="A6896" t="str">
        <f ca="1"/>
        <v>Kulo Internet</v>
      </c>
      <c r="B6896" s="8">
        <f ca="1"/>
        <v>46757</v>
      </c>
      <c r="C6896" s="107">
        <f ca="1"/>
        <v>0</v>
      </c>
      <c r="D6896" t="str">
        <f ca="1"/>
        <v>Acct  9 - Costco</v>
      </c>
    </row>
    <row r="6897" spans="1:4" x14ac:dyDescent="0.25">
      <c r="A6897" t="str">
        <f ca="1"/>
        <v>Cese Phone</v>
      </c>
      <c r="B6897" s="8">
        <f ca="1"/>
        <v>46757</v>
      </c>
      <c r="C6897" s="107">
        <f ca="1"/>
        <v>0</v>
      </c>
      <c r="D6897" t="str">
        <f ca="1"/>
        <v>Acct  9 - Costco</v>
      </c>
    </row>
    <row r="6898" spans="1:4" x14ac:dyDescent="0.25">
      <c r="A6898" t="str">
        <f ca="1"/>
        <v>Phone</v>
      </c>
      <c r="B6898" s="8">
        <f ca="1"/>
        <v>46757</v>
      </c>
      <c r="C6898" s="107">
        <f ca="1"/>
        <v>0</v>
      </c>
      <c r="D6898" t="str">
        <f ca="1"/>
        <v>Acct  9 - Costco</v>
      </c>
    </row>
    <row r="6899" spans="1:4" x14ac:dyDescent="0.25">
      <c r="A6899" t="str">
        <f ca="1"/>
        <v>Sony</v>
      </c>
      <c r="B6899" s="8">
        <f ca="1"/>
        <v>46760</v>
      </c>
      <c r="C6899" s="107">
        <f ca="1"/>
        <v>0</v>
      </c>
      <c r="D6899" t="str">
        <f ca="1"/>
        <v>Acct  9 - Costco</v>
      </c>
    </row>
    <row r="6900" spans="1:4" x14ac:dyDescent="0.25">
      <c r="A6900" t="str">
        <f ca="1"/>
        <v>Phone Insurance</v>
      </c>
      <c r="B6900" s="8">
        <f ca="1"/>
        <v>46760</v>
      </c>
      <c r="C6900" s="107">
        <f ca="1"/>
        <v>0</v>
      </c>
      <c r="D6900" t="str">
        <f ca="1"/>
        <v>Acct  9 - Costco</v>
      </c>
    </row>
    <row r="6901" spans="1:4" x14ac:dyDescent="0.25">
      <c r="A6901" t="str">
        <f ca="1"/>
        <v>Amazon</v>
      </c>
      <c r="B6901" s="8">
        <f ca="1"/>
        <v>46761</v>
      </c>
      <c r="C6901" s="107">
        <f ca="1"/>
        <v>0</v>
      </c>
      <c r="D6901" t="str">
        <f ca="1"/>
        <v>Acct  9 - Costco</v>
      </c>
    </row>
    <row r="6902" spans="1:4" x14ac:dyDescent="0.25">
      <c r="A6902" t="str">
        <f ca="1"/>
        <v>Viso Go</v>
      </c>
      <c r="B6902" s="8">
        <f ca="1"/>
        <v>46763</v>
      </c>
      <c r="C6902" s="107">
        <f ca="1"/>
        <v>0</v>
      </c>
      <c r="D6902" t="str">
        <f ca="1"/>
        <v>Acct  9 - Costco</v>
      </c>
    </row>
    <row r="6903" spans="1:4" x14ac:dyDescent="0.25">
      <c r="A6903" t="str">
        <f ca="1"/>
        <v>Paycheck</v>
      </c>
      <c r="B6903" s="8">
        <f ca="1"/>
        <v>46766</v>
      </c>
      <c r="C6903" s="107">
        <f ca="1"/>
        <v>0</v>
      </c>
      <c r="D6903" t="str">
        <f ca="1"/>
        <v>Acct  9 - Costco</v>
      </c>
    </row>
    <row r="6904" spans="1:4" x14ac:dyDescent="0.25">
      <c r="A6904" t="str">
        <f ca="1"/>
        <v>Ameritas</v>
      </c>
      <c r="B6904" s="8">
        <f ca="1"/>
        <v>46766</v>
      </c>
      <c r="C6904" s="107">
        <f ca="1"/>
        <v>0</v>
      </c>
      <c r="D6904" t="str">
        <f ca="1"/>
        <v>Acct  9 - Costco</v>
      </c>
    </row>
    <row r="6905" spans="1:4" x14ac:dyDescent="0.25">
      <c r="A6905" t="str">
        <f ca="1"/>
        <v>Groceries</v>
      </c>
      <c r="B6905" s="8">
        <f ca="1"/>
        <v>46767</v>
      </c>
      <c r="C6905" s="107">
        <f ca="1"/>
        <v>0</v>
      </c>
      <c r="D6905" t="str">
        <f ca="1"/>
        <v>Acct  9 - Costco</v>
      </c>
    </row>
    <row r="6906" spans="1:4" x14ac:dyDescent="0.25">
      <c r="A6906" t="str">
        <f ca="1"/>
        <v>Food &amp; Drinks</v>
      </c>
      <c r="B6906" s="8">
        <f ca="1"/>
        <v>46767</v>
      </c>
      <c r="C6906" s="107">
        <f ca="1"/>
        <v>0</v>
      </c>
      <c r="D6906" t="str">
        <f ca="1"/>
        <v>Acct  9 - Costco</v>
      </c>
    </row>
    <row r="6907" spans="1:4" x14ac:dyDescent="0.25">
      <c r="A6907" t="str">
        <f ca="1"/>
        <v>Motorcycle</v>
      </c>
      <c r="B6907" s="8">
        <f ca="1"/>
        <v>46768</v>
      </c>
      <c r="C6907" s="107">
        <f ca="1"/>
        <v>0</v>
      </c>
      <c r="D6907" t="str">
        <f ca="1"/>
        <v>Acct  9 - Costco</v>
      </c>
    </row>
    <row r="6908" spans="1:4" x14ac:dyDescent="0.25">
      <c r="A6908" t="str">
        <f ca="1"/>
        <v>Netflix</v>
      </c>
      <c r="B6908" s="8">
        <f ca="1"/>
        <v>46772</v>
      </c>
      <c r="C6908" s="107">
        <f ca="1"/>
        <v>0</v>
      </c>
      <c r="D6908" t="str">
        <f ca="1"/>
        <v>Acct  9 - Costco</v>
      </c>
    </row>
    <row r="6909" spans="1:4" x14ac:dyDescent="0.25">
      <c r="A6909" t="str">
        <f ca="1"/>
        <v>Renters</v>
      </c>
      <c r="B6909" s="8">
        <f ca="1"/>
        <v>46773</v>
      </c>
      <c r="C6909" s="107">
        <f ca="1"/>
        <v>0</v>
      </c>
      <c r="D6909" t="str">
        <f ca="1"/>
        <v>Acct  9 - Costco</v>
      </c>
    </row>
    <row r="6910" spans="1:4" x14ac:dyDescent="0.25">
      <c r="A6910" t="str">
        <f ca="1"/>
        <v>Cese Transfer</v>
      </c>
      <c r="B6910" s="8">
        <f ca="1"/>
        <v>46777</v>
      </c>
      <c r="C6910" s="107">
        <f ca="1"/>
        <v>0</v>
      </c>
      <c r="D6910" t="str">
        <f ca="1"/>
        <v>Acct  9 - Costco</v>
      </c>
    </row>
    <row r="6911" spans="1:4" x14ac:dyDescent="0.25">
      <c r="A6911" t="str">
        <f ca="1"/>
        <v>Internet</v>
      </c>
      <c r="B6911" s="8">
        <f ca="1"/>
        <v>46778</v>
      </c>
      <c r="C6911" s="107">
        <f ca="1"/>
        <v>0</v>
      </c>
      <c r="D6911" t="str">
        <f ca="1"/>
        <v>Acct  9 - Costco</v>
      </c>
    </row>
    <row r="6912" spans="1:4" x14ac:dyDescent="0.25">
      <c r="A6912" t="str">
        <f ca="1"/>
        <v>Windsurf</v>
      </c>
      <c r="B6912" s="8">
        <f ca="1"/>
        <v>46778</v>
      </c>
      <c r="C6912" s="107">
        <f ca="1"/>
        <v>0</v>
      </c>
      <c r="D6912" t="str">
        <f ca="1"/>
        <v>Acct  9 - Costco</v>
      </c>
    </row>
    <row r="6913" spans="1:4" x14ac:dyDescent="0.25">
      <c r="A6913" t="str">
        <f ca="1"/>
        <v>Tidal</v>
      </c>
      <c r="B6913" s="8">
        <f ca="1"/>
        <v>46779</v>
      </c>
      <c r="C6913" s="107">
        <f ca="1"/>
        <v>0</v>
      </c>
      <c r="D6913" t="str">
        <f ca="1"/>
        <v>Acct  9 - Costco</v>
      </c>
    </row>
    <row r="6914" spans="1:4" x14ac:dyDescent="0.25">
      <c r="A6914" t="str">
        <f ca="1"/>
        <v>Paycheck</v>
      </c>
      <c r="B6914" s="8">
        <f ca="1"/>
        <v>46780</v>
      </c>
      <c r="C6914" s="107">
        <f ca="1"/>
        <v>0</v>
      </c>
      <c r="D6914" t="str">
        <f ca="1"/>
        <v>Acct  9 - Costco</v>
      </c>
    </row>
    <row r="6915" spans="1:4" x14ac:dyDescent="0.25">
      <c r="A6915" t="str">
        <f ca="1"/>
        <v>Ameritas</v>
      </c>
      <c r="B6915" s="8">
        <f ca="1"/>
        <v>46780</v>
      </c>
      <c r="C6915" s="107">
        <f ca="1"/>
        <v>0</v>
      </c>
      <c r="D6915" t="str">
        <f ca="1"/>
        <v>Acct  9 - Costco</v>
      </c>
    </row>
    <row r="6916" spans="1:4" x14ac:dyDescent="0.25">
      <c r="A6916" t="str">
        <f ca="1"/>
        <v>Costco Citi</v>
      </c>
      <c r="B6916" s="8">
        <f ca="1"/>
        <v>46780</v>
      </c>
      <c r="C6916" s="107">
        <f ca="1"/>
        <v>0</v>
      </c>
      <c r="D6916" t="str">
        <f ca="1"/>
        <v>Acct  9 - Costco</v>
      </c>
    </row>
    <row r="6917" spans="1:4" x14ac:dyDescent="0.25">
      <c r="A6917" t="str">
        <f ca="1"/>
        <v>Kulo Transfer</v>
      </c>
      <c r="B6917" s="8">
        <f ca="1"/>
        <v>46780</v>
      </c>
      <c r="C6917" s="107">
        <f ca="1"/>
        <v>0</v>
      </c>
      <c r="D6917" t="str">
        <f ca="1"/>
        <v>Acct  9 - Costco</v>
      </c>
    </row>
    <row r="6918" spans="1:4" x14ac:dyDescent="0.25">
      <c r="A6918" t="str">
        <f ca="1"/>
        <v>Kulo SDGE</v>
      </c>
      <c r="B6918" s="8">
        <f ca="1"/>
        <v>46780</v>
      </c>
      <c r="C6918" s="107">
        <f ca="1"/>
        <v>0</v>
      </c>
      <c r="D6918" t="str">
        <f ca="1"/>
        <v>Acct  9 - Costco</v>
      </c>
    </row>
    <row r="6919" spans="1:4" x14ac:dyDescent="0.25">
      <c r="A6919" t="str">
        <f ca="1"/>
        <v>SDGE</v>
      </c>
      <c r="B6919" s="8">
        <f ca="1"/>
        <v>46780</v>
      </c>
      <c r="C6919" s="107">
        <f ca="1"/>
        <v>0</v>
      </c>
      <c r="D6919" t="str">
        <f ca="1"/>
        <v>Acct  9 - Costco</v>
      </c>
    </row>
    <row r="6920" spans="1:4" x14ac:dyDescent="0.25">
      <c r="A6920" t="str">
        <f ca="1"/>
        <v>Prime Ad-Free</v>
      </c>
      <c r="B6920" s="8">
        <f ca="1"/>
        <v>46780</v>
      </c>
      <c r="C6920" s="107">
        <f ca="1"/>
        <v>0</v>
      </c>
      <c r="D6920" t="str">
        <f ca="1"/>
        <v>Acct  9 - Costco</v>
      </c>
    </row>
    <row r="6921" spans="1:4" x14ac:dyDescent="0.25">
      <c r="A6921" t="str">
        <f ca="1"/>
        <v>Groceries</v>
      </c>
      <c r="B6921" s="8">
        <f ca="1"/>
        <v>46781</v>
      </c>
      <c r="C6921" s="107">
        <f ca="1"/>
        <v>0</v>
      </c>
      <c r="D6921" t="str">
        <f ca="1"/>
        <v>Acct  9 - Costco</v>
      </c>
    </row>
    <row r="6922" spans="1:4" x14ac:dyDescent="0.25">
      <c r="A6922" t="str">
        <f ca="1"/>
        <v>Food &amp; Drinks</v>
      </c>
      <c r="B6922" s="8">
        <f ca="1"/>
        <v>46781</v>
      </c>
      <c r="C6922" s="107">
        <f ca="1"/>
        <v>0</v>
      </c>
      <c r="D6922" t="str">
        <f ca="1"/>
        <v>Acct  9 - Costco</v>
      </c>
    </row>
    <row r="6923" spans="1:4" x14ac:dyDescent="0.25">
      <c r="A6923" t="str">
        <f ca="1"/>
        <v>Disability</v>
      </c>
      <c r="B6923" s="8">
        <f ca="1"/>
        <v>46784</v>
      </c>
      <c r="C6923" s="107">
        <f ca="1"/>
        <v>0</v>
      </c>
      <c r="D6923" t="str">
        <f ca="1"/>
        <v>Acct  9 - Costco</v>
      </c>
    </row>
    <row r="6924" spans="1:4" x14ac:dyDescent="0.25">
      <c r="A6924" t="str">
        <f ca="1"/>
        <v>Kulo Rent</v>
      </c>
      <c r="B6924" s="8">
        <f ca="1"/>
        <v>46784</v>
      </c>
      <c r="C6924" s="107">
        <f ca="1"/>
        <v>0</v>
      </c>
      <c r="D6924" t="str">
        <f ca="1"/>
        <v>Acct  9 - Costco</v>
      </c>
    </row>
    <row r="6925" spans="1:4" x14ac:dyDescent="0.25">
      <c r="A6925" t="str">
        <f ca="1"/>
        <v>Rent</v>
      </c>
      <c r="B6925" s="8">
        <f ca="1"/>
        <v>46784</v>
      </c>
      <c r="C6925" s="107">
        <f ca="1"/>
        <v>0</v>
      </c>
      <c r="D6925" t="str">
        <f ca="1"/>
        <v>Acct  9 - Costco</v>
      </c>
    </row>
    <row r="6926" spans="1:4" x14ac:dyDescent="0.25">
      <c r="A6926" t="str">
        <f ca="1"/>
        <v>Down Dog</v>
      </c>
      <c r="B6926" s="8">
        <f ca="1"/>
        <v>46785</v>
      </c>
      <c r="C6926" s="107">
        <f ca="1"/>
        <v>0</v>
      </c>
      <c r="D6926" t="str">
        <f ca="1"/>
        <v>Acct  9 - Costco</v>
      </c>
    </row>
    <row r="6927" spans="1:4" x14ac:dyDescent="0.25">
      <c r="A6927" t="str">
        <f ca="1"/>
        <v>Visa Platinum</v>
      </c>
      <c r="B6927" s="8">
        <f ca="1"/>
        <v>46786</v>
      </c>
      <c r="C6927" s="107">
        <f ca="1"/>
        <v>0</v>
      </c>
      <c r="D6927" t="str">
        <f ca="1"/>
        <v>Acct  9 - Costco</v>
      </c>
    </row>
    <row r="6928" spans="1:4" x14ac:dyDescent="0.25">
      <c r="A6928" t="str">
        <f ca="1"/>
        <v>Kulo Internet</v>
      </c>
      <c r="B6928" s="8">
        <f ca="1"/>
        <v>46788</v>
      </c>
      <c r="C6928" s="107">
        <f ca="1"/>
        <v>0</v>
      </c>
      <c r="D6928" t="str">
        <f ca="1"/>
        <v>Acct  9 - Costco</v>
      </c>
    </row>
    <row r="6929" spans="1:4" x14ac:dyDescent="0.25">
      <c r="A6929" t="str">
        <f ca="1"/>
        <v>Cese Phone</v>
      </c>
      <c r="B6929" s="8">
        <f ca="1"/>
        <v>46788</v>
      </c>
      <c r="C6929" s="107">
        <f ca="1"/>
        <v>0</v>
      </c>
      <c r="D6929" t="str">
        <f ca="1"/>
        <v>Acct  9 - Costco</v>
      </c>
    </row>
    <row r="6930" spans="1:4" x14ac:dyDescent="0.25">
      <c r="A6930" t="str">
        <f ca="1"/>
        <v>Phone</v>
      </c>
      <c r="B6930" s="8">
        <f ca="1"/>
        <v>46788</v>
      </c>
      <c r="C6930" s="107">
        <f ca="1"/>
        <v>0</v>
      </c>
      <c r="D6930" t="str">
        <f ca="1"/>
        <v>Acct  9 - Costco</v>
      </c>
    </row>
    <row r="6931" spans="1:4" x14ac:dyDescent="0.25">
      <c r="A6931" t="str">
        <f ca="1"/>
        <v>Sony</v>
      </c>
      <c r="B6931" s="8">
        <f ca="1"/>
        <v>46791</v>
      </c>
      <c r="C6931" s="107">
        <f ca="1"/>
        <v>0</v>
      </c>
      <c r="D6931" t="str">
        <f ca="1"/>
        <v>Acct  9 - Costco</v>
      </c>
    </row>
    <row r="6932" spans="1:4" x14ac:dyDescent="0.25">
      <c r="A6932" t="str">
        <f ca="1"/>
        <v>Phone Insurance</v>
      </c>
      <c r="B6932" s="8">
        <f ca="1"/>
        <v>46791</v>
      </c>
      <c r="C6932" s="107">
        <f ca="1"/>
        <v>0</v>
      </c>
      <c r="D6932" t="str">
        <f ca="1"/>
        <v>Acct  9 - Costco</v>
      </c>
    </row>
    <row r="6933" spans="1:4" x14ac:dyDescent="0.25">
      <c r="A6933" t="str">
        <f ca="1"/>
        <v>Amazon</v>
      </c>
      <c r="B6933" s="8">
        <f ca="1"/>
        <v>46792</v>
      </c>
      <c r="C6933" s="107">
        <f ca="1"/>
        <v>0</v>
      </c>
      <c r="D6933" t="str">
        <f ca="1"/>
        <v>Acct  9 - Costco</v>
      </c>
    </row>
    <row r="6934" spans="1:4" x14ac:dyDescent="0.25">
      <c r="A6934" t="str">
        <f ca="1"/>
        <v>Paycheck</v>
      </c>
      <c r="B6934" s="8">
        <f ca="1"/>
        <v>46794</v>
      </c>
      <c r="C6934" s="107">
        <f ca="1"/>
        <v>0</v>
      </c>
      <c r="D6934" t="str">
        <f ca="1"/>
        <v>Acct  9 - Costco</v>
      </c>
    </row>
    <row r="6935" spans="1:4" x14ac:dyDescent="0.25">
      <c r="A6935" t="str">
        <f ca="1"/>
        <v>Ameritas</v>
      </c>
      <c r="B6935" s="8">
        <f ca="1"/>
        <v>46794</v>
      </c>
      <c r="C6935" s="107">
        <f ca="1"/>
        <v>0</v>
      </c>
      <c r="D6935" t="str">
        <f ca="1"/>
        <v>Acct  9 - Costco</v>
      </c>
    </row>
    <row r="6936" spans="1:4" x14ac:dyDescent="0.25">
      <c r="A6936" t="str">
        <f ca="1"/>
        <v>Viso Go</v>
      </c>
      <c r="B6936" s="8">
        <f ca="1"/>
        <v>46794</v>
      </c>
      <c r="C6936" s="107">
        <f ca="1"/>
        <v>0</v>
      </c>
      <c r="D6936" t="str">
        <f ca="1"/>
        <v>Acct  9 - Costco</v>
      </c>
    </row>
    <row r="6937" spans="1:4" x14ac:dyDescent="0.25">
      <c r="A6937" t="str">
        <f ca="1"/>
        <v>Groceries</v>
      </c>
      <c r="B6937" s="8">
        <f ca="1"/>
        <v>46795</v>
      </c>
      <c r="C6937" s="107">
        <f ca="1"/>
        <v>0</v>
      </c>
      <c r="D6937" t="str">
        <f ca="1"/>
        <v>Acct  9 - Costco</v>
      </c>
    </row>
    <row r="6938" spans="1:4" x14ac:dyDescent="0.25">
      <c r="A6938" t="str">
        <f ca="1"/>
        <v>Food &amp; Drinks</v>
      </c>
      <c r="B6938" s="8">
        <f ca="1"/>
        <v>46795</v>
      </c>
      <c r="C6938" s="107">
        <f ca="1"/>
        <v>0</v>
      </c>
      <c r="D6938" t="str">
        <f ca="1"/>
        <v>Acct  9 - Costco</v>
      </c>
    </row>
    <row r="6939" spans="1:4" x14ac:dyDescent="0.25">
      <c r="A6939" t="str">
        <f ca="1"/>
        <v>Motorcycle</v>
      </c>
      <c r="B6939" s="8">
        <f ca="1"/>
        <v>46799</v>
      </c>
      <c r="C6939" s="107">
        <f ca="1"/>
        <v>0</v>
      </c>
      <c r="D6939" t="str">
        <f ca="1"/>
        <v>Acct  9 - Costco</v>
      </c>
    </row>
    <row r="6940" spans="1:4" x14ac:dyDescent="0.25">
      <c r="A6940" t="str">
        <f ca="1"/>
        <v>Netflix</v>
      </c>
      <c r="B6940" s="8">
        <f ca="1"/>
        <v>46803</v>
      </c>
      <c r="C6940" s="107">
        <f ca="1"/>
        <v>0</v>
      </c>
      <c r="D6940" t="str">
        <f ca="1"/>
        <v>Acct  9 - Costco</v>
      </c>
    </row>
    <row r="6941" spans="1:4" x14ac:dyDescent="0.25">
      <c r="A6941" t="str">
        <f ca="1"/>
        <v>Renters</v>
      </c>
      <c r="B6941" s="8">
        <f ca="1"/>
        <v>46804</v>
      </c>
      <c r="C6941" s="107">
        <f ca="1"/>
        <v>0</v>
      </c>
      <c r="D6941" t="str">
        <f ca="1"/>
        <v>Acct  9 - Costco</v>
      </c>
    </row>
    <row r="6942" spans="1:4" x14ac:dyDescent="0.25">
      <c r="A6942" t="str">
        <f ca="1"/>
        <v>Paycheck</v>
      </c>
      <c r="B6942" s="8">
        <f ca="1"/>
        <v>46808</v>
      </c>
      <c r="C6942" s="107">
        <f ca="1"/>
        <v>0</v>
      </c>
      <c r="D6942" t="str">
        <f ca="1"/>
        <v>Acct  9 - Costco</v>
      </c>
    </row>
    <row r="6943" spans="1:4" x14ac:dyDescent="0.25">
      <c r="A6943" t="str">
        <f ca="1"/>
        <v>Ameritas</v>
      </c>
      <c r="B6943" s="8">
        <f ca="1"/>
        <v>46808</v>
      </c>
      <c r="C6943" s="107">
        <f ca="1"/>
        <v>0</v>
      </c>
      <c r="D6943" t="str">
        <f ca="1"/>
        <v>Acct  9 - Costco</v>
      </c>
    </row>
    <row r="6944" spans="1:4" x14ac:dyDescent="0.25">
      <c r="A6944" t="str">
        <f ca="1"/>
        <v>Cese Transfer</v>
      </c>
      <c r="B6944" s="8">
        <f ca="1"/>
        <v>46808</v>
      </c>
      <c r="C6944" s="107">
        <f ca="1"/>
        <v>0</v>
      </c>
      <c r="D6944" t="str">
        <f ca="1"/>
        <v>Acct  9 - Costco</v>
      </c>
    </row>
    <row r="6945" spans="1:4" x14ac:dyDescent="0.25">
      <c r="A6945" t="str">
        <f ca="1"/>
        <v>Groceries</v>
      </c>
      <c r="B6945" s="8">
        <f ca="1"/>
        <v>46809</v>
      </c>
      <c r="C6945" s="107">
        <f ca="1"/>
        <v>0</v>
      </c>
      <c r="D6945" t="str">
        <f ca="1"/>
        <v>Acct  9 - Costco</v>
      </c>
    </row>
    <row r="6946" spans="1:4" x14ac:dyDescent="0.25">
      <c r="A6946" t="str">
        <f ca="1"/>
        <v>Food &amp; Drinks</v>
      </c>
      <c r="B6946" s="8">
        <f ca="1"/>
        <v>46809</v>
      </c>
      <c r="C6946" s="107">
        <f ca="1"/>
        <v>0</v>
      </c>
      <c r="D6946" t="str">
        <f ca="1"/>
        <v>Acct  9 - Costco</v>
      </c>
    </row>
    <row r="6947" spans="1:4" x14ac:dyDescent="0.25">
      <c r="A6947" t="str">
        <f ca="1"/>
        <v>Internet</v>
      </c>
      <c r="B6947" s="8">
        <f ca="1"/>
        <v>46809</v>
      </c>
      <c r="C6947" s="107">
        <f ca="1"/>
        <v>0</v>
      </c>
      <c r="D6947" t="str">
        <f ca="1"/>
        <v>Acct  9 - Costco</v>
      </c>
    </row>
    <row r="6948" spans="1:4" x14ac:dyDescent="0.25">
      <c r="A6948" t="str">
        <f ca="1"/>
        <v>Windsurf</v>
      </c>
      <c r="B6948" s="8">
        <f ca="1"/>
        <v>46809</v>
      </c>
      <c r="C6948" s="107">
        <f ca="1"/>
        <v>0</v>
      </c>
      <c r="D6948" t="str">
        <f ca="1"/>
        <v>Acct  9 - Costco</v>
      </c>
    </row>
    <row r="6949" spans="1:4" x14ac:dyDescent="0.25">
      <c r="A6949" t="str">
        <f ca="1"/>
        <v>Google+</v>
      </c>
      <c r="B6949" s="8">
        <f ca="1"/>
        <v>46810</v>
      </c>
      <c r="C6949" s="107">
        <f ca="1"/>
        <v>0</v>
      </c>
      <c r="D6949" t="str">
        <f ca="1"/>
        <v>Acct  9 - Costco</v>
      </c>
    </row>
    <row r="6950" spans="1:4" x14ac:dyDescent="0.25">
      <c r="A6950" t="str">
        <f ca="1"/>
        <v>Tidal</v>
      </c>
      <c r="B6950" s="8">
        <f ca="1"/>
        <v>46810</v>
      </c>
      <c r="C6950" s="107">
        <f ca="1"/>
        <v>0</v>
      </c>
      <c r="D6950" t="str">
        <f ca="1"/>
        <v>Acct  9 - Costco</v>
      </c>
    </row>
    <row r="6951" spans="1:4" x14ac:dyDescent="0.25">
      <c r="A6951" t="str">
        <f ca="1"/>
        <v>Starting balance</v>
      </c>
      <c r="B6951" s="8">
        <f ca="1"/>
        <v>46081</v>
      </c>
      <c r="C6951" s="107">
        <f ca="1"/>
        <v>0</v>
      </c>
      <c r="D6951" t="str">
        <f ca="1"/>
        <v xml:space="preserve">Acct 10 - </v>
      </c>
    </row>
    <row r="6952" spans="1:4" x14ac:dyDescent="0.25">
      <c r="A6952" t="str">
        <f ca="1"/>
        <v>Costco Citi</v>
      </c>
      <c r="B6952" s="8">
        <f ca="1"/>
        <v>46081</v>
      </c>
      <c r="C6952" s="107">
        <f ca="1"/>
        <v>140</v>
      </c>
      <c r="D6952" t="str">
        <f ca="1"/>
        <v xml:space="preserve">Acct 10 - </v>
      </c>
    </row>
    <row r="6953" spans="1:4" x14ac:dyDescent="0.25">
      <c r="A6953" t="str">
        <f ca="1"/>
        <v>Kulo SDGE</v>
      </c>
      <c r="B6953" s="8">
        <f ca="1"/>
        <v>46081</v>
      </c>
      <c r="C6953" s="107">
        <f ca="1"/>
        <v>140</v>
      </c>
      <c r="D6953" t="str">
        <f ca="1"/>
        <v xml:space="preserve">Acct 10 - </v>
      </c>
    </row>
    <row r="6954" spans="1:4" x14ac:dyDescent="0.25">
      <c r="A6954" t="str">
        <f ca="1"/>
        <v>Groceries</v>
      </c>
      <c r="B6954" s="8">
        <f ca="1"/>
        <v>46081</v>
      </c>
      <c r="C6954" s="107">
        <f ca="1"/>
        <v>140</v>
      </c>
      <c r="D6954" t="str">
        <f ca="1"/>
        <v xml:space="preserve">Acct 10 - </v>
      </c>
    </row>
    <row r="6955" spans="1:4" x14ac:dyDescent="0.25">
      <c r="A6955" t="str">
        <f ca="1"/>
        <v>Food &amp; Drinks</v>
      </c>
      <c r="B6955" s="8">
        <f ca="1"/>
        <v>46081</v>
      </c>
      <c r="C6955" s="107">
        <f ca="1"/>
        <v>140</v>
      </c>
      <c r="D6955" t="str">
        <f ca="1"/>
        <v xml:space="preserve">Acct 10 - </v>
      </c>
    </row>
    <row r="6956" spans="1:4" x14ac:dyDescent="0.25">
      <c r="A6956" t="str">
        <f ca="1"/>
        <v>SDGE</v>
      </c>
      <c r="B6956" s="8">
        <f ca="1"/>
        <v>46081</v>
      </c>
      <c r="C6956" s="107">
        <f ca="1"/>
        <v>140</v>
      </c>
      <c r="D6956" t="str">
        <f ca="1"/>
        <v xml:space="preserve">Acct 10 - </v>
      </c>
    </row>
    <row r="6957" spans="1:4" x14ac:dyDescent="0.25">
      <c r="A6957" t="str">
        <f ca="1"/>
        <v>Prime Ad-Free</v>
      </c>
      <c r="B6957" s="8">
        <f ca="1"/>
        <v>46081</v>
      </c>
      <c r="C6957" s="107">
        <f ca="1"/>
        <v>140</v>
      </c>
      <c r="D6957" t="str">
        <f ca="1"/>
        <v xml:space="preserve">Acct 10 - </v>
      </c>
    </row>
    <row r="6958" spans="1:4" x14ac:dyDescent="0.25">
      <c r="A6958" t="str">
        <f ca="1"/>
        <v>Disability</v>
      </c>
      <c r="B6958" s="8">
        <f ca="1"/>
        <v>46082</v>
      </c>
      <c r="C6958" s="107">
        <f ca="1"/>
        <v>140</v>
      </c>
      <c r="D6958" t="str">
        <f ca="1"/>
        <v xml:space="preserve">Acct 10 - </v>
      </c>
    </row>
    <row r="6959" spans="1:4" x14ac:dyDescent="0.25">
      <c r="A6959" t="str">
        <f ca="1"/>
        <v>Kulo Rent</v>
      </c>
      <c r="B6959" s="8">
        <f ca="1"/>
        <v>46082</v>
      </c>
      <c r="C6959" s="107">
        <f ca="1"/>
        <v>140</v>
      </c>
      <c r="D6959" t="str">
        <f ca="1"/>
        <v xml:space="preserve">Acct 10 - </v>
      </c>
    </row>
    <row r="6960" spans="1:4" x14ac:dyDescent="0.25">
      <c r="A6960" t="str">
        <f ca="1"/>
        <v>Rent</v>
      </c>
      <c r="B6960" s="8">
        <f ca="1"/>
        <v>46082</v>
      </c>
      <c r="C6960" s="107">
        <f ca="1"/>
        <v>140</v>
      </c>
      <c r="D6960" t="str">
        <f ca="1"/>
        <v xml:space="preserve">Acct 10 - </v>
      </c>
    </row>
    <row r="6961" spans="1:4" x14ac:dyDescent="0.25">
      <c r="A6961" t="str">
        <f ca="1"/>
        <v>Visa Platinum</v>
      </c>
      <c r="B6961" s="8">
        <f ca="1"/>
        <v>46084</v>
      </c>
      <c r="C6961" s="107">
        <f ca="1"/>
        <v>140</v>
      </c>
      <c r="D6961" t="str">
        <f ca="1"/>
        <v xml:space="preserve">Acct 10 - </v>
      </c>
    </row>
    <row r="6962" spans="1:4" x14ac:dyDescent="0.25">
      <c r="A6962" t="str">
        <f ca="1"/>
        <v>Kulo Internet</v>
      </c>
      <c r="B6962" s="8">
        <f ca="1"/>
        <v>46086</v>
      </c>
      <c r="C6962" s="107">
        <f ca="1"/>
        <v>140</v>
      </c>
      <c r="D6962" t="str">
        <f ca="1"/>
        <v xml:space="preserve">Acct 10 - </v>
      </c>
    </row>
    <row r="6963" spans="1:4" x14ac:dyDescent="0.25">
      <c r="A6963" t="str">
        <f ca="1"/>
        <v>Cese Phone</v>
      </c>
      <c r="B6963" s="8">
        <f ca="1"/>
        <v>46086</v>
      </c>
      <c r="C6963" s="107">
        <f ca="1"/>
        <v>140</v>
      </c>
      <c r="D6963" t="str">
        <f ca="1"/>
        <v xml:space="preserve">Acct 10 - </v>
      </c>
    </row>
    <row r="6964" spans="1:4" x14ac:dyDescent="0.25">
      <c r="A6964" t="str">
        <f ca="1"/>
        <v>Phone</v>
      </c>
      <c r="B6964" s="8">
        <f ca="1"/>
        <v>46086</v>
      </c>
      <c r="C6964" s="107">
        <f ca="1"/>
        <v>140</v>
      </c>
      <c r="D6964" t="str">
        <f ca="1"/>
        <v xml:space="preserve">Acct 10 - </v>
      </c>
    </row>
    <row r="6965" spans="1:4" x14ac:dyDescent="0.25">
      <c r="A6965" t="str">
        <f ca="1"/>
        <v>Sony</v>
      </c>
      <c r="B6965" s="8">
        <f ca="1"/>
        <v>46089</v>
      </c>
      <c r="C6965" s="107">
        <f ca="1"/>
        <v>140</v>
      </c>
      <c r="D6965" t="str">
        <f ca="1"/>
        <v xml:space="preserve">Acct 10 - </v>
      </c>
    </row>
    <row r="6966" spans="1:4" x14ac:dyDescent="0.25">
      <c r="A6966" t="str">
        <f ca="1"/>
        <v>Phone Insurance</v>
      </c>
      <c r="B6966" s="8">
        <f ca="1"/>
        <v>46089</v>
      </c>
      <c r="C6966" s="107">
        <f ca="1"/>
        <v>140</v>
      </c>
      <c r="D6966" t="str">
        <f ca="1"/>
        <v xml:space="preserve">Acct 10 - </v>
      </c>
    </row>
    <row r="6967" spans="1:4" x14ac:dyDescent="0.25">
      <c r="A6967" t="str">
        <f ca="1"/>
        <v>Amazon</v>
      </c>
      <c r="B6967" s="8">
        <f ca="1"/>
        <v>46090</v>
      </c>
      <c r="C6967" s="107">
        <f ca="1"/>
        <v>140</v>
      </c>
      <c r="D6967" t="str">
        <f ca="1"/>
        <v xml:space="preserve">Acct 10 - </v>
      </c>
    </row>
    <row r="6968" spans="1:4" x14ac:dyDescent="0.25">
      <c r="A6968" t="str">
        <f ca="1"/>
        <v>Viso Go</v>
      </c>
      <c r="B6968" s="8">
        <f ca="1"/>
        <v>46092</v>
      </c>
      <c r="C6968" s="107">
        <f ca="1"/>
        <v>140</v>
      </c>
      <c r="D6968" t="str">
        <f ca="1"/>
        <v xml:space="preserve">Acct 10 - </v>
      </c>
    </row>
    <row r="6969" spans="1:4" x14ac:dyDescent="0.25">
      <c r="A6969" t="str">
        <f ca="1"/>
        <v>Paycheck</v>
      </c>
      <c r="B6969" s="8">
        <f ca="1"/>
        <v>46094</v>
      </c>
      <c r="C6969" s="107">
        <f ca="1"/>
        <v>140</v>
      </c>
      <c r="D6969" t="str">
        <f ca="1"/>
        <v xml:space="preserve">Acct 10 - </v>
      </c>
    </row>
    <row r="6970" spans="1:4" x14ac:dyDescent="0.25">
      <c r="A6970" t="str">
        <f ca="1"/>
        <v>Ameritas</v>
      </c>
      <c r="B6970" s="8">
        <f ca="1"/>
        <v>46094</v>
      </c>
      <c r="C6970" s="107">
        <f ca="1"/>
        <v>140</v>
      </c>
      <c r="D6970" t="str">
        <f ca="1"/>
        <v xml:space="preserve">Acct 10 - </v>
      </c>
    </row>
    <row r="6971" spans="1:4" x14ac:dyDescent="0.25">
      <c r="A6971" t="str">
        <f ca="1"/>
        <v>Groceries</v>
      </c>
      <c r="B6971" s="8">
        <f ca="1"/>
        <v>46095</v>
      </c>
      <c r="C6971" s="107">
        <f ca="1"/>
        <v>140</v>
      </c>
      <c r="D6971" t="str">
        <f ca="1"/>
        <v xml:space="preserve">Acct 10 - </v>
      </c>
    </row>
    <row r="6972" spans="1:4" x14ac:dyDescent="0.25">
      <c r="A6972" t="str">
        <f ca="1"/>
        <v>Food &amp; Drinks</v>
      </c>
      <c r="B6972" s="8">
        <f ca="1"/>
        <v>46095</v>
      </c>
      <c r="C6972" s="107">
        <f ca="1"/>
        <v>140</v>
      </c>
      <c r="D6972" t="str">
        <f ca="1"/>
        <v xml:space="preserve">Acct 10 - </v>
      </c>
    </row>
    <row r="6973" spans="1:4" x14ac:dyDescent="0.25">
      <c r="A6973" t="str">
        <f ca="1"/>
        <v>Motorcycle</v>
      </c>
      <c r="B6973" s="8">
        <f ca="1"/>
        <v>46097</v>
      </c>
      <c r="C6973" s="107">
        <f ca="1"/>
        <v>140</v>
      </c>
      <c r="D6973" t="str">
        <f ca="1"/>
        <v xml:space="preserve">Acct 10 - </v>
      </c>
    </row>
    <row r="6974" spans="1:4" x14ac:dyDescent="0.25">
      <c r="A6974" t="str">
        <f ca="1"/>
        <v>Netflix</v>
      </c>
      <c r="B6974" s="8">
        <f ca="1"/>
        <v>46101</v>
      </c>
      <c r="C6974" s="107">
        <f ca="1"/>
        <v>140</v>
      </c>
      <c r="D6974" t="str">
        <f ca="1"/>
        <v xml:space="preserve">Acct 10 - </v>
      </c>
    </row>
    <row r="6975" spans="1:4" x14ac:dyDescent="0.25">
      <c r="A6975" t="str">
        <f ca="1"/>
        <v>Renters</v>
      </c>
      <c r="B6975" s="8">
        <f ca="1"/>
        <v>46102</v>
      </c>
      <c r="C6975" s="107">
        <f ca="1"/>
        <v>140</v>
      </c>
      <c r="D6975" t="str">
        <f ca="1"/>
        <v xml:space="preserve">Acct 10 - </v>
      </c>
    </row>
    <row r="6976" spans="1:4" x14ac:dyDescent="0.25">
      <c r="A6976" t="str">
        <f ca="1"/>
        <v>Cese Transfer</v>
      </c>
      <c r="B6976" s="8">
        <f ca="1"/>
        <v>46106</v>
      </c>
      <c r="C6976" s="107">
        <f ca="1"/>
        <v>140</v>
      </c>
      <c r="D6976" t="str">
        <f ca="1"/>
        <v xml:space="preserve">Acct 10 - </v>
      </c>
    </row>
    <row r="6977" spans="1:4" x14ac:dyDescent="0.25">
      <c r="A6977" t="str">
        <f ca="1"/>
        <v>Internet</v>
      </c>
      <c r="B6977" s="8">
        <f ca="1"/>
        <v>46107</v>
      </c>
      <c r="C6977" s="107">
        <f ca="1"/>
        <v>140</v>
      </c>
      <c r="D6977" t="str">
        <f ca="1"/>
        <v xml:space="preserve">Acct 10 - </v>
      </c>
    </row>
    <row r="6978" spans="1:4" x14ac:dyDescent="0.25">
      <c r="A6978" t="str">
        <f ca="1"/>
        <v>Windsurf</v>
      </c>
      <c r="B6978" s="8">
        <f ca="1"/>
        <v>46107</v>
      </c>
      <c r="C6978" s="107">
        <f ca="1"/>
        <v>140</v>
      </c>
      <c r="D6978" t="str">
        <f ca="1"/>
        <v xml:space="preserve">Acct 10 - </v>
      </c>
    </row>
    <row r="6979" spans="1:4" x14ac:dyDescent="0.25">
      <c r="A6979" t="str">
        <f ca="1"/>
        <v>Paycheck</v>
      </c>
      <c r="B6979" s="8">
        <f ca="1"/>
        <v>46108</v>
      </c>
      <c r="C6979" s="107">
        <f ca="1"/>
        <v>140</v>
      </c>
      <c r="D6979" t="str">
        <f ca="1"/>
        <v xml:space="preserve">Acct 10 - </v>
      </c>
    </row>
    <row r="6980" spans="1:4" x14ac:dyDescent="0.25">
      <c r="A6980" t="str">
        <f ca="1"/>
        <v>Ameritas</v>
      </c>
      <c r="B6980" s="8">
        <f ca="1"/>
        <v>46108</v>
      </c>
      <c r="C6980" s="107">
        <f ca="1"/>
        <v>140</v>
      </c>
      <c r="D6980" t="str">
        <f ca="1"/>
        <v xml:space="preserve">Acct 10 - </v>
      </c>
    </row>
    <row r="6981" spans="1:4" x14ac:dyDescent="0.25">
      <c r="A6981" t="str">
        <f ca="1"/>
        <v>Tidal</v>
      </c>
      <c r="B6981" s="8">
        <f ca="1"/>
        <v>46108</v>
      </c>
      <c r="C6981" s="107">
        <f ca="1"/>
        <v>140</v>
      </c>
      <c r="D6981" t="str">
        <f ca="1"/>
        <v xml:space="preserve">Acct 10 - </v>
      </c>
    </row>
    <row r="6982" spans="1:4" x14ac:dyDescent="0.25">
      <c r="A6982" t="str">
        <f ca="1"/>
        <v>Costco Citi</v>
      </c>
      <c r="B6982" s="8">
        <f ca="1"/>
        <v>46109</v>
      </c>
      <c r="C6982" s="107">
        <f ca="1"/>
        <v>280</v>
      </c>
      <c r="D6982" t="str">
        <f ca="1"/>
        <v xml:space="preserve">Acct 10 - </v>
      </c>
    </row>
    <row r="6983" spans="1:4" x14ac:dyDescent="0.25">
      <c r="A6983" t="str">
        <f ca="1"/>
        <v>Kulo Transfer</v>
      </c>
      <c r="B6983" s="8">
        <f ca="1"/>
        <v>46109</v>
      </c>
      <c r="C6983" s="107">
        <f ca="1"/>
        <v>280</v>
      </c>
      <c r="D6983" t="str">
        <f ca="1"/>
        <v xml:space="preserve">Acct 10 - </v>
      </c>
    </row>
    <row r="6984" spans="1:4" x14ac:dyDescent="0.25">
      <c r="A6984" t="str">
        <f ca="1"/>
        <v>Kulo SDGE</v>
      </c>
      <c r="B6984" s="8">
        <f ca="1"/>
        <v>46109</v>
      </c>
      <c r="C6984" s="107">
        <f ca="1"/>
        <v>280</v>
      </c>
      <c r="D6984" t="str">
        <f ca="1"/>
        <v xml:space="preserve">Acct 10 - </v>
      </c>
    </row>
    <row r="6985" spans="1:4" x14ac:dyDescent="0.25">
      <c r="A6985" t="str">
        <f ca="1"/>
        <v>Groceries</v>
      </c>
      <c r="B6985" s="8">
        <f ca="1"/>
        <v>46109</v>
      </c>
      <c r="C6985" s="107">
        <f ca="1"/>
        <v>280</v>
      </c>
      <c r="D6985" t="str">
        <f ca="1"/>
        <v xml:space="preserve">Acct 10 - </v>
      </c>
    </row>
    <row r="6986" spans="1:4" x14ac:dyDescent="0.25">
      <c r="A6986" t="str">
        <f ca="1"/>
        <v>Food &amp; Drinks</v>
      </c>
      <c r="B6986" s="8">
        <f ca="1"/>
        <v>46109</v>
      </c>
      <c r="C6986" s="107">
        <f ca="1"/>
        <v>280</v>
      </c>
      <c r="D6986" t="str">
        <f ca="1"/>
        <v xml:space="preserve">Acct 10 - </v>
      </c>
    </row>
    <row r="6987" spans="1:4" x14ac:dyDescent="0.25">
      <c r="A6987" t="str">
        <f ca="1"/>
        <v>SDGE</v>
      </c>
      <c r="B6987" s="8">
        <f ca="1"/>
        <v>46109</v>
      </c>
      <c r="C6987" s="107">
        <f ca="1"/>
        <v>280</v>
      </c>
      <c r="D6987" t="str">
        <f ca="1"/>
        <v xml:space="preserve">Acct 10 - </v>
      </c>
    </row>
    <row r="6988" spans="1:4" x14ac:dyDescent="0.25">
      <c r="A6988" t="str">
        <f ca="1"/>
        <v>Prime Ad-Free</v>
      </c>
      <c r="B6988" s="8">
        <f ca="1"/>
        <v>46109</v>
      </c>
      <c r="C6988" s="107">
        <f ca="1"/>
        <v>280</v>
      </c>
      <c r="D6988" t="str">
        <f ca="1"/>
        <v xml:space="preserve">Acct 10 - </v>
      </c>
    </row>
    <row r="6989" spans="1:4" x14ac:dyDescent="0.25">
      <c r="A6989" t="str">
        <f ca="1"/>
        <v>Disability</v>
      </c>
      <c r="B6989" s="8">
        <f ca="1"/>
        <v>46113</v>
      </c>
      <c r="C6989" s="107">
        <f ca="1"/>
        <v>280</v>
      </c>
      <c r="D6989" t="str">
        <f ca="1"/>
        <v xml:space="preserve">Acct 10 - </v>
      </c>
    </row>
    <row r="6990" spans="1:4" x14ac:dyDescent="0.25">
      <c r="A6990" t="str">
        <f ca="1"/>
        <v>Kulo Rent</v>
      </c>
      <c r="B6990" s="8">
        <f ca="1"/>
        <v>46113</v>
      </c>
      <c r="C6990" s="107">
        <f ca="1"/>
        <v>280</v>
      </c>
      <c r="D6990" t="str">
        <f ca="1"/>
        <v xml:space="preserve">Acct 10 - </v>
      </c>
    </row>
    <row r="6991" spans="1:4" x14ac:dyDescent="0.25">
      <c r="A6991" t="str">
        <f ca="1"/>
        <v>Rent</v>
      </c>
      <c r="B6991" s="8">
        <f ca="1"/>
        <v>46113</v>
      </c>
      <c r="C6991" s="107">
        <f ca="1"/>
        <v>280</v>
      </c>
      <c r="D6991" t="str">
        <f ca="1"/>
        <v xml:space="preserve">Acct 10 - </v>
      </c>
    </row>
    <row r="6992" spans="1:4" x14ac:dyDescent="0.25">
      <c r="A6992" t="str">
        <f ca="1"/>
        <v>Visa Platinum</v>
      </c>
      <c r="B6992" s="8">
        <f ca="1"/>
        <v>46115</v>
      </c>
      <c r="C6992" s="107">
        <f ca="1"/>
        <v>280</v>
      </c>
      <c r="D6992" t="str">
        <f ca="1"/>
        <v xml:space="preserve">Acct 10 - </v>
      </c>
    </row>
    <row r="6993" spans="1:4" x14ac:dyDescent="0.25">
      <c r="A6993" t="str">
        <f ca="1"/>
        <v>Kulo Internet</v>
      </c>
      <c r="B6993" s="8">
        <f ca="1"/>
        <v>46117</v>
      </c>
      <c r="C6993" s="107">
        <f ca="1"/>
        <v>280</v>
      </c>
      <c r="D6993" t="str">
        <f ca="1"/>
        <v xml:space="preserve">Acct 10 - </v>
      </c>
    </row>
    <row r="6994" spans="1:4" x14ac:dyDescent="0.25">
      <c r="A6994" t="str">
        <f ca="1"/>
        <v>Cese Phone</v>
      </c>
      <c r="B6994" s="8">
        <f ca="1"/>
        <v>46117</v>
      </c>
      <c r="C6994" s="107">
        <f ca="1"/>
        <v>280</v>
      </c>
      <c r="D6994" t="str">
        <f ca="1"/>
        <v xml:space="preserve">Acct 10 - </v>
      </c>
    </row>
    <row r="6995" spans="1:4" x14ac:dyDescent="0.25">
      <c r="A6995" t="str">
        <f ca="1"/>
        <v>Phone</v>
      </c>
      <c r="B6995" s="8">
        <f ca="1"/>
        <v>46117</v>
      </c>
      <c r="C6995" s="107">
        <f ca="1"/>
        <v>280</v>
      </c>
      <c r="D6995" t="str">
        <f ca="1"/>
        <v xml:space="preserve">Acct 10 - </v>
      </c>
    </row>
    <row r="6996" spans="1:4" x14ac:dyDescent="0.25">
      <c r="A6996" t="str">
        <f ca="1"/>
        <v>Sony</v>
      </c>
      <c r="B6996" s="8">
        <f ca="1"/>
        <v>46120</v>
      </c>
      <c r="C6996" s="107">
        <f ca="1"/>
        <v>280</v>
      </c>
      <c r="D6996" t="str">
        <f ca="1"/>
        <v xml:space="preserve">Acct 10 - </v>
      </c>
    </row>
    <row r="6997" spans="1:4" x14ac:dyDescent="0.25">
      <c r="A6997" t="str">
        <f ca="1"/>
        <v>Phone Insurance</v>
      </c>
      <c r="B6997" s="8">
        <f ca="1"/>
        <v>46120</v>
      </c>
      <c r="C6997" s="107">
        <f ca="1"/>
        <v>280</v>
      </c>
      <c r="D6997" t="str">
        <f ca="1"/>
        <v xml:space="preserve">Acct 10 - </v>
      </c>
    </row>
    <row r="6998" spans="1:4" x14ac:dyDescent="0.25">
      <c r="A6998" t="str">
        <f ca="1"/>
        <v>Amazon</v>
      </c>
      <c r="B6998" s="8">
        <f ca="1"/>
        <v>46121</v>
      </c>
      <c r="C6998" s="107">
        <f ca="1"/>
        <v>280</v>
      </c>
      <c r="D6998" t="str">
        <f ca="1"/>
        <v xml:space="preserve">Acct 10 - </v>
      </c>
    </row>
    <row r="6999" spans="1:4" x14ac:dyDescent="0.25">
      <c r="A6999" t="str">
        <f ca="1"/>
        <v>Paycheck</v>
      </c>
      <c r="B6999" s="8">
        <f ca="1"/>
        <v>46122</v>
      </c>
      <c r="C6999" s="107">
        <f ca="1"/>
        <v>280</v>
      </c>
      <c r="D6999" t="str">
        <f ca="1"/>
        <v xml:space="preserve">Acct 10 - </v>
      </c>
    </row>
    <row r="7000" spans="1:4" x14ac:dyDescent="0.25">
      <c r="A7000" t="str">
        <f ca="1"/>
        <v>Ameritas</v>
      </c>
      <c r="B7000" s="8">
        <f ca="1"/>
        <v>46122</v>
      </c>
      <c r="C7000" s="107">
        <f ca="1"/>
        <v>280</v>
      </c>
      <c r="D7000" t="str">
        <f ca="1"/>
        <v xml:space="preserve">Acct 10 - </v>
      </c>
    </row>
    <row r="7001" spans="1:4" x14ac:dyDescent="0.25">
      <c r="A7001" t="str">
        <f ca="1"/>
        <v>Viso Go</v>
      </c>
      <c r="B7001" s="8">
        <f ca="1"/>
        <v>46123</v>
      </c>
      <c r="C7001" s="107">
        <f ca="1"/>
        <v>280</v>
      </c>
      <c r="D7001" t="str">
        <f ca="1"/>
        <v xml:space="preserve">Acct 10 - </v>
      </c>
    </row>
    <row r="7002" spans="1:4" x14ac:dyDescent="0.25">
      <c r="A7002" t="str">
        <f ca="1"/>
        <v>Groceries</v>
      </c>
      <c r="B7002" s="8">
        <f ca="1"/>
        <v>46123</v>
      </c>
      <c r="C7002" s="107">
        <f ca="1"/>
        <v>280</v>
      </c>
      <c r="D7002" t="str">
        <f ca="1"/>
        <v xml:space="preserve">Acct 10 - </v>
      </c>
    </row>
    <row r="7003" spans="1:4" x14ac:dyDescent="0.25">
      <c r="A7003" t="str">
        <f ca="1"/>
        <v>Food &amp; Drinks</v>
      </c>
      <c r="B7003" s="8">
        <f ca="1"/>
        <v>46123</v>
      </c>
      <c r="C7003" s="107">
        <f ca="1"/>
        <v>280</v>
      </c>
      <c r="D7003" t="str">
        <f ca="1"/>
        <v xml:space="preserve">Acct 10 - </v>
      </c>
    </row>
    <row r="7004" spans="1:4" x14ac:dyDescent="0.25">
      <c r="A7004" t="str">
        <f ca="1"/>
        <v>Motorcycle</v>
      </c>
      <c r="B7004" s="8">
        <f ca="1"/>
        <v>46128</v>
      </c>
      <c r="C7004" s="107">
        <f ca="1"/>
        <v>280</v>
      </c>
      <c r="D7004" t="str">
        <f ca="1"/>
        <v xml:space="preserve">Acct 10 - </v>
      </c>
    </row>
    <row r="7005" spans="1:4" x14ac:dyDescent="0.25">
      <c r="A7005" t="str">
        <f ca="1"/>
        <v>Netflix</v>
      </c>
      <c r="B7005" s="8">
        <f ca="1"/>
        <v>46132</v>
      </c>
      <c r="C7005" s="107">
        <f ca="1"/>
        <v>280</v>
      </c>
      <c r="D7005" t="str">
        <f ca="1"/>
        <v xml:space="preserve">Acct 10 - </v>
      </c>
    </row>
    <row r="7006" spans="1:4" x14ac:dyDescent="0.25">
      <c r="A7006" t="str">
        <f ca="1"/>
        <v>Renters</v>
      </c>
      <c r="B7006" s="8">
        <f ca="1"/>
        <v>46133</v>
      </c>
      <c r="C7006" s="107">
        <f ca="1"/>
        <v>280</v>
      </c>
      <c r="D7006" t="str">
        <f ca="1"/>
        <v xml:space="preserve">Acct 10 - </v>
      </c>
    </row>
    <row r="7007" spans="1:4" x14ac:dyDescent="0.25">
      <c r="A7007" t="str">
        <f ca="1"/>
        <v>Paycheck</v>
      </c>
      <c r="B7007" s="8">
        <f ca="1"/>
        <v>46136</v>
      </c>
      <c r="C7007" s="107">
        <f ca="1"/>
        <v>280</v>
      </c>
      <c r="D7007" t="str">
        <f ca="1"/>
        <v xml:space="preserve">Acct 10 - </v>
      </c>
    </row>
    <row r="7008" spans="1:4" x14ac:dyDescent="0.25">
      <c r="A7008" t="str">
        <f ca="1"/>
        <v>Ameritas</v>
      </c>
      <c r="B7008" s="8">
        <f ca="1"/>
        <v>46136</v>
      </c>
      <c r="C7008" s="107">
        <f ca="1"/>
        <v>280</v>
      </c>
      <c r="D7008" t="str">
        <f ca="1"/>
        <v xml:space="preserve">Acct 10 - </v>
      </c>
    </row>
    <row r="7009" spans="1:4" x14ac:dyDescent="0.25">
      <c r="A7009" t="str">
        <f ca="1"/>
        <v>Cese Transfer</v>
      </c>
      <c r="B7009" s="8">
        <f ca="1"/>
        <v>46137</v>
      </c>
      <c r="C7009" s="107">
        <f ca="1"/>
        <v>280</v>
      </c>
      <c r="D7009" t="str">
        <f ca="1"/>
        <v xml:space="preserve">Acct 10 - </v>
      </c>
    </row>
    <row r="7010" spans="1:4" x14ac:dyDescent="0.25">
      <c r="A7010" t="str">
        <f ca="1"/>
        <v>Groceries</v>
      </c>
      <c r="B7010" s="8">
        <f ca="1"/>
        <v>46137</v>
      </c>
      <c r="C7010" s="107">
        <f ca="1"/>
        <v>280</v>
      </c>
      <c r="D7010" t="str">
        <f ca="1"/>
        <v xml:space="preserve">Acct 10 - </v>
      </c>
    </row>
    <row r="7011" spans="1:4" x14ac:dyDescent="0.25">
      <c r="A7011" t="str">
        <f ca="1"/>
        <v>Food &amp; Drinks</v>
      </c>
      <c r="B7011" s="8">
        <f ca="1"/>
        <v>46137</v>
      </c>
      <c r="C7011" s="107">
        <f ca="1"/>
        <v>280</v>
      </c>
      <c r="D7011" t="str">
        <f ca="1"/>
        <v xml:space="preserve">Acct 10 - </v>
      </c>
    </row>
    <row r="7012" spans="1:4" x14ac:dyDescent="0.25">
      <c r="A7012" t="str">
        <f ca="1"/>
        <v>Internet</v>
      </c>
      <c r="B7012" s="8">
        <f ca="1"/>
        <v>46138</v>
      </c>
      <c r="C7012" s="107">
        <f ca="1"/>
        <v>280</v>
      </c>
      <c r="D7012" t="str">
        <f ca="1"/>
        <v xml:space="preserve">Acct 10 - </v>
      </c>
    </row>
    <row r="7013" spans="1:4" x14ac:dyDescent="0.25">
      <c r="A7013" t="str">
        <f ca="1"/>
        <v>Windsurf</v>
      </c>
      <c r="B7013" s="8">
        <f ca="1"/>
        <v>46138</v>
      </c>
      <c r="C7013" s="107">
        <f ca="1"/>
        <v>280</v>
      </c>
      <c r="D7013" t="str">
        <f ca="1"/>
        <v xml:space="preserve">Acct 10 - </v>
      </c>
    </row>
    <row r="7014" spans="1:4" x14ac:dyDescent="0.25">
      <c r="A7014" t="str">
        <f ca="1"/>
        <v>Tidal</v>
      </c>
      <c r="B7014" s="8">
        <f ca="1"/>
        <v>46139</v>
      </c>
      <c r="C7014" s="107">
        <f ca="1"/>
        <v>280</v>
      </c>
      <c r="D7014" t="str">
        <f ca="1"/>
        <v xml:space="preserve">Acct 10 - </v>
      </c>
    </row>
    <row r="7015" spans="1:4" x14ac:dyDescent="0.25">
      <c r="A7015" t="str">
        <f ca="1"/>
        <v>Costco Citi</v>
      </c>
      <c r="B7015" s="8">
        <f ca="1"/>
        <v>46140</v>
      </c>
      <c r="C7015" s="107">
        <f ca="1"/>
        <v>420</v>
      </c>
      <c r="D7015" t="str">
        <f ca="1"/>
        <v xml:space="preserve">Acct 10 - </v>
      </c>
    </row>
    <row r="7016" spans="1:4" x14ac:dyDescent="0.25">
      <c r="A7016" t="str">
        <f ca="1"/>
        <v>Kulo Transfer</v>
      </c>
      <c r="B7016" s="8">
        <f ca="1"/>
        <v>46140</v>
      </c>
      <c r="C7016" s="107">
        <f ca="1"/>
        <v>420</v>
      </c>
      <c r="D7016" t="str">
        <f ca="1"/>
        <v xml:space="preserve">Acct 10 - </v>
      </c>
    </row>
    <row r="7017" spans="1:4" x14ac:dyDescent="0.25">
      <c r="A7017" t="str">
        <f ca="1"/>
        <v>Kulo SDGE</v>
      </c>
      <c r="B7017" s="8">
        <f ca="1"/>
        <v>46140</v>
      </c>
      <c r="C7017" s="107">
        <f ca="1"/>
        <v>420</v>
      </c>
      <c r="D7017" t="str">
        <f ca="1"/>
        <v xml:space="preserve">Acct 10 - </v>
      </c>
    </row>
    <row r="7018" spans="1:4" x14ac:dyDescent="0.25">
      <c r="A7018" t="str">
        <f ca="1"/>
        <v>SDGE</v>
      </c>
      <c r="B7018" s="8">
        <f ca="1"/>
        <v>46140</v>
      </c>
      <c r="C7018" s="107">
        <f ca="1"/>
        <v>420</v>
      </c>
      <c r="D7018" t="str">
        <f ca="1"/>
        <v xml:space="preserve">Acct 10 - </v>
      </c>
    </row>
    <row r="7019" spans="1:4" x14ac:dyDescent="0.25">
      <c r="A7019" t="str">
        <f ca="1"/>
        <v>Prime Ad-Free</v>
      </c>
      <c r="B7019" s="8">
        <f ca="1"/>
        <v>46140</v>
      </c>
      <c r="C7019" s="107">
        <f ca="1"/>
        <v>420</v>
      </c>
      <c r="D7019" t="str">
        <f ca="1"/>
        <v xml:space="preserve">Acct 10 - </v>
      </c>
    </row>
    <row r="7020" spans="1:4" x14ac:dyDescent="0.25">
      <c r="A7020" t="str">
        <f ca="1"/>
        <v>Disability</v>
      </c>
      <c r="B7020" s="8">
        <f ca="1"/>
        <v>46143</v>
      </c>
      <c r="C7020" s="107">
        <f ca="1"/>
        <v>420</v>
      </c>
      <c r="D7020" t="str">
        <f ca="1"/>
        <v xml:space="preserve">Acct 10 - </v>
      </c>
    </row>
    <row r="7021" spans="1:4" x14ac:dyDescent="0.25">
      <c r="A7021" t="str">
        <f ca="1"/>
        <v>Kulo Rent</v>
      </c>
      <c r="B7021" s="8">
        <f ca="1"/>
        <v>46143</v>
      </c>
      <c r="C7021" s="107">
        <f ca="1"/>
        <v>420</v>
      </c>
      <c r="D7021" t="str">
        <f ca="1"/>
        <v xml:space="preserve">Acct 10 - </v>
      </c>
    </row>
    <row r="7022" spans="1:4" x14ac:dyDescent="0.25">
      <c r="A7022" t="str">
        <f ca="1"/>
        <v>Rent</v>
      </c>
      <c r="B7022" s="8">
        <f ca="1"/>
        <v>46143</v>
      </c>
      <c r="C7022" s="107">
        <f ca="1"/>
        <v>420</v>
      </c>
      <c r="D7022" t="str">
        <f ca="1"/>
        <v xml:space="preserve">Acct 10 - </v>
      </c>
    </row>
    <row r="7023" spans="1:4" x14ac:dyDescent="0.25">
      <c r="A7023" t="str">
        <f ca="1"/>
        <v>Visa Platinum</v>
      </c>
      <c r="B7023" s="8">
        <f ca="1"/>
        <v>46145</v>
      </c>
      <c r="C7023" s="107">
        <f ca="1"/>
        <v>420</v>
      </c>
      <c r="D7023" t="str">
        <f ca="1"/>
        <v xml:space="preserve">Acct 10 - </v>
      </c>
    </row>
    <row r="7024" spans="1:4" x14ac:dyDescent="0.25">
      <c r="A7024" t="str">
        <f ca="1"/>
        <v>Kulo Internet</v>
      </c>
      <c r="B7024" s="8">
        <f ca="1"/>
        <v>46147</v>
      </c>
      <c r="C7024" s="107">
        <f ca="1"/>
        <v>420</v>
      </c>
      <c r="D7024" t="str">
        <f ca="1"/>
        <v xml:space="preserve">Acct 10 - </v>
      </c>
    </row>
    <row r="7025" spans="1:4" x14ac:dyDescent="0.25">
      <c r="A7025" t="str">
        <f ca="1"/>
        <v>Cese Phone</v>
      </c>
      <c r="B7025" s="8">
        <f ca="1"/>
        <v>46147</v>
      </c>
      <c r="C7025" s="107">
        <f ca="1"/>
        <v>420</v>
      </c>
      <c r="D7025" t="str">
        <f ca="1"/>
        <v xml:space="preserve">Acct 10 - </v>
      </c>
    </row>
    <row r="7026" spans="1:4" x14ac:dyDescent="0.25">
      <c r="A7026" t="str">
        <f ca="1"/>
        <v>Phone</v>
      </c>
      <c r="B7026" s="8">
        <f ca="1"/>
        <v>46147</v>
      </c>
      <c r="C7026" s="107">
        <f ca="1"/>
        <v>420</v>
      </c>
      <c r="D7026" t="str">
        <f ca="1"/>
        <v xml:space="preserve">Acct 10 - </v>
      </c>
    </row>
    <row r="7027" spans="1:4" x14ac:dyDescent="0.25">
      <c r="A7027" t="str">
        <f ca="1"/>
        <v>Paycheck</v>
      </c>
      <c r="B7027" s="8">
        <f ca="1"/>
        <v>46150</v>
      </c>
      <c r="C7027" s="107">
        <f ca="1"/>
        <v>420</v>
      </c>
      <c r="D7027" t="str">
        <f ca="1"/>
        <v xml:space="preserve">Acct 10 - </v>
      </c>
    </row>
    <row r="7028" spans="1:4" x14ac:dyDescent="0.25">
      <c r="A7028" t="str">
        <f ca="1"/>
        <v>Ameritas</v>
      </c>
      <c r="B7028" s="8">
        <f ca="1"/>
        <v>46150</v>
      </c>
      <c r="C7028" s="107">
        <f ca="1"/>
        <v>420</v>
      </c>
      <c r="D7028" t="str">
        <f ca="1"/>
        <v xml:space="preserve">Acct 10 - </v>
      </c>
    </row>
    <row r="7029" spans="1:4" x14ac:dyDescent="0.25">
      <c r="A7029" t="str">
        <f ca="1"/>
        <v>Sony</v>
      </c>
      <c r="B7029" s="8">
        <f ca="1"/>
        <v>46150</v>
      </c>
      <c r="C7029" s="107">
        <f ca="1"/>
        <v>420</v>
      </c>
      <c r="D7029" t="str">
        <f ca="1"/>
        <v xml:space="preserve">Acct 10 - </v>
      </c>
    </row>
    <row r="7030" spans="1:4" x14ac:dyDescent="0.25">
      <c r="A7030" t="str">
        <f ca="1"/>
        <v>Phone Insurance</v>
      </c>
      <c r="B7030" s="8">
        <f ca="1"/>
        <v>46150</v>
      </c>
      <c r="C7030" s="107">
        <f ca="1"/>
        <v>420</v>
      </c>
      <c r="D7030" t="str">
        <f ca="1"/>
        <v xml:space="preserve">Acct 10 - </v>
      </c>
    </row>
    <row r="7031" spans="1:4" x14ac:dyDescent="0.25">
      <c r="A7031" t="str">
        <f ca="1"/>
        <v>Groceries</v>
      </c>
      <c r="B7031" s="8">
        <f ca="1"/>
        <v>46151</v>
      </c>
      <c r="C7031" s="107">
        <f ca="1"/>
        <v>420</v>
      </c>
      <c r="D7031" t="str">
        <f ca="1"/>
        <v xml:space="preserve">Acct 10 - </v>
      </c>
    </row>
    <row r="7032" spans="1:4" x14ac:dyDescent="0.25">
      <c r="A7032" t="str">
        <f ca="1"/>
        <v>Food &amp; Drinks</v>
      </c>
      <c r="B7032" s="8">
        <f ca="1"/>
        <v>46151</v>
      </c>
      <c r="C7032" s="107">
        <f ca="1"/>
        <v>420</v>
      </c>
      <c r="D7032" t="str">
        <f ca="1"/>
        <v xml:space="preserve">Acct 10 - </v>
      </c>
    </row>
    <row r="7033" spans="1:4" x14ac:dyDescent="0.25">
      <c r="A7033" t="str">
        <f ca="1"/>
        <v>Amazon</v>
      </c>
      <c r="B7033" s="8">
        <f ca="1"/>
        <v>46151</v>
      </c>
      <c r="C7033" s="107">
        <f ca="1"/>
        <v>420</v>
      </c>
      <c r="D7033" t="str">
        <f ca="1"/>
        <v xml:space="preserve">Acct 10 - </v>
      </c>
    </row>
    <row r="7034" spans="1:4" x14ac:dyDescent="0.25">
      <c r="A7034" t="str">
        <f ca="1"/>
        <v>Viso Go</v>
      </c>
      <c r="B7034" s="8">
        <f ca="1"/>
        <v>46153</v>
      </c>
      <c r="C7034" s="107">
        <f ca="1"/>
        <v>420</v>
      </c>
      <c r="D7034" t="str">
        <f ca="1"/>
        <v xml:space="preserve">Acct 10 - </v>
      </c>
    </row>
    <row r="7035" spans="1:4" x14ac:dyDescent="0.25">
      <c r="A7035" t="str">
        <f ca="1"/>
        <v>Motorcycle</v>
      </c>
      <c r="B7035" s="8">
        <f ca="1"/>
        <v>46158</v>
      </c>
      <c r="C7035" s="107">
        <f ca="1"/>
        <v>420</v>
      </c>
      <c r="D7035" t="str">
        <f ca="1"/>
        <v xml:space="preserve">Acct 10 - </v>
      </c>
    </row>
    <row r="7036" spans="1:4" x14ac:dyDescent="0.25">
      <c r="A7036" t="str">
        <f ca="1"/>
        <v>Netflix</v>
      </c>
      <c r="B7036" s="8">
        <f ca="1"/>
        <v>46162</v>
      </c>
      <c r="C7036" s="107">
        <f ca="1"/>
        <v>420</v>
      </c>
      <c r="D7036" t="str">
        <f ca="1"/>
        <v xml:space="preserve">Acct 10 - </v>
      </c>
    </row>
    <row r="7037" spans="1:4" x14ac:dyDescent="0.25">
      <c r="A7037" t="str">
        <f ca="1"/>
        <v>Renters</v>
      </c>
      <c r="B7037" s="8">
        <f ca="1"/>
        <v>46163</v>
      </c>
      <c r="C7037" s="107">
        <f ca="1"/>
        <v>420</v>
      </c>
      <c r="D7037" t="str">
        <f ca="1"/>
        <v xml:space="preserve">Acct 10 - </v>
      </c>
    </row>
    <row r="7038" spans="1:4" x14ac:dyDescent="0.25">
      <c r="A7038" t="str">
        <f ca="1"/>
        <v>Paycheck</v>
      </c>
      <c r="B7038" s="8">
        <f ca="1"/>
        <v>46164</v>
      </c>
      <c r="C7038" s="107">
        <f ca="1"/>
        <v>420</v>
      </c>
      <c r="D7038" t="str">
        <f ca="1"/>
        <v xml:space="preserve">Acct 10 - </v>
      </c>
    </row>
    <row r="7039" spans="1:4" x14ac:dyDescent="0.25">
      <c r="A7039" t="str">
        <f ca="1"/>
        <v>Ameritas</v>
      </c>
      <c r="B7039" s="8">
        <f ca="1"/>
        <v>46164</v>
      </c>
      <c r="C7039" s="107">
        <f ca="1"/>
        <v>420</v>
      </c>
      <c r="D7039" t="str">
        <f ca="1"/>
        <v xml:space="preserve">Acct 10 - </v>
      </c>
    </row>
    <row r="7040" spans="1:4" x14ac:dyDescent="0.25">
      <c r="A7040" t="str">
        <f ca="1"/>
        <v>Groceries</v>
      </c>
      <c r="B7040" s="8">
        <f ca="1"/>
        <v>46165</v>
      </c>
      <c r="C7040" s="107">
        <f ca="1"/>
        <v>420</v>
      </c>
      <c r="D7040" t="str">
        <f ca="1"/>
        <v xml:space="preserve">Acct 10 - </v>
      </c>
    </row>
    <row r="7041" spans="1:4" x14ac:dyDescent="0.25">
      <c r="A7041" t="str">
        <f ca="1"/>
        <v>Food &amp; Drinks</v>
      </c>
      <c r="B7041" s="8">
        <f ca="1"/>
        <v>46165</v>
      </c>
      <c r="C7041" s="107">
        <f ca="1"/>
        <v>420</v>
      </c>
      <c r="D7041" t="str">
        <f ca="1"/>
        <v xml:space="preserve">Acct 10 - </v>
      </c>
    </row>
    <row r="7042" spans="1:4" x14ac:dyDescent="0.25">
      <c r="A7042" t="str">
        <f ca="1"/>
        <v>Cese Transfer</v>
      </c>
      <c r="B7042" s="8">
        <f ca="1"/>
        <v>46167</v>
      </c>
      <c r="C7042" s="107">
        <f ca="1"/>
        <v>420</v>
      </c>
      <c r="D7042" t="str">
        <f ca="1"/>
        <v xml:space="preserve">Acct 10 - </v>
      </c>
    </row>
    <row r="7043" spans="1:4" x14ac:dyDescent="0.25">
      <c r="A7043" t="str">
        <f ca="1"/>
        <v>Internet</v>
      </c>
      <c r="B7043" s="8">
        <f ca="1"/>
        <v>46168</v>
      </c>
      <c r="C7043" s="107">
        <f ca="1"/>
        <v>420</v>
      </c>
      <c r="D7043" t="str">
        <f ca="1"/>
        <v xml:space="preserve">Acct 10 - </v>
      </c>
    </row>
    <row r="7044" spans="1:4" x14ac:dyDescent="0.25">
      <c r="A7044" t="str">
        <f ca="1"/>
        <v>Windsurf</v>
      </c>
      <c r="B7044" s="8">
        <f ca="1"/>
        <v>46168</v>
      </c>
      <c r="C7044" s="107">
        <f ca="1"/>
        <v>420</v>
      </c>
      <c r="D7044" t="str">
        <f ca="1"/>
        <v xml:space="preserve">Acct 10 - </v>
      </c>
    </row>
    <row r="7045" spans="1:4" x14ac:dyDescent="0.25">
      <c r="A7045" t="str">
        <f ca="1"/>
        <v>Tidal</v>
      </c>
      <c r="B7045" s="8">
        <f ca="1"/>
        <v>46169</v>
      </c>
      <c r="C7045" s="107">
        <f ca="1"/>
        <v>420</v>
      </c>
      <c r="D7045" t="str">
        <f ca="1"/>
        <v xml:space="preserve">Acct 10 - </v>
      </c>
    </row>
    <row r="7046" spans="1:4" x14ac:dyDescent="0.25">
      <c r="A7046" t="str">
        <f ca="1"/>
        <v>Costco Citi</v>
      </c>
      <c r="B7046" s="8">
        <f ca="1"/>
        <v>46170</v>
      </c>
      <c r="C7046" s="107">
        <f ca="1"/>
        <v>560</v>
      </c>
      <c r="D7046" t="str">
        <f ca="1"/>
        <v xml:space="preserve">Acct 10 - </v>
      </c>
    </row>
    <row r="7047" spans="1:4" x14ac:dyDescent="0.25">
      <c r="A7047" t="str">
        <f ca="1"/>
        <v>Kulo Transfer</v>
      </c>
      <c r="B7047" s="8">
        <f ca="1"/>
        <v>46170</v>
      </c>
      <c r="C7047" s="107">
        <f ca="1"/>
        <v>560</v>
      </c>
      <c r="D7047" t="str">
        <f ca="1"/>
        <v xml:space="preserve">Acct 10 - </v>
      </c>
    </row>
    <row r="7048" spans="1:4" x14ac:dyDescent="0.25">
      <c r="A7048" t="str">
        <f ca="1"/>
        <v>Kulo SDGE</v>
      </c>
      <c r="B7048" s="8">
        <f ca="1"/>
        <v>46170</v>
      </c>
      <c r="C7048" s="107">
        <f ca="1"/>
        <v>560</v>
      </c>
      <c r="D7048" t="str">
        <f ca="1"/>
        <v xml:space="preserve">Acct 10 - </v>
      </c>
    </row>
    <row r="7049" spans="1:4" x14ac:dyDescent="0.25">
      <c r="A7049" t="str">
        <f ca="1"/>
        <v>SDGE</v>
      </c>
      <c r="B7049" s="8">
        <f ca="1"/>
        <v>46170</v>
      </c>
      <c r="C7049" s="107">
        <f ca="1"/>
        <v>560</v>
      </c>
      <c r="D7049" t="str">
        <f ca="1"/>
        <v xml:space="preserve">Acct 10 - </v>
      </c>
    </row>
    <row r="7050" spans="1:4" x14ac:dyDescent="0.25">
      <c r="A7050" t="str">
        <f ca="1"/>
        <v>Prime Ad-Free</v>
      </c>
      <c r="B7050" s="8">
        <f ca="1"/>
        <v>46170</v>
      </c>
      <c r="C7050" s="107">
        <f ca="1"/>
        <v>560</v>
      </c>
      <c r="D7050" t="str">
        <f ca="1"/>
        <v xml:space="preserve">Acct 10 - </v>
      </c>
    </row>
    <row r="7051" spans="1:4" x14ac:dyDescent="0.25">
      <c r="A7051" t="str">
        <f ca="1"/>
        <v>Disability</v>
      </c>
      <c r="B7051" s="8">
        <f ca="1"/>
        <v>46174</v>
      </c>
      <c r="C7051" s="107">
        <f ca="1"/>
        <v>560</v>
      </c>
      <c r="D7051" t="str">
        <f ca="1"/>
        <v xml:space="preserve">Acct 10 - </v>
      </c>
    </row>
    <row r="7052" spans="1:4" x14ac:dyDescent="0.25">
      <c r="A7052" t="str">
        <f ca="1"/>
        <v>Kulo Rent</v>
      </c>
      <c r="B7052" s="8">
        <f ca="1"/>
        <v>46174</v>
      </c>
      <c r="C7052" s="107">
        <f ca="1"/>
        <v>560</v>
      </c>
      <c r="D7052" t="str">
        <f ca="1"/>
        <v xml:space="preserve">Acct 10 - </v>
      </c>
    </row>
    <row r="7053" spans="1:4" x14ac:dyDescent="0.25">
      <c r="A7053" t="str">
        <f ca="1"/>
        <v>Rent</v>
      </c>
      <c r="B7053" s="8">
        <f ca="1"/>
        <v>46174</v>
      </c>
      <c r="C7053" s="107">
        <f ca="1"/>
        <v>560</v>
      </c>
      <c r="D7053" t="str">
        <f ca="1"/>
        <v xml:space="preserve">Acct 10 - </v>
      </c>
    </row>
    <row r="7054" spans="1:4" x14ac:dyDescent="0.25">
      <c r="A7054" t="str">
        <f ca="1"/>
        <v>Visa Platinum</v>
      </c>
      <c r="B7054" s="8">
        <f ca="1"/>
        <v>46176</v>
      </c>
      <c r="C7054" s="107">
        <f ca="1"/>
        <v>560</v>
      </c>
      <c r="D7054" t="str">
        <f ca="1"/>
        <v xml:space="preserve">Acct 10 - </v>
      </c>
    </row>
    <row r="7055" spans="1:4" x14ac:dyDescent="0.25">
      <c r="A7055" t="str">
        <f ca="1"/>
        <v>Paycheck</v>
      </c>
      <c r="B7055" s="8">
        <f ca="1"/>
        <v>46178</v>
      </c>
      <c r="C7055" s="107">
        <f ca="1"/>
        <v>560</v>
      </c>
      <c r="D7055" t="str">
        <f ca="1"/>
        <v xml:space="preserve">Acct 10 - </v>
      </c>
    </row>
    <row r="7056" spans="1:4" x14ac:dyDescent="0.25">
      <c r="A7056" t="str">
        <f ca="1"/>
        <v>Ameritas</v>
      </c>
      <c r="B7056" s="8">
        <f ca="1"/>
        <v>46178</v>
      </c>
      <c r="C7056" s="107">
        <f ca="1"/>
        <v>560</v>
      </c>
      <c r="D7056" t="str">
        <f ca="1"/>
        <v xml:space="preserve">Acct 10 - </v>
      </c>
    </row>
    <row r="7057" spans="1:4" x14ac:dyDescent="0.25">
      <c r="A7057" t="str">
        <f ca="1"/>
        <v>Kulo Internet</v>
      </c>
      <c r="B7057" s="8">
        <f ca="1"/>
        <v>46178</v>
      </c>
      <c r="C7057" s="107">
        <f ca="1"/>
        <v>560</v>
      </c>
      <c r="D7057" t="str">
        <f ca="1"/>
        <v xml:space="preserve">Acct 10 - </v>
      </c>
    </row>
    <row r="7058" spans="1:4" x14ac:dyDescent="0.25">
      <c r="A7058" t="str">
        <f ca="1"/>
        <v>Cese Phone</v>
      </c>
      <c r="B7058" s="8">
        <f ca="1"/>
        <v>46178</v>
      </c>
      <c r="C7058" s="107">
        <f ca="1"/>
        <v>560</v>
      </c>
      <c r="D7058" t="str">
        <f ca="1"/>
        <v xml:space="preserve">Acct 10 - </v>
      </c>
    </row>
    <row r="7059" spans="1:4" x14ac:dyDescent="0.25">
      <c r="A7059" t="str">
        <f ca="1"/>
        <v>Phone</v>
      </c>
      <c r="B7059" s="8">
        <f ca="1"/>
        <v>46178</v>
      </c>
      <c r="C7059" s="107">
        <f ca="1"/>
        <v>560</v>
      </c>
      <c r="D7059" t="str">
        <f ca="1"/>
        <v xml:space="preserve">Acct 10 - </v>
      </c>
    </row>
    <row r="7060" spans="1:4" x14ac:dyDescent="0.25">
      <c r="A7060" t="str">
        <f ca="1"/>
        <v>Groceries</v>
      </c>
      <c r="B7060" s="8">
        <f ca="1"/>
        <v>46179</v>
      </c>
      <c r="C7060" s="107">
        <f ca="1"/>
        <v>560</v>
      </c>
      <c r="D7060" t="str">
        <f ca="1"/>
        <v xml:space="preserve">Acct 10 - </v>
      </c>
    </row>
    <row r="7061" spans="1:4" x14ac:dyDescent="0.25">
      <c r="A7061" t="str">
        <f ca="1"/>
        <v>Food &amp; Drinks</v>
      </c>
      <c r="B7061" s="8">
        <f ca="1"/>
        <v>46179</v>
      </c>
      <c r="C7061" s="107">
        <f ca="1"/>
        <v>560</v>
      </c>
      <c r="D7061" t="str">
        <f ca="1"/>
        <v xml:space="preserve">Acct 10 - </v>
      </c>
    </row>
    <row r="7062" spans="1:4" x14ac:dyDescent="0.25">
      <c r="A7062" t="str">
        <f ca="1"/>
        <v>Sony</v>
      </c>
      <c r="B7062" s="8">
        <f ca="1"/>
        <v>46181</v>
      </c>
      <c r="C7062" s="107">
        <f ca="1"/>
        <v>560</v>
      </c>
      <c r="D7062" t="str">
        <f ca="1"/>
        <v xml:space="preserve">Acct 10 - </v>
      </c>
    </row>
    <row r="7063" spans="1:4" x14ac:dyDescent="0.25">
      <c r="A7063" t="str">
        <f ca="1"/>
        <v>Phone Insurance</v>
      </c>
      <c r="B7063" s="8">
        <f ca="1"/>
        <v>46181</v>
      </c>
      <c r="C7063" s="107">
        <f ca="1"/>
        <v>560</v>
      </c>
      <c r="D7063" t="str">
        <f ca="1"/>
        <v xml:space="preserve">Acct 10 - </v>
      </c>
    </row>
    <row r="7064" spans="1:4" x14ac:dyDescent="0.25">
      <c r="A7064" t="str">
        <f ca="1"/>
        <v>Amazon</v>
      </c>
      <c r="B7064" s="8">
        <f ca="1"/>
        <v>46182</v>
      </c>
      <c r="C7064" s="107">
        <f ca="1"/>
        <v>560</v>
      </c>
      <c r="D7064" t="str">
        <f ca="1"/>
        <v xml:space="preserve">Acct 10 - </v>
      </c>
    </row>
    <row r="7065" spans="1:4" x14ac:dyDescent="0.25">
      <c r="A7065" t="str">
        <f ca="1"/>
        <v>Viso Go</v>
      </c>
      <c r="B7065" s="8">
        <f ca="1"/>
        <v>46184</v>
      </c>
      <c r="C7065" s="107">
        <f ca="1"/>
        <v>560</v>
      </c>
      <c r="D7065" t="str">
        <f ca="1"/>
        <v xml:space="preserve">Acct 10 - </v>
      </c>
    </row>
    <row r="7066" spans="1:4" x14ac:dyDescent="0.25">
      <c r="A7066" t="str">
        <f ca="1"/>
        <v>Motorcycle</v>
      </c>
      <c r="B7066" s="8">
        <f ca="1"/>
        <v>46189</v>
      </c>
      <c r="C7066" s="107">
        <f ca="1"/>
        <v>560</v>
      </c>
      <c r="D7066" t="str">
        <f ca="1"/>
        <v xml:space="preserve">Acct 10 - </v>
      </c>
    </row>
    <row r="7067" spans="1:4" x14ac:dyDescent="0.25">
      <c r="A7067" t="str">
        <f ca="1"/>
        <v>Paycheck</v>
      </c>
      <c r="B7067" s="8">
        <f ca="1"/>
        <v>46192</v>
      </c>
      <c r="C7067" s="107">
        <f ca="1"/>
        <v>560</v>
      </c>
      <c r="D7067" t="str">
        <f ca="1"/>
        <v xml:space="preserve">Acct 10 - </v>
      </c>
    </row>
    <row r="7068" spans="1:4" x14ac:dyDescent="0.25">
      <c r="A7068" t="str">
        <f ca="1"/>
        <v>Ameritas</v>
      </c>
      <c r="B7068" s="8">
        <f ca="1"/>
        <v>46192</v>
      </c>
      <c r="C7068" s="107">
        <f ca="1"/>
        <v>560</v>
      </c>
      <c r="D7068" t="str">
        <f ca="1"/>
        <v xml:space="preserve">Acct 10 - </v>
      </c>
    </row>
    <row r="7069" spans="1:4" x14ac:dyDescent="0.25">
      <c r="A7069" t="str">
        <f ca="1"/>
        <v>Groceries</v>
      </c>
      <c r="B7069" s="8">
        <f ca="1"/>
        <v>46193</v>
      </c>
      <c r="C7069" s="107">
        <f ca="1"/>
        <v>560</v>
      </c>
      <c r="D7069" t="str">
        <f ca="1"/>
        <v xml:space="preserve">Acct 10 - </v>
      </c>
    </row>
    <row r="7070" spans="1:4" x14ac:dyDescent="0.25">
      <c r="A7070" t="str">
        <f ca="1"/>
        <v>Food &amp; Drinks</v>
      </c>
      <c r="B7070" s="8">
        <f ca="1"/>
        <v>46193</v>
      </c>
      <c r="C7070" s="107">
        <f ca="1"/>
        <v>560</v>
      </c>
      <c r="D7070" t="str">
        <f ca="1"/>
        <v xml:space="preserve">Acct 10 - </v>
      </c>
    </row>
    <row r="7071" spans="1:4" x14ac:dyDescent="0.25">
      <c r="A7071" t="str">
        <f ca="1"/>
        <v>Netflix</v>
      </c>
      <c r="B7071" s="8">
        <f ca="1"/>
        <v>46193</v>
      </c>
      <c r="C7071" s="107">
        <f ca="1"/>
        <v>560</v>
      </c>
      <c r="D7071" t="str">
        <f ca="1"/>
        <v xml:space="preserve">Acct 10 - </v>
      </c>
    </row>
    <row r="7072" spans="1:4" x14ac:dyDescent="0.25">
      <c r="A7072" t="str">
        <f ca="1"/>
        <v>Renters</v>
      </c>
      <c r="B7072" s="8">
        <f ca="1"/>
        <v>46194</v>
      </c>
      <c r="C7072" s="107">
        <f ca="1"/>
        <v>560</v>
      </c>
      <c r="D7072" t="str">
        <f ca="1"/>
        <v xml:space="preserve">Acct 10 - </v>
      </c>
    </row>
    <row r="7073" spans="1:4" x14ac:dyDescent="0.25">
      <c r="A7073" t="str">
        <f ca="1"/>
        <v>Sniffies</v>
      </c>
      <c r="B7073" s="8">
        <f ca="1"/>
        <v>46194</v>
      </c>
      <c r="C7073" s="107">
        <f ca="1"/>
        <v>560</v>
      </c>
      <c r="D7073" t="str">
        <f ca="1"/>
        <v xml:space="preserve">Acct 10 - </v>
      </c>
    </row>
    <row r="7074" spans="1:4" x14ac:dyDescent="0.25">
      <c r="A7074" t="str">
        <f ca="1"/>
        <v>Cese Transfer</v>
      </c>
      <c r="B7074" s="8">
        <f ca="1"/>
        <v>46198</v>
      </c>
      <c r="C7074" s="107">
        <f ca="1"/>
        <v>560</v>
      </c>
      <c r="D7074" t="str">
        <f ca="1"/>
        <v xml:space="preserve">Acct 10 - </v>
      </c>
    </row>
    <row r="7075" spans="1:4" x14ac:dyDescent="0.25">
      <c r="A7075" t="str">
        <f ca="1"/>
        <v>Internet</v>
      </c>
      <c r="B7075" s="8">
        <f ca="1"/>
        <v>46199</v>
      </c>
      <c r="C7075" s="107">
        <f ca="1"/>
        <v>560</v>
      </c>
      <c r="D7075" t="str">
        <f ca="1"/>
        <v xml:space="preserve">Acct 10 - </v>
      </c>
    </row>
    <row r="7076" spans="1:4" x14ac:dyDescent="0.25">
      <c r="A7076" t="str">
        <f ca="1"/>
        <v>Windsurf</v>
      </c>
      <c r="B7076" s="8">
        <f ca="1"/>
        <v>46199</v>
      </c>
      <c r="C7076" s="107">
        <f ca="1"/>
        <v>560</v>
      </c>
      <c r="D7076" t="str">
        <f ca="1"/>
        <v xml:space="preserve">Acct 10 - </v>
      </c>
    </row>
    <row r="7077" spans="1:4" x14ac:dyDescent="0.25">
      <c r="A7077" t="str">
        <f ca="1"/>
        <v>Tidal</v>
      </c>
      <c r="B7077" s="8">
        <f ca="1"/>
        <v>46200</v>
      </c>
      <c r="C7077" s="107">
        <f ca="1"/>
        <v>560</v>
      </c>
      <c r="D7077" t="str">
        <f ca="1"/>
        <v xml:space="preserve">Acct 10 - </v>
      </c>
    </row>
    <row r="7078" spans="1:4" x14ac:dyDescent="0.25">
      <c r="A7078" t="str">
        <f ca="1"/>
        <v>Costco Citi</v>
      </c>
      <c r="B7078" s="8">
        <f ca="1"/>
        <v>46201</v>
      </c>
      <c r="C7078" s="107">
        <f ca="1"/>
        <v>700</v>
      </c>
      <c r="D7078" t="str">
        <f ca="1"/>
        <v xml:space="preserve">Acct 10 - </v>
      </c>
    </row>
    <row r="7079" spans="1:4" x14ac:dyDescent="0.25">
      <c r="A7079" t="str">
        <f ca="1"/>
        <v>Kulo Transfer</v>
      </c>
      <c r="B7079" s="8">
        <f ca="1"/>
        <v>46201</v>
      </c>
      <c r="C7079" s="107">
        <f ca="1"/>
        <v>700</v>
      </c>
      <c r="D7079" t="str">
        <f ca="1"/>
        <v xml:space="preserve">Acct 10 - </v>
      </c>
    </row>
    <row r="7080" spans="1:4" x14ac:dyDescent="0.25">
      <c r="A7080" t="str">
        <f ca="1"/>
        <v>Kulo SDGE</v>
      </c>
      <c r="B7080" s="8">
        <f ca="1"/>
        <v>46201</v>
      </c>
      <c r="C7080" s="107">
        <f ca="1"/>
        <v>700</v>
      </c>
      <c r="D7080" t="str">
        <f ca="1"/>
        <v xml:space="preserve">Acct 10 - </v>
      </c>
    </row>
    <row r="7081" spans="1:4" x14ac:dyDescent="0.25">
      <c r="A7081" t="str">
        <f ca="1"/>
        <v>SDGE</v>
      </c>
      <c r="B7081" s="8">
        <f ca="1"/>
        <v>46201</v>
      </c>
      <c r="C7081" s="107">
        <f ca="1"/>
        <v>700</v>
      </c>
      <c r="D7081" t="str">
        <f ca="1"/>
        <v xml:space="preserve">Acct 10 - </v>
      </c>
    </row>
    <row r="7082" spans="1:4" x14ac:dyDescent="0.25">
      <c r="A7082" t="str">
        <f ca="1"/>
        <v>Prime Ad-Free</v>
      </c>
      <c r="B7082" s="8">
        <f ca="1"/>
        <v>46201</v>
      </c>
      <c r="C7082" s="107">
        <f ca="1"/>
        <v>700</v>
      </c>
      <c r="D7082" t="str">
        <f ca="1"/>
        <v xml:space="preserve">Acct 10 - </v>
      </c>
    </row>
    <row r="7083" spans="1:4" x14ac:dyDescent="0.25">
      <c r="A7083" t="str">
        <f ca="1"/>
        <v>Disability</v>
      </c>
      <c r="B7083" s="8">
        <f ca="1"/>
        <v>46204</v>
      </c>
      <c r="C7083" s="107">
        <f ca="1"/>
        <v>700</v>
      </c>
      <c r="D7083" t="str">
        <f ca="1"/>
        <v xml:space="preserve">Acct 10 - </v>
      </c>
    </row>
    <row r="7084" spans="1:4" x14ac:dyDescent="0.25">
      <c r="A7084" t="str">
        <f ca="1"/>
        <v>Kulo Rent</v>
      </c>
      <c r="B7084" s="8">
        <f ca="1"/>
        <v>46204</v>
      </c>
      <c r="C7084" s="107">
        <f ca="1"/>
        <v>700</v>
      </c>
      <c r="D7084" t="str">
        <f ca="1"/>
        <v xml:space="preserve">Acct 10 - </v>
      </c>
    </row>
    <row r="7085" spans="1:4" x14ac:dyDescent="0.25">
      <c r="A7085" t="str">
        <f ca="1"/>
        <v>Rent</v>
      </c>
      <c r="B7085" s="8">
        <f ca="1"/>
        <v>46204</v>
      </c>
      <c r="C7085" s="107">
        <f ca="1"/>
        <v>700</v>
      </c>
      <c r="D7085" t="str">
        <f ca="1"/>
        <v xml:space="preserve">Acct 10 - </v>
      </c>
    </row>
    <row r="7086" spans="1:4" x14ac:dyDescent="0.25">
      <c r="A7086" t="str">
        <f ca="1"/>
        <v>Paycheck</v>
      </c>
      <c r="B7086" s="8">
        <f ca="1"/>
        <v>46206</v>
      </c>
      <c r="C7086" s="107">
        <f ca="1"/>
        <v>700</v>
      </c>
      <c r="D7086" t="str">
        <f ca="1"/>
        <v xml:space="preserve">Acct 10 - </v>
      </c>
    </row>
    <row r="7087" spans="1:4" x14ac:dyDescent="0.25">
      <c r="A7087" t="str">
        <f ca="1"/>
        <v>Ameritas</v>
      </c>
      <c r="B7087" s="8">
        <f ca="1"/>
        <v>46206</v>
      </c>
      <c r="C7087" s="107">
        <f ca="1"/>
        <v>700</v>
      </c>
      <c r="D7087" t="str">
        <f ca="1"/>
        <v xml:space="preserve">Acct 10 - </v>
      </c>
    </row>
    <row r="7088" spans="1:4" x14ac:dyDescent="0.25">
      <c r="A7088" t="str">
        <f ca="1"/>
        <v>Visa Platinum</v>
      </c>
      <c r="B7088" s="8">
        <f ca="1"/>
        <v>46206</v>
      </c>
      <c r="C7088" s="107">
        <f ca="1"/>
        <v>700</v>
      </c>
      <c r="D7088" t="str">
        <f ca="1"/>
        <v xml:space="preserve">Acct 10 - </v>
      </c>
    </row>
    <row r="7089" spans="1:4" x14ac:dyDescent="0.25">
      <c r="A7089" t="str">
        <f ca="1"/>
        <v>Groceries</v>
      </c>
      <c r="B7089" s="8">
        <f ca="1"/>
        <v>46207</v>
      </c>
      <c r="C7089" s="107">
        <f ca="1"/>
        <v>700</v>
      </c>
      <c r="D7089" t="str">
        <f ca="1"/>
        <v xml:space="preserve">Acct 10 - </v>
      </c>
    </row>
    <row r="7090" spans="1:4" x14ac:dyDescent="0.25">
      <c r="A7090" t="str">
        <f ca="1"/>
        <v>Food &amp; Drinks</v>
      </c>
      <c r="B7090" s="8">
        <f ca="1"/>
        <v>46207</v>
      </c>
      <c r="C7090" s="107">
        <f ca="1"/>
        <v>700</v>
      </c>
      <c r="D7090" t="str">
        <f ca="1"/>
        <v xml:space="preserve">Acct 10 - </v>
      </c>
    </row>
    <row r="7091" spans="1:4" x14ac:dyDescent="0.25">
      <c r="A7091" t="str">
        <f ca="1"/>
        <v>Kulo Internet</v>
      </c>
      <c r="B7091" s="8">
        <f ca="1"/>
        <v>46208</v>
      </c>
      <c r="C7091" s="107">
        <f ca="1"/>
        <v>700</v>
      </c>
      <c r="D7091" t="str">
        <f ca="1"/>
        <v xml:space="preserve">Acct 10 - </v>
      </c>
    </row>
    <row r="7092" spans="1:4" x14ac:dyDescent="0.25">
      <c r="A7092" t="str">
        <f ca="1"/>
        <v>Cese Phone</v>
      </c>
      <c r="B7092" s="8">
        <f ca="1"/>
        <v>46208</v>
      </c>
      <c r="C7092" s="107">
        <f ca="1"/>
        <v>700</v>
      </c>
      <c r="D7092" t="str">
        <f ca="1"/>
        <v xml:space="preserve">Acct 10 - </v>
      </c>
    </row>
    <row r="7093" spans="1:4" x14ac:dyDescent="0.25">
      <c r="A7093" t="str">
        <f ca="1"/>
        <v>Phone</v>
      </c>
      <c r="B7093" s="8">
        <f ca="1"/>
        <v>46208</v>
      </c>
      <c r="C7093" s="107">
        <f ca="1"/>
        <v>700</v>
      </c>
      <c r="D7093" t="str">
        <f ca="1"/>
        <v xml:space="preserve">Acct 10 - </v>
      </c>
    </row>
    <row r="7094" spans="1:4" x14ac:dyDescent="0.25">
      <c r="A7094" t="str">
        <f ca="1"/>
        <v>Sony</v>
      </c>
      <c r="B7094" s="8">
        <f ca="1"/>
        <v>46211</v>
      </c>
      <c r="C7094" s="107">
        <f ca="1"/>
        <v>700</v>
      </c>
      <c r="D7094" t="str">
        <f ca="1"/>
        <v xml:space="preserve">Acct 10 - </v>
      </c>
    </row>
    <row r="7095" spans="1:4" x14ac:dyDescent="0.25">
      <c r="A7095" t="str">
        <f ca="1"/>
        <v>Phone Insurance</v>
      </c>
      <c r="B7095" s="8">
        <f ca="1"/>
        <v>46211</v>
      </c>
      <c r="C7095" s="107">
        <f ca="1"/>
        <v>700</v>
      </c>
      <c r="D7095" t="str">
        <f ca="1"/>
        <v xml:space="preserve">Acct 10 - </v>
      </c>
    </row>
    <row r="7096" spans="1:4" x14ac:dyDescent="0.25">
      <c r="A7096" t="str">
        <f ca="1"/>
        <v>Amazon</v>
      </c>
      <c r="B7096" s="8">
        <f ca="1"/>
        <v>46212</v>
      </c>
      <c r="C7096" s="107">
        <f ca="1"/>
        <v>700</v>
      </c>
      <c r="D7096" t="str">
        <f ca="1"/>
        <v xml:space="preserve">Acct 10 - </v>
      </c>
    </row>
    <row r="7097" spans="1:4" x14ac:dyDescent="0.25">
      <c r="A7097" t="str">
        <f ca="1"/>
        <v>Viso Go</v>
      </c>
      <c r="B7097" s="8">
        <f ca="1"/>
        <v>46214</v>
      </c>
      <c r="C7097" s="107">
        <f ca="1"/>
        <v>700</v>
      </c>
      <c r="D7097" t="str">
        <f ca="1"/>
        <v xml:space="preserve">Acct 10 - </v>
      </c>
    </row>
    <row r="7098" spans="1:4" x14ac:dyDescent="0.25">
      <c r="A7098" t="str">
        <f ca="1"/>
        <v>Motorcycle</v>
      </c>
      <c r="B7098" s="8">
        <f ca="1"/>
        <v>46219</v>
      </c>
      <c r="C7098" s="107">
        <f ca="1"/>
        <v>700</v>
      </c>
      <c r="D7098" t="str">
        <f ca="1"/>
        <v xml:space="preserve">Acct 10 - </v>
      </c>
    </row>
    <row r="7099" spans="1:4" x14ac:dyDescent="0.25">
      <c r="A7099" t="str">
        <f ca="1"/>
        <v>Paycheck</v>
      </c>
      <c r="B7099" s="8">
        <f ca="1"/>
        <v>46220</v>
      </c>
      <c r="C7099" s="107">
        <f ca="1"/>
        <v>700</v>
      </c>
      <c r="D7099" t="str">
        <f ca="1"/>
        <v xml:space="preserve">Acct 10 - </v>
      </c>
    </row>
    <row r="7100" spans="1:4" x14ac:dyDescent="0.25">
      <c r="A7100" t="str">
        <f ca="1"/>
        <v>Ameritas</v>
      </c>
      <c r="B7100" s="8">
        <f ca="1"/>
        <v>46220</v>
      </c>
      <c r="C7100" s="107">
        <f ca="1"/>
        <v>700</v>
      </c>
      <c r="D7100" t="str">
        <f ca="1"/>
        <v xml:space="preserve">Acct 10 - </v>
      </c>
    </row>
    <row r="7101" spans="1:4" x14ac:dyDescent="0.25">
      <c r="A7101" t="str">
        <f ca="1"/>
        <v>Groceries</v>
      </c>
      <c r="B7101" s="8">
        <f ca="1"/>
        <v>46221</v>
      </c>
      <c r="C7101" s="107">
        <f ca="1"/>
        <v>700</v>
      </c>
      <c r="D7101" t="str">
        <f ca="1"/>
        <v xml:space="preserve">Acct 10 - </v>
      </c>
    </row>
    <row r="7102" spans="1:4" x14ac:dyDescent="0.25">
      <c r="A7102" t="str">
        <f ca="1"/>
        <v>Food &amp; Drinks</v>
      </c>
      <c r="B7102" s="8">
        <f ca="1"/>
        <v>46221</v>
      </c>
      <c r="C7102" s="107">
        <f ca="1"/>
        <v>700</v>
      </c>
      <c r="D7102" t="str">
        <f ca="1"/>
        <v xml:space="preserve">Acct 10 - </v>
      </c>
    </row>
    <row r="7103" spans="1:4" x14ac:dyDescent="0.25">
      <c r="A7103" t="str">
        <f ca="1"/>
        <v>Netflix</v>
      </c>
      <c r="B7103" s="8">
        <f ca="1"/>
        <v>46223</v>
      </c>
      <c r="C7103" s="107">
        <f ca="1"/>
        <v>700</v>
      </c>
      <c r="D7103" t="str">
        <f ca="1"/>
        <v xml:space="preserve">Acct 10 - </v>
      </c>
    </row>
    <row r="7104" spans="1:4" x14ac:dyDescent="0.25">
      <c r="A7104" t="str">
        <f ca="1"/>
        <v>Renters</v>
      </c>
      <c r="B7104" s="8">
        <f ca="1"/>
        <v>46224</v>
      </c>
      <c r="C7104" s="107">
        <f ca="1"/>
        <v>700</v>
      </c>
      <c r="D7104" t="str">
        <f ca="1"/>
        <v xml:space="preserve">Acct 10 - </v>
      </c>
    </row>
    <row r="7105" spans="1:4" x14ac:dyDescent="0.25">
      <c r="A7105" t="str">
        <f ca="1"/>
        <v>Cese Transfer</v>
      </c>
      <c r="B7105" s="8">
        <f ca="1"/>
        <v>46228</v>
      </c>
      <c r="C7105" s="107">
        <f ca="1"/>
        <v>700</v>
      </c>
      <c r="D7105" t="str">
        <f ca="1"/>
        <v xml:space="preserve">Acct 10 - </v>
      </c>
    </row>
    <row r="7106" spans="1:4" x14ac:dyDescent="0.25">
      <c r="A7106" t="str">
        <f ca="1"/>
        <v>Internet</v>
      </c>
      <c r="B7106" s="8">
        <f ca="1"/>
        <v>46229</v>
      </c>
      <c r="C7106" s="107">
        <f ca="1"/>
        <v>700</v>
      </c>
      <c r="D7106" t="str">
        <f ca="1"/>
        <v xml:space="preserve">Acct 10 - </v>
      </c>
    </row>
    <row r="7107" spans="1:4" x14ac:dyDescent="0.25">
      <c r="A7107" t="str">
        <f ca="1"/>
        <v>Windsurf</v>
      </c>
      <c r="B7107" s="8">
        <f ca="1"/>
        <v>46229</v>
      </c>
      <c r="C7107" s="107">
        <f ca="1"/>
        <v>700</v>
      </c>
      <c r="D7107" t="str">
        <f ca="1"/>
        <v xml:space="preserve">Acct 10 - </v>
      </c>
    </row>
    <row r="7108" spans="1:4" x14ac:dyDescent="0.25">
      <c r="A7108" t="str">
        <f ca="1"/>
        <v>Tidal</v>
      </c>
      <c r="B7108" s="8">
        <f ca="1"/>
        <v>46230</v>
      </c>
      <c r="C7108" s="107">
        <f ca="1"/>
        <v>700</v>
      </c>
      <c r="D7108" t="str">
        <f ca="1"/>
        <v xml:space="preserve">Acct 10 - </v>
      </c>
    </row>
    <row r="7109" spans="1:4" x14ac:dyDescent="0.25">
      <c r="A7109" t="str">
        <f ca="1"/>
        <v>Costco Citi</v>
      </c>
      <c r="B7109" s="8">
        <f ca="1"/>
        <v>46231</v>
      </c>
      <c r="C7109" s="107">
        <f ca="1"/>
        <v>840</v>
      </c>
      <c r="D7109" t="str">
        <f ca="1"/>
        <v xml:space="preserve">Acct 10 - </v>
      </c>
    </row>
    <row r="7110" spans="1:4" x14ac:dyDescent="0.25">
      <c r="A7110" t="str">
        <f ca="1"/>
        <v>Kulo Transfer</v>
      </c>
      <c r="B7110" s="8">
        <f ca="1"/>
        <v>46231</v>
      </c>
      <c r="C7110" s="107">
        <f ca="1"/>
        <v>840</v>
      </c>
      <c r="D7110" t="str">
        <f ca="1"/>
        <v xml:space="preserve">Acct 10 - </v>
      </c>
    </row>
    <row r="7111" spans="1:4" x14ac:dyDescent="0.25">
      <c r="A7111" t="str">
        <f ca="1"/>
        <v>Kulo SDGE</v>
      </c>
      <c r="B7111" s="8">
        <f ca="1"/>
        <v>46231</v>
      </c>
      <c r="C7111" s="107">
        <f ca="1"/>
        <v>840</v>
      </c>
      <c r="D7111" t="str">
        <f ca="1"/>
        <v xml:space="preserve">Acct 10 - </v>
      </c>
    </row>
    <row r="7112" spans="1:4" x14ac:dyDescent="0.25">
      <c r="A7112" t="str">
        <f ca="1"/>
        <v>SDGE</v>
      </c>
      <c r="B7112" s="8">
        <f ca="1"/>
        <v>46231</v>
      </c>
      <c r="C7112" s="107">
        <f ca="1"/>
        <v>840</v>
      </c>
      <c r="D7112" t="str">
        <f ca="1"/>
        <v xml:space="preserve">Acct 10 - </v>
      </c>
    </row>
    <row r="7113" spans="1:4" x14ac:dyDescent="0.25">
      <c r="A7113" t="str">
        <f ca="1"/>
        <v>Prime Ad-Free</v>
      </c>
      <c r="B7113" s="8">
        <f ca="1"/>
        <v>46231</v>
      </c>
      <c r="C7113" s="107">
        <f ca="1"/>
        <v>840</v>
      </c>
      <c r="D7113" t="str">
        <f ca="1"/>
        <v xml:space="preserve">Acct 10 - </v>
      </c>
    </row>
    <row r="7114" spans="1:4" x14ac:dyDescent="0.25">
      <c r="A7114" t="str">
        <f ca="1"/>
        <v>Paycheck</v>
      </c>
      <c r="B7114" s="8">
        <f ca="1"/>
        <v>46234</v>
      </c>
      <c r="C7114" s="107">
        <f ca="1"/>
        <v>840</v>
      </c>
      <c r="D7114" t="str">
        <f ca="1"/>
        <v xml:space="preserve">Acct 10 - </v>
      </c>
    </row>
    <row r="7115" spans="1:4" x14ac:dyDescent="0.25">
      <c r="A7115" t="str">
        <f ca="1"/>
        <v>Ameritas</v>
      </c>
      <c r="B7115" s="8">
        <f ca="1"/>
        <v>46234</v>
      </c>
      <c r="C7115" s="107">
        <f ca="1"/>
        <v>840</v>
      </c>
      <c r="D7115" t="str">
        <f ca="1"/>
        <v xml:space="preserve">Acct 10 - </v>
      </c>
    </row>
    <row r="7116" spans="1:4" x14ac:dyDescent="0.25">
      <c r="A7116" t="str">
        <f ca="1"/>
        <v>Disability</v>
      </c>
      <c r="B7116" s="8">
        <f ca="1"/>
        <v>46235</v>
      </c>
      <c r="C7116" s="107">
        <f ca="1"/>
        <v>840</v>
      </c>
      <c r="D7116" t="str">
        <f ca="1"/>
        <v xml:space="preserve">Acct 10 - </v>
      </c>
    </row>
    <row r="7117" spans="1:4" x14ac:dyDescent="0.25">
      <c r="A7117" t="str">
        <f ca="1"/>
        <v>Kulo Rent</v>
      </c>
      <c r="B7117" s="8">
        <f ca="1"/>
        <v>46235</v>
      </c>
      <c r="C7117" s="107">
        <f ca="1"/>
        <v>840</v>
      </c>
      <c r="D7117" t="str">
        <f ca="1"/>
        <v xml:space="preserve">Acct 10 - </v>
      </c>
    </row>
    <row r="7118" spans="1:4" x14ac:dyDescent="0.25">
      <c r="A7118" t="str">
        <f ca="1"/>
        <v>Rent</v>
      </c>
      <c r="B7118" s="8">
        <f ca="1"/>
        <v>46235</v>
      </c>
      <c r="C7118" s="107">
        <f ca="1"/>
        <v>840</v>
      </c>
      <c r="D7118" t="str">
        <f ca="1"/>
        <v xml:space="preserve">Acct 10 - </v>
      </c>
    </row>
    <row r="7119" spans="1:4" x14ac:dyDescent="0.25">
      <c r="A7119" t="str">
        <f ca="1"/>
        <v>Groceries</v>
      </c>
      <c r="B7119" s="8">
        <f ca="1"/>
        <v>46235</v>
      </c>
      <c r="C7119" s="107">
        <f ca="1"/>
        <v>840</v>
      </c>
      <c r="D7119" t="str">
        <f ca="1"/>
        <v xml:space="preserve">Acct 10 - </v>
      </c>
    </row>
    <row r="7120" spans="1:4" x14ac:dyDescent="0.25">
      <c r="A7120" t="str">
        <f ca="1"/>
        <v>Food &amp; Drinks</v>
      </c>
      <c r="B7120" s="8">
        <f ca="1"/>
        <v>46235</v>
      </c>
      <c r="C7120" s="107">
        <f ca="1"/>
        <v>840</v>
      </c>
      <c r="D7120" t="str">
        <f ca="1"/>
        <v xml:space="preserve">Acct 10 - </v>
      </c>
    </row>
    <row r="7121" spans="1:4" x14ac:dyDescent="0.25">
      <c r="A7121" t="str">
        <f ca="1"/>
        <v>Visa Platinum</v>
      </c>
      <c r="B7121" s="8">
        <f ca="1"/>
        <v>46237</v>
      </c>
      <c r="C7121" s="107">
        <f ca="1"/>
        <v>840</v>
      </c>
      <c r="D7121" t="str">
        <f ca="1"/>
        <v xml:space="preserve">Acct 10 - </v>
      </c>
    </row>
    <row r="7122" spans="1:4" x14ac:dyDescent="0.25">
      <c r="A7122" t="str">
        <f ca="1"/>
        <v>Kulo Internet</v>
      </c>
      <c r="B7122" s="8">
        <f ca="1"/>
        <v>46239</v>
      </c>
      <c r="C7122" s="107">
        <f ca="1"/>
        <v>840</v>
      </c>
      <c r="D7122" t="str">
        <f ca="1"/>
        <v xml:space="preserve">Acct 10 - </v>
      </c>
    </row>
    <row r="7123" spans="1:4" x14ac:dyDescent="0.25">
      <c r="A7123" t="str">
        <f ca="1"/>
        <v>Cese Phone</v>
      </c>
      <c r="B7123" s="8">
        <f ca="1"/>
        <v>46239</v>
      </c>
      <c r="C7123" s="107">
        <f ca="1"/>
        <v>840</v>
      </c>
      <c r="D7123" t="str">
        <f ca="1"/>
        <v xml:space="preserve">Acct 10 - </v>
      </c>
    </row>
    <row r="7124" spans="1:4" x14ac:dyDescent="0.25">
      <c r="A7124" t="str">
        <f ca="1"/>
        <v>Phone</v>
      </c>
      <c r="B7124" s="8">
        <f ca="1"/>
        <v>46239</v>
      </c>
      <c r="C7124" s="107">
        <f ca="1"/>
        <v>840</v>
      </c>
      <c r="D7124" t="str">
        <f ca="1"/>
        <v xml:space="preserve">Acct 10 - </v>
      </c>
    </row>
    <row r="7125" spans="1:4" x14ac:dyDescent="0.25">
      <c r="A7125" t="str">
        <f ca="1"/>
        <v>Sony</v>
      </c>
      <c r="B7125" s="8">
        <f ca="1"/>
        <v>46242</v>
      </c>
      <c r="C7125" s="107">
        <f ca="1"/>
        <v>840</v>
      </c>
      <c r="D7125" t="str">
        <f ca="1"/>
        <v xml:space="preserve">Acct 10 - </v>
      </c>
    </row>
    <row r="7126" spans="1:4" x14ac:dyDescent="0.25">
      <c r="A7126" t="str">
        <f ca="1"/>
        <v>Phone Insurance</v>
      </c>
      <c r="B7126" s="8">
        <f ca="1"/>
        <v>46242</v>
      </c>
      <c r="C7126" s="107">
        <f ca="1"/>
        <v>840</v>
      </c>
      <c r="D7126" t="str">
        <f ca="1"/>
        <v xml:space="preserve">Acct 10 - </v>
      </c>
    </row>
    <row r="7127" spans="1:4" x14ac:dyDescent="0.25">
      <c r="A7127" t="str">
        <f ca="1"/>
        <v>Amazon</v>
      </c>
      <c r="B7127" s="8">
        <f ca="1"/>
        <v>46243</v>
      </c>
      <c r="C7127" s="107">
        <f ca="1"/>
        <v>840</v>
      </c>
      <c r="D7127" t="str">
        <f ca="1"/>
        <v xml:space="preserve">Acct 10 - </v>
      </c>
    </row>
    <row r="7128" spans="1:4" x14ac:dyDescent="0.25">
      <c r="A7128" t="str">
        <f ca="1"/>
        <v>Viso Go</v>
      </c>
      <c r="B7128" s="8">
        <f ca="1"/>
        <v>46245</v>
      </c>
      <c r="C7128" s="107">
        <f ca="1"/>
        <v>840</v>
      </c>
      <c r="D7128" t="str">
        <f ca="1"/>
        <v xml:space="preserve">Acct 10 - </v>
      </c>
    </row>
    <row r="7129" spans="1:4" x14ac:dyDescent="0.25">
      <c r="A7129" t="str">
        <f ca="1"/>
        <v>Paycheck</v>
      </c>
      <c r="B7129" s="8">
        <f ca="1"/>
        <v>46248</v>
      </c>
      <c r="C7129" s="107">
        <f ca="1"/>
        <v>840</v>
      </c>
      <c r="D7129" t="str">
        <f ca="1"/>
        <v xml:space="preserve">Acct 10 - </v>
      </c>
    </row>
    <row r="7130" spans="1:4" x14ac:dyDescent="0.25">
      <c r="A7130" t="str">
        <f ca="1"/>
        <v>Ameritas</v>
      </c>
      <c r="B7130" s="8">
        <f ca="1"/>
        <v>46248</v>
      </c>
      <c r="C7130" s="107">
        <f ca="1"/>
        <v>840</v>
      </c>
      <c r="D7130" t="str">
        <f ca="1"/>
        <v xml:space="preserve">Acct 10 - </v>
      </c>
    </row>
    <row r="7131" spans="1:4" x14ac:dyDescent="0.25">
      <c r="A7131" t="str">
        <f ca="1"/>
        <v>Groceries</v>
      </c>
      <c r="B7131" s="8">
        <f ca="1"/>
        <v>46249</v>
      </c>
      <c r="C7131" s="107">
        <f ca="1"/>
        <v>840</v>
      </c>
      <c r="D7131" t="str">
        <f ca="1"/>
        <v xml:space="preserve">Acct 10 - </v>
      </c>
    </row>
    <row r="7132" spans="1:4" x14ac:dyDescent="0.25">
      <c r="A7132" t="str">
        <f ca="1"/>
        <v>Food &amp; Drinks</v>
      </c>
      <c r="B7132" s="8">
        <f ca="1"/>
        <v>46249</v>
      </c>
      <c r="C7132" s="107">
        <f ca="1"/>
        <v>840</v>
      </c>
      <c r="D7132" t="str">
        <f ca="1"/>
        <v xml:space="preserve">Acct 10 - </v>
      </c>
    </row>
    <row r="7133" spans="1:4" x14ac:dyDescent="0.25">
      <c r="A7133" t="str">
        <f ca="1"/>
        <v>Motorcycle</v>
      </c>
      <c r="B7133" s="8">
        <f ca="1"/>
        <v>46250</v>
      </c>
      <c r="C7133" s="107">
        <f ca="1"/>
        <v>840</v>
      </c>
      <c r="D7133" t="str">
        <f ca="1"/>
        <v xml:space="preserve">Acct 10 - </v>
      </c>
    </row>
    <row r="7134" spans="1:4" x14ac:dyDescent="0.25">
      <c r="A7134" t="str">
        <f ca="1"/>
        <v>Netflix</v>
      </c>
      <c r="B7134" s="8">
        <f ca="1"/>
        <v>46254</v>
      </c>
      <c r="C7134" s="107">
        <f ca="1"/>
        <v>840</v>
      </c>
      <c r="D7134" t="str">
        <f ca="1"/>
        <v xml:space="preserve">Acct 10 - </v>
      </c>
    </row>
    <row r="7135" spans="1:4" x14ac:dyDescent="0.25">
      <c r="A7135" t="str">
        <f ca="1"/>
        <v>Renters</v>
      </c>
      <c r="B7135" s="8">
        <f ca="1"/>
        <v>46255</v>
      </c>
      <c r="C7135" s="107">
        <f ca="1"/>
        <v>840</v>
      </c>
      <c r="D7135" t="str">
        <f ca="1"/>
        <v xml:space="preserve">Acct 10 - </v>
      </c>
    </row>
    <row r="7136" spans="1:4" x14ac:dyDescent="0.25">
      <c r="A7136" t="str">
        <f ca="1"/>
        <v>Cese Transfer</v>
      </c>
      <c r="B7136" s="8">
        <f ca="1"/>
        <v>46259</v>
      </c>
      <c r="C7136" s="107">
        <f ca="1"/>
        <v>840</v>
      </c>
      <c r="D7136" t="str">
        <f ca="1"/>
        <v xml:space="preserve">Acct 10 - </v>
      </c>
    </row>
    <row r="7137" spans="1:4" x14ac:dyDescent="0.25">
      <c r="A7137" t="str">
        <f ca="1"/>
        <v>Internet</v>
      </c>
      <c r="B7137" s="8">
        <f ca="1"/>
        <v>46260</v>
      </c>
      <c r="C7137" s="107">
        <f ca="1"/>
        <v>840</v>
      </c>
      <c r="D7137" t="str">
        <f ca="1"/>
        <v xml:space="preserve">Acct 10 - </v>
      </c>
    </row>
    <row r="7138" spans="1:4" x14ac:dyDescent="0.25">
      <c r="A7138" t="str">
        <f ca="1"/>
        <v>Windsurf</v>
      </c>
      <c r="B7138" s="8">
        <f ca="1"/>
        <v>46260</v>
      </c>
      <c r="C7138" s="107">
        <f ca="1"/>
        <v>840</v>
      </c>
      <c r="D7138" t="str">
        <f ca="1"/>
        <v xml:space="preserve">Acct 10 - </v>
      </c>
    </row>
    <row r="7139" spans="1:4" x14ac:dyDescent="0.25">
      <c r="A7139" t="str">
        <f ca="1"/>
        <v>Tidal</v>
      </c>
      <c r="B7139" s="8">
        <f ca="1"/>
        <v>46261</v>
      </c>
      <c r="C7139" s="107">
        <f ca="1"/>
        <v>840</v>
      </c>
      <c r="D7139" t="str">
        <f ca="1"/>
        <v xml:space="preserve">Acct 10 - </v>
      </c>
    </row>
    <row r="7140" spans="1:4" x14ac:dyDescent="0.25">
      <c r="A7140" t="str">
        <f ca="1"/>
        <v>Paycheck</v>
      </c>
      <c r="B7140" s="8">
        <f ca="1"/>
        <v>46262</v>
      </c>
      <c r="C7140" s="107">
        <f ca="1"/>
        <v>840</v>
      </c>
      <c r="D7140" t="str">
        <f ca="1"/>
        <v xml:space="preserve">Acct 10 - </v>
      </c>
    </row>
    <row r="7141" spans="1:4" x14ac:dyDescent="0.25">
      <c r="A7141" t="str">
        <f ca="1"/>
        <v>Ameritas</v>
      </c>
      <c r="B7141" s="8">
        <f ca="1"/>
        <v>46262</v>
      </c>
      <c r="C7141" s="107">
        <f ca="1"/>
        <v>840</v>
      </c>
      <c r="D7141" t="str">
        <f ca="1"/>
        <v xml:space="preserve">Acct 10 - </v>
      </c>
    </row>
    <row r="7142" spans="1:4" x14ac:dyDescent="0.25">
      <c r="A7142" t="str">
        <f ca="1"/>
        <v>Costco Citi</v>
      </c>
      <c r="B7142" s="8">
        <f ca="1"/>
        <v>46262</v>
      </c>
      <c r="C7142" s="107">
        <f ca="1"/>
        <v>980</v>
      </c>
      <c r="D7142" t="str">
        <f ca="1"/>
        <v xml:space="preserve">Acct 10 - </v>
      </c>
    </row>
    <row r="7143" spans="1:4" x14ac:dyDescent="0.25">
      <c r="A7143" t="str">
        <f ca="1"/>
        <v>Kulo Transfer</v>
      </c>
      <c r="B7143" s="8">
        <f ca="1"/>
        <v>46262</v>
      </c>
      <c r="C7143" s="107">
        <f ca="1"/>
        <v>980</v>
      </c>
      <c r="D7143" t="str">
        <f ca="1"/>
        <v xml:space="preserve">Acct 10 - </v>
      </c>
    </row>
    <row r="7144" spans="1:4" x14ac:dyDescent="0.25">
      <c r="A7144" t="str">
        <f ca="1"/>
        <v>Kulo SDGE</v>
      </c>
      <c r="B7144" s="8">
        <f ca="1"/>
        <v>46262</v>
      </c>
      <c r="C7144" s="107">
        <f ca="1"/>
        <v>980</v>
      </c>
      <c r="D7144" t="str">
        <f ca="1"/>
        <v xml:space="preserve">Acct 10 - </v>
      </c>
    </row>
    <row r="7145" spans="1:4" x14ac:dyDescent="0.25">
      <c r="A7145" t="str">
        <f ca="1"/>
        <v>SDGE</v>
      </c>
      <c r="B7145" s="8">
        <f ca="1"/>
        <v>46262</v>
      </c>
      <c r="C7145" s="107">
        <f ca="1"/>
        <v>980</v>
      </c>
      <c r="D7145" t="str">
        <f ca="1"/>
        <v xml:space="preserve">Acct 10 - </v>
      </c>
    </row>
    <row r="7146" spans="1:4" x14ac:dyDescent="0.25">
      <c r="A7146" t="str">
        <f ca="1"/>
        <v>Prime Ad-Free</v>
      </c>
      <c r="B7146" s="8">
        <f ca="1"/>
        <v>46262</v>
      </c>
      <c r="C7146" s="107">
        <f ca="1"/>
        <v>980</v>
      </c>
      <c r="D7146" t="str">
        <f ca="1"/>
        <v xml:space="preserve">Acct 10 - </v>
      </c>
    </row>
    <row r="7147" spans="1:4" x14ac:dyDescent="0.25">
      <c r="A7147" t="str">
        <f ca="1"/>
        <v>Groceries</v>
      </c>
      <c r="B7147" s="8">
        <f ca="1"/>
        <v>46263</v>
      </c>
      <c r="C7147" s="107">
        <f ca="1"/>
        <v>980</v>
      </c>
      <c r="D7147" t="str">
        <f ca="1"/>
        <v xml:space="preserve">Acct 10 - </v>
      </c>
    </row>
    <row r="7148" spans="1:4" x14ac:dyDescent="0.25">
      <c r="A7148" t="str">
        <f ca="1"/>
        <v>Food &amp; Drinks</v>
      </c>
      <c r="B7148" s="8">
        <f ca="1"/>
        <v>46263</v>
      </c>
      <c r="C7148" s="107">
        <f ca="1"/>
        <v>980</v>
      </c>
      <c r="D7148" t="str">
        <f ca="1"/>
        <v xml:space="preserve">Acct 10 - </v>
      </c>
    </row>
    <row r="7149" spans="1:4" x14ac:dyDescent="0.25">
      <c r="A7149" t="str">
        <f ca="1"/>
        <v>Disability</v>
      </c>
      <c r="B7149" s="8">
        <f ca="1"/>
        <v>46266</v>
      </c>
      <c r="C7149" s="107">
        <f ca="1"/>
        <v>980</v>
      </c>
      <c r="D7149" t="str">
        <f ca="1"/>
        <v xml:space="preserve">Acct 10 - </v>
      </c>
    </row>
    <row r="7150" spans="1:4" x14ac:dyDescent="0.25">
      <c r="A7150" t="str">
        <f ca="1"/>
        <v>Kulo Rent</v>
      </c>
      <c r="B7150" s="8">
        <f ca="1"/>
        <v>46266</v>
      </c>
      <c r="C7150" s="107">
        <f ca="1"/>
        <v>980</v>
      </c>
      <c r="D7150" t="str">
        <f ca="1"/>
        <v xml:space="preserve">Acct 10 - </v>
      </c>
    </row>
    <row r="7151" spans="1:4" x14ac:dyDescent="0.25">
      <c r="A7151" t="str">
        <f ca="1"/>
        <v>Rent</v>
      </c>
      <c r="B7151" s="8">
        <f ca="1"/>
        <v>46266</v>
      </c>
      <c r="C7151" s="107">
        <f ca="1"/>
        <v>980</v>
      </c>
      <c r="D7151" t="str">
        <f ca="1"/>
        <v xml:space="preserve">Acct 10 - </v>
      </c>
    </row>
    <row r="7152" spans="1:4" x14ac:dyDescent="0.25">
      <c r="A7152" t="str">
        <f ca="1"/>
        <v>Visa Platinum</v>
      </c>
      <c r="B7152" s="8">
        <f ca="1"/>
        <v>46268</v>
      </c>
      <c r="C7152" s="107">
        <f ca="1"/>
        <v>980</v>
      </c>
      <c r="D7152" t="str">
        <f ca="1"/>
        <v xml:space="preserve">Acct 10 - </v>
      </c>
    </row>
    <row r="7153" spans="1:4" x14ac:dyDescent="0.25">
      <c r="A7153" t="str">
        <f ca="1"/>
        <v>Kulo Internet</v>
      </c>
      <c r="B7153" s="8">
        <f ca="1"/>
        <v>46270</v>
      </c>
      <c r="C7153" s="107">
        <f ca="1"/>
        <v>980</v>
      </c>
      <c r="D7153" t="str">
        <f ca="1"/>
        <v xml:space="preserve">Acct 10 - </v>
      </c>
    </row>
    <row r="7154" spans="1:4" x14ac:dyDescent="0.25">
      <c r="A7154" t="str">
        <f ca="1"/>
        <v>Cese Phone</v>
      </c>
      <c r="B7154" s="8">
        <f ca="1"/>
        <v>46270</v>
      </c>
      <c r="C7154" s="107">
        <f ca="1"/>
        <v>980</v>
      </c>
      <c r="D7154" t="str">
        <f ca="1"/>
        <v xml:space="preserve">Acct 10 - </v>
      </c>
    </row>
    <row r="7155" spans="1:4" x14ac:dyDescent="0.25">
      <c r="A7155" t="str">
        <f ca="1"/>
        <v>Phone</v>
      </c>
      <c r="B7155" s="8">
        <f ca="1"/>
        <v>46270</v>
      </c>
      <c r="C7155" s="107">
        <f ca="1"/>
        <v>980</v>
      </c>
      <c r="D7155" t="str">
        <f ca="1"/>
        <v xml:space="preserve">Acct 10 - </v>
      </c>
    </row>
    <row r="7156" spans="1:4" x14ac:dyDescent="0.25">
      <c r="A7156" t="str">
        <f ca="1"/>
        <v>Sony</v>
      </c>
      <c r="B7156" s="8">
        <f ca="1"/>
        <v>46273</v>
      </c>
      <c r="C7156" s="107">
        <f ca="1"/>
        <v>980</v>
      </c>
      <c r="D7156" t="str">
        <f ca="1"/>
        <v xml:space="preserve">Acct 10 - </v>
      </c>
    </row>
    <row r="7157" spans="1:4" x14ac:dyDescent="0.25">
      <c r="A7157" t="str">
        <f ca="1"/>
        <v>Phone Insurance</v>
      </c>
      <c r="B7157" s="8">
        <f ca="1"/>
        <v>46273</v>
      </c>
      <c r="C7157" s="107">
        <f ca="1"/>
        <v>980</v>
      </c>
      <c r="D7157" t="str">
        <f ca="1"/>
        <v xml:space="preserve">Acct 10 - </v>
      </c>
    </row>
    <row r="7158" spans="1:4" x14ac:dyDescent="0.25">
      <c r="A7158" t="str">
        <f ca="1"/>
        <v>Amazon</v>
      </c>
      <c r="B7158" s="8">
        <f ca="1"/>
        <v>46274</v>
      </c>
      <c r="C7158" s="107">
        <f ca="1"/>
        <v>980</v>
      </c>
      <c r="D7158" t="str">
        <f ca="1"/>
        <v xml:space="preserve">Acct 10 - </v>
      </c>
    </row>
    <row r="7159" spans="1:4" x14ac:dyDescent="0.25">
      <c r="A7159" t="str">
        <f ca="1"/>
        <v>Paycheck</v>
      </c>
      <c r="B7159" s="8">
        <f ca="1"/>
        <v>46276</v>
      </c>
      <c r="C7159" s="107">
        <f ca="1"/>
        <v>980</v>
      </c>
      <c r="D7159" t="str">
        <f ca="1"/>
        <v xml:space="preserve">Acct 10 - </v>
      </c>
    </row>
    <row r="7160" spans="1:4" x14ac:dyDescent="0.25">
      <c r="A7160" t="str">
        <f ca="1"/>
        <v>Ameritas</v>
      </c>
      <c r="B7160" s="8">
        <f ca="1"/>
        <v>46276</v>
      </c>
      <c r="C7160" s="107">
        <f ca="1"/>
        <v>980</v>
      </c>
      <c r="D7160" t="str">
        <f ca="1"/>
        <v xml:space="preserve">Acct 10 - </v>
      </c>
    </row>
    <row r="7161" spans="1:4" x14ac:dyDescent="0.25">
      <c r="A7161" t="str">
        <f ca="1"/>
        <v>Viso Go</v>
      </c>
      <c r="B7161" s="8">
        <f ca="1"/>
        <v>46276</v>
      </c>
      <c r="C7161" s="107">
        <f ca="1"/>
        <v>980</v>
      </c>
      <c r="D7161" t="str">
        <f ca="1"/>
        <v xml:space="preserve">Acct 10 - </v>
      </c>
    </row>
    <row r="7162" spans="1:4" x14ac:dyDescent="0.25">
      <c r="A7162" t="str">
        <f ca="1"/>
        <v>Groceries</v>
      </c>
      <c r="B7162" s="8">
        <f ca="1"/>
        <v>46277</v>
      </c>
      <c r="C7162" s="107">
        <f ca="1"/>
        <v>980</v>
      </c>
      <c r="D7162" t="str">
        <f ca="1"/>
        <v xml:space="preserve">Acct 10 - </v>
      </c>
    </row>
    <row r="7163" spans="1:4" x14ac:dyDescent="0.25">
      <c r="A7163" t="str">
        <f ca="1"/>
        <v>Food &amp; Drinks</v>
      </c>
      <c r="B7163" s="8">
        <f ca="1"/>
        <v>46277</v>
      </c>
      <c r="C7163" s="107">
        <f ca="1"/>
        <v>980</v>
      </c>
      <c r="D7163" t="str">
        <f ca="1"/>
        <v xml:space="preserve">Acct 10 - </v>
      </c>
    </row>
    <row r="7164" spans="1:4" x14ac:dyDescent="0.25">
      <c r="A7164" t="str">
        <f ca="1"/>
        <v>Motorcycle</v>
      </c>
      <c r="B7164" s="8">
        <f ca="1"/>
        <v>46281</v>
      </c>
      <c r="C7164" s="107">
        <f ca="1"/>
        <v>980</v>
      </c>
      <c r="D7164" t="str">
        <f ca="1"/>
        <v xml:space="preserve">Acct 10 - </v>
      </c>
    </row>
    <row r="7165" spans="1:4" x14ac:dyDescent="0.25">
      <c r="A7165" t="str">
        <f ca="1"/>
        <v>Netflix</v>
      </c>
      <c r="B7165" s="8">
        <f ca="1"/>
        <v>46285</v>
      </c>
      <c r="C7165" s="107">
        <f ca="1"/>
        <v>980</v>
      </c>
      <c r="D7165" t="str">
        <f ca="1"/>
        <v xml:space="preserve">Acct 10 - </v>
      </c>
    </row>
    <row r="7166" spans="1:4" x14ac:dyDescent="0.25">
      <c r="A7166" t="str">
        <f ca="1"/>
        <v>Renters</v>
      </c>
      <c r="B7166" s="8">
        <f ca="1"/>
        <v>46286</v>
      </c>
      <c r="C7166" s="107">
        <f ca="1"/>
        <v>980</v>
      </c>
      <c r="D7166" t="str">
        <f ca="1"/>
        <v xml:space="preserve">Acct 10 - </v>
      </c>
    </row>
    <row r="7167" spans="1:4" x14ac:dyDescent="0.25">
      <c r="A7167" t="str">
        <f ca="1"/>
        <v>Paycheck</v>
      </c>
      <c r="B7167" s="8">
        <f ca="1"/>
        <v>46290</v>
      </c>
      <c r="C7167" s="107">
        <f ca="1"/>
        <v>980</v>
      </c>
      <c r="D7167" t="str">
        <f ca="1"/>
        <v xml:space="preserve">Acct 10 - </v>
      </c>
    </row>
    <row r="7168" spans="1:4" x14ac:dyDescent="0.25">
      <c r="A7168" t="str">
        <f ca="1"/>
        <v>Ameritas</v>
      </c>
      <c r="B7168" s="8">
        <f ca="1"/>
        <v>46290</v>
      </c>
      <c r="C7168" s="107">
        <f ca="1"/>
        <v>980</v>
      </c>
      <c r="D7168" t="str">
        <f ca="1"/>
        <v xml:space="preserve">Acct 10 - </v>
      </c>
    </row>
    <row r="7169" spans="1:4" x14ac:dyDescent="0.25">
      <c r="A7169" t="str">
        <f ca="1"/>
        <v>Cese Transfer</v>
      </c>
      <c r="B7169" s="8">
        <f ca="1"/>
        <v>46290</v>
      </c>
      <c r="C7169" s="107">
        <f ca="1"/>
        <v>980</v>
      </c>
      <c r="D7169" t="str">
        <f ca="1"/>
        <v xml:space="preserve">Acct 10 - </v>
      </c>
    </row>
    <row r="7170" spans="1:4" x14ac:dyDescent="0.25">
      <c r="A7170" t="str">
        <f ca="1"/>
        <v>Groceries</v>
      </c>
      <c r="B7170" s="8">
        <f ca="1"/>
        <v>46291</v>
      </c>
      <c r="C7170" s="107">
        <f ca="1"/>
        <v>980</v>
      </c>
      <c r="D7170" t="str">
        <f ca="1"/>
        <v xml:space="preserve">Acct 10 - </v>
      </c>
    </row>
    <row r="7171" spans="1:4" x14ac:dyDescent="0.25">
      <c r="A7171" t="str">
        <f ca="1"/>
        <v>Food &amp; Drinks</v>
      </c>
      <c r="B7171" s="8">
        <f ca="1"/>
        <v>46291</v>
      </c>
      <c r="C7171" s="107">
        <f ca="1"/>
        <v>980</v>
      </c>
      <c r="D7171" t="str">
        <f ca="1"/>
        <v xml:space="preserve">Acct 10 - </v>
      </c>
    </row>
    <row r="7172" spans="1:4" x14ac:dyDescent="0.25">
      <c r="A7172" t="str">
        <f ca="1"/>
        <v>Internet</v>
      </c>
      <c r="B7172" s="8">
        <f ca="1"/>
        <v>46291</v>
      </c>
      <c r="C7172" s="107">
        <f ca="1"/>
        <v>980</v>
      </c>
      <c r="D7172" t="str">
        <f ca="1"/>
        <v xml:space="preserve">Acct 10 - </v>
      </c>
    </row>
    <row r="7173" spans="1:4" x14ac:dyDescent="0.25">
      <c r="A7173" t="str">
        <f ca="1"/>
        <v>Windsurf</v>
      </c>
      <c r="B7173" s="8">
        <f ca="1"/>
        <v>46291</v>
      </c>
      <c r="C7173" s="107">
        <f ca="1"/>
        <v>980</v>
      </c>
      <c r="D7173" t="str">
        <f ca="1"/>
        <v xml:space="preserve">Acct 10 - </v>
      </c>
    </row>
    <row r="7174" spans="1:4" x14ac:dyDescent="0.25">
      <c r="A7174" t="str">
        <f ca="1"/>
        <v>Tidal</v>
      </c>
      <c r="B7174" s="8">
        <f ca="1"/>
        <v>46292</v>
      </c>
      <c r="C7174" s="107">
        <f ca="1"/>
        <v>980</v>
      </c>
      <c r="D7174" t="str">
        <f ca="1"/>
        <v xml:space="preserve">Acct 10 - </v>
      </c>
    </row>
    <row r="7175" spans="1:4" x14ac:dyDescent="0.25">
      <c r="A7175" t="str">
        <f ca="1"/>
        <v>Costco Citi</v>
      </c>
      <c r="B7175" s="8">
        <f ca="1"/>
        <v>46293</v>
      </c>
      <c r="C7175" s="107">
        <f ca="1"/>
        <v>1120</v>
      </c>
      <c r="D7175" t="str">
        <f ca="1"/>
        <v xml:space="preserve">Acct 10 - </v>
      </c>
    </row>
    <row r="7176" spans="1:4" x14ac:dyDescent="0.25">
      <c r="A7176" t="str">
        <f ca="1"/>
        <v>Kulo Transfer</v>
      </c>
      <c r="B7176" s="8">
        <f ca="1"/>
        <v>46293</v>
      </c>
      <c r="C7176" s="107">
        <f ca="1"/>
        <v>1120</v>
      </c>
      <c r="D7176" t="str">
        <f ca="1"/>
        <v xml:space="preserve">Acct 10 - </v>
      </c>
    </row>
    <row r="7177" spans="1:4" x14ac:dyDescent="0.25">
      <c r="A7177" t="str">
        <f ca="1"/>
        <v>Kulo SDGE</v>
      </c>
      <c r="B7177" s="8">
        <f ca="1"/>
        <v>46293</v>
      </c>
      <c r="C7177" s="107">
        <f ca="1"/>
        <v>1120</v>
      </c>
      <c r="D7177" t="str">
        <f ca="1"/>
        <v xml:space="preserve">Acct 10 - </v>
      </c>
    </row>
    <row r="7178" spans="1:4" x14ac:dyDescent="0.25">
      <c r="A7178" t="str">
        <f ca="1"/>
        <v>SDGE</v>
      </c>
      <c r="B7178" s="8">
        <f ca="1"/>
        <v>46293</v>
      </c>
      <c r="C7178" s="107">
        <f ca="1"/>
        <v>1120</v>
      </c>
      <c r="D7178" t="str">
        <f ca="1"/>
        <v xml:space="preserve">Acct 10 - </v>
      </c>
    </row>
    <row r="7179" spans="1:4" x14ac:dyDescent="0.25">
      <c r="A7179" t="str">
        <f ca="1"/>
        <v>Prime Ad-Free</v>
      </c>
      <c r="B7179" s="8">
        <f ca="1"/>
        <v>46293</v>
      </c>
      <c r="C7179" s="107">
        <f ca="1"/>
        <v>1120</v>
      </c>
      <c r="D7179" t="str">
        <f ca="1"/>
        <v xml:space="preserve">Acct 10 - </v>
      </c>
    </row>
    <row r="7180" spans="1:4" x14ac:dyDescent="0.25">
      <c r="A7180" t="str">
        <f ca="1"/>
        <v>Disability</v>
      </c>
      <c r="B7180" s="8">
        <f ca="1"/>
        <v>46296</v>
      </c>
      <c r="C7180" s="107">
        <f ca="1"/>
        <v>1120</v>
      </c>
      <c r="D7180" t="str">
        <f ca="1"/>
        <v xml:space="preserve">Acct 10 - </v>
      </c>
    </row>
    <row r="7181" spans="1:4" x14ac:dyDescent="0.25">
      <c r="A7181" t="str">
        <f ca="1"/>
        <v>Kulo Rent</v>
      </c>
      <c r="B7181" s="8">
        <f ca="1"/>
        <v>46296</v>
      </c>
      <c r="C7181" s="107">
        <f ca="1"/>
        <v>1120</v>
      </c>
      <c r="D7181" t="str">
        <f ca="1"/>
        <v xml:space="preserve">Acct 10 - </v>
      </c>
    </row>
    <row r="7182" spans="1:4" x14ac:dyDescent="0.25">
      <c r="A7182" t="str">
        <f ca="1"/>
        <v>Rent</v>
      </c>
      <c r="B7182" s="8">
        <f ca="1"/>
        <v>46296</v>
      </c>
      <c r="C7182" s="107">
        <f ca="1"/>
        <v>1120</v>
      </c>
      <c r="D7182" t="str">
        <f ca="1"/>
        <v xml:space="preserve">Acct 10 - </v>
      </c>
    </row>
    <row r="7183" spans="1:4" x14ac:dyDescent="0.25">
      <c r="A7183" t="str">
        <f ca="1"/>
        <v>Visa Platinum</v>
      </c>
      <c r="B7183" s="8">
        <f ca="1"/>
        <v>46298</v>
      </c>
      <c r="C7183" s="107">
        <f ca="1"/>
        <v>1120</v>
      </c>
      <c r="D7183" t="str">
        <f ca="1"/>
        <v xml:space="preserve">Acct 10 - </v>
      </c>
    </row>
    <row r="7184" spans="1:4" x14ac:dyDescent="0.25">
      <c r="A7184" t="str">
        <f ca="1"/>
        <v>Kulo Internet</v>
      </c>
      <c r="B7184" s="8">
        <f ca="1"/>
        <v>46300</v>
      </c>
      <c r="C7184" s="107">
        <f ca="1"/>
        <v>1120</v>
      </c>
      <c r="D7184" t="str">
        <f ca="1"/>
        <v xml:space="preserve">Acct 10 - </v>
      </c>
    </row>
    <row r="7185" spans="1:4" x14ac:dyDescent="0.25">
      <c r="A7185" t="str">
        <f ca="1"/>
        <v>Cese Phone</v>
      </c>
      <c r="B7185" s="8">
        <f ca="1"/>
        <v>46300</v>
      </c>
      <c r="C7185" s="107">
        <f ca="1"/>
        <v>1120</v>
      </c>
      <c r="D7185" t="str">
        <f ca="1"/>
        <v xml:space="preserve">Acct 10 - </v>
      </c>
    </row>
    <row r="7186" spans="1:4" x14ac:dyDescent="0.25">
      <c r="A7186" t="str">
        <f ca="1"/>
        <v>Phone</v>
      </c>
      <c r="B7186" s="8">
        <f ca="1"/>
        <v>46300</v>
      </c>
      <c r="C7186" s="107">
        <f ca="1"/>
        <v>1120</v>
      </c>
      <c r="D7186" t="str">
        <f ca="1"/>
        <v xml:space="preserve">Acct 10 - </v>
      </c>
    </row>
    <row r="7187" spans="1:4" x14ac:dyDescent="0.25">
      <c r="A7187" t="str">
        <f ca="1"/>
        <v>Sony</v>
      </c>
      <c r="B7187" s="8">
        <f ca="1"/>
        <v>46303</v>
      </c>
      <c r="C7187" s="107">
        <f ca="1"/>
        <v>1120</v>
      </c>
      <c r="D7187" t="str">
        <f ca="1"/>
        <v xml:space="preserve">Acct 10 - </v>
      </c>
    </row>
    <row r="7188" spans="1:4" x14ac:dyDescent="0.25">
      <c r="A7188" t="str">
        <f ca="1"/>
        <v>Phone Insurance</v>
      </c>
      <c r="B7188" s="8">
        <f ca="1"/>
        <v>46303</v>
      </c>
      <c r="C7188" s="107">
        <f ca="1"/>
        <v>1120</v>
      </c>
      <c r="D7188" t="str">
        <f ca="1"/>
        <v xml:space="preserve">Acct 10 - </v>
      </c>
    </row>
    <row r="7189" spans="1:4" x14ac:dyDescent="0.25">
      <c r="A7189" t="str">
        <f ca="1"/>
        <v>Paycheck</v>
      </c>
      <c r="B7189" s="8">
        <f ca="1"/>
        <v>46304</v>
      </c>
      <c r="C7189" s="107">
        <f ca="1"/>
        <v>1120</v>
      </c>
      <c r="D7189" t="str">
        <f ca="1"/>
        <v xml:space="preserve">Acct 10 - </v>
      </c>
    </row>
    <row r="7190" spans="1:4" x14ac:dyDescent="0.25">
      <c r="A7190" t="str">
        <f ca="1"/>
        <v>Ameritas</v>
      </c>
      <c r="B7190" s="8">
        <f ca="1"/>
        <v>46304</v>
      </c>
      <c r="C7190" s="107">
        <f ca="1"/>
        <v>1120</v>
      </c>
      <c r="D7190" t="str">
        <f ca="1"/>
        <v xml:space="preserve">Acct 10 - </v>
      </c>
    </row>
    <row r="7191" spans="1:4" x14ac:dyDescent="0.25">
      <c r="A7191" t="str">
        <f ca="1"/>
        <v>Amazon</v>
      </c>
      <c r="B7191" s="8">
        <f ca="1"/>
        <v>46304</v>
      </c>
      <c r="C7191" s="107">
        <f ca="1"/>
        <v>1120</v>
      </c>
      <c r="D7191" t="str">
        <f ca="1"/>
        <v xml:space="preserve">Acct 10 - </v>
      </c>
    </row>
    <row r="7192" spans="1:4" x14ac:dyDescent="0.25">
      <c r="A7192" t="str">
        <f ca="1"/>
        <v>Groceries</v>
      </c>
      <c r="B7192" s="8">
        <f ca="1"/>
        <v>46305</v>
      </c>
      <c r="C7192" s="107">
        <f ca="1"/>
        <v>1120</v>
      </c>
      <c r="D7192" t="str">
        <f ca="1"/>
        <v xml:space="preserve">Acct 10 - </v>
      </c>
    </row>
    <row r="7193" spans="1:4" x14ac:dyDescent="0.25">
      <c r="A7193" t="str">
        <f ca="1"/>
        <v>Food &amp; Drinks</v>
      </c>
      <c r="B7193" s="8">
        <f ca="1"/>
        <v>46305</v>
      </c>
      <c r="C7193" s="107">
        <f ca="1"/>
        <v>1120</v>
      </c>
      <c r="D7193" t="str">
        <f ca="1"/>
        <v xml:space="preserve">Acct 10 - </v>
      </c>
    </row>
    <row r="7194" spans="1:4" x14ac:dyDescent="0.25">
      <c r="A7194" t="str">
        <f ca="1"/>
        <v>Viso Go</v>
      </c>
      <c r="B7194" s="8">
        <f ca="1"/>
        <v>46306</v>
      </c>
      <c r="C7194" s="107">
        <f ca="1"/>
        <v>1120</v>
      </c>
      <c r="D7194" t="str">
        <f ca="1"/>
        <v xml:space="preserve">Acct 10 - </v>
      </c>
    </row>
    <row r="7195" spans="1:4" x14ac:dyDescent="0.25">
      <c r="A7195" t="str">
        <f ca="1"/>
        <v>Motorcycle</v>
      </c>
      <c r="B7195" s="8">
        <f ca="1"/>
        <v>46311</v>
      </c>
      <c r="C7195" s="107">
        <f ca="1"/>
        <v>1120</v>
      </c>
      <c r="D7195" t="str">
        <f ca="1"/>
        <v xml:space="preserve">Acct 10 - </v>
      </c>
    </row>
    <row r="7196" spans="1:4" x14ac:dyDescent="0.25">
      <c r="A7196" t="str">
        <f ca="1"/>
        <v>Netflix</v>
      </c>
      <c r="B7196" s="8">
        <f ca="1"/>
        <v>46315</v>
      </c>
      <c r="C7196" s="107">
        <f ca="1"/>
        <v>1120</v>
      </c>
      <c r="D7196" t="str">
        <f ca="1"/>
        <v xml:space="preserve">Acct 10 - </v>
      </c>
    </row>
    <row r="7197" spans="1:4" x14ac:dyDescent="0.25">
      <c r="A7197" t="str">
        <f ca="1"/>
        <v>Renters</v>
      </c>
      <c r="B7197" s="8">
        <f ca="1"/>
        <v>46316</v>
      </c>
      <c r="C7197" s="107">
        <f ca="1"/>
        <v>1120</v>
      </c>
      <c r="D7197" t="str">
        <f ca="1"/>
        <v xml:space="preserve">Acct 10 - </v>
      </c>
    </row>
    <row r="7198" spans="1:4" x14ac:dyDescent="0.25">
      <c r="A7198" t="str">
        <f ca="1"/>
        <v>Paycheck</v>
      </c>
      <c r="B7198" s="8">
        <f ca="1"/>
        <v>46318</v>
      </c>
      <c r="C7198" s="107">
        <f ca="1"/>
        <v>1120</v>
      </c>
      <c r="D7198" t="str">
        <f ca="1"/>
        <v xml:space="preserve">Acct 10 - </v>
      </c>
    </row>
    <row r="7199" spans="1:4" x14ac:dyDescent="0.25">
      <c r="A7199" t="str">
        <f ca="1"/>
        <v>Ameritas</v>
      </c>
      <c r="B7199" s="8">
        <f ca="1"/>
        <v>46318</v>
      </c>
      <c r="C7199" s="107">
        <f ca="1"/>
        <v>1120</v>
      </c>
      <c r="D7199" t="str">
        <f ca="1"/>
        <v xml:space="preserve">Acct 10 - </v>
      </c>
    </row>
    <row r="7200" spans="1:4" x14ac:dyDescent="0.25">
      <c r="A7200" t="str">
        <f ca="1"/>
        <v>Groceries</v>
      </c>
      <c r="B7200" s="8">
        <f ca="1"/>
        <v>46319</v>
      </c>
      <c r="C7200" s="107">
        <f ca="1"/>
        <v>1120</v>
      </c>
      <c r="D7200" t="str">
        <f ca="1"/>
        <v xml:space="preserve">Acct 10 - </v>
      </c>
    </row>
    <row r="7201" spans="1:4" x14ac:dyDescent="0.25">
      <c r="A7201" t="str">
        <f ca="1"/>
        <v>Food &amp; Drinks</v>
      </c>
      <c r="B7201" s="8">
        <f ca="1"/>
        <v>46319</v>
      </c>
      <c r="C7201" s="107">
        <f ca="1"/>
        <v>1120</v>
      </c>
      <c r="D7201" t="str">
        <f ca="1"/>
        <v xml:space="preserve">Acct 10 - </v>
      </c>
    </row>
    <row r="7202" spans="1:4" x14ac:dyDescent="0.25">
      <c r="A7202" t="str">
        <f ca="1"/>
        <v>Cese Transfer</v>
      </c>
      <c r="B7202" s="8">
        <f ca="1"/>
        <v>46320</v>
      </c>
      <c r="C7202" s="107">
        <f ca="1"/>
        <v>1120</v>
      </c>
      <c r="D7202" t="str">
        <f ca="1"/>
        <v xml:space="preserve">Acct 10 - </v>
      </c>
    </row>
    <row r="7203" spans="1:4" x14ac:dyDescent="0.25">
      <c r="A7203" t="str">
        <f ca="1"/>
        <v>Internet</v>
      </c>
      <c r="B7203" s="8">
        <f ca="1"/>
        <v>46321</v>
      </c>
      <c r="C7203" s="107">
        <f ca="1"/>
        <v>1120</v>
      </c>
      <c r="D7203" t="str">
        <f ca="1"/>
        <v xml:space="preserve">Acct 10 - </v>
      </c>
    </row>
    <row r="7204" spans="1:4" x14ac:dyDescent="0.25">
      <c r="A7204" t="str">
        <f ca="1"/>
        <v>Windsurf</v>
      </c>
      <c r="B7204" s="8">
        <f ca="1"/>
        <v>46321</v>
      </c>
      <c r="C7204" s="107">
        <f ca="1"/>
        <v>1120</v>
      </c>
      <c r="D7204" t="str">
        <f ca="1"/>
        <v xml:space="preserve">Acct 10 - </v>
      </c>
    </row>
    <row r="7205" spans="1:4" x14ac:dyDescent="0.25">
      <c r="A7205" t="str">
        <f ca="1"/>
        <v>Tidal</v>
      </c>
      <c r="B7205" s="8">
        <f ca="1"/>
        <v>46322</v>
      </c>
      <c r="C7205" s="107">
        <f ca="1"/>
        <v>1120</v>
      </c>
      <c r="D7205" t="str">
        <f ca="1"/>
        <v xml:space="preserve">Acct 10 - </v>
      </c>
    </row>
    <row r="7206" spans="1:4" x14ac:dyDescent="0.25">
      <c r="A7206" t="str">
        <f ca="1"/>
        <v>Costco Citi</v>
      </c>
      <c r="B7206" s="8">
        <f ca="1"/>
        <v>46323</v>
      </c>
      <c r="C7206" s="107">
        <f ca="1"/>
        <v>1260</v>
      </c>
      <c r="D7206" t="str">
        <f ca="1"/>
        <v xml:space="preserve">Acct 10 - </v>
      </c>
    </row>
    <row r="7207" spans="1:4" x14ac:dyDescent="0.25">
      <c r="A7207" t="str">
        <f ca="1"/>
        <v>Kulo Transfer</v>
      </c>
      <c r="B7207" s="8">
        <f ca="1"/>
        <v>46323</v>
      </c>
      <c r="C7207" s="107">
        <f ca="1"/>
        <v>1260</v>
      </c>
      <c r="D7207" t="str">
        <f ca="1"/>
        <v xml:space="preserve">Acct 10 - </v>
      </c>
    </row>
    <row r="7208" spans="1:4" x14ac:dyDescent="0.25">
      <c r="A7208" t="str">
        <f ca="1"/>
        <v>Kulo SDGE</v>
      </c>
      <c r="B7208" s="8">
        <f ca="1"/>
        <v>46323</v>
      </c>
      <c r="C7208" s="107">
        <f ca="1"/>
        <v>1260</v>
      </c>
      <c r="D7208" t="str">
        <f ca="1"/>
        <v xml:space="preserve">Acct 10 - </v>
      </c>
    </row>
    <row r="7209" spans="1:4" x14ac:dyDescent="0.25">
      <c r="A7209" t="str">
        <f ca="1"/>
        <v>SDGE</v>
      </c>
      <c r="B7209" s="8">
        <f ca="1"/>
        <v>46323</v>
      </c>
      <c r="C7209" s="107">
        <f ca="1"/>
        <v>1260</v>
      </c>
      <c r="D7209" t="str">
        <f ca="1"/>
        <v xml:space="preserve">Acct 10 - </v>
      </c>
    </row>
    <row r="7210" spans="1:4" x14ac:dyDescent="0.25">
      <c r="A7210" t="str">
        <f ca="1"/>
        <v>Prime Ad-Free</v>
      </c>
      <c r="B7210" s="8">
        <f ca="1"/>
        <v>46323</v>
      </c>
      <c r="C7210" s="107">
        <f ca="1"/>
        <v>1260</v>
      </c>
      <c r="D7210" t="str">
        <f ca="1"/>
        <v xml:space="preserve">Acct 10 - </v>
      </c>
    </row>
    <row r="7211" spans="1:4" x14ac:dyDescent="0.25">
      <c r="A7211" t="str">
        <f ca="1"/>
        <v>Disability</v>
      </c>
      <c r="B7211" s="8">
        <f ca="1"/>
        <v>46327</v>
      </c>
      <c r="C7211" s="107">
        <f ca="1"/>
        <v>1260</v>
      </c>
      <c r="D7211" t="str">
        <f ca="1"/>
        <v xml:space="preserve">Acct 10 - </v>
      </c>
    </row>
    <row r="7212" spans="1:4" x14ac:dyDescent="0.25">
      <c r="A7212" t="str">
        <f ca="1"/>
        <v>Kulo Rent</v>
      </c>
      <c r="B7212" s="8">
        <f ca="1"/>
        <v>46327</v>
      </c>
      <c r="C7212" s="107">
        <f ca="1"/>
        <v>1260</v>
      </c>
      <c r="D7212" t="str">
        <f ca="1"/>
        <v xml:space="preserve">Acct 10 - </v>
      </c>
    </row>
    <row r="7213" spans="1:4" x14ac:dyDescent="0.25">
      <c r="A7213" t="str">
        <f ca="1"/>
        <v>Rent</v>
      </c>
      <c r="B7213" s="8">
        <f ca="1"/>
        <v>46327</v>
      </c>
      <c r="C7213" s="107">
        <f ca="1"/>
        <v>1260</v>
      </c>
      <c r="D7213" t="str">
        <f ca="1"/>
        <v xml:space="preserve">Acct 10 - </v>
      </c>
    </row>
    <row r="7214" spans="1:4" x14ac:dyDescent="0.25">
      <c r="A7214" t="str">
        <f ca="1"/>
        <v>Visa Platinum</v>
      </c>
      <c r="B7214" s="8">
        <f ca="1"/>
        <v>46329</v>
      </c>
      <c r="C7214" s="107">
        <f ca="1"/>
        <v>1260</v>
      </c>
      <c r="D7214" t="str">
        <f ca="1"/>
        <v xml:space="preserve">Acct 10 - </v>
      </c>
    </row>
    <row r="7215" spans="1:4" x14ac:dyDescent="0.25">
      <c r="A7215" t="str">
        <f ca="1"/>
        <v>Kulo Internet</v>
      </c>
      <c r="B7215" s="8">
        <f ca="1"/>
        <v>46331</v>
      </c>
      <c r="C7215" s="107">
        <f ca="1"/>
        <v>1260</v>
      </c>
      <c r="D7215" t="str">
        <f ca="1"/>
        <v xml:space="preserve">Acct 10 - </v>
      </c>
    </row>
    <row r="7216" spans="1:4" x14ac:dyDescent="0.25">
      <c r="A7216" t="str">
        <f ca="1"/>
        <v>Cese Phone</v>
      </c>
      <c r="B7216" s="8">
        <f ca="1"/>
        <v>46331</v>
      </c>
      <c r="C7216" s="107">
        <f ca="1"/>
        <v>1260</v>
      </c>
      <c r="D7216" t="str">
        <f ca="1"/>
        <v xml:space="preserve">Acct 10 - </v>
      </c>
    </row>
    <row r="7217" spans="1:4" x14ac:dyDescent="0.25">
      <c r="A7217" t="str">
        <f ca="1"/>
        <v>Phone</v>
      </c>
      <c r="B7217" s="8">
        <f ca="1"/>
        <v>46331</v>
      </c>
      <c r="C7217" s="107">
        <f ca="1"/>
        <v>1260</v>
      </c>
      <c r="D7217" t="str">
        <f ca="1"/>
        <v xml:space="preserve">Acct 10 - </v>
      </c>
    </row>
    <row r="7218" spans="1:4" x14ac:dyDescent="0.25">
      <c r="A7218" t="str">
        <f ca="1"/>
        <v>Paycheck</v>
      </c>
      <c r="B7218" s="8">
        <f ca="1"/>
        <v>46332</v>
      </c>
      <c r="C7218" s="107">
        <f ca="1"/>
        <v>1260</v>
      </c>
      <c r="D7218" t="str">
        <f ca="1"/>
        <v xml:space="preserve">Acct 10 - </v>
      </c>
    </row>
    <row r="7219" spans="1:4" x14ac:dyDescent="0.25">
      <c r="A7219" t="str">
        <f ca="1"/>
        <v>Ameritas</v>
      </c>
      <c r="B7219" s="8">
        <f ca="1"/>
        <v>46332</v>
      </c>
      <c r="C7219" s="107">
        <f ca="1"/>
        <v>1260</v>
      </c>
      <c r="D7219" t="str">
        <f ca="1"/>
        <v xml:space="preserve">Acct 10 - </v>
      </c>
    </row>
    <row r="7220" spans="1:4" x14ac:dyDescent="0.25">
      <c r="A7220" t="str">
        <f ca="1"/>
        <v>Groceries</v>
      </c>
      <c r="B7220" s="8">
        <f ca="1"/>
        <v>46333</v>
      </c>
      <c r="C7220" s="107">
        <f ca="1"/>
        <v>1260</v>
      </c>
      <c r="D7220" t="str">
        <f ca="1"/>
        <v xml:space="preserve">Acct 10 - </v>
      </c>
    </row>
    <row r="7221" spans="1:4" x14ac:dyDescent="0.25">
      <c r="A7221" t="str">
        <f ca="1"/>
        <v>Food &amp; Drinks</v>
      </c>
      <c r="B7221" s="8">
        <f ca="1"/>
        <v>46333</v>
      </c>
      <c r="C7221" s="107">
        <f ca="1"/>
        <v>1260</v>
      </c>
      <c r="D7221" t="str">
        <f ca="1"/>
        <v xml:space="preserve">Acct 10 - </v>
      </c>
    </row>
    <row r="7222" spans="1:4" x14ac:dyDescent="0.25">
      <c r="A7222" t="str">
        <f ca="1"/>
        <v>Sony</v>
      </c>
      <c r="B7222" s="8">
        <f ca="1"/>
        <v>46334</v>
      </c>
      <c r="C7222" s="107">
        <f ca="1"/>
        <v>1260</v>
      </c>
      <c r="D7222" t="str">
        <f ca="1"/>
        <v xml:space="preserve">Acct 10 - </v>
      </c>
    </row>
    <row r="7223" spans="1:4" x14ac:dyDescent="0.25">
      <c r="A7223" t="str">
        <f ca="1"/>
        <v>Bike Insurance</v>
      </c>
      <c r="B7223" s="8">
        <f ca="1"/>
        <v>46334</v>
      </c>
      <c r="C7223" s="107">
        <f ca="1"/>
        <v>1260</v>
      </c>
      <c r="D7223" t="str">
        <f ca="1"/>
        <v xml:space="preserve">Acct 10 - </v>
      </c>
    </row>
    <row r="7224" spans="1:4" x14ac:dyDescent="0.25">
      <c r="A7224" t="str">
        <f ca="1"/>
        <v>Phone Insurance</v>
      </c>
      <c r="B7224" s="8">
        <f ca="1"/>
        <v>46334</v>
      </c>
      <c r="C7224" s="107">
        <f ca="1"/>
        <v>1260</v>
      </c>
      <c r="D7224" t="str">
        <f ca="1"/>
        <v xml:space="preserve">Acct 10 - </v>
      </c>
    </row>
    <row r="7225" spans="1:4" x14ac:dyDescent="0.25">
      <c r="A7225" t="str">
        <f ca="1"/>
        <v>Amazon</v>
      </c>
      <c r="B7225" s="8">
        <f ca="1"/>
        <v>46335</v>
      </c>
      <c r="C7225" s="107">
        <f ca="1"/>
        <v>1260</v>
      </c>
      <c r="D7225" t="str">
        <f ca="1"/>
        <v xml:space="preserve">Acct 10 - </v>
      </c>
    </row>
    <row r="7226" spans="1:4" x14ac:dyDescent="0.25">
      <c r="A7226" t="str">
        <f ca="1"/>
        <v>Viso Go</v>
      </c>
      <c r="B7226" s="8">
        <f ca="1"/>
        <v>46337</v>
      </c>
      <c r="C7226" s="107">
        <f ca="1"/>
        <v>1260</v>
      </c>
      <c r="D7226" t="str">
        <f ca="1"/>
        <v xml:space="preserve">Acct 10 - </v>
      </c>
    </row>
    <row r="7227" spans="1:4" x14ac:dyDescent="0.25">
      <c r="A7227" t="str">
        <f ca="1"/>
        <v>Motorcycle</v>
      </c>
      <c r="B7227" s="8">
        <f ca="1"/>
        <v>46342</v>
      </c>
      <c r="C7227" s="107">
        <f ca="1"/>
        <v>1260</v>
      </c>
      <c r="D7227" t="str">
        <f ca="1"/>
        <v xml:space="preserve">Acct 10 - </v>
      </c>
    </row>
    <row r="7228" spans="1:4" x14ac:dyDescent="0.25">
      <c r="A7228" t="str">
        <f ca="1"/>
        <v>Paycheck</v>
      </c>
      <c r="B7228" s="8">
        <f ca="1"/>
        <v>46346</v>
      </c>
      <c r="C7228" s="107">
        <f ca="1"/>
        <v>1260</v>
      </c>
      <c r="D7228" t="str">
        <f ca="1"/>
        <v xml:space="preserve">Acct 10 - </v>
      </c>
    </row>
    <row r="7229" spans="1:4" x14ac:dyDescent="0.25">
      <c r="A7229" t="str">
        <f ca="1"/>
        <v>Ameritas</v>
      </c>
      <c r="B7229" s="8">
        <f ca="1"/>
        <v>46346</v>
      </c>
      <c r="C7229" s="107">
        <f ca="1"/>
        <v>1260</v>
      </c>
      <c r="D7229" t="str">
        <f ca="1"/>
        <v xml:space="preserve">Acct 10 - </v>
      </c>
    </row>
    <row r="7230" spans="1:4" x14ac:dyDescent="0.25">
      <c r="A7230" t="str">
        <f ca="1"/>
        <v>Netflix</v>
      </c>
      <c r="B7230" s="8">
        <f ca="1"/>
        <v>46346</v>
      </c>
      <c r="C7230" s="107">
        <f ca="1"/>
        <v>1260</v>
      </c>
      <c r="D7230" t="str">
        <f ca="1"/>
        <v xml:space="preserve">Acct 10 - </v>
      </c>
    </row>
    <row r="7231" spans="1:4" x14ac:dyDescent="0.25">
      <c r="A7231" t="str">
        <f ca="1"/>
        <v>Groceries</v>
      </c>
      <c r="B7231" s="8">
        <f ca="1"/>
        <v>46347</v>
      </c>
      <c r="C7231" s="107">
        <f ca="1"/>
        <v>1260</v>
      </c>
      <c r="D7231" t="str">
        <f ca="1"/>
        <v xml:space="preserve">Acct 10 - </v>
      </c>
    </row>
    <row r="7232" spans="1:4" x14ac:dyDescent="0.25">
      <c r="A7232" t="str">
        <f ca="1"/>
        <v>Food &amp; Drinks</v>
      </c>
      <c r="B7232" s="8">
        <f ca="1"/>
        <v>46347</v>
      </c>
      <c r="C7232" s="107">
        <f ca="1"/>
        <v>1260</v>
      </c>
      <c r="D7232" t="str">
        <f ca="1"/>
        <v xml:space="preserve">Acct 10 - </v>
      </c>
    </row>
    <row r="7233" spans="1:4" x14ac:dyDescent="0.25">
      <c r="A7233" t="str">
        <f ca="1"/>
        <v>Renters</v>
      </c>
      <c r="B7233" s="8">
        <f ca="1"/>
        <v>46347</v>
      </c>
      <c r="C7233" s="107">
        <f ca="1"/>
        <v>1260</v>
      </c>
      <c r="D7233" t="str">
        <f ca="1"/>
        <v xml:space="preserve">Acct 10 - </v>
      </c>
    </row>
    <row r="7234" spans="1:4" x14ac:dyDescent="0.25">
      <c r="A7234" t="str">
        <f ca="1"/>
        <v>Cese Transfer</v>
      </c>
      <c r="B7234" s="8">
        <f ca="1"/>
        <v>46351</v>
      </c>
      <c r="C7234" s="107">
        <f ca="1"/>
        <v>1260</v>
      </c>
      <c r="D7234" t="str">
        <f ca="1"/>
        <v xml:space="preserve">Acct 10 - </v>
      </c>
    </row>
    <row r="7235" spans="1:4" x14ac:dyDescent="0.25">
      <c r="A7235" t="str">
        <f ca="1"/>
        <v>Internet</v>
      </c>
      <c r="B7235" s="8">
        <f ca="1"/>
        <v>46352</v>
      </c>
      <c r="C7235" s="107">
        <f ca="1"/>
        <v>1260</v>
      </c>
      <c r="D7235" t="str">
        <f ca="1"/>
        <v xml:space="preserve">Acct 10 - </v>
      </c>
    </row>
    <row r="7236" spans="1:4" x14ac:dyDescent="0.25">
      <c r="A7236" t="str">
        <f ca="1"/>
        <v>Windsurf</v>
      </c>
      <c r="B7236" s="8">
        <f ca="1"/>
        <v>46352</v>
      </c>
      <c r="C7236" s="107">
        <f ca="1"/>
        <v>1260</v>
      </c>
      <c r="D7236" t="str">
        <f ca="1"/>
        <v xml:space="preserve">Acct 10 - </v>
      </c>
    </row>
    <row r="7237" spans="1:4" x14ac:dyDescent="0.25">
      <c r="A7237" t="str">
        <f ca="1"/>
        <v>Tidal</v>
      </c>
      <c r="B7237" s="8">
        <f ca="1"/>
        <v>46353</v>
      </c>
      <c r="C7237" s="107">
        <f ca="1"/>
        <v>1260</v>
      </c>
      <c r="D7237" t="str">
        <f ca="1"/>
        <v xml:space="preserve">Acct 10 - </v>
      </c>
    </row>
    <row r="7238" spans="1:4" x14ac:dyDescent="0.25">
      <c r="A7238" t="str">
        <f ca="1"/>
        <v>Costco Citi</v>
      </c>
      <c r="B7238" s="8">
        <f ca="1"/>
        <v>46354</v>
      </c>
      <c r="C7238" s="107">
        <f ca="1"/>
        <v>1400</v>
      </c>
      <c r="D7238" t="str">
        <f ca="1"/>
        <v xml:space="preserve">Acct 10 - </v>
      </c>
    </row>
    <row r="7239" spans="1:4" x14ac:dyDescent="0.25">
      <c r="A7239" t="str">
        <f ca="1"/>
        <v>Kulo Transfer</v>
      </c>
      <c r="B7239" s="8">
        <f ca="1"/>
        <v>46354</v>
      </c>
      <c r="C7239" s="107">
        <f ca="1"/>
        <v>1400</v>
      </c>
      <c r="D7239" t="str">
        <f ca="1"/>
        <v xml:space="preserve">Acct 10 - </v>
      </c>
    </row>
    <row r="7240" spans="1:4" x14ac:dyDescent="0.25">
      <c r="A7240" t="str">
        <f ca="1"/>
        <v>Kulo SDGE</v>
      </c>
      <c r="B7240" s="8">
        <f ca="1"/>
        <v>46354</v>
      </c>
      <c r="C7240" s="107">
        <f ca="1"/>
        <v>1400</v>
      </c>
      <c r="D7240" t="str">
        <f ca="1"/>
        <v xml:space="preserve">Acct 10 - </v>
      </c>
    </row>
    <row r="7241" spans="1:4" x14ac:dyDescent="0.25">
      <c r="A7241" t="str">
        <f ca="1"/>
        <v>SDGE</v>
      </c>
      <c r="B7241" s="8">
        <f ca="1"/>
        <v>46354</v>
      </c>
      <c r="C7241" s="107">
        <f ca="1"/>
        <v>1400</v>
      </c>
      <c r="D7241" t="str">
        <f ca="1"/>
        <v xml:space="preserve">Acct 10 - </v>
      </c>
    </row>
    <row r="7242" spans="1:4" x14ac:dyDescent="0.25">
      <c r="A7242" t="str">
        <f ca="1"/>
        <v>Prime Ad-Free</v>
      </c>
      <c r="B7242" s="8">
        <f ca="1"/>
        <v>46354</v>
      </c>
      <c r="C7242" s="107">
        <f ca="1"/>
        <v>1400</v>
      </c>
      <c r="D7242" t="str">
        <f ca="1"/>
        <v xml:space="preserve">Acct 10 - </v>
      </c>
    </row>
    <row r="7243" spans="1:4" x14ac:dyDescent="0.25">
      <c r="A7243" t="str">
        <f ca="1"/>
        <v>Disability</v>
      </c>
      <c r="B7243" s="8">
        <f ca="1"/>
        <v>46357</v>
      </c>
      <c r="C7243" s="107">
        <f ca="1"/>
        <v>1400</v>
      </c>
      <c r="D7243" t="str">
        <f ca="1"/>
        <v xml:space="preserve">Acct 10 - </v>
      </c>
    </row>
    <row r="7244" spans="1:4" x14ac:dyDescent="0.25">
      <c r="A7244" t="str">
        <f ca="1"/>
        <v>Kulo Rent</v>
      </c>
      <c r="B7244" s="8">
        <f ca="1"/>
        <v>46357</v>
      </c>
      <c r="C7244" s="107">
        <f ca="1"/>
        <v>1400</v>
      </c>
      <c r="D7244" t="str">
        <f ca="1"/>
        <v xml:space="preserve">Acct 10 - </v>
      </c>
    </row>
    <row r="7245" spans="1:4" x14ac:dyDescent="0.25">
      <c r="A7245" t="str">
        <f ca="1"/>
        <v>Rent</v>
      </c>
      <c r="B7245" s="8">
        <f ca="1"/>
        <v>46357</v>
      </c>
      <c r="C7245" s="107">
        <f ca="1"/>
        <v>1400</v>
      </c>
      <c r="D7245" t="str">
        <f ca="1"/>
        <v xml:space="preserve">Acct 10 - </v>
      </c>
    </row>
    <row r="7246" spans="1:4" x14ac:dyDescent="0.25">
      <c r="A7246" t="str">
        <f ca="1"/>
        <v>Visa Platinum</v>
      </c>
      <c r="B7246" s="8">
        <f ca="1"/>
        <v>46359</v>
      </c>
      <c r="C7246" s="107">
        <f ca="1"/>
        <v>1400</v>
      </c>
      <c r="D7246" t="str">
        <f ca="1"/>
        <v xml:space="preserve">Acct 10 - </v>
      </c>
    </row>
    <row r="7247" spans="1:4" x14ac:dyDescent="0.25">
      <c r="A7247" t="str">
        <f ca="1"/>
        <v>Paycheck</v>
      </c>
      <c r="B7247" s="8">
        <f ca="1"/>
        <v>46360</v>
      </c>
      <c r="C7247" s="107">
        <f ca="1"/>
        <v>1400</v>
      </c>
      <c r="D7247" t="str">
        <f ca="1"/>
        <v xml:space="preserve">Acct 10 - </v>
      </c>
    </row>
    <row r="7248" spans="1:4" x14ac:dyDescent="0.25">
      <c r="A7248" t="str">
        <f ca="1"/>
        <v>Ameritas</v>
      </c>
      <c r="B7248" s="8">
        <f ca="1"/>
        <v>46360</v>
      </c>
      <c r="C7248" s="107">
        <f ca="1"/>
        <v>1400</v>
      </c>
      <c r="D7248" t="str">
        <f ca="1"/>
        <v xml:space="preserve">Acct 10 - </v>
      </c>
    </row>
    <row r="7249" spans="1:4" x14ac:dyDescent="0.25">
      <c r="A7249" t="str">
        <f ca="1"/>
        <v>Kulo Internet</v>
      </c>
      <c r="B7249" s="8">
        <f ca="1"/>
        <v>46361</v>
      </c>
      <c r="C7249" s="107">
        <f ca="1"/>
        <v>1400</v>
      </c>
      <c r="D7249" t="str">
        <f ca="1"/>
        <v xml:space="preserve">Acct 10 - </v>
      </c>
    </row>
    <row r="7250" spans="1:4" x14ac:dyDescent="0.25">
      <c r="A7250" t="str">
        <f ca="1"/>
        <v>Cese Phone</v>
      </c>
      <c r="B7250" s="8">
        <f ca="1"/>
        <v>46361</v>
      </c>
      <c r="C7250" s="107">
        <f ca="1"/>
        <v>1400</v>
      </c>
      <c r="D7250" t="str">
        <f ca="1"/>
        <v xml:space="preserve">Acct 10 - </v>
      </c>
    </row>
    <row r="7251" spans="1:4" x14ac:dyDescent="0.25">
      <c r="A7251" t="str">
        <f ca="1"/>
        <v>Groceries</v>
      </c>
      <c r="B7251" s="8">
        <f ca="1"/>
        <v>46361</v>
      </c>
      <c r="C7251" s="107">
        <f ca="1"/>
        <v>1400</v>
      </c>
      <c r="D7251" t="str">
        <f ca="1"/>
        <v xml:space="preserve">Acct 10 - </v>
      </c>
    </row>
    <row r="7252" spans="1:4" x14ac:dyDescent="0.25">
      <c r="A7252" t="str">
        <f ca="1"/>
        <v>Food &amp; Drinks</v>
      </c>
      <c r="B7252" s="8">
        <f ca="1"/>
        <v>46361</v>
      </c>
      <c r="C7252" s="107">
        <f ca="1"/>
        <v>1400</v>
      </c>
      <c r="D7252" t="str">
        <f ca="1"/>
        <v xml:space="preserve">Acct 10 - </v>
      </c>
    </row>
    <row r="7253" spans="1:4" x14ac:dyDescent="0.25">
      <c r="A7253" t="str">
        <f ca="1"/>
        <v>Phone</v>
      </c>
      <c r="B7253" s="8">
        <f ca="1"/>
        <v>46361</v>
      </c>
      <c r="C7253" s="107">
        <f ca="1"/>
        <v>1400</v>
      </c>
      <c r="D7253" t="str">
        <f ca="1"/>
        <v xml:space="preserve">Acct 10 - </v>
      </c>
    </row>
    <row r="7254" spans="1:4" x14ac:dyDescent="0.25">
      <c r="A7254" t="str">
        <f ca="1"/>
        <v>Sony</v>
      </c>
      <c r="B7254" s="8">
        <f ca="1"/>
        <v>46364</v>
      </c>
      <c r="C7254" s="107">
        <f ca="1"/>
        <v>1400</v>
      </c>
      <c r="D7254" t="str">
        <f ca="1"/>
        <v xml:space="preserve">Acct 10 - </v>
      </c>
    </row>
    <row r="7255" spans="1:4" x14ac:dyDescent="0.25">
      <c r="A7255" t="str">
        <f ca="1"/>
        <v>Phone Insurance</v>
      </c>
      <c r="B7255" s="8">
        <f ca="1"/>
        <v>46364</v>
      </c>
      <c r="C7255" s="107">
        <f ca="1"/>
        <v>1400</v>
      </c>
      <c r="D7255" t="str">
        <f ca="1"/>
        <v xml:space="preserve">Acct 10 - </v>
      </c>
    </row>
    <row r="7256" spans="1:4" x14ac:dyDescent="0.25">
      <c r="A7256" t="str">
        <f ca="1"/>
        <v>Amazon</v>
      </c>
      <c r="B7256" s="8">
        <f ca="1"/>
        <v>46365</v>
      </c>
      <c r="C7256" s="107">
        <f ca="1"/>
        <v>1400</v>
      </c>
      <c r="D7256" t="str">
        <f ca="1"/>
        <v xml:space="preserve">Acct 10 - </v>
      </c>
    </row>
    <row r="7257" spans="1:4" x14ac:dyDescent="0.25">
      <c r="A7257" t="str">
        <f ca="1"/>
        <v>Viso Go</v>
      </c>
      <c r="B7257" s="8">
        <f ca="1"/>
        <v>46367</v>
      </c>
      <c r="C7257" s="107">
        <f ca="1"/>
        <v>1400</v>
      </c>
      <c r="D7257" t="str">
        <f ca="1"/>
        <v xml:space="preserve">Acct 10 - </v>
      </c>
    </row>
    <row r="7258" spans="1:4" x14ac:dyDescent="0.25">
      <c r="A7258" t="str">
        <f ca="1"/>
        <v>Motorcycle</v>
      </c>
      <c r="B7258" s="8">
        <f ca="1"/>
        <v>46372</v>
      </c>
      <c r="C7258" s="107">
        <f ca="1"/>
        <v>1400</v>
      </c>
      <c r="D7258" t="str">
        <f ca="1"/>
        <v xml:space="preserve">Acct 10 - </v>
      </c>
    </row>
    <row r="7259" spans="1:4" x14ac:dyDescent="0.25">
      <c r="A7259" t="str">
        <f ca="1"/>
        <v>Paycheck</v>
      </c>
      <c r="B7259" s="8">
        <f ca="1"/>
        <v>46374</v>
      </c>
      <c r="C7259" s="107">
        <f ca="1"/>
        <v>1400</v>
      </c>
      <c r="D7259" t="str">
        <f ca="1"/>
        <v xml:space="preserve">Acct 10 - </v>
      </c>
    </row>
    <row r="7260" spans="1:4" x14ac:dyDescent="0.25">
      <c r="A7260" t="str">
        <f ca="1"/>
        <v>Ameritas</v>
      </c>
      <c r="B7260" s="8">
        <f ca="1"/>
        <v>46374</v>
      </c>
      <c r="C7260" s="107">
        <f ca="1"/>
        <v>1400</v>
      </c>
      <c r="D7260" t="str">
        <f ca="1"/>
        <v xml:space="preserve">Acct 10 - </v>
      </c>
    </row>
    <row r="7261" spans="1:4" x14ac:dyDescent="0.25">
      <c r="A7261" t="str">
        <f ca="1"/>
        <v>Groceries</v>
      </c>
      <c r="B7261" s="8">
        <f ca="1"/>
        <v>46375</v>
      </c>
      <c r="C7261" s="107">
        <f ca="1"/>
        <v>1400</v>
      </c>
      <c r="D7261" t="str">
        <f ca="1"/>
        <v xml:space="preserve">Acct 10 - </v>
      </c>
    </row>
    <row r="7262" spans="1:4" x14ac:dyDescent="0.25">
      <c r="A7262" t="str">
        <f ca="1"/>
        <v>Food &amp; Drinks</v>
      </c>
      <c r="B7262" s="8">
        <f ca="1"/>
        <v>46375</v>
      </c>
      <c r="C7262" s="107">
        <f ca="1"/>
        <v>1400</v>
      </c>
      <c r="D7262" t="str">
        <f ca="1"/>
        <v xml:space="preserve">Acct 10 - </v>
      </c>
    </row>
    <row r="7263" spans="1:4" x14ac:dyDescent="0.25">
      <c r="A7263" t="str">
        <f ca="1"/>
        <v>Netflix</v>
      </c>
      <c r="B7263" s="8">
        <f ca="1"/>
        <v>46376</v>
      </c>
      <c r="C7263" s="107">
        <f ca="1"/>
        <v>1400</v>
      </c>
      <c r="D7263" t="str">
        <f ca="1"/>
        <v xml:space="preserve">Acct 10 - </v>
      </c>
    </row>
    <row r="7264" spans="1:4" x14ac:dyDescent="0.25">
      <c r="A7264" t="str">
        <f ca="1"/>
        <v>Renters</v>
      </c>
      <c r="B7264" s="8">
        <f ca="1"/>
        <v>46377</v>
      </c>
      <c r="C7264" s="107">
        <f ca="1"/>
        <v>1400</v>
      </c>
      <c r="D7264" t="str">
        <f ca="1"/>
        <v xml:space="preserve">Acct 10 - </v>
      </c>
    </row>
    <row r="7265" spans="1:4" x14ac:dyDescent="0.25">
      <c r="A7265" t="str">
        <f ca="1"/>
        <v>Sniffies</v>
      </c>
      <c r="B7265" s="8">
        <f ca="1"/>
        <v>46377</v>
      </c>
      <c r="C7265" s="107">
        <f ca="1"/>
        <v>1400</v>
      </c>
      <c r="D7265" t="str">
        <f ca="1"/>
        <v xml:space="preserve">Acct 10 - </v>
      </c>
    </row>
    <row r="7266" spans="1:4" x14ac:dyDescent="0.25">
      <c r="A7266" t="str">
        <f ca="1"/>
        <v>Cese Transfer</v>
      </c>
      <c r="B7266" s="8">
        <f ca="1"/>
        <v>46381</v>
      </c>
      <c r="C7266" s="107">
        <f ca="1"/>
        <v>1400</v>
      </c>
      <c r="D7266" t="str">
        <f ca="1"/>
        <v xml:space="preserve">Acct 10 - </v>
      </c>
    </row>
    <row r="7267" spans="1:4" x14ac:dyDescent="0.25">
      <c r="A7267" t="str">
        <f ca="1"/>
        <v>Internet</v>
      </c>
      <c r="B7267" s="8">
        <f ca="1"/>
        <v>46382</v>
      </c>
      <c r="C7267" s="107">
        <f ca="1"/>
        <v>1400</v>
      </c>
      <c r="D7267" t="str">
        <f ca="1"/>
        <v xml:space="preserve">Acct 10 - </v>
      </c>
    </row>
    <row r="7268" spans="1:4" x14ac:dyDescent="0.25">
      <c r="A7268" t="str">
        <f ca="1"/>
        <v>Windsurf</v>
      </c>
      <c r="B7268" s="8">
        <f ca="1"/>
        <v>46382</v>
      </c>
      <c r="C7268" s="107">
        <f ca="1"/>
        <v>1400</v>
      </c>
      <c r="D7268" t="str">
        <f ca="1"/>
        <v xml:space="preserve">Acct 10 - </v>
      </c>
    </row>
    <row r="7269" spans="1:4" x14ac:dyDescent="0.25">
      <c r="A7269" t="str">
        <f ca="1"/>
        <v>Tidal</v>
      </c>
      <c r="B7269" s="8">
        <f ca="1"/>
        <v>46383</v>
      </c>
      <c r="C7269" s="107">
        <f ca="1"/>
        <v>1400</v>
      </c>
      <c r="D7269" t="str">
        <f ca="1"/>
        <v xml:space="preserve">Acct 10 - </v>
      </c>
    </row>
    <row r="7270" spans="1:4" x14ac:dyDescent="0.25">
      <c r="A7270" t="str">
        <f ca="1"/>
        <v>Costco Citi</v>
      </c>
      <c r="B7270" s="8">
        <f ca="1"/>
        <v>46384</v>
      </c>
      <c r="C7270" s="107">
        <f ca="1"/>
        <v>1540</v>
      </c>
      <c r="D7270" t="str">
        <f ca="1"/>
        <v xml:space="preserve">Acct 10 - </v>
      </c>
    </row>
    <row r="7271" spans="1:4" x14ac:dyDescent="0.25">
      <c r="A7271" t="str">
        <f ca="1"/>
        <v>Kulo Transfer</v>
      </c>
      <c r="B7271" s="8">
        <f ca="1"/>
        <v>46384</v>
      </c>
      <c r="C7271" s="107">
        <f ca="1"/>
        <v>1540</v>
      </c>
      <c r="D7271" t="str">
        <f ca="1"/>
        <v xml:space="preserve">Acct 10 - </v>
      </c>
    </row>
    <row r="7272" spans="1:4" x14ac:dyDescent="0.25">
      <c r="A7272" t="str">
        <f ca="1"/>
        <v>Kulo SDGE</v>
      </c>
      <c r="B7272" s="8">
        <f ca="1"/>
        <v>46384</v>
      </c>
      <c r="C7272" s="107">
        <f ca="1"/>
        <v>1540</v>
      </c>
      <c r="D7272" t="str">
        <f ca="1"/>
        <v xml:space="preserve">Acct 10 - </v>
      </c>
    </row>
    <row r="7273" spans="1:4" x14ac:dyDescent="0.25">
      <c r="A7273" t="str">
        <f ca="1"/>
        <v>SDGE</v>
      </c>
      <c r="B7273" s="8">
        <f ca="1"/>
        <v>46384</v>
      </c>
      <c r="C7273" s="107">
        <f ca="1"/>
        <v>1540</v>
      </c>
      <c r="D7273" t="str">
        <f ca="1"/>
        <v xml:space="preserve">Acct 10 - </v>
      </c>
    </row>
    <row r="7274" spans="1:4" x14ac:dyDescent="0.25">
      <c r="A7274" t="str">
        <f ca="1"/>
        <v>Prime Ad-Free</v>
      </c>
      <c r="B7274" s="8">
        <f ca="1"/>
        <v>46384</v>
      </c>
      <c r="C7274" s="107">
        <f ca="1"/>
        <v>1540</v>
      </c>
      <c r="D7274" t="str">
        <f ca="1"/>
        <v xml:space="preserve">Acct 10 - </v>
      </c>
    </row>
    <row r="7275" spans="1:4" x14ac:dyDescent="0.25">
      <c r="A7275" t="str">
        <f ca="1"/>
        <v>Paycheck</v>
      </c>
      <c r="B7275" s="8">
        <f ca="1"/>
        <v>46388</v>
      </c>
      <c r="C7275" s="107">
        <f ca="1"/>
        <v>1540</v>
      </c>
      <c r="D7275" t="str">
        <f ca="1"/>
        <v xml:space="preserve">Acct 10 - </v>
      </c>
    </row>
    <row r="7276" spans="1:4" x14ac:dyDescent="0.25">
      <c r="A7276" t="str">
        <f ca="1"/>
        <v>Disability</v>
      </c>
      <c r="B7276" s="8">
        <f ca="1"/>
        <v>46388</v>
      </c>
      <c r="C7276" s="107">
        <f ca="1"/>
        <v>1540</v>
      </c>
      <c r="D7276" t="str">
        <f ca="1"/>
        <v xml:space="preserve">Acct 10 - </v>
      </c>
    </row>
    <row r="7277" spans="1:4" x14ac:dyDescent="0.25">
      <c r="A7277" t="str">
        <f ca="1"/>
        <v>Ameritas</v>
      </c>
      <c r="B7277" s="8">
        <f ca="1"/>
        <v>46388</v>
      </c>
      <c r="C7277" s="107">
        <f ca="1"/>
        <v>1540</v>
      </c>
      <c r="D7277" t="str">
        <f ca="1"/>
        <v xml:space="preserve">Acct 10 - </v>
      </c>
    </row>
    <row r="7278" spans="1:4" x14ac:dyDescent="0.25">
      <c r="A7278" t="str">
        <f ca="1"/>
        <v>Kulo Rent</v>
      </c>
      <c r="B7278" s="8">
        <f ca="1"/>
        <v>46388</v>
      </c>
      <c r="C7278" s="107">
        <f ca="1"/>
        <v>1540</v>
      </c>
      <c r="D7278" t="str">
        <f ca="1"/>
        <v xml:space="preserve">Acct 10 - </v>
      </c>
    </row>
    <row r="7279" spans="1:4" x14ac:dyDescent="0.25">
      <c r="A7279" t="str">
        <f ca="1"/>
        <v>Rent</v>
      </c>
      <c r="B7279" s="8">
        <f ca="1"/>
        <v>46388</v>
      </c>
      <c r="C7279" s="107">
        <f ca="1"/>
        <v>1540</v>
      </c>
      <c r="D7279" t="str">
        <f ca="1"/>
        <v xml:space="preserve">Acct 10 - </v>
      </c>
    </row>
    <row r="7280" spans="1:4" x14ac:dyDescent="0.25">
      <c r="A7280" t="str">
        <f ca="1"/>
        <v>Groceries</v>
      </c>
      <c r="B7280" s="8">
        <f ca="1"/>
        <v>46389</v>
      </c>
      <c r="C7280" s="107">
        <f ca="1"/>
        <v>1540</v>
      </c>
      <c r="D7280" t="str">
        <f ca="1"/>
        <v xml:space="preserve">Acct 10 - </v>
      </c>
    </row>
    <row r="7281" spans="1:4" x14ac:dyDescent="0.25">
      <c r="A7281" t="str">
        <f ca="1"/>
        <v>Food &amp; Drinks</v>
      </c>
      <c r="B7281" s="8">
        <f ca="1"/>
        <v>46389</v>
      </c>
      <c r="C7281" s="107">
        <f ca="1"/>
        <v>1540</v>
      </c>
      <c r="D7281" t="str">
        <f ca="1"/>
        <v xml:space="preserve">Acct 10 - </v>
      </c>
    </row>
    <row r="7282" spans="1:4" x14ac:dyDescent="0.25">
      <c r="A7282" t="str">
        <f ca="1"/>
        <v>Visa Platinum</v>
      </c>
      <c r="B7282" s="8">
        <f ca="1"/>
        <v>46390</v>
      </c>
      <c r="C7282" s="107">
        <f ca="1"/>
        <v>1540</v>
      </c>
      <c r="D7282" t="str">
        <f ca="1"/>
        <v xml:space="preserve">Acct 10 - </v>
      </c>
    </row>
    <row r="7283" spans="1:4" x14ac:dyDescent="0.25">
      <c r="A7283" t="str">
        <f ca="1"/>
        <v>Kulo Internet</v>
      </c>
      <c r="B7283" s="8">
        <f ca="1"/>
        <v>46392</v>
      </c>
      <c r="C7283" s="107">
        <f ca="1"/>
        <v>1540</v>
      </c>
      <c r="D7283" t="str">
        <f ca="1"/>
        <v xml:space="preserve">Acct 10 - </v>
      </c>
    </row>
    <row r="7284" spans="1:4" x14ac:dyDescent="0.25">
      <c r="A7284" t="str">
        <f ca="1"/>
        <v>Cese Phone</v>
      </c>
      <c r="B7284" s="8">
        <f ca="1"/>
        <v>46392</v>
      </c>
      <c r="C7284" s="107">
        <f ca="1"/>
        <v>1540</v>
      </c>
      <c r="D7284" t="str">
        <f ca="1"/>
        <v xml:space="preserve">Acct 10 - </v>
      </c>
    </row>
    <row r="7285" spans="1:4" x14ac:dyDescent="0.25">
      <c r="A7285" t="str">
        <f ca="1"/>
        <v>Phone</v>
      </c>
      <c r="B7285" s="8">
        <f ca="1"/>
        <v>46392</v>
      </c>
      <c r="C7285" s="107">
        <f ca="1"/>
        <v>1540</v>
      </c>
      <c r="D7285" t="str">
        <f ca="1"/>
        <v xml:space="preserve">Acct 10 - </v>
      </c>
    </row>
    <row r="7286" spans="1:4" x14ac:dyDescent="0.25">
      <c r="A7286" t="str">
        <f ca="1"/>
        <v>Sony</v>
      </c>
      <c r="B7286" s="8">
        <f ca="1"/>
        <v>46395</v>
      </c>
      <c r="C7286" s="107">
        <f ca="1"/>
        <v>1540</v>
      </c>
      <c r="D7286" t="str">
        <f ca="1"/>
        <v xml:space="preserve">Acct 10 - </v>
      </c>
    </row>
    <row r="7287" spans="1:4" x14ac:dyDescent="0.25">
      <c r="A7287" t="str">
        <f ca="1"/>
        <v>Phone Insurance</v>
      </c>
      <c r="B7287" s="8">
        <f ca="1"/>
        <v>46395</v>
      </c>
      <c r="C7287" s="107">
        <f ca="1"/>
        <v>1540</v>
      </c>
      <c r="D7287" t="str">
        <f ca="1"/>
        <v xml:space="preserve">Acct 10 - </v>
      </c>
    </row>
    <row r="7288" spans="1:4" x14ac:dyDescent="0.25">
      <c r="A7288" t="str">
        <f ca="1"/>
        <v>Amazon</v>
      </c>
      <c r="B7288" s="8">
        <f ca="1"/>
        <v>46396</v>
      </c>
      <c r="C7288" s="107">
        <f ca="1"/>
        <v>1540</v>
      </c>
      <c r="D7288" t="str">
        <f ca="1"/>
        <v xml:space="preserve">Acct 10 - </v>
      </c>
    </row>
    <row r="7289" spans="1:4" x14ac:dyDescent="0.25">
      <c r="A7289" t="str">
        <f ca="1"/>
        <v>Viso Go</v>
      </c>
      <c r="B7289" s="8">
        <f ca="1"/>
        <v>46398</v>
      </c>
      <c r="C7289" s="107">
        <f ca="1"/>
        <v>1540</v>
      </c>
      <c r="D7289" t="str">
        <f ca="1"/>
        <v xml:space="preserve">Acct 10 - </v>
      </c>
    </row>
    <row r="7290" spans="1:4" x14ac:dyDescent="0.25">
      <c r="A7290" t="str">
        <f ca="1"/>
        <v>Paycheck</v>
      </c>
      <c r="B7290" s="8">
        <f ca="1"/>
        <v>46402</v>
      </c>
      <c r="C7290" s="107">
        <f ca="1"/>
        <v>1540</v>
      </c>
      <c r="D7290" t="str">
        <f ca="1"/>
        <v xml:space="preserve">Acct 10 - </v>
      </c>
    </row>
    <row r="7291" spans="1:4" x14ac:dyDescent="0.25">
      <c r="A7291" t="str">
        <f ca="1"/>
        <v>Ameritas</v>
      </c>
      <c r="B7291" s="8">
        <f ca="1"/>
        <v>46402</v>
      </c>
      <c r="C7291" s="107">
        <f ca="1"/>
        <v>1540</v>
      </c>
      <c r="D7291" t="str">
        <f ca="1"/>
        <v xml:space="preserve">Acct 10 - </v>
      </c>
    </row>
    <row r="7292" spans="1:4" x14ac:dyDescent="0.25">
      <c r="A7292" t="str">
        <f ca="1"/>
        <v>Groceries</v>
      </c>
      <c r="B7292" s="8">
        <f ca="1"/>
        <v>46403</v>
      </c>
      <c r="C7292" s="107">
        <f ca="1"/>
        <v>1540</v>
      </c>
      <c r="D7292" t="str">
        <f ca="1"/>
        <v xml:space="preserve">Acct 10 - </v>
      </c>
    </row>
    <row r="7293" spans="1:4" x14ac:dyDescent="0.25">
      <c r="A7293" t="str">
        <f ca="1"/>
        <v>Food &amp; Drinks</v>
      </c>
      <c r="B7293" s="8">
        <f ca="1"/>
        <v>46403</v>
      </c>
      <c r="C7293" s="107">
        <f ca="1"/>
        <v>1540</v>
      </c>
      <c r="D7293" t="str">
        <f ca="1"/>
        <v xml:space="preserve">Acct 10 - </v>
      </c>
    </row>
    <row r="7294" spans="1:4" x14ac:dyDescent="0.25">
      <c r="A7294" t="str">
        <f ca="1"/>
        <v>Motorcycle</v>
      </c>
      <c r="B7294" s="8">
        <f ca="1"/>
        <v>46403</v>
      </c>
      <c r="C7294" s="107">
        <f ca="1"/>
        <v>1540</v>
      </c>
      <c r="D7294" t="str">
        <f ca="1"/>
        <v xml:space="preserve">Acct 10 - </v>
      </c>
    </row>
    <row r="7295" spans="1:4" x14ac:dyDescent="0.25">
      <c r="A7295" t="str">
        <f ca="1"/>
        <v>Netflix</v>
      </c>
      <c r="B7295" s="8">
        <f ca="1"/>
        <v>46407</v>
      </c>
      <c r="C7295" s="107">
        <f ca="1"/>
        <v>1540</v>
      </c>
      <c r="D7295" t="str">
        <f ca="1"/>
        <v xml:space="preserve">Acct 10 - </v>
      </c>
    </row>
    <row r="7296" spans="1:4" x14ac:dyDescent="0.25">
      <c r="A7296" t="str">
        <f ca="1"/>
        <v>Renters</v>
      </c>
      <c r="B7296" s="8">
        <f ca="1"/>
        <v>46408</v>
      </c>
      <c r="C7296" s="107">
        <f ca="1"/>
        <v>1540</v>
      </c>
      <c r="D7296" t="str">
        <f ca="1"/>
        <v xml:space="preserve">Acct 10 - </v>
      </c>
    </row>
    <row r="7297" spans="1:4" x14ac:dyDescent="0.25">
      <c r="A7297" t="str">
        <f ca="1"/>
        <v>Cese Transfer</v>
      </c>
      <c r="B7297" s="8">
        <f ca="1"/>
        <v>46412</v>
      </c>
      <c r="C7297" s="107">
        <f ca="1"/>
        <v>1540</v>
      </c>
      <c r="D7297" t="str">
        <f ca="1"/>
        <v xml:space="preserve">Acct 10 - </v>
      </c>
    </row>
    <row r="7298" spans="1:4" x14ac:dyDescent="0.25">
      <c r="A7298" t="str">
        <f ca="1"/>
        <v>Internet</v>
      </c>
      <c r="B7298" s="8">
        <f ca="1"/>
        <v>46413</v>
      </c>
      <c r="C7298" s="107">
        <f ca="1"/>
        <v>1540</v>
      </c>
      <c r="D7298" t="str">
        <f ca="1"/>
        <v xml:space="preserve">Acct 10 - </v>
      </c>
    </row>
    <row r="7299" spans="1:4" x14ac:dyDescent="0.25">
      <c r="A7299" t="str">
        <f ca="1"/>
        <v>Windsurf</v>
      </c>
      <c r="B7299" s="8">
        <f ca="1"/>
        <v>46413</v>
      </c>
      <c r="C7299" s="107">
        <f ca="1"/>
        <v>1540</v>
      </c>
      <c r="D7299" t="str">
        <f ca="1"/>
        <v xml:space="preserve">Acct 10 - </v>
      </c>
    </row>
    <row r="7300" spans="1:4" x14ac:dyDescent="0.25">
      <c r="A7300" t="str">
        <f ca="1"/>
        <v>Tidal</v>
      </c>
      <c r="B7300" s="8">
        <f ca="1"/>
        <v>46414</v>
      </c>
      <c r="C7300" s="107">
        <f ca="1"/>
        <v>1540</v>
      </c>
      <c r="D7300" t="str">
        <f ca="1"/>
        <v xml:space="preserve">Acct 10 - </v>
      </c>
    </row>
    <row r="7301" spans="1:4" x14ac:dyDescent="0.25">
      <c r="A7301" t="str">
        <f ca="1"/>
        <v>Costco Citi</v>
      </c>
      <c r="B7301" s="8">
        <f ca="1"/>
        <v>46415</v>
      </c>
      <c r="C7301" s="107">
        <f ca="1"/>
        <v>1680</v>
      </c>
      <c r="D7301" t="str">
        <f ca="1"/>
        <v xml:space="preserve">Acct 10 - </v>
      </c>
    </row>
    <row r="7302" spans="1:4" x14ac:dyDescent="0.25">
      <c r="A7302" t="str">
        <f ca="1"/>
        <v>Kulo Transfer</v>
      </c>
      <c r="B7302" s="8">
        <f ca="1"/>
        <v>46415</v>
      </c>
      <c r="C7302" s="107">
        <f ca="1"/>
        <v>1680</v>
      </c>
      <c r="D7302" t="str">
        <f ca="1"/>
        <v xml:space="preserve">Acct 10 - </v>
      </c>
    </row>
    <row r="7303" spans="1:4" x14ac:dyDescent="0.25">
      <c r="A7303" t="str">
        <f ca="1"/>
        <v>Kulo SDGE</v>
      </c>
      <c r="B7303" s="8">
        <f ca="1"/>
        <v>46415</v>
      </c>
      <c r="C7303" s="107">
        <f ca="1"/>
        <v>1680</v>
      </c>
      <c r="D7303" t="str">
        <f ca="1"/>
        <v xml:space="preserve">Acct 10 - </v>
      </c>
    </row>
    <row r="7304" spans="1:4" x14ac:dyDescent="0.25">
      <c r="A7304" t="str">
        <f ca="1"/>
        <v>SDGE</v>
      </c>
      <c r="B7304" s="8">
        <f ca="1"/>
        <v>46415</v>
      </c>
      <c r="C7304" s="107">
        <f ca="1"/>
        <v>1680</v>
      </c>
      <c r="D7304" t="str">
        <f ca="1"/>
        <v xml:space="preserve">Acct 10 - </v>
      </c>
    </row>
    <row r="7305" spans="1:4" x14ac:dyDescent="0.25">
      <c r="A7305" t="str">
        <f ca="1"/>
        <v>Prime Ad-Free</v>
      </c>
      <c r="B7305" s="8">
        <f ca="1"/>
        <v>46415</v>
      </c>
      <c r="C7305" s="107">
        <f ca="1"/>
        <v>1680</v>
      </c>
      <c r="D7305" t="str">
        <f ca="1"/>
        <v xml:space="preserve">Acct 10 - </v>
      </c>
    </row>
    <row r="7306" spans="1:4" x14ac:dyDescent="0.25">
      <c r="A7306" t="str">
        <f ca="1"/>
        <v>Paycheck</v>
      </c>
      <c r="B7306" s="8">
        <f ca="1"/>
        <v>46416</v>
      </c>
      <c r="C7306" s="107">
        <f ca="1"/>
        <v>1680</v>
      </c>
      <c r="D7306" t="str">
        <f ca="1"/>
        <v xml:space="preserve">Acct 10 - </v>
      </c>
    </row>
    <row r="7307" spans="1:4" x14ac:dyDescent="0.25">
      <c r="A7307" t="str">
        <f ca="1"/>
        <v>Ameritas</v>
      </c>
      <c r="B7307" s="8">
        <f ca="1"/>
        <v>46416</v>
      </c>
      <c r="C7307" s="107">
        <f ca="1"/>
        <v>1680</v>
      </c>
      <c r="D7307" t="str">
        <f ca="1"/>
        <v xml:space="preserve">Acct 10 - </v>
      </c>
    </row>
    <row r="7308" spans="1:4" x14ac:dyDescent="0.25">
      <c r="A7308" t="str">
        <f ca="1"/>
        <v>Groceries</v>
      </c>
      <c r="B7308" s="8">
        <f ca="1"/>
        <v>46417</v>
      </c>
      <c r="C7308" s="107">
        <f ca="1"/>
        <v>1680</v>
      </c>
      <c r="D7308" t="str">
        <f ca="1"/>
        <v xml:space="preserve">Acct 10 - </v>
      </c>
    </row>
    <row r="7309" spans="1:4" x14ac:dyDescent="0.25">
      <c r="A7309" t="str">
        <f ca="1"/>
        <v>Food &amp; Drinks</v>
      </c>
      <c r="B7309" s="8">
        <f ca="1"/>
        <v>46417</v>
      </c>
      <c r="C7309" s="107">
        <f ca="1"/>
        <v>1680</v>
      </c>
      <c r="D7309" t="str">
        <f ca="1"/>
        <v xml:space="preserve">Acct 10 - </v>
      </c>
    </row>
    <row r="7310" spans="1:4" x14ac:dyDescent="0.25">
      <c r="A7310" t="str">
        <f ca="1"/>
        <v>Disability</v>
      </c>
      <c r="B7310" s="8">
        <f ca="1"/>
        <v>46419</v>
      </c>
      <c r="C7310" s="107">
        <f ca="1"/>
        <v>1680</v>
      </c>
      <c r="D7310" t="str">
        <f ca="1"/>
        <v xml:space="preserve">Acct 10 - </v>
      </c>
    </row>
    <row r="7311" spans="1:4" x14ac:dyDescent="0.25">
      <c r="A7311" t="str">
        <f ca="1"/>
        <v>Kulo Rent</v>
      </c>
      <c r="B7311" s="8">
        <f ca="1"/>
        <v>46419</v>
      </c>
      <c r="C7311" s="107">
        <f ca="1"/>
        <v>1680</v>
      </c>
      <c r="D7311" t="str">
        <f ca="1"/>
        <v xml:space="preserve">Acct 10 - </v>
      </c>
    </row>
    <row r="7312" spans="1:4" x14ac:dyDescent="0.25">
      <c r="A7312" t="str">
        <f ca="1"/>
        <v>Rent</v>
      </c>
      <c r="B7312" s="8">
        <f ca="1"/>
        <v>46419</v>
      </c>
      <c r="C7312" s="107">
        <f ca="1"/>
        <v>1680</v>
      </c>
      <c r="D7312" t="str">
        <f ca="1"/>
        <v xml:space="preserve">Acct 10 - </v>
      </c>
    </row>
    <row r="7313" spans="1:4" x14ac:dyDescent="0.25">
      <c r="A7313" t="str">
        <f ca="1"/>
        <v>Down Dog</v>
      </c>
      <c r="B7313" s="8">
        <f ca="1"/>
        <v>46420</v>
      </c>
      <c r="C7313" s="107">
        <f ca="1"/>
        <v>1680</v>
      </c>
      <c r="D7313" t="str">
        <f ca="1"/>
        <v xml:space="preserve">Acct 10 - </v>
      </c>
    </row>
    <row r="7314" spans="1:4" x14ac:dyDescent="0.25">
      <c r="A7314" t="str">
        <f ca="1"/>
        <v>Visa Platinum</v>
      </c>
      <c r="B7314" s="8">
        <f ca="1"/>
        <v>46421</v>
      </c>
      <c r="C7314" s="107">
        <f ca="1"/>
        <v>1680</v>
      </c>
      <c r="D7314" t="str">
        <f ca="1"/>
        <v xml:space="preserve">Acct 10 - </v>
      </c>
    </row>
    <row r="7315" spans="1:4" x14ac:dyDescent="0.25">
      <c r="A7315" t="str">
        <f ca="1"/>
        <v>Kulo Internet</v>
      </c>
      <c r="B7315" s="8">
        <f ca="1"/>
        <v>46423</v>
      </c>
      <c r="C7315" s="107">
        <f ca="1"/>
        <v>1680</v>
      </c>
      <c r="D7315" t="str">
        <f ca="1"/>
        <v xml:space="preserve">Acct 10 - </v>
      </c>
    </row>
    <row r="7316" spans="1:4" x14ac:dyDescent="0.25">
      <c r="A7316" t="str">
        <f ca="1"/>
        <v>Cese Phone</v>
      </c>
      <c r="B7316" s="8">
        <f ca="1"/>
        <v>46423</v>
      </c>
      <c r="C7316" s="107">
        <f ca="1"/>
        <v>1680</v>
      </c>
      <c r="D7316" t="str">
        <f ca="1"/>
        <v xml:space="preserve">Acct 10 - </v>
      </c>
    </row>
    <row r="7317" spans="1:4" x14ac:dyDescent="0.25">
      <c r="A7317" t="str">
        <f ca="1"/>
        <v>Phone</v>
      </c>
      <c r="B7317" s="8">
        <f ca="1"/>
        <v>46423</v>
      </c>
      <c r="C7317" s="107">
        <f ca="1"/>
        <v>1680</v>
      </c>
      <c r="D7317" t="str">
        <f ca="1"/>
        <v xml:space="preserve">Acct 10 - </v>
      </c>
    </row>
    <row r="7318" spans="1:4" x14ac:dyDescent="0.25">
      <c r="A7318" t="str">
        <f ca="1"/>
        <v>Sony</v>
      </c>
      <c r="B7318" s="8">
        <f ca="1"/>
        <v>46426</v>
      </c>
      <c r="C7318" s="107">
        <f ca="1"/>
        <v>1680</v>
      </c>
      <c r="D7318" t="str">
        <f ca="1"/>
        <v xml:space="preserve">Acct 10 - </v>
      </c>
    </row>
    <row r="7319" spans="1:4" x14ac:dyDescent="0.25">
      <c r="A7319" t="str">
        <f ca="1"/>
        <v>Phone Insurance</v>
      </c>
      <c r="B7319" s="8">
        <f ca="1"/>
        <v>46426</v>
      </c>
      <c r="C7319" s="107">
        <f ca="1"/>
        <v>1680</v>
      </c>
      <c r="D7319" t="str">
        <f ca="1"/>
        <v xml:space="preserve">Acct 10 - </v>
      </c>
    </row>
    <row r="7320" spans="1:4" x14ac:dyDescent="0.25">
      <c r="A7320" t="str">
        <f ca="1"/>
        <v>Amazon</v>
      </c>
      <c r="B7320" s="8">
        <f ca="1"/>
        <v>46427</v>
      </c>
      <c r="C7320" s="107">
        <f ca="1"/>
        <v>1680</v>
      </c>
      <c r="D7320" t="str">
        <f ca="1"/>
        <v xml:space="preserve">Acct 10 - </v>
      </c>
    </row>
    <row r="7321" spans="1:4" x14ac:dyDescent="0.25">
      <c r="A7321" t="str">
        <f ca="1"/>
        <v>Viso Go</v>
      </c>
      <c r="B7321" s="8">
        <f ca="1"/>
        <v>46429</v>
      </c>
      <c r="C7321" s="107">
        <f ca="1"/>
        <v>1680</v>
      </c>
      <c r="D7321" t="str">
        <f ca="1"/>
        <v xml:space="preserve">Acct 10 - </v>
      </c>
    </row>
    <row r="7322" spans="1:4" x14ac:dyDescent="0.25">
      <c r="A7322" t="str">
        <f ca="1"/>
        <v>Paycheck</v>
      </c>
      <c r="B7322" s="8">
        <f ca="1"/>
        <v>46430</v>
      </c>
      <c r="C7322" s="107">
        <f ca="1"/>
        <v>1680</v>
      </c>
      <c r="D7322" t="str">
        <f ca="1"/>
        <v xml:space="preserve">Acct 10 - </v>
      </c>
    </row>
    <row r="7323" spans="1:4" x14ac:dyDescent="0.25">
      <c r="A7323" t="str">
        <f ca="1"/>
        <v>Ameritas</v>
      </c>
      <c r="B7323" s="8">
        <f ca="1"/>
        <v>46430</v>
      </c>
      <c r="C7323" s="107">
        <f ca="1"/>
        <v>1680</v>
      </c>
      <c r="D7323" t="str">
        <f ca="1"/>
        <v xml:space="preserve">Acct 10 - </v>
      </c>
    </row>
    <row r="7324" spans="1:4" x14ac:dyDescent="0.25">
      <c r="A7324" t="str">
        <f ca="1"/>
        <v>Groceries</v>
      </c>
      <c r="B7324" s="8">
        <f ca="1"/>
        <v>46431</v>
      </c>
      <c r="C7324" s="107">
        <f ca="1"/>
        <v>1680</v>
      </c>
      <c r="D7324" t="str">
        <f ca="1"/>
        <v xml:space="preserve">Acct 10 - </v>
      </c>
    </row>
    <row r="7325" spans="1:4" x14ac:dyDescent="0.25">
      <c r="A7325" t="str">
        <f ca="1"/>
        <v>Food &amp; Drinks</v>
      </c>
      <c r="B7325" s="8">
        <f ca="1"/>
        <v>46431</v>
      </c>
      <c r="C7325" s="107">
        <f ca="1"/>
        <v>1680</v>
      </c>
      <c r="D7325" t="str">
        <f ca="1"/>
        <v xml:space="preserve">Acct 10 - </v>
      </c>
    </row>
    <row r="7326" spans="1:4" x14ac:dyDescent="0.25">
      <c r="A7326" t="str">
        <f ca="1"/>
        <v>Motorcycle</v>
      </c>
      <c r="B7326" s="8">
        <f ca="1"/>
        <v>46434</v>
      </c>
      <c r="C7326" s="107">
        <f ca="1"/>
        <v>1680</v>
      </c>
      <c r="D7326" t="str">
        <f ca="1"/>
        <v xml:space="preserve">Acct 10 - </v>
      </c>
    </row>
    <row r="7327" spans="1:4" x14ac:dyDescent="0.25">
      <c r="A7327" t="str">
        <f ca="1"/>
        <v>Netflix</v>
      </c>
      <c r="B7327" s="8">
        <f ca="1"/>
        <v>46438</v>
      </c>
      <c r="C7327" s="107">
        <f ca="1"/>
        <v>1680</v>
      </c>
      <c r="D7327" t="str">
        <f ca="1"/>
        <v xml:space="preserve">Acct 10 - </v>
      </c>
    </row>
    <row r="7328" spans="1:4" x14ac:dyDescent="0.25">
      <c r="A7328" t="str">
        <f ca="1"/>
        <v>Renters</v>
      </c>
      <c r="B7328" s="8">
        <f ca="1"/>
        <v>46439</v>
      </c>
      <c r="C7328" s="107">
        <f ca="1"/>
        <v>1680</v>
      </c>
      <c r="D7328" t="str">
        <f ca="1"/>
        <v xml:space="preserve">Acct 10 - </v>
      </c>
    </row>
    <row r="7329" spans="1:4" x14ac:dyDescent="0.25">
      <c r="A7329" t="str">
        <f ca="1"/>
        <v>Cese Transfer</v>
      </c>
      <c r="B7329" s="8">
        <f ca="1"/>
        <v>46443</v>
      </c>
      <c r="C7329" s="107">
        <f ca="1"/>
        <v>1680</v>
      </c>
      <c r="D7329" t="str">
        <f ca="1"/>
        <v xml:space="preserve">Acct 10 - </v>
      </c>
    </row>
    <row r="7330" spans="1:4" x14ac:dyDescent="0.25">
      <c r="A7330" t="str">
        <f ca="1"/>
        <v>Paycheck</v>
      </c>
      <c r="B7330" s="8">
        <f ca="1"/>
        <v>46444</v>
      </c>
      <c r="C7330" s="107">
        <f ca="1"/>
        <v>1680</v>
      </c>
      <c r="D7330" t="str">
        <f ca="1"/>
        <v xml:space="preserve">Acct 10 - </v>
      </c>
    </row>
    <row r="7331" spans="1:4" x14ac:dyDescent="0.25">
      <c r="A7331" t="str">
        <f ca="1"/>
        <v>Ameritas</v>
      </c>
      <c r="B7331" s="8">
        <f ca="1"/>
        <v>46444</v>
      </c>
      <c r="C7331" s="107">
        <f ca="1"/>
        <v>1680</v>
      </c>
      <c r="D7331" t="str">
        <f ca="1"/>
        <v xml:space="preserve">Acct 10 - </v>
      </c>
    </row>
    <row r="7332" spans="1:4" x14ac:dyDescent="0.25">
      <c r="A7332" t="str">
        <f ca="1"/>
        <v>Internet</v>
      </c>
      <c r="B7332" s="8">
        <f ca="1"/>
        <v>46444</v>
      </c>
      <c r="C7332" s="107">
        <f ca="1"/>
        <v>1680</v>
      </c>
      <c r="D7332" t="str">
        <f ca="1"/>
        <v xml:space="preserve">Acct 10 - </v>
      </c>
    </row>
    <row r="7333" spans="1:4" x14ac:dyDescent="0.25">
      <c r="A7333" t="str">
        <f ca="1"/>
        <v>Windsurf</v>
      </c>
      <c r="B7333" s="8">
        <f ca="1"/>
        <v>46444</v>
      </c>
      <c r="C7333" s="107">
        <f ca="1"/>
        <v>1680</v>
      </c>
      <c r="D7333" t="str">
        <f ca="1"/>
        <v xml:space="preserve">Acct 10 - </v>
      </c>
    </row>
    <row r="7334" spans="1:4" x14ac:dyDescent="0.25">
      <c r="A7334" t="str">
        <f ca="1"/>
        <v>Groceries</v>
      </c>
      <c r="B7334" s="8">
        <f ca="1"/>
        <v>46445</v>
      </c>
      <c r="C7334" s="107">
        <f ca="1"/>
        <v>1680</v>
      </c>
      <c r="D7334" t="str">
        <f ca="1"/>
        <v xml:space="preserve">Acct 10 - </v>
      </c>
    </row>
    <row r="7335" spans="1:4" x14ac:dyDescent="0.25">
      <c r="A7335" t="str">
        <f ca="1"/>
        <v>Food &amp; Drinks</v>
      </c>
      <c r="B7335" s="8">
        <f ca="1"/>
        <v>46445</v>
      </c>
      <c r="C7335" s="107">
        <f ca="1"/>
        <v>1680</v>
      </c>
      <c r="D7335" t="str">
        <f ca="1"/>
        <v xml:space="preserve">Acct 10 - </v>
      </c>
    </row>
    <row r="7336" spans="1:4" x14ac:dyDescent="0.25">
      <c r="A7336" t="str">
        <f ca="1"/>
        <v>Google+</v>
      </c>
      <c r="B7336" s="8">
        <f ca="1"/>
        <v>46445</v>
      </c>
      <c r="C7336" s="107">
        <f ca="1"/>
        <v>1680</v>
      </c>
      <c r="D7336" t="str">
        <f ca="1"/>
        <v xml:space="preserve">Acct 10 - </v>
      </c>
    </row>
    <row r="7337" spans="1:4" x14ac:dyDescent="0.25">
      <c r="A7337" t="str">
        <f ca="1"/>
        <v>Tidal</v>
      </c>
      <c r="B7337" s="8">
        <f ca="1"/>
        <v>46445</v>
      </c>
      <c r="C7337" s="107">
        <f ca="1"/>
        <v>1680</v>
      </c>
      <c r="D7337" t="str">
        <f ca="1"/>
        <v xml:space="preserve">Acct 10 - </v>
      </c>
    </row>
    <row r="7338" spans="1:4" x14ac:dyDescent="0.25">
      <c r="A7338" t="str">
        <f ca="1"/>
        <v>Costco Citi</v>
      </c>
      <c r="B7338" s="8">
        <f ca="1"/>
        <v>46446</v>
      </c>
      <c r="C7338" s="107">
        <f ca="1"/>
        <v>1820</v>
      </c>
      <c r="D7338" t="str">
        <f ca="1"/>
        <v xml:space="preserve">Acct 10 - </v>
      </c>
    </row>
    <row r="7339" spans="1:4" x14ac:dyDescent="0.25">
      <c r="A7339" t="str">
        <f ca="1"/>
        <v>Kulo Transfer</v>
      </c>
      <c r="B7339" s="8">
        <f ca="1"/>
        <v>46446</v>
      </c>
      <c r="C7339" s="107">
        <f ca="1"/>
        <v>1820</v>
      </c>
      <c r="D7339" t="str">
        <f ca="1"/>
        <v xml:space="preserve">Acct 10 - </v>
      </c>
    </row>
    <row r="7340" spans="1:4" x14ac:dyDescent="0.25">
      <c r="A7340" t="str">
        <f ca="1"/>
        <v>Kulo SDGE</v>
      </c>
      <c r="B7340" s="8">
        <f ca="1"/>
        <v>46446</v>
      </c>
      <c r="C7340" s="107">
        <f ca="1"/>
        <v>1820</v>
      </c>
      <c r="D7340" t="str">
        <f ca="1"/>
        <v xml:space="preserve">Acct 10 - </v>
      </c>
    </row>
    <row r="7341" spans="1:4" x14ac:dyDescent="0.25">
      <c r="A7341" t="str">
        <f ca="1"/>
        <v>SDGE</v>
      </c>
      <c r="B7341" s="8">
        <f ca="1"/>
        <v>46446</v>
      </c>
      <c r="C7341" s="107">
        <f ca="1"/>
        <v>1820</v>
      </c>
      <c r="D7341" t="str">
        <f ca="1"/>
        <v xml:space="preserve">Acct 10 - </v>
      </c>
    </row>
    <row r="7342" spans="1:4" x14ac:dyDescent="0.25">
      <c r="A7342" t="str">
        <f ca="1"/>
        <v>Prime Ad-Free</v>
      </c>
      <c r="B7342" s="8">
        <f ca="1"/>
        <v>46446</v>
      </c>
      <c r="C7342" s="107">
        <f ca="1"/>
        <v>1820</v>
      </c>
      <c r="D7342" t="str">
        <f ca="1"/>
        <v xml:space="preserve">Acct 10 - </v>
      </c>
    </row>
    <row r="7343" spans="1:4" x14ac:dyDescent="0.25">
      <c r="A7343" t="str">
        <f ca="1"/>
        <v>Disability</v>
      </c>
      <c r="B7343" s="8">
        <f ca="1"/>
        <v>46447</v>
      </c>
      <c r="C7343" s="107">
        <f ca="1"/>
        <v>1820</v>
      </c>
      <c r="D7343" t="str">
        <f ca="1"/>
        <v xml:space="preserve">Acct 10 - </v>
      </c>
    </row>
    <row r="7344" spans="1:4" x14ac:dyDescent="0.25">
      <c r="A7344" t="str">
        <f ca="1"/>
        <v>Kulo Rent</v>
      </c>
      <c r="B7344" s="8">
        <f ca="1"/>
        <v>46447</v>
      </c>
      <c r="C7344" s="107">
        <f ca="1"/>
        <v>1820</v>
      </c>
      <c r="D7344" t="str">
        <f ca="1"/>
        <v xml:space="preserve">Acct 10 - </v>
      </c>
    </row>
    <row r="7345" spans="1:4" x14ac:dyDescent="0.25">
      <c r="A7345" t="str">
        <f ca="1"/>
        <v>Rent</v>
      </c>
      <c r="B7345" s="8">
        <f ca="1"/>
        <v>46447</v>
      </c>
      <c r="C7345" s="107">
        <f ca="1"/>
        <v>1820</v>
      </c>
      <c r="D7345" t="str">
        <f ca="1"/>
        <v xml:space="preserve">Acct 10 - </v>
      </c>
    </row>
    <row r="7346" spans="1:4" x14ac:dyDescent="0.25">
      <c r="A7346" t="str">
        <f ca="1"/>
        <v>Visa Platinum</v>
      </c>
      <c r="B7346" s="8">
        <f ca="1"/>
        <v>46449</v>
      </c>
      <c r="C7346" s="107">
        <f ca="1"/>
        <v>1820</v>
      </c>
      <c r="D7346" t="str">
        <f ca="1"/>
        <v xml:space="preserve">Acct 10 - </v>
      </c>
    </row>
    <row r="7347" spans="1:4" x14ac:dyDescent="0.25">
      <c r="A7347" t="str">
        <f ca="1"/>
        <v>Kulo Internet</v>
      </c>
      <c r="B7347" s="8">
        <f ca="1"/>
        <v>46451</v>
      </c>
      <c r="C7347" s="107">
        <f ca="1"/>
        <v>1820</v>
      </c>
      <c r="D7347" t="str">
        <f ca="1"/>
        <v xml:space="preserve">Acct 10 - </v>
      </c>
    </row>
    <row r="7348" spans="1:4" x14ac:dyDescent="0.25">
      <c r="A7348" t="str">
        <f ca="1"/>
        <v>Cese Phone</v>
      </c>
      <c r="B7348" s="8">
        <f ca="1"/>
        <v>46451</v>
      </c>
      <c r="C7348" s="107">
        <f ca="1"/>
        <v>1820</v>
      </c>
      <c r="D7348" t="str">
        <f ca="1"/>
        <v xml:space="preserve">Acct 10 - </v>
      </c>
    </row>
    <row r="7349" spans="1:4" x14ac:dyDescent="0.25">
      <c r="A7349" t="str">
        <f ca="1"/>
        <v>Phone</v>
      </c>
      <c r="B7349" s="8">
        <f ca="1"/>
        <v>46451</v>
      </c>
      <c r="C7349" s="107">
        <f ca="1"/>
        <v>1820</v>
      </c>
      <c r="D7349" t="str">
        <f ca="1"/>
        <v xml:space="preserve">Acct 10 - </v>
      </c>
    </row>
    <row r="7350" spans="1:4" x14ac:dyDescent="0.25">
      <c r="A7350" t="str">
        <f ca="1"/>
        <v>Sony</v>
      </c>
      <c r="B7350" s="8">
        <f ca="1"/>
        <v>46454</v>
      </c>
      <c r="C7350" s="107">
        <f ca="1"/>
        <v>1820</v>
      </c>
      <c r="D7350" t="str">
        <f ca="1"/>
        <v xml:space="preserve">Acct 10 - </v>
      </c>
    </row>
    <row r="7351" spans="1:4" x14ac:dyDescent="0.25">
      <c r="A7351" t="str">
        <f ca="1"/>
        <v>Phone Insurance</v>
      </c>
      <c r="B7351" s="8">
        <f ca="1"/>
        <v>46454</v>
      </c>
      <c r="C7351" s="107">
        <f ca="1"/>
        <v>1820</v>
      </c>
      <c r="D7351" t="str">
        <f ca="1"/>
        <v xml:space="preserve">Acct 10 - </v>
      </c>
    </row>
    <row r="7352" spans="1:4" x14ac:dyDescent="0.25">
      <c r="A7352" t="str">
        <f ca="1"/>
        <v>Amazon</v>
      </c>
      <c r="B7352" s="8">
        <f ca="1"/>
        <v>46455</v>
      </c>
      <c r="C7352" s="107">
        <f ca="1"/>
        <v>1820</v>
      </c>
      <c r="D7352" t="str">
        <f ca="1"/>
        <v xml:space="preserve">Acct 10 - </v>
      </c>
    </row>
    <row r="7353" spans="1:4" x14ac:dyDescent="0.25">
      <c r="A7353" t="str">
        <f ca="1"/>
        <v>Viso Go</v>
      </c>
      <c r="B7353" s="8">
        <f ca="1"/>
        <v>46457</v>
      </c>
      <c r="C7353" s="107">
        <f ca="1"/>
        <v>1820</v>
      </c>
      <c r="D7353" t="str">
        <f ca="1"/>
        <v xml:space="preserve">Acct 10 - </v>
      </c>
    </row>
    <row r="7354" spans="1:4" x14ac:dyDescent="0.25">
      <c r="A7354" t="str">
        <f ca="1"/>
        <v>Paycheck</v>
      </c>
      <c r="B7354" s="8">
        <f ca="1"/>
        <v>46458</v>
      </c>
      <c r="C7354" s="107">
        <f ca="1"/>
        <v>1820</v>
      </c>
      <c r="D7354" t="str">
        <f ca="1"/>
        <v xml:space="preserve">Acct 10 - </v>
      </c>
    </row>
    <row r="7355" spans="1:4" x14ac:dyDescent="0.25">
      <c r="A7355" t="str">
        <f ca="1"/>
        <v>Ameritas</v>
      </c>
      <c r="B7355" s="8">
        <f ca="1"/>
        <v>46458</v>
      </c>
      <c r="C7355" s="107">
        <f ca="1"/>
        <v>1820</v>
      </c>
      <c r="D7355" t="str">
        <f ca="1"/>
        <v xml:space="preserve">Acct 10 - </v>
      </c>
    </row>
    <row r="7356" spans="1:4" x14ac:dyDescent="0.25">
      <c r="A7356" t="str">
        <f ca="1"/>
        <v>Groceries</v>
      </c>
      <c r="B7356" s="8">
        <f ca="1"/>
        <v>46459</v>
      </c>
      <c r="C7356" s="107">
        <f ca="1"/>
        <v>1820</v>
      </c>
      <c r="D7356" t="str">
        <f ca="1"/>
        <v xml:space="preserve">Acct 10 - </v>
      </c>
    </row>
    <row r="7357" spans="1:4" x14ac:dyDescent="0.25">
      <c r="A7357" t="str">
        <f ca="1"/>
        <v>Food &amp; Drinks</v>
      </c>
      <c r="B7357" s="8">
        <f ca="1"/>
        <v>46459</v>
      </c>
      <c r="C7357" s="107">
        <f ca="1"/>
        <v>1820</v>
      </c>
      <c r="D7357" t="str">
        <f ca="1"/>
        <v xml:space="preserve">Acct 10 - </v>
      </c>
    </row>
    <row r="7358" spans="1:4" x14ac:dyDescent="0.25">
      <c r="A7358" t="str">
        <f ca="1"/>
        <v>Motorcycle</v>
      </c>
      <c r="B7358" s="8">
        <f ca="1"/>
        <v>46462</v>
      </c>
      <c r="C7358" s="107">
        <f ca="1"/>
        <v>1820</v>
      </c>
      <c r="D7358" t="str">
        <f ca="1"/>
        <v xml:space="preserve">Acct 10 - </v>
      </c>
    </row>
    <row r="7359" spans="1:4" x14ac:dyDescent="0.25">
      <c r="A7359" t="str">
        <f ca="1"/>
        <v>Netflix</v>
      </c>
      <c r="B7359" s="8">
        <f ca="1"/>
        <v>46466</v>
      </c>
      <c r="C7359" s="107">
        <f ca="1"/>
        <v>1820</v>
      </c>
      <c r="D7359" t="str">
        <f ca="1"/>
        <v xml:space="preserve">Acct 10 - </v>
      </c>
    </row>
    <row r="7360" spans="1:4" x14ac:dyDescent="0.25">
      <c r="A7360" t="str">
        <f ca="1"/>
        <v>Renters</v>
      </c>
      <c r="B7360" s="8">
        <f ca="1"/>
        <v>46467</v>
      </c>
      <c r="C7360" s="107">
        <f ca="1"/>
        <v>1820</v>
      </c>
      <c r="D7360" t="str">
        <f ca="1"/>
        <v xml:space="preserve">Acct 10 - </v>
      </c>
    </row>
    <row r="7361" spans="1:4" x14ac:dyDescent="0.25">
      <c r="A7361" t="str">
        <f ca="1"/>
        <v>Cese Transfer</v>
      </c>
      <c r="B7361" s="8">
        <f ca="1"/>
        <v>46471</v>
      </c>
      <c r="C7361" s="107">
        <f ca="1"/>
        <v>1820</v>
      </c>
      <c r="D7361" t="str">
        <f ca="1"/>
        <v xml:space="preserve">Acct 10 - </v>
      </c>
    </row>
    <row r="7362" spans="1:4" x14ac:dyDescent="0.25">
      <c r="A7362" t="str">
        <f ca="1"/>
        <v>Paycheck</v>
      </c>
      <c r="B7362" s="8">
        <f ca="1"/>
        <v>46472</v>
      </c>
      <c r="C7362" s="107">
        <f ca="1"/>
        <v>1820</v>
      </c>
      <c r="D7362" t="str">
        <f ca="1"/>
        <v xml:space="preserve">Acct 10 - </v>
      </c>
    </row>
    <row r="7363" spans="1:4" x14ac:dyDescent="0.25">
      <c r="A7363" t="str">
        <f ca="1"/>
        <v>Ameritas</v>
      </c>
      <c r="B7363" s="8">
        <f ca="1"/>
        <v>46472</v>
      </c>
      <c r="C7363" s="107">
        <f ca="1"/>
        <v>1820</v>
      </c>
      <c r="D7363" t="str">
        <f ca="1"/>
        <v xml:space="preserve">Acct 10 - </v>
      </c>
    </row>
    <row r="7364" spans="1:4" x14ac:dyDescent="0.25">
      <c r="A7364" t="str">
        <f ca="1"/>
        <v>Internet</v>
      </c>
      <c r="B7364" s="8">
        <f ca="1"/>
        <v>46472</v>
      </c>
      <c r="C7364" s="107">
        <f ca="1"/>
        <v>1820</v>
      </c>
      <c r="D7364" t="str">
        <f ca="1"/>
        <v xml:space="preserve">Acct 10 - </v>
      </c>
    </row>
    <row r="7365" spans="1:4" x14ac:dyDescent="0.25">
      <c r="A7365" t="str">
        <f ca="1"/>
        <v>Windsurf</v>
      </c>
      <c r="B7365" s="8">
        <f ca="1"/>
        <v>46472</v>
      </c>
      <c r="C7365" s="107">
        <f ca="1"/>
        <v>1820</v>
      </c>
      <c r="D7365" t="str">
        <f ca="1"/>
        <v xml:space="preserve">Acct 10 - </v>
      </c>
    </row>
    <row r="7366" spans="1:4" x14ac:dyDescent="0.25">
      <c r="A7366" t="str">
        <f ca="1"/>
        <v>Groceries</v>
      </c>
      <c r="B7366" s="8">
        <f ca="1"/>
        <v>46473</v>
      </c>
      <c r="C7366" s="107">
        <f ca="1"/>
        <v>1820</v>
      </c>
      <c r="D7366" t="str">
        <f ca="1"/>
        <v xml:space="preserve">Acct 10 - </v>
      </c>
    </row>
    <row r="7367" spans="1:4" x14ac:dyDescent="0.25">
      <c r="A7367" t="str">
        <f ca="1"/>
        <v>Food &amp; Drinks</v>
      </c>
      <c r="B7367" s="8">
        <f ca="1"/>
        <v>46473</v>
      </c>
      <c r="C7367" s="107">
        <f ca="1"/>
        <v>1820</v>
      </c>
      <c r="D7367" t="str">
        <f ca="1"/>
        <v xml:space="preserve">Acct 10 - </v>
      </c>
    </row>
    <row r="7368" spans="1:4" x14ac:dyDescent="0.25">
      <c r="A7368" t="str">
        <f ca="1"/>
        <v>Tidal</v>
      </c>
      <c r="B7368" s="8">
        <f ca="1"/>
        <v>46473</v>
      </c>
      <c r="C7368" s="107">
        <f ca="1"/>
        <v>1820</v>
      </c>
      <c r="D7368" t="str">
        <f ca="1"/>
        <v xml:space="preserve">Acct 10 - </v>
      </c>
    </row>
    <row r="7369" spans="1:4" x14ac:dyDescent="0.25">
      <c r="A7369" t="str">
        <f ca="1"/>
        <v>Costco Citi</v>
      </c>
      <c r="B7369" s="8">
        <f ca="1"/>
        <v>46474</v>
      </c>
      <c r="C7369" s="107">
        <f ca="1"/>
        <v>1960</v>
      </c>
      <c r="D7369" t="str">
        <f ca="1"/>
        <v xml:space="preserve">Acct 10 - </v>
      </c>
    </row>
    <row r="7370" spans="1:4" x14ac:dyDescent="0.25">
      <c r="A7370" t="str">
        <f ca="1"/>
        <v>Kulo Transfer</v>
      </c>
      <c r="B7370" s="8">
        <f ca="1"/>
        <v>46474</v>
      </c>
      <c r="C7370" s="107">
        <f ca="1"/>
        <v>1960</v>
      </c>
      <c r="D7370" t="str">
        <f ca="1"/>
        <v xml:space="preserve">Acct 10 - </v>
      </c>
    </row>
    <row r="7371" spans="1:4" x14ac:dyDescent="0.25">
      <c r="A7371" t="str">
        <f ca="1"/>
        <v>Kulo SDGE</v>
      </c>
      <c r="B7371" s="8">
        <f ca="1"/>
        <v>46474</v>
      </c>
      <c r="C7371" s="107">
        <f ca="1"/>
        <v>1960</v>
      </c>
      <c r="D7371" t="str">
        <f ca="1"/>
        <v xml:space="preserve">Acct 10 - </v>
      </c>
    </row>
    <row r="7372" spans="1:4" x14ac:dyDescent="0.25">
      <c r="A7372" t="str">
        <f ca="1"/>
        <v>SDGE</v>
      </c>
      <c r="B7372" s="8">
        <f ca="1"/>
        <v>46474</v>
      </c>
      <c r="C7372" s="107">
        <f ca="1"/>
        <v>1960</v>
      </c>
      <c r="D7372" t="str">
        <f ca="1"/>
        <v xml:space="preserve">Acct 10 - </v>
      </c>
    </row>
    <row r="7373" spans="1:4" x14ac:dyDescent="0.25">
      <c r="A7373" t="str">
        <f ca="1"/>
        <v>Prime Ad-Free</v>
      </c>
      <c r="B7373" s="8">
        <f ca="1"/>
        <v>46474</v>
      </c>
      <c r="C7373" s="107">
        <f ca="1"/>
        <v>1960</v>
      </c>
      <c r="D7373" t="str">
        <f ca="1"/>
        <v xml:space="preserve">Acct 10 - </v>
      </c>
    </row>
    <row r="7374" spans="1:4" x14ac:dyDescent="0.25">
      <c r="A7374" t="str">
        <f ca="1"/>
        <v>Disability</v>
      </c>
      <c r="B7374" s="8">
        <f ca="1"/>
        <v>46478</v>
      </c>
      <c r="C7374" s="107">
        <f ca="1"/>
        <v>1960</v>
      </c>
      <c r="D7374" t="str">
        <f ca="1"/>
        <v xml:space="preserve">Acct 10 - </v>
      </c>
    </row>
    <row r="7375" spans="1:4" x14ac:dyDescent="0.25">
      <c r="A7375" t="str">
        <f ca="1"/>
        <v>Kulo Rent</v>
      </c>
      <c r="B7375" s="8">
        <f ca="1"/>
        <v>46478</v>
      </c>
      <c r="C7375" s="107">
        <f ca="1"/>
        <v>1960</v>
      </c>
      <c r="D7375" t="str">
        <f ca="1"/>
        <v xml:space="preserve">Acct 10 - </v>
      </c>
    </row>
    <row r="7376" spans="1:4" x14ac:dyDescent="0.25">
      <c r="A7376" t="str">
        <f ca="1"/>
        <v>Rent</v>
      </c>
      <c r="B7376" s="8">
        <f ca="1"/>
        <v>46478</v>
      </c>
      <c r="C7376" s="107">
        <f ca="1"/>
        <v>1960</v>
      </c>
      <c r="D7376" t="str">
        <f ca="1"/>
        <v xml:space="preserve">Acct 10 - </v>
      </c>
    </row>
    <row r="7377" spans="1:4" x14ac:dyDescent="0.25">
      <c r="A7377" t="str">
        <f ca="1"/>
        <v>Visa Platinum</v>
      </c>
      <c r="B7377" s="8">
        <f ca="1"/>
        <v>46480</v>
      </c>
      <c r="C7377" s="107">
        <f ca="1"/>
        <v>1960</v>
      </c>
      <c r="D7377" t="str">
        <f ca="1"/>
        <v xml:space="preserve">Acct 10 - </v>
      </c>
    </row>
    <row r="7378" spans="1:4" x14ac:dyDescent="0.25">
      <c r="A7378" t="str">
        <f ca="1"/>
        <v>Kulo Internet</v>
      </c>
      <c r="B7378" s="8">
        <f ca="1"/>
        <v>46482</v>
      </c>
      <c r="C7378" s="107">
        <f ca="1"/>
        <v>1960</v>
      </c>
      <c r="D7378" t="str">
        <f ca="1"/>
        <v xml:space="preserve">Acct 10 - </v>
      </c>
    </row>
    <row r="7379" spans="1:4" x14ac:dyDescent="0.25">
      <c r="A7379" t="str">
        <f ca="1"/>
        <v>Cese Phone</v>
      </c>
      <c r="B7379" s="8">
        <f ca="1"/>
        <v>46482</v>
      </c>
      <c r="C7379" s="107">
        <f ca="1"/>
        <v>1960</v>
      </c>
      <c r="D7379" t="str">
        <f ca="1"/>
        <v xml:space="preserve">Acct 10 - </v>
      </c>
    </row>
    <row r="7380" spans="1:4" x14ac:dyDescent="0.25">
      <c r="A7380" t="str">
        <f ca="1"/>
        <v>Phone</v>
      </c>
      <c r="B7380" s="8">
        <f ca="1"/>
        <v>46482</v>
      </c>
      <c r="C7380" s="107">
        <f ca="1"/>
        <v>1960</v>
      </c>
      <c r="D7380" t="str">
        <f ca="1"/>
        <v xml:space="preserve">Acct 10 - </v>
      </c>
    </row>
    <row r="7381" spans="1:4" x14ac:dyDescent="0.25">
      <c r="A7381" t="str">
        <f ca="1"/>
        <v>Sony</v>
      </c>
      <c r="B7381" s="8">
        <f ca="1"/>
        <v>46485</v>
      </c>
      <c r="C7381" s="107">
        <f ca="1"/>
        <v>1960</v>
      </c>
      <c r="D7381" t="str">
        <f ca="1"/>
        <v xml:space="preserve">Acct 10 - </v>
      </c>
    </row>
    <row r="7382" spans="1:4" x14ac:dyDescent="0.25">
      <c r="A7382" t="str">
        <f ca="1"/>
        <v>Phone Insurance</v>
      </c>
      <c r="B7382" s="8">
        <f ca="1"/>
        <v>46485</v>
      </c>
      <c r="C7382" s="107">
        <f ca="1"/>
        <v>1960</v>
      </c>
      <c r="D7382" t="str">
        <f ca="1"/>
        <v xml:space="preserve">Acct 10 - </v>
      </c>
    </row>
    <row r="7383" spans="1:4" x14ac:dyDescent="0.25">
      <c r="A7383" t="str">
        <f ca="1"/>
        <v>Paycheck</v>
      </c>
      <c r="B7383" s="8">
        <f ca="1"/>
        <v>46486</v>
      </c>
      <c r="C7383" s="107">
        <f ca="1"/>
        <v>1960</v>
      </c>
      <c r="D7383" t="str">
        <f ca="1"/>
        <v xml:space="preserve">Acct 10 - </v>
      </c>
    </row>
    <row r="7384" spans="1:4" x14ac:dyDescent="0.25">
      <c r="A7384" t="str">
        <f ca="1"/>
        <v>Ameritas</v>
      </c>
      <c r="B7384" s="8">
        <f ca="1"/>
        <v>46486</v>
      </c>
      <c r="C7384" s="107">
        <f ca="1"/>
        <v>1960</v>
      </c>
      <c r="D7384" t="str">
        <f ca="1"/>
        <v xml:space="preserve">Acct 10 - </v>
      </c>
    </row>
    <row r="7385" spans="1:4" x14ac:dyDescent="0.25">
      <c r="A7385" t="str">
        <f ca="1"/>
        <v>Amazon</v>
      </c>
      <c r="B7385" s="8">
        <f ca="1"/>
        <v>46486</v>
      </c>
      <c r="C7385" s="107">
        <f ca="1"/>
        <v>1960</v>
      </c>
      <c r="D7385" t="str">
        <f ca="1"/>
        <v xml:space="preserve">Acct 10 - </v>
      </c>
    </row>
    <row r="7386" spans="1:4" x14ac:dyDescent="0.25">
      <c r="A7386" t="str">
        <f ca="1"/>
        <v>Groceries</v>
      </c>
      <c r="B7386" s="8">
        <f ca="1"/>
        <v>46487</v>
      </c>
      <c r="C7386" s="107">
        <f ca="1"/>
        <v>1960</v>
      </c>
      <c r="D7386" t="str">
        <f ca="1"/>
        <v xml:space="preserve">Acct 10 - </v>
      </c>
    </row>
    <row r="7387" spans="1:4" x14ac:dyDescent="0.25">
      <c r="A7387" t="str">
        <f ca="1"/>
        <v>Food &amp; Drinks</v>
      </c>
      <c r="B7387" s="8">
        <f ca="1"/>
        <v>46487</v>
      </c>
      <c r="C7387" s="107">
        <f ca="1"/>
        <v>1960</v>
      </c>
      <c r="D7387" t="str">
        <f ca="1"/>
        <v xml:space="preserve">Acct 10 - </v>
      </c>
    </row>
    <row r="7388" spans="1:4" x14ac:dyDescent="0.25">
      <c r="A7388" t="str">
        <f ca="1"/>
        <v>Viso Go</v>
      </c>
      <c r="B7388" s="8">
        <f ca="1"/>
        <v>46488</v>
      </c>
      <c r="C7388" s="107">
        <f ca="1"/>
        <v>1960</v>
      </c>
      <c r="D7388" t="str">
        <f ca="1"/>
        <v xml:space="preserve">Acct 10 - </v>
      </c>
    </row>
    <row r="7389" spans="1:4" x14ac:dyDescent="0.25">
      <c r="A7389" t="str">
        <f ca="1"/>
        <v>Motorcycle</v>
      </c>
      <c r="B7389" s="8">
        <f ca="1"/>
        <v>46493</v>
      </c>
      <c r="C7389" s="107">
        <f ca="1"/>
        <v>1960</v>
      </c>
      <c r="D7389" t="str">
        <f ca="1"/>
        <v xml:space="preserve">Acct 10 - </v>
      </c>
    </row>
    <row r="7390" spans="1:4" x14ac:dyDescent="0.25">
      <c r="A7390" t="str">
        <f ca="1"/>
        <v>Netflix</v>
      </c>
      <c r="B7390" s="8">
        <f ca="1"/>
        <v>46497</v>
      </c>
      <c r="C7390" s="107">
        <f ca="1"/>
        <v>1960</v>
      </c>
      <c r="D7390" t="str">
        <f ca="1"/>
        <v xml:space="preserve">Acct 10 - </v>
      </c>
    </row>
    <row r="7391" spans="1:4" x14ac:dyDescent="0.25">
      <c r="A7391" t="str">
        <f ca="1"/>
        <v>Renters</v>
      </c>
      <c r="B7391" s="8">
        <f ca="1"/>
        <v>46498</v>
      </c>
      <c r="C7391" s="107">
        <f ca="1"/>
        <v>1960</v>
      </c>
      <c r="D7391" t="str">
        <f ca="1"/>
        <v xml:space="preserve">Acct 10 - </v>
      </c>
    </row>
    <row r="7392" spans="1:4" x14ac:dyDescent="0.25">
      <c r="A7392" t="str">
        <f ca="1"/>
        <v>Paycheck</v>
      </c>
      <c r="B7392" s="8">
        <f ca="1"/>
        <v>46500</v>
      </c>
      <c r="C7392" s="107">
        <f ca="1"/>
        <v>1960</v>
      </c>
      <c r="D7392" t="str">
        <f ca="1"/>
        <v xml:space="preserve">Acct 10 - </v>
      </c>
    </row>
    <row r="7393" spans="1:4" x14ac:dyDescent="0.25">
      <c r="A7393" t="str">
        <f ca="1"/>
        <v>Ameritas</v>
      </c>
      <c r="B7393" s="8">
        <f ca="1"/>
        <v>46500</v>
      </c>
      <c r="C7393" s="107">
        <f ca="1"/>
        <v>1960</v>
      </c>
      <c r="D7393" t="str">
        <f ca="1"/>
        <v xml:space="preserve">Acct 10 - </v>
      </c>
    </row>
    <row r="7394" spans="1:4" x14ac:dyDescent="0.25">
      <c r="A7394" t="str">
        <f ca="1"/>
        <v>Groceries</v>
      </c>
      <c r="B7394" s="8">
        <f ca="1"/>
        <v>46501</v>
      </c>
      <c r="C7394" s="107">
        <f ca="1"/>
        <v>1960</v>
      </c>
      <c r="D7394" t="str">
        <f ca="1"/>
        <v xml:space="preserve">Acct 10 - </v>
      </c>
    </row>
    <row r="7395" spans="1:4" x14ac:dyDescent="0.25">
      <c r="A7395" t="str">
        <f ca="1"/>
        <v>Food &amp; Drinks</v>
      </c>
      <c r="B7395" s="8">
        <f ca="1"/>
        <v>46501</v>
      </c>
      <c r="C7395" s="107">
        <f ca="1"/>
        <v>1960</v>
      </c>
      <c r="D7395" t="str">
        <f ca="1"/>
        <v xml:space="preserve">Acct 10 - </v>
      </c>
    </row>
    <row r="7396" spans="1:4" x14ac:dyDescent="0.25">
      <c r="A7396" t="str">
        <f ca="1"/>
        <v>Cese Transfer</v>
      </c>
      <c r="B7396" s="8">
        <f ca="1"/>
        <v>46502</v>
      </c>
      <c r="C7396" s="107">
        <f ca="1"/>
        <v>1960</v>
      </c>
      <c r="D7396" t="str">
        <f ca="1"/>
        <v xml:space="preserve">Acct 10 - </v>
      </c>
    </row>
    <row r="7397" spans="1:4" x14ac:dyDescent="0.25">
      <c r="A7397" t="str">
        <f ca="1"/>
        <v>Internet</v>
      </c>
      <c r="B7397" s="8">
        <f ca="1"/>
        <v>46503</v>
      </c>
      <c r="C7397" s="107">
        <f ca="1"/>
        <v>1960</v>
      </c>
      <c r="D7397" t="str">
        <f ca="1"/>
        <v xml:space="preserve">Acct 10 - </v>
      </c>
    </row>
    <row r="7398" spans="1:4" x14ac:dyDescent="0.25">
      <c r="A7398" t="str">
        <f ca="1"/>
        <v>Windsurf</v>
      </c>
      <c r="B7398" s="8">
        <f ca="1"/>
        <v>46503</v>
      </c>
      <c r="C7398" s="107">
        <f ca="1"/>
        <v>1960</v>
      </c>
      <c r="D7398" t="str">
        <f ca="1"/>
        <v xml:space="preserve">Acct 10 - </v>
      </c>
    </row>
    <row r="7399" spans="1:4" x14ac:dyDescent="0.25">
      <c r="A7399" t="str">
        <f ca="1"/>
        <v>Tidal</v>
      </c>
      <c r="B7399" s="8">
        <f ca="1"/>
        <v>46504</v>
      </c>
      <c r="C7399" s="107">
        <f ca="1"/>
        <v>1960</v>
      </c>
      <c r="D7399" t="str">
        <f ca="1"/>
        <v xml:space="preserve">Acct 10 - </v>
      </c>
    </row>
    <row r="7400" spans="1:4" x14ac:dyDescent="0.25">
      <c r="A7400" t="str">
        <f ca="1"/>
        <v>Costco Citi</v>
      </c>
      <c r="B7400" s="8">
        <f ca="1"/>
        <v>46505</v>
      </c>
      <c r="C7400" s="107">
        <f ca="1"/>
        <v>2100</v>
      </c>
      <c r="D7400" t="str">
        <f ca="1"/>
        <v xml:space="preserve">Acct 10 - </v>
      </c>
    </row>
    <row r="7401" spans="1:4" x14ac:dyDescent="0.25">
      <c r="A7401" t="str">
        <f ca="1"/>
        <v>Kulo Transfer</v>
      </c>
      <c r="B7401" s="8">
        <f ca="1"/>
        <v>46505</v>
      </c>
      <c r="C7401" s="107">
        <f ca="1"/>
        <v>2100</v>
      </c>
      <c r="D7401" t="str">
        <f ca="1"/>
        <v xml:space="preserve">Acct 10 - </v>
      </c>
    </row>
    <row r="7402" spans="1:4" x14ac:dyDescent="0.25">
      <c r="A7402" t="str">
        <f ca="1"/>
        <v>Kulo SDGE</v>
      </c>
      <c r="B7402" s="8">
        <f ca="1"/>
        <v>46505</v>
      </c>
      <c r="C7402" s="107">
        <f ca="1"/>
        <v>2100</v>
      </c>
      <c r="D7402" t="str">
        <f ca="1"/>
        <v xml:space="preserve">Acct 10 - </v>
      </c>
    </row>
    <row r="7403" spans="1:4" x14ac:dyDescent="0.25">
      <c r="A7403" t="str">
        <f ca="1"/>
        <v>SDGE</v>
      </c>
      <c r="B7403" s="8">
        <f ca="1"/>
        <v>46505</v>
      </c>
      <c r="C7403" s="107">
        <f ca="1"/>
        <v>2100</v>
      </c>
      <c r="D7403" t="str">
        <f ca="1"/>
        <v xml:space="preserve">Acct 10 - </v>
      </c>
    </row>
    <row r="7404" spans="1:4" x14ac:dyDescent="0.25">
      <c r="A7404" t="str">
        <f ca="1"/>
        <v>Prime Ad-Free</v>
      </c>
      <c r="B7404" s="8">
        <f ca="1"/>
        <v>46505</v>
      </c>
      <c r="C7404" s="107">
        <f ca="1"/>
        <v>2100</v>
      </c>
      <c r="D7404" t="str">
        <f ca="1"/>
        <v xml:space="preserve">Acct 10 - </v>
      </c>
    </row>
    <row r="7405" spans="1:4" x14ac:dyDescent="0.25">
      <c r="A7405" t="str">
        <f ca="1"/>
        <v>Disability</v>
      </c>
      <c r="B7405" s="8">
        <f ca="1"/>
        <v>46508</v>
      </c>
      <c r="C7405" s="107">
        <f ca="1"/>
        <v>2100</v>
      </c>
      <c r="D7405" t="str">
        <f ca="1"/>
        <v xml:space="preserve">Acct 10 - </v>
      </c>
    </row>
    <row r="7406" spans="1:4" x14ac:dyDescent="0.25">
      <c r="A7406" t="str">
        <f ca="1"/>
        <v>Kulo Rent</v>
      </c>
      <c r="B7406" s="8">
        <f ca="1"/>
        <v>46508</v>
      </c>
      <c r="C7406" s="107">
        <f ca="1"/>
        <v>2100</v>
      </c>
      <c r="D7406" t="str">
        <f ca="1"/>
        <v xml:space="preserve">Acct 10 - </v>
      </c>
    </row>
    <row r="7407" spans="1:4" x14ac:dyDescent="0.25">
      <c r="A7407" t="str">
        <f ca="1"/>
        <v>Rent</v>
      </c>
      <c r="B7407" s="8">
        <f ca="1"/>
        <v>46508</v>
      </c>
      <c r="C7407" s="107">
        <f ca="1"/>
        <v>2100</v>
      </c>
      <c r="D7407" t="str">
        <f ca="1"/>
        <v xml:space="preserve">Acct 10 - </v>
      </c>
    </row>
    <row r="7408" spans="1:4" x14ac:dyDescent="0.25">
      <c r="A7408" t="str">
        <f ca="1"/>
        <v>Visa Platinum</v>
      </c>
      <c r="B7408" s="8">
        <f ca="1"/>
        <v>46510</v>
      </c>
      <c r="C7408" s="107">
        <f ca="1"/>
        <v>2100</v>
      </c>
      <c r="D7408" t="str">
        <f ca="1"/>
        <v xml:space="preserve">Acct 10 - </v>
      </c>
    </row>
    <row r="7409" spans="1:4" x14ac:dyDescent="0.25">
      <c r="A7409" t="str">
        <f ca="1"/>
        <v>Kulo Internet</v>
      </c>
      <c r="B7409" s="8">
        <f ca="1"/>
        <v>46512</v>
      </c>
      <c r="C7409" s="107">
        <f ca="1"/>
        <v>2100</v>
      </c>
      <c r="D7409" t="str">
        <f ca="1"/>
        <v xml:space="preserve">Acct 10 - </v>
      </c>
    </row>
    <row r="7410" spans="1:4" x14ac:dyDescent="0.25">
      <c r="A7410" t="str">
        <f ca="1"/>
        <v>Cese Phone</v>
      </c>
      <c r="B7410" s="8">
        <f ca="1"/>
        <v>46512</v>
      </c>
      <c r="C7410" s="107">
        <f ca="1"/>
        <v>2100</v>
      </c>
      <c r="D7410" t="str">
        <f ca="1"/>
        <v xml:space="preserve">Acct 10 - </v>
      </c>
    </row>
    <row r="7411" spans="1:4" x14ac:dyDescent="0.25">
      <c r="A7411" t="str">
        <f ca="1"/>
        <v>Phone</v>
      </c>
      <c r="B7411" s="8">
        <f ca="1"/>
        <v>46512</v>
      </c>
      <c r="C7411" s="107">
        <f ca="1"/>
        <v>2100</v>
      </c>
      <c r="D7411" t="str">
        <f ca="1"/>
        <v xml:space="preserve">Acct 10 - </v>
      </c>
    </row>
    <row r="7412" spans="1:4" x14ac:dyDescent="0.25">
      <c r="A7412" t="str">
        <f ca="1"/>
        <v>Paycheck</v>
      </c>
      <c r="B7412" s="8">
        <f ca="1"/>
        <v>46514</v>
      </c>
      <c r="C7412" s="107">
        <f ca="1"/>
        <v>2100</v>
      </c>
      <c r="D7412" t="str">
        <f ca="1"/>
        <v xml:space="preserve">Acct 10 - </v>
      </c>
    </row>
    <row r="7413" spans="1:4" x14ac:dyDescent="0.25">
      <c r="A7413" t="str">
        <f ca="1"/>
        <v>Ameritas</v>
      </c>
      <c r="B7413" s="8">
        <f ca="1"/>
        <v>46514</v>
      </c>
      <c r="C7413" s="107">
        <f ca="1"/>
        <v>2100</v>
      </c>
      <c r="D7413" t="str">
        <f ca="1"/>
        <v xml:space="preserve">Acct 10 - </v>
      </c>
    </row>
    <row r="7414" spans="1:4" x14ac:dyDescent="0.25">
      <c r="A7414" t="str">
        <f ca="1"/>
        <v>Groceries</v>
      </c>
      <c r="B7414" s="8">
        <f ca="1"/>
        <v>46515</v>
      </c>
      <c r="C7414" s="107">
        <f ca="1"/>
        <v>2100</v>
      </c>
      <c r="D7414" t="str">
        <f ca="1"/>
        <v xml:space="preserve">Acct 10 - </v>
      </c>
    </row>
    <row r="7415" spans="1:4" x14ac:dyDescent="0.25">
      <c r="A7415" t="str">
        <f ca="1"/>
        <v>Food &amp; Drinks</v>
      </c>
      <c r="B7415" s="8">
        <f ca="1"/>
        <v>46515</v>
      </c>
      <c r="C7415" s="107">
        <f ca="1"/>
        <v>2100</v>
      </c>
      <c r="D7415" t="str">
        <f ca="1"/>
        <v xml:space="preserve">Acct 10 - </v>
      </c>
    </row>
    <row r="7416" spans="1:4" x14ac:dyDescent="0.25">
      <c r="A7416" t="str">
        <f ca="1"/>
        <v>Sony</v>
      </c>
      <c r="B7416" s="8">
        <f ca="1"/>
        <v>46515</v>
      </c>
      <c r="C7416" s="107">
        <f ca="1"/>
        <v>2100</v>
      </c>
      <c r="D7416" t="str">
        <f ca="1"/>
        <v xml:space="preserve">Acct 10 - </v>
      </c>
    </row>
    <row r="7417" spans="1:4" x14ac:dyDescent="0.25">
      <c r="A7417" t="str">
        <f ca="1"/>
        <v>Phone Insurance</v>
      </c>
      <c r="B7417" s="8">
        <f ca="1"/>
        <v>46515</v>
      </c>
      <c r="C7417" s="107">
        <f ca="1"/>
        <v>2100</v>
      </c>
      <c r="D7417" t="str">
        <f ca="1"/>
        <v xml:space="preserve">Acct 10 - </v>
      </c>
    </row>
    <row r="7418" spans="1:4" x14ac:dyDescent="0.25">
      <c r="A7418" t="str">
        <f ca="1"/>
        <v>Amazon</v>
      </c>
      <c r="B7418" s="8">
        <f ca="1"/>
        <v>46516</v>
      </c>
      <c r="C7418" s="107">
        <f ca="1"/>
        <v>2100</v>
      </c>
      <c r="D7418" t="str">
        <f ca="1"/>
        <v xml:space="preserve">Acct 10 - </v>
      </c>
    </row>
    <row r="7419" spans="1:4" x14ac:dyDescent="0.25">
      <c r="A7419" t="str">
        <f ca="1"/>
        <v>Viso Go</v>
      </c>
      <c r="B7419" s="8">
        <f ca="1"/>
        <v>46518</v>
      </c>
      <c r="C7419" s="107">
        <f ca="1"/>
        <v>2100</v>
      </c>
      <c r="D7419" t="str">
        <f ca="1"/>
        <v xml:space="preserve">Acct 10 - </v>
      </c>
    </row>
    <row r="7420" spans="1:4" x14ac:dyDescent="0.25">
      <c r="A7420" t="str">
        <f ca="1"/>
        <v>Motorcycle</v>
      </c>
      <c r="B7420" s="8">
        <f ca="1"/>
        <v>46523</v>
      </c>
      <c r="C7420" s="107">
        <f ca="1"/>
        <v>2100</v>
      </c>
      <c r="D7420" t="str">
        <f ca="1"/>
        <v xml:space="preserve">Acct 10 - </v>
      </c>
    </row>
    <row r="7421" spans="1:4" x14ac:dyDescent="0.25">
      <c r="A7421" t="str">
        <f ca="1"/>
        <v>Netflix</v>
      </c>
      <c r="B7421" s="8">
        <f ca="1"/>
        <v>46527</v>
      </c>
      <c r="C7421" s="107">
        <f ca="1"/>
        <v>2100</v>
      </c>
      <c r="D7421" t="str">
        <f ca="1"/>
        <v xml:space="preserve">Acct 10 - </v>
      </c>
    </row>
    <row r="7422" spans="1:4" x14ac:dyDescent="0.25">
      <c r="A7422" t="str">
        <f ca="1"/>
        <v>Paycheck</v>
      </c>
      <c r="B7422" s="8">
        <f ca="1"/>
        <v>46528</v>
      </c>
      <c r="C7422" s="107">
        <f ca="1"/>
        <v>2100</v>
      </c>
      <c r="D7422" t="str">
        <f ca="1"/>
        <v xml:space="preserve">Acct 10 - </v>
      </c>
    </row>
    <row r="7423" spans="1:4" x14ac:dyDescent="0.25">
      <c r="A7423" t="str">
        <f ca="1"/>
        <v>Ameritas</v>
      </c>
      <c r="B7423" s="8">
        <f ca="1"/>
        <v>46528</v>
      </c>
      <c r="C7423" s="107">
        <f ca="1"/>
        <v>2100</v>
      </c>
      <c r="D7423" t="str">
        <f ca="1"/>
        <v xml:space="preserve">Acct 10 - </v>
      </c>
    </row>
    <row r="7424" spans="1:4" x14ac:dyDescent="0.25">
      <c r="A7424" t="str">
        <f ca="1"/>
        <v>Renters</v>
      </c>
      <c r="B7424" s="8">
        <f ca="1"/>
        <v>46528</v>
      </c>
      <c r="C7424" s="107">
        <f ca="1"/>
        <v>2100</v>
      </c>
      <c r="D7424" t="str">
        <f ca="1"/>
        <v xml:space="preserve">Acct 10 - </v>
      </c>
    </row>
    <row r="7425" spans="1:4" x14ac:dyDescent="0.25">
      <c r="A7425" t="str">
        <f ca="1"/>
        <v>Groceries</v>
      </c>
      <c r="B7425" s="8">
        <f ca="1"/>
        <v>46529</v>
      </c>
      <c r="C7425" s="107">
        <f ca="1"/>
        <v>2100</v>
      </c>
      <c r="D7425" t="str">
        <f ca="1"/>
        <v xml:space="preserve">Acct 10 - </v>
      </c>
    </row>
    <row r="7426" spans="1:4" x14ac:dyDescent="0.25">
      <c r="A7426" t="str">
        <f ca="1"/>
        <v>Food &amp; Drinks</v>
      </c>
      <c r="B7426" s="8">
        <f ca="1"/>
        <v>46529</v>
      </c>
      <c r="C7426" s="107">
        <f ca="1"/>
        <v>2100</v>
      </c>
      <c r="D7426" t="str">
        <f ca="1"/>
        <v xml:space="preserve">Acct 10 - </v>
      </c>
    </row>
    <row r="7427" spans="1:4" x14ac:dyDescent="0.25">
      <c r="A7427" t="str">
        <f ca="1"/>
        <v>Cese Transfer</v>
      </c>
      <c r="B7427" s="8">
        <f ca="1"/>
        <v>46532</v>
      </c>
      <c r="C7427" s="107">
        <f ca="1"/>
        <v>2100</v>
      </c>
      <c r="D7427" t="str">
        <f ca="1"/>
        <v xml:space="preserve">Acct 10 - </v>
      </c>
    </row>
    <row r="7428" spans="1:4" x14ac:dyDescent="0.25">
      <c r="A7428" t="str">
        <f ca="1"/>
        <v>Internet</v>
      </c>
      <c r="B7428" s="8">
        <f ca="1"/>
        <v>46533</v>
      </c>
      <c r="C7428" s="107">
        <f ca="1"/>
        <v>2100</v>
      </c>
      <c r="D7428" t="str">
        <f ca="1"/>
        <v xml:space="preserve">Acct 10 - </v>
      </c>
    </row>
    <row r="7429" spans="1:4" x14ac:dyDescent="0.25">
      <c r="A7429" t="str">
        <f ca="1"/>
        <v>Windsurf</v>
      </c>
      <c r="B7429" s="8">
        <f ca="1"/>
        <v>46533</v>
      </c>
      <c r="C7429" s="107">
        <f ca="1"/>
        <v>2100</v>
      </c>
      <c r="D7429" t="str">
        <f ca="1"/>
        <v xml:space="preserve">Acct 10 - </v>
      </c>
    </row>
    <row r="7430" spans="1:4" x14ac:dyDescent="0.25">
      <c r="A7430" t="str">
        <f ca="1"/>
        <v>Tidal</v>
      </c>
      <c r="B7430" s="8">
        <f ca="1"/>
        <v>46534</v>
      </c>
      <c r="C7430" s="107">
        <f ca="1"/>
        <v>2100</v>
      </c>
      <c r="D7430" t="str">
        <f ca="1"/>
        <v xml:space="preserve">Acct 10 - </v>
      </c>
    </row>
    <row r="7431" spans="1:4" x14ac:dyDescent="0.25">
      <c r="A7431" t="str">
        <f ca="1"/>
        <v>Costco Citi</v>
      </c>
      <c r="B7431" s="8">
        <f ca="1"/>
        <v>46535</v>
      </c>
      <c r="C7431" s="107">
        <f ca="1"/>
        <v>2240</v>
      </c>
      <c r="D7431" t="str">
        <f ca="1"/>
        <v xml:space="preserve">Acct 10 - </v>
      </c>
    </row>
    <row r="7432" spans="1:4" x14ac:dyDescent="0.25">
      <c r="A7432" t="str">
        <f ca="1"/>
        <v>Kulo Transfer</v>
      </c>
      <c r="B7432" s="8">
        <f ca="1"/>
        <v>46535</v>
      </c>
      <c r="C7432" s="107">
        <f ca="1"/>
        <v>2240</v>
      </c>
      <c r="D7432" t="str">
        <f ca="1"/>
        <v xml:space="preserve">Acct 10 - </v>
      </c>
    </row>
    <row r="7433" spans="1:4" x14ac:dyDescent="0.25">
      <c r="A7433" t="str">
        <f ca="1"/>
        <v>Kulo SDGE</v>
      </c>
      <c r="B7433" s="8">
        <f ca="1"/>
        <v>46535</v>
      </c>
      <c r="C7433" s="107">
        <f ca="1"/>
        <v>2240</v>
      </c>
      <c r="D7433" t="str">
        <f ca="1"/>
        <v xml:space="preserve">Acct 10 - </v>
      </c>
    </row>
    <row r="7434" spans="1:4" x14ac:dyDescent="0.25">
      <c r="A7434" t="str">
        <f ca="1"/>
        <v>SDGE</v>
      </c>
      <c r="B7434" s="8">
        <f ca="1"/>
        <v>46535</v>
      </c>
      <c r="C7434" s="107">
        <f ca="1"/>
        <v>2240</v>
      </c>
      <c r="D7434" t="str">
        <f ca="1"/>
        <v xml:space="preserve">Acct 10 - </v>
      </c>
    </row>
    <row r="7435" spans="1:4" x14ac:dyDescent="0.25">
      <c r="A7435" t="str">
        <f ca="1"/>
        <v>Prime Ad-Free</v>
      </c>
      <c r="B7435" s="8">
        <f ca="1"/>
        <v>46535</v>
      </c>
      <c r="C7435" s="107">
        <f ca="1"/>
        <v>2240</v>
      </c>
      <c r="D7435" t="str">
        <f ca="1"/>
        <v xml:space="preserve">Acct 10 - </v>
      </c>
    </row>
    <row r="7436" spans="1:4" x14ac:dyDescent="0.25">
      <c r="A7436" t="str">
        <f ca="1"/>
        <v>Disability</v>
      </c>
      <c r="B7436" s="8">
        <f ca="1"/>
        <v>46539</v>
      </c>
      <c r="C7436" s="107">
        <f ca="1"/>
        <v>2240</v>
      </c>
      <c r="D7436" t="str">
        <f ca="1"/>
        <v xml:space="preserve">Acct 10 - </v>
      </c>
    </row>
    <row r="7437" spans="1:4" x14ac:dyDescent="0.25">
      <c r="A7437" t="str">
        <f ca="1"/>
        <v>Kulo Rent</v>
      </c>
      <c r="B7437" s="8">
        <f ca="1"/>
        <v>46539</v>
      </c>
      <c r="C7437" s="107">
        <f ca="1"/>
        <v>2240</v>
      </c>
      <c r="D7437" t="str">
        <f ca="1"/>
        <v xml:space="preserve">Acct 10 - </v>
      </c>
    </row>
    <row r="7438" spans="1:4" x14ac:dyDescent="0.25">
      <c r="A7438" t="str">
        <f ca="1"/>
        <v>Rent</v>
      </c>
      <c r="B7438" s="8">
        <f ca="1"/>
        <v>46539</v>
      </c>
      <c r="C7438" s="107">
        <f ca="1"/>
        <v>2240</v>
      </c>
      <c r="D7438" t="str">
        <f ca="1"/>
        <v xml:space="preserve">Acct 10 - </v>
      </c>
    </row>
    <row r="7439" spans="1:4" x14ac:dyDescent="0.25">
      <c r="A7439" t="str">
        <f ca="1"/>
        <v>Visa Platinum</v>
      </c>
      <c r="B7439" s="8">
        <f ca="1"/>
        <v>46541</v>
      </c>
      <c r="C7439" s="107">
        <f ca="1"/>
        <v>2240</v>
      </c>
      <c r="D7439" t="str">
        <f ca="1"/>
        <v xml:space="preserve">Acct 10 - </v>
      </c>
    </row>
    <row r="7440" spans="1:4" x14ac:dyDescent="0.25">
      <c r="A7440" t="str">
        <f ca="1"/>
        <v>Paycheck</v>
      </c>
      <c r="B7440" s="8">
        <f ca="1"/>
        <v>46542</v>
      </c>
      <c r="C7440" s="107">
        <f ca="1"/>
        <v>2240</v>
      </c>
      <c r="D7440" t="str">
        <f ca="1"/>
        <v xml:space="preserve">Acct 10 - </v>
      </c>
    </row>
    <row r="7441" spans="1:4" x14ac:dyDescent="0.25">
      <c r="A7441" t="str">
        <f ca="1"/>
        <v>Ameritas</v>
      </c>
      <c r="B7441" s="8">
        <f ca="1"/>
        <v>46542</v>
      </c>
      <c r="C7441" s="107">
        <f ca="1"/>
        <v>2240</v>
      </c>
      <c r="D7441" t="str">
        <f ca="1"/>
        <v xml:space="preserve">Acct 10 - </v>
      </c>
    </row>
    <row r="7442" spans="1:4" x14ac:dyDescent="0.25">
      <c r="A7442" t="str">
        <f ca="1"/>
        <v>Kulo Internet</v>
      </c>
      <c r="B7442" s="8">
        <f ca="1"/>
        <v>46543</v>
      </c>
      <c r="C7442" s="107">
        <f ca="1"/>
        <v>2240</v>
      </c>
      <c r="D7442" t="str">
        <f ca="1"/>
        <v xml:space="preserve">Acct 10 - </v>
      </c>
    </row>
    <row r="7443" spans="1:4" x14ac:dyDescent="0.25">
      <c r="A7443" t="str">
        <f ca="1"/>
        <v>Cese Phone</v>
      </c>
      <c r="B7443" s="8">
        <f ca="1"/>
        <v>46543</v>
      </c>
      <c r="C7443" s="107">
        <f ca="1"/>
        <v>2240</v>
      </c>
      <c r="D7443" t="str">
        <f ca="1"/>
        <v xml:space="preserve">Acct 10 - </v>
      </c>
    </row>
    <row r="7444" spans="1:4" x14ac:dyDescent="0.25">
      <c r="A7444" t="str">
        <f ca="1"/>
        <v>Groceries</v>
      </c>
      <c r="B7444" s="8">
        <f ca="1"/>
        <v>46543</v>
      </c>
      <c r="C7444" s="107">
        <f ca="1"/>
        <v>2240</v>
      </c>
      <c r="D7444" t="str">
        <f ca="1"/>
        <v xml:space="preserve">Acct 10 - </v>
      </c>
    </row>
    <row r="7445" spans="1:4" x14ac:dyDescent="0.25">
      <c r="A7445" t="str">
        <f ca="1"/>
        <v>Food &amp; Drinks</v>
      </c>
      <c r="B7445" s="8">
        <f ca="1"/>
        <v>46543</v>
      </c>
      <c r="C7445" s="107">
        <f ca="1"/>
        <v>2240</v>
      </c>
      <c r="D7445" t="str">
        <f ca="1"/>
        <v xml:space="preserve">Acct 10 - </v>
      </c>
    </row>
    <row r="7446" spans="1:4" x14ac:dyDescent="0.25">
      <c r="A7446" t="str">
        <f ca="1"/>
        <v>Phone</v>
      </c>
      <c r="B7446" s="8">
        <f ca="1"/>
        <v>46543</v>
      </c>
      <c r="C7446" s="107">
        <f ca="1"/>
        <v>2240</v>
      </c>
      <c r="D7446" t="str">
        <f ca="1"/>
        <v xml:space="preserve">Acct 10 - </v>
      </c>
    </row>
    <row r="7447" spans="1:4" x14ac:dyDescent="0.25">
      <c r="A7447" t="str">
        <f ca="1"/>
        <v>Sony</v>
      </c>
      <c r="B7447" s="8">
        <f ca="1"/>
        <v>46546</v>
      </c>
      <c r="C7447" s="107">
        <f ca="1"/>
        <v>2240</v>
      </c>
      <c r="D7447" t="str">
        <f ca="1"/>
        <v xml:space="preserve">Acct 10 - </v>
      </c>
    </row>
    <row r="7448" spans="1:4" x14ac:dyDescent="0.25">
      <c r="A7448" t="str">
        <f ca="1"/>
        <v>Phone Insurance</v>
      </c>
      <c r="B7448" s="8">
        <f ca="1"/>
        <v>46546</v>
      </c>
      <c r="C7448" s="107">
        <f ca="1"/>
        <v>2240</v>
      </c>
      <c r="D7448" t="str">
        <f ca="1"/>
        <v xml:space="preserve">Acct 10 - </v>
      </c>
    </row>
    <row r="7449" spans="1:4" x14ac:dyDescent="0.25">
      <c r="A7449" t="str">
        <f ca="1"/>
        <v>Amazon</v>
      </c>
      <c r="B7449" s="8">
        <f ca="1"/>
        <v>46547</v>
      </c>
      <c r="C7449" s="107">
        <f ca="1"/>
        <v>2240</v>
      </c>
      <c r="D7449" t="str">
        <f ca="1"/>
        <v xml:space="preserve">Acct 10 - </v>
      </c>
    </row>
    <row r="7450" spans="1:4" x14ac:dyDescent="0.25">
      <c r="A7450" t="str">
        <f ca="1"/>
        <v>Viso Go</v>
      </c>
      <c r="B7450" s="8">
        <f ca="1"/>
        <v>46549</v>
      </c>
      <c r="C7450" s="107">
        <f ca="1"/>
        <v>2240</v>
      </c>
      <c r="D7450" t="str">
        <f ca="1"/>
        <v xml:space="preserve">Acct 10 - </v>
      </c>
    </row>
    <row r="7451" spans="1:4" x14ac:dyDescent="0.25">
      <c r="A7451" t="str">
        <f ca="1"/>
        <v>Motorcycle</v>
      </c>
      <c r="B7451" s="8">
        <f ca="1"/>
        <v>46554</v>
      </c>
      <c r="C7451" s="107">
        <f ca="1"/>
        <v>2240</v>
      </c>
      <c r="D7451" t="str">
        <f ca="1"/>
        <v xml:space="preserve">Acct 10 - </v>
      </c>
    </row>
    <row r="7452" spans="1:4" x14ac:dyDescent="0.25">
      <c r="A7452" t="str">
        <f ca="1"/>
        <v>Paycheck</v>
      </c>
      <c r="B7452" s="8">
        <f ca="1"/>
        <v>46556</v>
      </c>
      <c r="C7452" s="107">
        <f ca="1"/>
        <v>2240</v>
      </c>
      <c r="D7452" t="str">
        <f ca="1"/>
        <v xml:space="preserve">Acct 10 - </v>
      </c>
    </row>
    <row r="7453" spans="1:4" x14ac:dyDescent="0.25">
      <c r="A7453" t="str">
        <f ca="1"/>
        <v>Ameritas</v>
      </c>
      <c r="B7453" s="8">
        <f ca="1"/>
        <v>46556</v>
      </c>
      <c r="C7453" s="107">
        <f ca="1"/>
        <v>2240</v>
      </c>
      <c r="D7453" t="str">
        <f ca="1"/>
        <v xml:space="preserve">Acct 10 - </v>
      </c>
    </row>
    <row r="7454" spans="1:4" x14ac:dyDescent="0.25">
      <c r="A7454" t="str">
        <f ca="1"/>
        <v>Groceries</v>
      </c>
      <c r="B7454" s="8">
        <f ca="1"/>
        <v>46557</v>
      </c>
      <c r="C7454" s="107">
        <f ca="1"/>
        <v>2240</v>
      </c>
      <c r="D7454" t="str">
        <f ca="1"/>
        <v xml:space="preserve">Acct 10 - </v>
      </c>
    </row>
    <row r="7455" spans="1:4" x14ac:dyDescent="0.25">
      <c r="A7455" t="str">
        <f ca="1"/>
        <v>Food &amp; Drinks</v>
      </c>
      <c r="B7455" s="8">
        <f ca="1"/>
        <v>46557</v>
      </c>
      <c r="C7455" s="107">
        <f ca="1"/>
        <v>2240</v>
      </c>
      <c r="D7455" t="str">
        <f ca="1"/>
        <v xml:space="preserve">Acct 10 - </v>
      </c>
    </row>
    <row r="7456" spans="1:4" x14ac:dyDescent="0.25">
      <c r="A7456" t="str">
        <f ca="1"/>
        <v>Netflix</v>
      </c>
      <c r="B7456" s="8">
        <f ca="1"/>
        <v>46558</v>
      </c>
      <c r="C7456" s="107">
        <f ca="1"/>
        <v>2240</v>
      </c>
      <c r="D7456" t="str">
        <f ca="1"/>
        <v xml:space="preserve">Acct 10 - </v>
      </c>
    </row>
    <row r="7457" spans="1:4" x14ac:dyDescent="0.25">
      <c r="A7457" t="str">
        <f ca="1"/>
        <v>Renters</v>
      </c>
      <c r="B7457" s="8">
        <f ca="1"/>
        <v>46559</v>
      </c>
      <c r="C7457" s="107">
        <f ca="1"/>
        <v>2240</v>
      </c>
      <c r="D7457" t="str">
        <f ca="1"/>
        <v xml:space="preserve">Acct 10 - </v>
      </c>
    </row>
    <row r="7458" spans="1:4" x14ac:dyDescent="0.25">
      <c r="A7458" t="str">
        <f ca="1"/>
        <v>Sniffies</v>
      </c>
      <c r="B7458" s="8">
        <f ca="1"/>
        <v>46559</v>
      </c>
      <c r="C7458" s="107">
        <f ca="1"/>
        <v>2240</v>
      </c>
      <c r="D7458" t="str">
        <f ca="1"/>
        <v xml:space="preserve">Acct 10 - </v>
      </c>
    </row>
    <row r="7459" spans="1:4" x14ac:dyDescent="0.25">
      <c r="A7459" t="str">
        <f ca="1"/>
        <v>Cese Transfer</v>
      </c>
      <c r="B7459" s="8">
        <f ca="1"/>
        <v>46563</v>
      </c>
      <c r="C7459" s="107">
        <f ca="1"/>
        <v>2240</v>
      </c>
      <c r="D7459" t="str">
        <f ca="1"/>
        <v xml:space="preserve">Acct 10 - </v>
      </c>
    </row>
    <row r="7460" spans="1:4" x14ac:dyDescent="0.25">
      <c r="A7460" t="str">
        <f ca="1"/>
        <v>Internet</v>
      </c>
      <c r="B7460" s="8">
        <f ca="1"/>
        <v>46564</v>
      </c>
      <c r="C7460" s="107">
        <f ca="1"/>
        <v>2240</v>
      </c>
      <c r="D7460" t="str">
        <f ca="1"/>
        <v xml:space="preserve">Acct 10 - </v>
      </c>
    </row>
    <row r="7461" spans="1:4" x14ac:dyDescent="0.25">
      <c r="A7461" t="str">
        <f ca="1"/>
        <v>Windsurf</v>
      </c>
      <c r="B7461" s="8">
        <f ca="1"/>
        <v>46564</v>
      </c>
      <c r="C7461" s="107">
        <f ca="1"/>
        <v>2240</v>
      </c>
      <c r="D7461" t="str">
        <f ca="1"/>
        <v xml:space="preserve">Acct 10 - </v>
      </c>
    </row>
    <row r="7462" spans="1:4" x14ac:dyDescent="0.25">
      <c r="A7462" t="str">
        <f ca="1"/>
        <v>Tidal</v>
      </c>
      <c r="B7462" s="8">
        <f ca="1"/>
        <v>46565</v>
      </c>
      <c r="C7462" s="107">
        <f ca="1"/>
        <v>2240</v>
      </c>
      <c r="D7462" t="str">
        <f ca="1"/>
        <v xml:space="preserve">Acct 10 - </v>
      </c>
    </row>
    <row r="7463" spans="1:4" x14ac:dyDescent="0.25">
      <c r="A7463" t="str">
        <f ca="1"/>
        <v>Costco Citi</v>
      </c>
      <c r="B7463" s="8">
        <f ca="1"/>
        <v>46566</v>
      </c>
      <c r="C7463" s="107">
        <f ca="1"/>
        <v>2380</v>
      </c>
      <c r="D7463" t="str">
        <f ca="1"/>
        <v xml:space="preserve">Acct 10 - </v>
      </c>
    </row>
    <row r="7464" spans="1:4" x14ac:dyDescent="0.25">
      <c r="A7464" t="str">
        <f ca="1"/>
        <v>Kulo Transfer</v>
      </c>
      <c r="B7464" s="8">
        <f ca="1"/>
        <v>46566</v>
      </c>
      <c r="C7464" s="107">
        <f ca="1"/>
        <v>2380</v>
      </c>
      <c r="D7464" t="str">
        <f ca="1"/>
        <v xml:space="preserve">Acct 10 - </v>
      </c>
    </row>
    <row r="7465" spans="1:4" x14ac:dyDescent="0.25">
      <c r="A7465" t="str">
        <f ca="1"/>
        <v>Kulo SDGE</v>
      </c>
      <c r="B7465" s="8">
        <f ca="1"/>
        <v>46566</v>
      </c>
      <c r="C7465" s="107">
        <f ca="1"/>
        <v>2380</v>
      </c>
      <c r="D7465" t="str">
        <f ca="1"/>
        <v xml:space="preserve">Acct 10 - </v>
      </c>
    </row>
    <row r="7466" spans="1:4" x14ac:dyDescent="0.25">
      <c r="A7466" t="str">
        <f ca="1"/>
        <v>SDGE</v>
      </c>
      <c r="B7466" s="8">
        <f ca="1"/>
        <v>46566</v>
      </c>
      <c r="C7466" s="107">
        <f ca="1"/>
        <v>2380</v>
      </c>
      <c r="D7466" t="str">
        <f ca="1"/>
        <v xml:space="preserve">Acct 10 - </v>
      </c>
    </row>
    <row r="7467" spans="1:4" x14ac:dyDescent="0.25">
      <c r="A7467" t="str">
        <f ca="1"/>
        <v>Prime Ad-Free</v>
      </c>
      <c r="B7467" s="8">
        <f ca="1"/>
        <v>46566</v>
      </c>
      <c r="C7467" s="107">
        <f ca="1"/>
        <v>2380</v>
      </c>
      <c r="D7467" t="str">
        <f ca="1"/>
        <v xml:space="preserve">Acct 10 - </v>
      </c>
    </row>
    <row r="7468" spans="1:4" x14ac:dyDescent="0.25">
      <c r="A7468" t="str">
        <f ca="1"/>
        <v>Disability</v>
      </c>
      <c r="B7468" s="8">
        <f ca="1"/>
        <v>46569</v>
      </c>
      <c r="C7468" s="107">
        <f ca="1"/>
        <v>2380</v>
      </c>
      <c r="D7468" t="str">
        <f ca="1"/>
        <v xml:space="preserve">Acct 10 - </v>
      </c>
    </row>
    <row r="7469" spans="1:4" x14ac:dyDescent="0.25">
      <c r="A7469" t="str">
        <f ca="1"/>
        <v>Kulo Rent</v>
      </c>
      <c r="B7469" s="8">
        <f ca="1"/>
        <v>46569</v>
      </c>
      <c r="C7469" s="107">
        <f ca="1"/>
        <v>2380</v>
      </c>
      <c r="D7469" t="str">
        <f ca="1"/>
        <v xml:space="preserve">Acct 10 - </v>
      </c>
    </row>
    <row r="7470" spans="1:4" x14ac:dyDescent="0.25">
      <c r="A7470" t="str">
        <f ca="1"/>
        <v>Rent</v>
      </c>
      <c r="B7470" s="8">
        <f ca="1"/>
        <v>46569</v>
      </c>
      <c r="C7470" s="107">
        <f ca="1"/>
        <v>2380</v>
      </c>
      <c r="D7470" t="str">
        <f ca="1"/>
        <v xml:space="preserve">Acct 10 - </v>
      </c>
    </row>
    <row r="7471" spans="1:4" x14ac:dyDescent="0.25">
      <c r="A7471" t="str">
        <f ca="1"/>
        <v>Paycheck</v>
      </c>
      <c r="B7471" s="8">
        <f ca="1"/>
        <v>46570</v>
      </c>
      <c r="C7471" s="107">
        <f ca="1"/>
        <v>2380</v>
      </c>
      <c r="D7471" t="str">
        <f ca="1"/>
        <v xml:space="preserve">Acct 10 - </v>
      </c>
    </row>
    <row r="7472" spans="1:4" x14ac:dyDescent="0.25">
      <c r="A7472" t="str">
        <f ca="1"/>
        <v>Ameritas</v>
      </c>
      <c r="B7472" s="8">
        <f ca="1"/>
        <v>46570</v>
      </c>
      <c r="C7472" s="107">
        <f ca="1"/>
        <v>2380</v>
      </c>
      <c r="D7472" t="str">
        <f ca="1"/>
        <v xml:space="preserve">Acct 10 - </v>
      </c>
    </row>
    <row r="7473" spans="1:4" x14ac:dyDescent="0.25">
      <c r="A7473" t="str">
        <f ca="1"/>
        <v>Visa Platinum</v>
      </c>
      <c r="B7473" s="8">
        <f ca="1"/>
        <v>46571</v>
      </c>
      <c r="C7473" s="107">
        <f ca="1"/>
        <v>2380</v>
      </c>
      <c r="D7473" t="str">
        <f ca="1"/>
        <v xml:space="preserve">Acct 10 - </v>
      </c>
    </row>
    <row r="7474" spans="1:4" x14ac:dyDescent="0.25">
      <c r="A7474" t="str">
        <f ca="1"/>
        <v>Groceries</v>
      </c>
      <c r="B7474" s="8">
        <f ca="1"/>
        <v>46571</v>
      </c>
      <c r="C7474" s="107">
        <f ca="1"/>
        <v>2380</v>
      </c>
      <c r="D7474" t="str">
        <f ca="1"/>
        <v xml:space="preserve">Acct 10 - </v>
      </c>
    </row>
    <row r="7475" spans="1:4" x14ac:dyDescent="0.25">
      <c r="A7475" t="str">
        <f ca="1"/>
        <v>Food &amp; Drinks</v>
      </c>
      <c r="B7475" s="8">
        <f ca="1"/>
        <v>46571</v>
      </c>
      <c r="C7475" s="107">
        <f ca="1"/>
        <v>2380</v>
      </c>
      <c r="D7475" t="str">
        <f ca="1"/>
        <v xml:space="preserve">Acct 10 - </v>
      </c>
    </row>
    <row r="7476" spans="1:4" x14ac:dyDescent="0.25">
      <c r="A7476" t="str">
        <f ca="1"/>
        <v>Kulo Internet</v>
      </c>
      <c r="B7476" s="8">
        <f ca="1"/>
        <v>46573</v>
      </c>
      <c r="C7476" s="107">
        <f ca="1"/>
        <v>2380</v>
      </c>
      <c r="D7476" t="str">
        <f ca="1"/>
        <v xml:space="preserve">Acct 10 - </v>
      </c>
    </row>
    <row r="7477" spans="1:4" x14ac:dyDescent="0.25">
      <c r="A7477" t="str">
        <f ca="1"/>
        <v>Cese Phone</v>
      </c>
      <c r="B7477" s="8">
        <f ca="1"/>
        <v>46573</v>
      </c>
      <c r="C7477" s="107">
        <f ca="1"/>
        <v>2380</v>
      </c>
      <c r="D7477" t="str">
        <f ca="1"/>
        <v xml:space="preserve">Acct 10 - </v>
      </c>
    </row>
    <row r="7478" spans="1:4" x14ac:dyDescent="0.25">
      <c r="A7478" t="str">
        <f ca="1"/>
        <v>Phone</v>
      </c>
      <c r="B7478" s="8">
        <f ca="1"/>
        <v>46573</v>
      </c>
      <c r="C7478" s="107">
        <f ca="1"/>
        <v>2380</v>
      </c>
      <c r="D7478" t="str">
        <f ca="1"/>
        <v xml:space="preserve">Acct 10 - </v>
      </c>
    </row>
    <row r="7479" spans="1:4" x14ac:dyDescent="0.25">
      <c r="A7479" t="str">
        <f ca="1"/>
        <v>Sony</v>
      </c>
      <c r="B7479" s="8">
        <f ca="1"/>
        <v>46576</v>
      </c>
      <c r="C7479" s="107">
        <f ca="1"/>
        <v>2380</v>
      </c>
      <c r="D7479" t="str">
        <f ca="1"/>
        <v xml:space="preserve">Acct 10 - </v>
      </c>
    </row>
    <row r="7480" spans="1:4" x14ac:dyDescent="0.25">
      <c r="A7480" t="str">
        <f ca="1"/>
        <v>Phone Insurance</v>
      </c>
      <c r="B7480" s="8">
        <f ca="1"/>
        <v>46576</v>
      </c>
      <c r="C7480" s="107">
        <f ca="1"/>
        <v>2380</v>
      </c>
      <c r="D7480" t="str">
        <f ca="1"/>
        <v xml:space="preserve">Acct 10 - </v>
      </c>
    </row>
    <row r="7481" spans="1:4" x14ac:dyDescent="0.25">
      <c r="A7481" t="str">
        <f ca="1"/>
        <v>Amazon</v>
      </c>
      <c r="B7481" s="8">
        <f ca="1"/>
        <v>46577</v>
      </c>
      <c r="C7481" s="107">
        <f ca="1"/>
        <v>2380</v>
      </c>
      <c r="D7481" t="str">
        <f ca="1"/>
        <v xml:space="preserve">Acct 10 - </v>
      </c>
    </row>
    <row r="7482" spans="1:4" x14ac:dyDescent="0.25">
      <c r="A7482" t="str">
        <f ca="1"/>
        <v>Viso Go</v>
      </c>
      <c r="B7482" s="8">
        <f ca="1"/>
        <v>46579</v>
      </c>
      <c r="C7482" s="107">
        <f ca="1"/>
        <v>2380</v>
      </c>
      <c r="D7482" t="str">
        <f ca="1"/>
        <v xml:space="preserve">Acct 10 - </v>
      </c>
    </row>
    <row r="7483" spans="1:4" x14ac:dyDescent="0.25">
      <c r="A7483" t="str">
        <f ca="1"/>
        <v>Paycheck</v>
      </c>
      <c r="B7483" s="8">
        <f ca="1"/>
        <v>46584</v>
      </c>
      <c r="C7483" s="107">
        <f ca="1"/>
        <v>2380</v>
      </c>
      <c r="D7483" t="str">
        <f ca="1"/>
        <v xml:space="preserve">Acct 10 - </v>
      </c>
    </row>
    <row r="7484" spans="1:4" x14ac:dyDescent="0.25">
      <c r="A7484" t="str">
        <f ca="1"/>
        <v>Ameritas</v>
      </c>
      <c r="B7484" s="8">
        <f ca="1"/>
        <v>46584</v>
      </c>
      <c r="C7484" s="107">
        <f ca="1"/>
        <v>2380</v>
      </c>
      <c r="D7484" t="str">
        <f ca="1"/>
        <v xml:space="preserve">Acct 10 - </v>
      </c>
    </row>
    <row r="7485" spans="1:4" x14ac:dyDescent="0.25">
      <c r="A7485" t="str">
        <f ca="1"/>
        <v>Motorcycle</v>
      </c>
      <c r="B7485" s="8">
        <f ca="1"/>
        <v>46584</v>
      </c>
      <c r="C7485" s="107">
        <f ca="1"/>
        <v>2380</v>
      </c>
      <c r="D7485" t="str">
        <f ca="1"/>
        <v xml:space="preserve">Acct 10 - </v>
      </c>
    </row>
    <row r="7486" spans="1:4" x14ac:dyDescent="0.25">
      <c r="A7486" t="str">
        <f ca="1"/>
        <v>Groceries</v>
      </c>
      <c r="B7486" s="8">
        <f ca="1"/>
        <v>46585</v>
      </c>
      <c r="C7486" s="107">
        <f ca="1"/>
        <v>2380</v>
      </c>
      <c r="D7486" t="str">
        <f ca="1"/>
        <v xml:space="preserve">Acct 10 - </v>
      </c>
    </row>
    <row r="7487" spans="1:4" x14ac:dyDescent="0.25">
      <c r="A7487" t="str">
        <f ca="1"/>
        <v>Food &amp; Drinks</v>
      </c>
      <c r="B7487" s="8">
        <f ca="1"/>
        <v>46585</v>
      </c>
      <c r="C7487" s="107">
        <f ca="1"/>
        <v>2380</v>
      </c>
      <c r="D7487" t="str">
        <f ca="1"/>
        <v xml:space="preserve">Acct 10 - </v>
      </c>
    </row>
    <row r="7488" spans="1:4" x14ac:dyDescent="0.25">
      <c r="A7488" t="str">
        <f ca="1"/>
        <v>Netflix</v>
      </c>
      <c r="B7488" s="8">
        <f ca="1"/>
        <v>46588</v>
      </c>
      <c r="C7488" s="107">
        <f ca="1"/>
        <v>2380</v>
      </c>
      <c r="D7488" t="str">
        <f ca="1"/>
        <v xml:space="preserve">Acct 10 - </v>
      </c>
    </row>
    <row r="7489" spans="1:4" x14ac:dyDescent="0.25">
      <c r="A7489" t="str">
        <f ca="1"/>
        <v>Renters</v>
      </c>
      <c r="B7489" s="8">
        <f ca="1"/>
        <v>46589</v>
      </c>
      <c r="C7489" s="107">
        <f ca="1"/>
        <v>2380</v>
      </c>
      <c r="D7489" t="str">
        <f ca="1"/>
        <v xml:space="preserve">Acct 10 - </v>
      </c>
    </row>
    <row r="7490" spans="1:4" x14ac:dyDescent="0.25">
      <c r="A7490" t="str">
        <f ca="1"/>
        <v>Cese Transfer</v>
      </c>
      <c r="B7490" s="8">
        <f ca="1"/>
        <v>46593</v>
      </c>
      <c r="C7490" s="107">
        <f ca="1"/>
        <v>2380</v>
      </c>
      <c r="D7490" t="str">
        <f ca="1"/>
        <v xml:space="preserve">Acct 10 - </v>
      </c>
    </row>
    <row r="7491" spans="1:4" x14ac:dyDescent="0.25">
      <c r="A7491" t="str">
        <f ca="1"/>
        <v>Internet</v>
      </c>
      <c r="B7491" s="8">
        <f ca="1"/>
        <v>46594</v>
      </c>
      <c r="C7491" s="107">
        <f ca="1"/>
        <v>2380</v>
      </c>
      <c r="D7491" t="str">
        <f ca="1"/>
        <v xml:space="preserve">Acct 10 - </v>
      </c>
    </row>
    <row r="7492" spans="1:4" x14ac:dyDescent="0.25">
      <c r="A7492" t="str">
        <f ca="1"/>
        <v>Windsurf</v>
      </c>
      <c r="B7492" s="8">
        <f ca="1"/>
        <v>46594</v>
      </c>
      <c r="C7492" s="107">
        <f ca="1"/>
        <v>2380</v>
      </c>
      <c r="D7492" t="str">
        <f ca="1"/>
        <v xml:space="preserve">Acct 10 - </v>
      </c>
    </row>
    <row r="7493" spans="1:4" x14ac:dyDescent="0.25">
      <c r="A7493" t="str">
        <f ca="1"/>
        <v>Tidal</v>
      </c>
      <c r="B7493" s="8">
        <f ca="1"/>
        <v>46595</v>
      </c>
      <c r="C7493" s="107">
        <f ca="1"/>
        <v>2380</v>
      </c>
      <c r="D7493" t="str">
        <f ca="1"/>
        <v xml:space="preserve">Acct 10 - </v>
      </c>
    </row>
    <row r="7494" spans="1:4" x14ac:dyDescent="0.25">
      <c r="A7494" t="str">
        <f ca="1"/>
        <v>Costco Citi</v>
      </c>
      <c r="B7494" s="8">
        <f ca="1"/>
        <v>46596</v>
      </c>
      <c r="C7494" s="107">
        <f ca="1"/>
        <v>2520</v>
      </c>
      <c r="D7494" t="str">
        <f ca="1"/>
        <v xml:space="preserve">Acct 10 - </v>
      </c>
    </row>
    <row r="7495" spans="1:4" x14ac:dyDescent="0.25">
      <c r="A7495" t="str">
        <f ca="1"/>
        <v>Kulo Transfer</v>
      </c>
      <c r="B7495" s="8">
        <f ca="1"/>
        <v>46596</v>
      </c>
      <c r="C7495" s="107">
        <f ca="1"/>
        <v>2520</v>
      </c>
      <c r="D7495" t="str">
        <f ca="1"/>
        <v xml:space="preserve">Acct 10 - </v>
      </c>
    </row>
    <row r="7496" spans="1:4" x14ac:dyDescent="0.25">
      <c r="A7496" t="str">
        <f ca="1"/>
        <v>Kulo SDGE</v>
      </c>
      <c r="B7496" s="8">
        <f ca="1"/>
        <v>46596</v>
      </c>
      <c r="C7496" s="107">
        <f ca="1"/>
        <v>2520</v>
      </c>
      <c r="D7496" t="str">
        <f ca="1"/>
        <v xml:space="preserve">Acct 10 - </v>
      </c>
    </row>
    <row r="7497" spans="1:4" x14ac:dyDescent="0.25">
      <c r="A7497" t="str">
        <f ca="1"/>
        <v>SDGE</v>
      </c>
      <c r="B7497" s="8">
        <f ca="1"/>
        <v>46596</v>
      </c>
      <c r="C7497" s="107">
        <f ca="1"/>
        <v>2520</v>
      </c>
      <c r="D7497" t="str">
        <f ca="1"/>
        <v xml:space="preserve">Acct 10 - </v>
      </c>
    </row>
    <row r="7498" spans="1:4" x14ac:dyDescent="0.25">
      <c r="A7498" t="str">
        <f ca="1"/>
        <v>Prime Ad-Free</v>
      </c>
      <c r="B7498" s="8">
        <f ca="1"/>
        <v>46596</v>
      </c>
      <c r="C7498" s="107">
        <f ca="1"/>
        <v>2520</v>
      </c>
      <c r="D7498" t="str">
        <f ca="1"/>
        <v xml:space="preserve">Acct 10 - </v>
      </c>
    </row>
    <row r="7499" spans="1:4" x14ac:dyDescent="0.25">
      <c r="A7499" t="str">
        <f ca="1"/>
        <v>Paycheck</v>
      </c>
      <c r="B7499" s="8">
        <f ca="1"/>
        <v>46598</v>
      </c>
      <c r="C7499" s="107">
        <f ca="1"/>
        <v>2520</v>
      </c>
      <c r="D7499" t="str">
        <f ca="1"/>
        <v xml:space="preserve">Acct 10 - </v>
      </c>
    </row>
    <row r="7500" spans="1:4" x14ac:dyDescent="0.25">
      <c r="A7500" t="str">
        <f ca="1"/>
        <v>Ameritas</v>
      </c>
      <c r="B7500" s="8">
        <f ca="1"/>
        <v>46598</v>
      </c>
      <c r="C7500" s="107">
        <f ca="1"/>
        <v>2520</v>
      </c>
      <c r="D7500" t="str">
        <f ca="1"/>
        <v xml:space="preserve">Acct 10 - </v>
      </c>
    </row>
    <row r="7501" spans="1:4" x14ac:dyDescent="0.25">
      <c r="A7501" t="str">
        <f ca="1"/>
        <v>Groceries</v>
      </c>
      <c r="B7501" s="8">
        <f ca="1"/>
        <v>46599</v>
      </c>
      <c r="C7501" s="107">
        <f ca="1"/>
        <v>2520</v>
      </c>
      <c r="D7501" t="str">
        <f ca="1"/>
        <v xml:space="preserve">Acct 10 - </v>
      </c>
    </row>
    <row r="7502" spans="1:4" x14ac:dyDescent="0.25">
      <c r="A7502" t="str">
        <f ca="1"/>
        <v>Food &amp; Drinks</v>
      </c>
      <c r="B7502" s="8">
        <f ca="1"/>
        <v>46599</v>
      </c>
      <c r="C7502" s="107">
        <f ca="1"/>
        <v>2520</v>
      </c>
      <c r="D7502" t="str">
        <f ca="1"/>
        <v xml:space="preserve">Acct 10 - </v>
      </c>
    </row>
    <row r="7503" spans="1:4" x14ac:dyDescent="0.25">
      <c r="A7503" t="str">
        <f ca="1"/>
        <v>Disability</v>
      </c>
      <c r="B7503" s="8">
        <f ca="1"/>
        <v>46600</v>
      </c>
      <c r="C7503" s="107">
        <f ca="1"/>
        <v>2520</v>
      </c>
      <c r="D7503" t="str">
        <f ca="1"/>
        <v xml:space="preserve">Acct 10 - </v>
      </c>
    </row>
    <row r="7504" spans="1:4" x14ac:dyDescent="0.25">
      <c r="A7504" t="str">
        <f ca="1"/>
        <v>Kulo Rent</v>
      </c>
      <c r="B7504" s="8">
        <f ca="1"/>
        <v>46600</v>
      </c>
      <c r="C7504" s="107">
        <f ca="1"/>
        <v>2520</v>
      </c>
      <c r="D7504" t="str">
        <f ca="1"/>
        <v xml:space="preserve">Acct 10 - </v>
      </c>
    </row>
    <row r="7505" spans="1:4" x14ac:dyDescent="0.25">
      <c r="A7505" t="str">
        <f ca="1"/>
        <v>Rent</v>
      </c>
      <c r="B7505" s="8">
        <f ca="1"/>
        <v>46600</v>
      </c>
      <c r="C7505" s="107">
        <f ca="1"/>
        <v>2520</v>
      </c>
      <c r="D7505" t="str">
        <f ca="1"/>
        <v xml:space="preserve">Acct 10 - </v>
      </c>
    </row>
    <row r="7506" spans="1:4" x14ac:dyDescent="0.25">
      <c r="A7506" t="str">
        <f ca="1"/>
        <v>Visa Platinum</v>
      </c>
      <c r="B7506" s="8">
        <f ca="1"/>
        <v>46602</v>
      </c>
      <c r="C7506" s="107">
        <f ca="1"/>
        <v>2520</v>
      </c>
      <c r="D7506" t="str">
        <f ca="1"/>
        <v xml:space="preserve">Acct 10 - </v>
      </c>
    </row>
    <row r="7507" spans="1:4" x14ac:dyDescent="0.25">
      <c r="A7507" t="str">
        <f ca="1"/>
        <v>Kulo Internet</v>
      </c>
      <c r="B7507" s="8">
        <f ca="1"/>
        <v>46604</v>
      </c>
      <c r="C7507" s="107">
        <f ca="1"/>
        <v>2520</v>
      </c>
      <c r="D7507" t="str">
        <f ca="1"/>
        <v xml:space="preserve">Acct 10 - </v>
      </c>
    </row>
    <row r="7508" spans="1:4" x14ac:dyDescent="0.25">
      <c r="A7508" t="str">
        <f ca="1"/>
        <v>Cese Phone</v>
      </c>
      <c r="B7508" s="8">
        <f ca="1"/>
        <v>46604</v>
      </c>
      <c r="C7508" s="107">
        <f ca="1"/>
        <v>2520</v>
      </c>
      <c r="D7508" t="str">
        <f ca="1"/>
        <v xml:space="preserve">Acct 10 - </v>
      </c>
    </row>
    <row r="7509" spans="1:4" x14ac:dyDescent="0.25">
      <c r="A7509" t="str">
        <f ca="1"/>
        <v>Phone</v>
      </c>
      <c r="B7509" s="8">
        <f ca="1"/>
        <v>46604</v>
      </c>
      <c r="C7509" s="107">
        <f ca="1"/>
        <v>2520</v>
      </c>
      <c r="D7509" t="str">
        <f ca="1"/>
        <v xml:space="preserve">Acct 10 - </v>
      </c>
    </row>
    <row r="7510" spans="1:4" x14ac:dyDescent="0.25">
      <c r="A7510" t="str">
        <f ca="1"/>
        <v>Sony</v>
      </c>
      <c r="B7510" s="8">
        <f ca="1"/>
        <v>46607</v>
      </c>
      <c r="C7510" s="107">
        <f ca="1"/>
        <v>2520</v>
      </c>
      <c r="D7510" t="str">
        <f ca="1"/>
        <v xml:space="preserve">Acct 10 - </v>
      </c>
    </row>
    <row r="7511" spans="1:4" x14ac:dyDescent="0.25">
      <c r="A7511" t="str">
        <f ca="1"/>
        <v>Phone Insurance</v>
      </c>
      <c r="B7511" s="8">
        <f ca="1"/>
        <v>46607</v>
      </c>
      <c r="C7511" s="107">
        <f ca="1"/>
        <v>2520</v>
      </c>
      <c r="D7511" t="str">
        <f ca="1"/>
        <v xml:space="preserve">Acct 10 - </v>
      </c>
    </row>
    <row r="7512" spans="1:4" x14ac:dyDescent="0.25">
      <c r="A7512" t="str">
        <f ca="1"/>
        <v>Amazon</v>
      </c>
      <c r="B7512" s="8">
        <f ca="1"/>
        <v>46608</v>
      </c>
      <c r="C7512" s="107">
        <f ca="1"/>
        <v>2520</v>
      </c>
      <c r="D7512" t="str">
        <f ca="1"/>
        <v xml:space="preserve">Acct 10 - </v>
      </c>
    </row>
    <row r="7513" spans="1:4" x14ac:dyDescent="0.25">
      <c r="A7513" t="str">
        <f ca="1"/>
        <v>Viso Go</v>
      </c>
      <c r="B7513" s="8">
        <f ca="1"/>
        <v>46610</v>
      </c>
      <c r="C7513" s="107">
        <f ca="1"/>
        <v>2520</v>
      </c>
      <c r="D7513" t="str">
        <f ca="1"/>
        <v xml:space="preserve">Acct 10 - </v>
      </c>
    </row>
    <row r="7514" spans="1:4" x14ac:dyDescent="0.25">
      <c r="A7514" t="str">
        <f ca="1"/>
        <v>Paycheck</v>
      </c>
      <c r="B7514" s="8">
        <f ca="1"/>
        <v>46612</v>
      </c>
      <c r="C7514" s="107">
        <f ca="1"/>
        <v>2520</v>
      </c>
      <c r="D7514" t="str">
        <f ca="1"/>
        <v xml:space="preserve">Acct 10 - </v>
      </c>
    </row>
    <row r="7515" spans="1:4" x14ac:dyDescent="0.25">
      <c r="A7515" t="str">
        <f ca="1"/>
        <v>Ameritas</v>
      </c>
      <c r="B7515" s="8">
        <f ca="1"/>
        <v>46612</v>
      </c>
      <c r="C7515" s="107">
        <f ca="1"/>
        <v>2520</v>
      </c>
      <c r="D7515" t="str">
        <f ca="1"/>
        <v xml:space="preserve">Acct 10 - </v>
      </c>
    </row>
    <row r="7516" spans="1:4" x14ac:dyDescent="0.25">
      <c r="A7516" t="str">
        <f ca="1"/>
        <v>Groceries</v>
      </c>
      <c r="B7516" s="8">
        <f ca="1"/>
        <v>46613</v>
      </c>
      <c r="C7516" s="107">
        <f ca="1"/>
        <v>2520</v>
      </c>
      <c r="D7516" t="str">
        <f ca="1"/>
        <v xml:space="preserve">Acct 10 - </v>
      </c>
    </row>
    <row r="7517" spans="1:4" x14ac:dyDescent="0.25">
      <c r="A7517" t="str">
        <f ca="1"/>
        <v>Food &amp; Drinks</v>
      </c>
      <c r="B7517" s="8">
        <f ca="1"/>
        <v>46613</v>
      </c>
      <c r="C7517" s="107">
        <f ca="1"/>
        <v>2520</v>
      </c>
      <c r="D7517" t="str">
        <f ca="1"/>
        <v xml:space="preserve">Acct 10 - </v>
      </c>
    </row>
    <row r="7518" spans="1:4" x14ac:dyDescent="0.25">
      <c r="A7518" t="str">
        <f ca="1"/>
        <v>Motorcycle</v>
      </c>
      <c r="B7518" s="8">
        <f ca="1"/>
        <v>46615</v>
      </c>
      <c r="C7518" s="107">
        <f ca="1"/>
        <v>2520</v>
      </c>
      <c r="D7518" t="str">
        <f ca="1"/>
        <v xml:space="preserve">Acct 10 - </v>
      </c>
    </row>
    <row r="7519" spans="1:4" x14ac:dyDescent="0.25">
      <c r="A7519" t="str">
        <f ca="1"/>
        <v>Netflix</v>
      </c>
      <c r="B7519" s="8">
        <f ca="1"/>
        <v>46619</v>
      </c>
      <c r="C7519" s="107">
        <f ca="1"/>
        <v>2520</v>
      </c>
      <c r="D7519" t="str">
        <f ca="1"/>
        <v xml:space="preserve">Acct 10 - </v>
      </c>
    </row>
    <row r="7520" spans="1:4" x14ac:dyDescent="0.25">
      <c r="A7520" t="str">
        <f ca="1"/>
        <v>Renters</v>
      </c>
      <c r="B7520" s="8">
        <f ca="1"/>
        <v>46620</v>
      </c>
      <c r="C7520" s="107">
        <f ca="1"/>
        <v>2520</v>
      </c>
      <c r="D7520" t="str">
        <f ca="1"/>
        <v xml:space="preserve">Acct 10 - </v>
      </c>
    </row>
    <row r="7521" spans="1:4" x14ac:dyDescent="0.25">
      <c r="A7521" t="str">
        <f ca="1"/>
        <v>Cese Transfer</v>
      </c>
      <c r="B7521" s="8">
        <f ca="1"/>
        <v>46624</v>
      </c>
      <c r="C7521" s="107">
        <f ca="1"/>
        <v>2520</v>
      </c>
      <c r="D7521" t="str">
        <f ca="1"/>
        <v xml:space="preserve">Acct 10 - </v>
      </c>
    </row>
    <row r="7522" spans="1:4" x14ac:dyDescent="0.25">
      <c r="A7522" t="str">
        <f ca="1"/>
        <v>Internet</v>
      </c>
      <c r="B7522" s="8">
        <f ca="1"/>
        <v>46625</v>
      </c>
      <c r="C7522" s="107">
        <f ca="1"/>
        <v>2520</v>
      </c>
      <c r="D7522" t="str">
        <f ca="1"/>
        <v xml:space="preserve">Acct 10 - </v>
      </c>
    </row>
    <row r="7523" spans="1:4" x14ac:dyDescent="0.25">
      <c r="A7523" t="str">
        <f ca="1"/>
        <v>Windsurf</v>
      </c>
      <c r="B7523" s="8">
        <f ca="1"/>
        <v>46625</v>
      </c>
      <c r="C7523" s="107">
        <f ca="1"/>
        <v>2520</v>
      </c>
      <c r="D7523" t="str">
        <f ca="1"/>
        <v xml:space="preserve">Acct 10 - </v>
      </c>
    </row>
    <row r="7524" spans="1:4" x14ac:dyDescent="0.25">
      <c r="A7524" t="str">
        <f ca="1"/>
        <v>Paycheck</v>
      </c>
      <c r="B7524" s="8">
        <f ca="1"/>
        <v>46626</v>
      </c>
      <c r="C7524" s="107">
        <f ca="1"/>
        <v>2520</v>
      </c>
      <c r="D7524" t="str">
        <f ca="1"/>
        <v xml:space="preserve">Acct 10 - </v>
      </c>
    </row>
    <row r="7525" spans="1:4" x14ac:dyDescent="0.25">
      <c r="A7525" t="str">
        <f ca="1"/>
        <v>Ameritas</v>
      </c>
      <c r="B7525" s="8">
        <f ca="1"/>
        <v>46626</v>
      </c>
      <c r="C7525" s="107">
        <f ca="1"/>
        <v>2520</v>
      </c>
      <c r="D7525" t="str">
        <f ca="1"/>
        <v xml:space="preserve">Acct 10 - </v>
      </c>
    </row>
    <row r="7526" spans="1:4" x14ac:dyDescent="0.25">
      <c r="A7526" t="str">
        <f ca="1"/>
        <v>Tidal</v>
      </c>
      <c r="B7526" s="8">
        <f ca="1"/>
        <v>46626</v>
      </c>
      <c r="C7526" s="107">
        <f ca="1"/>
        <v>2520</v>
      </c>
      <c r="D7526" t="str">
        <f ca="1"/>
        <v xml:space="preserve">Acct 10 - </v>
      </c>
    </row>
    <row r="7527" spans="1:4" x14ac:dyDescent="0.25">
      <c r="A7527" t="str">
        <f ca="1"/>
        <v>Costco Citi</v>
      </c>
      <c r="B7527" s="8">
        <f ca="1"/>
        <v>46627</v>
      </c>
      <c r="C7527" s="107">
        <f ca="1"/>
        <v>2660</v>
      </c>
      <c r="D7527" t="str">
        <f ca="1"/>
        <v xml:space="preserve">Acct 10 - </v>
      </c>
    </row>
    <row r="7528" spans="1:4" x14ac:dyDescent="0.25">
      <c r="A7528" t="str">
        <f ca="1"/>
        <v>Kulo Transfer</v>
      </c>
      <c r="B7528" s="8">
        <f ca="1"/>
        <v>46627</v>
      </c>
      <c r="C7528" s="107">
        <f ca="1"/>
        <v>2660</v>
      </c>
      <c r="D7528" t="str">
        <f ca="1"/>
        <v xml:space="preserve">Acct 10 - </v>
      </c>
    </row>
    <row r="7529" spans="1:4" x14ac:dyDescent="0.25">
      <c r="A7529" t="str">
        <f ca="1"/>
        <v>Kulo SDGE</v>
      </c>
      <c r="B7529" s="8">
        <f ca="1"/>
        <v>46627</v>
      </c>
      <c r="C7529" s="107">
        <f ca="1"/>
        <v>2660</v>
      </c>
      <c r="D7529" t="str">
        <f ca="1"/>
        <v xml:space="preserve">Acct 10 - </v>
      </c>
    </row>
    <row r="7530" spans="1:4" x14ac:dyDescent="0.25">
      <c r="A7530" t="str">
        <f ca="1"/>
        <v>Groceries</v>
      </c>
      <c r="B7530" s="8">
        <f ca="1"/>
        <v>46627</v>
      </c>
      <c r="C7530" s="107">
        <f ca="1"/>
        <v>2660</v>
      </c>
      <c r="D7530" t="str">
        <f ca="1"/>
        <v xml:space="preserve">Acct 10 - </v>
      </c>
    </row>
    <row r="7531" spans="1:4" x14ac:dyDescent="0.25">
      <c r="A7531" t="str">
        <f ca="1"/>
        <v>Food &amp; Drinks</v>
      </c>
      <c r="B7531" s="8">
        <f ca="1"/>
        <v>46627</v>
      </c>
      <c r="C7531" s="107">
        <f ca="1"/>
        <v>2660</v>
      </c>
      <c r="D7531" t="str">
        <f ca="1"/>
        <v xml:space="preserve">Acct 10 - </v>
      </c>
    </row>
    <row r="7532" spans="1:4" x14ac:dyDescent="0.25">
      <c r="A7532" t="str">
        <f ca="1"/>
        <v>SDGE</v>
      </c>
      <c r="B7532" s="8">
        <f ca="1"/>
        <v>46627</v>
      </c>
      <c r="C7532" s="107">
        <f ca="1"/>
        <v>2660</v>
      </c>
      <c r="D7532" t="str">
        <f ca="1"/>
        <v xml:space="preserve">Acct 10 - </v>
      </c>
    </row>
    <row r="7533" spans="1:4" x14ac:dyDescent="0.25">
      <c r="A7533" t="str">
        <f ca="1"/>
        <v>Prime Ad-Free</v>
      </c>
      <c r="B7533" s="8">
        <f ca="1"/>
        <v>46627</v>
      </c>
      <c r="C7533" s="107">
        <f ca="1"/>
        <v>2660</v>
      </c>
      <c r="D7533" t="str">
        <f ca="1"/>
        <v xml:space="preserve">Acct 10 - </v>
      </c>
    </row>
    <row r="7534" spans="1:4" x14ac:dyDescent="0.25">
      <c r="A7534" t="str">
        <f ca="1"/>
        <v>Disability</v>
      </c>
      <c r="B7534" s="8">
        <f ca="1"/>
        <v>46631</v>
      </c>
      <c r="C7534" s="107">
        <f ca="1"/>
        <v>2660</v>
      </c>
      <c r="D7534" t="str">
        <f ca="1"/>
        <v xml:space="preserve">Acct 10 - </v>
      </c>
    </row>
    <row r="7535" spans="1:4" x14ac:dyDescent="0.25">
      <c r="A7535" t="str">
        <f ca="1"/>
        <v>Kulo Rent</v>
      </c>
      <c r="B7535" s="8">
        <f ca="1"/>
        <v>46631</v>
      </c>
      <c r="C7535" s="107">
        <f ca="1"/>
        <v>2660</v>
      </c>
      <c r="D7535" t="str">
        <f ca="1"/>
        <v xml:space="preserve">Acct 10 - </v>
      </c>
    </row>
    <row r="7536" spans="1:4" x14ac:dyDescent="0.25">
      <c r="A7536" t="str">
        <f ca="1"/>
        <v>Rent</v>
      </c>
      <c r="B7536" s="8">
        <f ca="1"/>
        <v>46631</v>
      </c>
      <c r="C7536" s="107">
        <f ca="1"/>
        <v>2660</v>
      </c>
      <c r="D7536" t="str">
        <f ca="1"/>
        <v xml:space="preserve">Acct 10 - </v>
      </c>
    </row>
    <row r="7537" spans="1:4" x14ac:dyDescent="0.25">
      <c r="A7537" t="str">
        <f ca="1"/>
        <v>Visa Platinum</v>
      </c>
      <c r="B7537" s="8">
        <f ca="1"/>
        <v>46633</v>
      </c>
      <c r="C7537" s="107">
        <f ca="1"/>
        <v>2660</v>
      </c>
      <c r="D7537" t="str">
        <f ca="1"/>
        <v xml:space="preserve">Acct 10 - </v>
      </c>
    </row>
    <row r="7538" spans="1:4" x14ac:dyDescent="0.25">
      <c r="A7538" t="str">
        <f ca="1"/>
        <v>Kulo Internet</v>
      </c>
      <c r="B7538" s="8">
        <f ca="1"/>
        <v>46635</v>
      </c>
      <c r="C7538" s="107">
        <f ca="1"/>
        <v>2660</v>
      </c>
      <c r="D7538" t="str">
        <f ca="1"/>
        <v xml:space="preserve">Acct 10 - </v>
      </c>
    </row>
    <row r="7539" spans="1:4" x14ac:dyDescent="0.25">
      <c r="A7539" t="str">
        <f ca="1"/>
        <v>Cese Phone</v>
      </c>
      <c r="B7539" s="8">
        <f ca="1"/>
        <v>46635</v>
      </c>
      <c r="C7539" s="107">
        <f ca="1"/>
        <v>2660</v>
      </c>
      <c r="D7539" t="str">
        <f ca="1"/>
        <v xml:space="preserve">Acct 10 - </v>
      </c>
    </row>
    <row r="7540" spans="1:4" x14ac:dyDescent="0.25">
      <c r="A7540" t="str">
        <f ca="1"/>
        <v>Phone</v>
      </c>
      <c r="B7540" s="8">
        <f ca="1"/>
        <v>46635</v>
      </c>
      <c r="C7540" s="107">
        <f ca="1"/>
        <v>2660</v>
      </c>
      <c r="D7540" t="str">
        <f ca="1"/>
        <v xml:space="preserve">Acct 10 - </v>
      </c>
    </row>
    <row r="7541" spans="1:4" x14ac:dyDescent="0.25">
      <c r="A7541" t="str">
        <f ca="1"/>
        <v>Sony</v>
      </c>
      <c r="B7541" s="8">
        <f ca="1"/>
        <v>46638</v>
      </c>
      <c r="C7541" s="107">
        <f ca="1"/>
        <v>2660</v>
      </c>
      <c r="D7541" t="str">
        <f ca="1"/>
        <v xml:space="preserve">Acct 10 - </v>
      </c>
    </row>
    <row r="7542" spans="1:4" x14ac:dyDescent="0.25">
      <c r="A7542" t="str">
        <f ca="1"/>
        <v>Phone Insurance</v>
      </c>
      <c r="B7542" s="8">
        <f ca="1"/>
        <v>46638</v>
      </c>
      <c r="C7542" s="107">
        <f ca="1"/>
        <v>2660</v>
      </c>
      <c r="D7542" t="str">
        <f ca="1"/>
        <v xml:space="preserve">Acct 10 - </v>
      </c>
    </row>
    <row r="7543" spans="1:4" x14ac:dyDescent="0.25">
      <c r="A7543" t="str">
        <f ca="1"/>
        <v>Amazon</v>
      </c>
      <c r="B7543" s="8">
        <f ca="1"/>
        <v>46639</v>
      </c>
      <c r="C7543" s="107">
        <f ca="1"/>
        <v>2660</v>
      </c>
      <c r="D7543" t="str">
        <f ca="1"/>
        <v xml:space="preserve">Acct 10 - </v>
      </c>
    </row>
    <row r="7544" spans="1:4" x14ac:dyDescent="0.25">
      <c r="A7544" t="str">
        <f ca="1"/>
        <v>Paycheck</v>
      </c>
      <c r="B7544" s="8">
        <f ca="1"/>
        <v>46640</v>
      </c>
      <c r="C7544" s="107">
        <f ca="1"/>
        <v>2660</v>
      </c>
      <c r="D7544" t="str">
        <f ca="1"/>
        <v xml:space="preserve">Acct 10 - </v>
      </c>
    </row>
    <row r="7545" spans="1:4" x14ac:dyDescent="0.25">
      <c r="A7545" t="str">
        <f ca="1"/>
        <v>Ameritas</v>
      </c>
      <c r="B7545" s="8">
        <f ca="1"/>
        <v>46640</v>
      </c>
      <c r="C7545" s="107">
        <f ca="1"/>
        <v>2660</v>
      </c>
      <c r="D7545" t="str">
        <f ca="1"/>
        <v xml:space="preserve">Acct 10 - </v>
      </c>
    </row>
    <row r="7546" spans="1:4" x14ac:dyDescent="0.25">
      <c r="A7546" t="str">
        <f ca="1"/>
        <v>Viso Go</v>
      </c>
      <c r="B7546" s="8">
        <f ca="1"/>
        <v>46641</v>
      </c>
      <c r="C7546" s="107">
        <f ca="1"/>
        <v>2660</v>
      </c>
      <c r="D7546" t="str">
        <f ca="1"/>
        <v xml:space="preserve">Acct 10 - </v>
      </c>
    </row>
    <row r="7547" spans="1:4" x14ac:dyDescent="0.25">
      <c r="A7547" t="str">
        <f ca="1"/>
        <v>Groceries</v>
      </c>
      <c r="B7547" s="8">
        <f ca="1"/>
        <v>46641</v>
      </c>
      <c r="C7547" s="107">
        <f ca="1"/>
        <v>2660</v>
      </c>
      <c r="D7547" t="str">
        <f ca="1"/>
        <v xml:space="preserve">Acct 10 - </v>
      </c>
    </row>
    <row r="7548" spans="1:4" x14ac:dyDescent="0.25">
      <c r="A7548" t="str">
        <f ca="1"/>
        <v>Food &amp; Drinks</v>
      </c>
      <c r="B7548" s="8">
        <f ca="1"/>
        <v>46641</v>
      </c>
      <c r="C7548" s="107">
        <f ca="1"/>
        <v>2660</v>
      </c>
      <c r="D7548" t="str">
        <f ca="1"/>
        <v xml:space="preserve">Acct 10 - </v>
      </c>
    </row>
    <row r="7549" spans="1:4" x14ac:dyDescent="0.25">
      <c r="A7549" t="str">
        <f ca="1"/>
        <v>Motorcycle</v>
      </c>
      <c r="B7549" s="8">
        <f ca="1"/>
        <v>46646</v>
      </c>
      <c r="C7549" s="107">
        <f ca="1"/>
        <v>2660</v>
      </c>
      <c r="D7549" t="str">
        <f ca="1"/>
        <v xml:space="preserve">Acct 10 - </v>
      </c>
    </row>
    <row r="7550" spans="1:4" x14ac:dyDescent="0.25">
      <c r="A7550" t="str">
        <f ca="1"/>
        <v>Netflix</v>
      </c>
      <c r="B7550" s="8">
        <f ca="1"/>
        <v>46650</v>
      </c>
      <c r="C7550" s="107">
        <f ca="1"/>
        <v>2660</v>
      </c>
      <c r="D7550" t="str">
        <f ca="1"/>
        <v xml:space="preserve">Acct 10 - </v>
      </c>
    </row>
    <row r="7551" spans="1:4" x14ac:dyDescent="0.25">
      <c r="A7551" t="str">
        <f ca="1"/>
        <v>Renters</v>
      </c>
      <c r="B7551" s="8">
        <f ca="1"/>
        <v>46651</v>
      </c>
      <c r="C7551" s="107">
        <f ca="1"/>
        <v>2660</v>
      </c>
      <c r="D7551" t="str">
        <f ca="1"/>
        <v xml:space="preserve">Acct 10 - </v>
      </c>
    </row>
    <row r="7552" spans="1:4" x14ac:dyDescent="0.25">
      <c r="A7552" t="str">
        <f ca="1"/>
        <v>Paycheck</v>
      </c>
      <c r="B7552" s="8">
        <f ca="1"/>
        <v>46654</v>
      </c>
      <c r="C7552" s="107">
        <f ca="1"/>
        <v>2660</v>
      </c>
      <c r="D7552" t="str">
        <f ca="1"/>
        <v xml:space="preserve">Acct 10 - </v>
      </c>
    </row>
    <row r="7553" spans="1:4" x14ac:dyDescent="0.25">
      <c r="A7553" t="str">
        <f ca="1"/>
        <v>Ameritas</v>
      </c>
      <c r="B7553" s="8">
        <f ca="1"/>
        <v>46654</v>
      </c>
      <c r="C7553" s="107">
        <f ca="1"/>
        <v>2660</v>
      </c>
      <c r="D7553" t="str">
        <f ca="1"/>
        <v xml:space="preserve">Acct 10 - </v>
      </c>
    </row>
    <row r="7554" spans="1:4" x14ac:dyDescent="0.25">
      <c r="A7554" t="str">
        <f ca="1"/>
        <v>Cese Transfer</v>
      </c>
      <c r="B7554" s="8">
        <f ca="1"/>
        <v>46655</v>
      </c>
      <c r="C7554" s="107">
        <f ca="1"/>
        <v>2660</v>
      </c>
      <c r="D7554" t="str">
        <f ca="1"/>
        <v xml:space="preserve">Acct 10 - </v>
      </c>
    </row>
    <row r="7555" spans="1:4" x14ac:dyDescent="0.25">
      <c r="A7555" t="str">
        <f ca="1"/>
        <v>Groceries</v>
      </c>
      <c r="B7555" s="8">
        <f ca="1"/>
        <v>46655</v>
      </c>
      <c r="C7555" s="107">
        <f ca="1"/>
        <v>2660</v>
      </c>
      <c r="D7555" t="str">
        <f ca="1"/>
        <v xml:space="preserve">Acct 10 - </v>
      </c>
    </row>
    <row r="7556" spans="1:4" x14ac:dyDescent="0.25">
      <c r="A7556" t="str">
        <f ca="1"/>
        <v>Food &amp; Drinks</v>
      </c>
      <c r="B7556" s="8">
        <f ca="1"/>
        <v>46655</v>
      </c>
      <c r="C7556" s="107">
        <f ca="1"/>
        <v>2660</v>
      </c>
      <c r="D7556" t="str">
        <f ca="1"/>
        <v xml:space="preserve">Acct 10 - </v>
      </c>
    </row>
    <row r="7557" spans="1:4" x14ac:dyDescent="0.25">
      <c r="A7557" t="str">
        <f ca="1"/>
        <v>Internet</v>
      </c>
      <c r="B7557" s="8">
        <f ca="1"/>
        <v>46656</v>
      </c>
      <c r="C7557" s="107">
        <f ca="1"/>
        <v>2660</v>
      </c>
      <c r="D7557" t="str">
        <f ca="1"/>
        <v xml:space="preserve">Acct 10 - </v>
      </c>
    </row>
    <row r="7558" spans="1:4" x14ac:dyDescent="0.25">
      <c r="A7558" t="str">
        <f ca="1"/>
        <v>Windsurf</v>
      </c>
      <c r="B7558" s="8">
        <f ca="1"/>
        <v>46656</v>
      </c>
      <c r="C7558" s="107">
        <f ca="1"/>
        <v>2660</v>
      </c>
      <c r="D7558" t="str">
        <f ca="1"/>
        <v xml:space="preserve">Acct 10 - </v>
      </c>
    </row>
    <row r="7559" spans="1:4" x14ac:dyDescent="0.25">
      <c r="A7559" t="str">
        <f ca="1"/>
        <v>Tidal</v>
      </c>
      <c r="B7559" s="8">
        <f ca="1"/>
        <v>46657</v>
      </c>
      <c r="C7559" s="107">
        <f ca="1"/>
        <v>2660</v>
      </c>
      <c r="D7559" t="str">
        <f ca="1"/>
        <v xml:space="preserve">Acct 10 - </v>
      </c>
    </row>
    <row r="7560" spans="1:4" x14ac:dyDescent="0.25">
      <c r="A7560" t="str">
        <f ca="1"/>
        <v>Costco Citi</v>
      </c>
      <c r="B7560" s="8">
        <f ca="1"/>
        <v>46658</v>
      </c>
      <c r="C7560" s="107">
        <f ca="1"/>
        <v>2800</v>
      </c>
      <c r="D7560" t="str">
        <f ca="1"/>
        <v xml:space="preserve">Acct 10 - </v>
      </c>
    </row>
    <row r="7561" spans="1:4" x14ac:dyDescent="0.25">
      <c r="A7561" t="str">
        <f ca="1"/>
        <v>Kulo Transfer</v>
      </c>
      <c r="B7561" s="8">
        <f ca="1"/>
        <v>46658</v>
      </c>
      <c r="C7561" s="107">
        <f ca="1"/>
        <v>2800</v>
      </c>
      <c r="D7561" t="str">
        <f ca="1"/>
        <v xml:space="preserve">Acct 10 - </v>
      </c>
    </row>
    <row r="7562" spans="1:4" x14ac:dyDescent="0.25">
      <c r="A7562" t="str">
        <f ca="1"/>
        <v>Kulo SDGE</v>
      </c>
      <c r="B7562" s="8">
        <f ca="1"/>
        <v>46658</v>
      </c>
      <c r="C7562" s="107">
        <f ca="1"/>
        <v>2800</v>
      </c>
      <c r="D7562" t="str">
        <f ca="1"/>
        <v xml:space="preserve">Acct 10 - </v>
      </c>
    </row>
    <row r="7563" spans="1:4" x14ac:dyDescent="0.25">
      <c r="A7563" t="str">
        <f ca="1"/>
        <v>SDGE</v>
      </c>
      <c r="B7563" s="8">
        <f ca="1"/>
        <v>46658</v>
      </c>
      <c r="C7563" s="107">
        <f ca="1"/>
        <v>2800</v>
      </c>
      <c r="D7563" t="str">
        <f ca="1"/>
        <v xml:space="preserve">Acct 10 - </v>
      </c>
    </row>
    <row r="7564" spans="1:4" x14ac:dyDescent="0.25">
      <c r="A7564" t="str">
        <f ca="1"/>
        <v>Prime Ad-Free</v>
      </c>
      <c r="B7564" s="8">
        <f ca="1"/>
        <v>46658</v>
      </c>
      <c r="C7564" s="107">
        <f ca="1"/>
        <v>2800</v>
      </c>
      <c r="D7564" t="str">
        <f ca="1"/>
        <v xml:space="preserve">Acct 10 - </v>
      </c>
    </row>
    <row r="7565" spans="1:4" x14ac:dyDescent="0.25">
      <c r="A7565" t="str">
        <f ca="1"/>
        <v>Disability</v>
      </c>
      <c r="B7565" s="8">
        <f ca="1"/>
        <v>46661</v>
      </c>
      <c r="C7565" s="107">
        <f ca="1"/>
        <v>2800</v>
      </c>
      <c r="D7565" t="str">
        <f ca="1"/>
        <v xml:space="preserve">Acct 10 - </v>
      </c>
    </row>
    <row r="7566" spans="1:4" x14ac:dyDescent="0.25">
      <c r="A7566" t="str">
        <f ca="1"/>
        <v>Kulo Rent</v>
      </c>
      <c r="B7566" s="8">
        <f ca="1"/>
        <v>46661</v>
      </c>
      <c r="C7566" s="107">
        <f ca="1"/>
        <v>2800</v>
      </c>
      <c r="D7566" t="str">
        <f ca="1"/>
        <v xml:space="preserve">Acct 10 - </v>
      </c>
    </row>
    <row r="7567" spans="1:4" x14ac:dyDescent="0.25">
      <c r="A7567" t="str">
        <f ca="1"/>
        <v>Rent</v>
      </c>
      <c r="B7567" s="8">
        <f ca="1"/>
        <v>46661</v>
      </c>
      <c r="C7567" s="107">
        <f ca="1"/>
        <v>2800</v>
      </c>
      <c r="D7567" t="str">
        <f ca="1"/>
        <v xml:space="preserve">Acct 10 - </v>
      </c>
    </row>
    <row r="7568" spans="1:4" x14ac:dyDescent="0.25">
      <c r="A7568" t="str">
        <f ca="1"/>
        <v>Visa Platinum</v>
      </c>
      <c r="B7568" s="8">
        <f ca="1"/>
        <v>46663</v>
      </c>
      <c r="C7568" s="107">
        <f ca="1"/>
        <v>2800</v>
      </c>
      <c r="D7568" t="str">
        <f ca="1"/>
        <v xml:space="preserve">Acct 10 - </v>
      </c>
    </row>
    <row r="7569" spans="1:4" x14ac:dyDescent="0.25">
      <c r="A7569" t="str">
        <f ca="1"/>
        <v>Kulo Internet</v>
      </c>
      <c r="B7569" s="8">
        <f ca="1"/>
        <v>46665</v>
      </c>
      <c r="C7569" s="107">
        <f ca="1"/>
        <v>2800</v>
      </c>
      <c r="D7569" t="str">
        <f ca="1"/>
        <v xml:space="preserve">Acct 10 - </v>
      </c>
    </row>
    <row r="7570" spans="1:4" x14ac:dyDescent="0.25">
      <c r="A7570" t="str">
        <f ca="1"/>
        <v>Cese Phone</v>
      </c>
      <c r="B7570" s="8">
        <f ca="1"/>
        <v>46665</v>
      </c>
      <c r="C7570" s="107">
        <f ca="1"/>
        <v>2800</v>
      </c>
      <c r="D7570" t="str">
        <f ca="1"/>
        <v xml:space="preserve">Acct 10 - </v>
      </c>
    </row>
    <row r="7571" spans="1:4" x14ac:dyDescent="0.25">
      <c r="A7571" t="str">
        <f ca="1"/>
        <v>Phone</v>
      </c>
      <c r="B7571" s="8">
        <f ca="1"/>
        <v>46665</v>
      </c>
      <c r="C7571" s="107">
        <f ca="1"/>
        <v>2800</v>
      </c>
      <c r="D7571" t="str">
        <f ca="1"/>
        <v xml:space="preserve">Acct 10 - </v>
      </c>
    </row>
    <row r="7572" spans="1:4" x14ac:dyDescent="0.25">
      <c r="A7572" t="str">
        <f ca="1"/>
        <v>Paycheck</v>
      </c>
      <c r="B7572" s="8">
        <f ca="1"/>
        <v>46668</v>
      </c>
      <c r="C7572" s="107">
        <f ca="1"/>
        <v>2800</v>
      </c>
      <c r="D7572" t="str">
        <f ca="1"/>
        <v xml:space="preserve">Acct 10 - </v>
      </c>
    </row>
    <row r="7573" spans="1:4" x14ac:dyDescent="0.25">
      <c r="A7573" t="str">
        <f ca="1"/>
        <v>Ameritas</v>
      </c>
      <c r="B7573" s="8">
        <f ca="1"/>
        <v>46668</v>
      </c>
      <c r="C7573" s="107">
        <f ca="1"/>
        <v>2800</v>
      </c>
      <c r="D7573" t="str">
        <f ca="1"/>
        <v xml:space="preserve">Acct 10 - </v>
      </c>
    </row>
    <row r="7574" spans="1:4" x14ac:dyDescent="0.25">
      <c r="A7574" t="str">
        <f ca="1"/>
        <v>Sony</v>
      </c>
      <c r="B7574" s="8">
        <f ca="1"/>
        <v>46668</v>
      </c>
      <c r="C7574" s="107">
        <f ca="1"/>
        <v>2800</v>
      </c>
      <c r="D7574" t="str">
        <f ca="1"/>
        <v xml:space="preserve">Acct 10 - </v>
      </c>
    </row>
    <row r="7575" spans="1:4" x14ac:dyDescent="0.25">
      <c r="A7575" t="str">
        <f ca="1"/>
        <v>Phone Insurance</v>
      </c>
      <c r="B7575" s="8">
        <f ca="1"/>
        <v>46668</v>
      </c>
      <c r="C7575" s="107">
        <f ca="1"/>
        <v>2800</v>
      </c>
      <c r="D7575" t="str">
        <f ca="1"/>
        <v xml:space="preserve">Acct 10 - </v>
      </c>
    </row>
    <row r="7576" spans="1:4" x14ac:dyDescent="0.25">
      <c r="A7576" t="str">
        <f ca="1"/>
        <v>Groceries</v>
      </c>
      <c r="B7576" s="8">
        <f ca="1"/>
        <v>46669</v>
      </c>
      <c r="C7576" s="107">
        <f ca="1"/>
        <v>2800</v>
      </c>
      <c r="D7576" t="str">
        <f ca="1"/>
        <v xml:space="preserve">Acct 10 - </v>
      </c>
    </row>
    <row r="7577" spans="1:4" x14ac:dyDescent="0.25">
      <c r="A7577" t="str">
        <f ca="1"/>
        <v>Food &amp; Drinks</v>
      </c>
      <c r="B7577" s="8">
        <f ca="1"/>
        <v>46669</v>
      </c>
      <c r="C7577" s="107">
        <f ca="1"/>
        <v>2800</v>
      </c>
      <c r="D7577" t="str">
        <f ca="1"/>
        <v xml:space="preserve">Acct 10 - </v>
      </c>
    </row>
    <row r="7578" spans="1:4" x14ac:dyDescent="0.25">
      <c r="A7578" t="str">
        <f ca="1"/>
        <v>Amazon</v>
      </c>
      <c r="B7578" s="8">
        <f ca="1"/>
        <v>46669</v>
      </c>
      <c r="C7578" s="107">
        <f ca="1"/>
        <v>2800</v>
      </c>
      <c r="D7578" t="str">
        <f ca="1"/>
        <v xml:space="preserve">Acct 10 - </v>
      </c>
    </row>
    <row r="7579" spans="1:4" x14ac:dyDescent="0.25">
      <c r="A7579" t="str">
        <f ca="1"/>
        <v>Viso Go</v>
      </c>
      <c r="B7579" s="8">
        <f ca="1"/>
        <v>46671</v>
      </c>
      <c r="C7579" s="107">
        <f ca="1"/>
        <v>2800</v>
      </c>
      <c r="D7579" t="str">
        <f ca="1"/>
        <v xml:space="preserve">Acct 10 - </v>
      </c>
    </row>
    <row r="7580" spans="1:4" x14ac:dyDescent="0.25">
      <c r="A7580" t="str">
        <f ca="1"/>
        <v>Motorcycle</v>
      </c>
      <c r="B7580" s="8">
        <f ca="1"/>
        <v>46676</v>
      </c>
      <c r="C7580" s="107">
        <f ca="1"/>
        <v>2800</v>
      </c>
      <c r="D7580" t="str">
        <f ca="1"/>
        <v xml:space="preserve">Acct 10 - </v>
      </c>
    </row>
    <row r="7581" spans="1:4" x14ac:dyDescent="0.25">
      <c r="A7581" t="str">
        <f ca="1"/>
        <v>Netflix</v>
      </c>
      <c r="B7581" s="8">
        <f ca="1"/>
        <v>46680</v>
      </c>
      <c r="C7581" s="107">
        <f ca="1"/>
        <v>2800</v>
      </c>
      <c r="D7581" t="str">
        <f ca="1"/>
        <v xml:space="preserve">Acct 10 - </v>
      </c>
    </row>
    <row r="7582" spans="1:4" x14ac:dyDescent="0.25">
      <c r="A7582" t="str">
        <f ca="1"/>
        <v>Renters</v>
      </c>
      <c r="B7582" s="8">
        <f ca="1"/>
        <v>46681</v>
      </c>
      <c r="C7582" s="107">
        <f ca="1"/>
        <v>2800</v>
      </c>
      <c r="D7582" t="str">
        <f ca="1"/>
        <v xml:space="preserve">Acct 10 - </v>
      </c>
    </row>
    <row r="7583" spans="1:4" x14ac:dyDescent="0.25">
      <c r="A7583" t="str">
        <f ca="1"/>
        <v>Paycheck</v>
      </c>
      <c r="B7583" s="8">
        <f ca="1"/>
        <v>46682</v>
      </c>
      <c r="C7583" s="107">
        <f ca="1"/>
        <v>2800</v>
      </c>
      <c r="D7583" t="str">
        <f ca="1"/>
        <v xml:space="preserve">Acct 10 - </v>
      </c>
    </row>
    <row r="7584" spans="1:4" x14ac:dyDescent="0.25">
      <c r="A7584" t="str">
        <f ca="1"/>
        <v>Ameritas</v>
      </c>
      <c r="B7584" s="8">
        <f ca="1"/>
        <v>46682</v>
      </c>
      <c r="C7584" s="107">
        <f ca="1"/>
        <v>2800</v>
      </c>
      <c r="D7584" t="str">
        <f ca="1"/>
        <v xml:space="preserve">Acct 10 - </v>
      </c>
    </row>
    <row r="7585" spans="1:4" x14ac:dyDescent="0.25">
      <c r="A7585" t="str">
        <f ca="1"/>
        <v>Groceries</v>
      </c>
      <c r="B7585" s="8">
        <f ca="1"/>
        <v>46683</v>
      </c>
      <c r="C7585" s="107">
        <f ca="1"/>
        <v>2800</v>
      </c>
      <c r="D7585" t="str">
        <f ca="1"/>
        <v xml:space="preserve">Acct 10 - </v>
      </c>
    </row>
    <row r="7586" spans="1:4" x14ac:dyDescent="0.25">
      <c r="A7586" t="str">
        <f ca="1"/>
        <v>Food &amp; Drinks</v>
      </c>
      <c r="B7586" s="8">
        <f ca="1"/>
        <v>46683</v>
      </c>
      <c r="C7586" s="107">
        <f ca="1"/>
        <v>2800</v>
      </c>
      <c r="D7586" t="str">
        <f ca="1"/>
        <v xml:space="preserve">Acct 10 - </v>
      </c>
    </row>
    <row r="7587" spans="1:4" x14ac:dyDescent="0.25">
      <c r="A7587" t="str">
        <f ca="1"/>
        <v>Cese Transfer</v>
      </c>
      <c r="B7587" s="8">
        <f ca="1"/>
        <v>46685</v>
      </c>
      <c r="C7587" s="107">
        <f ca="1"/>
        <v>2800</v>
      </c>
      <c r="D7587" t="str">
        <f ca="1"/>
        <v xml:space="preserve">Acct 10 - </v>
      </c>
    </row>
    <row r="7588" spans="1:4" x14ac:dyDescent="0.25">
      <c r="A7588" t="str">
        <f ca="1"/>
        <v>Internet</v>
      </c>
      <c r="B7588" s="8">
        <f ca="1"/>
        <v>46686</v>
      </c>
      <c r="C7588" s="107">
        <f ca="1"/>
        <v>2800</v>
      </c>
      <c r="D7588" t="str">
        <f ca="1"/>
        <v xml:space="preserve">Acct 10 - </v>
      </c>
    </row>
    <row r="7589" spans="1:4" x14ac:dyDescent="0.25">
      <c r="A7589" t="str">
        <f ca="1"/>
        <v>Windsurf</v>
      </c>
      <c r="B7589" s="8">
        <f ca="1"/>
        <v>46686</v>
      </c>
      <c r="C7589" s="107">
        <f ca="1"/>
        <v>2800</v>
      </c>
      <c r="D7589" t="str">
        <f ca="1"/>
        <v xml:space="preserve">Acct 10 - </v>
      </c>
    </row>
    <row r="7590" spans="1:4" x14ac:dyDescent="0.25">
      <c r="A7590" t="str">
        <f ca="1"/>
        <v>Tidal</v>
      </c>
      <c r="B7590" s="8">
        <f ca="1"/>
        <v>46687</v>
      </c>
      <c r="C7590" s="107">
        <f ca="1"/>
        <v>2800</v>
      </c>
      <c r="D7590" t="str">
        <f ca="1"/>
        <v xml:space="preserve">Acct 10 - </v>
      </c>
    </row>
    <row r="7591" spans="1:4" x14ac:dyDescent="0.25">
      <c r="A7591" t="str">
        <f ca="1"/>
        <v>Costco Citi</v>
      </c>
      <c r="B7591" s="8">
        <f ca="1"/>
        <v>46688</v>
      </c>
      <c r="C7591" s="107">
        <f ca="1"/>
        <v>2940</v>
      </c>
      <c r="D7591" t="str">
        <f ca="1"/>
        <v xml:space="preserve">Acct 10 - </v>
      </c>
    </row>
    <row r="7592" spans="1:4" x14ac:dyDescent="0.25">
      <c r="A7592" t="str">
        <f ca="1"/>
        <v>Kulo Transfer</v>
      </c>
      <c r="B7592" s="8">
        <f ca="1"/>
        <v>46688</v>
      </c>
      <c r="C7592" s="107">
        <f ca="1"/>
        <v>2940</v>
      </c>
      <c r="D7592" t="str">
        <f ca="1"/>
        <v xml:space="preserve">Acct 10 - </v>
      </c>
    </row>
    <row r="7593" spans="1:4" x14ac:dyDescent="0.25">
      <c r="A7593" t="str">
        <f ca="1"/>
        <v>Kulo SDGE</v>
      </c>
      <c r="B7593" s="8">
        <f ca="1"/>
        <v>46688</v>
      </c>
      <c r="C7593" s="107">
        <f ca="1"/>
        <v>2940</v>
      </c>
      <c r="D7593" t="str">
        <f ca="1"/>
        <v xml:space="preserve">Acct 10 - </v>
      </c>
    </row>
    <row r="7594" spans="1:4" x14ac:dyDescent="0.25">
      <c r="A7594" t="str">
        <f ca="1"/>
        <v>SDGE</v>
      </c>
      <c r="B7594" s="8">
        <f ca="1"/>
        <v>46688</v>
      </c>
      <c r="C7594" s="107">
        <f ca="1"/>
        <v>2940</v>
      </c>
      <c r="D7594" t="str">
        <f ca="1"/>
        <v xml:space="preserve">Acct 10 - </v>
      </c>
    </row>
    <row r="7595" spans="1:4" x14ac:dyDescent="0.25">
      <c r="A7595" t="str">
        <f ca="1"/>
        <v>Prime Ad-Free</v>
      </c>
      <c r="B7595" s="8">
        <f ca="1"/>
        <v>46688</v>
      </c>
      <c r="C7595" s="107">
        <f ca="1"/>
        <v>2940</v>
      </c>
      <c r="D7595" t="str">
        <f ca="1"/>
        <v xml:space="preserve">Acct 10 - </v>
      </c>
    </row>
    <row r="7596" spans="1:4" x14ac:dyDescent="0.25">
      <c r="A7596" t="str">
        <f ca="1"/>
        <v>Disability</v>
      </c>
      <c r="B7596" s="8">
        <f ca="1"/>
        <v>46692</v>
      </c>
      <c r="C7596" s="107">
        <f ca="1"/>
        <v>2940</v>
      </c>
      <c r="D7596" t="str">
        <f ca="1"/>
        <v xml:space="preserve">Acct 10 - </v>
      </c>
    </row>
    <row r="7597" spans="1:4" x14ac:dyDescent="0.25">
      <c r="A7597" t="str">
        <f ca="1"/>
        <v>Kulo Rent</v>
      </c>
      <c r="B7597" s="8">
        <f ca="1"/>
        <v>46692</v>
      </c>
      <c r="C7597" s="107">
        <f ca="1"/>
        <v>2940</v>
      </c>
      <c r="D7597" t="str">
        <f ca="1"/>
        <v xml:space="preserve">Acct 10 - </v>
      </c>
    </row>
    <row r="7598" spans="1:4" x14ac:dyDescent="0.25">
      <c r="A7598" t="str">
        <f ca="1"/>
        <v>Rent</v>
      </c>
      <c r="B7598" s="8">
        <f ca="1"/>
        <v>46692</v>
      </c>
      <c r="C7598" s="107">
        <f ca="1"/>
        <v>2940</v>
      </c>
      <c r="D7598" t="str">
        <f ca="1"/>
        <v xml:space="preserve">Acct 10 - </v>
      </c>
    </row>
    <row r="7599" spans="1:4" x14ac:dyDescent="0.25">
      <c r="A7599" t="str">
        <f ca="1"/>
        <v>Visa Platinum</v>
      </c>
      <c r="B7599" s="8">
        <f ca="1"/>
        <v>46694</v>
      </c>
      <c r="C7599" s="107">
        <f ca="1"/>
        <v>2940</v>
      </c>
      <c r="D7599" t="str">
        <f ca="1"/>
        <v xml:space="preserve">Acct 10 - </v>
      </c>
    </row>
    <row r="7600" spans="1:4" x14ac:dyDescent="0.25">
      <c r="A7600" t="str">
        <f ca="1"/>
        <v>Paycheck</v>
      </c>
      <c r="B7600" s="8">
        <f ca="1"/>
        <v>46696</v>
      </c>
      <c r="C7600" s="107">
        <f ca="1"/>
        <v>2940</v>
      </c>
      <c r="D7600" t="str">
        <f ca="1"/>
        <v xml:space="preserve">Acct 10 - </v>
      </c>
    </row>
    <row r="7601" spans="1:4" x14ac:dyDescent="0.25">
      <c r="A7601" t="str">
        <f ca="1"/>
        <v>Ameritas</v>
      </c>
      <c r="B7601" s="8">
        <f ca="1"/>
        <v>46696</v>
      </c>
      <c r="C7601" s="107">
        <f ca="1"/>
        <v>2940</v>
      </c>
      <c r="D7601" t="str">
        <f ca="1"/>
        <v xml:space="preserve">Acct 10 - </v>
      </c>
    </row>
    <row r="7602" spans="1:4" x14ac:dyDescent="0.25">
      <c r="A7602" t="str">
        <f ca="1"/>
        <v>Kulo Internet</v>
      </c>
      <c r="B7602" s="8">
        <f ca="1"/>
        <v>46696</v>
      </c>
      <c r="C7602" s="107">
        <f ca="1"/>
        <v>2940</v>
      </c>
      <c r="D7602" t="str">
        <f ca="1"/>
        <v xml:space="preserve">Acct 10 - </v>
      </c>
    </row>
    <row r="7603" spans="1:4" x14ac:dyDescent="0.25">
      <c r="A7603" t="str">
        <f ca="1"/>
        <v>Cese Phone</v>
      </c>
      <c r="B7603" s="8">
        <f ca="1"/>
        <v>46696</v>
      </c>
      <c r="C7603" s="107">
        <f ca="1"/>
        <v>2940</v>
      </c>
      <c r="D7603" t="str">
        <f ca="1"/>
        <v xml:space="preserve">Acct 10 - </v>
      </c>
    </row>
    <row r="7604" spans="1:4" x14ac:dyDescent="0.25">
      <c r="A7604" t="str">
        <f ca="1"/>
        <v>Phone</v>
      </c>
      <c r="B7604" s="8">
        <f ca="1"/>
        <v>46696</v>
      </c>
      <c r="C7604" s="107">
        <f ca="1"/>
        <v>2940</v>
      </c>
      <c r="D7604" t="str">
        <f ca="1"/>
        <v xml:space="preserve">Acct 10 - </v>
      </c>
    </row>
    <row r="7605" spans="1:4" x14ac:dyDescent="0.25">
      <c r="A7605" t="str">
        <f ca="1"/>
        <v>Groceries</v>
      </c>
      <c r="B7605" s="8">
        <f ca="1"/>
        <v>46697</v>
      </c>
      <c r="C7605" s="107">
        <f ca="1"/>
        <v>2940</v>
      </c>
      <c r="D7605" t="str">
        <f ca="1"/>
        <v xml:space="preserve">Acct 10 - </v>
      </c>
    </row>
    <row r="7606" spans="1:4" x14ac:dyDescent="0.25">
      <c r="A7606" t="str">
        <f ca="1"/>
        <v>Food &amp; Drinks</v>
      </c>
      <c r="B7606" s="8">
        <f ca="1"/>
        <v>46697</v>
      </c>
      <c r="C7606" s="107">
        <f ca="1"/>
        <v>2940</v>
      </c>
      <c r="D7606" t="str">
        <f ca="1"/>
        <v xml:space="preserve">Acct 10 - </v>
      </c>
    </row>
    <row r="7607" spans="1:4" x14ac:dyDescent="0.25">
      <c r="A7607" t="str">
        <f ca="1"/>
        <v>Sony</v>
      </c>
      <c r="B7607" s="8">
        <f ca="1"/>
        <v>46699</v>
      </c>
      <c r="C7607" s="107">
        <f ca="1"/>
        <v>2940</v>
      </c>
      <c r="D7607" t="str">
        <f ca="1"/>
        <v xml:space="preserve">Acct 10 - </v>
      </c>
    </row>
    <row r="7608" spans="1:4" x14ac:dyDescent="0.25">
      <c r="A7608" t="str">
        <f ca="1"/>
        <v>Bike Insurance</v>
      </c>
      <c r="B7608" s="8">
        <f ca="1"/>
        <v>46699</v>
      </c>
      <c r="C7608" s="107">
        <f ca="1"/>
        <v>2940</v>
      </c>
      <c r="D7608" t="str">
        <f ca="1"/>
        <v xml:space="preserve">Acct 10 - </v>
      </c>
    </row>
    <row r="7609" spans="1:4" x14ac:dyDescent="0.25">
      <c r="A7609" t="str">
        <f ca="1"/>
        <v>Phone Insurance</v>
      </c>
      <c r="B7609" s="8">
        <f ca="1"/>
        <v>46699</v>
      </c>
      <c r="C7609" s="107">
        <f ca="1"/>
        <v>2940</v>
      </c>
      <c r="D7609" t="str">
        <f ca="1"/>
        <v xml:space="preserve">Acct 10 - </v>
      </c>
    </row>
    <row r="7610" spans="1:4" x14ac:dyDescent="0.25">
      <c r="A7610" t="str">
        <f ca="1"/>
        <v>Amazon</v>
      </c>
      <c r="B7610" s="8">
        <f ca="1"/>
        <v>46700</v>
      </c>
      <c r="C7610" s="107">
        <f ca="1"/>
        <v>2940</v>
      </c>
      <c r="D7610" t="str">
        <f ca="1"/>
        <v xml:space="preserve">Acct 10 - </v>
      </c>
    </row>
    <row r="7611" spans="1:4" x14ac:dyDescent="0.25">
      <c r="A7611" t="str">
        <f ca="1"/>
        <v>Viso Go</v>
      </c>
      <c r="B7611" s="8">
        <f ca="1"/>
        <v>46702</v>
      </c>
      <c r="C7611" s="107">
        <f ca="1"/>
        <v>2940</v>
      </c>
      <c r="D7611" t="str">
        <f ca="1"/>
        <v xml:space="preserve">Acct 10 - </v>
      </c>
    </row>
    <row r="7612" spans="1:4" x14ac:dyDescent="0.25">
      <c r="A7612" t="str">
        <f ca="1"/>
        <v>Motorcycle</v>
      </c>
      <c r="B7612" s="8">
        <f ca="1"/>
        <v>46707</v>
      </c>
      <c r="C7612" s="107">
        <f ca="1"/>
        <v>2940</v>
      </c>
      <c r="D7612" t="str">
        <f ca="1"/>
        <v xml:space="preserve">Acct 10 - </v>
      </c>
    </row>
    <row r="7613" spans="1:4" x14ac:dyDescent="0.25">
      <c r="A7613" t="str">
        <f ca="1"/>
        <v>Paycheck</v>
      </c>
      <c r="B7613" s="8">
        <f ca="1"/>
        <v>46710</v>
      </c>
      <c r="C7613" s="107">
        <f ca="1"/>
        <v>2940</v>
      </c>
      <c r="D7613" t="str">
        <f ca="1"/>
        <v xml:space="preserve">Acct 10 - </v>
      </c>
    </row>
    <row r="7614" spans="1:4" x14ac:dyDescent="0.25">
      <c r="A7614" t="str">
        <f ca="1"/>
        <v>Ameritas</v>
      </c>
      <c r="B7614" s="8">
        <f ca="1"/>
        <v>46710</v>
      </c>
      <c r="C7614" s="107">
        <f ca="1"/>
        <v>2940</v>
      </c>
      <c r="D7614" t="str">
        <f ca="1"/>
        <v xml:space="preserve">Acct 10 - </v>
      </c>
    </row>
    <row r="7615" spans="1:4" x14ac:dyDescent="0.25">
      <c r="A7615" t="str">
        <f ca="1"/>
        <v>Groceries</v>
      </c>
      <c r="B7615" s="8">
        <f ca="1"/>
        <v>46711</v>
      </c>
      <c r="C7615" s="107">
        <f ca="1"/>
        <v>2940</v>
      </c>
      <c r="D7615" t="str">
        <f ca="1"/>
        <v xml:space="preserve">Acct 10 - </v>
      </c>
    </row>
    <row r="7616" spans="1:4" x14ac:dyDescent="0.25">
      <c r="A7616" t="str">
        <f ca="1"/>
        <v>Food &amp; Drinks</v>
      </c>
      <c r="B7616" s="8">
        <f ca="1"/>
        <v>46711</v>
      </c>
      <c r="C7616" s="107">
        <f ca="1"/>
        <v>2940</v>
      </c>
      <c r="D7616" t="str">
        <f ca="1"/>
        <v xml:space="preserve">Acct 10 - </v>
      </c>
    </row>
    <row r="7617" spans="1:4" x14ac:dyDescent="0.25">
      <c r="A7617" t="str">
        <f ca="1"/>
        <v>Netflix</v>
      </c>
      <c r="B7617" s="8">
        <f ca="1"/>
        <v>46711</v>
      </c>
      <c r="C7617" s="107">
        <f ca="1"/>
        <v>2940</v>
      </c>
      <c r="D7617" t="str">
        <f ca="1"/>
        <v xml:space="preserve">Acct 10 - </v>
      </c>
    </row>
    <row r="7618" spans="1:4" x14ac:dyDescent="0.25">
      <c r="A7618" t="str">
        <f ca="1"/>
        <v>Renters</v>
      </c>
      <c r="B7618" s="8">
        <f ca="1"/>
        <v>46712</v>
      </c>
      <c r="C7618" s="107">
        <f ca="1"/>
        <v>2940</v>
      </c>
      <c r="D7618" t="str">
        <f ca="1"/>
        <v xml:space="preserve">Acct 10 - </v>
      </c>
    </row>
    <row r="7619" spans="1:4" x14ac:dyDescent="0.25">
      <c r="A7619" t="str">
        <f ca="1"/>
        <v>Cese Transfer</v>
      </c>
      <c r="B7619" s="8">
        <f ca="1"/>
        <v>46716</v>
      </c>
      <c r="C7619" s="107">
        <f ca="1"/>
        <v>2940</v>
      </c>
      <c r="D7619" t="str">
        <f ca="1"/>
        <v xml:space="preserve">Acct 10 - </v>
      </c>
    </row>
    <row r="7620" spans="1:4" x14ac:dyDescent="0.25">
      <c r="A7620" t="str">
        <f ca="1"/>
        <v>Internet</v>
      </c>
      <c r="B7620" s="8">
        <f ca="1"/>
        <v>46717</v>
      </c>
      <c r="C7620" s="107">
        <f ca="1"/>
        <v>2940</v>
      </c>
      <c r="D7620" t="str">
        <f ca="1"/>
        <v xml:space="preserve">Acct 10 - </v>
      </c>
    </row>
    <row r="7621" spans="1:4" x14ac:dyDescent="0.25">
      <c r="A7621" t="str">
        <f ca="1"/>
        <v>Windsurf</v>
      </c>
      <c r="B7621" s="8">
        <f ca="1"/>
        <v>46717</v>
      </c>
      <c r="C7621" s="107">
        <f ca="1"/>
        <v>2940</v>
      </c>
      <c r="D7621" t="str">
        <f ca="1"/>
        <v xml:space="preserve">Acct 10 - </v>
      </c>
    </row>
    <row r="7622" spans="1:4" x14ac:dyDescent="0.25">
      <c r="A7622" t="str">
        <f ca="1"/>
        <v>Tidal</v>
      </c>
      <c r="B7622" s="8">
        <f ca="1"/>
        <v>46718</v>
      </c>
      <c r="C7622" s="107">
        <f ca="1"/>
        <v>2940</v>
      </c>
      <c r="D7622" t="str">
        <f ca="1"/>
        <v xml:space="preserve">Acct 10 - </v>
      </c>
    </row>
    <row r="7623" spans="1:4" x14ac:dyDescent="0.25">
      <c r="A7623" t="str">
        <f ca="1"/>
        <v>Costco Citi</v>
      </c>
      <c r="B7623" s="8">
        <f ca="1"/>
        <v>46719</v>
      </c>
      <c r="C7623" s="107">
        <f ca="1"/>
        <v>3080</v>
      </c>
      <c r="D7623" t="str">
        <f ca="1"/>
        <v xml:space="preserve">Acct 10 - </v>
      </c>
    </row>
    <row r="7624" spans="1:4" x14ac:dyDescent="0.25">
      <c r="A7624" t="str">
        <f ca="1"/>
        <v>Kulo Transfer</v>
      </c>
      <c r="B7624" s="8">
        <f ca="1"/>
        <v>46719</v>
      </c>
      <c r="C7624" s="107">
        <f ca="1"/>
        <v>3080</v>
      </c>
      <c r="D7624" t="str">
        <f ca="1"/>
        <v xml:space="preserve">Acct 10 - </v>
      </c>
    </row>
    <row r="7625" spans="1:4" x14ac:dyDescent="0.25">
      <c r="A7625" t="str">
        <f ca="1"/>
        <v>Kulo SDGE</v>
      </c>
      <c r="B7625" s="8">
        <f ca="1"/>
        <v>46719</v>
      </c>
      <c r="C7625" s="107">
        <f ca="1"/>
        <v>3080</v>
      </c>
      <c r="D7625" t="str">
        <f ca="1"/>
        <v xml:space="preserve">Acct 10 - </v>
      </c>
    </row>
    <row r="7626" spans="1:4" x14ac:dyDescent="0.25">
      <c r="A7626" t="str">
        <f ca="1"/>
        <v>SDGE</v>
      </c>
      <c r="B7626" s="8">
        <f ca="1"/>
        <v>46719</v>
      </c>
      <c r="C7626" s="107">
        <f ca="1"/>
        <v>3080</v>
      </c>
      <c r="D7626" t="str">
        <f ca="1"/>
        <v xml:space="preserve">Acct 10 - </v>
      </c>
    </row>
    <row r="7627" spans="1:4" x14ac:dyDescent="0.25">
      <c r="A7627" t="str">
        <f ca="1"/>
        <v>Prime Ad-Free</v>
      </c>
      <c r="B7627" s="8">
        <f ca="1"/>
        <v>46719</v>
      </c>
      <c r="C7627" s="107">
        <f ca="1"/>
        <v>3080</v>
      </c>
      <c r="D7627" t="str">
        <f ca="1"/>
        <v xml:space="preserve">Acct 10 - </v>
      </c>
    </row>
    <row r="7628" spans="1:4" x14ac:dyDescent="0.25">
      <c r="A7628" t="str">
        <f ca="1"/>
        <v>Disability</v>
      </c>
      <c r="B7628" s="8">
        <f ca="1"/>
        <v>46722</v>
      </c>
      <c r="C7628" s="107">
        <f ca="1"/>
        <v>3080</v>
      </c>
      <c r="D7628" t="str">
        <f ca="1"/>
        <v xml:space="preserve">Acct 10 - </v>
      </c>
    </row>
    <row r="7629" spans="1:4" x14ac:dyDescent="0.25">
      <c r="A7629" t="str">
        <f ca="1"/>
        <v>Kulo Rent</v>
      </c>
      <c r="B7629" s="8">
        <f ca="1"/>
        <v>46722</v>
      </c>
      <c r="C7629" s="107">
        <f ca="1"/>
        <v>3080</v>
      </c>
      <c r="D7629" t="str">
        <f ca="1"/>
        <v xml:space="preserve">Acct 10 - </v>
      </c>
    </row>
    <row r="7630" spans="1:4" x14ac:dyDescent="0.25">
      <c r="A7630" t="str">
        <f ca="1"/>
        <v>Rent</v>
      </c>
      <c r="B7630" s="8">
        <f ca="1"/>
        <v>46722</v>
      </c>
      <c r="C7630" s="107">
        <f ca="1"/>
        <v>3080</v>
      </c>
      <c r="D7630" t="str">
        <f ca="1"/>
        <v xml:space="preserve">Acct 10 - </v>
      </c>
    </row>
    <row r="7631" spans="1:4" x14ac:dyDescent="0.25">
      <c r="A7631" t="str">
        <f ca="1"/>
        <v>Paycheck</v>
      </c>
      <c r="B7631" s="8">
        <f ca="1"/>
        <v>46724</v>
      </c>
      <c r="C7631" s="107">
        <f ca="1"/>
        <v>3080</v>
      </c>
      <c r="D7631" t="str">
        <f ca="1"/>
        <v xml:space="preserve">Acct 10 - </v>
      </c>
    </row>
    <row r="7632" spans="1:4" x14ac:dyDescent="0.25">
      <c r="A7632" t="str">
        <f ca="1"/>
        <v>Ameritas</v>
      </c>
      <c r="B7632" s="8">
        <f ca="1"/>
        <v>46724</v>
      </c>
      <c r="C7632" s="107">
        <f ca="1"/>
        <v>3080</v>
      </c>
      <c r="D7632" t="str">
        <f ca="1"/>
        <v xml:space="preserve">Acct 10 - </v>
      </c>
    </row>
    <row r="7633" spans="1:4" x14ac:dyDescent="0.25">
      <c r="A7633" t="str">
        <f ca="1"/>
        <v>Visa Platinum</v>
      </c>
      <c r="B7633" s="8">
        <f ca="1"/>
        <v>46724</v>
      </c>
      <c r="C7633" s="107">
        <f ca="1"/>
        <v>3080</v>
      </c>
      <c r="D7633" t="str">
        <f ca="1"/>
        <v xml:space="preserve">Acct 10 - </v>
      </c>
    </row>
    <row r="7634" spans="1:4" x14ac:dyDescent="0.25">
      <c r="A7634" t="str">
        <f ca="1"/>
        <v>Groceries</v>
      </c>
      <c r="B7634" s="8">
        <f ca="1"/>
        <v>46725</v>
      </c>
      <c r="C7634" s="107">
        <f ca="1"/>
        <v>3080</v>
      </c>
      <c r="D7634" t="str">
        <f ca="1"/>
        <v xml:space="preserve">Acct 10 - </v>
      </c>
    </row>
    <row r="7635" spans="1:4" x14ac:dyDescent="0.25">
      <c r="A7635" t="str">
        <f ca="1"/>
        <v>Food &amp; Drinks</v>
      </c>
      <c r="B7635" s="8">
        <f ca="1"/>
        <v>46725</v>
      </c>
      <c r="C7635" s="107">
        <f ca="1"/>
        <v>3080</v>
      </c>
      <c r="D7635" t="str">
        <f ca="1"/>
        <v xml:space="preserve">Acct 10 - </v>
      </c>
    </row>
    <row r="7636" spans="1:4" x14ac:dyDescent="0.25">
      <c r="A7636" t="str">
        <f ca="1"/>
        <v>Kulo Internet</v>
      </c>
      <c r="B7636" s="8">
        <f ca="1"/>
        <v>46726</v>
      </c>
      <c r="C7636" s="107">
        <f ca="1"/>
        <v>3080</v>
      </c>
      <c r="D7636" t="str">
        <f ca="1"/>
        <v xml:space="preserve">Acct 10 - </v>
      </c>
    </row>
    <row r="7637" spans="1:4" x14ac:dyDescent="0.25">
      <c r="A7637" t="str">
        <f ca="1"/>
        <v>Cese Phone</v>
      </c>
      <c r="B7637" s="8">
        <f ca="1"/>
        <v>46726</v>
      </c>
      <c r="C7637" s="107">
        <f ca="1"/>
        <v>3080</v>
      </c>
      <c r="D7637" t="str">
        <f ca="1"/>
        <v xml:space="preserve">Acct 10 - </v>
      </c>
    </row>
    <row r="7638" spans="1:4" x14ac:dyDescent="0.25">
      <c r="A7638" t="str">
        <f ca="1"/>
        <v>Phone</v>
      </c>
      <c r="B7638" s="8">
        <f ca="1"/>
        <v>46726</v>
      </c>
      <c r="C7638" s="107">
        <f ca="1"/>
        <v>3080</v>
      </c>
      <c r="D7638" t="str">
        <f ca="1"/>
        <v xml:space="preserve">Acct 10 - </v>
      </c>
    </row>
    <row r="7639" spans="1:4" x14ac:dyDescent="0.25">
      <c r="A7639" t="str">
        <f ca="1"/>
        <v>Sony</v>
      </c>
      <c r="B7639" s="8">
        <f ca="1"/>
        <v>46729</v>
      </c>
      <c r="C7639" s="107">
        <f ca="1"/>
        <v>3080</v>
      </c>
      <c r="D7639" t="str">
        <f ca="1"/>
        <v xml:space="preserve">Acct 10 - </v>
      </c>
    </row>
    <row r="7640" spans="1:4" x14ac:dyDescent="0.25">
      <c r="A7640" t="str">
        <f ca="1"/>
        <v>Phone Insurance</v>
      </c>
      <c r="B7640" s="8">
        <f ca="1"/>
        <v>46729</v>
      </c>
      <c r="C7640" s="107">
        <f ca="1"/>
        <v>3080</v>
      </c>
      <c r="D7640" t="str">
        <f ca="1"/>
        <v xml:space="preserve">Acct 10 - </v>
      </c>
    </row>
    <row r="7641" spans="1:4" x14ac:dyDescent="0.25">
      <c r="A7641" t="str">
        <f ca="1"/>
        <v>Amazon</v>
      </c>
      <c r="B7641" s="8">
        <f ca="1"/>
        <v>46730</v>
      </c>
      <c r="C7641" s="107">
        <f ca="1"/>
        <v>3080</v>
      </c>
      <c r="D7641" t="str">
        <f ca="1"/>
        <v xml:space="preserve">Acct 10 - </v>
      </c>
    </row>
    <row r="7642" spans="1:4" x14ac:dyDescent="0.25">
      <c r="A7642" t="str">
        <f ca="1"/>
        <v>Viso Go</v>
      </c>
      <c r="B7642" s="8">
        <f ca="1"/>
        <v>46732</v>
      </c>
      <c r="C7642" s="107">
        <f ca="1"/>
        <v>3080</v>
      </c>
      <c r="D7642" t="str">
        <f ca="1"/>
        <v xml:space="preserve">Acct 10 - </v>
      </c>
    </row>
    <row r="7643" spans="1:4" x14ac:dyDescent="0.25">
      <c r="A7643" t="str">
        <f ca="1"/>
        <v>Motorcycle</v>
      </c>
      <c r="B7643" s="8">
        <f ca="1"/>
        <v>46737</v>
      </c>
      <c r="C7643" s="107">
        <f ca="1"/>
        <v>3080</v>
      </c>
      <c r="D7643" t="str">
        <f ca="1"/>
        <v xml:space="preserve">Acct 10 - </v>
      </c>
    </row>
    <row r="7644" spans="1:4" x14ac:dyDescent="0.25">
      <c r="A7644" t="str">
        <f ca="1"/>
        <v>Paycheck</v>
      </c>
      <c r="B7644" s="8">
        <f ca="1"/>
        <v>46738</v>
      </c>
      <c r="C7644" s="107">
        <f ca="1"/>
        <v>3080</v>
      </c>
      <c r="D7644" t="str">
        <f ca="1"/>
        <v xml:space="preserve">Acct 10 - </v>
      </c>
    </row>
    <row r="7645" spans="1:4" x14ac:dyDescent="0.25">
      <c r="A7645" t="str">
        <f ca="1"/>
        <v>Ameritas</v>
      </c>
      <c r="B7645" s="8">
        <f ca="1"/>
        <v>46738</v>
      </c>
      <c r="C7645" s="107">
        <f ca="1"/>
        <v>3080</v>
      </c>
      <c r="D7645" t="str">
        <f ca="1"/>
        <v xml:space="preserve">Acct 10 - </v>
      </c>
    </row>
    <row r="7646" spans="1:4" x14ac:dyDescent="0.25">
      <c r="A7646" t="str">
        <f ca="1"/>
        <v>Groceries</v>
      </c>
      <c r="B7646" s="8">
        <f ca="1"/>
        <v>46739</v>
      </c>
      <c r="C7646" s="107">
        <f ca="1"/>
        <v>3080</v>
      </c>
      <c r="D7646" t="str">
        <f ca="1"/>
        <v xml:space="preserve">Acct 10 - </v>
      </c>
    </row>
    <row r="7647" spans="1:4" x14ac:dyDescent="0.25">
      <c r="A7647" t="str">
        <f ca="1"/>
        <v>Food &amp; Drinks</v>
      </c>
      <c r="B7647" s="8">
        <f ca="1"/>
        <v>46739</v>
      </c>
      <c r="C7647" s="107">
        <f ca="1"/>
        <v>3080</v>
      </c>
      <c r="D7647" t="str">
        <f ca="1"/>
        <v xml:space="preserve">Acct 10 - </v>
      </c>
    </row>
    <row r="7648" spans="1:4" x14ac:dyDescent="0.25">
      <c r="A7648" t="str">
        <f ca="1"/>
        <v>Netflix</v>
      </c>
      <c r="B7648" s="8">
        <f ca="1"/>
        <v>46741</v>
      </c>
      <c r="C7648" s="107">
        <f ca="1"/>
        <v>3080</v>
      </c>
      <c r="D7648" t="str">
        <f ca="1"/>
        <v xml:space="preserve">Acct 10 - </v>
      </c>
    </row>
    <row r="7649" spans="1:4" x14ac:dyDescent="0.25">
      <c r="A7649" t="str">
        <f ca="1"/>
        <v>Renters</v>
      </c>
      <c r="B7649" s="8">
        <f ca="1"/>
        <v>46742</v>
      </c>
      <c r="C7649" s="107">
        <f ca="1"/>
        <v>3080</v>
      </c>
      <c r="D7649" t="str">
        <f ca="1"/>
        <v xml:space="preserve">Acct 10 - </v>
      </c>
    </row>
    <row r="7650" spans="1:4" x14ac:dyDescent="0.25">
      <c r="A7650" t="str">
        <f ca="1"/>
        <v>Sniffies</v>
      </c>
      <c r="B7650" s="8">
        <f ca="1"/>
        <v>46742</v>
      </c>
      <c r="C7650" s="107">
        <f ca="1"/>
        <v>3080</v>
      </c>
      <c r="D7650" t="str">
        <f ca="1"/>
        <v xml:space="preserve">Acct 10 - </v>
      </c>
    </row>
    <row r="7651" spans="1:4" x14ac:dyDescent="0.25">
      <c r="A7651" t="str">
        <f ca="1"/>
        <v>Cese Transfer</v>
      </c>
      <c r="B7651" s="8">
        <f ca="1"/>
        <v>46746</v>
      </c>
      <c r="C7651" s="107">
        <f ca="1"/>
        <v>3080</v>
      </c>
      <c r="D7651" t="str">
        <f ca="1"/>
        <v xml:space="preserve">Acct 10 - </v>
      </c>
    </row>
    <row r="7652" spans="1:4" x14ac:dyDescent="0.25">
      <c r="A7652" t="str">
        <f ca="1"/>
        <v>Internet</v>
      </c>
      <c r="B7652" s="8">
        <f ca="1"/>
        <v>46747</v>
      </c>
      <c r="C7652" s="107">
        <f ca="1"/>
        <v>3080</v>
      </c>
      <c r="D7652" t="str">
        <f ca="1"/>
        <v xml:space="preserve">Acct 10 - </v>
      </c>
    </row>
    <row r="7653" spans="1:4" x14ac:dyDescent="0.25">
      <c r="A7653" t="str">
        <f ca="1"/>
        <v>Windsurf</v>
      </c>
      <c r="B7653" s="8">
        <f ca="1"/>
        <v>46747</v>
      </c>
      <c r="C7653" s="107">
        <f ca="1"/>
        <v>3080</v>
      </c>
      <c r="D7653" t="str">
        <f ca="1"/>
        <v xml:space="preserve">Acct 10 - </v>
      </c>
    </row>
    <row r="7654" spans="1:4" x14ac:dyDescent="0.25">
      <c r="A7654" t="str">
        <f ca="1"/>
        <v>Tidal</v>
      </c>
      <c r="B7654" s="8">
        <f ca="1"/>
        <v>46748</v>
      </c>
      <c r="C7654" s="107">
        <f ca="1"/>
        <v>3080</v>
      </c>
      <c r="D7654" t="str">
        <f ca="1"/>
        <v xml:space="preserve">Acct 10 - </v>
      </c>
    </row>
    <row r="7655" spans="1:4" x14ac:dyDescent="0.25">
      <c r="A7655" t="str">
        <f ca="1"/>
        <v>Costco Citi</v>
      </c>
      <c r="B7655" s="8">
        <f ca="1"/>
        <v>46749</v>
      </c>
      <c r="C7655" s="107">
        <f ca="1"/>
        <v>3220</v>
      </c>
      <c r="D7655" t="str">
        <f ca="1"/>
        <v xml:space="preserve">Acct 10 - </v>
      </c>
    </row>
    <row r="7656" spans="1:4" x14ac:dyDescent="0.25">
      <c r="A7656" t="str">
        <f ca="1"/>
        <v>Kulo Transfer</v>
      </c>
      <c r="B7656" s="8">
        <f ca="1"/>
        <v>46749</v>
      </c>
      <c r="C7656" s="107">
        <f ca="1"/>
        <v>3220</v>
      </c>
      <c r="D7656" t="str">
        <f ca="1"/>
        <v xml:space="preserve">Acct 10 - </v>
      </c>
    </row>
    <row r="7657" spans="1:4" x14ac:dyDescent="0.25">
      <c r="A7657" t="str">
        <f ca="1"/>
        <v>Kulo SDGE</v>
      </c>
      <c r="B7657" s="8">
        <f ca="1"/>
        <v>46749</v>
      </c>
      <c r="C7657" s="107">
        <f ca="1"/>
        <v>3220</v>
      </c>
      <c r="D7657" t="str">
        <f ca="1"/>
        <v xml:space="preserve">Acct 10 - </v>
      </c>
    </row>
    <row r="7658" spans="1:4" x14ac:dyDescent="0.25">
      <c r="A7658" t="str">
        <f ca="1"/>
        <v>SDGE</v>
      </c>
      <c r="B7658" s="8">
        <f ca="1"/>
        <v>46749</v>
      </c>
      <c r="C7658" s="107">
        <f ca="1"/>
        <v>3220</v>
      </c>
      <c r="D7658" t="str">
        <f ca="1"/>
        <v xml:space="preserve">Acct 10 - </v>
      </c>
    </row>
    <row r="7659" spans="1:4" x14ac:dyDescent="0.25">
      <c r="A7659" t="str">
        <f ca="1"/>
        <v>Prime Ad-Free</v>
      </c>
      <c r="B7659" s="8">
        <f ca="1"/>
        <v>46749</v>
      </c>
      <c r="C7659" s="107">
        <f ca="1"/>
        <v>3220</v>
      </c>
      <c r="D7659" t="str">
        <f ca="1"/>
        <v xml:space="preserve">Acct 10 - </v>
      </c>
    </row>
    <row r="7660" spans="1:4" x14ac:dyDescent="0.25">
      <c r="A7660" t="str">
        <f ca="1"/>
        <v>Paycheck</v>
      </c>
      <c r="B7660" s="8">
        <f ca="1"/>
        <v>46752</v>
      </c>
      <c r="C7660" s="107">
        <f ca="1"/>
        <v>3220</v>
      </c>
      <c r="D7660" t="str">
        <f ca="1"/>
        <v xml:space="preserve">Acct 10 - </v>
      </c>
    </row>
    <row r="7661" spans="1:4" x14ac:dyDescent="0.25">
      <c r="A7661" t="str">
        <f ca="1"/>
        <v>Ameritas</v>
      </c>
      <c r="B7661" s="8">
        <f ca="1"/>
        <v>46752</v>
      </c>
      <c r="C7661" s="107">
        <f ca="1"/>
        <v>3220</v>
      </c>
      <c r="D7661" t="str">
        <f ca="1"/>
        <v xml:space="preserve">Acct 10 - </v>
      </c>
    </row>
    <row r="7662" spans="1:4" x14ac:dyDescent="0.25">
      <c r="A7662" t="str">
        <f ca="1"/>
        <v>Disability</v>
      </c>
      <c r="B7662" s="8">
        <f ca="1"/>
        <v>46753</v>
      </c>
      <c r="C7662" s="107">
        <f ca="1"/>
        <v>3220</v>
      </c>
      <c r="D7662" t="str">
        <f ca="1"/>
        <v xml:space="preserve">Acct 10 - </v>
      </c>
    </row>
    <row r="7663" spans="1:4" x14ac:dyDescent="0.25">
      <c r="A7663" t="str">
        <f ca="1"/>
        <v>Kulo Rent</v>
      </c>
      <c r="B7663" s="8">
        <f ca="1"/>
        <v>46753</v>
      </c>
      <c r="C7663" s="107">
        <f ca="1"/>
        <v>3220</v>
      </c>
      <c r="D7663" t="str">
        <f ca="1"/>
        <v xml:space="preserve">Acct 10 - </v>
      </c>
    </row>
    <row r="7664" spans="1:4" x14ac:dyDescent="0.25">
      <c r="A7664" t="str">
        <f ca="1"/>
        <v>Rent</v>
      </c>
      <c r="B7664" s="8">
        <f ca="1"/>
        <v>46753</v>
      </c>
      <c r="C7664" s="107">
        <f ca="1"/>
        <v>3220</v>
      </c>
      <c r="D7664" t="str">
        <f ca="1"/>
        <v xml:space="preserve">Acct 10 - </v>
      </c>
    </row>
    <row r="7665" spans="1:4" x14ac:dyDescent="0.25">
      <c r="A7665" t="str">
        <f ca="1"/>
        <v>Groceries</v>
      </c>
      <c r="B7665" s="8">
        <f ca="1"/>
        <v>46753</v>
      </c>
      <c r="C7665" s="107">
        <f ca="1"/>
        <v>3220</v>
      </c>
      <c r="D7665" t="str">
        <f ca="1"/>
        <v xml:space="preserve">Acct 10 - </v>
      </c>
    </row>
    <row r="7666" spans="1:4" x14ac:dyDescent="0.25">
      <c r="A7666" t="str">
        <f ca="1"/>
        <v>Food &amp; Drinks</v>
      </c>
      <c r="B7666" s="8">
        <f ca="1"/>
        <v>46753</v>
      </c>
      <c r="C7666" s="107">
        <f ca="1"/>
        <v>3220</v>
      </c>
      <c r="D7666" t="str">
        <f ca="1"/>
        <v xml:space="preserve">Acct 10 - </v>
      </c>
    </row>
    <row r="7667" spans="1:4" x14ac:dyDescent="0.25">
      <c r="A7667" t="str">
        <f ca="1"/>
        <v>Visa Platinum</v>
      </c>
      <c r="B7667" s="8">
        <f ca="1"/>
        <v>46755</v>
      </c>
      <c r="C7667" s="107">
        <f ca="1"/>
        <v>3220</v>
      </c>
      <c r="D7667" t="str">
        <f ca="1"/>
        <v xml:space="preserve">Acct 10 - </v>
      </c>
    </row>
    <row r="7668" spans="1:4" x14ac:dyDescent="0.25">
      <c r="A7668" t="str">
        <f ca="1"/>
        <v>Kulo Internet</v>
      </c>
      <c r="B7668" s="8">
        <f ca="1"/>
        <v>46757</v>
      </c>
      <c r="C7668" s="107">
        <f ca="1"/>
        <v>3220</v>
      </c>
      <c r="D7668" t="str">
        <f ca="1"/>
        <v xml:space="preserve">Acct 10 - </v>
      </c>
    </row>
    <row r="7669" spans="1:4" x14ac:dyDescent="0.25">
      <c r="A7669" t="str">
        <f ca="1"/>
        <v>Cese Phone</v>
      </c>
      <c r="B7669" s="8">
        <f ca="1"/>
        <v>46757</v>
      </c>
      <c r="C7669" s="107">
        <f ca="1"/>
        <v>3220</v>
      </c>
      <c r="D7669" t="str">
        <f ca="1"/>
        <v xml:space="preserve">Acct 10 - </v>
      </c>
    </row>
    <row r="7670" spans="1:4" x14ac:dyDescent="0.25">
      <c r="A7670" t="str">
        <f ca="1"/>
        <v>Phone</v>
      </c>
      <c r="B7670" s="8">
        <f ca="1"/>
        <v>46757</v>
      </c>
      <c r="C7670" s="107">
        <f ca="1"/>
        <v>3220</v>
      </c>
      <c r="D7670" t="str">
        <f ca="1"/>
        <v xml:space="preserve">Acct 10 - </v>
      </c>
    </row>
    <row r="7671" spans="1:4" x14ac:dyDescent="0.25">
      <c r="A7671" t="str">
        <f ca="1"/>
        <v>Sony</v>
      </c>
      <c r="B7671" s="8">
        <f ca="1"/>
        <v>46760</v>
      </c>
      <c r="C7671" s="107">
        <f ca="1"/>
        <v>3220</v>
      </c>
      <c r="D7671" t="str">
        <f ca="1"/>
        <v xml:space="preserve">Acct 10 - </v>
      </c>
    </row>
    <row r="7672" spans="1:4" x14ac:dyDescent="0.25">
      <c r="A7672" t="str">
        <f ca="1"/>
        <v>Phone Insurance</v>
      </c>
      <c r="B7672" s="8">
        <f ca="1"/>
        <v>46760</v>
      </c>
      <c r="C7672" s="107">
        <f ca="1"/>
        <v>3220</v>
      </c>
      <c r="D7672" t="str">
        <f ca="1"/>
        <v xml:space="preserve">Acct 10 - </v>
      </c>
    </row>
    <row r="7673" spans="1:4" x14ac:dyDescent="0.25">
      <c r="A7673" t="str">
        <f ca="1"/>
        <v>Amazon</v>
      </c>
      <c r="B7673" s="8">
        <f ca="1"/>
        <v>46761</v>
      </c>
      <c r="C7673" s="107">
        <f ca="1"/>
        <v>3220</v>
      </c>
      <c r="D7673" t="str">
        <f ca="1"/>
        <v xml:space="preserve">Acct 10 - </v>
      </c>
    </row>
    <row r="7674" spans="1:4" x14ac:dyDescent="0.25">
      <c r="A7674" t="str">
        <f ca="1"/>
        <v>Viso Go</v>
      </c>
      <c r="B7674" s="8">
        <f ca="1"/>
        <v>46763</v>
      </c>
      <c r="C7674" s="107">
        <f ca="1"/>
        <v>3220</v>
      </c>
      <c r="D7674" t="str">
        <f ca="1"/>
        <v xml:space="preserve">Acct 10 - </v>
      </c>
    </row>
    <row r="7675" spans="1:4" x14ac:dyDescent="0.25">
      <c r="A7675" t="str">
        <f ca="1"/>
        <v>Paycheck</v>
      </c>
      <c r="B7675" s="8">
        <f ca="1"/>
        <v>46766</v>
      </c>
      <c r="C7675" s="107">
        <f ca="1"/>
        <v>3220</v>
      </c>
      <c r="D7675" t="str">
        <f ca="1"/>
        <v xml:space="preserve">Acct 10 - </v>
      </c>
    </row>
    <row r="7676" spans="1:4" x14ac:dyDescent="0.25">
      <c r="A7676" t="str">
        <f ca="1"/>
        <v>Ameritas</v>
      </c>
      <c r="B7676" s="8">
        <f ca="1"/>
        <v>46766</v>
      </c>
      <c r="C7676" s="107">
        <f ca="1"/>
        <v>3220</v>
      </c>
      <c r="D7676" t="str">
        <f ca="1"/>
        <v xml:space="preserve">Acct 10 - </v>
      </c>
    </row>
    <row r="7677" spans="1:4" x14ac:dyDescent="0.25">
      <c r="A7677" t="str">
        <f ca="1"/>
        <v>Groceries</v>
      </c>
      <c r="B7677" s="8">
        <f ca="1"/>
        <v>46767</v>
      </c>
      <c r="C7677" s="107">
        <f ca="1"/>
        <v>3220</v>
      </c>
      <c r="D7677" t="str">
        <f ca="1"/>
        <v xml:space="preserve">Acct 10 - </v>
      </c>
    </row>
    <row r="7678" spans="1:4" x14ac:dyDescent="0.25">
      <c r="A7678" t="str">
        <f ca="1"/>
        <v>Food &amp; Drinks</v>
      </c>
      <c r="B7678" s="8">
        <f ca="1"/>
        <v>46767</v>
      </c>
      <c r="C7678" s="107">
        <f ca="1"/>
        <v>3220</v>
      </c>
      <c r="D7678" t="str">
        <f ca="1"/>
        <v xml:space="preserve">Acct 10 - </v>
      </c>
    </row>
    <row r="7679" spans="1:4" x14ac:dyDescent="0.25">
      <c r="A7679" t="str">
        <f ca="1"/>
        <v>Motorcycle</v>
      </c>
      <c r="B7679" s="8">
        <f ca="1"/>
        <v>46768</v>
      </c>
      <c r="C7679" s="107">
        <f ca="1"/>
        <v>3220</v>
      </c>
      <c r="D7679" t="str">
        <f ca="1"/>
        <v xml:space="preserve">Acct 10 - </v>
      </c>
    </row>
    <row r="7680" spans="1:4" x14ac:dyDescent="0.25">
      <c r="A7680" t="str">
        <f ca="1"/>
        <v>Netflix</v>
      </c>
      <c r="B7680" s="8">
        <f ca="1"/>
        <v>46772</v>
      </c>
      <c r="C7680" s="107">
        <f ca="1"/>
        <v>3220</v>
      </c>
      <c r="D7680" t="str">
        <f ca="1"/>
        <v xml:space="preserve">Acct 10 - </v>
      </c>
    </row>
    <row r="7681" spans="1:4" x14ac:dyDescent="0.25">
      <c r="A7681" t="str">
        <f ca="1"/>
        <v>Renters</v>
      </c>
      <c r="B7681" s="8">
        <f ca="1"/>
        <v>46773</v>
      </c>
      <c r="C7681" s="107">
        <f ca="1"/>
        <v>3220</v>
      </c>
      <c r="D7681" t="str">
        <f ca="1"/>
        <v xml:space="preserve">Acct 10 - </v>
      </c>
    </row>
    <row r="7682" spans="1:4" x14ac:dyDescent="0.25">
      <c r="A7682" t="str">
        <f ca="1"/>
        <v>Cese Transfer</v>
      </c>
      <c r="B7682" s="8">
        <f ca="1"/>
        <v>46777</v>
      </c>
      <c r="C7682" s="107">
        <f ca="1"/>
        <v>3220</v>
      </c>
      <c r="D7682" t="str">
        <f ca="1"/>
        <v xml:space="preserve">Acct 10 - </v>
      </c>
    </row>
    <row r="7683" spans="1:4" x14ac:dyDescent="0.25">
      <c r="A7683" t="str">
        <f ca="1"/>
        <v>Internet</v>
      </c>
      <c r="B7683" s="8">
        <f ca="1"/>
        <v>46778</v>
      </c>
      <c r="C7683" s="107">
        <f ca="1"/>
        <v>3220</v>
      </c>
      <c r="D7683" t="str">
        <f ca="1"/>
        <v xml:space="preserve">Acct 10 - </v>
      </c>
    </row>
    <row r="7684" spans="1:4" x14ac:dyDescent="0.25">
      <c r="A7684" t="str">
        <f ca="1"/>
        <v>Windsurf</v>
      </c>
      <c r="B7684" s="8">
        <f ca="1"/>
        <v>46778</v>
      </c>
      <c r="C7684" s="107">
        <f ca="1"/>
        <v>3220</v>
      </c>
      <c r="D7684" t="str">
        <f ca="1"/>
        <v xml:space="preserve">Acct 10 - </v>
      </c>
    </row>
    <row r="7685" spans="1:4" x14ac:dyDescent="0.25">
      <c r="A7685" t="str">
        <f ca="1"/>
        <v>Tidal</v>
      </c>
      <c r="B7685" s="8">
        <f ca="1"/>
        <v>46779</v>
      </c>
      <c r="C7685" s="107">
        <f ca="1"/>
        <v>3220</v>
      </c>
      <c r="D7685" t="str">
        <f ca="1"/>
        <v xml:space="preserve">Acct 10 - </v>
      </c>
    </row>
    <row r="7686" spans="1:4" x14ac:dyDescent="0.25">
      <c r="A7686" t="str">
        <f ca="1"/>
        <v>Paycheck</v>
      </c>
      <c r="B7686" s="8">
        <f ca="1"/>
        <v>46780</v>
      </c>
      <c r="C7686" s="107">
        <f ca="1"/>
        <v>3220</v>
      </c>
      <c r="D7686" t="str">
        <f ca="1"/>
        <v xml:space="preserve">Acct 10 - </v>
      </c>
    </row>
    <row r="7687" spans="1:4" x14ac:dyDescent="0.25">
      <c r="A7687" t="str">
        <f ca="1"/>
        <v>Ameritas</v>
      </c>
      <c r="B7687" s="8">
        <f ca="1"/>
        <v>46780</v>
      </c>
      <c r="C7687" s="107">
        <f ca="1"/>
        <v>3220</v>
      </c>
      <c r="D7687" t="str">
        <f ca="1"/>
        <v xml:space="preserve">Acct 10 - </v>
      </c>
    </row>
    <row r="7688" spans="1:4" x14ac:dyDescent="0.25">
      <c r="A7688" t="str">
        <f ca="1"/>
        <v>Costco Citi</v>
      </c>
      <c r="B7688" s="8">
        <f ca="1"/>
        <v>46780</v>
      </c>
      <c r="C7688" s="107">
        <f ca="1"/>
        <v>3360</v>
      </c>
      <c r="D7688" t="str">
        <f ca="1"/>
        <v xml:space="preserve">Acct 10 - </v>
      </c>
    </row>
    <row r="7689" spans="1:4" x14ac:dyDescent="0.25">
      <c r="A7689" t="str">
        <f ca="1"/>
        <v>Kulo Transfer</v>
      </c>
      <c r="B7689" s="8">
        <f ca="1"/>
        <v>46780</v>
      </c>
      <c r="C7689" s="107">
        <f ca="1"/>
        <v>3360</v>
      </c>
      <c r="D7689" t="str">
        <f ca="1"/>
        <v xml:space="preserve">Acct 10 - </v>
      </c>
    </row>
    <row r="7690" spans="1:4" x14ac:dyDescent="0.25">
      <c r="A7690" t="str">
        <f ca="1"/>
        <v>Kulo SDGE</v>
      </c>
      <c r="B7690" s="8">
        <f ca="1"/>
        <v>46780</v>
      </c>
      <c r="C7690" s="107">
        <f ca="1"/>
        <v>3360</v>
      </c>
      <c r="D7690" t="str">
        <f ca="1"/>
        <v xml:space="preserve">Acct 10 - </v>
      </c>
    </row>
    <row r="7691" spans="1:4" x14ac:dyDescent="0.25">
      <c r="A7691" t="str">
        <f ca="1"/>
        <v>SDGE</v>
      </c>
      <c r="B7691" s="8">
        <f ca="1"/>
        <v>46780</v>
      </c>
      <c r="C7691" s="107">
        <f ca="1"/>
        <v>3360</v>
      </c>
      <c r="D7691" t="str">
        <f ca="1"/>
        <v xml:space="preserve">Acct 10 - </v>
      </c>
    </row>
    <row r="7692" spans="1:4" x14ac:dyDescent="0.25">
      <c r="A7692" t="str">
        <f ca="1"/>
        <v>Prime Ad-Free</v>
      </c>
      <c r="B7692" s="8">
        <f ca="1"/>
        <v>46780</v>
      </c>
      <c r="C7692" s="107">
        <f ca="1"/>
        <v>3360</v>
      </c>
      <c r="D7692" t="str">
        <f ca="1"/>
        <v xml:space="preserve">Acct 10 - </v>
      </c>
    </row>
    <row r="7693" spans="1:4" x14ac:dyDescent="0.25">
      <c r="A7693" t="str">
        <f ca="1"/>
        <v>Groceries</v>
      </c>
      <c r="B7693" s="8">
        <f ca="1"/>
        <v>46781</v>
      </c>
      <c r="C7693" s="107">
        <f ca="1"/>
        <v>3360</v>
      </c>
      <c r="D7693" t="str">
        <f ca="1"/>
        <v xml:space="preserve">Acct 10 - </v>
      </c>
    </row>
    <row r="7694" spans="1:4" x14ac:dyDescent="0.25">
      <c r="A7694" t="str">
        <f ca="1"/>
        <v>Food &amp; Drinks</v>
      </c>
      <c r="B7694" s="8">
        <f ca="1"/>
        <v>46781</v>
      </c>
      <c r="C7694" s="107">
        <f ca="1"/>
        <v>3360</v>
      </c>
      <c r="D7694" t="str">
        <f ca="1"/>
        <v xml:space="preserve">Acct 10 - </v>
      </c>
    </row>
    <row r="7695" spans="1:4" x14ac:dyDescent="0.25">
      <c r="A7695" t="str">
        <f ca="1"/>
        <v>Disability</v>
      </c>
      <c r="B7695" s="8">
        <f ca="1"/>
        <v>46784</v>
      </c>
      <c r="C7695" s="107">
        <f ca="1"/>
        <v>3360</v>
      </c>
      <c r="D7695" t="str">
        <f ca="1"/>
        <v xml:space="preserve">Acct 10 - </v>
      </c>
    </row>
    <row r="7696" spans="1:4" x14ac:dyDescent="0.25">
      <c r="A7696" t="str">
        <f ca="1"/>
        <v>Kulo Rent</v>
      </c>
      <c r="B7696" s="8">
        <f ca="1"/>
        <v>46784</v>
      </c>
      <c r="C7696" s="107">
        <f ca="1"/>
        <v>3360</v>
      </c>
      <c r="D7696" t="str">
        <f ca="1"/>
        <v xml:space="preserve">Acct 10 - </v>
      </c>
    </row>
    <row r="7697" spans="1:4" x14ac:dyDescent="0.25">
      <c r="A7697" t="str">
        <f ca="1"/>
        <v>Rent</v>
      </c>
      <c r="B7697" s="8">
        <f ca="1"/>
        <v>46784</v>
      </c>
      <c r="C7697" s="107">
        <f ca="1"/>
        <v>3360</v>
      </c>
      <c r="D7697" t="str">
        <f ca="1"/>
        <v xml:space="preserve">Acct 10 - </v>
      </c>
    </row>
    <row r="7698" spans="1:4" x14ac:dyDescent="0.25">
      <c r="A7698" t="str">
        <f ca="1"/>
        <v>Down Dog</v>
      </c>
      <c r="B7698" s="8">
        <f ca="1"/>
        <v>46785</v>
      </c>
      <c r="C7698" s="107">
        <f ca="1"/>
        <v>3360</v>
      </c>
      <c r="D7698" t="str">
        <f ca="1"/>
        <v xml:space="preserve">Acct 10 - </v>
      </c>
    </row>
    <row r="7699" spans="1:4" x14ac:dyDescent="0.25">
      <c r="A7699" t="str">
        <f ca="1"/>
        <v>Visa Platinum</v>
      </c>
      <c r="B7699" s="8">
        <f ca="1"/>
        <v>46786</v>
      </c>
      <c r="C7699" s="107">
        <f ca="1"/>
        <v>3360</v>
      </c>
      <c r="D7699" t="str">
        <f ca="1"/>
        <v xml:space="preserve">Acct 10 - </v>
      </c>
    </row>
    <row r="7700" spans="1:4" x14ac:dyDescent="0.25">
      <c r="A7700" t="str">
        <f ca="1"/>
        <v>Kulo Internet</v>
      </c>
      <c r="B7700" s="8">
        <f ca="1"/>
        <v>46788</v>
      </c>
      <c r="C7700" s="107">
        <f ca="1"/>
        <v>3360</v>
      </c>
      <c r="D7700" t="str">
        <f ca="1"/>
        <v xml:space="preserve">Acct 10 - </v>
      </c>
    </row>
    <row r="7701" spans="1:4" x14ac:dyDescent="0.25">
      <c r="A7701" t="str">
        <f ca="1"/>
        <v>Cese Phone</v>
      </c>
      <c r="B7701" s="8">
        <f ca="1"/>
        <v>46788</v>
      </c>
      <c r="C7701" s="107">
        <f ca="1"/>
        <v>3360</v>
      </c>
      <c r="D7701" t="str">
        <f ca="1"/>
        <v xml:space="preserve">Acct 10 - </v>
      </c>
    </row>
    <row r="7702" spans="1:4" x14ac:dyDescent="0.25">
      <c r="A7702" t="str">
        <f ca="1"/>
        <v>Phone</v>
      </c>
      <c r="B7702" s="8">
        <f ca="1"/>
        <v>46788</v>
      </c>
      <c r="C7702" s="107">
        <f ca="1"/>
        <v>3360</v>
      </c>
      <c r="D7702" t="str">
        <f ca="1"/>
        <v xml:space="preserve">Acct 10 - </v>
      </c>
    </row>
    <row r="7703" spans="1:4" x14ac:dyDescent="0.25">
      <c r="A7703" t="str">
        <f ca="1"/>
        <v>Sony</v>
      </c>
      <c r="B7703" s="8">
        <f ca="1"/>
        <v>46791</v>
      </c>
      <c r="C7703" s="107">
        <f ca="1"/>
        <v>3360</v>
      </c>
      <c r="D7703" t="str">
        <f ca="1"/>
        <v xml:space="preserve">Acct 10 - </v>
      </c>
    </row>
    <row r="7704" spans="1:4" x14ac:dyDescent="0.25">
      <c r="A7704" t="str">
        <f ca="1"/>
        <v>Phone Insurance</v>
      </c>
      <c r="B7704" s="8">
        <f ca="1"/>
        <v>46791</v>
      </c>
      <c r="C7704" s="107">
        <f ca="1"/>
        <v>3360</v>
      </c>
      <c r="D7704" t="str">
        <f ca="1"/>
        <v xml:space="preserve">Acct 10 - </v>
      </c>
    </row>
    <row r="7705" spans="1:4" x14ac:dyDescent="0.25">
      <c r="A7705" t="str">
        <f ca="1"/>
        <v>Amazon</v>
      </c>
      <c r="B7705" s="8">
        <f ca="1"/>
        <v>46792</v>
      </c>
      <c r="C7705" s="107">
        <f ca="1"/>
        <v>3360</v>
      </c>
      <c r="D7705" t="str">
        <f ca="1"/>
        <v xml:space="preserve">Acct 10 - </v>
      </c>
    </row>
    <row r="7706" spans="1:4" x14ac:dyDescent="0.25">
      <c r="A7706" t="str">
        <f ca="1"/>
        <v>Paycheck</v>
      </c>
      <c r="B7706" s="8">
        <f ca="1"/>
        <v>46794</v>
      </c>
      <c r="C7706" s="107">
        <f ca="1"/>
        <v>3360</v>
      </c>
      <c r="D7706" t="str">
        <f ca="1"/>
        <v xml:space="preserve">Acct 10 - </v>
      </c>
    </row>
    <row r="7707" spans="1:4" x14ac:dyDescent="0.25">
      <c r="A7707" t="str">
        <f ca="1"/>
        <v>Ameritas</v>
      </c>
      <c r="B7707" s="8">
        <f ca="1"/>
        <v>46794</v>
      </c>
      <c r="C7707" s="107">
        <f ca="1"/>
        <v>3360</v>
      </c>
      <c r="D7707" t="str">
        <f ca="1"/>
        <v xml:space="preserve">Acct 10 - </v>
      </c>
    </row>
    <row r="7708" spans="1:4" x14ac:dyDescent="0.25">
      <c r="A7708" t="str">
        <f ca="1"/>
        <v>Viso Go</v>
      </c>
      <c r="B7708" s="8">
        <f ca="1"/>
        <v>46794</v>
      </c>
      <c r="C7708" s="107">
        <f ca="1"/>
        <v>3360</v>
      </c>
      <c r="D7708" t="str">
        <f ca="1"/>
        <v xml:space="preserve">Acct 10 - </v>
      </c>
    </row>
    <row r="7709" spans="1:4" x14ac:dyDescent="0.25">
      <c r="A7709" t="str">
        <f ca="1"/>
        <v>Groceries</v>
      </c>
      <c r="B7709" s="8">
        <f ca="1"/>
        <v>46795</v>
      </c>
      <c r="C7709" s="107">
        <f ca="1"/>
        <v>3360</v>
      </c>
      <c r="D7709" t="str">
        <f ca="1"/>
        <v xml:space="preserve">Acct 10 - </v>
      </c>
    </row>
    <row r="7710" spans="1:4" x14ac:dyDescent="0.25">
      <c r="A7710" t="str">
        <f ca="1"/>
        <v>Food &amp; Drinks</v>
      </c>
      <c r="B7710" s="8">
        <f ca="1"/>
        <v>46795</v>
      </c>
      <c r="C7710" s="107">
        <f ca="1"/>
        <v>3360</v>
      </c>
      <c r="D7710" t="str">
        <f ca="1"/>
        <v xml:space="preserve">Acct 10 - </v>
      </c>
    </row>
    <row r="7711" spans="1:4" x14ac:dyDescent="0.25">
      <c r="A7711" t="str">
        <f ca="1"/>
        <v>Motorcycle</v>
      </c>
      <c r="B7711" s="8">
        <f ca="1"/>
        <v>46799</v>
      </c>
      <c r="C7711" s="107">
        <f ca="1"/>
        <v>3360</v>
      </c>
      <c r="D7711" t="str">
        <f ca="1"/>
        <v xml:space="preserve">Acct 10 - </v>
      </c>
    </row>
    <row r="7712" spans="1:4" x14ac:dyDescent="0.25">
      <c r="A7712" t="str">
        <f ca="1"/>
        <v>Netflix</v>
      </c>
      <c r="B7712" s="8">
        <f ca="1"/>
        <v>46803</v>
      </c>
      <c r="C7712" s="107">
        <f ca="1"/>
        <v>3360</v>
      </c>
      <c r="D7712" t="str">
        <f ca="1"/>
        <v xml:space="preserve">Acct 10 - </v>
      </c>
    </row>
    <row r="7713" spans="1:4" x14ac:dyDescent="0.25">
      <c r="A7713" t="str">
        <f ca="1"/>
        <v>Renters</v>
      </c>
      <c r="B7713" s="8">
        <f ca="1"/>
        <v>46804</v>
      </c>
      <c r="C7713" s="107">
        <f ca="1"/>
        <v>3360</v>
      </c>
      <c r="D7713" t="str">
        <f ca="1"/>
        <v xml:space="preserve">Acct 10 - </v>
      </c>
    </row>
    <row r="7714" spans="1:4" x14ac:dyDescent="0.25">
      <c r="A7714" t="str">
        <f ca="1"/>
        <v>Paycheck</v>
      </c>
      <c r="B7714" s="8">
        <f ca="1"/>
        <v>46808</v>
      </c>
      <c r="C7714" s="107">
        <f ca="1"/>
        <v>3360</v>
      </c>
      <c r="D7714" t="str">
        <f ca="1"/>
        <v xml:space="preserve">Acct 10 - </v>
      </c>
    </row>
    <row r="7715" spans="1:4" x14ac:dyDescent="0.25">
      <c r="A7715" t="str">
        <f ca="1"/>
        <v>Ameritas</v>
      </c>
      <c r="B7715" s="8">
        <f ca="1"/>
        <v>46808</v>
      </c>
      <c r="C7715" s="107">
        <f ca="1"/>
        <v>3360</v>
      </c>
      <c r="D7715" t="str">
        <f ca="1"/>
        <v xml:space="preserve">Acct 10 - </v>
      </c>
    </row>
    <row r="7716" spans="1:4" x14ac:dyDescent="0.25">
      <c r="A7716" t="str">
        <f ca="1"/>
        <v>Cese Transfer</v>
      </c>
      <c r="B7716" s="8">
        <f ca="1"/>
        <v>46808</v>
      </c>
      <c r="C7716" s="107">
        <f ca="1"/>
        <v>3360</v>
      </c>
      <c r="D7716" t="str">
        <f ca="1"/>
        <v xml:space="preserve">Acct 10 - </v>
      </c>
    </row>
    <row r="7717" spans="1:4" x14ac:dyDescent="0.25">
      <c r="A7717" t="str">
        <f ca="1"/>
        <v>Groceries</v>
      </c>
      <c r="B7717" s="8">
        <f ca="1"/>
        <v>46809</v>
      </c>
      <c r="C7717" s="107">
        <f ca="1"/>
        <v>3360</v>
      </c>
      <c r="D7717" t="str">
        <f ca="1"/>
        <v xml:space="preserve">Acct 10 - </v>
      </c>
    </row>
    <row r="7718" spans="1:4" x14ac:dyDescent="0.25">
      <c r="A7718" t="str">
        <f ca="1"/>
        <v>Food &amp; Drinks</v>
      </c>
      <c r="B7718" s="8">
        <f ca="1"/>
        <v>46809</v>
      </c>
      <c r="C7718" s="107">
        <f ca="1"/>
        <v>3360</v>
      </c>
      <c r="D7718" t="str">
        <f ca="1"/>
        <v xml:space="preserve">Acct 10 - </v>
      </c>
    </row>
    <row r="7719" spans="1:4" x14ac:dyDescent="0.25">
      <c r="A7719" t="str">
        <f ca="1"/>
        <v>Internet</v>
      </c>
      <c r="B7719" s="8">
        <f ca="1"/>
        <v>46809</v>
      </c>
      <c r="C7719" s="107">
        <f ca="1"/>
        <v>3360</v>
      </c>
      <c r="D7719" t="str">
        <f ca="1"/>
        <v xml:space="preserve">Acct 10 - </v>
      </c>
    </row>
    <row r="7720" spans="1:4" x14ac:dyDescent="0.25">
      <c r="A7720" t="str">
        <f ca="1"/>
        <v>Windsurf</v>
      </c>
      <c r="B7720" s="8">
        <f ca="1"/>
        <v>46809</v>
      </c>
      <c r="C7720" s="107">
        <f ca="1"/>
        <v>3360</v>
      </c>
      <c r="D7720" t="str">
        <f ca="1"/>
        <v xml:space="preserve">Acct 10 - </v>
      </c>
    </row>
    <row r="7721" spans="1:4" x14ac:dyDescent="0.25">
      <c r="A7721" t="str">
        <f ca="1"/>
        <v>Google+</v>
      </c>
      <c r="B7721" s="8">
        <f ca="1"/>
        <v>46810</v>
      </c>
      <c r="C7721" s="107">
        <f ca="1"/>
        <v>3360</v>
      </c>
      <c r="D7721" t="str">
        <f ca="1"/>
        <v xml:space="preserve">Acct 10 - </v>
      </c>
    </row>
    <row r="7722" spans="1:4" x14ac:dyDescent="0.25">
      <c r="A7722" t="str">
        <f ca="1"/>
        <v>Tidal</v>
      </c>
      <c r="B7722" s="8">
        <f ca="1"/>
        <v>46810</v>
      </c>
      <c r="C7722" s="107">
        <f ca="1"/>
        <v>3360</v>
      </c>
      <c r="D7722" t="str">
        <f ca="1"/>
        <v xml:space="preserve">Acct 10 - </v>
      </c>
    </row>
    <row r="7723" spans="1:4" x14ac:dyDescent="0.25">
      <c r="A7723" t="str">
        <f ca="1"/>
        <v>Starting balance</v>
      </c>
      <c r="B7723" s="8">
        <f ca="1"/>
        <v>46081</v>
      </c>
      <c r="C7723" s="107">
        <f ca="1"/>
        <v>9843.7099999999991</v>
      </c>
      <c r="D7723" t="str">
        <f ca="1"/>
        <v xml:space="preserve"> Checking</v>
      </c>
    </row>
    <row r="7724" spans="1:4" x14ac:dyDescent="0.25">
      <c r="A7724" t="str">
        <f ca="1"/>
        <v>Costco Citi</v>
      </c>
      <c r="B7724" s="8">
        <f ca="1"/>
        <v>46081</v>
      </c>
      <c r="C7724" s="107">
        <f ca="1"/>
        <v>9703.7099999999991</v>
      </c>
      <c r="D7724" t="str">
        <f ca="1"/>
        <v xml:space="preserve"> Checking</v>
      </c>
    </row>
    <row r="7725" spans="1:4" x14ac:dyDescent="0.25">
      <c r="A7725" t="str">
        <f ca="1"/>
        <v>Kulo SDGE</v>
      </c>
      <c r="B7725" s="8">
        <f ca="1"/>
        <v>46081</v>
      </c>
      <c r="C7725" s="107">
        <f ca="1"/>
        <v>9621.7099999999991</v>
      </c>
      <c r="D7725" t="str">
        <f ca="1"/>
        <v xml:space="preserve"> Checking</v>
      </c>
    </row>
    <row r="7726" spans="1:4" x14ac:dyDescent="0.25">
      <c r="A7726" t="str">
        <f ca="1"/>
        <v>Groceries</v>
      </c>
      <c r="B7726" s="8">
        <f ca="1"/>
        <v>46081</v>
      </c>
      <c r="C7726" s="107">
        <f ca="1"/>
        <v>9421.7099999999991</v>
      </c>
      <c r="D7726" t="str">
        <f ca="1"/>
        <v xml:space="preserve"> Checking</v>
      </c>
    </row>
    <row r="7727" spans="1:4" x14ac:dyDescent="0.25">
      <c r="A7727" t="str">
        <f ca="1"/>
        <v>Food &amp; Drinks</v>
      </c>
      <c r="B7727" s="8">
        <f ca="1"/>
        <v>46081</v>
      </c>
      <c r="C7727" s="107">
        <f ca="1"/>
        <v>9221.7099999999991</v>
      </c>
      <c r="D7727" t="str">
        <f ca="1"/>
        <v xml:space="preserve"> Checking</v>
      </c>
    </row>
    <row r="7728" spans="1:4" x14ac:dyDescent="0.25">
      <c r="A7728" t="str">
        <f ca="1"/>
        <v>SDGE</v>
      </c>
      <c r="B7728" s="8">
        <f ca="1"/>
        <v>46081</v>
      </c>
      <c r="C7728" s="107">
        <f ca="1"/>
        <v>9137.7099999999991</v>
      </c>
      <c r="D7728" t="str">
        <f ca="1"/>
        <v xml:space="preserve"> Checking</v>
      </c>
    </row>
    <row r="7729" spans="1:4" x14ac:dyDescent="0.25">
      <c r="A7729" t="str">
        <f ca="1"/>
        <v>Prime Ad-Free</v>
      </c>
      <c r="B7729" s="8">
        <f ca="1"/>
        <v>46081</v>
      </c>
      <c r="C7729" s="107">
        <f ca="1"/>
        <v>9134.7199999999993</v>
      </c>
      <c r="D7729" t="str">
        <f ca="1"/>
        <v xml:space="preserve"> Checking</v>
      </c>
    </row>
    <row r="7730" spans="1:4" x14ac:dyDescent="0.25">
      <c r="A7730" t="str">
        <f ca="1"/>
        <v>Disability</v>
      </c>
      <c r="B7730" s="8">
        <f ca="1"/>
        <v>46082</v>
      </c>
      <c r="C7730" s="107">
        <f ca="1"/>
        <v>9491.3799999999992</v>
      </c>
      <c r="D7730" t="str">
        <f ca="1"/>
        <v xml:space="preserve"> Checking</v>
      </c>
    </row>
    <row r="7731" spans="1:4" x14ac:dyDescent="0.25">
      <c r="A7731" t="str">
        <f ca="1"/>
        <v>Kulo Rent</v>
      </c>
      <c r="B7731" s="8">
        <f ca="1"/>
        <v>46082</v>
      </c>
      <c r="C7731" s="107">
        <f ca="1"/>
        <v>8532.3799999999992</v>
      </c>
      <c r="D7731" t="str">
        <f ca="1"/>
        <v xml:space="preserve"> Checking</v>
      </c>
    </row>
    <row r="7732" spans="1:4" x14ac:dyDescent="0.25">
      <c r="A7732" t="str">
        <f ca="1"/>
        <v>Rent</v>
      </c>
      <c r="B7732" s="8">
        <f ca="1"/>
        <v>46082</v>
      </c>
      <c r="C7732" s="107">
        <f ca="1"/>
        <v>7254.41</v>
      </c>
      <c r="D7732" t="str">
        <f ca="1"/>
        <v xml:space="preserve"> Checking</v>
      </c>
    </row>
    <row r="7733" spans="1:4" x14ac:dyDescent="0.25">
      <c r="A7733" t="str">
        <f ca="1"/>
        <v>Visa Platinum</v>
      </c>
      <c r="B7733" s="8">
        <f ca="1"/>
        <v>46084</v>
      </c>
      <c r="C7733" s="107">
        <f ca="1"/>
        <v>7025.41</v>
      </c>
      <c r="D7733" t="str">
        <f ca="1"/>
        <v xml:space="preserve"> Checking</v>
      </c>
    </row>
    <row r="7734" spans="1:4" x14ac:dyDescent="0.25">
      <c r="A7734" t="str">
        <f ca="1"/>
        <v>Kulo Internet</v>
      </c>
      <c r="B7734" s="8">
        <f ca="1"/>
        <v>46086</v>
      </c>
      <c r="C7734" s="107">
        <f ca="1"/>
        <v>6997.41</v>
      </c>
      <c r="D7734" t="str">
        <f ca="1"/>
        <v xml:space="preserve"> Checking</v>
      </c>
    </row>
    <row r="7735" spans="1:4" x14ac:dyDescent="0.25">
      <c r="A7735" t="str">
        <f ca="1"/>
        <v>Cese Phone</v>
      </c>
      <c r="B7735" s="8">
        <f ca="1"/>
        <v>46086</v>
      </c>
      <c r="C7735" s="107">
        <f ca="1"/>
        <v>6855.41</v>
      </c>
      <c r="D7735" t="str">
        <f ca="1"/>
        <v xml:space="preserve"> Checking</v>
      </c>
    </row>
    <row r="7736" spans="1:4" x14ac:dyDescent="0.25">
      <c r="A7736" t="str">
        <f ca="1"/>
        <v>Phone</v>
      </c>
      <c r="B7736" s="8">
        <f ca="1"/>
        <v>46086</v>
      </c>
      <c r="C7736" s="107">
        <f ca="1"/>
        <v>6704.74</v>
      </c>
      <c r="D7736" t="str">
        <f ca="1"/>
        <v xml:space="preserve"> Checking</v>
      </c>
    </row>
    <row r="7737" spans="1:4" x14ac:dyDescent="0.25">
      <c r="A7737" t="str">
        <f ca="1"/>
        <v>Sony</v>
      </c>
      <c r="B7737" s="8">
        <f ca="1"/>
        <v>46089</v>
      </c>
      <c r="C7737" s="107">
        <f ca="1"/>
        <v>6686.75</v>
      </c>
      <c r="D7737" t="str">
        <f ca="1"/>
        <v xml:space="preserve"> Checking</v>
      </c>
    </row>
    <row r="7738" spans="1:4" x14ac:dyDescent="0.25">
      <c r="A7738" t="str">
        <f ca="1"/>
        <v>Phone Insurance</v>
      </c>
      <c r="B7738" s="8">
        <f ca="1"/>
        <v>46089</v>
      </c>
      <c r="C7738" s="107">
        <f ca="1"/>
        <v>6678.75</v>
      </c>
      <c r="D7738" t="str">
        <f ca="1"/>
        <v xml:space="preserve"> Checking</v>
      </c>
    </row>
    <row r="7739" spans="1:4" x14ac:dyDescent="0.25">
      <c r="A7739" t="str">
        <f ca="1"/>
        <v>Amazon</v>
      </c>
      <c r="B7739" s="8">
        <f ca="1"/>
        <v>46090</v>
      </c>
      <c r="C7739" s="107">
        <f ca="1"/>
        <v>6662.5999999999995</v>
      </c>
      <c r="D7739" t="str">
        <f ca="1"/>
        <v xml:space="preserve"> Checking</v>
      </c>
    </row>
    <row r="7740" spans="1:4" x14ac:dyDescent="0.25">
      <c r="A7740" t="str">
        <f ca="1"/>
        <v>Viso Go</v>
      </c>
      <c r="B7740" s="8">
        <f ca="1"/>
        <v>46092</v>
      </c>
      <c r="C7740" s="107">
        <f ca="1"/>
        <v>6387.5999999999995</v>
      </c>
      <c r="D7740" t="str">
        <f ca="1"/>
        <v xml:space="preserve"> Checking</v>
      </c>
    </row>
    <row r="7741" spans="1:4" x14ac:dyDescent="0.25">
      <c r="A7741" t="str">
        <f ca="1"/>
        <v>Paycheck</v>
      </c>
      <c r="B7741" s="8">
        <f ca="1"/>
        <v>46094</v>
      </c>
      <c r="C7741" s="107">
        <f ca="1"/>
        <v>7987.5999999999995</v>
      </c>
      <c r="D7741" t="str">
        <f ca="1"/>
        <v xml:space="preserve"> Checking</v>
      </c>
    </row>
    <row r="7742" spans="1:4" x14ac:dyDescent="0.25">
      <c r="A7742" t="str">
        <f ca="1"/>
        <v>Ameritas</v>
      </c>
      <c r="B7742" s="8">
        <f ca="1"/>
        <v>46094</v>
      </c>
      <c r="C7742" s="107">
        <f ca="1"/>
        <v>7987.5999999999995</v>
      </c>
      <c r="D7742" t="str">
        <f ca="1"/>
        <v xml:space="preserve"> Checking</v>
      </c>
    </row>
    <row r="7743" spans="1:4" x14ac:dyDescent="0.25">
      <c r="A7743" t="str">
        <f ca="1"/>
        <v>Groceries</v>
      </c>
      <c r="B7743" s="8">
        <f ca="1"/>
        <v>46095</v>
      </c>
      <c r="C7743" s="107">
        <f ca="1"/>
        <v>7787.5999999999995</v>
      </c>
      <c r="D7743" t="str">
        <f ca="1"/>
        <v xml:space="preserve"> Checking</v>
      </c>
    </row>
    <row r="7744" spans="1:4" x14ac:dyDescent="0.25">
      <c r="A7744" t="str">
        <f ca="1"/>
        <v>Food &amp; Drinks</v>
      </c>
      <c r="B7744" s="8">
        <f ca="1"/>
        <v>46095</v>
      </c>
      <c r="C7744" s="107">
        <f ca="1"/>
        <v>7587.5999999999995</v>
      </c>
      <c r="D7744" t="str">
        <f ca="1"/>
        <v xml:space="preserve"> Checking</v>
      </c>
    </row>
    <row r="7745" spans="1:4" x14ac:dyDescent="0.25">
      <c r="A7745" t="str">
        <f ca="1"/>
        <v>Motorcycle</v>
      </c>
      <c r="B7745" s="8">
        <f ca="1"/>
        <v>46097</v>
      </c>
      <c r="C7745" s="107">
        <f ca="1"/>
        <v>7437.2199999999993</v>
      </c>
      <c r="D7745" t="str">
        <f ca="1"/>
        <v xml:space="preserve"> Checking</v>
      </c>
    </row>
    <row r="7746" spans="1:4" x14ac:dyDescent="0.25">
      <c r="A7746" t="str">
        <f ca="1"/>
        <v>Netflix</v>
      </c>
      <c r="B7746" s="8">
        <f ca="1"/>
        <v>46101</v>
      </c>
      <c r="C7746" s="107">
        <f ca="1"/>
        <v>7412.23</v>
      </c>
      <c r="D7746" t="str">
        <f ca="1"/>
        <v xml:space="preserve"> Checking</v>
      </c>
    </row>
    <row r="7747" spans="1:4" x14ac:dyDescent="0.25">
      <c r="A7747" t="str">
        <f ca="1"/>
        <v>Renters</v>
      </c>
      <c r="B7747" s="8">
        <f ca="1"/>
        <v>46102</v>
      </c>
      <c r="C7747" s="107">
        <f ca="1"/>
        <v>7401.3099999999995</v>
      </c>
      <c r="D7747" t="str">
        <f ca="1"/>
        <v xml:space="preserve"> Checking</v>
      </c>
    </row>
    <row r="7748" spans="1:4" x14ac:dyDescent="0.25">
      <c r="A7748" t="str">
        <f ca="1"/>
        <v>Cese Transfer</v>
      </c>
      <c r="B7748" s="8">
        <f ca="1"/>
        <v>46106</v>
      </c>
      <c r="C7748" s="107">
        <f ca="1"/>
        <v>7543.3099999999995</v>
      </c>
      <c r="D7748" t="str">
        <f ca="1"/>
        <v xml:space="preserve"> Checking</v>
      </c>
    </row>
    <row r="7749" spans="1:4" x14ac:dyDescent="0.25">
      <c r="A7749" t="str">
        <f ca="1"/>
        <v>Internet</v>
      </c>
      <c r="B7749" s="8">
        <f ca="1"/>
        <v>46107</v>
      </c>
      <c r="C7749" s="107">
        <f ca="1"/>
        <v>7543.3099999999995</v>
      </c>
      <c r="D7749" t="str">
        <f ca="1"/>
        <v xml:space="preserve"> Checking</v>
      </c>
    </row>
    <row r="7750" spans="1:4" x14ac:dyDescent="0.25">
      <c r="A7750" t="str">
        <f ca="1"/>
        <v>Windsurf</v>
      </c>
      <c r="B7750" s="8">
        <f ca="1"/>
        <v>46107</v>
      </c>
      <c r="C7750" s="107">
        <f ca="1"/>
        <v>7528.3099999999995</v>
      </c>
      <c r="D7750" t="str">
        <f ca="1"/>
        <v xml:space="preserve"> Checking</v>
      </c>
    </row>
    <row r="7751" spans="1:4" x14ac:dyDescent="0.25">
      <c r="A7751" t="str">
        <f ca="1"/>
        <v>Paycheck</v>
      </c>
      <c r="B7751" s="8">
        <f ca="1"/>
        <v>46108</v>
      </c>
      <c r="C7751" s="107">
        <f ca="1"/>
        <v>9128.31</v>
      </c>
      <c r="D7751" t="str">
        <f ca="1"/>
        <v xml:space="preserve"> Checking</v>
      </c>
    </row>
    <row r="7752" spans="1:4" x14ac:dyDescent="0.25">
      <c r="A7752" t="str">
        <f ca="1"/>
        <v>Ameritas</v>
      </c>
      <c r="B7752" s="8">
        <f ca="1"/>
        <v>46108</v>
      </c>
      <c r="C7752" s="107">
        <f ca="1"/>
        <v>9128.31</v>
      </c>
      <c r="D7752" t="str">
        <f ca="1"/>
        <v xml:space="preserve"> Checking</v>
      </c>
    </row>
    <row r="7753" spans="1:4" x14ac:dyDescent="0.25">
      <c r="A7753" t="str">
        <f ca="1"/>
        <v>Tidal</v>
      </c>
      <c r="B7753" s="8">
        <f ca="1"/>
        <v>46108</v>
      </c>
      <c r="C7753" s="107">
        <f ca="1"/>
        <v>9117.32</v>
      </c>
      <c r="D7753" t="str">
        <f ca="1"/>
        <v xml:space="preserve"> Checking</v>
      </c>
    </row>
    <row r="7754" spans="1:4" x14ac:dyDescent="0.25">
      <c r="A7754" t="str">
        <f ca="1"/>
        <v>Costco Citi</v>
      </c>
      <c r="B7754" s="8">
        <f ca="1"/>
        <v>46109</v>
      </c>
      <c r="C7754" s="107">
        <f ca="1"/>
        <v>8977.32</v>
      </c>
      <c r="D7754" t="str">
        <f ca="1"/>
        <v xml:space="preserve"> Checking</v>
      </c>
    </row>
    <row r="7755" spans="1:4" x14ac:dyDescent="0.25">
      <c r="A7755" t="str">
        <f ca="1"/>
        <v>Kulo Transfer</v>
      </c>
      <c r="B7755" s="8">
        <f ca="1"/>
        <v>46109</v>
      </c>
      <c r="C7755" s="107">
        <f ca="1"/>
        <v>10027.32</v>
      </c>
      <c r="D7755" t="str">
        <f ca="1"/>
        <v xml:space="preserve"> Checking</v>
      </c>
    </row>
    <row r="7756" spans="1:4" x14ac:dyDescent="0.25">
      <c r="A7756" t="str">
        <f ca="1"/>
        <v>Kulo SDGE</v>
      </c>
      <c r="B7756" s="8">
        <f ca="1"/>
        <v>46109</v>
      </c>
      <c r="C7756" s="107">
        <f ca="1"/>
        <v>9945.32</v>
      </c>
      <c r="D7756" t="str">
        <f ca="1"/>
        <v xml:space="preserve"> Checking</v>
      </c>
    </row>
    <row r="7757" spans="1:4" x14ac:dyDescent="0.25">
      <c r="A7757" t="str">
        <f ca="1"/>
        <v>Groceries</v>
      </c>
      <c r="B7757" s="8">
        <f ca="1"/>
        <v>46109</v>
      </c>
      <c r="C7757" s="107">
        <f ca="1"/>
        <v>9745.32</v>
      </c>
      <c r="D7757" t="str">
        <f ca="1"/>
        <v xml:space="preserve"> Checking</v>
      </c>
    </row>
    <row r="7758" spans="1:4" x14ac:dyDescent="0.25">
      <c r="A7758" t="str">
        <f ca="1"/>
        <v>Food &amp; Drinks</v>
      </c>
      <c r="B7758" s="8">
        <f ca="1"/>
        <v>46109</v>
      </c>
      <c r="C7758" s="107">
        <f ca="1"/>
        <v>9545.32</v>
      </c>
      <c r="D7758" t="str">
        <f ca="1"/>
        <v xml:space="preserve"> Checking</v>
      </c>
    </row>
    <row r="7759" spans="1:4" x14ac:dyDescent="0.25">
      <c r="A7759" t="str">
        <f ca="1"/>
        <v>SDGE</v>
      </c>
      <c r="B7759" s="8">
        <f ca="1"/>
        <v>46109</v>
      </c>
      <c r="C7759" s="107">
        <f ca="1"/>
        <v>9461.32</v>
      </c>
      <c r="D7759" t="str">
        <f ca="1"/>
        <v xml:space="preserve"> Checking</v>
      </c>
    </row>
    <row r="7760" spans="1:4" x14ac:dyDescent="0.25">
      <c r="A7760" t="str">
        <f ca="1"/>
        <v>Prime Ad-Free</v>
      </c>
      <c r="B7760" s="8">
        <f ca="1"/>
        <v>46109</v>
      </c>
      <c r="C7760" s="107">
        <f ca="1"/>
        <v>9458.33</v>
      </c>
      <c r="D7760" t="str">
        <f ca="1"/>
        <v xml:space="preserve"> Checking</v>
      </c>
    </row>
    <row r="7761" spans="1:4" x14ac:dyDescent="0.25">
      <c r="A7761" t="str">
        <f ca="1"/>
        <v>Disability</v>
      </c>
      <c r="B7761" s="8">
        <f ca="1"/>
        <v>46113</v>
      </c>
      <c r="C7761" s="107">
        <f ca="1"/>
        <v>9814.99</v>
      </c>
      <c r="D7761" t="str">
        <f ca="1"/>
        <v xml:space="preserve"> Checking</v>
      </c>
    </row>
    <row r="7762" spans="1:4" x14ac:dyDescent="0.25">
      <c r="A7762" t="str">
        <f ca="1"/>
        <v>Kulo Rent</v>
      </c>
      <c r="B7762" s="8">
        <f ca="1"/>
        <v>46113</v>
      </c>
      <c r="C7762" s="107">
        <f ca="1"/>
        <v>8855.99</v>
      </c>
      <c r="D7762" t="str">
        <f ca="1"/>
        <v xml:space="preserve"> Checking</v>
      </c>
    </row>
    <row r="7763" spans="1:4" x14ac:dyDescent="0.25">
      <c r="A7763" t="str">
        <f ca="1"/>
        <v>Rent</v>
      </c>
      <c r="B7763" s="8">
        <f ca="1"/>
        <v>46113</v>
      </c>
      <c r="C7763" s="107">
        <f ca="1"/>
        <v>7578.0199999999995</v>
      </c>
      <c r="D7763" t="str">
        <f ca="1"/>
        <v xml:space="preserve"> Checking</v>
      </c>
    </row>
    <row r="7764" spans="1:4" x14ac:dyDescent="0.25">
      <c r="A7764" t="str">
        <f ca="1"/>
        <v>Visa Platinum</v>
      </c>
      <c r="B7764" s="8">
        <f ca="1"/>
        <v>46115</v>
      </c>
      <c r="C7764" s="107">
        <f ca="1"/>
        <v>7349.0199999999995</v>
      </c>
      <c r="D7764" t="str">
        <f ca="1"/>
        <v xml:space="preserve"> Checking</v>
      </c>
    </row>
    <row r="7765" spans="1:4" x14ac:dyDescent="0.25">
      <c r="A7765" t="str">
        <f ca="1"/>
        <v>Kulo Internet</v>
      </c>
      <c r="B7765" s="8">
        <f ca="1"/>
        <v>46117</v>
      </c>
      <c r="C7765" s="107">
        <f ca="1"/>
        <v>7321.0199999999995</v>
      </c>
      <c r="D7765" t="str">
        <f ca="1"/>
        <v xml:space="preserve"> Checking</v>
      </c>
    </row>
    <row r="7766" spans="1:4" x14ac:dyDescent="0.25">
      <c r="A7766" t="str">
        <f ca="1"/>
        <v>Cese Phone</v>
      </c>
      <c r="B7766" s="8">
        <f ca="1"/>
        <v>46117</v>
      </c>
      <c r="C7766" s="107">
        <f ca="1"/>
        <v>7179.0199999999995</v>
      </c>
      <c r="D7766" t="str">
        <f ca="1"/>
        <v xml:space="preserve"> Checking</v>
      </c>
    </row>
    <row r="7767" spans="1:4" x14ac:dyDescent="0.25">
      <c r="A7767" t="str">
        <f ca="1"/>
        <v>Phone</v>
      </c>
      <c r="B7767" s="8">
        <f ca="1"/>
        <v>46117</v>
      </c>
      <c r="C7767" s="107">
        <f ca="1"/>
        <v>7028.3499999999995</v>
      </c>
      <c r="D7767" t="str">
        <f ca="1"/>
        <v xml:space="preserve"> Checking</v>
      </c>
    </row>
    <row r="7768" spans="1:4" x14ac:dyDescent="0.25">
      <c r="A7768" t="str">
        <f ca="1"/>
        <v>Sony</v>
      </c>
      <c r="B7768" s="8">
        <f ca="1"/>
        <v>46120</v>
      </c>
      <c r="C7768" s="107">
        <f ca="1"/>
        <v>7010.36</v>
      </c>
      <c r="D7768" t="str">
        <f ca="1"/>
        <v xml:space="preserve"> Checking</v>
      </c>
    </row>
    <row r="7769" spans="1:4" x14ac:dyDescent="0.25">
      <c r="A7769" t="str">
        <f ca="1"/>
        <v>Phone Insurance</v>
      </c>
      <c r="B7769" s="8">
        <f ca="1"/>
        <v>46120</v>
      </c>
      <c r="C7769" s="107">
        <f ca="1"/>
        <v>7002.36</v>
      </c>
      <c r="D7769" t="str">
        <f ca="1"/>
        <v xml:space="preserve"> Checking</v>
      </c>
    </row>
    <row r="7770" spans="1:4" x14ac:dyDescent="0.25">
      <c r="A7770" t="str">
        <f ca="1"/>
        <v>Amazon</v>
      </c>
      <c r="B7770" s="8">
        <f ca="1"/>
        <v>46121</v>
      </c>
      <c r="C7770" s="107">
        <f ca="1"/>
        <v>6986.21</v>
      </c>
      <c r="D7770" t="str">
        <f ca="1"/>
        <v xml:space="preserve"> Checking</v>
      </c>
    </row>
    <row r="7771" spans="1:4" x14ac:dyDescent="0.25">
      <c r="A7771" t="str">
        <f ca="1"/>
        <v>Paycheck</v>
      </c>
      <c r="B7771" s="8">
        <f ca="1"/>
        <v>46122</v>
      </c>
      <c r="C7771" s="107">
        <f ca="1"/>
        <v>8586.2099999999991</v>
      </c>
      <c r="D7771" t="str">
        <f ca="1"/>
        <v xml:space="preserve"> Checking</v>
      </c>
    </row>
    <row r="7772" spans="1:4" x14ac:dyDescent="0.25">
      <c r="A7772" t="str">
        <f ca="1"/>
        <v>Ameritas</v>
      </c>
      <c r="B7772" s="8">
        <f ca="1"/>
        <v>46122</v>
      </c>
      <c r="C7772" s="107">
        <f ca="1"/>
        <v>8586.2099999999991</v>
      </c>
      <c r="D7772" t="str">
        <f ca="1"/>
        <v xml:space="preserve"> Checking</v>
      </c>
    </row>
    <row r="7773" spans="1:4" x14ac:dyDescent="0.25">
      <c r="A7773" t="str">
        <f ca="1"/>
        <v>Viso Go</v>
      </c>
      <c r="B7773" s="8">
        <f ca="1"/>
        <v>46123</v>
      </c>
      <c r="C7773" s="107">
        <f ca="1"/>
        <v>8311.2099999999991</v>
      </c>
      <c r="D7773" t="str">
        <f ca="1"/>
        <v xml:space="preserve"> Checking</v>
      </c>
    </row>
    <row r="7774" spans="1:4" x14ac:dyDescent="0.25">
      <c r="A7774" t="str">
        <f ca="1"/>
        <v>Groceries</v>
      </c>
      <c r="B7774" s="8">
        <f ca="1"/>
        <v>46123</v>
      </c>
      <c r="C7774" s="107">
        <f ca="1"/>
        <v>8111.21</v>
      </c>
      <c r="D7774" t="str">
        <f ca="1"/>
        <v xml:space="preserve"> Checking</v>
      </c>
    </row>
    <row r="7775" spans="1:4" x14ac:dyDescent="0.25">
      <c r="A7775" t="str">
        <f ca="1"/>
        <v>Food &amp; Drinks</v>
      </c>
      <c r="B7775" s="8">
        <f ca="1"/>
        <v>46123</v>
      </c>
      <c r="C7775" s="107">
        <f ca="1"/>
        <v>7911.21</v>
      </c>
      <c r="D7775" t="str">
        <f ca="1"/>
        <v xml:space="preserve"> Checking</v>
      </c>
    </row>
    <row r="7776" spans="1:4" x14ac:dyDescent="0.25">
      <c r="A7776" t="str">
        <f ca="1"/>
        <v>Motorcycle</v>
      </c>
      <c r="B7776" s="8">
        <f ca="1"/>
        <v>46128</v>
      </c>
      <c r="C7776" s="107">
        <f ca="1"/>
        <v>7760.83</v>
      </c>
      <c r="D7776" t="str">
        <f ca="1"/>
        <v xml:space="preserve"> Checking</v>
      </c>
    </row>
    <row r="7777" spans="1:4" x14ac:dyDescent="0.25">
      <c r="A7777" t="str">
        <f ca="1"/>
        <v>Netflix</v>
      </c>
      <c r="B7777" s="8">
        <f ca="1"/>
        <v>46132</v>
      </c>
      <c r="C7777" s="107">
        <f ca="1"/>
        <v>7735.84</v>
      </c>
      <c r="D7777" t="str">
        <f ca="1"/>
        <v xml:space="preserve"> Checking</v>
      </c>
    </row>
    <row r="7778" spans="1:4" x14ac:dyDescent="0.25">
      <c r="A7778" t="str">
        <f ca="1"/>
        <v>Renters</v>
      </c>
      <c r="B7778" s="8">
        <f ca="1"/>
        <v>46133</v>
      </c>
      <c r="C7778" s="107">
        <f ca="1"/>
        <v>7724.92</v>
      </c>
      <c r="D7778" t="str">
        <f ca="1"/>
        <v xml:space="preserve"> Checking</v>
      </c>
    </row>
    <row r="7779" spans="1:4" x14ac:dyDescent="0.25">
      <c r="A7779" t="str">
        <f ca="1"/>
        <v>Paycheck</v>
      </c>
      <c r="B7779" s="8">
        <f ca="1"/>
        <v>46136</v>
      </c>
      <c r="C7779" s="107">
        <f ca="1"/>
        <v>9324.92</v>
      </c>
      <c r="D7779" t="str">
        <f ca="1"/>
        <v xml:space="preserve"> Checking</v>
      </c>
    </row>
    <row r="7780" spans="1:4" x14ac:dyDescent="0.25">
      <c r="A7780" t="str">
        <f ca="1"/>
        <v>Ameritas</v>
      </c>
      <c r="B7780" s="8">
        <f ca="1"/>
        <v>46136</v>
      </c>
      <c r="C7780" s="107">
        <f ca="1"/>
        <v>9324.92</v>
      </c>
      <c r="D7780" t="str">
        <f ca="1"/>
        <v xml:space="preserve"> Checking</v>
      </c>
    </row>
    <row r="7781" spans="1:4" x14ac:dyDescent="0.25">
      <c r="A7781" t="str">
        <f ca="1"/>
        <v>Cese Transfer</v>
      </c>
      <c r="B7781" s="8">
        <f ca="1"/>
        <v>46137</v>
      </c>
      <c r="C7781" s="107">
        <f ca="1"/>
        <v>9466.92</v>
      </c>
      <c r="D7781" t="str">
        <f ca="1"/>
        <v xml:space="preserve"> Checking</v>
      </c>
    </row>
    <row r="7782" spans="1:4" x14ac:dyDescent="0.25">
      <c r="A7782" t="str">
        <f ca="1"/>
        <v>Groceries</v>
      </c>
      <c r="B7782" s="8">
        <f ca="1"/>
        <v>46137</v>
      </c>
      <c r="C7782" s="107">
        <f ca="1"/>
        <v>9266.92</v>
      </c>
      <c r="D7782" t="str">
        <f ca="1"/>
        <v xml:space="preserve"> Checking</v>
      </c>
    </row>
    <row r="7783" spans="1:4" x14ac:dyDescent="0.25">
      <c r="A7783" t="str">
        <f ca="1"/>
        <v>Food &amp; Drinks</v>
      </c>
      <c r="B7783" s="8">
        <f ca="1"/>
        <v>46137</v>
      </c>
      <c r="C7783" s="107">
        <f ca="1"/>
        <v>9066.92</v>
      </c>
      <c r="D7783" t="str">
        <f ca="1"/>
        <v xml:space="preserve"> Checking</v>
      </c>
    </row>
    <row r="7784" spans="1:4" x14ac:dyDescent="0.25">
      <c r="A7784" t="str">
        <f ca="1"/>
        <v>Internet</v>
      </c>
      <c r="B7784" s="8">
        <f ca="1"/>
        <v>46138</v>
      </c>
      <c r="C7784" s="107">
        <f ca="1"/>
        <v>9066.92</v>
      </c>
      <c r="D7784" t="str">
        <f ca="1"/>
        <v xml:space="preserve"> Checking</v>
      </c>
    </row>
    <row r="7785" spans="1:4" x14ac:dyDescent="0.25">
      <c r="A7785" t="str">
        <f ca="1"/>
        <v>Windsurf</v>
      </c>
      <c r="B7785" s="8">
        <f ca="1"/>
        <v>46138</v>
      </c>
      <c r="C7785" s="107">
        <f ca="1"/>
        <v>9051.92</v>
      </c>
      <c r="D7785" t="str">
        <f ca="1"/>
        <v xml:space="preserve"> Checking</v>
      </c>
    </row>
    <row r="7786" spans="1:4" x14ac:dyDescent="0.25">
      <c r="A7786" t="str">
        <f ca="1"/>
        <v>Tidal</v>
      </c>
      <c r="B7786" s="8">
        <f ca="1"/>
        <v>46139</v>
      </c>
      <c r="C7786" s="107">
        <f ca="1"/>
        <v>9040.93</v>
      </c>
      <c r="D7786" t="str">
        <f ca="1"/>
        <v xml:space="preserve"> Checking</v>
      </c>
    </row>
    <row r="7787" spans="1:4" x14ac:dyDescent="0.25">
      <c r="A7787" t="str">
        <f ca="1"/>
        <v>Costco Citi</v>
      </c>
      <c r="B7787" s="8">
        <f ca="1"/>
        <v>46140</v>
      </c>
      <c r="C7787" s="107">
        <f ca="1"/>
        <v>8900.93</v>
      </c>
      <c r="D7787" t="str">
        <f ca="1"/>
        <v xml:space="preserve"> Checking</v>
      </c>
    </row>
    <row r="7788" spans="1:4" x14ac:dyDescent="0.25">
      <c r="A7788" t="str">
        <f ca="1"/>
        <v>Kulo Transfer</v>
      </c>
      <c r="B7788" s="8">
        <f ca="1"/>
        <v>46140</v>
      </c>
      <c r="C7788" s="107">
        <f ca="1"/>
        <v>9950.93</v>
      </c>
      <c r="D7788" t="str">
        <f ca="1"/>
        <v xml:space="preserve"> Checking</v>
      </c>
    </row>
    <row r="7789" spans="1:4" x14ac:dyDescent="0.25">
      <c r="A7789" t="str">
        <f ca="1"/>
        <v>Kulo SDGE</v>
      </c>
      <c r="B7789" s="8">
        <f ca="1"/>
        <v>46140</v>
      </c>
      <c r="C7789" s="107">
        <f ca="1"/>
        <v>9868.93</v>
      </c>
      <c r="D7789" t="str">
        <f ca="1"/>
        <v xml:space="preserve"> Checking</v>
      </c>
    </row>
    <row r="7790" spans="1:4" x14ac:dyDescent="0.25">
      <c r="A7790" t="str">
        <f ca="1"/>
        <v>SDGE</v>
      </c>
      <c r="B7790" s="8">
        <f ca="1"/>
        <v>46140</v>
      </c>
      <c r="C7790" s="107">
        <f ca="1"/>
        <v>9784.93</v>
      </c>
      <c r="D7790" t="str">
        <f ca="1"/>
        <v xml:space="preserve"> Checking</v>
      </c>
    </row>
    <row r="7791" spans="1:4" x14ac:dyDescent="0.25">
      <c r="A7791" t="str">
        <f ca="1"/>
        <v>Prime Ad-Free</v>
      </c>
      <c r="B7791" s="8">
        <f ca="1"/>
        <v>46140</v>
      </c>
      <c r="C7791" s="107">
        <f ca="1"/>
        <v>9781.94</v>
      </c>
      <c r="D7791" t="str">
        <f ca="1"/>
        <v xml:space="preserve"> Checking</v>
      </c>
    </row>
    <row r="7792" spans="1:4" x14ac:dyDescent="0.25">
      <c r="A7792" t="str">
        <f ca="1"/>
        <v>Disability</v>
      </c>
      <c r="B7792" s="8">
        <f ca="1"/>
        <v>46143</v>
      </c>
      <c r="C7792" s="107">
        <f ca="1"/>
        <v>10138.6</v>
      </c>
      <c r="D7792" t="str">
        <f ca="1"/>
        <v xml:space="preserve"> Checking</v>
      </c>
    </row>
    <row r="7793" spans="1:4" x14ac:dyDescent="0.25">
      <c r="A7793" t="str">
        <f ca="1"/>
        <v>Kulo Rent</v>
      </c>
      <c r="B7793" s="8">
        <f ca="1"/>
        <v>46143</v>
      </c>
      <c r="C7793" s="107">
        <f ca="1"/>
        <v>9179.6</v>
      </c>
      <c r="D7793" t="str">
        <f ca="1"/>
        <v xml:space="preserve"> Checking</v>
      </c>
    </row>
    <row r="7794" spans="1:4" x14ac:dyDescent="0.25">
      <c r="A7794" t="str">
        <f ca="1"/>
        <v>Rent</v>
      </c>
      <c r="B7794" s="8">
        <f ca="1"/>
        <v>46143</v>
      </c>
      <c r="C7794" s="107">
        <f ca="1"/>
        <v>7901.63</v>
      </c>
      <c r="D7794" t="str">
        <f ca="1"/>
        <v xml:space="preserve"> Checking</v>
      </c>
    </row>
    <row r="7795" spans="1:4" x14ac:dyDescent="0.25">
      <c r="A7795" t="str">
        <f ca="1"/>
        <v>Visa Platinum</v>
      </c>
      <c r="B7795" s="8">
        <f ca="1"/>
        <v>46145</v>
      </c>
      <c r="C7795" s="107">
        <f ca="1"/>
        <v>7672.63</v>
      </c>
      <c r="D7795" t="str">
        <f ca="1"/>
        <v xml:space="preserve"> Checking</v>
      </c>
    </row>
    <row r="7796" spans="1:4" x14ac:dyDescent="0.25">
      <c r="A7796" t="str">
        <f ca="1"/>
        <v>Kulo Internet</v>
      </c>
      <c r="B7796" s="8">
        <f ca="1"/>
        <v>46147</v>
      </c>
      <c r="C7796" s="107">
        <f ca="1"/>
        <v>7644.63</v>
      </c>
      <c r="D7796" t="str">
        <f ca="1"/>
        <v xml:space="preserve"> Checking</v>
      </c>
    </row>
    <row r="7797" spans="1:4" x14ac:dyDescent="0.25">
      <c r="A7797" t="str">
        <f ca="1"/>
        <v>Cese Phone</v>
      </c>
      <c r="B7797" s="8">
        <f ca="1"/>
        <v>46147</v>
      </c>
      <c r="C7797" s="107">
        <f ca="1"/>
        <v>7502.63</v>
      </c>
      <c r="D7797" t="str">
        <f ca="1"/>
        <v xml:space="preserve"> Checking</v>
      </c>
    </row>
    <row r="7798" spans="1:4" x14ac:dyDescent="0.25">
      <c r="A7798" t="str">
        <f ca="1"/>
        <v>Phone</v>
      </c>
      <c r="B7798" s="8">
        <f ca="1"/>
        <v>46147</v>
      </c>
      <c r="C7798" s="107">
        <f ca="1"/>
        <v>7351.96</v>
      </c>
      <c r="D7798" t="str">
        <f ca="1"/>
        <v xml:space="preserve"> Checking</v>
      </c>
    </row>
    <row r="7799" spans="1:4" x14ac:dyDescent="0.25">
      <c r="A7799" t="str">
        <f ca="1"/>
        <v>Paycheck</v>
      </c>
      <c r="B7799" s="8">
        <f ca="1"/>
        <v>46150</v>
      </c>
      <c r="C7799" s="107">
        <f ca="1"/>
        <v>8951.9600000000009</v>
      </c>
      <c r="D7799" t="str">
        <f ca="1"/>
        <v xml:space="preserve"> Checking</v>
      </c>
    </row>
    <row r="7800" spans="1:4" x14ac:dyDescent="0.25">
      <c r="A7800" t="str">
        <f ca="1"/>
        <v>Ameritas</v>
      </c>
      <c r="B7800" s="8">
        <f ca="1"/>
        <v>46150</v>
      </c>
      <c r="C7800" s="107">
        <f ca="1"/>
        <v>8951.9600000000009</v>
      </c>
      <c r="D7800" t="str">
        <f ca="1"/>
        <v xml:space="preserve"> Checking</v>
      </c>
    </row>
    <row r="7801" spans="1:4" x14ac:dyDescent="0.25">
      <c r="A7801" t="str">
        <f ca="1"/>
        <v>Sony</v>
      </c>
      <c r="B7801" s="8">
        <f ca="1"/>
        <v>46150</v>
      </c>
      <c r="C7801" s="107">
        <f ca="1"/>
        <v>8933.9700000000012</v>
      </c>
      <c r="D7801" t="str">
        <f ca="1"/>
        <v xml:space="preserve"> Checking</v>
      </c>
    </row>
    <row r="7802" spans="1:4" x14ac:dyDescent="0.25">
      <c r="A7802" t="str">
        <f ca="1"/>
        <v>Phone Insurance</v>
      </c>
      <c r="B7802" s="8">
        <f ca="1"/>
        <v>46150</v>
      </c>
      <c r="C7802" s="107">
        <f ca="1"/>
        <v>8925.9700000000012</v>
      </c>
      <c r="D7802" t="str">
        <f ca="1"/>
        <v xml:space="preserve"> Checking</v>
      </c>
    </row>
    <row r="7803" spans="1:4" x14ac:dyDescent="0.25">
      <c r="A7803" t="str">
        <f ca="1"/>
        <v>Groceries</v>
      </c>
      <c r="B7803" s="8">
        <f ca="1"/>
        <v>46151</v>
      </c>
      <c r="C7803" s="107">
        <f ca="1"/>
        <v>8725.9700000000012</v>
      </c>
      <c r="D7803" t="str">
        <f ca="1"/>
        <v xml:space="preserve"> Checking</v>
      </c>
    </row>
    <row r="7804" spans="1:4" x14ac:dyDescent="0.25">
      <c r="A7804" t="str">
        <f ca="1"/>
        <v>Food &amp; Drinks</v>
      </c>
      <c r="B7804" s="8">
        <f ca="1"/>
        <v>46151</v>
      </c>
      <c r="C7804" s="107">
        <f ca="1"/>
        <v>8525.9700000000012</v>
      </c>
      <c r="D7804" t="str">
        <f ca="1"/>
        <v xml:space="preserve"> Checking</v>
      </c>
    </row>
    <row r="7805" spans="1:4" x14ac:dyDescent="0.25">
      <c r="A7805" t="str">
        <f ca="1"/>
        <v>Amazon</v>
      </c>
      <c r="B7805" s="8">
        <f ca="1"/>
        <v>46151</v>
      </c>
      <c r="C7805" s="107">
        <f ca="1"/>
        <v>8509.82</v>
      </c>
      <c r="D7805" t="str">
        <f ca="1"/>
        <v xml:space="preserve"> Checking</v>
      </c>
    </row>
    <row r="7806" spans="1:4" x14ac:dyDescent="0.25">
      <c r="A7806" t="str">
        <f ca="1"/>
        <v>Viso Go</v>
      </c>
      <c r="B7806" s="8">
        <f ca="1"/>
        <v>46153</v>
      </c>
      <c r="C7806" s="107">
        <f ca="1"/>
        <v>8234.82</v>
      </c>
      <c r="D7806" t="str">
        <f ca="1"/>
        <v xml:space="preserve"> Checking</v>
      </c>
    </row>
    <row r="7807" spans="1:4" x14ac:dyDescent="0.25">
      <c r="A7807" t="str">
        <f ca="1"/>
        <v>Motorcycle</v>
      </c>
      <c r="B7807" s="8">
        <f ca="1"/>
        <v>46158</v>
      </c>
      <c r="C7807" s="107">
        <f ca="1"/>
        <v>8084.4400000000005</v>
      </c>
      <c r="D7807" t="str">
        <f ca="1"/>
        <v xml:space="preserve"> Checking</v>
      </c>
    </row>
    <row r="7808" spans="1:4" x14ac:dyDescent="0.25">
      <c r="A7808" t="str">
        <f ca="1"/>
        <v>Netflix</v>
      </c>
      <c r="B7808" s="8">
        <f ca="1"/>
        <v>46162</v>
      </c>
      <c r="C7808" s="107">
        <f ca="1"/>
        <v>8059.4500000000007</v>
      </c>
      <c r="D7808" t="str">
        <f ca="1"/>
        <v xml:space="preserve"> Checking</v>
      </c>
    </row>
    <row r="7809" spans="1:4" x14ac:dyDescent="0.25">
      <c r="A7809" t="str">
        <f ca="1"/>
        <v>Renters</v>
      </c>
      <c r="B7809" s="8">
        <f ca="1"/>
        <v>46163</v>
      </c>
      <c r="C7809" s="107">
        <f ca="1"/>
        <v>8048.5300000000007</v>
      </c>
      <c r="D7809" t="str">
        <f ca="1"/>
        <v xml:space="preserve"> Checking</v>
      </c>
    </row>
    <row r="7810" spans="1:4" x14ac:dyDescent="0.25">
      <c r="A7810" t="str">
        <f ca="1"/>
        <v>Paycheck</v>
      </c>
      <c r="B7810" s="8">
        <f ca="1"/>
        <v>46164</v>
      </c>
      <c r="C7810" s="107">
        <f ca="1"/>
        <v>9648.5300000000007</v>
      </c>
      <c r="D7810" t="str">
        <f ca="1"/>
        <v xml:space="preserve"> Checking</v>
      </c>
    </row>
    <row r="7811" spans="1:4" x14ac:dyDescent="0.25">
      <c r="A7811" t="str">
        <f ca="1"/>
        <v>Ameritas</v>
      </c>
      <c r="B7811" s="8">
        <f ca="1"/>
        <v>46164</v>
      </c>
      <c r="C7811" s="107">
        <f ca="1"/>
        <v>9648.5300000000007</v>
      </c>
      <c r="D7811" t="str">
        <f ca="1"/>
        <v xml:space="preserve"> Checking</v>
      </c>
    </row>
    <row r="7812" spans="1:4" x14ac:dyDescent="0.25">
      <c r="A7812" t="str">
        <f ca="1"/>
        <v>Groceries</v>
      </c>
      <c r="B7812" s="8">
        <f ca="1"/>
        <v>46165</v>
      </c>
      <c r="C7812" s="107">
        <f ca="1"/>
        <v>9448.5300000000007</v>
      </c>
      <c r="D7812" t="str">
        <f ca="1"/>
        <v xml:space="preserve"> Checking</v>
      </c>
    </row>
    <row r="7813" spans="1:4" x14ac:dyDescent="0.25">
      <c r="A7813" t="str">
        <f ca="1"/>
        <v>Food &amp; Drinks</v>
      </c>
      <c r="B7813" s="8">
        <f ca="1"/>
        <v>46165</v>
      </c>
      <c r="C7813" s="107">
        <f ca="1"/>
        <v>9248.5300000000007</v>
      </c>
      <c r="D7813" t="str">
        <f ca="1"/>
        <v xml:space="preserve"> Checking</v>
      </c>
    </row>
    <row r="7814" spans="1:4" x14ac:dyDescent="0.25">
      <c r="A7814" t="str">
        <f ca="1"/>
        <v>Cese Transfer</v>
      </c>
      <c r="B7814" s="8">
        <f ca="1"/>
        <v>46167</v>
      </c>
      <c r="C7814" s="107">
        <f ca="1"/>
        <v>9390.5300000000007</v>
      </c>
      <c r="D7814" t="str">
        <f ca="1"/>
        <v xml:space="preserve"> Checking</v>
      </c>
    </row>
    <row r="7815" spans="1:4" x14ac:dyDescent="0.25">
      <c r="A7815" t="str">
        <f ca="1"/>
        <v>Internet</v>
      </c>
      <c r="B7815" s="8">
        <f ca="1"/>
        <v>46168</v>
      </c>
      <c r="C7815" s="107">
        <f ca="1"/>
        <v>9390.5300000000007</v>
      </c>
      <c r="D7815" t="str">
        <f ca="1"/>
        <v xml:space="preserve"> Checking</v>
      </c>
    </row>
    <row r="7816" spans="1:4" x14ac:dyDescent="0.25">
      <c r="A7816" t="str">
        <f ca="1"/>
        <v>Windsurf</v>
      </c>
      <c r="B7816" s="8">
        <f ca="1"/>
        <v>46168</v>
      </c>
      <c r="C7816" s="107">
        <f ca="1"/>
        <v>9375.5300000000007</v>
      </c>
      <c r="D7816" t="str">
        <f ca="1"/>
        <v xml:space="preserve"> Checking</v>
      </c>
    </row>
    <row r="7817" spans="1:4" x14ac:dyDescent="0.25">
      <c r="A7817" t="str">
        <f ca="1"/>
        <v>Tidal</v>
      </c>
      <c r="B7817" s="8">
        <f ca="1"/>
        <v>46169</v>
      </c>
      <c r="C7817" s="107">
        <f ca="1"/>
        <v>9364.5400000000009</v>
      </c>
      <c r="D7817" t="str">
        <f ca="1"/>
        <v xml:space="preserve"> Checking</v>
      </c>
    </row>
    <row r="7818" spans="1:4" x14ac:dyDescent="0.25">
      <c r="A7818" t="str">
        <f ca="1"/>
        <v>Costco Citi</v>
      </c>
      <c r="B7818" s="8">
        <f ca="1"/>
        <v>46170</v>
      </c>
      <c r="C7818" s="107">
        <f ca="1"/>
        <v>9224.5400000000009</v>
      </c>
      <c r="D7818" t="str">
        <f ca="1"/>
        <v xml:space="preserve"> Checking</v>
      </c>
    </row>
    <row r="7819" spans="1:4" x14ac:dyDescent="0.25">
      <c r="A7819" t="str">
        <f ca="1"/>
        <v>Kulo Transfer</v>
      </c>
      <c r="B7819" s="8">
        <f ca="1"/>
        <v>46170</v>
      </c>
      <c r="C7819" s="107">
        <f ca="1"/>
        <v>10274.540000000001</v>
      </c>
      <c r="D7819" t="str">
        <f ca="1"/>
        <v xml:space="preserve"> Checking</v>
      </c>
    </row>
    <row r="7820" spans="1:4" x14ac:dyDescent="0.25">
      <c r="A7820" t="str">
        <f ca="1"/>
        <v>Kulo SDGE</v>
      </c>
      <c r="B7820" s="8">
        <f ca="1"/>
        <v>46170</v>
      </c>
      <c r="C7820" s="107">
        <f ca="1"/>
        <v>10192.540000000001</v>
      </c>
      <c r="D7820" t="str">
        <f ca="1"/>
        <v xml:space="preserve"> Checking</v>
      </c>
    </row>
    <row r="7821" spans="1:4" x14ac:dyDescent="0.25">
      <c r="A7821" t="str">
        <f ca="1"/>
        <v>SDGE</v>
      </c>
      <c r="B7821" s="8">
        <f ca="1"/>
        <v>46170</v>
      </c>
      <c r="C7821" s="107">
        <f ca="1"/>
        <v>10108.540000000001</v>
      </c>
      <c r="D7821" t="str">
        <f ca="1"/>
        <v xml:space="preserve"> Checking</v>
      </c>
    </row>
    <row r="7822" spans="1:4" x14ac:dyDescent="0.25">
      <c r="A7822" t="str">
        <f ca="1"/>
        <v>Prime Ad-Free</v>
      </c>
      <c r="B7822" s="8">
        <f ca="1"/>
        <v>46170</v>
      </c>
      <c r="C7822" s="107">
        <f ca="1"/>
        <v>10105.550000000001</v>
      </c>
      <c r="D7822" t="str">
        <f ca="1"/>
        <v xml:space="preserve"> Checking</v>
      </c>
    </row>
    <row r="7823" spans="1:4" x14ac:dyDescent="0.25">
      <c r="A7823" t="str">
        <f ca="1"/>
        <v>Disability</v>
      </c>
      <c r="B7823" s="8">
        <f ca="1"/>
        <v>46174</v>
      </c>
      <c r="C7823" s="107">
        <f ca="1"/>
        <v>10462.210000000001</v>
      </c>
      <c r="D7823" t="str">
        <f ca="1"/>
        <v xml:space="preserve"> Checking</v>
      </c>
    </row>
    <row r="7824" spans="1:4" x14ac:dyDescent="0.25">
      <c r="A7824" t="str">
        <f ca="1"/>
        <v>Kulo Rent</v>
      </c>
      <c r="B7824" s="8">
        <f ca="1"/>
        <v>46174</v>
      </c>
      <c r="C7824" s="107">
        <f ca="1"/>
        <v>9503.2100000000009</v>
      </c>
      <c r="D7824" t="str">
        <f ca="1"/>
        <v xml:space="preserve"> Checking</v>
      </c>
    </row>
    <row r="7825" spans="1:4" x14ac:dyDescent="0.25">
      <c r="A7825" t="str">
        <f ca="1"/>
        <v>Rent</v>
      </c>
      <c r="B7825" s="8">
        <f ca="1"/>
        <v>46174</v>
      </c>
      <c r="C7825" s="107">
        <f ca="1"/>
        <v>8225.2400000000016</v>
      </c>
      <c r="D7825" t="str">
        <f ca="1"/>
        <v xml:space="preserve"> Checking</v>
      </c>
    </row>
    <row r="7826" spans="1:4" x14ac:dyDescent="0.25">
      <c r="A7826" t="str">
        <f ca="1"/>
        <v>Visa Platinum</v>
      </c>
      <c r="B7826" s="8">
        <f ca="1"/>
        <v>46176</v>
      </c>
      <c r="C7826" s="107">
        <f ca="1"/>
        <v>7996.2400000000007</v>
      </c>
      <c r="D7826" t="str">
        <f ca="1"/>
        <v xml:space="preserve"> Checking</v>
      </c>
    </row>
    <row r="7827" spans="1:4" x14ac:dyDescent="0.25">
      <c r="A7827" t="str">
        <f ca="1"/>
        <v>Paycheck</v>
      </c>
      <c r="B7827" s="8">
        <f ca="1"/>
        <v>46178</v>
      </c>
      <c r="C7827" s="107">
        <f ca="1"/>
        <v>9596.2400000000016</v>
      </c>
      <c r="D7827" t="str">
        <f ca="1"/>
        <v xml:space="preserve"> Checking</v>
      </c>
    </row>
    <row r="7828" spans="1:4" x14ac:dyDescent="0.25">
      <c r="A7828" t="str">
        <f ca="1"/>
        <v>Ameritas</v>
      </c>
      <c r="B7828" s="8">
        <f ca="1"/>
        <v>46178</v>
      </c>
      <c r="C7828" s="107">
        <f ca="1"/>
        <v>9596.2400000000016</v>
      </c>
      <c r="D7828" t="str">
        <f ca="1"/>
        <v xml:space="preserve"> Checking</v>
      </c>
    </row>
    <row r="7829" spans="1:4" x14ac:dyDescent="0.25">
      <c r="A7829" t="str">
        <f ca="1"/>
        <v>Kulo Internet</v>
      </c>
      <c r="B7829" s="8">
        <f ca="1"/>
        <v>46178</v>
      </c>
      <c r="C7829" s="107">
        <f ca="1"/>
        <v>9568.2400000000016</v>
      </c>
      <c r="D7829" t="str">
        <f ca="1"/>
        <v xml:space="preserve"> Checking</v>
      </c>
    </row>
    <row r="7830" spans="1:4" x14ac:dyDescent="0.25">
      <c r="A7830" t="str">
        <f ca="1"/>
        <v>Cese Phone</v>
      </c>
      <c r="B7830" s="8">
        <f ca="1"/>
        <v>46178</v>
      </c>
      <c r="C7830" s="107">
        <f ca="1"/>
        <v>9426.2400000000016</v>
      </c>
      <c r="D7830" t="str">
        <f ca="1"/>
        <v xml:space="preserve"> Checking</v>
      </c>
    </row>
    <row r="7831" spans="1:4" x14ac:dyDescent="0.25">
      <c r="A7831" t="str">
        <f ca="1"/>
        <v>Phone</v>
      </c>
      <c r="B7831" s="8">
        <f ca="1"/>
        <v>46178</v>
      </c>
      <c r="C7831" s="107">
        <f ca="1"/>
        <v>9275.5700000000015</v>
      </c>
      <c r="D7831" t="str">
        <f ca="1"/>
        <v xml:space="preserve"> Checking</v>
      </c>
    </row>
    <row r="7832" spans="1:4" x14ac:dyDescent="0.25">
      <c r="A7832" t="str">
        <f ca="1"/>
        <v>Groceries</v>
      </c>
      <c r="B7832" s="8">
        <f ca="1"/>
        <v>46179</v>
      </c>
      <c r="C7832" s="107">
        <f ca="1"/>
        <v>9075.5700000000015</v>
      </c>
      <c r="D7832" t="str">
        <f ca="1"/>
        <v xml:space="preserve"> Checking</v>
      </c>
    </row>
    <row r="7833" spans="1:4" x14ac:dyDescent="0.25">
      <c r="A7833" t="str">
        <f ca="1"/>
        <v>Food &amp; Drinks</v>
      </c>
      <c r="B7833" s="8">
        <f ca="1"/>
        <v>46179</v>
      </c>
      <c r="C7833" s="107">
        <f ca="1"/>
        <v>8875.5700000000015</v>
      </c>
      <c r="D7833" t="str">
        <f ca="1"/>
        <v xml:space="preserve"> Checking</v>
      </c>
    </row>
    <row r="7834" spans="1:4" x14ac:dyDescent="0.25">
      <c r="A7834" t="str">
        <f ca="1"/>
        <v>Sony</v>
      </c>
      <c r="B7834" s="8">
        <f ca="1"/>
        <v>46181</v>
      </c>
      <c r="C7834" s="107">
        <f ca="1"/>
        <v>8857.5800000000017</v>
      </c>
      <c r="D7834" t="str">
        <f ca="1"/>
        <v xml:space="preserve"> Checking</v>
      </c>
    </row>
    <row r="7835" spans="1:4" x14ac:dyDescent="0.25">
      <c r="A7835" t="str">
        <f ca="1"/>
        <v>Phone Insurance</v>
      </c>
      <c r="B7835" s="8">
        <f ca="1"/>
        <v>46181</v>
      </c>
      <c r="C7835" s="107">
        <f ca="1"/>
        <v>8849.5800000000017</v>
      </c>
      <c r="D7835" t="str">
        <f ca="1"/>
        <v xml:space="preserve"> Checking</v>
      </c>
    </row>
    <row r="7836" spans="1:4" x14ac:dyDescent="0.25">
      <c r="A7836" t="str">
        <f ca="1"/>
        <v>Amazon</v>
      </c>
      <c r="B7836" s="8">
        <f ca="1"/>
        <v>46182</v>
      </c>
      <c r="C7836" s="107">
        <f ca="1"/>
        <v>8833.43</v>
      </c>
      <c r="D7836" t="str">
        <f ca="1"/>
        <v xml:space="preserve"> Checking</v>
      </c>
    </row>
    <row r="7837" spans="1:4" x14ac:dyDescent="0.25">
      <c r="A7837" t="str">
        <f ca="1"/>
        <v>Viso Go</v>
      </c>
      <c r="B7837" s="8">
        <f ca="1"/>
        <v>46184</v>
      </c>
      <c r="C7837" s="107">
        <f ca="1"/>
        <v>8558.43</v>
      </c>
      <c r="D7837" t="str">
        <f ca="1"/>
        <v xml:space="preserve"> Checking</v>
      </c>
    </row>
    <row r="7838" spans="1:4" x14ac:dyDescent="0.25">
      <c r="A7838" t="str">
        <f ca="1"/>
        <v>Motorcycle</v>
      </c>
      <c r="B7838" s="8">
        <f ca="1"/>
        <v>46189</v>
      </c>
      <c r="C7838" s="107">
        <f ca="1"/>
        <v>8408.0500000000011</v>
      </c>
      <c r="D7838" t="str">
        <f ca="1"/>
        <v xml:space="preserve"> Checking</v>
      </c>
    </row>
    <row r="7839" spans="1:4" x14ac:dyDescent="0.25">
      <c r="A7839" t="str">
        <f ca="1"/>
        <v>Paycheck</v>
      </c>
      <c r="B7839" s="8">
        <f ca="1"/>
        <v>46192</v>
      </c>
      <c r="C7839" s="107">
        <f ca="1"/>
        <v>10008.050000000001</v>
      </c>
      <c r="D7839" t="str">
        <f ca="1"/>
        <v xml:space="preserve"> Checking</v>
      </c>
    </row>
    <row r="7840" spans="1:4" x14ac:dyDescent="0.25">
      <c r="A7840" t="str">
        <f ca="1"/>
        <v>Ameritas</v>
      </c>
      <c r="B7840" s="8">
        <f ca="1"/>
        <v>46192</v>
      </c>
      <c r="C7840" s="107">
        <f ca="1"/>
        <v>10008.050000000001</v>
      </c>
      <c r="D7840" t="str">
        <f ca="1"/>
        <v xml:space="preserve"> Checking</v>
      </c>
    </row>
    <row r="7841" spans="1:4" x14ac:dyDescent="0.25">
      <c r="A7841" t="str">
        <f ca="1"/>
        <v>Groceries</v>
      </c>
      <c r="B7841" s="8">
        <f ca="1"/>
        <v>46193</v>
      </c>
      <c r="C7841" s="107">
        <f ca="1"/>
        <v>9808.0500000000011</v>
      </c>
      <c r="D7841" t="str">
        <f ca="1"/>
        <v xml:space="preserve"> Checking</v>
      </c>
    </row>
    <row r="7842" spans="1:4" x14ac:dyDescent="0.25">
      <c r="A7842" t="str">
        <f ca="1"/>
        <v>Food &amp; Drinks</v>
      </c>
      <c r="B7842" s="8">
        <f ca="1"/>
        <v>46193</v>
      </c>
      <c r="C7842" s="107">
        <f ca="1"/>
        <v>9608.0500000000011</v>
      </c>
      <c r="D7842" t="str">
        <f ca="1"/>
        <v xml:space="preserve"> Checking</v>
      </c>
    </row>
    <row r="7843" spans="1:4" x14ac:dyDescent="0.25">
      <c r="A7843" t="str">
        <f ca="1"/>
        <v>Netflix</v>
      </c>
      <c r="B7843" s="8">
        <f ca="1"/>
        <v>46193</v>
      </c>
      <c r="C7843" s="107">
        <f ca="1"/>
        <v>9583.0600000000013</v>
      </c>
      <c r="D7843" t="str">
        <f ca="1"/>
        <v xml:space="preserve"> Checking</v>
      </c>
    </row>
    <row r="7844" spans="1:4" x14ac:dyDescent="0.25">
      <c r="A7844" t="str">
        <f ca="1"/>
        <v>Renters</v>
      </c>
      <c r="B7844" s="8">
        <f ca="1"/>
        <v>46194</v>
      </c>
      <c r="C7844" s="107">
        <f ca="1"/>
        <v>9572.1400000000012</v>
      </c>
      <c r="D7844" t="str">
        <f ca="1"/>
        <v xml:space="preserve"> Checking</v>
      </c>
    </row>
    <row r="7845" spans="1:4" x14ac:dyDescent="0.25">
      <c r="A7845" t="str">
        <f ca="1"/>
        <v>Sniffies</v>
      </c>
      <c r="B7845" s="8">
        <f ca="1"/>
        <v>46194</v>
      </c>
      <c r="C7845" s="107">
        <f ca="1"/>
        <v>9512.2000000000007</v>
      </c>
      <c r="D7845" t="str">
        <f ca="1"/>
        <v xml:space="preserve"> Checking</v>
      </c>
    </row>
    <row r="7846" spans="1:4" x14ac:dyDescent="0.25">
      <c r="A7846" t="str">
        <f ca="1"/>
        <v>Cese Transfer</v>
      </c>
      <c r="B7846" s="8">
        <f ca="1"/>
        <v>46198</v>
      </c>
      <c r="C7846" s="107">
        <f ca="1"/>
        <v>9654.2000000000007</v>
      </c>
      <c r="D7846" t="str">
        <f ca="1"/>
        <v xml:space="preserve"> Checking</v>
      </c>
    </row>
    <row r="7847" spans="1:4" x14ac:dyDescent="0.25">
      <c r="A7847" t="str">
        <f ca="1"/>
        <v>Internet</v>
      </c>
      <c r="B7847" s="8">
        <f ca="1"/>
        <v>46199</v>
      </c>
      <c r="C7847" s="107">
        <f ca="1"/>
        <v>9654.2000000000007</v>
      </c>
      <c r="D7847" t="str">
        <f ca="1"/>
        <v xml:space="preserve"> Checking</v>
      </c>
    </row>
    <row r="7848" spans="1:4" x14ac:dyDescent="0.25">
      <c r="A7848" t="str">
        <f ca="1"/>
        <v>Windsurf</v>
      </c>
      <c r="B7848" s="8">
        <f ca="1"/>
        <v>46199</v>
      </c>
      <c r="C7848" s="107">
        <f ca="1"/>
        <v>9639.2000000000007</v>
      </c>
      <c r="D7848" t="str">
        <f ca="1"/>
        <v xml:space="preserve"> Checking</v>
      </c>
    </row>
    <row r="7849" spans="1:4" x14ac:dyDescent="0.25">
      <c r="A7849" t="str">
        <f ca="1"/>
        <v>Tidal</v>
      </c>
      <c r="B7849" s="8">
        <f ca="1"/>
        <v>46200</v>
      </c>
      <c r="C7849" s="107">
        <f ca="1"/>
        <v>9628.2100000000009</v>
      </c>
      <c r="D7849" t="str">
        <f ca="1"/>
        <v xml:space="preserve"> Checking</v>
      </c>
    </row>
    <row r="7850" spans="1:4" x14ac:dyDescent="0.25">
      <c r="A7850" t="str">
        <f ca="1"/>
        <v>Costco Citi</v>
      </c>
      <c r="B7850" s="8">
        <f ca="1"/>
        <v>46201</v>
      </c>
      <c r="C7850" s="107">
        <f ca="1"/>
        <v>9488.2100000000009</v>
      </c>
      <c r="D7850" t="str">
        <f ca="1"/>
        <v xml:space="preserve"> Checking</v>
      </c>
    </row>
    <row r="7851" spans="1:4" x14ac:dyDescent="0.25">
      <c r="A7851" t="str">
        <f ca="1"/>
        <v>Kulo Transfer</v>
      </c>
      <c r="B7851" s="8">
        <f ca="1"/>
        <v>46201</v>
      </c>
      <c r="C7851" s="107">
        <f ca="1"/>
        <v>10538.210000000001</v>
      </c>
      <c r="D7851" t="str">
        <f ca="1"/>
        <v xml:space="preserve"> Checking</v>
      </c>
    </row>
    <row r="7852" spans="1:4" x14ac:dyDescent="0.25">
      <c r="A7852" t="str">
        <f ca="1"/>
        <v>Kulo SDGE</v>
      </c>
      <c r="B7852" s="8">
        <f ca="1"/>
        <v>46201</v>
      </c>
      <c r="C7852" s="107">
        <f ca="1"/>
        <v>10456.210000000001</v>
      </c>
      <c r="D7852" t="str">
        <f ca="1"/>
        <v xml:space="preserve"> Checking</v>
      </c>
    </row>
    <row r="7853" spans="1:4" x14ac:dyDescent="0.25">
      <c r="A7853" t="str">
        <f ca="1"/>
        <v>SDGE</v>
      </c>
      <c r="B7853" s="8">
        <f ca="1"/>
        <v>46201</v>
      </c>
      <c r="C7853" s="107">
        <f ca="1"/>
        <v>10372.210000000001</v>
      </c>
      <c r="D7853" t="str">
        <f ca="1"/>
        <v xml:space="preserve"> Checking</v>
      </c>
    </row>
    <row r="7854" spans="1:4" x14ac:dyDescent="0.25">
      <c r="A7854" t="str">
        <f ca="1"/>
        <v>Prime Ad-Free</v>
      </c>
      <c r="B7854" s="8">
        <f ca="1"/>
        <v>46201</v>
      </c>
      <c r="C7854" s="107">
        <f ca="1"/>
        <v>10369.220000000001</v>
      </c>
      <c r="D7854" t="str">
        <f ca="1"/>
        <v xml:space="preserve"> Checking</v>
      </c>
    </row>
    <row r="7855" spans="1:4" x14ac:dyDescent="0.25">
      <c r="A7855" t="str">
        <f ca="1"/>
        <v>Disability</v>
      </c>
      <c r="B7855" s="8">
        <f ca="1"/>
        <v>46204</v>
      </c>
      <c r="C7855" s="107">
        <f ca="1"/>
        <v>10725.880000000001</v>
      </c>
      <c r="D7855" t="str">
        <f ca="1"/>
        <v xml:space="preserve"> Checking</v>
      </c>
    </row>
    <row r="7856" spans="1:4" x14ac:dyDescent="0.25">
      <c r="A7856" t="str">
        <f ca="1"/>
        <v>Kulo Rent</v>
      </c>
      <c r="B7856" s="8">
        <f ca="1"/>
        <v>46204</v>
      </c>
      <c r="C7856" s="107">
        <f ca="1"/>
        <v>9766.880000000001</v>
      </c>
      <c r="D7856" t="str">
        <f ca="1"/>
        <v xml:space="preserve"> Checking</v>
      </c>
    </row>
    <row r="7857" spans="1:4" x14ac:dyDescent="0.25">
      <c r="A7857" t="str">
        <f ca="1"/>
        <v>Rent</v>
      </c>
      <c r="B7857" s="8">
        <f ca="1"/>
        <v>46204</v>
      </c>
      <c r="C7857" s="107">
        <f ca="1"/>
        <v>8488.9100000000017</v>
      </c>
      <c r="D7857" t="str">
        <f ca="1"/>
        <v xml:space="preserve"> Checking</v>
      </c>
    </row>
    <row r="7858" spans="1:4" x14ac:dyDescent="0.25">
      <c r="A7858" t="str">
        <f ca="1"/>
        <v>Paycheck</v>
      </c>
      <c r="B7858" s="8">
        <f ca="1"/>
        <v>46206</v>
      </c>
      <c r="C7858" s="107">
        <f ca="1"/>
        <v>10088.910000000002</v>
      </c>
      <c r="D7858" t="str">
        <f ca="1"/>
        <v xml:space="preserve"> Checking</v>
      </c>
    </row>
    <row r="7859" spans="1:4" x14ac:dyDescent="0.25">
      <c r="A7859" t="str">
        <f ca="1"/>
        <v>Ameritas</v>
      </c>
      <c r="B7859" s="8">
        <f ca="1"/>
        <v>46206</v>
      </c>
      <c r="C7859" s="107">
        <f ca="1"/>
        <v>10088.910000000002</v>
      </c>
      <c r="D7859" t="str">
        <f ca="1"/>
        <v xml:space="preserve"> Checking</v>
      </c>
    </row>
    <row r="7860" spans="1:4" x14ac:dyDescent="0.25">
      <c r="A7860" t="str">
        <f ca="1"/>
        <v>Visa Platinum</v>
      </c>
      <c r="B7860" s="8">
        <f ca="1"/>
        <v>46206</v>
      </c>
      <c r="C7860" s="107">
        <f ca="1"/>
        <v>9859.9100000000017</v>
      </c>
      <c r="D7860" t="str">
        <f ca="1"/>
        <v xml:space="preserve"> Checking</v>
      </c>
    </row>
    <row r="7861" spans="1:4" x14ac:dyDescent="0.25">
      <c r="A7861" t="str">
        <f ca="1"/>
        <v>Groceries</v>
      </c>
      <c r="B7861" s="8">
        <f ca="1"/>
        <v>46207</v>
      </c>
      <c r="C7861" s="107">
        <f ca="1"/>
        <v>9659.9100000000017</v>
      </c>
      <c r="D7861" t="str">
        <f ca="1"/>
        <v xml:space="preserve"> Checking</v>
      </c>
    </row>
    <row r="7862" spans="1:4" x14ac:dyDescent="0.25">
      <c r="A7862" t="str">
        <f ca="1"/>
        <v>Food &amp; Drinks</v>
      </c>
      <c r="B7862" s="8">
        <f ca="1"/>
        <v>46207</v>
      </c>
      <c r="C7862" s="107">
        <f ca="1"/>
        <v>9459.9100000000017</v>
      </c>
      <c r="D7862" t="str">
        <f ca="1"/>
        <v xml:space="preserve"> Checking</v>
      </c>
    </row>
    <row r="7863" spans="1:4" x14ac:dyDescent="0.25">
      <c r="A7863" t="str">
        <f ca="1"/>
        <v>Kulo Internet</v>
      </c>
      <c r="B7863" s="8">
        <f ca="1"/>
        <v>46208</v>
      </c>
      <c r="C7863" s="107">
        <f ca="1"/>
        <v>9431.9100000000017</v>
      </c>
      <c r="D7863" t="str">
        <f ca="1"/>
        <v xml:space="preserve"> Checking</v>
      </c>
    </row>
    <row r="7864" spans="1:4" x14ac:dyDescent="0.25">
      <c r="A7864" t="str">
        <f ca="1"/>
        <v>Cese Phone</v>
      </c>
      <c r="B7864" s="8">
        <f ca="1"/>
        <v>46208</v>
      </c>
      <c r="C7864" s="107">
        <f ca="1"/>
        <v>9289.9100000000017</v>
      </c>
      <c r="D7864" t="str">
        <f ca="1"/>
        <v xml:space="preserve"> Checking</v>
      </c>
    </row>
    <row r="7865" spans="1:4" x14ac:dyDescent="0.25">
      <c r="A7865" t="str">
        <f ca="1"/>
        <v>Phone</v>
      </c>
      <c r="B7865" s="8">
        <f ca="1"/>
        <v>46208</v>
      </c>
      <c r="C7865" s="107">
        <f ca="1"/>
        <v>9139.2400000000016</v>
      </c>
      <c r="D7865" t="str">
        <f ca="1"/>
        <v xml:space="preserve"> Checking</v>
      </c>
    </row>
    <row r="7866" spans="1:4" x14ac:dyDescent="0.25">
      <c r="A7866" t="str">
        <f ca="1"/>
        <v>Sony</v>
      </c>
      <c r="B7866" s="8">
        <f ca="1"/>
        <v>46211</v>
      </c>
      <c r="C7866" s="107">
        <f ca="1"/>
        <v>9121.25</v>
      </c>
      <c r="D7866" t="str">
        <f ca="1"/>
        <v xml:space="preserve"> Checking</v>
      </c>
    </row>
    <row r="7867" spans="1:4" x14ac:dyDescent="0.25">
      <c r="A7867" t="str">
        <f ca="1"/>
        <v>Phone Insurance</v>
      </c>
      <c r="B7867" s="8">
        <f ca="1"/>
        <v>46211</v>
      </c>
      <c r="C7867" s="107">
        <f ca="1"/>
        <v>9113.25</v>
      </c>
      <c r="D7867" t="str">
        <f ca="1"/>
        <v xml:space="preserve"> Checking</v>
      </c>
    </row>
    <row r="7868" spans="1:4" x14ac:dyDescent="0.25">
      <c r="A7868" t="str">
        <f ca="1"/>
        <v>Amazon</v>
      </c>
      <c r="B7868" s="8">
        <f ca="1"/>
        <v>46212</v>
      </c>
      <c r="C7868" s="107">
        <f ca="1"/>
        <v>9097.1</v>
      </c>
      <c r="D7868" t="str">
        <f ca="1"/>
        <v xml:space="preserve"> Checking</v>
      </c>
    </row>
    <row r="7869" spans="1:4" x14ac:dyDescent="0.25">
      <c r="A7869" t="str">
        <f ca="1"/>
        <v>Viso Go</v>
      </c>
      <c r="B7869" s="8">
        <f ca="1"/>
        <v>46214</v>
      </c>
      <c r="C7869" s="107">
        <f ca="1"/>
        <v>8822.1</v>
      </c>
      <c r="D7869" t="str">
        <f ca="1"/>
        <v xml:space="preserve"> Checking</v>
      </c>
    </row>
    <row r="7870" spans="1:4" x14ac:dyDescent="0.25">
      <c r="A7870" t="str">
        <f ca="1"/>
        <v>Motorcycle</v>
      </c>
      <c r="B7870" s="8">
        <f ca="1"/>
        <v>46219</v>
      </c>
      <c r="C7870" s="107">
        <f ca="1"/>
        <v>8671.7200000000012</v>
      </c>
      <c r="D7870" t="str">
        <f ca="1"/>
        <v xml:space="preserve"> Checking</v>
      </c>
    </row>
    <row r="7871" spans="1:4" x14ac:dyDescent="0.25">
      <c r="A7871" t="str">
        <f ca="1"/>
        <v>Paycheck</v>
      </c>
      <c r="B7871" s="8">
        <f ca="1"/>
        <v>46220</v>
      </c>
      <c r="C7871" s="107">
        <f ca="1"/>
        <v>10271.720000000001</v>
      </c>
      <c r="D7871" t="str">
        <f ca="1"/>
        <v xml:space="preserve"> Checking</v>
      </c>
    </row>
    <row r="7872" spans="1:4" x14ac:dyDescent="0.25">
      <c r="A7872" t="str">
        <f ca="1"/>
        <v>Ameritas</v>
      </c>
      <c r="B7872" s="8">
        <f ca="1"/>
        <v>46220</v>
      </c>
      <c r="C7872" s="107">
        <f ca="1"/>
        <v>10271.720000000001</v>
      </c>
      <c r="D7872" t="str">
        <f ca="1"/>
        <v xml:space="preserve"> Checking</v>
      </c>
    </row>
    <row r="7873" spans="1:4" x14ac:dyDescent="0.25">
      <c r="A7873" t="str">
        <f ca="1"/>
        <v>Groceries</v>
      </c>
      <c r="B7873" s="8">
        <f ca="1"/>
        <v>46221</v>
      </c>
      <c r="C7873" s="107">
        <f ca="1"/>
        <v>10071.720000000001</v>
      </c>
      <c r="D7873" t="str">
        <f ca="1"/>
        <v xml:space="preserve"> Checking</v>
      </c>
    </row>
    <row r="7874" spans="1:4" x14ac:dyDescent="0.25">
      <c r="A7874" t="str">
        <f ca="1"/>
        <v>Food &amp; Drinks</v>
      </c>
      <c r="B7874" s="8">
        <f ca="1"/>
        <v>46221</v>
      </c>
      <c r="C7874" s="107">
        <f ca="1"/>
        <v>9871.7200000000012</v>
      </c>
      <c r="D7874" t="str">
        <f ca="1"/>
        <v xml:space="preserve"> Checking</v>
      </c>
    </row>
    <row r="7875" spans="1:4" x14ac:dyDescent="0.25">
      <c r="A7875" t="str">
        <f ca="1"/>
        <v>Netflix</v>
      </c>
      <c r="B7875" s="8">
        <f ca="1"/>
        <v>46223</v>
      </c>
      <c r="C7875" s="107">
        <f ca="1"/>
        <v>9846.7300000000014</v>
      </c>
      <c r="D7875" t="str">
        <f ca="1"/>
        <v xml:space="preserve"> Checking</v>
      </c>
    </row>
    <row r="7876" spans="1:4" x14ac:dyDescent="0.25">
      <c r="A7876" t="str">
        <f ca="1"/>
        <v>Renters</v>
      </c>
      <c r="B7876" s="8">
        <f ca="1"/>
        <v>46224</v>
      </c>
      <c r="C7876" s="107">
        <f ca="1"/>
        <v>9835.8100000000013</v>
      </c>
      <c r="D7876" t="str">
        <f ca="1"/>
        <v xml:space="preserve"> Checking</v>
      </c>
    </row>
    <row r="7877" spans="1:4" x14ac:dyDescent="0.25">
      <c r="A7877" t="str">
        <f ca="1"/>
        <v>Cese Transfer</v>
      </c>
      <c r="B7877" s="8">
        <f ca="1"/>
        <v>46228</v>
      </c>
      <c r="C7877" s="107">
        <f ca="1"/>
        <v>9977.8100000000013</v>
      </c>
      <c r="D7877" t="str">
        <f ca="1"/>
        <v xml:space="preserve"> Checking</v>
      </c>
    </row>
    <row r="7878" spans="1:4" x14ac:dyDescent="0.25">
      <c r="A7878" t="str">
        <f ca="1"/>
        <v>Internet</v>
      </c>
      <c r="B7878" s="8">
        <f ca="1"/>
        <v>46229</v>
      </c>
      <c r="C7878" s="107">
        <f ca="1"/>
        <v>9977.8100000000013</v>
      </c>
      <c r="D7878" t="str">
        <f ca="1"/>
        <v xml:space="preserve"> Checking</v>
      </c>
    </row>
    <row r="7879" spans="1:4" x14ac:dyDescent="0.25">
      <c r="A7879" t="str">
        <f ca="1"/>
        <v>Windsurf</v>
      </c>
      <c r="B7879" s="8">
        <f ca="1"/>
        <v>46229</v>
      </c>
      <c r="C7879" s="107">
        <f ca="1"/>
        <v>9962.8100000000013</v>
      </c>
      <c r="D7879" t="str">
        <f ca="1"/>
        <v xml:space="preserve"> Checking</v>
      </c>
    </row>
    <row r="7880" spans="1:4" x14ac:dyDescent="0.25">
      <c r="A7880" t="str">
        <f ca="1"/>
        <v>Tidal</v>
      </c>
      <c r="B7880" s="8">
        <f ca="1"/>
        <v>46230</v>
      </c>
      <c r="C7880" s="107">
        <f ca="1"/>
        <v>9951.82</v>
      </c>
      <c r="D7880" t="str">
        <f ca="1"/>
        <v xml:space="preserve"> Checking</v>
      </c>
    </row>
    <row r="7881" spans="1:4" x14ac:dyDescent="0.25">
      <c r="A7881" t="str">
        <f ca="1"/>
        <v>Costco Citi</v>
      </c>
      <c r="B7881" s="8">
        <f ca="1"/>
        <v>46231</v>
      </c>
      <c r="C7881" s="107">
        <f ca="1"/>
        <v>9811.82</v>
      </c>
      <c r="D7881" t="str">
        <f ca="1"/>
        <v xml:space="preserve"> Checking</v>
      </c>
    </row>
    <row r="7882" spans="1:4" x14ac:dyDescent="0.25">
      <c r="A7882" t="str">
        <f ca="1"/>
        <v>Kulo Transfer</v>
      </c>
      <c r="B7882" s="8">
        <f ca="1"/>
        <v>46231</v>
      </c>
      <c r="C7882" s="107">
        <f ca="1"/>
        <v>10861.82</v>
      </c>
      <c r="D7882" t="str">
        <f ca="1"/>
        <v xml:space="preserve"> Checking</v>
      </c>
    </row>
    <row r="7883" spans="1:4" x14ac:dyDescent="0.25">
      <c r="A7883" t="str">
        <f ca="1"/>
        <v>Kulo SDGE</v>
      </c>
      <c r="B7883" s="8">
        <f ca="1"/>
        <v>46231</v>
      </c>
      <c r="C7883" s="107">
        <f ca="1"/>
        <v>10779.82</v>
      </c>
      <c r="D7883" t="str">
        <f ca="1"/>
        <v xml:space="preserve"> Checking</v>
      </c>
    </row>
    <row r="7884" spans="1:4" x14ac:dyDescent="0.25">
      <c r="A7884" t="str">
        <f ca="1"/>
        <v>SDGE</v>
      </c>
      <c r="B7884" s="8">
        <f ca="1"/>
        <v>46231</v>
      </c>
      <c r="C7884" s="107">
        <f ca="1"/>
        <v>10695.82</v>
      </c>
      <c r="D7884" t="str">
        <f ca="1"/>
        <v xml:space="preserve"> Checking</v>
      </c>
    </row>
    <row r="7885" spans="1:4" x14ac:dyDescent="0.25">
      <c r="A7885" t="str">
        <f ca="1"/>
        <v>Prime Ad-Free</v>
      </c>
      <c r="B7885" s="8">
        <f ca="1"/>
        <v>46231</v>
      </c>
      <c r="C7885" s="107">
        <f ca="1"/>
        <v>10692.830000000002</v>
      </c>
      <c r="D7885" t="str">
        <f ca="1"/>
        <v xml:space="preserve"> Checking</v>
      </c>
    </row>
    <row r="7886" spans="1:4" x14ac:dyDescent="0.25">
      <c r="A7886" t="str">
        <f ca="1"/>
        <v>Paycheck</v>
      </c>
      <c r="B7886" s="8">
        <f ca="1"/>
        <v>46234</v>
      </c>
      <c r="C7886" s="107">
        <f ca="1"/>
        <v>12292.830000000002</v>
      </c>
      <c r="D7886" t="str">
        <f ca="1"/>
        <v xml:space="preserve"> Checking</v>
      </c>
    </row>
    <row r="7887" spans="1:4" x14ac:dyDescent="0.25">
      <c r="A7887" t="str">
        <f ca="1"/>
        <v>Ameritas</v>
      </c>
      <c r="B7887" s="8">
        <f ca="1"/>
        <v>46234</v>
      </c>
      <c r="C7887" s="107">
        <f ca="1"/>
        <v>12292.830000000002</v>
      </c>
      <c r="D7887" t="str">
        <f ca="1"/>
        <v xml:space="preserve"> Checking</v>
      </c>
    </row>
    <row r="7888" spans="1:4" x14ac:dyDescent="0.25">
      <c r="A7888" t="str">
        <f ca="1"/>
        <v>Disability</v>
      </c>
      <c r="B7888" s="8">
        <f ca="1"/>
        <v>46235</v>
      </c>
      <c r="C7888" s="107">
        <f ca="1"/>
        <v>12649.490000000002</v>
      </c>
      <c r="D7888" t="str">
        <f ca="1"/>
        <v xml:space="preserve"> Checking</v>
      </c>
    </row>
    <row r="7889" spans="1:4" x14ac:dyDescent="0.25">
      <c r="A7889" t="str">
        <f ca="1"/>
        <v>Kulo Rent</v>
      </c>
      <c r="B7889" s="8">
        <f ca="1"/>
        <v>46235</v>
      </c>
      <c r="C7889" s="107">
        <f ca="1"/>
        <v>11690.490000000002</v>
      </c>
      <c r="D7889" t="str">
        <f ca="1"/>
        <v xml:space="preserve"> Checking</v>
      </c>
    </row>
    <row r="7890" spans="1:4" x14ac:dyDescent="0.25">
      <c r="A7890" t="str">
        <f ca="1"/>
        <v>Rent</v>
      </c>
      <c r="B7890" s="8">
        <f ca="1"/>
        <v>46235</v>
      </c>
      <c r="C7890" s="107">
        <f ca="1"/>
        <v>10412.52</v>
      </c>
      <c r="D7890" t="str">
        <f ca="1"/>
        <v xml:space="preserve"> Checking</v>
      </c>
    </row>
    <row r="7891" spans="1:4" x14ac:dyDescent="0.25">
      <c r="A7891" t="str">
        <f ca="1"/>
        <v>Groceries</v>
      </c>
      <c r="B7891" s="8">
        <f ca="1"/>
        <v>46235</v>
      </c>
      <c r="C7891" s="107">
        <f ca="1"/>
        <v>10212.52</v>
      </c>
      <c r="D7891" t="str">
        <f ca="1"/>
        <v xml:space="preserve"> Checking</v>
      </c>
    </row>
    <row r="7892" spans="1:4" x14ac:dyDescent="0.25">
      <c r="A7892" t="str">
        <f ca="1"/>
        <v>Food &amp; Drinks</v>
      </c>
      <c r="B7892" s="8">
        <f ca="1"/>
        <v>46235</v>
      </c>
      <c r="C7892" s="107">
        <f ca="1"/>
        <v>10012.52</v>
      </c>
      <c r="D7892" t="str">
        <f ca="1"/>
        <v xml:space="preserve"> Checking</v>
      </c>
    </row>
    <row r="7893" spans="1:4" x14ac:dyDescent="0.25">
      <c r="A7893" t="str">
        <f ca="1"/>
        <v>Visa Platinum</v>
      </c>
      <c r="B7893" s="8">
        <f ca="1"/>
        <v>46237</v>
      </c>
      <c r="C7893" s="107">
        <f ca="1"/>
        <v>9783.52</v>
      </c>
      <c r="D7893" t="str">
        <f ca="1"/>
        <v xml:space="preserve"> Checking</v>
      </c>
    </row>
    <row r="7894" spans="1:4" x14ac:dyDescent="0.25">
      <c r="A7894" t="str">
        <f ca="1"/>
        <v>Kulo Internet</v>
      </c>
      <c r="B7894" s="8">
        <f ca="1"/>
        <v>46239</v>
      </c>
      <c r="C7894" s="107">
        <f ca="1"/>
        <v>9755.52</v>
      </c>
      <c r="D7894" t="str">
        <f ca="1"/>
        <v xml:space="preserve"> Checking</v>
      </c>
    </row>
    <row r="7895" spans="1:4" x14ac:dyDescent="0.25">
      <c r="A7895" t="str">
        <f ca="1"/>
        <v>Cese Phone</v>
      </c>
      <c r="B7895" s="8">
        <f ca="1"/>
        <v>46239</v>
      </c>
      <c r="C7895" s="107">
        <f ca="1"/>
        <v>9613.52</v>
      </c>
      <c r="D7895" t="str">
        <f ca="1"/>
        <v xml:space="preserve"> Checking</v>
      </c>
    </row>
    <row r="7896" spans="1:4" x14ac:dyDescent="0.25">
      <c r="A7896" t="str">
        <f ca="1"/>
        <v>Phone</v>
      </c>
      <c r="B7896" s="8">
        <f ca="1"/>
        <v>46239</v>
      </c>
      <c r="C7896" s="107">
        <f ca="1"/>
        <v>9462.85</v>
      </c>
      <c r="D7896" t="str">
        <f ca="1"/>
        <v xml:space="preserve"> Checking</v>
      </c>
    </row>
    <row r="7897" spans="1:4" x14ac:dyDescent="0.25">
      <c r="A7897" t="str">
        <f ca="1"/>
        <v>Sony</v>
      </c>
      <c r="B7897" s="8">
        <f ca="1"/>
        <v>46242</v>
      </c>
      <c r="C7897" s="107">
        <f ca="1"/>
        <v>9444.86</v>
      </c>
      <c r="D7897" t="str">
        <f ca="1"/>
        <v xml:space="preserve"> Checking</v>
      </c>
    </row>
    <row r="7898" spans="1:4" x14ac:dyDescent="0.25">
      <c r="A7898" t="str">
        <f ca="1"/>
        <v>Phone Insurance</v>
      </c>
      <c r="B7898" s="8">
        <f ca="1"/>
        <v>46242</v>
      </c>
      <c r="C7898" s="107">
        <f ca="1"/>
        <v>9436.86</v>
      </c>
      <c r="D7898" t="str">
        <f ca="1"/>
        <v xml:space="preserve"> Checking</v>
      </c>
    </row>
    <row r="7899" spans="1:4" x14ac:dyDescent="0.25">
      <c r="A7899" t="str">
        <f ca="1"/>
        <v>Amazon</v>
      </c>
      <c r="B7899" s="8">
        <f ca="1"/>
        <v>46243</v>
      </c>
      <c r="C7899" s="107">
        <f ca="1"/>
        <v>9420.7100000000009</v>
      </c>
      <c r="D7899" t="str">
        <f ca="1"/>
        <v xml:space="preserve"> Checking</v>
      </c>
    </row>
    <row r="7900" spans="1:4" x14ac:dyDescent="0.25">
      <c r="A7900" t="str">
        <f ca="1"/>
        <v>Viso Go</v>
      </c>
      <c r="B7900" s="8">
        <f ca="1"/>
        <v>46245</v>
      </c>
      <c r="C7900" s="107">
        <f ca="1"/>
        <v>9145.7100000000009</v>
      </c>
      <c r="D7900" t="str">
        <f ca="1"/>
        <v xml:space="preserve"> Checking</v>
      </c>
    </row>
    <row r="7901" spans="1:4" x14ac:dyDescent="0.25">
      <c r="A7901" t="str">
        <f ca="1"/>
        <v>Paycheck</v>
      </c>
      <c r="B7901" s="8">
        <f ca="1"/>
        <v>46248</v>
      </c>
      <c r="C7901" s="107">
        <f ca="1"/>
        <v>10745.710000000001</v>
      </c>
      <c r="D7901" t="str">
        <f ca="1"/>
        <v xml:space="preserve"> Checking</v>
      </c>
    </row>
    <row r="7902" spans="1:4" x14ac:dyDescent="0.25">
      <c r="A7902" t="str">
        <f ca="1"/>
        <v>Ameritas</v>
      </c>
      <c r="B7902" s="8">
        <f ca="1"/>
        <v>46248</v>
      </c>
      <c r="C7902" s="107">
        <f ca="1"/>
        <v>10745.710000000001</v>
      </c>
      <c r="D7902" t="str">
        <f ca="1"/>
        <v xml:space="preserve"> Checking</v>
      </c>
    </row>
    <row r="7903" spans="1:4" x14ac:dyDescent="0.25">
      <c r="A7903" t="str">
        <f ca="1"/>
        <v>Groceries</v>
      </c>
      <c r="B7903" s="8">
        <f ca="1"/>
        <v>46249</v>
      </c>
      <c r="C7903" s="107">
        <f ca="1"/>
        <v>10545.710000000001</v>
      </c>
      <c r="D7903" t="str">
        <f ca="1"/>
        <v xml:space="preserve"> Checking</v>
      </c>
    </row>
    <row r="7904" spans="1:4" x14ac:dyDescent="0.25">
      <c r="A7904" t="str">
        <f ca="1"/>
        <v>Food &amp; Drinks</v>
      </c>
      <c r="B7904" s="8">
        <f ca="1"/>
        <v>46249</v>
      </c>
      <c r="C7904" s="107">
        <f ca="1"/>
        <v>10345.710000000001</v>
      </c>
      <c r="D7904" t="str">
        <f ca="1"/>
        <v xml:space="preserve"> Checking</v>
      </c>
    </row>
    <row r="7905" spans="1:4" x14ac:dyDescent="0.25">
      <c r="A7905" t="str">
        <f ca="1"/>
        <v>Motorcycle</v>
      </c>
      <c r="B7905" s="8">
        <f ca="1"/>
        <v>46250</v>
      </c>
      <c r="C7905" s="107">
        <f ca="1"/>
        <v>10195.330000000002</v>
      </c>
      <c r="D7905" t="str">
        <f ca="1"/>
        <v xml:space="preserve"> Checking</v>
      </c>
    </row>
    <row r="7906" spans="1:4" x14ac:dyDescent="0.25">
      <c r="A7906" t="str">
        <f ca="1"/>
        <v>Netflix</v>
      </c>
      <c r="B7906" s="8">
        <f ca="1"/>
        <v>46254</v>
      </c>
      <c r="C7906" s="107">
        <f ca="1"/>
        <v>10170.34</v>
      </c>
      <c r="D7906" t="str">
        <f ca="1"/>
        <v xml:space="preserve"> Checking</v>
      </c>
    </row>
    <row r="7907" spans="1:4" x14ac:dyDescent="0.25">
      <c r="A7907" t="str">
        <f ca="1"/>
        <v>Renters</v>
      </c>
      <c r="B7907" s="8">
        <f ca="1"/>
        <v>46255</v>
      </c>
      <c r="C7907" s="107">
        <f ca="1"/>
        <v>10159.42</v>
      </c>
      <c r="D7907" t="str">
        <f ca="1"/>
        <v xml:space="preserve"> Checking</v>
      </c>
    </row>
    <row r="7908" spans="1:4" x14ac:dyDescent="0.25">
      <c r="A7908" t="str">
        <f ca="1"/>
        <v>Cese Transfer</v>
      </c>
      <c r="B7908" s="8">
        <f ca="1"/>
        <v>46259</v>
      </c>
      <c r="C7908" s="107">
        <f ca="1"/>
        <v>10301.42</v>
      </c>
      <c r="D7908" t="str">
        <f ca="1"/>
        <v xml:space="preserve"> Checking</v>
      </c>
    </row>
    <row r="7909" spans="1:4" x14ac:dyDescent="0.25">
      <c r="A7909" t="str">
        <f ca="1"/>
        <v>Internet</v>
      </c>
      <c r="B7909" s="8">
        <f ca="1"/>
        <v>46260</v>
      </c>
      <c r="C7909" s="107">
        <f ca="1"/>
        <v>10301.42</v>
      </c>
      <c r="D7909" t="str">
        <f ca="1"/>
        <v xml:space="preserve"> Checking</v>
      </c>
    </row>
    <row r="7910" spans="1:4" x14ac:dyDescent="0.25">
      <c r="A7910" t="str">
        <f ca="1"/>
        <v>Windsurf</v>
      </c>
      <c r="B7910" s="8">
        <f ca="1"/>
        <v>46260</v>
      </c>
      <c r="C7910" s="107">
        <f ca="1"/>
        <v>10286.42</v>
      </c>
      <c r="D7910" t="str">
        <f ca="1"/>
        <v xml:space="preserve"> Checking</v>
      </c>
    </row>
    <row r="7911" spans="1:4" x14ac:dyDescent="0.25">
      <c r="A7911" t="str">
        <f ca="1"/>
        <v>Tidal</v>
      </c>
      <c r="B7911" s="8">
        <f ca="1"/>
        <v>46261</v>
      </c>
      <c r="C7911" s="107">
        <f ca="1"/>
        <v>10275.43</v>
      </c>
      <c r="D7911" t="str">
        <f ca="1"/>
        <v xml:space="preserve"> Checking</v>
      </c>
    </row>
    <row r="7912" spans="1:4" x14ac:dyDescent="0.25">
      <c r="A7912" t="str">
        <f ca="1"/>
        <v>Paycheck</v>
      </c>
      <c r="B7912" s="8">
        <f ca="1"/>
        <v>46262</v>
      </c>
      <c r="C7912" s="107">
        <f ca="1"/>
        <v>11875.43</v>
      </c>
      <c r="D7912" t="str">
        <f ca="1"/>
        <v xml:space="preserve"> Checking</v>
      </c>
    </row>
    <row r="7913" spans="1:4" x14ac:dyDescent="0.25">
      <c r="A7913" t="str">
        <f ca="1"/>
        <v>Ameritas</v>
      </c>
      <c r="B7913" s="8">
        <f ca="1"/>
        <v>46262</v>
      </c>
      <c r="C7913" s="107">
        <f ca="1"/>
        <v>11875.43</v>
      </c>
      <c r="D7913" t="str">
        <f ca="1"/>
        <v xml:space="preserve"> Checking</v>
      </c>
    </row>
    <row r="7914" spans="1:4" x14ac:dyDescent="0.25">
      <c r="A7914" t="str">
        <f ca="1"/>
        <v>Costco Citi</v>
      </c>
      <c r="B7914" s="8">
        <f ca="1"/>
        <v>46262</v>
      </c>
      <c r="C7914" s="107">
        <f ca="1"/>
        <v>11735.43</v>
      </c>
      <c r="D7914" t="str">
        <f ca="1"/>
        <v xml:space="preserve"> Checking</v>
      </c>
    </row>
    <row r="7915" spans="1:4" x14ac:dyDescent="0.25">
      <c r="A7915" t="str">
        <f ca="1"/>
        <v>Kulo Transfer</v>
      </c>
      <c r="B7915" s="8">
        <f ca="1"/>
        <v>46262</v>
      </c>
      <c r="C7915" s="107">
        <f ca="1"/>
        <v>12785.43</v>
      </c>
      <c r="D7915" t="str">
        <f ca="1"/>
        <v xml:space="preserve"> Checking</v>
      </c>
    </row>
    <row r="7916" spans="1:4" x14ac:dyDescent="0.25">
      <c r="A7916" t="str">
        <f ca="1"/>
        <v>Kulo SDGE</v>
      </c>
      <c r="B7916" s="8">
        <f ca="1"/>
        <v>46262</v>
      </c>
      <c r="C7916" s="107">
        <f ca="1"/>
        <v>12703.43</v>
      </c>
      <c r="D7916" t="str">
        <f ca="1"/>
        <v xml:space="preserve"> Checking</v>
      </c>
    </row>
    <row r="7917" spans="1:4" x14ac:dyDescent="0.25">
      <c r="A7917" t="str">
        <f ca="1"/>
        <v>SDGE</v>
      </c>
      <c r="B7917" s="8">
        <f ca="1"/>
        <v>46262</v>
      </c>
      <c r="C7917" s="107">
        <f ca="1"/>
        <v>12619.43</v>
      </c>
      <c r="D7917" t="str">
        <f ca="1"/>
        <v xml:space="preserve"> Checking</v>
      </c>
    </row>
    <row r="7918" spans="1:4" x14ac:dyDescent="0.25">
      <c r="A7918" t="str">
        <f ca="1"/>
        <v>Prime Ad-Free</v>
      </c>
      <c r="B7918" s="8">
        <f ca="1"/>
        <v>46262</v>
      </c>
      <c r="C7918" s="107">
        <f ca="1"/>
        <v>12616.44</v>
      </c>
      <c r="D7918" t="str">
        <f ca="1"/>
        <v xml:space="preserve"> Checking</v>
      </c>
    </row>
    <row r="7919" spans="1:4" x14ac:dyDescent="0.25">
      <c r="A7919" t="str">
        <f ca="1"/>
        <v>Groceries</v>
      </c>
      <c r="B7919" s="8">
        <f ca="1"/>
        <v>46263</v>
      </c>
      <c r="C7919" s="107">
        <f ca="1"/>
        <v>12416.44</v>
      </c>
      <c r="D7919" t="str">
        <f ca="1"/>
        <v xml:space="preserve"> Checking</v>
      </c>
    </row>
    <row r="7920" spans="1:4" x14ac:dyDescent="0.25">
      <c r="A7920" t="str">
        <f ca="1"/>
        <v>Food &amp; Drinks</v>
      </c>
      <c r="B7920" s="8">
        <f ca="1"/>
        <v>46263</v>
      </c>
      <c r="C7920" s="107">
        <f ca="1"/>
        <v>12216.44</v>
      </c>
      <c r="D7920" t="str">
        <f ca="1"/>
        <v xml:space="preserve"> Checking</v>
      </c>
    </row>
    <row r="7921" spans="1:4" x14ac:dyDescent="0.25">
      <c r="A7921" t="str">
        <f ca="1"/>
        <v>Disability</v>
      </c>
      <c r="B7921" s="8">
        <f ca="1"/>
        <v>46266</v>
      </c>
      <c r="C7921" s="107">
        <f ca="1"/>
        <v>12573.1</v>
      </c>
      <c r="D7921" t="str">
        <f ca="1"/>
        <v xml:space="preserve"> Checking</v>
      </c>
    </row>
    <row r="7922" spans="1:4" x14ac:dyDescent="0.25">
      <c r="A7922" t="str">
        <f ca="1"/>
        <v>Kulo Rent</v>
      </c>
      <c r="B7922" s="8">
        <f ca="1"/>
        <v>46266</v>
      </c>
      <c r="C7922" s="107">
        <f ca="1"/>
        <v>11614.1</v>
      </c>
      <c r="D7922" t="str">
        <f ca="1"/>
        <v xml:space="preserve"> Checking</v>
      </c>
    </row>
    <row r="7923" spans="1:4" x14ac:dyDescent="0.25">
      <c r="A7923" t="str">
        <f ca="1"/>
        <v>Rent</v>
      </c>
      <c r="B7923" s="8">
        <f ca="1"/>
        <v>46266</v>
      </c>
      <c r="C7923" s="107">
        <f ca="1"/>
        <v>10336.130000000001</v>
      </c>
      <c r="D7923" t="str">
        <f ca="1"/>
        <v xml:space="preserve"> Checking</v>
      </c>
    </row>
    <row r="7924" spans="1:4" x14ac:dyDescent="0.25">
      <c r="A7924" t="str">
        <f ca="1"/>
        <v>Visa Platinum</v>
      </c>
      <c r="B7924" s="8">
        <f ca="1"/>
        <v>46268</v>
      </c>
      <c r="C7924" s="107">
        <f ca="1"/>
        <v>10107.130000000001</v>
      </c>
      <c r="D7924" t="str">
        <f ca="1"/>
        <v xml:space="preserve"> Checking</v>
      </c>
    </row>
    <row r="7925" spans="1:4" x14ac:dyDescent="0.25">
      <c r="A7925" t="str">
        <f ca="1"/>
        <v>Kulo Internet</v>
      </c>
      <c r="B7925" s="8">
        <f ca="1"/>
        <v>46270</v>
      </c>
      <c r="C7925" s="107">
        <f ca="1"/>
        <v>10079.130000000001</v>
      </c>
      <c r="D7925" t="str">
        <f ca="1"/>
        <v xml:space="preserve"> Checking</v>
      </c>
    </row>
    <row r="7926" spans="1:4" x14ac:dyDescent="0.25">
      <c r="A7926" t="str">
        <f ca="1"/>
        <v>Cese Phone</v>
      </c>
      <c r="B7926" s="8">
        <f ca="1"/>
        <v>46270</v>
      </c>
      <c r="C7926" s="107">
        <f ca="1"/>
        <v>9937.130000000001</v>
      </c>
      <c r="D7926" t="str">
        <f ca="1"/>
        <v xml:space="preserve"> Checking</v>
      </c>
    </row>
    <row r="7927" spans="1:4" x14ac:dyDescent="0.25">
      <c r="A7927" t="str">
        <f ca="1"/>
        <v>Phone</v>
      </c>
      <c r="B7927" s="8">
        <f ca="1"/>
        <v>46270</v>
      </c>
      <c r="C7927" s="107">
        <f ca="1"/>
        <v>9786.4600000000009</v>
      </c>
      <c r="D7927" t="str">
        <f ca="1"/>
        <v xml:space="preserve"> Checking</v>
      </c>
    </row>
    <row r="7928" spans="1:4" x14ac:dyDescent="0.25">
      <c r="A7928" t="str">
        <f ca="1"/>
        <v>Sony</v>
      </c>
      <c r="B7928" s="8">
        <f ca="1"/>
        <v>46273</v>
      </c>
      <c r="C7928" s="107">
        <f ca="1"/>
        <v>9768.4700000000012</v>
      </c>
      <c r="D7928" t="str">
        <f ca="1"/>
        <v xml:space="preserve"> Checking</v>
      </c>
    </row>
    <row r="7929" spans="1:4" x14ac:dyDescent="0.25">
      <c r="A7929" t="str">
        <f ca="1"/>
        <v>Phone Insurance</v>
      </c>
      <c r="B7929" s="8">
        <f ca="1"/>
        <v>46273</v>
      </c>
      <c r="C7929" s="107">
        <f ca="1"/>
        <v>9760.4700000000012</v>
      </c>
      <c r="D7929" t="str">
        <f ca="1"/>
        <v xml:space="preserve"> Checking</v>
      </c>
    </row>
    <row r="7930" spans="1:4" x14ac:dyDescent="0.25">
      <c r="A7930" t="str">
        <f ca="1"/>
        <v>Amazon</v>
      </c>
      <c r="B7930" s="8">
        <f ca="1"/>
        <v>46274</v>
      </c>
      <c r="C7930" s="107">
        <f ca="1"/>
        <v>9744.3200000000015</v>
      </c>
      <c r="D7930" t="str">
        <f ca="1"/>
        <v xml:space="preserve"> Checking</v>
      </c>
    </row>
    <row r="7931" spans="1:4" x14ac:dyDescent="0.25">
      <c r="A7931" t="str">
        <f ca="1"/>
        <v>Paycheck</v>
      </c>
      <c r="B7931" s="8">
        <f ca="1"/>
        <v>46276</v>
      </c>
      <c r="C7931" s="107">
        <f ca="1"/>
        <v>11344.320000000002</v>
      </c>
      <c r="D7931" t="str">
        <f ca="1"/>
        <v xml:space="preserve"> Checking</v>
      </c>
    </row>
    <row r="7932" spans="1:4" x14ac:dyDescent="0.25">
      <c r="A7932" t="str">
        <f ca="1"/>
        <v>Ameritas</v>
      </c>
      <c r="B7932" s="8">
        <f ca="1"/>
        <v>46276</v>
      </c>
      <c r="C7932" s="107">
        <f ca="1"/>
        <v>11344.320000000002</v>
      </c>
      <c r="D7932" t="str">
        <f ca="1"/>
        <v xml:space="preserve"> Checking</v>
      </c>
    </row>
    <row r="7933" spans="1:4" x14ac:dyDescent="0.25">
      <c r="A7933" t="str">
        <f ca="1"/>
        <v>Viso Go</v>
      </c>
      <c r="B7933" s="8">
        <f ca="1"/>
        <v>46276</v>
      </c>
      <c r="C7933" s="107">
        <f ca="1"/>
        <v>11069.320000000002</v>
      </c>
      <c r="D7933" t="str">
        <f ca="1"/>
        <v xml:space="preserve"> Checking</v>
      </c>
    </row>
    <row r="7934" spans="1:4" x14ac:dyDescent="0.25">
      <c r="A7934" t="str">
        <f ca="1"/>
        <v>Groceries</v>
      </c>
      <c r="B7934" s="8">
        <f ca="1"/>
        <v>46277</v>
      </c>
      <c r="C7934" s="107">
        <f ca="1"/>
        <v>10869.320000000002</v>
      </c>
      <c r="D7934" t="str">
        <f ca="1"/>
        <v xml:space="preserve"> Checking</v>
      </c>
    </row>
    <row r="7935" spans="1:4" x14ac:dyDescent="0.25">
      <c r="A7935" t="str">
        <f ca="1"/>
        <v>Food &amp; Drinks</v>
      </c>
      <c r="B7935" s="8">
        <f ca="1"/>
        <v>46277</v>
      </c>
      <c r="C7935" s="107">
        <f ca="1"/>
        <v>10669.320000000002</v>
      </c>
      <c r="D7935" t="str">
        <f ca="1"/>
        <v xml:space="preserve"> Checking</v>
      </c>
    </row>
    <row r="7936" spans="1:4" x14ac:dyDescent="0.25">
      <c r="A7936" t="str">
        <f ca="1"/>
        <v>Motorcycle</v>
      </c>
      <c r="B7936" s="8">
        <f ca="1"/>
        <v>46281</v>
      </c>
      <c r="C7936" s="107">
        <f ca="1"/>
        <v>10518.94</v>
      </c>
      <c r="D7936" t="str">
        <f ca="1"/>
        <v xml:space="preserve"> Checking</v>
      </c>
    </row>
    <row r="7937" spans="1:4" x14ac:dyDescent="0.25">
      <c r="A7937" t="str">
        <f ca="1"/>
        <v>Netflix</v>
      </c>
      <c r="B7937" s="8">
        <f ca="1"/>
        <v>46285</v>
      </c>
      <c r="C7937" s="107">
        <f ca="1"/>
        <v>10493.95</v>
      </c>
      <c r="D7937" t="str">
        <f ca="1"/>
        <v xml:space="preserve"> Checking</v>
      </c>
    </row>
    <row r="7938" spans="1:4" x14ac:dyDescent="0.25">
      <c r="A7938" t="str">
        <f ca="1"/>
        <v>Renters</v>
      </c>
      <c r="B7938" s="8">
        <f ca="1"/>
        <v>46286</v>
      </c>
      <c r="C7938" s="107">
        <f ca="1"/>
        <v>10483.030000000001</v>
      </c>
      <c r="D7938" t="str">
        <f ca="1"/>
        <v xml:space="preserve"> Checking</v>
      </c>
    </row>
    <row r="7939" spans="1:4" x14ac:dyDescent="0.25">
      <c r="A7939" t="str">
        <f ca="1"/>
        <v>Paycheck</v>
      </c>
      <c r="B7939" s="8">
        <f ca="1"/>
        <v>46290</v>
      </c>
      <c r="C7939" s="107">
        <f ca="1"/>
        <v>12083.03</v>
      </c>
      <c r="D7939" t="str">
        <f ca="1"/>
        <v xml:space="preserve"> Checking</v>
      </c>
    </row>
    <row r="7940" spans="1:4" x14ac:dyDescent="0.25">
      <c r="A7940" t="str">
        <f ca="1"/>
        <v>Ameritas</v>
      </c>
      <c r="B7940" s="8">
        <f ca="1"/>
        <v>46290</v>
      </c>
      <c r="C7940" s="107">
        <f ca="1"/>
        <v>12083.03</v>
      </c>
      <c r="D7940" t="str">
        <f ca="1"/>
        <v xml:space="preserve"> Checking</v>
      </c>
    </row>
    <row r="7941" spans="1:4" x14ac:dyDescent="0.25">
      <c r="A7941" t="str">
        <f ca="1"/>
        <v>Cese Transfer</v>
      </c>
      <c r="B7941" s="8">
        <f ca="1"/>
        <v>46290</v>
      </c>
      <c r="C7941" s="107">
        <f ca="1"/>
        <v>12225.03</v>
      </c>
      <c r="D7941" t="str">
        <f ca="1"/>
        <v xml:space="preserve"> Checking</v>
      </c>
    </row>
    <row r="7942" spans="1:4" x14ac:dyDescent="0.25">
      <c r="A7942" t="str">
        <f ca="1"/>
        <v>Groceries</v>
      </c>
      <c r="B7942" s="8">
        <f ca="1"/>
        <v>46291</v>
      </c>
      <c r="C7942" s="107">
        <f ca="1"/>
        <v>12025.03</v>
      </c>
      <c r="D7942" t="str">
        <f ca="1"/>
        <v xml:space="preserve"> Checking</v>
      </c>
    </row>
    <row r="7943" spans="1:4" x14ac:dyDescent="0.25">
      <c r="A7943" t="str">
        <f ca="1"/>
        <v>Food &amp; Drinks</v>
      </c>
      <c r="B7943" s="8">
        <f ca="1"/>
        <v>46291</v>
      </c>
      <c r="C7943" s="107">
        <f ca="1"/>
        <v>11825.03</v>
      </c>
      <c r="D7943" t="str">
        <f ca="1"/>
        <v xml:space="preserve"> Checking</v>
      </c>
    </row>
    <row r="7944" spans="1:4" x14ac:dyDescent="0.25">
      <c r="A7944" t="str">
        <f ca="1"/>
        <v>Internet</v>
      </c>
      <c r="B7944" s="8">
        <f ca="1"/>
        <v>46291</v>
      </c>
      <c r="C7944" s="107">
        <f ca="1"/>
        <v>11825.03</v>
      </c>
      <c r="D7944" t="str">
        <f ca="1"/>
        <v xml:space="preserve"> Checking</v>
      </c>
    </row>
    <row r="7945" spans="1:4" x14ac:dyDescent="0.25">
      <c r="A7945" t="str">
        <f ca="1"/>
        <v>Windsurf</v>
      </c>
      <c r="B7945" s="8">
        <f ca="1"/>
        <v>46291</v>
      </c>
      <c r="C7945" s="107">
        <f ca="1"/>
        <v>11810.03</v>
      </c>
      <c r="D7945" t="str">
        <f ca="1"/>
        <v xml:space="preserve"> Checking</v>
      </c>
    </row>
    <row r="7946" spans="1:4" x14ac:dyDescent="0.25">
      <c r="A7946" t="str">
        <f ca="1"/>
        <v>Tidal</v>
      </c>
      <c r="B7946" s="8">
        <f ca="1"/>
        <v>46292</v>
      </c>
      <c r="C7946" s="107">
        <f ca="1"/>
        <v>11799.04</v>
      </c>
      <c r="D7946" t="str">
        <f ca="1"/>
        <v xml:space="preserve"> Checking</v>
      </c>
    </row>
    <row r="7947" spans="1:4" x14ac:dyDescent="0.25">
      <c r="A7947" t="str">
        <f ca="1"/>
        <v>Costco Citi</v>
      </c>
      <c r="B7947" s="8">
        <f ca="1"/>
        <v>46293</v>
      </c>
      <c r="C7947" s="107">
        <f ca="1"/>
        <v>11659.04</v>
      </c>
      <c r="D7947" t="str">
        <f ca="1"/>
        <v xml:space="preserve"> Checking</v>
      </c>
    </row>
    <row r="7948" spans="1:4" x14ac:dyDescent="0.25">
      <c r="A7948" t="str">
        <f ca="1"/>
        <v>Kulo Transfer</v>
      </c>
      <c r="B7948" s="8">
        <f ca="1"/>
        <v>46293</v>
      </c>
      <c r="C7948" s="107">
        <f ca="1"/>
        <v>12709.04</v>
      </c>
      <c r="D7948" t="str">
        <f ca="1"/>
        <v xml:space="preserve"> Checking</v>
      </c>
    </row>
    <row r="7949" spans="1:4" x14ac:dyDescent="0.25">
      <c r="A7949" t="str">
        <f ca="1"/>
        <v>Kulo SDGE</v>
      </c>
      <c r="B7949" s="8">
        <f ca="1"/>
        <v>46293</v>
      </c>
      <c r="C7949" s="107">
        <f ca="1"/>
        <v>12627.04</v>
      </c>
      <c r="D7949" t="str">
        <f ca="1"/>
        <v xml:space="preserve"> Checking</v>
      </c>
    </row>
    <row r="7950" spans="1:4" x14ac:dyDescent="0.25">
      <c r="A7950" t="str">
        <f ca="1"/>
        <v>SDGE</v>
      </c>
      <c r="B7950" s="8">
        <f ca="1"/>
        <v>46293</v>
      </c>
      <c r="C7950" s="107">
        <f ca="1"/>
        <v>12543.04</v>
      </c>
      <c r="D7950" t="str">
        <f ca="1"/>
        <v xml:space="preserve"> Checking</v>
      </c>
    </row>
    <row r="7951" spans="1:4" x14ac:dyDescent="0.25">
      <c r="A7951" t="str">
        <f ca="1"/>
        <v>Prime Ad-Free</v>
      </c>
      <c r="B7951" s="8">
        <f ca="1"/>
        <v>46293</v>
      </c>
      <c r="C7951" s="107">
        <f ca="1"/>
        <v>12540.050000000001</v>
      </c>
      <c r="D7951" t="str">
        <f ca="1"/>
        <v xml:space="preserve"> Checking</v>
      </c>
    </row>
    <row r="7952" spans="1:4" x14ac:dyDescent="0.25">
      <c r="A7952" t="str">
        <f ca="1"/>
        <v>Disability</v>
      </c>
      <c r="B7952" s="8">
        <f ca="1"/>
        <v>46296</v>
      </c>
      <c r="C7952" s="107">
        <f ca="1"/>
        <v>12896.710000000001</v>
      </c>
      <c r="D7952" t="str">
        <f ca="1"/>
        <v xml:space="preserve"> Checking</v>
      </c>
    </row>
    <row r="7953" spans="1:4" x14ac:dyDescent="0.25">
      <c r="A7953" t="str">
        <f ca="1"/>
        <v>Kulo Rent</v>
      </c>
      <c r="B7953" s="8">
        <f ca="1"/>
        <v>46296</v>
      </c>
      <c r="C7953" s="107">
        <f ca="1"/>
        <v>11937.710000000001</v>
      </c>
      <c r="D7953" t="str">
        <f ca="1"/>
        <v xml:space="preserve"> Checking</v>
      </c>
    </row>
    <row r="7954" spans="1:4" x14ac:dyDescent="0.25">
      <c r="A7954" t="str">
        <f ca="1"/>
        <v>Rent</v>
      </c>
      <c r="B7954" s="8">
        <f ca="1"/>
        <v>46296</v>
      </c>
      <c r="C7954" s="107">
        <f ca="1"/>
        <v>10659.740000000002</v>
      </c>
      <c r="D7954" t="str">
        <f ca="1"/>
        <v xml:space="preserve"> Checking</v>
      </c>
    </row>
    <row r="7955" spans="1:4" x14ac:dyDescent="0.25">
      <c r="A7955" t="str">
        <f ca="1"/>
        <v>Visa Platinum</v>
      </c>
      <c r="B7955" s="8">
        <f ca="1"/>
        <v>46298</v>
      </c>
      <c r="C7955" s="107">
        <f ca="1"/>
        <v>10430.740000000002</v>
      </c>
      <c r="D7955" t="str">
        <f ca="1"/>
        <v xml:space="preserve"> Checking</v>
      </c>
    </row>
    <row r="7956" spans="1:4" x14ac:dyDescent="0.25">
      <c r="A7956" t="str">
        <f ca="1"/>
        <v>Kulo Internet</v>
      </c>
      <c r="B7956" s="8">
        <f ca="1"/>
        <v>46300</v>
      </c>
      <c r="C7956" s="107">
        <f ca="1"/>
        <v>10402.740000000002</v>
      </c>
      <c r="D7956" t="str">
        <f ca="1"/>
        <v xml:space="preserve"> Checking</v>
      </c>
    </row>
    <row r="7957" spans="1:4" x14ac:dyDescent="0.25">
      <c r="A7957" t="str">
        <f ca="1"/>
        <v>Cese Phone</v>
      </c>
      <c r="B7957" s="8">
        <f ca="1"/>
        <v>46300</v>
      </c>
      <c r="C7957" s="107">
        <f ca="1"/>
        <v>10260.740000000002</v>
      </c>
      <c r="D7957" t="str">
        <f ca="1"/>
        <v xml:space="preserve"> Checking</v>
      </c>
    </row>
    <row r="7958" spans="1:4" x14ac:dyDescent="0.25">
      <c r="A7958" t="str">
        <f ca="1"/>
        <v>Phone</v>
      </c>
      <c r="B7958" s="8">
        <f ca="1"/>
        <v>46300</v>
      </c>
      <c r="C7958" s="107">
        <f ca="1"/>
        <v>10110.070000000002</v>
      </c>
      <c r="D7958" t="str">
        <f ca="1"/>
        <v xml:space="preserve"> Checking</v>
      </c>
    </row>
    <row r="7959" spans="1:4" x14ac:dyDescent="0.25">
      <c r="A7959" t="str">
        <f ca="1"/>
        <v>Sony</v>
      </c>
      <c r="B7959" s="8">
        <f ca="1"/>
        <v>46303</v>
      </c>
      <c r="C7959" s="107">
        <f ca="1"/>
        <v>10092.080000000002</v>
      </c>
      <c r="D7959" t="str">
        <f ca="1"/>
        <v xml:space="preserve"> Checking</v>
      </c>
    </row>
    <row r="7960" spans="1:4" x14ac:dyDescent="0.25">
      <c r="A7960" t="str">
        <f ca="1"/>
        <v>Phone Insurance</v>
      </c>
      <c r="B7960" s="8">
        <f ca="1"/>
        <v>46303</v>
      </c>
      <c r="C7960" s="107">
        <f ca="1"/>
        <v>10084.080000000002</v>
      </c>
      <c r="D7960" t="str">
        <f ca="1"/>
        <v xml:space="preserve"> Checking</v>
      </c>
    </row>
    <row r="7961" spans="1:4" x14ac:dyDescent="0.25">
      <c r="A7961" t="str">
        <f ca="1"/>
        <v>Paycheck</v>
      </c>
      <c r="B7961" s="8">
        <f ca="1"/>
        <v>46304</v>
      </c>
      <c r="C7961" s="107">
        <f ca="1"/>
        <v>11684.080000000002</v>
      </c>
      <c r="D7961" t="str">
        <f ca="1"/>
        <v xml:space="preserve"> Checking</v>
      </c>
    </row>
    <row r="7962" spans="1:4" x14ac:dyDescent="0.25">
      <c r="A7962" t="str">
        <f ca="1"/>
        <v>Ameritas</v>
      </c>
      <c r="B7962" s="8">
        <f ca="1"/>
        <v>46304</v>
      </c>
      <c r="C7962" s="107">
        <f ca="1"/>
        <v>11684.080000000002</v>
      </c>
      <c r="D7962" t="str">
        <f ca="1"/>
        <v xml:space="preserve"> Checking</v>
      </c>
    </row>
    <row r="7963" spans="1:4" x14ac:dyDescent="0.25">
      <c r="A7963" t="str">
        <f ca="1"/>
        <v>Amazon</v>
      </c>
      <c r="B7963" s="8">
        <f ca="1"/>
        <v>46304</v>
      </c>
      <c r="C7963" s="107">
        <f ca="1"/>
        <v>11667.93</v>
      </c>
      <c r="D7963" t="str">
        <f ca="1"/>
        <v xml:space="preserve"> Checking</v>
      </c>
    </row>
    <row r="7964" spans="1:4" x14ac:dyDescent="0.25">
      <c r="A7964" t="str">
        <f ca="1"/>
        <v>Groceries</v>
      </c>
      <c r="B7964" s="8">
        <f ca="1"/>
        <v>46305</v>
      </c>
      <c r="C7964" s="107">
        <f ca="1"/>
        <v>11467.93</v>
      </c>
      <c r="D7964" t="str">
        <f ca="1"/>
        <v xml:space="preserve"> Checking</v>
      </c>
    </row>
    <row r="7965" spans="1:4" x14ac:dyDescent="0.25">
      <c r="A7965" t="str">
        <f ca="1"/>
        <v>Food &amp; Drinks</v>
      </c>
      <c r="B7965" s="8">
        <f ca="1"/>
        <v>46305</v>
      </c>
      <c r="C7965" s="107">
        <f ca="1"/>
        <v>11267.93</v>
      </c>
      <c r="D7965" t="str">
        <f ca="1"/>
        <v xml:space="preserve"> Checking</v>
      </c>
    </row>
    <row r="7966" spans="1:4" x14ac:dyDescent="0.25">
      <c r="A7966" t="str">
        <f ca="1"/>
        <v>Viso Go</v>
      </c>
      <c r="B7966" s="8">
        <f ca="1"/>
        <v>46306</v>
      </c>
      <c r="C7966" s="107">
        <f ca="1"/>
        <v>10992.93</v>
      </c>
      <c r="D7966" t="str">
        <f ca="1"/>
        <v xml:space="preserve"> Checking</v>
      </c>
    </row>
    <row r="7967" spans="1:4" x14ac:dyDescent="0.25">
      <c r="A7967" t="str">
        <f ca="1"/>
        <v>Motorcycle</v>
      </c>
      <c r="B7967" s="8">
        <f ca="1"/>
        <v>46311</v>
      </c>
      <c r="C7967" s="107">
        <f ca="1"/>
        <v>10842.550000000001</v>
      </c>
      <c r="D7967" t="str">
        <f ca="1"/>
        <v xml:space="preserve"> Checking</v>
      </c>
    </row>
    <row r="7968" spans="1:4" x14ac:dyDescent="0.25">
      <c r="A7968" t="str">
        <f ca="1"/>
        <v>Netflix</v>
      </c>
      <c r="B7968" s="8">
        <f ca="1"/>
        <v>46315</v>
      </c>
      <c r="C7968" s="107">
        <f ca="1"/>
        <v>10817.560000000001</v>
      </c>
      <c r="D7968" t="str">
        <f ca="1"/>
        <v xml:space="preserve"> Checking</v>
      </c>
    </row>
    <row r="7969" spans="1:4" x14ac:dyDescent="0.25">
      <c r="A7969" t="str">
        <f ca="1"/>
        <v>Renters</v>
      </c>
      <c r="B7969" s="8">
        <f ca="1"/>
        <v>46316</v>
      </c>
      <c r="C7969" s="107">
        <f ca="1"/>
        <v>10806.640000000001</v>
      </c>
      <c r="D7969" t="str">
        <f ca="1"/>
        <v xml:space="preserve"> Checking</v>
      </c>
    </row>
    <row r="7970" spans="1:4" x14ac:dyDescent="0.25">
      <c r="A7970" t="str">
        <f ca="1"/>
        <v>Paycheck</v>
      </c>
      <c r="B7970" s="8">
        <f ca="1"/>
        <v>46318</v>
      </c>
      <c r="C7970" s="107">
        <f ca="1"/>
        <v>12406.64</v>
      </c>
      <c r="D7970" t="str">
        <f ca="1"/>
        <v xml:space="preserve"> Checking</v>
      </c>
    </row>
    <row r="7971" spans="1:4" x14ac:dyDescent="0.25">
      <c r="A7971" t="str">
        <f ca="1"/>
        <v>Ameritas</v>
      </c>
      <c r="B7971" s="8">
        <f ca="1"/>
        <v>46318</v>
      </c>
      <c r="C7971" s="107">
        <f ca="1"/>
        <v>12406.64</v>
      </c>
      <c r="D7971" t="str">
        <f ca="1"/>
        <v xml:space="preserve"> Checking</v>
      </c>
    </row>
    <row r="7972" spans="1:4" x14ac:dyDescent="0.25">
      <c r="A7972" t="str">
        <f ca="1"/>
        <v>Groceries</v>
      </c>
      <c r="B7972" s="8">
        <f ca="1"/>
        <v>46319</v>
      </c>
      <c r="C7972" s="107">
        <f ca="1"/>
        <v>12206.64</v>
      </c>
      <c r="D7972" t="str">
        <f ca="1"/>
        <v xml:space="preserve"> Checking</v>
      </c>
    </row>
    <row r="7973" spans="1:4" x14ac:dyDescent="0.25">
      <c r="A7973" t="str">
        <f ca="1"/>
        <v>Food &amp; Drinks</v>
      </c>
      <c r="B7973" s="8">
        <f ca="1"/>
        <v>46319</v>
      </c>
      <c r="C7973" s="107">
        <f ca="1"/>
        <v>12006.64</v>
      </c>
      <c r="D7973" t="str">
        <f ca="1"/>
        <v xml:space="preserve"> Checking</v>
      </c>
    </row>
    <row r="7974" spans="1:4" x14ac:dyDescent="0.25">
      <c r="A7974" t="str">
        <f ca="1"/>
        <v>Cese Transfer</v>
      </c>
      <c r="B7974" s="8">
        <f ca="1"/>
        <v>46320</v>
      </c>
      <c r="C7974" s="107">
        <f ca="1"/>
        <v>12148.64</v>
      </c>
      <c r="D7974" t="str">
        <f ca="1"/>
        <v xml:space="preserve"> Checking</v>
      </c>
    </row>
    <row r="7975" spans="1:4" x14ac:dyDescent="0.25">
      <c r="A7975" t="str">
        <f ca="1"/>
        <v>Internet</v>
      </c>
      <c r="B7975" s="8">
        <f ca="1"/>
        <v>46321</v>
      </c>
      <c r="C7975" s="107">
        <f ca="1"/>
        <v>12148.64</v>
      </c>
      <c r="D7975" t="str">
        <f ca="1"/>
        <v xml:space="preserve"> Checking</v>
      </c>
    </row>
    <row r="7976" spans="1:4" x14ac:dyDescent="0.25">
      <c r="A7976" t="str">
        <f ca="1"/>
        <v>Windsurf</v>
      </c>
      <c r="B7976" s="8">
        <f ca="1"/>
        <v>46321</v>
      </c>
      <c r="C7976" s="107">
        <f ca="1"/>
        <v>12133.64</v>
      </c>
      <c r="D7976" t="str">
        <f ca="1"/>
        <v xml:space="preserve"> Checking</v>
      </c>
    </row>
    <row r="7977" spans="1:4" x14ac:dyDescent="0.25">
      <c r="A7977" t="str">
        <f ca="1"/>
        <v>Tidal</v>
      </c>
      <c r="B7977" s="8">
        <f ca="1"/>
        <v>46322</v>
      </c>
      <c r="C7977" s="107">
        <f ca="1"/>
        <v>12122.650000000001</v>
      </c>
      <c r="D7977" t="str">
        <f ca="1"/>
        <v xml:space="preserve"> Checking</v>
      </c>
    </row>
    <row r="7978" spans="1:4" x14ac:dyDescent="0.25">
      <c r="A7978" t="str">
        <f ca="1"/>
        <v>Costco Citi</v>
      </c>
      <c r="B7978" s="8">
        <f ca="1"/>
        <v>46323</v>
      </c>
      <c r="C7978" s="107">
        <f ca="1"/>
        <v>11982.650000000001</v>
      </c>
      <c r="D7978" t="str">
        <f ca="1"/>
        <v xml:space="preserve"> Checking</v>
      </c>
    </row>
    <row r="7979" spans="1:4" x14ac:dyDescent="0.25">
      <c r="A7979" t="str">
        <f ca="1"/>
        <v>Kulo Transfer</v>
      </c>
      <c r="B7979" s="8">
        <f ca="1"/>
        <v>46323</v>
      </c>
      <c r="C7979" s="107">
        <f ca="1"/>
        <v>13032.650000000001</v>
      </c>
      <c r="D7979" t="str">
        <f ca="1"/>
        <v xml:space="preserve"> Checking</v>
      </c>
    </row>
    <row r="7980" spans="1:4" x14ac:dyDescent="0.25">
      <c r="A7980" t="str">
        <f ca="1"/>
        <v>Kulo SDGE</v>
      </c>
      <c r="B7980" s="8">
        <f ca="1"/>
        <v>46323</v>
      </c>
      <c r="C7980" s="107">
        <f ca="1"/>
        <v>12950.650000000001</v>
      </c>
      <c r="D7980" t="str">
        <f ca="1"/>
        <v xml:space="preserve"> Checking</v>
      </c>
    </row>
    <row r="7981" spans="1:4" x14ac:dyDescent="0.25">
      <c r="A7981" t="str">
        <f ca="1"/>
        <v>SDGE</v>
      </c>
      <c r="B7981" s="8">
        <f ca="1"/>
        <v>46323</v>
      </c>
      <c r="C7981" s="107">
        <f ca="1"/>
        <v>12866.650000000001</v>
      </c>
      <c r="D7981" t="str">
        <f ca="1"/>
        <v xml:space="preserve"> Checking</v>
      </c>
    </row>
    <row r="7982" spans="1:4" x14ac:dyDescent="0.25">
      <c r="A7982" t="str">
        <f ca="1"/>
        <v>Prime Ad-Free</v>
      </c>
      <c r="B7982" s="8">
        <f ca="1"/>
        <v>46323</v>
      </c>
      <c r="C7982" s="107">
        <f ca="1"/>
        <v>12863.66</v>
      </c>
      <c r="D7982" t="str">
        <f ca="1"/>
        <v xml:space="preserve"> Checking</v>
      </c>
    </row>
    <row r="7983" spans="1:4" x14ac:dyDescent="0.25">
      <c r="A7983" t="str">
        <f ca="1"/>
        <v>Disability</v>
      </c>
      <c r="B7983" s="8">
        <f ca="1"/>
        <v>46327</v>
      </c>
      <c r="C7983" s="107">
        <f ca="1"/>
        <v>13220.32</v>
      </c>
      <c r="D7983" t="str">
        <f ca="1"/>
        <v xml:space="preserve"> Checking</v>
      </c>
    </row>
    <row r="7984" spans="1:4" x14ac:dyDescent="0.25">
      <c r="A7984" t="str">
        <f ca="1"/>
        <v>Kulo Rent</v>
      </c>
      <c r="B7984" s="8">
        <f ca="1"/>
        <v>46327</v>
      </c>
      <c r="C7984" s="107">
        <f ca="1"/>
        <v>12261.32</v>
      </c>
      <c r="D7984" t="str">
        <f ca="1"/>
        <v xml:space="preserve"> Checking</v>
      </c>
    </row>
    <row r="7985" spans="1:4" x14ac:dyDescent="0.25">
      <c r="A7985" t="str">
        <f ca="1"/>
        <v>Rent</v>
      </c>
      <c r="B7985" s="8">
        <f ca="1"/>
        <v>46327</v>
      </c>
      <c r="C7985" s="107">
        <f ca="1"/>
        <v>10983.35</v>
      </c>
      <c r="D7985" t="str">
        <f ca="1"/>
        <v xml:space="preserve"> Checking</v>
      </c>
    </row>
    <row r="7986" spans="1:4" x14ac:dyDescent="0.25">
      <c r="A7986" t="str">
        <f ca="1"/>
        <v>Visa Platinum</v>
      </c>
      <c r="B7986" s="8">
        <f ca="1"/>
        <v>46329</v>
      </c>
      <c r="C7986" s="107">
        <f ca="1"/>
        <v>10754.35</v>
      </c>
      <c r="D7986" t="str">
        <f ca="1"/>
        <v xml:space="preserve"> Checking</v>
      </c>
    </row>
    <row r="7987" spans="1:4" x14ac:dyDescent="0.25">
      <c r="A7987" t="str">
        <f ca="1"/>
        <v>Kulo Internet</v>
      </c>
      <c r="B7987" s="8">
        <f ca="1"/>
        <v>46331</v>
      </c>
      <c r="C7987" s="107">
        <f ca="1"/>
        <v>10726.35</v>
      </c>
      <c r="D7987" t="str">
        <f ca="1"/>
        <v xml:space="preserve"> Checking</v>
      </c>
    </row>
    <row r="7988" spans="1:4" x14ac:dyDescent="0.25">
      <c r="A7988" t="str">
        <f ca="1"/>
        <v>Cese Phone</v>
      </c>
      <c r="B7988" s="8">
        <f ca="1"/>
        <v>46331</v>
      </c>
      <c r="C7988" s="107">
        <f ca="1"/>
        <v>10584.35</v>
      </c>
      <c r="D7988" t="str">
        <f ca="1"/>
        <v xml:space="preserve"> Checking</v>
      </c>
    </row>
    <row r="7989" spans="1:4" x14ac:dyDescent="0.25">
      <c r="A7989" t="str">
        <f ca="1"/>
        <v>Phone</v>
      </c>
      <c r="B7989" s="8">
        <f ca="1"/>
        <v>46331</v>
      </c>
      <c r="C7989" s="107">
        <f ca="1"/>
        <v>10433.68</v>
      </c>
      <c r="D7989" t="str">
        <f ca="1"/>
        <v xml:space="preserve"> Checking</v>
      </c>
    </row>
    <row r="7990" spans="1:4" x14ac:dyDescent="0.25">
      <c r="A7990" t="str">
        <f ca="1"/>
        <v>Paycheck</v>
      </c>
      <c r="B7990" s="8">
        <f ca="1"/>
        <v>46332</v>
      </c>
      <c r="C7990" s="107">
        <f ca="1"/>
        <v>12033.68</v>
      </c>
      <c r="D7990" t="str">
        <f ca="1"/>
        <v xml:space="preserve"> Checking</v>
      </c>
    </row>
    <row r="7991" spans="1:4" x14ac:dyDescent="0.25">
      <c r="A7991" t="str">
        <f ca="1"/>
        <v>Ameritas</v>
      </c>
      <c r="B7991" s="8">
        <f ca="1"/>
        <v>46332</v>
      </c>
      <c r="C7991" s="107">
        <f ca="1"/>
        <v>12033.68</v>
      </c>
      <c r="D7991" t="str">
        <f ca="1"/>
        <v xml:space="preserve"> Checking</v>
      </c>
    </row>
    <row r="7992" spans="1:4" x14ac:dyDescent="0.25">
      <c r="A7992" t="str">
        <f ca="1"/>
        <v>Groceries</v>
      </c>
      <c r="B7992" s="8">
        <f ca="1"/>
        <v>46333</v>
      </c>
      <c r="C7992" s="107">
        <f ca="1"/>
        <v>11833.68</v>
      </c>
      <c r="D7992" t="str">
        <f ca="1"/>
        <v xml:space="preserve"> Checking</v>
      </c>
    </row>
    <row r="7993" spans="1:4" x14ac:dyDescent="0.25">
      <c r="A7993" t="str">
        <f ca="1"/>
        <v>Food &amp; Drinks</v>
      </c>
      <c r="B7993" s="8">
        <f ca="1"/>
        <v>46333</v>
      </c>
      <c r="C7993" s="107">
        <f ca="1"/>
        <v>11633.68</v>
      </c>
      <c r="D7993" t="str">
        <f ca="1"/>
        <v xml:space="preserve"> Checking</v>
      </c>
    </row>
    <row r="7994" spans="1:4" x14ac:dyDescent="0.25">
      <c r="A7994" t="str">
        <f ca="1"/>
        <v>Sony</v>
      </c>
      <c r="B7994" s="8">
        <f ca="1"/>
        <v>46334</v>
      </c>
      <c r="C7994" s="107">
        <f ca="1"/>
        <v>11615.69</v>
      </c>
      <c r="D7994" t="str">
        <f ca="1"/>
        <v xml:space="preserve"> Checking</v>
      </c>
    </row>
    <row r="7995" spans="1:4" x14ac:dyDescent="0.25">
      <c r="A7995" t="str">
        <f ca="1"/>
        <v>Bike Insurance</v>
      </c>
      <c r="B7995" s="8">
        <f ca="1"/>
        <v>46334</v>
      </c>
      <c r="C7995" s="107">
        <f ca="1"/>
        <v>11291.640000000001</v>
      </c>
      <c r="D7995" t="str">
        <f ca="1"/>
        <v xml:space="preserve"> Checking</v>
      </c>
    </row>
    <row r="7996" spans="1:4" x14ac:dyDescent="0.25">
      <c r="A7996" t="str">
        <f ca="1"/>
        <v>Phone Insurance</v>
      </c>
      <c r="B7996" s="8">
        <f ca="1"/>
        <v>46334</v>
      </c>
      <c r="C7996" s="107">
        <f ca="1"/>
        <v>11283.640000000001</v>
      </c>
      <c r="D7996" t="str">
        <f ca="1"/>
        <v xml:space="preserve"> Checking</v>
      </c>
    </row>
    <row r="7997" spans="1:4" x14ac:dyDescent="0.25">
      <c r="A7997" t="str">
        <f ca="1"/>
        <v>Amazon</v>
      </c>
      <c r="B7997" s="8">
        <f ca="1"/>
        <v>46335</v>
      </c>
      <c r="C7997" s="107">
        <f ca="1"/>
        <v>11267.490000000002</v>
      </c>
      <c r="D7997" t="str">
        <f ca="1"/>
        <v xml:space="preserve"> Checking</v>
      </c>
    </row>
    <row r="7998" spans="1:4" x14ac:dyDescent="0.25">
      <c r="A7998" t="str">
        <f ca="1"/>
        <v>Viso Go</v>
      </c>
      <c r="B7998" s="8">
        <f ca="1"/>
        <v>46337</v>
      </c>
      <c r="C7998" s="107">
        <f ca="1"/>
        <v>10992.490000000002</v>
      </c>
      <c r="D7998" t="str">
        <f ca="1"/>
        <v xml:space="preserve"> Checking</v>
      </c>
    </row>
    <row r="7999" spans="1:4" x14ac:dyDescent="0.25">
      <c r="A7999" t="str">
        <f ca="1"/>
        <v>Motorcycle</v>
      </c>
      <c r="B7999" s="8">
        <f ca="1"/>
        <v>46342</v>
      </c>
      <c r="C7999" s="107">
        <f ca="1"/>
        <v>10842.11</v>
      </c>
      <c r="D7999" t="str">
        <f ca="1"/>
        <v xml:space="preserve"> Checking</v>
      </c>
    </row>
    <row r="8000" spans="1:4" x14ac:dyDescent="0.25">
      <c r="A8000" t="str">
        <f ca="1"/>
        <v>Paycheck</v>
      </c>
      <c r="B8000" s="8">
        <f ca="1"/>
        <v>46346</v>
      </c>
      <c r="C8000" s="107">
        <f ca="1"/>
        <v>12442.11</v>
      </c>
      <c r="D8000" t="str">
        <f ca="1"/>
        <v xml:space="preserve"> Checking</v>
      </c>
    </row>
    <row r="8001" spans="1:4" x14ac:dyDescent="0.25">
      <c r="A8001" t="str">
        <f ca="1"/>
        <v>Ameritas</v>
      </c>
      <c r="B8001" s="8">
        <f ca="1"/>
        <v>46346</v>
      </c>
      <c r="C8001" s="107">
        <f ca="1"/>
        <v>12442.11</v>
      </c>
      <c r="D8001" t="str">
        <f ca="1"/>
        <v xml:space="preserve"> Checking</v>
      </c>
    </row>
    <row r="8002" spans="1:4" x14ac:dyDescent="0.25">
      <c r="A8002" t="str">
        <f ca="1"/>
        <v>Netflix</v>
      </c>
      <c r="B8002" s="8">
        <f ca="1"/>
        <v>46346</v>
      </c>
      <c r="C8002" s="107">
        <f ca="1"/>
        <v>12417.12</v>
      </c>
      <c r="D8002" t="str">
        <f ca="1"/>
        <v xml:space="preserve"> Checking</v>
      </c>
    </row>
    <row r="8003" spans="1:4" x14ac:dyDescent="0.25">
      <c r="A8003" t="str">
        <f ca="1"/>
        <v>Groceries</v>
      </c>
      <c r="B8003" s="8">
        <f ca="1"/>
        <v>46347</v>
      </c>
      <c r="C8003" s="107">
        <f ca="1"/>
        <v>12217.12</v>
      </c>
      <c r="D8003" t="str">
        <f ca="1"/>
        <v xml:space="preserve"> Checking</v>
      </c>
    </row>
    <row r="8004" spans="1:4" x14ac:dyDescent="0.25">
      <c r="A8004" t="str">
        <f ca="1"/>
        <v>Food &amp; Drinks</v>
      </c>
      <c r="B8004" s="8">
        <f ca="1"/>
        <v>46347</v>
      </c>
      <c r="C8004" s="107">
        <f ca="1"/>
        <v>12017.12</v>
      </c>
      <c r="D8004" t="str">
        <f ca="1"/>
        <v xml:space="preserve"> Checking</v>
      </c>
    </row>
    <row r="8005" spans="1:4" x14ac:dyDescent="0.25">
      <c r="A8005" t="str">
        <f ca="1"/>
        <v>Renters</v>
      </c>
      <c r="B8005" s="8">
        <f ca="1"/>
        <v>46347</v>
      </c>
      <c r="C8005" s="107">
        <f ca="1"/>
        <v>12006.2</v>
      </c>
      <c r="D8005" t="str">
        <f ca="1"/>
        <v xml:space="preserve"> Checking</v>
      </c>
    </row>
    <row r="8006" spans="1:4" x14ac:dyDescent="0.25">
      <c r="A8006" t="str">
        <f ca="1"/>
        <v>Cese Transfer</v>
      </c>
      <c r="B8006" s="8">
        <f ca="1"/>
        <v>46351</v>
      </c>
      <c r="C8006" s="107">
        <f ca="1"/>
        <v>12148.2</v>
      </c>
      <c r="D8006" t="str">
        <f ca="1"/>
        <v xml:space="preserve"> Checking</v>
      </c>
    </row>
    <row r="8007" spans="1:4" x14ac:dyDescent="0.25">
      <c r="A8007" t="str">
        <f ca="1"/>
        <v>Internet</v>
      </c>
      <c r="B8007" s="8">
        <f ca="1"/>
        <v>46352</v>
      </c>
      <c r="C8007" s="107">
        <f ca="1"/>
        <v>12148.2</v>
      </c>
      <c r="D8007" t="str">
        <f ca="1"/>
        <v xml:space="preserve"> Checking</v>
      </c>
    </row>
    <row r="8008" spans="1:4" x14ac:dyDescent="0.25">
      <c r="A8008" t="str">
        <f ca="1"/>
        <v>Windsurf</v>
      </c>
      <c r="B8008" s="8">
        <f ca="1"/>
        <v>46352</v>
      </c>
      <c r="C8008" s="107">
        <f ca="1"/>
        <v>12133.2</v>
      </c>
      <c r="D8008" t="str">
        <f ca="1"/>
        <v xml:space="preserve"> Checking</v>
      </c>
    </row>
    <row r="8009" spans="1:4" x14ac:dyDescent="0.25">
      <c r="A8009" t="str">
        <f ca="1"/>
        <v>Tidal</v>
      </c>
      <c r="B8009" s="8">
        <f ca="1"/>
        <v>46353</v>
      </c>
      <c r="C8009" s="107">
        <f ca="1"/>
        <v>12122.210000000001</v>
      </c>
      <c r="D8009" t="str">
        <f ca="1"/>
        <v xml:space="preserve"> Checking</v>
      </c>
    </row>
    <row r="8010" spans="1:4" x14ac:dyDescent="0.25">
      <c r="A8010" t="str">
        <f ca="1"/>
        <v>Costco Citi</v>
      </c>
      <c r="B8010" s="8">
        <f ca="1"/>
        <v>46354</v>
      </c>
      <c r="C8010" s="107">
        <f ca="1"/>
        <v>11982.210000000001</v>
      </c>
      <c r="D8010" t="str">
        <f ca="1"/>
        <v xml:space="preserve"> Checking</v>
      </c>
    </row>
    <row r="8011" spans="1:4" x14ac:dyDescent="0.25">
      <c r="A8011" t="str">
        <f ca="1"/>
        <v>Kulo Transfer</v>
      </c>
      <c r="B8011" s="8">
        <f ca="1"/>
        <v>46354</v>
      </c>
      <c r="C8011" s="107">
        <f ca="1"/>
        <v>13032.210000000001</v>
      </c>
      <c r="D8011" t="str">
        <f ca="1"/>
        <v xml:space="preserve"> Checking</v>
      </c>
    </row>
    <row r="8012" spans="1:4" x14ac:dyDescent="0.25">
      <c r="A8012" t="str">
        <f ca="1"/>
        <v>Kulo SDGE</v>
      </c>
      <c r="B8012" s="8">
        <f ca="1"/>
        <v>46354</v>
      </c>
      <c r="C8012" s="107">
        <f ca="1"/>
        <v>12950.210000000001</v>
      </c>
      <c r="D8012" t="str">
        <f ca="1"/>
        <v xml:space="preserve"> Checking</v>
      </c>
    </row>
    <row r="8013" spans="1:4" x14ac:dyDescent="0.25">
      <c r="A8013" t="str">
        <f ca="1"/>
        <v>SDGE</v>
      </c>
      <c r="B8013" s="8">
        <f ca="1"/>
        <v>46354</v>
      </c>
      <c r="C8013" s="107">
        <f ca="1"/>
        <v>12866.210000000001</v>
      </c>
      <c r="D8013" t="str">
        <f ca="1"/>
        <v xml:space="preserve"> Checking</v>
      </c>
    </row>
    <row r="8014" spans="1:4" x14ac:dyDescent="0.25">
      <c r="A8014" t="str">
        <f ca="1"/>
        <v>Prime Ad-Free</v>
      </c>
      <c r="B8014" s="8">
        <f ca="1"/>
        <v>46354</v>
      </c>
      <c r="C8014" s="107">
        <f ca="1"/>
        <v>12863.220000000001</v>
      </c>
      <c r="D8014" t="str">
        <f ca="1"/>
        <v xml:space="preserve"> Checking</v>
      </c>
    </row>
    <row r="8015" spans="1:4" x14ac:dyDescent="0.25">
      <c r="A8015" t="str">
        <f ca="1"/>
        <v>Disability</v>
      </c>
      <c r="B8015" s="8">
        <f ca="1"/>
        <v>46357</v>
      </c>
      <c r="C8015" s="107">
        <f ca="1"/>
        <v>13219.880000000001</v>
      </c>
      <c r="D8015" t="str">
        <f ca="1"/>
        <v xml:space="preserve"> Checking</v>
      </c>
    </row>
    <row r="8016" spans="1:4" x14ac:dyDescent="0.25">
      <c r="A8016" t="str">
        <f ca="1"/>
        <v>Kulo Rent</v>
      </c>
      <c r="B8016" s="8">
        <f ca="1"/>
        <v>46357</v>
      </c>
      <c r="C8016" s="107">
        <f ca="1"/>
        <v>12260.880000000001</v>
      </c>
      <c r="D8016" t="str">
        <f ca="1"/>
        <v xml:space="preserve"> Checking</v>
      </c>
    </row>
    <row r="8017" spans="1:4" x14ac:dyDescent="0.25">
      <c r="A8017" t="str">
        <f ca="1"/>
        <v>Rent</v>
      </c>
      <c r="B8017" s="8">
        <f ca="1"/>
        <v>46357</v>
      </c>
      <c r="C8017" s="107">
        <f ca="1"/>
        <v>10982.910000000002</v>
      </c>
      <c r="D8017" t="str">
        <f ca="1"/>
        <v xml:space="preserve"> Checking</v>
      </c>
    </row>
    <row r="8018" spans="1:4" x14ac:dyDescent="0.25">
      <c r="A8018" t="str">
        <f ca="1"/>
        <v>Visa Platinum</v>
      </c>
      <c r="B8018" s="8">
        <f ca="1"/>
        <v>46359</v>
      </c>
      <c r="C8018" s="107">
        <f ca="1"/>
        <v>10753.910000000002</v>
      </c>
      <c r="D8018" t="str">
        <f ca="1"/>
        <v xml:space="preserve"> Checking</v>
      </c>
    </row>
    <row r="8019" spans="1:4" x14ac:dyDescent="0.25">
      <c r="A8019" t="str">
        <f ca="1"/>
        <v>Paycheck</v>
      </c>
      <c r="B8019" s="8">
        <f ca="1"/>
        <v>46360</v>
      </c>
      <c r="C8019" s="107">
        <f ca="1"/>
        <v>12353.910000000002</v>
      </c>
      <c r="D8019" t="str">
        <f ca="1"/>
        <v xml:space="preserve"> Checking</v>
      </c>
    </row>
    <row r="8020" spans="1:4" x14ac:dyDescent="0.25">
      <c r="A8020" t="str">
        <f ca="1"/>
        <v>Ameritas</v>
      </c>
      <c r="B8020" s="8">
        <f ca="1"/>
        <v>46360</v>
      </c>
      <c r="C8020" s="107">
        <f ca="1"/>
        <v>12353.910000000002</v>
      </c>
      <c r="D8020" t="str">
        <f ca="1"/>
        <v xml:space="preserve"> Checking</v>
      </c>
    </row>
    <row r="8021" spans="1:4" x14ac:dyDescent="0.25">
      <c r="A8021" t="str">
        <f ca="1"/>
        <v>Kulo Internet</v>
      </c>
      <c r="B8021" s="8">
        <f ca="1"/>
        <v>46361</v>
      </c>
      <c r="C8021" s="107">
        <f ca="1"/>
        <v>12325.910000000002</v>
      </c>
      <c r="D8021" t="str">
        <f ca="1"/>
        <v xml:space="preserve"> Checking</v>
      </c>
    </row>
    <row r="8022" spans="1:4" x14ac:dyDescent="0.25">
      <c r="A8022" t="str">
        <f ca="1"/>
        <v>Cese Phone</v>
      </c>
      <c r="B8022" s="8">
        <f ca="1"/>
        <v>46361</v>
      </c>
      <c r="C8022" s="107">
        <f ca="1"/>
        <v>12183.910000000002</v>
      </c>
      <c r="D8022" t="str">
        <f ca="1"/>
        <v xml:space="preserve"> Checking</v>
      </c>
    </row>
    <row r="8023" spans="1:4" x14ac:dyDescent="0.25">
      <c r="A8023" t="str">
        <f ca="1"/>
        <v>Groceries</v>
      </c>
      <c r="B8023" s="8">
        <f ca="1"/>
        <v>46361</v>
      </c>
      <c r="C8023" s="107">
        <f ca="1"/>
        <v>11983.910000000002</v>
      </c>
      <c r="D8023" t="str">
        <f ca="1"/>
        <v xml:space="preserve"> Checking</v>
      </c>
    </row>
    <row r="8024" spans="1:4" x14ac:dyDescent="0.25">
      <c r="A8024" t="str">
        <f ca="1"/>
        <v>Food &amp; Drinks</v>
      </c>
      <c r="B8024" s="8">
        <f ca="1"/>
        <v>46361</v>
      </c>
      <c r="C8024" s="107">
        <f ca="1"/>
        <v>11783.910000000002</v>
      </c>
      <c r="D8024" t="str">
        <f ca="1"/>
        <v xml:space="preserve"> Checking</v>
      </c>
    </row>
    <row r="8025" spans="1:4" x14ac:dyDescent="0.25">
      <c r="A8025" t="str">
        <f ca="1"/>
        <v>Phone</v>
      </c>
      <c r="B8025" s="8">
        <f ca="1"/>
        <v>46361</v>
      </c>
      <c r="C8025" s="107">
        <f ca="1"/>
        <v>11633.240000000002</v>
      </c>
      <c r="D8025" t="str">
        <f ca="1"/>
        <v xml:space="preserve"> Checking</v>
      </c>
    </row>
    <row r="8026" spans="1:4" x14ac:dyDescent="0.25">
      <c r="A8026" t="str">
        <f ca="1"/>
        <v>Sony</v>
      </c>
      <c r="B8026" s="8">
        <f ca="1"/>
        <v>46364</v>
      </c>
      <c r="C8026" s="107">
        <f ca="1"/>
        <v>11615.25</v>
      </c>
      <c r="D8026" t="str">
        <f ca="1"/>
        <v xml:space="preserve"> Checking</v>
      </c>
    </row>
    <row r="8027" spans="1:4" x14ac:dyDescent="0.25">
      <c r="A8027" t="str">
        <f ca="1"/>
        <v>Phone Insurance</v>
      </c>
      <c r="B8027" s="8">
        <f ca="1"/>
        <v>46364</v>
      </c>
      <c r="C8027" s="107">
        <f ca="1"/>
        <v>11607.25</v>
      </c>
      <c r="D8027" t="str">
        <f ca="1"/>
        <v xml:space="preserve"> Checking</v>
      </c>
    </row>
    <row r="8028" spans="1:4" x14ac:dyDescent="0.25">
      <c r="A8028" t="str">
        <f ca="1"/>
        <v>Amazon</v>
      </c>
      <c r="B8028" s="8">
        <f ca="1"/>
        <v>46365</v>
      </c>
      <c r="C8028" s="107">
        <f ca="1"/>
        <v>11591.1</v>
      </c>
      <c r="D8028" t="str">
        <f ca="1"/>
        <v xml:space="preserve"> Checking</v>
      </c>
    </row>
    <row r="8029" spans="1:4" x14ac:dyDescent="0.25">
      <c r="A8029" t="str">
        <f ca="1"/>
        <v>Viso Go</v>
      </c>
      <c r="B8029" s="8">
        <f ca="1"/>
        <v>46367</v>
      </c>
      <c r="C8029" s="107">
        <f ca="1"/>
        <v>11316.1</v>
      </c>
      <c r="D8029" t="str">
        <f ca="1"/>
        <v xml:space="preserve"> Checking</v>
      </c>
    </row>
    <row r="8030" spans="1:4" x14ac:dyDescent="0.25">
      <c r="A8030" t="str">
        <f ca="1"/>
        <v>Motorcycle</v>
      </c>
      <c r="B8030" s="8">
        <f ca="1"/>
        <v>46372</v>
      </c>
      <c r="C8030" s="107">
        <f ca="1"/>
        <v>11165.720000000001</v>
      </c>
      <c r="D8030" t="str">
        <f ca="1"/>
        <v xml:space="preserve"> Checking</v>
      </c>
    </row>
    <row r="8031" spans="1:4" x14ac:dyDescent="0.25">
      <c r="A8031" t="str">
        <f ca="1"/>
        <v>Paycheck</v>
      </c>
      <c r="B8031" s="8">
        <f ca="1"/>
        <v>46374</v>
      </c>
      <c r="C8031" s="107">
        <f ca="1"/>
        <v>12765.720000000001</v>
      </c>
      <c r="D8031" t="str">
        <f ca="1"/>
        <v xml:space="preserve"> Checking</v>
      </c>
    </row>
    <row r="8032" spans="1:4" x14ac:dyDescent="0.25">
      <c r="A8032" t="str">
        <f ca="1"/>
        <v>Ameritas</v>
      </c>
      <c r="B8032" s="8">
        <f ca="1"/>
        <v>46374</v>
      </c>
      <c r="C8032" s="107">
        <f ca="1"/>
        <v>12765.720000000001</v>
      </c>
      <c r="D8032" t="str">
        <f ca="1"/>
        <v xml:space="preserve"> Checking</v>
      </c>
    </row>
    <row r="8033" spans="1:4" x14ac:dyDescent="0.25">
      <c r="A8033" t="str">
        <f ca="1"/>
        <v>Groceries</v>
      </c>
      <c r="B8033" s="8">
        <f ca="1"/>
        <v>46375</v>
      </c>
      <c r="C8033" s="107">
        <f ca="1"/>
        <v>12565.720000000001</v>
      </c>
      <c r="D8033" t="str">
        <f ca="1"/>
        <v xml:space="preserve"> Checking</v>
      </c>
    </row>
    <row r="8034" spans="1:4" x14ac:dyDescent="0.25">
      <c r="A8034" t="str">
        <f ca="1"/>
        <v>Food &amp; Drinks</v>
      </c>
      <c r="B8034" s="8">
        <f ca="1"/>
        <v>46375</v>
      </c>
      <c r="C8034" s="107">
        <f ca="1"/>
        <v>12365.720000000001</v>
      </c>
      <c r="D8034" t="str">
        <f ca="1"/>
        <v xml:space="preserve"> Checking</v>
      </c>
    </row>
    <row r="8035" spans="1:4" x14ac:dyDescent="0.25">
      <c r="A8035" t="str">
        <f ca="1"/>
        <v>Netflix</v>
      </c>
      <c r="B8035" s="8">
        <f ca="1"/>
        <v>46376</v>
      </c>
      <c r="C8035" s="107">
        <f ca="1"/>
        <v>12340.730000000001</v>
      </c>
      <c r="D8035" t="str">
        <f ca="1"/>
        <v xml:space="preserve"> Checking</v>
      </c>
    </row>
    <row r="8036" spans="1:4" x14ac:dyDescent="0.25">
      <c r="A8036" t="str">
        <f ca="1"/>
        <v>Renters</v>
      </c>
      <c r="B8036" s="8">
        <f ca="1"/>
        <v>46377</v>
      </c>
      <c r="C8036" s="107">
        <f ca="1"/>
        <v>12329.810000000001</v>
      </c>
      <c r="D8036" t="str">
        <f ca="1"/>
        <v xml:space="preserve"> Checking</v>
      </c>
    </row>
    <row r="8037" spans="1:4" x14ac:dyDescent="0.25">
      <c r="A8037" t="str">
        <f ca="1"/>
        <v>Sniffies</v>
      </c>
      <c r="B8037" s="8">
        <f ca="1"/>
        <v>46377</v>
      </c>
      <c r="C8037" s="107">
        <f ca="1"/>
        <v>12269.87</v>
      </c>
      <c r="D8037" t="str">
        <f ca="1"/>
        <v xml:space="preserve"> Checking</v>
      </c>
    </row>
    <row r="8038" spans="1:4" x14ac:dyDescent="0.25">
      <c r="A8038" t="str">
        <f ca="1"/>
        <v>Cese Transfer</v>
      </c>
      <c r="B8038" s="8">
        <f ca="1"/>
        <v>46381</v>
      </c>
      <c r="C8038" s="107">
        <f ca="1"/>
        <v>12411.87</v>
      </c>
      <c r="D8038" t="str">
        <f ca="1"/>
        <v xml:space="preserve"> Checking</v>
      </c>
    </row>
    <row r="8039" spans="1:4" x14ac:dyDescent="0.25">
      <c r="A8039" t="str">
        <f ca="1"/>
        <v>Internet</v>
      </c>
      <c r="B8039" s="8">
        <f ca="1"/>
        <v>46382</v>
      </c>
      <c r="C8039" s="107">
        <f ca="1"/>
        <v>12411.87</v>
      </c>
      <c r="D8039" t="str">
        <f ca="1"/>
        <v xml:space="preserve"> Checking</v>
      </c>
    </row>
    <row r="8040" spans="1:4" x14ac:dyDescent="0.25">
      <c r="A8040" t="str">
        <f ca="1"/>
        <v>Windsurf</v>
      </c>
      <c r="B8040" s="8">
        <f ca="1"/>
        <v>46382</v>
      </c>
      <c r="C8040" s="107">
        <f ca="1"/>
        <v>12396.87</v>
      </c>
      <c r="D8040" t="str">
        <f ca="1"/>
        <v xml:space="preserve"> Checking</v>
      </c>
    </row>
    <row r="8041" spans="1:4" x14ac:dyDescent="0.25">
      <c r="A8041" t="str">
        <f ca="1"/>
        <v>Tidal</v>
      </c>
      <c r="B8041" s="8">
        <f ca="1"/>
        <v>46383</v>
      </c>
      <c r="C8041" s="107">
        <f ca="1"/>
        <v>12385.880000000001</v>
      </c>
      <c r="D8041" t="str">
        <f ca="1"/>
        <v xml:space="preserve"> Checking</v>
      </c>
    </row>
    <row r="8042" spans="1:4" x14ac:dyDescent="0.25">
      <c r="A8042" t="str">
        <f ca="1"/>
        <v>Costco Citi</v>
      </c>
      <c r="B8042" s="8">
        <f ca="1"/>
        <v>46384</v>
      </c>
      <c r="C8042" s="107">
        <f ca="1"/>
        <v>12245.880000000001</v>
      </c>
      <c r="D8042" t="str">
        <f ca="1"/>
        <v xml:space="preserve"> Checking</v>
      </c>
    </row>
    <row r="8043" spans="1:4" x14ac:dyDescent="0.25">
      <c r="A8043" t="str">
        <f ca="1"/>
        <v>Kulo Transfer</v>
      </c>
      <c r="B8043" s="8">
        <f ca="1"/>
        <v>46384</v>
      </c>
      <c r="C8043" s="107">
        <f ca="1"/>
        <v>13295.880000000001</v>
      </c>
      <c r="D8043" t="str">
        <f ca="1"/>
        <v xml:space="preserve"> Checking</v>
      </c>
    </row>
    <row r="8044" spans="1:4" x14ac:dyDescent="0.25">
      <c r="A8044" t="str">
        <f ca="1"/>
        <v>Kulo SDGE</v>
      </c>
      <c r="B8044" s="8">
        <f ca="1"/>
        <v>46384</v>
      </c>
      <c r="C8044" s="107">
        <f ca="1"/>
        <v>13213.880000000001</v>
      </c>
      <c r="D8044" t="str">
        <f ca="1"/>
        <v xml:space="preserve"> Checking</v>
      </c>
    </row>
    <row r="8045" spans="1:4" x14ac:dyDescent="0.25">
      <c r="A8045" t="str">
        <f ca="1"/>
        <v>SDGE</v>
      </c>
      <c r="B8045" s="8">
        <f ca="1"/>
        <v>46384</v>
      </c>
      <c r="C8045" s="107">
        <f ca="1"/>
        <v>13129.880000000001</v>
      </c>
      <c r="D8045" t="str">
        <f ca="1"/>
        <v xml:space="preserve"> Checking</v>
      </c>
    </row>
    <row r="8046" spans="1:4" x14ac:dyDescent="0.25">
      <c r="A8046" t="str">
        <f ca="1"/>
        <v>Prime Ad-Free</v>
      </c>
      <c r="B8046" s="8">
        <f ca="1"/>
        <v>46384</v>
      </c>
      <c r="C8046" s="107">
        <f ca="1"/>
        <v>13126.890000000001</v>
      </c>
      <c r="D8046" t="str">
        <f ca="1"/>
        <v xml:space="preserve"> Checking</v>
      </c>
    </row>
    <row r="8047" spans="1:4" x14ac:dyDescent="0.25">
      <c r="A8047" t="str">
        <f ca="1"/>
        <v>Paycheck</v>
      </c>
      <c r="B8047" s="8">
        <f ca="1"/>
        <v>46388</v>
      </c>
      <c r="C8047" s="107">
        <f ca="1"/>
        <v>14726.890000000001</v>
      </c>
      <c r="D8047" t="str">
        <f ca="1"/>
        <v xml:space="preserve"> Checking</v>
      </c>
    </row>
    <row r="8048" spans="1:4" x14ac:dyDescent="0.25">
      <c r="A8048" t="str">
        <f ca="1"/>
        <v>Disability</v>
      </c>
      <c r="B8048" s="8">
        <f ca="1"/>
        <v>46388</v>
      </c>
      <c r="C8048" s="107">
        <f ca="1"/>
        <v>15083.550000000001</v>
      </c>
      <c r="D8048" t="str">
        <f ca="1"/>
        <v xml:space="preserve"> Checking</v>
      </c>
    </row>
    <row r="8049" spans="1:4" x14ac:dyDescent="0.25">
      <c r="A8049" t="str">
        <f ca="1"/>
        <v>Ameritas</v>
      </c>
      <c r="B8049" s="8">
        <f ca="1"/>
        <v>46388</v>
      </c>
      <c r="C8049" s="107">
        <f ca="1"/>
        <v>15083.550000000001</v>
      </c>
      <c r="D8049" t="str">
        <f ca="1"/>
        <v xml:space="preserve"> Checking</v>
      </c>
    </row>
    <row r="8050" spans="1:4" x14ac:dyDescent="0.25">
      <c r="A8050" t="str">
        <f ca="1"/>
        <v>Kulo Rent</v>
      </c>
      <c r="B8050" s="8">
        <f ca="1"/>
        <v>46388</v>
      </c>
      <c r="C8050" s="107">
        <f ca="1"/>
        <v>14124.550000000001</v>
      </c>
      <c r="D8050" t="str">
        <f ca="1"/>
        <v xml:space="preserve"> Checking</v>
      </c>
    </row>
    <row r="8051" spans="1:4" x14ac:dyDescent="0.25">
      <c r="A8051" t="str">
        <f ca="1"/>
        <v>Rent</v>
      </c>
      <c r="B8051" s="8">
        <f ca="1"/>
        <v>46388</v>
      </c>
      <c r="C8051" s="107">
        <f ca="1"/>
        <v>12846.58</v>
      </c>
      <c r="D8051" t="str">
        <f ca="1"/>
        <v xml:space="preserve"> Checking</v>
      </c>
    </row>
    <row r="8052" spans="1:4" x14ac:dyDescent="0.25">
      <c r="A8052" t="str">
        <f ca="1"/>
        <v>Groceries</v>
      </c>
      <c r="B8052" s="8">
        <f ca="1"/>
        <v>46389</v>
      </c>
      <c r="C8052" s="107">
        <f ca="1"/>
        <v>12646.58</v>
      </c>
      <c r="D8052" t="str">
        <f ca="1"/>
        <v xml:space="preserve"> Checking</v>
      </c>
    </row>
    <row r="8053" spans="1:4" x14ac:dyDescent="0.25">
      <c r="A8053" t="str">
        <f ca="1"/>
        <v>Food &amp; Drinks</v>
      </c>
      <c r="B8053" s="8">
        <f ca="1"/>
        <v>46389</v>
      </c>
      <c r="C8053" s="107">
        <f ca="1"/>
        <v>12446.58</v>
      </c>
      <c r="D8053" t="str">
        <f ca="1"/>
        <v xml:space="preserve"> Checking</v>
      </c>
    </row>
    <row r="8054" spans="1:4" x14ac:dyDescent="0.25">
      <c r="A8054" t="str">
        <f ca="1"/>
        <v>Visa Platinum</v>
      </c>
      <c r="B8054" s="8">
        <f ca="1"/>
        <v>46390</v>
      </c>
      <c r="C8054" s="107">
        <f ca="1"/>
        <v>12217.58</v>
      </c>
      <c r="D8054" t="str">
        <f ca="1"/>
        <v xml:space="preserve"> Checking</v>
      </c>
    </row>
    <row r="8055" spans="1:4" x14ac:dyDescent="0.25">
      <c r="A8055" t="str">
        <f ca="1"/>
        <v>Kulo Internet</v>
      </c>
      <c r="B8055" s="8">
        <f ca="1"/>
        <v>46392</v>
      </c>
      <c r="C8055" s="107">
        <f ca="1"/>
        <v>12189.58</v>
      </c>
      <c r="D8055" t="str">
        <f ca="1"/>
        <v xml:space="preserve"> Checking</v>
      </c>
    </row>
    <row r="8056" spans="1:4" x14ac:dyDescent="0.25">
      <c r="A8056" t="str">
        <f ca="1"/>
        <v>Cese Phone</v>
      </c>
      <c r="B8056" s="8">
        <f ca="1"/>
        <v>46392</v>
      </c>
      <c r="C8056" s="107">
        <f ca="1"/>
        <v>12047.58</v>
      </c>
      <c r="D8056" t="str">
        <f ca="1"/>
        <v xml:space="preserve"> Checking</v>
      </c>
    </row>
    <row r="8057" spans="1:4" x14ac:dyDescent="0.25">
      <c r="A8057" t="str">
        <f ca="1"/>
        <v>Phone</v>
      </c>
      <c r="B8057" s="8">
        <f ca="1"/>
        <v>46392</v>
      </c>
      <c r="C8057" s="107">
        <f ca="1"/>
        <v>11896.91</v>
      </c>
      <c r="D8057" t="str">
        <f ca="1"/>
        <v xml:space="preserve"> Checking</v>
      </c>
    </row>
    <row r="8058" spans="1:4" x14ac:dyDescent="0.25">
      <c r="A8058" t="str">
        <f ca="1"/>
        <v>Sony</v>
      </c>
      <c r="B8058" s="8">
        <f ca="1"/>
        <v>46395</v>
      </c>
      <c r="C8058" s="107">
        <f ca="1"/>
        <v>11878.92</v>
      </c>
      <c r="D8058" t="str">
        <f ca="1"/>
        <v xml:space="preserve"> Checking</v>
      </c>
    </row>
    <row r="8059" spans="1:4" x14ac:dyDescent="0.25">
      <c r="A8059" t="str">
        <f ca="1"/>
        <v>Phone Insurance</v>
      </c>
      <c r="B8059" s="8">
        <f ca="1"/>
        <v>46395</v>
      </c>
      <c r="C8059" s="107">
        <f ca="1"/>
        <v>11870.92</v>
      </c>
      <c r="D8059" t="str">
        <f ca="1"/>
        <v xml:space="preserve"> Checking</v>
      </c>
    </row>
    <row r="8060" spans="1:4" x14ac:dyDescent="0.25">
      <c r="A8060" t="str">
        <f ca="1"/>
        <v>Amazon</v>
      </c>
      <c r="B8060" s="8">
        <f ca="1"/>
        <v>46396</v>
      </c>
      <c r="C8060" s="107">
        <f ca="1"/>
        <v>11854.77</v>
      </c>
      <c r="D8060" t="str">
        <f ca="1"/>
        <v xml:space="preserve"> Checking</v>
      </c>
    </row>
    <row r="8061" spans="1:4" x14ac:dyDescent="0.25">
      <c r="A8061" t="str">
        <f ca="1"/>
        <v>Viso Go</v>
      </c>
      <c r="B8061" s="8">
        <f ca="1"/>
        <v>46398</v>
      </c>
      <c r="C8061" s="107">
        <f ca="1"/>
        <v>11579.77</v>
      </c>
      <c r="D8061" t="str">
        <f ca="1"/>
        <v xml:space="preserve"> Checking</v>
      </c>
    </row>
    <row r="8062" spans="1:4" x14ac:dyDescent="0.25">
      <c r="A8062" t="str">
        <f ca="1"/>
        <v>Paycheck</v>
      </c>
      <c r="B8062" s="8">
        <f ca="1"/>
        <v>46402</v>
      </c>
      <c r="C8062" s="107">
        <f ca="1"/>
        <v>13179.77</v>
      </c>
      <c r="D8062" t="str">
        <f ca="1"/>
        <v xml:space="preserve"> Checking</v>
      </c>
    </row>
    <row r="8063" spans="1:4" x14ac:dyDescent="0.25">
      <c r="A8063" t="str">
        <f ca="1"/>
        <v>Ameritas</v>
      </c>
      <c r="B8063" s="8">
        <f ca="1"/>
        <v>46402</v>
      </c>
      <c r="C8063" s="107">
        <f ca="1"/>
        <v>13179.77</v>
      </c>
      <c r="D8063" t="str">
        <f ca="1"/>
        <v xml:space="preserve"> Checking</v>
      </c>
    </row>
    <row r="8064" spans="1:4" x14ac:dyDescent="0.25">
      <c r="A8064" t="str">
        <f ca="1"/>
        <v>Groceries</v>
      </c>
      <c r="B8064" s="8">
        <f ca="1"/>
        <v>46403</v>
      </c>
      <c r="C8064" s="107">
        <f ca="1"/>
        <v>12979.77</v>
      </c>
      <c r="D8064" t="str">
        <f ca="1"/>
        <v xml:space="preserve"> Checking</v>
      </c>
    </row>
    <row r="8065" spans="1:4" x14ac:dyDescent="0.25">
      <c r="A8065" t="str">
        <f ca="1"/>
        <v>Food &amp; Drinks</v>
      </c>
      <c r="B8065" s="8">
        <f ca="1"/>
        <v>46403</v>
      </c>
      <c r="C8065" s="107">
        <f ca="1"/>
        <v>12779.77</v>
      </c>
      <c r="D8065" t="str">
        <f ca="1"/>
        <v xml:space="preserve"> Checking</v>
      </c>
    </row>
    <row r="8066" spans="1:4" x14ac:dyDescent="0.25">
      <c r="A8066" t="str">
        <f ca="1"/>
        <v>Motorcycle</v>
      </c>
      <c r="B8066" s="8">
        <f ca="1"/>
        <v>46403</v>
      </c>
      <c r="C8066" s="107">
        <f ca="1"/>
        <v>12629.390000000001</v>
      </c>
      <c r="D8066" t="str">
        <f ca="1"/>
        <v xml:space="preserve"> Checking</v>
      </c>
    </row>
    <row r="8067" spans="1:4" x14ac:dyDescent="0.25">
      <c r="A8067" t="str">
        <f ca="1"/>
        <v>Netflix</v>
      </c>
      <c r="B8067" s="8">
        <f ca="1"/>
        <v>46407</v>
      </c>
      <c r="C8067" s="107">
        <f ca="1"/>
        <v>12604.400000000001</v>
      </c>
      <c r="D8067" t="str">
        <f ca="1"/>
        <v xml:space="preserve"> Checking</v>
      </c>
    </row>
    <row r="8068" spans="1:4" x14ac:dyDescent="0.25">
      <c r="A8068" t="str">
        <f ca="1"/>
        <v>Renters</v>
      </c>
      <c r="B8068" s="8">
        <f ca="1"/>
        <v>46408</v>
      </c>
      <c r="C8068" s="107">
        <f ca="1"/>
        <v>12593.480000000001</v>
      </c>
      <c r="D8068" t="str">
        <f ca="1"/>
        <v xml:space="preserve"> Checking</v>
      </c>
    </row>
    <row r="8069" spans="1:4" x14ac:dyDescent="0.25">
      <c r="A8069" t="str">
        <f ca="1"/>
        <v>Cese Transfer</v>
      </c>
      <c r="B8069" s="8">
        <f ca="1"/>
        <v>46412</v>
      </c>
      <c r="C8069" s="107">
        <f ca="1"/>
        <v>12735.480000000001</v>
      </c>
      <c r="D8069" t="str">
        <f ca="1"/>
        <v xml:space="preserve"> Checking</v>
      </c>
    </row>
    <row r="8070" spans="1:4" x14ac:dyDescent="0.25">
      <c r="A8070" t="str">
        <f ca="1"/>
        <v>Internet</v>
      </c>
      <c r="B8070" s="8">
        <f ca="1"/>
        <v>46413</v>
      </c>
      <c r="C8070" s="107">
        <f ca="1"/>
        <v>12735.480000000001</v>
      </c>
      <c r="D8070" t="str">
        <f ca="1"/>
        <v xml:space="preserve"> Checking</v>
      </c>
    </row>
    <row r="8071" spans="1:4" x14ac:dyDescent="0.25">
      <c r="A8071" t="str">
        <f ca="1"/>
        <v>Windsurf</v>
      </c>
      <c r="B8071" s="8">
        <f ca="1"/>
        <v>46413</v>
      </c>
      <c r="C8071" s="107">
        <f ca="1"/>
        <v>12720.480000000001</v>
      </c>
      <c r="D8071" t="str">
        <f ca="1"/>
        <v xml:space="preserve"> Checking</v>
      </c>
    </row>
    <row r="8072" spans="1:4" x14ac:dyDescent="0.25">
      <c r="A8072" t="str">
        <f ca="1"/>
        <v>Tidal</v>
      </c>
      <c r="B8072" s="8">
        <f ca="1"/>
        <v>46414</v>
      </c>
      <c r="C8072" s="107">
        <f ca="1"/>
        <v>12709.490000000002</v>
      </c>
      <c r="D8072" t="str">
        <f ca="1"/>
        <v xml:space="preserve"> Checking</v>
      </c>
    </row>
    <row r="8073" spans="1:4" x14ac:dyDescent="0.25">
      <c r="A8073" t="str">
        <f ca="1"/>
        <v>Costco Citi</v>
      </c>
      <c r="B8073" s="8">
        <f ca="1"/>
        <v>46415</v>
      </c>
      <c r="C8073" s="107">
        <f ca="1"/>
        <v>12569.490000000002</v>
      </c>
      <c r="D8073" t="str">
        <f ca="1"/>
        <v xml:space="preserve"> Checking</v>
      </c>
    </row>
    <row r="8074" spans="1:4" x14ac:dyDescent="0.25">
      <c r="A8074" t="str">
        <f ca="1"/>
        <v>Kulo Transfer</v>
      </c>
      <c r="B8074" s="8">
        <f ca="1"/>
        <v>46415</v>
      </c>
      <c r="C8074" s="107">
        <f ca="1"/>
        <v>13619.490000000002</v>
      </c>
      <c r="D8074" t="str">
        <f ca="1"/>
        <v xml:space="preserve"> Checking</v>
      </c>
    </row>
    <row r="8075" spans="1:4" x14ac:dyDescent="0.25">
      <c r="A8075" t="str">
        <f ca="1"/>
        <v>Kulo SDGE</v>
      </c>
      <c r="B8075" s="8">
        <f ca="1"/>
        <v>46415</v>
      </c>
      <c r="C8075" s="107">
        <f ca="1"/>
        <v>13537.490000000002</v>
      </c>
      <c r="D8075" t="str">
        <f ca="1"/>
        <v xml:space="preserve"> Checking</v>
      </c>
    </row>
    <row r="8076" spans="1:4" x14ac:dyDescent="0.25">
      <c r="A8076" t="str">
        <f ca="1"/>
        <v>SDGE</v>
      </c>
      <c r="B8076" s="8">
        <f ca="1"/>
        <v>46415</v>
      </c>
      <c r="C8076" s="107">
        <f ca="1"/>
        <v>13453.490000000002</v>
      </c>
      <c r="D8076" t="str">
        <f ca="1"/>
        <v xml:space="preserve"> Checking</v>
      </c>
    </row>
    <row r="8077" spans="1:4" x14ac:dyDescent="0.25">
      <c r="A8077" t="str">
        <f ca="1"/>
        <v>Prime Ad-Free</v>
      </c>
      <c r="B8077" s="8">
        <f ca="1"/>
        <v>46415</v>
      </c>
      <c r="C8077" s="107">
        <f ca="1"/>
        <v>13450.5</v>
      </c>
      <c r="D8077" t="str">
        <f ca="1"/>
        <v xml:space="preserve"> Checking</v>
      </c>
    </row>
    <row r="8078" spans="1:4" x14ac:dyDescent="0.25">
      <c r="A8078" t="str">
        <f ca="1"/>
        <v>Paycheck</v>
      </c>
      <c r="B8078" s="8">
        <f ca="1"/>
        <v>46416</v>
      </c>
      <c r="C8078" s="107">
        <f ca="1"/>
        <v>15050.5</v>
      </c>
      <c r="D8078" t="str">
        <f ca="1"/>
        <v xml:space="preserve"> Checking</v>
      </c>
    </row>
    <row r="8079" spans="1:4" x14ac:dyDescent="0.25">
      <c r="A8079" t="str">
        <f ca="1"/>
        <v>Ameritas</v>
      </c>
      <c r="B8079" s="8">
        <f ca="1"/>
        <v>46416</v>
      </c>
      <c r="C8079" s="107">
        <f ca="1"/>
        <v>15050.5</v>
      </c>
      <c r="D8079" t="str">
        <f ca="1"/>
        <v xml:space="preserve"> Checking</v>
      </c>
    </row>
    <row r="8080" spans="1:4" x14ac:dyDescent="0.25">
      <c r="A8080" t="str">
        <f ca="1"/>
        <v>Groceries</v>
      </c>
      <c r="B8080" s="8">
        <f ca="1"/>
        <v>46417</v>
      </c>
      <c r="C8080" s="107">
        <f ca="1"/>
        <v>14850.5</v>
      </c>
      <c r="D8080" t="str">
        <f ca="1"/>
        <v xml:space="preserve"> Checking</v>
      </c>
    </row>
    <row r="8081" spans="1:4" x14ac:dyDescent="0.25">
      <c r="A8081" t="str">
        <f ca="1"/>
        <v>Food &amp; Drinks</v>
      </c>
      <c r="B8081" s="8">
        <f ca="1"/>
        <v>46417</v>
      </c>
      <c r="C8081" s="107">
        <f ca="1"/>
        <v>14650.5</v>
      </c>
      <c r="D8081" t="str">
        <f ca="1"/>
        <v xml:space="preserve"> Checking</v>
      </c>
    </row>
    <row r="8082" spans="1:4" x14ac:dyDescent="0.25">
      <c r="A8082" t="str">
        <f ca="1"/>
        <v>Disability</v>
      </c>
      <c r="B8082" s="8">
        <f ca="1"/>
        <v>46419</v>
      </c>
      <c r="C8082" s="107">
        <f ca="1"/>
        <v>15007.16</v>
      </c>
      <c r="D8082" t="str">
        <f ca="1"/>
        <v xml:space="preserve"> Checking</v>
      </c>
    </row>
    <row r="8083" spans="1:4" x14ac:dyDescent="0.25">
      <c r="A8083" t="str">
        <f ca="1"/>
        <v>Kulo Rent</v>
      </c>
      <c r="B8083" s="8">
        <f ca="1"/>
        <v>46419</v>
      </c>
      <c r="C8083" s="107">
        <f ca="1"/>
        <v>14048.16</v>
      </c>
      <c r="D8083" t="str">
        <f ca="1"/>
        <v xml:space="preserve"> Checking</v>
      </c>
    </row>
    <row r="8084" spans="1:4" x14ac:dyDescent="0.25">
      <c r="A8084" t="str">
        <f ca="1"/>
        <v>Rent</v>
      </c>
      <c r="B8084" s="8">
        <f ca="1"/>
        <v>46419</v>
      </c>
      <c r="C8084" s="107">
        <f ca="1"/>
        <v>12770.19</v>
      </c>
      <c r="D8084" t="str">
        <f ca="1"/>
        <v xml:space="preserve"> Checking</v>
      </c>
    </row>
    <row r="8085" spans="1:4" x14ac:dyDescent="0.25">
      <c r="A8085" t="str">
        <f ca="1"/>
        <v>Down Dog</v>
      </c>
      <c r="B8085" s="8">
        <f ca="1"/>
        <v>46420</v>
      </c>
      <c r="C8085" s="107">
        <f ca="1"/>
        <v>12770.19</v>
      </c>
      <c r="D8085" t="str">
        <f ca="1"/>
        <v xml:space="preserve"> Checking</v>
      </c>
    </row>
    <row r="8086" spans="1:4" x14ac:dyDescent="0.25">
      <c r="A8086" t="str">
        <f ca="1"/>
        <v>Visa Platinum</v>
      </c>
      <c r="B8086" s="8">
        <f ca="1"/>
        <v>46421</v>
      </c>
      <c r="C8086" s="107">
        <f ca="1"/>
        <v>12541.19</v>
      </c>
      <c r="D8086" t="str">
        <f ca="1"/>
        <v xml:space="preserve"> Checking</v>
      </c>
    </row>
    <row r="8087" spans="1:4" x14ac:dyDescent="0.25">
      <c r="A8087" t="str">
        <f ca="1"/>
        <v>Kulo Internet</v>
      </c>
      <c r="B8087" s="8">
        <f ca="1"/>
        <v>46423</v>
      </c>
      <c r="C8087" s="107">
        <f ca="1"/>
        <v>12513.19</v>
      </c>
      <c r="D8087" t="str">
        <f ca="1"/>
        <v xml:space="preserve"> Checking</v>
      </c>
    </row>
    <row r="8088" spans="1:4" x14ac:dyDescent="0.25">
      <c r="A8088" t="str">
        <f ca="1"/>
        <v>Cese Phone</v>
      </c>
      <c r="B8088" s="8">
        <f ca="1"/>
        <v>46423</v>
      </c>
      <c r="C8088" s="107">
        <f ca="1"/>
        <v>12371.19</v>
      </c>
      <c r="D8088" t="str">
        <f ca="1"/>
        <v xml:space="preserve"> Checking</v>
      </c>
    </row>
    <row r="8089" spans="1:4" x14ac:dyDescent="0.25">
      <c r="A8089" t="str">
        <f ca="1"/>
        <v>Phone</v>
      </c>
      <c r="B8089" s="8">
        <f ca="1"/>
        <v>46423</v>
      </c>
      <c r="C8089" s="107">
        <f ca="1"/>
        <v>12220.52</v>
      </c>
      <c r="D8089" t="str">
        <f ca="1"/>
        <v xml:space="preserve"> Checking</v>
      </c>
    </row>
    <row r="8090" spans="1:4" x14ac:dyDescent="0.25">
      <c r="A8090" t="str">
        <f ca="1"/>
        <v>Sony</v>
      </c>
      <c r="B8090" s="8">
        <f ca="1"/>
        <v>46426</v>
      </c>
      <c r="C8090" s="107">
        <f ca="1"/>
        <v>12202.53</v>
      </c>
      <c r="D8090" t="str">
        <f ca="1"/>
        <v xml:space="preserve"> Checking</v>
      </c>
    </row>
    <row r="8091" spans="1:4" x14ac:dyDescent="0.25">
      <c r="A8091" t="str">
        <f ca="1"/>
        <v>Phone Insurance</v>
      </c>
      <c r="B8091" s="8">
        <f ca="1"/>
        <v>46426</v>
      </c>
      <c r="C8091" s="107">
        <f ca="1"/>
        <v>12194.53</v>
      </c>
      <c r="D8091" t="str">
        <f ca="1"/>
        <v xml:space="preserve"> Checking</v>
      </c>
    </row>
    <row r="8092" spans="1:4" x14ac:dyDescent="0.25">
      <c r="A8092" t="str">
        <f ca="1"/>
        <v>Amazon</v>
      </c>
      <c r="B8092" s="8">
        <f ca="1"/>
        <v>46427</v>
      </c>
      <c r="C8092" s="107">
        <f ca="1"/>
        <v>12178.380000000001</v>
      </c>
      <c r="D8092" t="str">
        <f ca="1"/>
        <v xml:space="preserve"> Checking</v>
      </c>
    </row>
    <row r="8093" spans="1:4" x14ac:dyDescent="0.25">
      <c r="A8093" t="str">
        <f ca="1"/>
        <v>Viso Go</v>
      </c>
      <c r="B8093" s="8">
        <f ca="1"/>
        <v>46429</v>
      </c>
      <c r="C8093" s="107">
        <f ca="1"/>
        <v>11903.380000000001</v>
      </c>
      <c r="D8093" t="str">
        <f ca="1"/>
        <v xml:space="preserve"> Checking</v>
      </c>
    </row>
    <row r="8094" spans="1:4" x14ac:dyDescent="0.25">
      <c r="A8094" t="str">
        <f ca="1"/>
        <v>Paycheck</v>
      </c>
      <c r="B8094" s="8">
        <f ca="1"/>
        <v>46430</v>
      </c>
      <c r="C8094" s="107">
        <f ca="1"/>
        <v>13503.380000000001</v>
      </c>
      <c r="D8094" t="str">
        <f ca="1"/>
        <v xml:space="preserve"> Checking</v>
      </c>
    </row>
    <row r="8095" spans="1:4" x14ac:dyDescent="0.25">
      <c r="A8095" t="str">
        <f ca="1"/>
        <v>Ameritas</v>
      </c>
      <c r="B8095" s="8">
        <f ca="1"/>
        <v>46430</v>
      </c>
      <c r="C8095" s="107">
        <f ca="1"/>
        <v>13503.380000000001</v>
      </c>
      <c r="D8095" t="str">
        <f ca="1"/>
        <v xml:space="preserve"> Checking</v>
      </c>
    </row>
    <row r="8096" spans="1:4" x14ac:dyDescent="0.25">
      <c r="A8096" t="str">
        <f ca="1"/>
        <v>Groceries</v>
      </c>
      <c r="B8096" s="8">
        <f ca="1"/>
        <v>46431</v>
      </c>
      <c r="C8096" s="107">
        <f ca="1"/>
        <v>13303.380000000001</v>
      </c>
      <c r="D8096" t="str">
        <f ca="1"/>
        <v xml:space="preserve"> Checking</v>
      </c>
    </row>
    <row r="8097" spans="1:4" x14ac:dyDescent="0.25">
      <c r="A8097" t="str">
        <f ca="1"/>
        <v>Food &amp; Drinks</v>
      </c>
      <c r="B8097" s="8">
        <f ca="1"/>
        <v>46431</v>
      </c>
      <c r="C8097" s="107">
        <f ca="1"/>
        <v>13103.380000000001</v>
      </c>
      <c r="D8097" t="str">
        <f ca="1"/>
        <v xml:space="preserve"> Checking</v>
      </c>
    </row>
    <row r="8098" spans="1:4" x14ac:dyDescent="0.25">
      <c r="A8098" t="str">
        <f ca="1"/>
        <v>Motorcycle</v>
      </c>
      <c r="B8098" s="8">
        <f ca="1"/>
        <v>46434</v>
      </c>
      <c r="C8098" s="107">
        <f ca="1"/>
        <v>12953</v>
      </c>
      <c r="D8098" t="str">
        <f ca="1"/>
        <v xml:space="preserve"> Checking</v>
      </c>
    </row>
    <row r="8099" spans="1:4" x14ac:dyDescent="0.25">
      <c r="A8099" t="str">
        <f ca="1"/>
        <v>Netflix</v>
      </c>
      <c r="B8099" s="8">
        <f ca="1"/>
        <v>46438</v>
      </c>
      <c r="C8099" s="107">
        <f ca="1"/>
        <v>12928.01</v>
      </c>
      <c r="D8099" t="str">
        <f ca="1"/>
        <v xml:space="preserve"> Checking</v>
      </c>
    </row>
    <row r="8100" spans="1:4" x14ac:dyDescent="0.25">
      <c r="A8100" t="str">
        <f ca="1"/>
        <v>Renters</v>
      </c>
      <c r="B8100" s="8">
        <f ca="1"/>
        <v>46439</v>
      </c>
      <c r="C8100" s="107">
        <f ca="1"/>
        <v>12917.09</v>
      </c>
      <c r="D8100" t="str">
        <f ca="1"/>
        <v xml:space="preserve"> Checking</v>
      </c>
    </row>
    <row r="8101" spans="1:4" x14ac:dyDescent="0.25">
      <c r="A8101" t="str">
        <f ca="1"/>
        <v>Cese Transfer</v>
      </c>
      <c r="B8101" s="8">
        <f ca="1"/>
        <v>46443</v>
      </c>
      <c r="C8101" s="107">
        <f ca="1"/>
        <v>13059.09</v>
      </c>
      <c r="D8101" t="str">
        <f ca="1"/>
        <v xml:space="preserve"> Checking</v>
      </c>
    </row>
    <row r="8102" spans="1:4" x14ac:dyDescent="0.25">
      <c r="A8102" t="str">
        <f ca="1"/>
        <v>Paycheck</v>
      </c>
      <c r="B8102" s="8">
        <f ca="1"/>
        <v>46444</v>
      </c>
      <c r="C8102" s="107">
        <f ca="1"/>
        <v>14659.09</v>
      </c>
      <c r="D8102" t="str">
        <f ca="1"/>
        <v xml:space="preserve"> Checking</v>
      </c>
    </row>
    <row r="8103" spans="1:4" x14ac:dyDescent="0.25">
      <c r="A8103" t="str">
        <f ca="1"/>
        <v>Ameritas</v>
      </c>
      <c r="B8103" s="8">
        <f ca="1"/>
        <v>46444</v>
      </c>
      <c r="C8103" s="107">
        <f ca="1"/>
        <v>14659.09</v>
      </c>
      <c r="D8103" t="str">
        <f ca="1"/>
        <v xml:space="preserve"> Checking</v>
      </c>
    </row>
    <row r="8104" spans="1:4" x14ac:dyDescent="0.25">
      <c r="A8104" t="str">
        <f ca="1"/>
        <v>Internet</v>
      </c>
      <c r="B8104" s="8">
        <f ca="1"/>
        <v>46444</v>
      </c>
      <c r="C8104" s="107">
        <f ca="1"/>
        <v>14659.09</v>
      </c>
      <c r="D8104" t="str">
        <f ca="1"/>
        <v xml:space="preserve"> Checking</v>
      </c>
    </row>
    <row r="8105" spans="1:4" x14ac:dyDescent="0.25">
      <c r="A8105" t="str">
        <f ca="1"/>
        <v>Windsurf</v>
      </c>
      <c r="B8105" s="8">
        <f ca="1"/>
        <v>46444</v>
      </c>
      <c r="C8105" s="107">
        <f ca="1"/>
        <v>14644.09</v>
      </c>
      <c r="D8105" t="str">
        <f ca="1"/>
        <v xml:space="preserve"> Checking</v>
      </c>
    </row>
    <row r="8106" spans="1:4" x14ac:dyDescent="0.25">
      <c r="A8106" t="str">
        <f ca="1"/>
        <v>Groceries</v>
      </c>
      <c r="B8106" s="8">
        <f ca="1"/>
        <v>46445</v>
      </c>
      <c r="C8106" s="107">
        <f ca="1"/>
        <v>14444.09</v>
      </c>
      <c r="D8106" t="str">
        <f ca="1"/>
        <v xml:space="preserve"> Checking</v>
      </c>
    </row>
    <row r="8107" spans="1:4" x14ac:dyDescent="0.25">
      <c r="A8107" t="str">
        <f ca="1"/>
        <v>Food &amp; Drinks</v>
      </c>
      <c r="B8107" s="8">
        <f ca="1"/>
        <v>46445</v>
      </c>
      <c r="C8107" s="107">
        <f ca="1"/>
        <v>14244.09</v>
      </c>
      <c r="D8107" t="str">
        <f ca="1"/>
        <v xml:space="preserve"> Checking</v>
      </c>
    </row>
    <row r="8108" spans="1:4" x14ac:dyDescent="0.25">
      <c r="A8108" t="str">
        <f ca="1"/>
        <v>Google+</v>
      </c>
      <c r="B8108" s="8">
        <f ca="1"/>
        <v>46445</v>
      </c>
      <c r="C8108" s="107">
        <f ca="1"/>
        <v>14214.100000000002</v>
      </c>
      <c r="D8108" t="str">
        <f ca="1"/>
        <v xml:space="preserve"> Checking</v>
      </c>
    </row>
    <row r="8109" spans="1:4" x14ac:dyDescent="0.25">
      <c r="A8109" t="str">
        <f ca="1"/>
        <v>Tidal</v>
      </c>
      <c r="B8109" s="8">
        <f ca="1"/>
        <v>46445</v>
      </c>
      <c r="C8109" s="107">
        <f ca="1"/>
        <v>14203.11</v>
      </c>
      <c r="D8109" t="str">
        <f ca="1"/>
        <v xml:space="preserve"> Checking</v>
      </c>
    </row>
    <row r="8110" spans="1:4" x14ac:dyDescent="0.25">
      <c r="A8110" t="str">
        <f ca="1"/>
        <v>Costco Citi</v>
      </c>
      <c r="B8110" s="8">
        <f ca="1"/>
        <v>46446</v>
      </c>
      <c r="C8110" s="107">
        <f ca="1"/>
        <v>14063.11</v>
      </c>
      <c r="D8110" t="str">
        <f ca="1"/>
        <v xml:space="preserve"> Checking</v>
      </c>
    </row>
    <row r="8111" spans="1:4" x14ac:dyDescent="0.25">
      <c r="A8111" t="str">
        <f ca="1"/>
        <v>Kulo Transfer</v>
      </c>
      <c r="B8111" s="8">
        <f ca="1"/>
        <v>46446</v>
      </c>
      <c r="C8111" s="107">
        <f ca="1"/>
        <v>15113.11</v>
      </c>
      <c r="D8111" t="str">
        <f ca="1"/>
        <v xml:space="preserve"> Checking</v>
      </c>
    </row>
    <row r="8112" spans="1:4" x14ac:dyDescent="0.25">
      <c r="A8112" t="str">
        <f ca="1"/>
        <v>Kulo SDGE</v>
      </c>
      <c r="B8112" s="8">
        <f ca="1"/>
        <v>46446</v>
      </c>
      <c r="C8112" s="107">
        <f ca="1"/>
        <v>15031.11</v>
      </c>
      <c r="D8112" t="str">
        <f ca="1"/>
        <v xml:space="preserve"> Checking</v>
      </c>
    </row>
    <row r="8113" spans="1:4" x14ac:dyDescent="0.25">
      <c r="A8113" t="str">
        <f ca="1"/>
        <v>SDGE</v>
      </c>
      <c r="B8113" s="8">
        <f ca="1"/>
        <v>46446</v>
      </c>
      <c r="C8113" s="107">
        <f ca="1"/>
        <v>14947.11</v>
      </c>
      <c r="D8113" t="str">
        <f ca="1"/>
        <v xml:space="preserve"> Checking</v>
      </c>
    </row>
    <row r="8114" spans="1:4" x14ac:dyDescent="0.25">
      <c r="A8114" t="str">
        <f ca="1"/>
        <v>Prime Ad-Free</v>
      </c>
      <c r="B8114" s="8">
        <f ca="1"/>
        <v>46446</v>
      </c>
      <c r="C8114" s="107">
        <f ca="1"/>
        <v>14944.120000000003</v>
      </c>
      <c r="D8114" t="str">
        <f ca="1"/>
        <v xml:space="preserve"> Checking</v>
      </c>
    </row>
    <row r="8115" spans="1:4" x14ac:dyDescent="0.25">
      <c r="A8115" t="str">
        <f ca="1"/>
        <v>Disability</v>
      </c>
      <c r="B8115" s="8">
        <f ca="1"/>
        <v>46447</v>
      </c>
      <c r="C8115" s="107">
        <f ca="1"/>
        <v>15300.780000000002</v>
      </c>
      <c r="D8115" t="str">
        <f ca="1"/>
        <v xml:space="preserve"> Checking</v>
      </c>
    </row>
    <row r="8116" spans="1:4" x14ac:dyDescent="0.25">
      <c r="A8116" t="str">
        <f ca="1"/>
        <v>Kulo Rent</v>
      </c>
      <c r="B8116" s="8">
        <f ca="1"/>
        <v>46447</v>
      </c>
      <c r="C8116" s="107">
        <f ca="1"/>
        <v>14341.780000000002</v>
      </c>
      <c r="D8116" t="str">
        <f ca="1"/>
        <v xml:space="preserve"> Checking</v>
      </c>
    </row>
    <row r="8117" spans="1:4" x14ac:dyDescent="0.25">
      <c r="A8117" t="str">
        <f ca="1"/>
        <v>Rent</v>
      </c>
      <c r="B8117" s="8">
        <f ca="1"/>
        <v>46447</v>
      </c>
      <c r="C8117" s="107">
        <f ca="1"/>
        <v>13063.810000000001</v>
      </c>
      <c r="D8117" t="str">
        <f ca="1"/>
        <v xml:space="preserve"> Checking</v>
      </c>
    </row>
    <row r="8118" spans="1:4" x14ac:dyDescent="0.25">
      <c r="A8118" t="str">
        <f ca="1"/>
        <v>Visa Platinum</v>
      </c>
      <c r="B8118" s="8">
        <f ca="1"/>
        <v>46449</v>
      </c>
      <c r="C8118" s="107">
        <f ca="1"/>
        <v>12834.810000000001</v>
      </c>
      <c r="D8118" t="str">
        <f ca="1"/>
        <v xml:space="preserve"> Checking</v>
      </c>
    </row>
    <row r="8119" spans="1:4" x14ac:dyDescent="0.25">
      <c r="A8119" t="str">
        <f ca="1"/>
        <v>Kulo Internet</v>
      </c>
      <c r="B8119" s="8">
        <f ca="1"/>
        <v>46451</v>
      </c>
      <c r="C8119" s="107">
        <f ca="1"/>
        <v>12806.810000000001</v>
      </c>
      <c r="D8119" t="str">
        <f ca="1"/>
        <v xml:space="preserve"> Checking</v>
      </c>
    </row>
    <row r="8120" spans="1:4" x14ac:dyDescent="0.25">
      <c r="A8120" t="str">
        <f ca="1"/>
        <v>Cese Phone</v>
      </c>
      <c r="B8120" s="8">
        <f ca="1"/>
        <v>46451</v>
      </c>
      <c r="C8120" s="107">
        <f ca="1"/>
        <v>12664.810000000001</v>
      </c>
      <c r="D8120" t="str">
        <f ca="1"/>
        <v xml:space="preserve"> Checking</v>
      </c>
    </row>
    <row r="8121" spans="1:4" x14ac:dyDescent="0.25">
      <c r="A8121" t="str">
        <f ca="1"/>
        <v>Phone</v>
      </c>
      <c r="B8121" s="8">
        <f ca="1"/>
        <v>46451</v>
      </c>
      <c r="C8121" s="107">
        <f ca="1"/>
        <v>12514.140000000001</v>
      </c>
      <c r="D8121" t="str">
        <f ca="1"/>
        <v xml:space="preserve"> Checking</v>
      </c>
    </row>
    <row r="8122" spans="1:4" x14ac:dyDescent="0.25">
      <c r="A8122" t="str">
        <f ca="1"/>
        <v>Sony</v>
      </c>
      <c r="B8122" s="8">
        <f ca="1"/>
        <v>46454</v>
      </c>
      <c r="C8122" s="107">
        <f ca="1"/>
        <v>12496.150000000001</v>
      </c>
      <c r="D8122" t="str">
        <f ca="1"/>
        <v xml:space="preserve"> Checking</v>
      </c>
    </row>
    <row r="8123" spans="1:4" x14ac:dyDescent="0.25">
      <c r="A8123" t="str">
        <f ca="1"/>
        <v>Phone Insurance</v>
      </c>
      <c r="B8123" s="8">
        <f ca="1"/>
        <v>46454</v>
      </c>
      <c r="C8123" s="107">
        <f ca="1"/>
        <v>12488.150000000001</v>
      </c>
      <c r="D8123" t="str">
        <f ca="1"/>
        <v xml:space="preserve"> Checking</v>
      </c>
    </row>
    <row r="8124" spans="1:4" x14ac:dyDescent="0.25">
      <c r="A8124" t="str">
        <f ca="1"/>
        <v>Amazon</v>
      </c>
      <c r="B8124" s="8">
        <f ca="1"/>
        <v>46455</v>
      </c>
      <c r="C8124" s="107">
        <f ca="1"/>
        <v>12472.000000000002</v>
      </c>
      <c r="D8124" t="str">
        <f ca="1"/>
        <v xml:space="preserve"> Checking</v>
      </c>
    </row>
    <row r="8125" spans="1:4" x14ac:dyDescent="0.25">
      <c r="A8125" t="str">
        <f ca="1"/>
        <v>Viso Go</v>
      </c>
      <c r="B8125" s="8">
        <f ca="1"/>
        <v>46457</v>
      </c>
      <c r="C8125" s="107">
        <f ca="1"/>
        <v>12197.000000000002</v>
      </c>
      <c r="D8125" t="str">
        <f ca="1"/>
        <v xml:space="preserve"> Checking</v>
      </c>
    </row>
    <row r="8126" spans="1:4" x14ac:dyDescent="0.25">
      <c r="A8126" t="str">
        <f ca="1"/>
        <v>Paycheck</v>
      </c>
      <c r="B8126" s="8">
        <f ca="1"/>
        <v>46458</v>
      </c>
      <c r="C8126" s="107">
        <f ca="1"/>
        <v>13797.000000000002</v>
      </c>
      <c r="D8126" t="str">
        <f ca="1"/>
        <v xml:space="preserve"> Checking</v>
      </c>
    </row>
    <row r="8127" spans="1:4" x14ac:dyDescent="0.25">
      <c r="A8127" t="str">
        <f ca="1"/>
        <v>Ameritas</v>
      </c>
      <c r="B8127" s="8">
        <f ca="1"/>
        <v>46458</v>
      </c>
      <c r="C8127" s="107">
        <f ca="1"/>
        <v>13797.000000000002</v>
      </c>
      <c r="D8127" t="str">
        <f ca="1"/>
        <v xml:space="preserve"> Checking</v>
      </c>
    </row>
    <row r="8128" spans="1:4" x14ac:dyDescent="0.25">
      <c r="A8128" t="str">
        <f ca="1"/>
        <v>Groceries</v>
      </c>
      <c r="B8128" s="8">
        <f ca="1"/>
        <v>46459</v>
      </c>
      <c r="C8128" s="107">
        <f ca="1"/>
        <v>13597.000000000002</v>
      </c>
      <c r="D8128" t="str">
        <f ca="1"/>
        <v xml:space="preserve"> Checking</v>
      </c>
    </row>
    <row r="8129" spans="1:4" x14ac:dyDescent="0.25">
      <c r="A8129" t="str">
        <f ca="1"/>
        <v>Food &amp; Drinks</v>
      </c>
      <c r="B8129" s="8">
        <f ca="1"/>
        <v>46459</v>
      </c>
      <c r="C8129" s="107">
        <f ca="1"/>
        <v>13397.000000000002</v>
      </c>
      <c r="D8129" t="str">
        <f ca="1"/>
        <v xml:space="preserve"> Checking</v>
      </c>
    </row>
    <row r="8130" spans="1:4" x14ac:dyDescent="0.25">
      <c r="A8130" t="str">
        <f ca="1"/>
        <v>Motorcycle</v>
      </c>
      <c r="B8130" s="8">
        <f ca="1"/>
        <v>46462</v>
      </c>
      <c r="C8130" s="107">
        <f ca="1"/>
        <v>13246.620000000003</v>
      </c>
      <c r="D8130" t="str">
        <f ca="1"/>
        <v xml:space="preserve"> Checking</v>
      </c>
    </row>
    <row r="8131" spans="1:4" x14ac:dyDescent="0.25">
      <c r="A8131" t="str">
        <f ca="1"/>
        <v>Netflix</v>
      </c>
      <c r="B8131" s="8">
        <f ca="1"/>
        <v>46466</v>
      </c>
      <c r="C8131" s="107">
        <f ca="1"/>
        <v>13221.630000000001</v>
      </c>
      <c r="D8131" t="str">
        <f ca="1"/>
        <v xml:space="preserve"> Checking</v>
      </c>
    </row>
    <row r="8132" spans="1:4" x14ac:dyDescent="0.25">
      <c r="A8132" t="str">
        <f ca="1"/>
        <v>Renters</v>
      </c>
      <c r="B8132" s="8">
        <f ca="1"/>
        <v>46467</v>
      </c>
      <c r="C8132" s="107">
        <f ca="1"/>
        <v>13210.710000000001</v>
      </c>
      <c r="D8132" t="str">
        <f ca="1"/>
        <v xml:space="preserve"> Checking</v>
      </c>
    </row>
    <row r="8133" spans="1:4" x14ac:dyDescent="0.25">
      <c r="A8133" t="str">
        <f ca="1"/>
        <v>Cese Transfer</v>
      </c>
      <c r="B8133" s="8">
        <f ca="1"/>
        <v>46471</v>
      </c>
      <c r="C8133" s="107">
        <f ca="1"/>
        <v>13352.710000000001</v>
      </c>
      <c r="D8133" t="str">
        <f ca="1"/>
        <v xml:space="preserve"> Checking</v>
      </c>
    </row>
    <row r="8134" spans="1:4" x14ac:dyDescent="0.25">
      <c r="A8134" t="str">
        <f ca="1"/>
        <v>Paycheck</v>
      </c>
      <c r="B8134" s="8">
        <f ca="1"/>
        <v>46472</v>
      </c>
      <c r="C8134" s="107">
        <f ca="1"/>
        <v>14952.710000000003</v>
      </c>
      <c r="D8134" t="str">
        <f ca="1"/>
        <v xml:space="preserve"> Checking</v>
      </c>
    </row>
    <row r="8135" spans="1:4" x14ac:dyDescent="0.25">
      <c r="A8135" t="str">
        <f ca="1"/>
        <v>Ameritas</v>
      </c>
      <c r="B8135" s="8">
        <f ca="1"/>
        <v>46472</v>
      </c>
      <c r="C8135" s="107">
        <f ca="1"/>
        <v>14952.710000000003</v>
      </c>
      <c r="D8135" t="str">
        <f ca="1"/>
        <v xml:space="preserve"> Checking</v>
      </c>
    </row>
    <row r="8136" spans="1:4" x14ac:dyDescent="0.25">
      <c r="A8136" t="str">
        <f ca="1"/>
        <v>Internet</v>
      </c>
      <c r="B8136" s="8">
        <f ca="1"/>
        <v>46472</v>
      </c>
      <c r="C8136" s="107">
        <f ca="1"/>
        <v>14952.710000000003</v>
      </c>
      <c r="D8136" t="str">
        <f ca="1"/>
        <v xml:space="preserve"> Checking</v>
      </c>
    </row>
    <row r="8137" spans="1:4" x14ac:dyDescent="0.25">
      <c r="A8137" t="str">
        <f ca="1"/>
        <v>Windsurf</v>
      </c>
      <c r="B8137" s="8">
        <f ca="1"/>
        <v>46472</v>
      </c>
      <c r="C8137" s="107">
        <f ca="1"/>
        <v>14937.710000000003</v>
      </c>
      <c r="D8137" t="str">
        <f ca="1"/>
        <v xml:space="preserve"> Checking</v>
      </c>
    </row>
    <row r="8138" spans="1:4" x14ac:dyDescent="0.25">
      <c r="A8138" t="str">
        <f ca="1"/>
        <v>Groceries</v>
      </c>
      <c r="B8138" s="8">
        <f ca="1"/>
        <v>46473</v>
      </c>
      <c r="C8138" s="107">
        <f ca="1"/>
        <v>14737.710000000003</v>
      </c>
      <c r="D8138" t="str">
        <f ca="1"/>
        <v xml:space="preserve"> Checking</v>
      </c>
    </row>
    <row r="8139" spans="1:4" x14ac:dyDescent="0.25">
      <c r="A8139" t="str">
        <f ca="1"/>
        <v>Food &amp; Drinks</v>
      </c>
      <c r="B8139" s="8">
        <f ca="1"/>
        <v>46473</v>
      </c>
      <c r="C8139" s="107">
        <f ca="1"/>
        <v>14537.710000000003</v>
      </c>
      <c r="D8139" t="str">
        <f ca="1"/>
        <v xml:space="preserve"> Checking</v>
      </c>
    </row>
    <row r="8140" spans="1:4" x14ac:dyDescent="0.25">
      <c r="A8140" t="str">
        <f ca="1"/>
        <v>Tidal</v>
      </c>
      <c r="B8140" s="8">
        <f ca="1"/>
        <v>46473</v>
      </c>
      <c r="C8140" s="107">
        <f ca="1"/>
        <v>14526.720000000001</v>
      </c>
      <c r="D8140" t="str">
        <f ca="1"/>
        <v xml:space="preserve"> Checking</v>
      </c>
    </row>
    <row r="8141" spans="1:4" x14ac:dyDescent="0.25">
      <c r="A8141" t="str">
        <f ca="1"/>
        <v>Costco Citi</v>
      </c>
      <c r="B8141" s="8">
        <f ca="1"/>
        <v>46474</v>
      </c>
      <c r="C8141" s="107">
        <f ca="1"/>
        <v>14386.720000000001</v>
      </c>
      <c r="D8141" t="str">
        <f ca="1"/>
        <v xml:space="preserve"> Checking</v>
      </c>
    </row>
    <row r="8142" spans="1:4" x14ac:dyDescent="0.25">
      <c r="A8142" t="str">
        <f ca="1"/>
        <v>Kulo Transfer</v>
      </c>
      <c r="B8142" s="8">
        <f ca="1"/>
        <v>46474</v>
      </c>
      <c r="C8142" s="107">
        <f ca="1"/>
        <v>15436.720000000001</v>
      </c>
      <c r="D8142" t="str">
        <f ca="1"/>
        <v xml:space="preserve"> Checking</v>
      </c>
    </row>
    <row r="8143" spans="1:4" x14ac:dyDescent="0.25">
      <c r="A8143" t="str">
        <f ca="1"/>
        <v>Kulo SDGE</v>
      </c>
      <c r="B8143" s="8">
        <f ca="1"/>
        <v>46474</v>
      </c>
      <c r="C8143" s="107">
        <f ca="1"/>
        <v>15354.720000000001</v>
      </c>
      <c r="D8143" t="str">
        <f ca="1"/>
        <v xml:space="preserve"> Checking</v>
      </c>
    </row>
    <row r="8144" spans="1:4" x14ac:dyDescent="0.25">
      <c r="A8144" t="str">
        <f ca="1"/>
        <v>SDGE</v>
      </c>
      <c r="B8144" s="8">
        <f ca="1"/>
        <v>46474</v>
      </c>
      <c r="C8144" s="107">
        <f ca="1"/>
        <v>15270.720000000001</v>
      </c>
      <c r="D8144" t="str">
        <f ca="1"/>
        <v xml:space="preserve"> Checking</v>
      </c>
    </row>
    <row r="8145" spans="1:4" x14ac:dyDescent="0.25">
      <c r="A8145" t="str">
        <f ca="1"/>
        <v>Prime Ad-Free</v>
      </c>
      <c r="B8145" s="8">
        <f ca="1"/>
        <v>46474</v>
      </c>
      <c r="C8145" s="107">
        <f ca="1"/>
        <v>15267.730000000003</v>
      </c>
      <c r="D8145" t="str">
        <f ca="1"/>
        <v xml:space="preserve"> Checking</v>
      </c>
    </row>
    <row r="8146" spans="1:4" x14ac:dyDescent="0.25">
      <c r="A8146" t="str">
        <f ca="1"/>
        <v>Disability</v>
      </c>
      <c r="B8146" s="8">
        <f ca="1"/>
        <v>46478</v>
      </c>
      <c r="C8146" s="107">
        <f ca="1"/>
        <v>15624.390000000003</v>
      </c>
      <c r="D8146" t="str">
        <f ca="1"/>
        <v xml:space="preserve"> Checking</v>
      </c>
    </row>
    <row r="8147" spans="1:4" x14ac:dyDescent="0.25">
      <c r="A8147" t="str">
        <f ca="1"/>
        <v>Kulo Rent</v>
      </c>
      <c r="B8147" s="8">
        <f ca="1"/>
        <v>46478</v>
      </c>
      <c r="C8147" s="107">
        <f ca="1"/>
        <v>14665.390000000003</v>
      </c>
      <c r="D8147" t="str">
        <f ca="1"/>
        <v xml:space="preserve"> Checking</v>
      </c>
    </row>
    <row r="8148" spans="1:4" x14ac:dyDescent="0.25">
      <c r="A8148" t="str">
        <f ca="1"/>
        <v>Rent</v>
      </c>
      <c r="B8148" s="8">
        <f ca="1"/>
        <v>46478</v>
      </c>
      <c r="C8148" s="107">
        <f ca="1"/>
        <v>13387.420000000002</v>
      </c>
      <c r="D8148" t="str">
        <f ca="1"/>
        <v xml:space="preserve"> Checking</v>
      </c>
    </row>
    <row r="8149" spans="1:4" x14ac:dyDescent="0.25">
      <c r="A8149" t="str">
        <f ca="1"/>
        <v>Visa Platinum</v>
      </c>
      <c r="B8149" s="8">
        <f ca="1"/>
        <v>46480</v>
      </c>
      <c r="C8149" s="107">
        <f ca="1"/>
        <v>13158.420000000002</v>
      </c>
      <c r="D8149" t="str">
        <f ca="1"/>
        <v xml:space="preserve"> Checking</v>
      </c>
    </row>
    <row r="8150" spans="1:4" x14ac:dyDescent="0.25">
      <c r="A8150" t="str">
        <f ca="1"/>
        <v>Kulo Internet</v>
      </c>
      <c r="B8150" s="8">
        <f ca="1"/>
        <v>46482</v>
      </c>
      <c r="C8150" s="107">
        <f ca="1"/>
        <v>13130.420000000002</v>
      </c>
      <c r="D8150" t="str">
        <f ca="1"/>
        <v xml:space="preserve"> Checking</v>
      </c>
    </row>
    <row r="8151" spans="1:4" x14ac:dyDescent="0.25">
      <c r="A8151" t="str">
        <f ca="1"/>
        <v>Cese Phone</v>
      </c>
      <c r="B8151" s="8">
        <f ca="1"/>
        <v>46482</v>
      </c>
      <c r="C8151" s="107">
        <f ca="1"/>
        <v>12988.420000000002</v>
      </c>
      <c r="D8151" t="str">
        <f ca="1"/>
        <v xml:space="preserve"> Checking</v>
      </c>
    </row>
    <row r="8152" spans="1:4" x14ac:dyDescent="0.25">
      <c r="A8152" t="str">
        <f ca="1"/>
        <v>Phone</v>
      </c>
      <c r="B8152" s="8">
        <f ca="1"/>
        <v>46482</v>
      </c>
      <c r="C8152" s="107">
        <f ca="1"/>
        <v>12837.750000000002</v>
      </c>
      <c r="D8152" t="str">
        <f ca="1"/>
        <v xml:space="preserve"> Checking</v>
      </c>
    </row>
    <row r="8153" spans="1:4" x14ac:dyDescent="0.25">
      <c r="A8153" t="str">
        <f ca="1"/>
        <v>Sony</v>
      </c>
      <c r="B8153" s="8">
        <f ca="1"/>
        <v>46485</v>
      </c>
      <c r="C8153" s="107">
        <f ca="1"/>
        <v>12819.760000000002</v>
      </c>
      <c r="D8153" t="str">
        <f ca="1"/>
        <v xml:space="preserve"> Checking</v>
      </c>
    </row>
    <row r="8154" spans="1:4" x14ac:dyDescent="0.25">
      <c r="A8154" t="str">
        <f ca="1"/>
        <v>Phone Insurance</v>
      </c>
      <c r="B8154" s="8">
        <f ca="1"/>
        <v>46485</v>
      </c>
      <c r="C8154" s="107">
        <f ca="1"/>
        <v>12811.760000000002</v>
      </c>
      <c r="D8154" t="str">
        <f ca="1"/>
        <v xml:space="preserve"> Checking</v>
      </c>
    </row>
    <row r="8155" spans="1:4" x14ac:dyDescent="0.25">
      <c r="A8155" t="str">
        <f ca="1"/>
        <v>Paycheck</v>
      </c>
      <c r="B8155" s="8">
        <f ca="1"/>
        <v>46486</v>
      </c>
      <c r="C8155" s="107">
        <f ca="1"/>
        <v>14411.760000000002</v>
      </c>
      <c r="D8155" t="str">
        <f ca="1"/>
        <v xml:space="preserve"> Checking</v>
      </c>
    </row>
    <row r="8156" spans="1:4" x14ac:dyDescent="0.25">
      <c r="A8156" t="str">
        <f ca="1"/>
        <v>Ameritas</v>
      </c>
      <c r="B8156" s="8">
        <f ca="1"/>
        <v>46486</v>
      </c>
      <c r="C8156" s="107">
        <f ca="1"/>
        <v>14411.760000000002</v>
      </c>
      <c r="D8156" t="str">
        <f ca="1"/>
        <v xml:space="preserve"> Checking</v>
      </c>
    </row>
    <row r="8157" spans="1:4" x14ac:dyDescent="0.25">
      <c r="A8157" t="str">
        <f ca="1"/>
        <v>Amazon</v>
      </c>
      <c r="B8157" s="8">
        <f ca="1"/>
        <v>46486</v>
      </c>
      <c r="C8157" s="107">
        <f ca="1"/>
        <v>14395.610000000002</v>
      </c>
      <c r="D8157" t="str">
        <f ca="1"/>
        <v xml:space="preserve"> Checking</v>
      </c>
    </row>
    <row r="8158" spans="1:4" x14ac:dyDescent="0.25">
      <c r="A8158" t="str">
        <f ca="1"/>
        <v>Groceries</v>
      </c>
      <c r="B8158" s="8">
        <f ca="1"/>
        <v>46487</v>
      </c>
      <c r="C8158" s="107">
        <f ca="1"/>
        <v>14195.610000000002</v>
      </c>
      <c r="D8158" t="str">
        <f ca="1"/>
        <v xml:space="preserve"> Checking</v>
      </c>
    </row>
    <row r="8159" spans="1:4" x14ac:dyDescent="0.25">
      <c r="A8159" t="str">
        <f ca="1"/>
        <v>Food &amp; Drinks</v>
      </c>
      <c r="B8159" s="8">
        <f ca="1"/>
        <v>46487</v>
      </c>
      <c r="C8159" s="107">
        <f ca="1"/>
        <v>13995.610000000002</v>
      </c>
      <c r="D8159" t="str">
        <f ca="1"/>
        <v xml:space="preserve"> Checking</v>
      </c>
    </row>
    <row r="8160" spans="1:4" x14ac:dyDescent="0.25">
      <c r="A8160" t="str">
        <f ca="1"/>
        <v>Viso Go</v>
      </c>
      <c r="B8160" s="8">
        <f ca="1"/>
        <v>46488</v>
      </c>
      <c r="C8160" s="107">
        <f ca="1"/>
        <v>13720.610000000002</v>
      </c>
      <c r="D8160" t="str">
        <f ca="1"/>
        <v xml:space="preserve"> Checking</v>
      </c>
    </row>
    <row r="8161" spans="1:4" x14ac:dyDescent="0.25">
      <c r="A8161" t="str">
        <f ca="1"/>
        <v>Motorcycle</v>
      </c>
      <c r="B8161" s="8">
        <f ca="1"/>
        <v>46493</v>
      </c>
      <c r="C8161" s="107">
        <f ca="1"/>
        <v>13570.230000000001</v>
      </c>
      <c r="D8161" t="str">
        <f ca="1"/>
        <v xml:space="preserve"> Checking</v>
      </c>
    </row>
    <row r="8162" spans="1:4" x14ac:dyDescent="0.25">
      <c r="A8162" t="str">
        <f ca="1"/>
        <v>Netflix</v>
      </c>
      <c r="B8162" s="8">
        <f ca="1"/>
        <v>46497</v>
      </c>
      <c r="C8162" s="107">
        <f ca="1"/>
        <v>13545.240000000002</v>
      </c>
      <c r="D8162" t="str">
        <f ca="1"/>
        <v xml:space="preserve"> Checking</v>
      </c>
    </row>
    <row r="8163" spans="1:4" x14ac:dyDescent="0.25">
      <c r="A8163" t="str">
        <f ca="1"/>
        <v>Renters</v>
      </c>
      <c r="B8163" s="8">
        <f ca="1"/>
        <v>46498</v>
      </c>
      <c r="C8163" s="107">
        <f ca="1"/>
        <v>13534.320000000002</v>
      </c>
      <c r="D8163" t="str">
        <f ca="1"/>
        <v xml:space="preserve"> Checking</v>
      </c>
    </row>
    <row r="8164" spans="1:4" x14ac:dyDescent="0.25">
      <c r="A8164" t="str">
        <f ca="1"/>
        <v>Paycheck</v>
      </c>
      <c r="B8164" s="8">
        <f ca="1"/>
        <v>46500</v>
      </c>
      <c r="C8164" s="107">
        <f ca="1"/>
        <v>15134.320000000002</v>
      </c>
      <c r="D8164" t="str">
        <f ca="1"/>
        <v xml:space="preserve"> Checking</v>
      </c>
    </row>
    <row r="8165" spans="1:4" x14ac:dyDescent="0.25">
      <c r="A8165" t="str">
        <f ca="1"/>
        <v>Ameritas</v>
      </c>
      <c r="B8165" s="8">
        <f ca="1"/>
        <v>46500</v>
      </c>
      <c r="C8165" s="107">
        <f ca="1"/>
        <v>15134.320000000002</v>
      </c>
      <c r="D8165" t="str">
        <f ca="1"/>
        <v xml:space="preserve"> Checking</v>
      </c>
    </row>
    <row r="8166" spans="1:4" x14ac:dyDescent="0.25">
      <c r="A8166" t="str">
        <f ca="1"/>
        <v>Groceries</v>
      </c>
      <c r="B8166" s="8">
        <f ca="1"/>
        <v>46501</v>
      </c>
      <c r="C8166" s="107">
        <f ca="1"/>
        <v>14934.320000000002</v>
      </c>
      <c r="D8166" t="str">
        <f ca="1"/>
        <v xml:space="preserve"> Checking</v>
      </c>
    </row>
    <row r="8167" spans="1:4" x14ac:dyDescent="0.25">
      <c r="A8167" t="str">
        <f ca="1"/>
        <v>Food &amp; Drinks</v>
      </c>
      <c r="B8167" s="8">
        <f ca="1"/>
        <v>46501</v>
      </c>
      <c r="C8167" s="107">
        <f ca="1"/>
        <v>14734.320000000002</v>
      </c>
      <c r="D8167" t="str">
        <f ca="1"/>
        <v xml:space="preserve"> Checking</v>
      </c>
    </row>
    <row r="8168" spans="1:4" x14ac:dyDescent="0.25">
      <c r="A8168" t="str">
        <f ca="1"/>
        <v>Cese Transfer</v>
      </c>
      <c r="B8168" s="8">
        <f ca="1"/>
        <v>46502</v>
      </c>
      <c r="C8168" s="107">
        <f ca="1"/>
        <v>14876.320000000002</v>
      </c>
      <c r="D8168" t="str">
        <f ca="1"/>
        <v xml:space="preserve"> Checking</v>
      </c>
    </row>
    <row r="8169" spans="1:4" x14ac:dyDescent="0.25">
      <c r="A8169" t="str">
        <f ca="1"/>
        <v>Internet</v>
      </c>
      <c r="B8169" s="8">
        <f ca="1"/>
        <v>46503</v>
      </c>
      <c r="C8169" s="107">
        <f ca="1"/>
        <v>14876.320000000002</v>
      </c>
      <c r="D8169" t="str">
        <f ca="1"/>
        <v xml:space="preserve"> Checking</v>
      </c>
    </row>
    <row r="8170" spans="1:4" x14ac:dyDescent="0.25">
      <c r="A8170" t="str">
        <f ca="1"/>
        <v>Windsurf</v>
      </c>
      <c r="B8170" s="8">
        <f ca="1"/>
        <v>46503</v>
      </c>
      <c r="C8170" s="107">
        <f ca="1"/>
        <v>14861.320000000002</v>
      </c>
      <c r="D8170" t="str">
        <f ca="1"/>
        <v xml:space="preserve"> Checking</v>
      </c>
    </row>
    <row r="8171" spans="1:4" x14ac:dyDescent="0.25">
      <c r="A8171" t="str">
        <f ca="1"/>
        <v>Tidal</v>
      </c>
      <c r="B8171" s="8">
        <f ca="1"/>
        <v>46504</v>
      </c>
      <c r="C8171" s="107">
        <f ca="1"/>
        <v>14850.330000000002</v>
      </c>
      <c r="D8171" t="str">
        <f ca="1"/>
        <v xml:space="preserve"> Checking</v>
      </c>
    </row>
    <row r="8172" spans="1:4" x14ac:dyDescent="0.25">
      <c r="A8172" t="str">
        <f ca="1"/>
        <v>Costco Citi</v>
      </c>
      <c r="B8172" s="8">
        <f ca="1"/>
        <v>46505</v>
      </c>
      <c r="C8172" s="107">
        <f ca="1"/>
        <v>14710.330000000002</v>
      </c>
      <c r="D8172" t="str">
        <f ca="1"/>
        <v xml:space="preserve"> Checking</v>
      </c>
    </row>
    <row r="8173" spans="1:4" x14ac:dyDescent="0.25">
      <c r="A8173" t="str">
        <f ca="1"/>
        <v>Kulo Transfer</v>
      </c>
      <c r="B8173" s="8">
        <f ca="1"/>
        <v>46505</v>
      </c>
      <c r="C8173" s="107">
        <f ca="1"/>
        <v>15760.330000000002</v>
      </c>
      <c r="D8173" t="str">
        <f ca="1"/>
        <v xml:space="preserve"> Checking</v>
      </c>
    </row>
    <row r="8174" spans="1:4" x14ac:dyDescent="0.25">
      <c r="A8174" t="str">
        <f ca="1"/>
        <v>Kulo SDGE</v>
      </c>
      <c r="B8174" s="8">
        <f ca="1"/>
        <v>46505</v>
      </c>
      <c r="C8174" s="107">
        <f ca="1"/>
        <v>15678.330000000002</v>
      </c>
      <c r="D8174" t="str">
        <f ca="1"/>
        <v xml:space="preserve"> Checking</v>
      </c>
    </row>
    <row r="8175" spans="1:4" x14ac:dyDescent="0.25">
      <c r="A8175" t="str">
        <f ca="1"/>
        <v>SDGE</v>
      </c>
      <c r="B8175" s="8">
        <f ca="1"/>
        <v>46505</v>
      </c>
      <c r="C8175" s="107">
        <f ca="1"/>
        <v>15594.330000000002</v>
      </c>
      <c r="D8175" t="str">
        <f ca="1"/>
        <v xml:space="preserve"> Checking</v>
      </c>
    </row>
    <row r="8176" spans="1:4" x14ac:dyDescent="0.25">
      <c r="A8176" t="str">
        <f ca="1"/>
        <v>Prime Ad-Free</v>
      </c>
      <c r="B8176" s="8">
        <f ca="1"/>
        <v>46505</v>
      </c>
      <c r="C8176" s="107">
        <f ca="1"/>
        <v>15591.340000000002</v>
      </c>
      <c r="D8176" t="str">
        <f ca="1"/>
        <v xml:space="preserve"> Checking</v>
      </c>
    </row>
    <row r="8177" spans="1:4" x14ac:dyDescent="0.25">
      <c r="A8177" t="str">
        <f ca="1"/>
        <v>Disability</v>
      </c>
      <c r="B8177" s="8">
        <f ca="1"/>
        <v>46508</v>
      </c>
      <c r="C8177" s="107">
        <f ca="1"/>
        <v>15948.000000000002</v>
      </c>
      <c r="D8177" t="str">
        <f ca="1"/>
        <v xml:space="preserve"> Checking</v>
      </c>
    </row>
    <row r="8178" spans="1:4" x14ac:dyDescent="0.25">
      <c r="A8178" t="str">
        <f ca="1"/>
        <v>Kulo Rent</v>
      </c>
      <c r="B8178" s="8">
        <f ca="1"/>
        <v>46508</v>
      </c>
      <c r="C8178" s="107">
        <f ca="1"/>
        <v>14989.000000000002</v>
      </c>
      <c r="D8178" t="str">
        <f ca="1"/>
        <v xml:space="preserve"> Checking</v>
      </c>
    </row>
    <row r="8179" spans="1:4" x14ac:dyDescent="0.25">
      <c r="A8179" t="str">
        <f ca="1"/>
        <v>Rent</v>
      </c>
      <c r="B8179" s="8">
        <f ca="1"/>
        <v>46508</v>
      </c>
      <c r="C8179" s="107">
        <f ca="1"/>
        <v>13711.030000000002</v>
      </c>
      <c r="D8179" t="str">
        <f ca="1"/>
        <v xml:space="preserve"> Checking</v>
      </c>
    </row>
    <row r="8180" spans="1:4" x14ac:dyDescent="0.25">
      <c r="A8180" t="str">
        <f ca="1"/>
        <v>Visa Platinum</v>
      </c>
      <c r="B8180" s="8">
        <f ca="1"/>
        <v>46510</v>
      </c>
      <c r="C8180" s="107">
        <f ca="1"/>
        <v>13482.030000000002</v>
      </c>
      <c r="D8180" t="str">
        <f ca="1"/>
        <v xml:space="preserve"> Checking</v>
      </c>
    </row>
    <row r="8181" spans="1:4" x14ac:dyDescent="0.25">
      <c r="A8181" t="str">
        <f ca="1"/>
        <v>Kulo Internet</v>
      </c>
      <c r="B8181" s="8">
        <f ca="1"/>
        <v>46512</v>
      </c>
      <c r="C8181" s="107">
        <f ca="1"/>
        <v>13454.030000000002</v>
      </c>
      <c r="D8181" t="str">
        <f ca="1"/>
        <v xml:space="preserve"> Checking</v>
      </c>
    </row>
    <row r="8182" spans="1:4" x14ac:dyDescent="0.25">
      <c r="A8182" t="str">
        <f ca="1"/>
        <v>Cese Phone</v>
      </c>
      <c r="B8182" s="8">
        <f ca="1"/>
        <v>46512</v>
      </c>
      <c r="C8182" s="107">
        <f ca="1"/>
        <v>13312.030000000002</v>
      </c>
      <c r="D8182" t="str">
        <f ca="1"/>
        <v xml:space="preserve"> Checking</v>
      </c>
    </row>
    <row r="8183" spans="1:4" x14ac:dyDescent="0.25">
      <c r="A8183" t="str">
        <f ca="1"/>
        <v>Phone</v>
      </c>
      <c r="B8183" s="8">
        <f ca="1"/>
        <v>46512</v>
      </c>
      <c r="C8183" s="107">
        <f ca="1"/>
        <v>13161.360000000002</v>
      </c>
      <c r="D8183" t="str">
        <f ca="1"/>
        <v xml:space="preserve"> Checking</v>
      </c>
    </row>
    <row r="8184" spans="1:4" x14ac:dyDescent="0.25">
      <c r="A8184" t="str">
        <f ca="1"/>
        <v>Paycheck</v>
      </c>
      <c r="B8184" s="8">
        <f ca="1"/>
        <v>46514</v>
      </c>
      <c r="C8184" s="107">
        <f ca="1"/>
        <v>14761.360000000002</v>
      </c>
      <c r="D8184" t="str">
        <f ca="1"/>
        <v xml:space="preserve"> Checking</v>
      </c>
    </row>
    <row r="8185" spans="1:4" x14ac:dyDescent="0.25">
      <c r="A8185" t="str">
        <f ca="1"/>
        <v>Ameritas</v>
      </c>
      <c r="B8185" s="8">
        <f ca="1"/>
        <v>46514</v>
      </c>
      <c r="C8185" s="107">
        <f ca="1"/>
        <v>14761.360000000002</v>
      </c>
      <c r="D8185" t="str">
        <f ca="1"/>
        <v xml:space="preserve"> Checking</v>
      </c>
    </row>
    <row r="8186" spans="1:4" x14ac:dyDescent="0.25">
      <c r="A8186" t="str">
        <f ca="1"/>
        <v>Groceries</v>
      </c>
      <c r="B8186" s="8">
        <f ca="1"/>
        <v>46515</v>
      </c>
      <c r="C8186" s="107">
        <f ca="1"/>
        <v>14561.360000000002</v>
      </c>
      <c r="D8186" t="str">
        <f ca="1"/>
        <v xml:space="preserve"> Checking</v>
      </c>
    </row>
    <row r="8187" spans="1:4" x14ac:dyDescent="0.25">
      <c r="A8187" t="str">
        <f ca="1"/>
        <v>Food &amp; Drinks</v>
      </c>
      <c r="B8187" s="8">
        <f ca="1"/>
        <v>46515</v>
      </c>
      <c r="C8187" s="107">
        <f ca="1"/>
        <v>14361.360000000002</v>
      </c>
      <c r="D8187" t="str">
        <f ca="1"/>
        <v xml:space="preserve"> Checking</v>
      </c>
    </row>
    <row r="8188" spans="1:4" x14ac:dyDescent="0.25">
      <c r="A8188" t="str">
        <f ca="1"/>
        <v>Sony</v>
      </c>
      <c r="B8188" s="8">
        <f ca="1"/>
        <v>46515</v>
      </c>
      <c r="C8188" s="107">
        <f ca="1"/>
        <v>14343.370000000003</v>
      </c>
      <c r="D8188" t="str">
        <f ca="1"/>
        <v xml:space="preserve"> Checking</v>
      </c>
    </row>
    <row r="8189" spans="1:4" x14ac:dyDescent="0.25">
      <c r="A8189" t="str">
        <f ca="1"/>
        <v>Phone Insurance</v>
      </c>
      <c r="B8189" s="8">
        <f ca="1"/>
        <v>46515</v>
      </c>
      <c r="C8189" s="107">
        <f ca="1"/>
        <v>14335.370000000003</v>
      </c>
      <c r="D8189" t="str">
        <f ca="1"/>
        <v xml:space="preserve"> Checking</v>
      </c>
    </row>
    <row r="8190" spans="1:4" x14ac:dyDescent="0.25">
      <c r="A8190" t="str">
        <f ca="1"/>
        <v>Amazon</v>
      </c>
      <c r="B8190" s="8">
        <f ca="1"/>
        <v>46516</v>
      </c>
      <c r="C8190" s="107">
        <f ca="1"/>
        <v>14319.220000000001</v>
      </c>
      <c r="D8190" t="str">
        <f ca="1"/>
        <v xml:space="preserve"> Checking</v>
      </c>
    </row>
    <row r="8191" spans="1:4" x14ac:dyDescent="0.25">
      <c r="A8191" t="str">
        <f ca="1"/>
        <v>Viso Go</v>
      </c>
      <c r="B8191" s="8">
        <f ca="1"/>
        <v>46518</v>
      </c>
      <c r="C8191" s="107">
        <f ca="1"/>
        <v>14044.220000000001</v>
      </c>
      <c r="D8191" t="str">
        <f ca="1"/>
        <v xml:space="preserve"> Checking</v>
      </c>
    </row>
    <row r="8192" spans="1:4" x14ac:dyDescent="0.25">
      <c r="A8192" t="str">
        <f ca="1"/>
        <v>Motorcycle</v>
      </c>
      <c r="B8192" s="8">
        <f ca="1"/>
        <v>46523</v>
      </c>
      <c r="C8192" s="107">
        <f ca="1"/>
        <v>13893.840000000002</v>
      </c>
      <c r="D8192" t="str">
        <f ca="1"/>
        <v xml:space="preserve"> Checking</v>
      </c>
    </row>
    <row r="8193" spans="1:4" x14ac:dyDescent="0.25">
      <c r="A8193" t="str">
        <f ca="1"/>
        <v>Netflix</v>
      </c>
      <c r="B8193" s="8">
        <f ca="1"/>
        <v>46527</v>
      </c>
      <c r="C8193" s="107">
        <f ca="1"/>
        <v>13868.850000000002</v>
      </c>
      <c r="D8193" t="str">
        <f ca="1"/>
        <v xml:space="preserve"> Checking</v>
      </c>
    </row>
    <row r="8194" spans="1:4" x14ac:dyDescent="0.25">
      <c r="A8194" t="str">
        <f ca="1"/>
        <v>Paycheck</v>
      </c>
      <c r="B8194" s="8">
        <f ca="1"/>
        <v>46528</v>
      </c>
      <c r="C8194" s="107">
        <f ca="1"/>
        <v>15468.850000000002</v>
      </c>
      <c r="D8194" t="str">
        <f ca="1"/>
        <v xml:space="preserve"> Checking</v>
      </c>
    </row>
    <row r="8195" spans="1:4" x14ac:dyDescent="0.25">
      <c r="A8195" t="str">
        <f ca="1"/>
        <v>Ameritas</v>
      </c>
      <c r="B8195" s="8">
        <f ca="1"/>
        <v>46528</v>
      </c>
      <c r="C8195" s="107">
        <f ca="1"/>
        <v>15468.850000000002</v>
      </c>
      <c r="D8195" t="str">
        <f ca="1"/>
        <v xml:space="preserve"> Checking</v>
      </c>
    </row>
    <row r="8196" spans="1:4" x14ac:dyDescent="0.25">
      <c r="A8196" t="str">
        <f ca="1"/>
        <v>Renters</v>
      </c>
      <c r="B8196" s="8">
        <f ca="1"/>
        <v>46528</v>
      </c>
      <c r="C8196" s="107">
        <f ca="1"/>
        <v>15457.930000000002</v>
      </c>
      <c r="D8196" t="str">
        <f ca="1"/>
        <v xml:space="preserve"> Checking</v>
      </c>
    </row>
    <row r="8197" spans="1:4" x14ac:dyDescent="0.25">
      <c r="A8197" t="str">
        <f ca="1"/>
        <v>Groceries</v>
      </c>
      <c r="B8197" s="8">
        <f ca="1"/>
        <v>46529</v>
      </c>
      <c r="C8197" s="107">
        <f ca="1"/>
        <v>15257.930000000002</v>
      </c>
      <c r="D8197" t="str">
        <f ca="1"/>
        <v xml:space="preserve"> Checking</v>
      </c>
    </row>
    <row r="8198" spans="1:4" x14ac:dyDescent="0.25">
      <c r="A8198" t="str">
        <f ca="1"/>
        <v>Food &amp; Drinks</v>
      </c>
      <c r="B8198" s="8">
        <f ca="1"/>
        <v>46529</v>
      </c>
      <c r="C8198" s="107">
        <f ca="1"/>
        <v>15057.930000000002</v>
      </c>
      <c r="D8198" t="str">
        <f ca="1"/>
        <v xml:space="preserve"> Checking</v>
      </c>
    </row>
    <row r="8199" spans="1:4" x14ac:dyDescent="0.25">
      <c r="A8199" t="str">
        <f ca="1"/>
        <v>Cese Transfer</v>
      </c>
      <c r="B8199" s="8">
        <f ca="1"/>
        <v>46532</v>
      </c>
      <c r="C8199" s="107">
        <f ca="1"/>
        <v>15199.930000000002</v>
      </c>
      <c r="D8199" t="str">
        <f ca="1"/>
        <v xml:space="preserve"> Checking</v>
      </c>
    </row>
    <row r="8200" spans="1:4" x14ac:dyDescent="0.25">
      <c r="A8200" t="str">
        <f ca="1"/>
        <v>Internet</v>
      </c>
      <c r="B8200" s="8">
        <f ca="1"/>
        <v>46533</v>
      </c>
      <c r="C8200" s="107">
        <f ca="1"/>
        <v>15199.930000000002</v>
      </c>
      <c r="D8200" t="str">
        <f ca="1"/>
        <v xml:space="preserve"> Checking</v>
      </c>
    </row>
    <row r="8201" spans="1:4" x14ac:dyDescent="0.25">
      <c r="A8201" t="str">
        <f ca="1"/>
        <v>Windsurf</v>
      </c>
      <c r="B8201" s="8">
        <f ca="1"/>
        <v>46533</v>
      </c>
      <c r="C8201" s="107">
        <f ca="1"/>
        <v>15184.930000000002</v>
      </c>
      <c r="D8201" t="str">
        <f ca="1"/>
        <v xml:space="preserve"> Checking</v>
      </c>
    </row>
    <row r="8202" spans="1:4" x14ac:dyDescent="0.25">
      <c r="A8202" t="str">
        <f ca="1"/>
        <v>Tidal</v>
      </c>
      <c r="B8202" s="8">
        <f ca="1"/>
        <v>46534</v>
      </c>
      <c r="C8202" s="107">
        <f ca="1"/>
        <v>15173.940000000002</v>
      </c>
      <c r="D8202" t="str">
        <f ca="1"/>
        <v xml:space="preserve"> Checking</v>
      </c>
    </row>
    <row r="8203" spans="1:4" x14ac:dyDescent="0.25">
      <c r="A8203" t="str">
        <f ca="1"/>
        <v>Costco Citi</v>
      </c>
      <c r="B8203" s="8">
        <f ca="1"/>
        <v>46535</v>
      </c>
      <c r="C8203" s="107">
        <f ca="1"/>
        <v>15033.940000000002</v>
      </c>
      <c r="D8203" t="str">
        <f ca="1"/>
        <v xml:space="preserve"> Checking</v>
      </c>
    </row>
    <row r="8204" spans="1:4" x14ac:dyDescent="0.25">
      <c r="A8204" t="str">
        <f ca="1"/>
        <v>Kulo Transfer</v>
      </c>
      <c r="B8204" s="8">
        <f ca="1"/>
        <v>46535</v>
      </c>
      <c r="C8204" s="107">
        <f ca="1"/>
        <v>16083.940000000002</v>
      </c>
      <c r="D8204" t="str">
        <f ca="1"/>
        <v xml:space="preserve"> Checking</v>
      </c>
    </row>
    <row r="8205" spans="1:4" x14ac:dyDescent="0.25">
      <c r="A8205" t="str">
        <f ca="1"/>
        <v>Kulo SDGE</v>
      </c>
      <c r="B8205" s="8">
        <f ca="1"/>
        <v>46535</v>
      </c>
      <c r="C8205" s="107">
        <f ca="1"/>
        <v>16001.940000000002</v>
      </c>
      <c r="D8205" t="str">
        <f ca="1"/>
        <v xml:space="preserve"> Checking</v>
      </c>
    </row>
    <row r="8206" spans="1:4" x14ac:dyDescent="0.25">
      <c r="A8206" t="str">
        <f ca="1"/>
        <v>SDGE</v>
      </c>
      <c r="B8206" s="8">
        <f ca="1"/>
        <v>46535</v>
      </c>
      <c r="C8206" s="107">
        <f ca="1"/>
        <v>15917.940000000002</v>
      </c>
      <c r="D8206" t="str">
        <f ca="1"/>
        <v xml:space="preserve"> Checking</v>
      </c>
    </row>
    <row r="8207" spans="1:4" x14ac:dyDescent="0.25">
      <c r="A8207" t="str">
        <f ca="1"/>
        <v>Prime Ad-Free</v>
      </c>
      <c r="B8207" s="8">
        <f ca="1"/>
        <v>46535</v>
      </c>
      <c r="C8207" s="107">
        <f ca="1"/>
        <v>15914.950000000003</v>
      </c>
      <c r="D8207" t="str">
        <f ca="1"/>
        <v xml:space="preserve"> Checking</v>
      </c>
    </row>
    <row r="8208" spans="1:4" x14ac:dyDescent="0.25">
      <c r="A8208" t="str">
        <f ca="1"/>
        <v>Disability</v>
      </c>
      <c r="B8208" s="8">
        <f ca="1"/>
        <v>46539</v>
      </c>
      <c r="C8208" s="107">
        <f ca="1"/>
        <v>16271.610000000002</v>
      </c>
      <c r="D8208" t="str">
        <f ca="1"/>
        <v xml:space="preserve"> Checking</v>
      </c>
    </row>
    <row r="8209" spans="1:4" x14ac:dyDescent="0.25">
      <c r="A8209" t="str">
        <f ca="1"/>
        <v>Kulo Rent</v>
      </c>
      <c r="B8209" s="8">
        <f ca="1"/>
        <v>46539</v>
      </c>
      <c r="C8209" s="107">
        <f ca="1"/>
        <v>15312.610000000002</v>
      </c>
      <c r="D8209" t="str">
        <f ca="1"/>
        <v xml:space="preserve"> Checking</v>
      </c>
    </row>
    <row r="8210" spans="1:4" x14ac:dyDescent="0.25">
      <c r="A8210" t="str">
        <f ca="1"/>
        <v>Rent</v>
      </c>
      <c r="B8210" s="8">
        <f ca="1"/>
        <v>46539</v>
      </c>
      <c r="C8210" s="107">
        <f ca="1"/>
        <v>14034.640000000001</v>
      </c>
      <c r="D8210" t="str">
        <f ca="1"/>
        <v xml:space="preserve"> Checking</v>
      </c>
    </row>
    <row r="8211" spans="1:4" x14ac:dyDescent="0.25">
      <c r="A8211" t="str">
        <f ca="1"/>
        <v>Visa Platinum</v>
      </c>
      <c r="B8211" s="8">
        <f ca="1"/>
        <v>46541</v>
      </c>
      <c r="C8211" s="107">
        <f ca="1"/>
        <v>13805.640000000001</v>
      </c>
      <c r="D8211" t="str">
        <f ca="1"/>
        <v xml:space="preserve"> Checking</v>
      </c>
    </row>
    <row r="8212" spans="1:4" x14ac:dyDescent="0.25">
      <c r="A8212" t="str">
        <f ca="1"/>
        <v>Paycheck</v>
      </c>
      <c r="B8212" s="8">
        <f ca="1"/>
        <v>46542</v>
      </c>
      <c r="C8212" s="107">
        <f ca="1"/>
        <v>15405.640000000001</v>
      </c>
      <c r="D8212" t="str">
        <f ca="1"/>
        <v xml:space="preserve"> Checking</v>
      </c>
    </row>
    <row r="8213" spans="1:4" x14ac:dyDescent="0.25">
      <c r="A8213" t="str">
        <f ca="1"/>
        <v>Ameritas</v>
      </c>
      <c r="B8213" s="8">
        <f ca="1"/>
        <v>46542</v>
      </c>
      <c r="C8213" s="107">
        <f ca="1"/>
        <v>15405.640000000001</v>
      </c>
      <c r="D8213" t="str">
        <f ca="1"/>
        <v xml:space="preserve"> Checking</v>
      </c>
    </row>
    <row r="8214" spans="1:4" x14ac:dyDescent="0.25">
      <c r="A8214" t="str">
        <f ca="1"/>
        <v>Kulo Internet</v>
      </c>
      <c r="B8214" s="8">
        <f ca="1"/>
        <v>46543</v>
      </c>
      <c r="C8214" s="107">
        <f ca="1"/>
        <v>15377.640000000001</v>
      </c>
      <c r="D8214" t="str">
        <f ca="1"/>
        <v xml:space="preserve"> Checking</v>
      </c>
    </row>
    <row r="8215" spans="1:4" x14ac:dyDescent="0.25">
      <c r="A8215" t="str">
        <f ca="1"/>
        <v>Cese Phone</v>
      </c>
      <c r="B8215" s="8">
        <f ca="1"/>
        <v>46543</v>
      </c>
      <c r="C8215" s="107">
        <f ca="1"/>
        <v>15235.640000000001</v>
      </c>
      <c r="D8215" t="str">
        <f ca="1"/>
        <v xml:space="preserve"> Checking</v>
      </c>
    </row>
    <row r="8216" spans="1:4" x14ac:dyDescent="0.25">
      <c r="A8216" t="str">
        <f ca="1"/>
        <v>Groceries</v>
      </c>
      <c r="B8216" s="8">
        <f ca="1"/>
        <v>46543</v>
      </c>
      <c r="C8216" s="107">
        <f ca="1"/>
        <v>15035.640000000001</v>
      </c>
      <c r="D8216" t="str">
        <f ca="1"/>
        <v xml:space="preserve"> Checking</v>
      </c>
    </row>
    <row r="8217" spans="1:4" x14ac:dyDescent="0.25">
      <c r="A8217" t="str">
        <f ca="1"/>
        <v>Food &amp; Drinks</v>
      </c>
      <c r="B8217" s="8">
        <f ca="1"/>
        <v>46543</v>
      </c>
      <c r="C8217" s="107">
        <f ca="1"/>
        <v>14835.640000000001</v>
      </c>
      <c r="D8217" t="str">
        <f ca="1"/>
        <v xml:space="preserve"> Checking</v>
      </c>
    </row>
    <row r="8218" spans="1:4" x14ac:dyDescent="0.25">
      <c r="A8218" t="str">
        <f ca="1"/>
        <v>Phone</v>
      </c>
      <c r="B8218" s="8">
        <f ca="1"/>
        <v>46543</v>
      </c>
      <c r="C8218" s="107">
        <f ca="1"/>
        <v>14684.970000000001</v>
      </c>
      <c r="D8218" t="str">
        <f ca="1"/>
        <v xml:space="preserve"> Checking</v>
      </c>
    </row>
    <row r="8219" spans="1:4" x14ac:dyDescent="0.25">
      <c r="A8219" t="str">
        <f ca="1"/>
        <v>Sony</v>
      </c>
      <c r="B8219" s="8">
        <f ca="1"/>
        <v>46546</v>
      </c>
      <c r="C8219" s="107">
        <f ca="1"/>
        <v>14666.980000000001</v>
      </c>
      <c r="D8219" t="str">
        <f ca="1"/>
        <v xml:space="preserve"> Checking</v>
      </c>
    </row>
    <row r="8220" spans="1:4" x14ac:dyDescent="0.25">
      <c r="A8220" t="str">
        <f ca="1"/>
        <v>Phone Insurance</v>
      </c>
      <c r="B8220" s="8">
        <f ca="1"/>
        <v>46546</v>
      </c>
      <c r="C8220" s="107">
        <f ca="1"/>
        <v>14658.980000000001</v>
      </c>
      <c r="D8220" t="str">
        <f ca="1"/>
        <v xml:space="preserve"> Checking</v>
      </c>
    </row>
    <row r="8221" spans="1:4" x14ac:dyDescent="0.25">
      <c r="A8221" t="str">
        <f ca="1"/>
        <v>Amazon</v>
      </c>
      <c r="B8221" s="8">
        <f ca="1"/>
        <v>46547</v>
      </c>
      <c r="C8221" s="107">
        <f ca="1"/>
        <v>14642.830000000002</v>
      </c>
      <c r="D8221" t="str">
        <f ca="1"/>
        <v xml:space="preserve"> Checking</v>
      </c>
    </row>
    <row r="8222" spans="1:4" x14ac:dyDescent="0.25">
      <c r="A8222" t="str">
        <f ca="1"/>
        <v>Viso Go</v>
      </c>
      <c r="B8222" s="8">
        <f ca="1"/>
        <v>46549</v>
      </c>
      <c r="C8222" s="107">
        <f ca="1"/>
        <v>14367.830000000002</v>
      </c>
      <c r="D8222" t="str">
        <f ca="1"/>
        <v xml:space="preserve"> Checking</v>
      </c>
    </row>
    <row r="8223" spans="1:4" x14ac:dyDescent="0.25">
      <c r="A8223" t="str">
        <f ca="1"/>
        <v>Motorcycle</v>
      </c>
      <c r="B8223" s="8">
        <f ca="1"/>
        <v>46554</v>
      </c>
      <c r="C8223" s="107">
        <f ca="1"/>
        <v>14217.450000000003</v>
      </c>
      <c r="D8223" t="str">
        <f ca="1"/>
        <v xml:space="preserve"> Checking</v>
      </c>
    </row>
    <row r="8224" spans="1:4" x14ac:dyDescent="0.25">
      <c r="A8224" t="str">
        <f ca="1"/>
        <v>Paycheck</v>
      </c>
      <c r="B8224" s="8">
        <f ca="1"/>
        <v>46556</v>
      </c>
      <c r="C8224" s="107">
        <f ca="1"/>
        <v>15817.45</v>
      </c>
      <c r="D8224" t="str">
        <f ca="1"/>
        <v xml:space="preserve"> Checking</v>
      </c>
    </row>
    <row r="8225" spans="1:4" x14ac:dyDescent="0.25">
      <c r="A8225" t="str">
        <f ca="1"/>
        <v>Ameritas</v>
      </c>
      <c r="B8225" s="8">
        <f ca="1"/>
        <v>46556</v>
      </c>
      <c r="C8225" s="107">
        <f ca="1"/>
        <v>15817.45</v>
      </c>
      <c r="D8225" t="str">
        <f ca="1"/>
        <v xml:space="preserve"> Checking</v>
      </c>
    </row>
    <row r="8226" spans="1:4" x14ac:dyDescent="0.25">
      <c r="A8226" t="str">
        <f ca="1"/>
        <v>Groceries</v>
      </c>
      <c r="B8226" s="8">
        <f ca="1"/>
        <v>46557</v>
      </c>
      <c r="C8226" s="107">
        <f ca="1"/>
        <v>15617.45</v>
      </c>
      <c r="D8226" t="str">
        <f ca="1"/>
        <v xml:space="preserve"> Checking</v>
      </c>
    </row>
    <row r="8227" spans="1:4" x14ac:dyDescent="0.25">
      <c r="A8227" t="str">
        <f ca="1"/>
        <v>Food &amp; Drinks</v>
      </c>
      <c r="B8227" s="8">
        <f ca="1"/>
        <v>46557</v>
      </c>
      <c r="C8227" s="107">
        <f ca="1"/>
        <v>15417.45</v>
      </c>
      <c r="D8227" t="str">
        <f ca="1"/>
        <v xml:space="preserve"> Checking</v>
      </c>
    </row>
    <row r="8228" spans="1:4" x14ac:dyDescent="0.25">
      <c r="A8228" t="str">
        <f ca="1"/>
        <v>Netflix</v>
      </c>
      <c r="B8228" s="8">
        <f ca="1"/>
        <v>46558</v>
      </c>
      <c r="C8228" s="107">
        <f ca="1"/>
        <v>15392.460000000001</v>
      </c>
      <c r="D8228" t="str">
        <f ca="1"/>
        <v xml:space="preserve"> Checking</v>
      </c>
    </row>
    <row r="8229" spans="1:4" x14ac:dyDescent="0.25">
      <c r="A8229" t="str">
        <f ca="1"/>
        <v>Renters</v>
      </c>
      <c r="B8229" s="8">
        <f ca="1"/>
        <v>46559</v>
      </c>
      <c r="C8229" s="107">
        <f ca="1"/>
        <v>15381.54</v>
      </c>
      <c r="D8229" t="str">
        <f ca="1"/>
        <v xml:space="preserve"> Checking</v>
      </c>
    </row>
    <row r="8230" spans="1:4" x14ac:dyDescent="0.25">
      <c r="A8230" t="str">
        <f ca="1"/>
        <v>Sniffies</v>
      </c>
      <c r="B8230" s="8">
        <f ca="1"/>
        <v>46559</v>
      </c>
      <c r="C8230" s="107">
        <f ca="1"/>
        <v>15321.600000000002</v>
      </c>
      <c r="D8230" t="str">
        <f ca="1"/>
        <v xml:space="preserve"> Checking</v>
      </c>
    </row>
    <row r="8231" spans="1:4" x14ac:dyDescent="0.25">
      <c r="A8231" t="str">
        <f ca="1"/>
        <v>Cese Transfer</v>
      </c>
      <c r="B8231" s="8">
        <f ca="1"/>
        <v>46563</v>
      </c>
      <c r="C8231" s="107">
        <f ca="1"/>
        <v>15463.600000000002</v>
      </c>
      <c r="D8231" t="str">
        <f ca="1"/>
        <v xml:space="preserve"> Checking</v>
      </c>
    </row>
    <row r="8232" spans="1:4" x14ac:dyDescent="0.25">
      <c r="A8232" t="str">
        <f ca="1"/>
        <v>Internet</v>
      </c>
      <c r="B8232" s="8">
        <f ca="1"/>
        <v>46564</v>
      </c>
      <c r="C8232" s="107">
        <f ca="1"/>
        <v>15463.600000000002</v>
      </c>
      <c r="D8232" t="str">
        <f ca="1"/>
        <v xml:space="preserve"> Checking</v>
      </c>
    </row>
    <row r="8233" spans="1:4" x14ac:dyDescent="0.25">
      <c r="A8233" t="str">
        <f ca="1"/>
        <v>Windsurf</v>
      </c>
      <c r="B8233" s="8">
        <f ca="1"/>
        <v>46564</v>
      </c>
      <c r="C8233" s="107">
        <f ca="1"/>
        <v>15448.600000000002</v>
      </c>
      <c r="D8233" t="str">
        <f ca="1"/>
        <v xml:space="preserve"> Checking</v>
      </c>
    </row>
    <row r="8234" spans="1:4" x14ac:dyDescent="0.25">
      <c r="A8234" t="str">
        <f ca="1"/>
        <v>Tidal</v>
      </c>
      <c r="B8234" s="8">
        <f ca="1"/>
        <v>46565</v>
      </c>
      <c r="C8234" s="107">
        <f ca="1"/>
        <v>15437.61</v>
      </c>
      <c r="D8234" t="str">
        <f ca="1"/>
        <v xml:space="preserve"> Checking</v>
      </c>
    </row>
    <row r="8235" spans="1:4" x14ac:dyDescent="0.25">
      <c r="A8235" t="str">
        <f ca="1"/>
        <v>Costco Citi</v>
      </c>
      <c r="B8235" s="8">
        <f ca="1"/>
        <v>46566</v>
      </c>
      <c r="C8235" s="107">
        <f ca="1"/>
        <v>15297.61</v>
      </c>
      <c r="D8235" t="str">
        <f ca="1"/>
        <v xml:space="preserve"> Checking</v>
      </c>
    </row>
    <row r="8236" spans="1:4" x14ac:dyDescent="0.25">
      <c r="A8236" t="str">
        <f ca="1"/>
        <v>Kulo Transfer</v>
      </c>
      <c r="B8236" s="8">
        <f ca="1"/>
        <v>46566</v>
      </c>
      <c r="C8236" s="107">
        <f ca="1"/>
        <v>16347.61</v>
      </c>
      <c r="D8236" t="str">
        <f ca="1"/>
        <v xml:space="preserve"> Checking</v>
      </c>
    </row>
    <row r="8237" spans="1:4" x14ac:dyDescent="0.25">
      <c r="A8237" t="str">
        <f ca="1"/>
        <v>Kulo SDGE</v>
      </c>
      <c r="B8237" s="8">
        <f ca="1"/>
        <v>46566</v>
      </c>
      <c r="C8237" s="107">
        <f ca="1"/>
        <v>16265.61</v>
      </c>
      <c r="D8237" t="str">
        <f ca="1"/>
        <v xml:space="preserve"> Checking</v>
      </c>
    </row>
    <row r="8238" spans="1:4" x14ac:dyDescent="0.25">
      <c r="A8238" t="str">
        <f ca="1"/>
        <v>SDGE</v>
      </c>
      <c r="B8238" s="8">
        <f ca="1"/>
        <v>46566</v>
      </c>
      <c r="C8238" s="107">
        <f ca="1"/>
        <v>16181.61</v>
      </c>
      <c r="D8238" t="str">
        <f ca="1"/>
        <v xml:space="preserve"> Checking</v>
      </c>
    </row>
    <row r="8239" spans="1:4" x14ac:dyDescent="0.25">
      <c r="A8239" t="str">
        <f ca="1"/>
        <v>Prime Ad-Free</v>
      </c>
      <c r="B8239" s="8">
        <f ca="1"/>
        <v>46566</v>
      </c>
      <c r="C8239" s="107">
        <f ca="1"/>
        <v>16178.620000000003</v>
      </c>
      <c r="D8239" t="str">
        <f ca="1"/>
        <v xml:space="preserve"> Checking</v>
      </c>
    </row>
    <row r="8240" spans="1:4" x14ac:dyDescent="0.25">
      <c r="A8240" t="str">
        <f ca="1"/>
        <v>Disability</v>
      </c>
      <c r="B8240" s="8">
        <f ca="1"/>
        <v>46569</v>
      </c>
      <c r="C8240" s="107">
        <f ca="1"/>
        <v>16535.280000000002</v>
      </c>
      <c r="D8240" t="str">
        <f ca="1"/>
        <v xml:space="preserve"> Checking</v>
      </c>
    </row>
    <row r="8241" spans="1:4" x14ac:dyDescent="0.25">
      <c r="A8241" t="str">
        <f ca="1"/>
        <v>Kulo Rent</v>
      </c>
      <c r="B8241" s="8">
        <f ca="1"/>
        <v>46569</v>
      </c>
      <c r="C8241" s="107">
        <f ca="1"/>
        <v>15576.280000000002</v>
      </c>
      <c r="D8241" t="str">
        <f ca="1"/>
        <v xml:space="preserve"> Checking</v>
      </c>
    </row>
    <row r="8242" spans="1:4" x14ac:dyDescent="0.25">
      <c r="A8242" t="str">
        <f ca="1"/>
        <v>Rent</v>
      </c>
      <c r="B8242" s="8">
        <f ca="1"/>
        <v>46569</v>
      </c>
      <c r="C8242" s="107">
        <f ca="1"/>
        <v>14298.310000000001</v>
      </c>
      <c r="D8242" t="str">
        <f ca="1"/>
        <v xml:space="preserve"> Checking</v>
      </c>
    </row>
    <row r="8243" spans="1:4" x14ac:dyDescent="0.25">
      <c r="A8243" t="str">
        <f ca="1"/>
        <v>Paycheck</v>
      </c>
      <c r="B8243" s="8">
        <f ca="1"/>
        <v>46570</v>
      </c>
      <c r="C8243" s="107">
        <f ca="1"/>
        <v>15898.310000000001</v>
      </c>
      <c r="D8243" t="str">
        <f ca="1"/>
        <v xml:space="preserve"> Checking</v>
      </c>
    </row>
    <row r="8244" spans="1:4" x14ac:dyDescent="0.25">
      <c r="A8244" t="str">
        <f ca="1"/>
        <v>Ameritas</v>
      </c>
      <c r="B8244" s="8">
        <f ca="1"/>
        <v>46570</v>
      </c>
      <c r="C8244" s="107">
        <f ca="1"/>
        <v>15898.310000000001</v>
      </c>
      <c r="D8244" t="str">
        <f ca="1"/>
        <v xml:space="preserve"> Checking</v>
      </c>
    </row>
    <row r="8245" spans="1:4" x14ac:dyDescent="0.25">
      <c r="A8245" t="str">
        <f ca="1"/>
        <v>Visa Platinum</v>
      </c>
      <c r="B8245" s="8">
        <f ca="1"/>
        <v>46571</v>
      </c>
      <c r="C8245" s="107">
        <f ca="1"/>
        <v>15669.310000000001</v>
      </c>
      <c r="D8245" t="str">
        <f ca="1"/>
        <v xml:space="preserve"> Checking</v>
      </c>
    </row>
    <row r="8246" spans="1:4" x14ac:dyDescent="0.25">
      <c r="A8246" t="str">
        <f ca="1"/>
        <v>Groceries</v>
      </c>
      <c r="B8246" s="8">
        <f ca="1"/>
        <v>46571</v>
      </c>
      <c r="C8246" s="107">
        <f ca="1"/>
        <v>15469.310000000001</v>
      </c>
      <c r="D8246" t="str">
        <f ca="1"/>
        <v xml:space="preserve"> Checking</v>
      </c>
    </row>
    <row r="8247" spans="1:4" x14ac:dyDescent="0.25">
      <c r="A8247" t="str">
        <f ca="1"/>
        <v>Food &amp; Drinks</v>
      </c>
      <c r="B8247" s="8">
        <f ca="1"/>
        <v>46571</v>
      </c>
      <c r="C8247" s="107">
        <f ca="1"/>
        <v>15269.310000000001</v>
      </c>
      <c r="D8247" t="str">
        <f ca="1"/>
        <v xml:space="preserve"> Checking</v>
      </c>
    </row>
    <row r="8248" spans="1:4" x14ac:dyDescent="0.25">
      <c r="A8248" t="str">
        <f ca="1"/>
        <v>Kulo Internet</v>
      </c>
      <c r="B8248" s="8">
        <f ca="1"/>
        <v>46573</v>
      </c>
      <c r="C8248" s="107">
        <f ca="1"/>
        <v>15241.310000000001</v>
      </c>
      <c r="D8248" t="str">
        <f ca="1"/>
        <v xml:space="preserve"> Checking</v>
      </c>
    </row>
    <row r="8249" spans="1:4" x14ac:dyDescent="0.25">
      <c r="A8249" t="str">
        <f ca="1"/>
        <v>Cese Phone</v>
      </c>
      <c r="B8249" s="8">
        <f ca="1"/>
        <v>46573</v>
      </c>
      <c r="C8249" s="107">
        <f ca="1"/>
        <v>15099.310000000001</v>
      </c>
      <c r="D8249" t="str">
        <f ca="1"/>
        <v xml:space="preserve"> Checking</v>
      </c>
    </row>
    <row r="8250" spans="1:4" x14ac:dyDescent="0.25">
      <c r="A8250" t="str">
        <f ca="1"/>
        <v>Phone</v>
      </c>
      <c r="B8250" s="8">
        <f ca="1"/>
        <v>46573</v>
      </c>
      <c r="C8250" s="107">
        <f ca="1"/>
        <v>14948.640000000001</v>
      </c>
      <c r="D8250" t="str">
        <f ca="1"/>
        <v xml:space="preserve"> Checking</v>
      </c>
    </row>
    <row r="8251" spans="1:4" x14ac:dyDescent="0.25">
      <c r="A8251" t="str">
        <f ca="1"/>
        <v>Sony</v>
      </c>
      <c r="B8251" s="8">
        <f ca="1"/>
        <v>46576</v>
      </c>
      <c r="C8251" s="107">
        <f ca="1"/>
        <v>14930.650000000001</v>
      </c>
      <c r="D8251" t="str">
        <f ca="1"/>
        <v xml:space="preserve"> Checking</v>
      </c>
    </row>
    <row r="8252" spans="1:4" x14ac:dyDescent="0.25">
      <c r="A8252" t="str">
        <f ca="1"/>
        <v>Phone Insurance</v>
      </c>
      <c r="B8252" s="8">
        <f ca="1"/>
        <v>46576</v>
      </c>
      <c r="C8252" s="107">
        <f ca="1"/>
        <v>14922.650000000001</v>
      </c>
      <c r="D8252" t="str">
        <f ca="1"/>
        <v xml:space="preserve"> Checking</v>
      </c>
    </row>
    <row r="8253" spans="1:4" x14ac:dyDescent="0.25">
      <c r="A8253" t="str">
        <f ca="1"/>
        <v>Amazon</v>
      </c>
      <c r="B8253" s="8">
        <f ca="1"/>
        <v>46577</v>
      </c>
      <c r="C8253" s="107">
        <f ca="1"/>
        <v>14906.500000000002</v>
      </c>
      <c r="D8253" t="str">
        <f ca="1"/>
        <v xml:space="preserve"> Checking</v>
      </c>
    </row>
    <row r="8254" spans="1:4" x14ac:dyDescent="0.25">
      <c r="A8254" t="str">
        <f ca="1"/>
        <v>Viso Go</v>
      </c>
      <c r="B8254" s="8">
        <f ca="1"/>
        <v>46579</v>
      </c>
      <c r="C8254" s="107">
        <f ca="1"/>
        <v>14631.500000000002</v>
      </c>
      <c r="D8254" t="str">
        <f ca="1"/>
        <v xml:space="preserve"> Checking</v>
      </c>
    </row>
    <row r="8255" spans="1:4" x14ac:dyDescent="0.25">
      <c r="A8255" t="str">
        <f ca="1"/>
        <v>Paycheck</v>
      </c>
      <c r="B8255" s="8">
        <f ca="1"/>
        <v>46584</v>
      </c>
      <c r="C8255" s="107">
        <f ca="1"/>
        <v>16231.500000000002</v>
      </c>
      <c r="D8255" t="str">
        <f ca="1"/>
        <v xml:space="preserve"> Checking</v>
      </c>
    </row>
    <row r="8256" spans="1:4" x14ac:dyDescent="0.25">
      <c r="A8256" t="str">
        <f ca="1"/>
        <v>Ameritas</v>
      </c>
      <c r="B8256" s="8">
        <f ca="1"/>
        <v>46584</v>
      </c>
      <c r="C8256" s="107">
        <f ca="1"/>
        <v>16231.500000000002</v>
      </c>
      <c r="D8256" t="str">
        <f ca="1"/>
        <v xml:space="preserve"> Checking</v>
      </c>
    </row>
    <row r="8257" spans="1:4" x14ac:dyDescent="0.25">
      <c r="A8257" t="str">
        <f ca="1"/>
        <v>Motorcycle</v>
      </c>
      <c r="B8257" s="8">
        <f ca="1"/>
        <v>46584</v>
      </c>
      <c r="C8257" s="107">
        <f ca="1"/>
        <v>16081.12</v>
      </c>
      <c r="D8257" t="str">
        <f ca="1"/>
        <v xml:space="preserve"> Checking</v>
      </c>
    </row>
    <row r="8258" spans="1:4" x14ac:dyDescent="0.25">
      <c r="A8258" t="str">
        <f ca="1"/>
        <v>Groceries</v>
      </c>
      <c r="B8258" s="8">
        <f ca="1"/>
        <v>46585</v>
      </c>
      <c r="C8258" s="107">
        <f ca="1"/>
        <v>15881.12</v>
      </c>
      <c r="D8258" t="str">
        <f ca="1"/>
        <v xml:space="preserve"> Checking</v>
      </c>
    </row>
    <row r="8259" spans="1:4" x14ac:dyDescent="0.25">
      <c r="A8259" t="str">
        <f ca="1"/>
        <v>Food &amp; Drinks</v>
      </c>
      <c r="B8259" s="8">
        <f ca="1"/>
        <v>46585</v>
      </c>
      <c r="C8259" s="107">
        <f ca="1"/>
        <v>15681.12</v>
      </c>
      <c r="D8259" t="str">
        <f ca="1"/>
        <v xml:space="preserve"> Checking</v>
      </c>
    </row>
    <row r="8260" spans="1:4" x14ac:dyDescent="0.25">
      <c r="A8260" t="str">
        <f ca="1"/>
        <v>Netflix</v>
      </c>
      <c r="B8260" s="8">
        <f ca="1"/>
        <v>46588</v>
      </c>
      <c r="C8260" s="107">
        <f ca="1"/>
        <v>15656.130000000001</v>
      </c>
      <c r="D8260" t="str">
        <f ca="1"/>
        <v xml:space="preserve"> Checking</v>
      </c>
    </row>
    <row r="8261" spans="1:4" x14ac:dyDescent="0.25">
      <c r="A8261" t="str">
        <f ca="1"/>
        <v>Renters</v>
      </c>
      <c r="B8261" s="8">
        <f ca="1"/>
        <v>46589</v>
      </c>
      <c r="C8261" s="107">
        <f ca="1"/>
        <v>15645.210000000001</v>
      </c>
      <c r="D8261" t="str">
        <f ca="1"/>
        <v xml:space="preserve"> Checking</v>
      </c>
    </row>
    <row r="8262" spans="1:4" x14ac:dyDescent="0.25">
      <c r="A8262" t="str">
        <f ca="1"/>
        <v>Cese Transfer</v>
      </c>
      <c r="B8262" s="8">
        <f ca="1"/>
        <v>46593</v>
      </c>
      <c r="C8262" s="107">
        <f ca="1"/>
        <v>15787.210000000001</v>
      </c>
      <c r="D8262" t="str">
        <f ca="1"/>
        <v xml:space="preserve"> Checking</v>
      </c>
    </row>
    <row r="8263" spans="1:4" x14ac:dyDescent="0.25">
      <c r="A8263" t="str">
        <f ca="1"/>
        <v>Internet</v>
      </c>
      <c r="B8263" s="8">
        <f ca="1"/>
        <v>46594</v>
      </c>
      <c r="C8263" s="107">
        <f ca="1"/>
        <v>15787.210000000001</v>
      </c>
      <c r="D8263" t="str">
        <f ca="1"/>
        <v xml:space="preserve"> Checking</v>
      </c>
    </row>
    <row r="8264" spans="1:4" x14ac:dyDescent="0.25">
      <c r="A8264" t="str">
        <f ca="1"/>
        <v>Windsurf</v>
      </c>
      <c r="B8264" s="8">
        <f ca="1"/>
        <v>46594</v>
      </c>
      <c r="C8264" s="107">
        <f ca="1"/>
        <v>15772.210000000001</v>
      </c>
      <c r="D8264" t="str">
        <f ca="1"/>
        <v xml:space="preserve"> Checking</v>
      </c>
    </row>
    <row r="8265" spans="1:4" x14ac:dyDescent="0.25">
      <c r="A8265" t="str">
        <f ca="1"/>
        <v>Tidal</v>
      </c>
      <c r="B8265" s="8">
        <f ca="1"/>
        <v>46595</v>
      </c>
      <c r="C8265" s="107">
        <f ca="1"/>
        <v>15761.220000000001</v>
      </c>
      <c r="D8265" t="str">
        <f ca="1"/>
        <v xml:space="preserve"> Checking</v>
      </c>
    </row>
    <row r="8266" spans="1:4" x14ac:dyDescent="0.25">
      <c r="A8266" t="str">
        <f ca="1"/>
        <v>Costco Citi</v>
      </c>
      <c r="B8266" s="8">
        <f ca="1"/>
        <v>46596</v>
      </c>
      <c r="C8266" s="107">
        <f ca="1"/>
        <v>15621.220000000001</v>
      </c>
      <c r="D8266" t="str">
        <f ca="1"/>
        <v xml:space="preserve"> Checking</v>
      </c>
    </row>
    <row r="8267" spans="1:4" x14ac:dyDescent="0.25">
      <c r="A8267" t="str">
        <f ca="1"/>
        <v>Kulo Transfer</v>
      </c>
      <c r="B8267" s="8">
        <f ca="1"/>
        <v>46596</v>
      </c>
      <c r="C8267" s="107">
        <f ca="1"/>
        <v>16671.22</v>
      </c>
      <c r="D8267" t="str">
        <f ca="1"/>
        <v xml:space="preserve"> Checking</v>
      </c>
    </row>
    <row r="8268" spans="1:4" x14ac:dyDescent="0.25">
      <c r="A8268" t="str">
        <f ca="1"/>
        <v>Kulo SDGE</v>
      </c>
      <c r="B8268" s="8">
        <f ca="1"/>
        <v>46596</v>
      </c>
      <c r="C8268" s="107">
        <f ca="1"/>
        <v>16589.22</v>
      </c>
      <c r="D8268" t="str">
        <f ca="1"/>
        <v xml:space="preserve"> Checking</v>
      </c>
    </row>
    <row r="8269" spans="1:4" x14ac:dyDescent="0.25">
      <c r="A8269" t="str">
        <f ca="1"/>
        <v>SDGE</v>
      </c>
      <c r="B8269" s="8">
        <f ca="1"/>
        <v>46596</v>
      </c>
      <c r="C8269" s="107">
        <f ca="1"/>
        <v>16505.22</v>
      </c>
      <c r="D8269" t="str">
        <f ca="1"/>
        <v xml:space="preserve"> Checking</v>
      </c>
    </row>
    <row r="8270" spans="1:4" x14ac:dyDescent="0.25">
      <c r="A8270" t="str">
        <f ca="1"/>
        <v>Prime Ad-Free</v>
      </c>
      <c r="B8270" s="8">
        <f ca="1"/>
        <v>46596</v>
      </c>
      <c r="C8270" s="107">
        <f ca="1"/>
        <v>16502.230000000003</v>
      </c>
      <c r="D8270" t="str">
        <f ca="1"/>
        <v xml:space="preserve"> Checking</v>
      </c>
    </row>
    <row r="8271" spans="1:4" x14ac:dyDescent="0.25">
      <c r="A8271" t="str">
        <f ca="1"/>
        <v>Paycheck</v>
      </c>
      <c r="B8271" s="8">
        <f ca="1"/>
        <v>46598</v>
      </c>
      <c r="C8271" s="107">
        <f ca="1"/>
        <v>18102.230000000003</v>
      </c>
      <c r="D8271" t="str">
        <f ca="1"/>
        <v xml:space="preserve"> Checking</v>
      </c>
    </row>
    <row r="8272" spans="1:4" x14ac:dyDescent="0.25">
      <c r="A8272" t="str">
        <f ca="1"/>
        <v>Ameritas</v>
      </c>
      <c r="B8272" s="8">
        <f ca="1"/>
        <v>46598</v>
      </c>
      <c r="C8272" s="107">
        <f ca="1"/>
        <v>18102.230000000003</v>
      </c>
      <c r="D8272" t="str">
        <f ca="1"/>
        <v xml:space="preserve"> Checking</v>
      </c>
    </row>
    <row r="8273" spans="1:4" x14ac:dyDescent="0.25">
      <c r="A8273" t="str">
        <f ca="1"/>
        <v>Groceries</v>
      </c>
      <c r="B8273" s="8">
        <f ca="1"/>
        <v>46599</v>
      </c>
      <c r="C8273" s="107">
        <f ca="1"/>
        <v>17902.230000000003</v>
      </c>
      <c r="D8273" t="str">
        <f ca="1"/>
        <v xml:space="preserve"> Checking</v>
      </c>
    </row>
    <row r="8274" spans="1:4" x14ac:dyDescent="0.25">
      <c r="A8274" t="str">
        <f ca="1"/>
        <v>Food &amp; Drinks</v>
      </c>
      <c r="B8274" s="8">
        <f ca="1"/>
        <v>46599</v>
      </c>
      <c r="C8274" s="107">
        <f ca="1"/>
        <v>17702.230000000003</v>
      </c>
      <c r="D8274" t="str">
        <f ca="1"/>
        <v xml:space="preserve"> Checking</v>
      </c>
    </row>
    <row r="8275" spans="1:4" x14ac:dyDescent="0.25">
      <c r="A8275" t="str">
        <f ca="1"/>
        <v>Disability</v>
      </c>
      <c r="B8275" s="8">
        <f ca="1"/>
        <v>46600</v>
      </c>
      <c r="C8275" s="107">
        <f ca="1"/>
        <v>18058.89</v>
      </c>
      <c r="D8275" t="str">
        <f ca="1"/>
        <v xml:space="preserve"> Checking</v>
      </c>
    </row>
    <row r="8276" spans="1:4" x14ac:dyDescent="0.25">
      <c r="A8276" t="str">
        <f ca="1"/>
        <v>Kulo Rent</v>
      </c>
      <c r="B8276" s="8">
        <f ca="1"/>
        <v>46600</v>
      </c>
      <c r="C8276" s="107">
        <f ca="1"/>
        <v>17099.89</v>
      </c>
      <c r="D8276" t="str">
        <f ca="1"/>
        <v xml:space="preserve"> Checking</v>
      </c>
    </row>
    <row r="8277" spans="1:4" x14ac:dyDescent="0.25">
      <c r="A8277" t="str">
        <f ca="1"/>
        <v>Rent</v>
      </c>
      <c r="B8277" s="8">
        <f ca="1"/>
        <v>46600</v>
      </c>
      <c r="C8277" s="107">
        <f ca="1"/>
        <v>15821.920000000002</v>
      </c>
      <c r="D8277" t="str">
        <f ca="1"/>
        <v xml:space="preserve"> Checking</v>
      </c>
    </row>
    <row r="8278" spans="1:4" x14ac:dyDescent="0.25">
      <c r="A8278" t="str">
        <f ca="1"/>
        <v>Visa Platinum</v>
      </c>
      <c r="B8278" s="8">
        <f ca="1"/>
        <v>46602</v>
      </c>
      <c r="C8278" s="107">
        <f ca="1"/>
        <v>15592.920000000002</v>
      </c>
      <c r="D8278" t="str">
        <f ca="1"/>
        <v xml:space="preserve"> Checking</v>
      </c>
    </row>
    <row r="8279" spans="1:4" x14ac:dyDescent="0.25">
      <c r="A8279" t="str">
        <f ca="1"/>
        <v>Kulo Internet</v>
      </c>
      <c r="B8279" s="8">
        <f ca="1"/>
        <v>46604</v>
      </c>
      <c r="C8279" s="107">
        <f ca="1"/>
        <v>15564.920000000002</v>
      </c>
      <c r="D8279" t="str">
        <f ca="1"/>
        <v xml:space="preserve"> Checking</v>
      </c>
    </row>
    <row r="8280" spans="1:4" x14ac:dyDescent="0.25">
      <c r="A8280" t="str">
        <f ca="1"/>
        <v>Cese Phone</v>
      </c>
      <c r="B8280" s="8">
        <f ca="1"/>
        <v>46604</v>
      </c>
      <c r="C8280" s="107">
        <f ca="1"/>
        <v>15422.920000000002</v>
      </c>
      <c r="D8280" t="str">
        <f ca="1"/>
        <v xml:space="preserve"> Checking</v>
      </c>
    </row>
    <row r="8281" spans="1:4" x14ac:dyDescent="0.25">
      <c r="A8281" t="str">
        <f ca="1"/>
        <v>Phone</v>
      </c>
      <c r="B8281" s="8">
        <f ca="1"/>
        <v>46604</v>
      </c>
      <c r="C8281" s="107">
        <f ca="1"/>
        <v>15272.250000000002</v>
      </c>
      <c r="D8281" t="str">
        <f ca="1"/>
        <v xml:space="preserve"> Checking</v>
      </c>
    </row>
    <row r="8282" spans="1:4" x14ac:dyDescent="0.25">
      <c r="A8282" t="str">
        <f ca="1"/>
        <v>Sony</v>
      </c>
      <c r="B8282" s="8">
        <f ca="1"/>
        <v>46607</v>
      </c>
      <c r="C8282" s="107">
        <f ca="1"/>
        <v>15254.260000000002</v>
      </c>
      <c r="D8282" t="str">
        <f ca="1"/>
        <v xml:space="preserve"> Checking</v>
      </c>
    </row>
    <row r="8283" spans="1:4" x14ac:dyDescent="0.25">
      <c r="A8283" t="str">
        <f ca="1"/>
        <v>Phone Insurance</v>
      </c>
      <c r="B8283" s="8">
        <f ca="1"/>
        <v>46607</v>
      </c>
      <c r="C8283" s="107">
        <f ca="1"/>
        <v>15246.260000000002</v>
      </c>
      <c r="D8283" t="str">
        <f ca="1"/>
        <v xml:space="preserve"> Checking</v>
      </c>
    </row>
    <row r="8284" spans="1:4" x14ac:dyDescent="0.25">
      <c r="A8284" t="str">
        <f ca="1"/>
        <v>Amazon</v>
      </c>
      <c r="B8284" s="8">
        <f ca="1"/>
        <v>46608</v>
      </c>
      <c r="C8284" s="107">
        <f ca="1"/>
        <v>15230.11</v>
      </c>
      <c r="D8284" t="str">
        <f ca="1"/>
        <v xml:space="preserve"> Checking</v>
      </c>
    </row>
    <row r="8285" spans="1:4" x14ac:dyDescent="0.25">
      <c r="A8285" t="str">
        <f ca="1"/>
        <v>Viso Go</v>
      </c>
      <c r="B8285" s="8">
        <f ca="1"/>
        <v>46610</v>
      </c>
      <c r="C8285" s="107">
        <f ca="1"/>
        <v>14955.11</v>
      </c>
      <c r="D8285" t="str">
        <f ca="1"/>
        <v xml:space="preserve"> Checking</v>
      </c>
    </row>
    <row r="8286" spans="1:4" x14ac:dyDescent="0.25">
      <c r="A8286" t="str">
        <f ca="1"/>
        <v>Paycheck</v>
      </c>
      <c r="B8286" s="8">
        <f ca="1"/>
        <v>46612</v>
      </c>
      <c r="C8286" s="107">
        <f ca="1"/>
        <v>16555.11</v>
      </c>
      <c r="D8286" t="str">
        <f ca="1"/>
        <v xml:space="preserve"> Checking</v>
      </c>
    </row>
    <row r="8287" spans="1:4" x14ac:dyDescent="0.25">
      <c r="A8287" t="str">
        <f ca="1"/>
        <v>Ameritas</v>
      </c>
      <c r="B8287" s="8">
        <f ca="1"/>
        <v>46612</v>
      </c>
      <c r="C8287" s="107">
        <f ca="1"/>
        <v>16555.11</v>
      </c>
      <c r="D8287" t="str">
        <f ca="1"/>
        <v xml:space="preserve"> Checking</v>
      </c>
    </row>
    <row r="8288" spans="1:4" x14ac:dyDescent="0.25">
      <c r="A8288" t="str">
        <f ca="1"/>
        <v>Groceries</v>
      </c>
      <c r="B8288" s="8">
        <f ca="1"/>
        <v>46613</v>
      </c>
      <c r="C8288" s="107">
        <f ca="1"/>
        <v>16355.11</v>
      </c>
      <c r="D8288" t="str">
        <f ca="1"/>
        <v xml:space="preserve"> Checking</v>
      </c>
    </row>
    <row r="8289" spans="1:4" x14ac:dyDescent="0.25">
      <c r="A8289" t="str">
        <f ca="1"/>
        <v>Food &amp; Drinks</v>
      </c>
      <c r="B8289" s="8">
        <f ca="1"/>
        <v>46613</v>
      </c>
      <c r="C8289" s="107">
        <f ca="1"/>
        <v>16155.11</v>
      </c>
      <c r="D8289" t="str">
        <f ca="1"/>
        <v xml:space="preserve"> Checking</v>
      </c>
    </row>
    <row r="8290" spans="1:4" x14ac:dyDescent="0.25">
      <c r="A8290" t="str">
        <f ca="1"/>
        <v>Motorcycle</v>
      </c>
      <c r="B8290" s="8">
        <f ca="1"/>
        <v>46615</v>
      </c>
      <c r="C8290" s="107">
        <f ca="1"/>
        <v>16004.730000000001</v>
      </c>
      <c r="D8290" t="str">
        <f ca="1"/>
        <v xml:space="preserve"> Checking</v>
      </c>
    </row>
    <row r="8291" spans="1:4" x14ac:dyDescent="0.25">
      <c r="A8291" t="str">
        <f ca="1"/>
        <v>Netflix</v>
      </c>
      <c r="B8291" s="8">
        <f ca="1"/>
        <v>46619</v>
      </c>
      <c r="C8291" s="107">
        <f ca="1"/>
        <v>15979.740000000002</v>
      </c>
      <c r="D8291" t="str">
        <f ca="1"/>
        <v xml:space="preserve"> Checking</v>
      </c>
    </row>
    <row r="8292" spans="1:4" x14ac:dyDescent="0.25">
      <c r="A8292" t="str">
        <f ca="1"/>
        <v>Renters</v>
      </c>
      <c r="B8292" s="8">
        <f ca="1"/>
        <v>46620</v>
      </c>
      <c r="C8292" s="107">
        <f ca="1"/>
        <v>15968.820000000002</v>
      </c>
      <c r="D8292" t="str">
        <f ca="1"/>
        <v xml:space="preserve"> Checking</v>
      </c>
    </row>
    <row r="8293" spans="1:4" x14ac:dyDescent="0.25">
      <c r="A8293" t="str">
        <f ca="1"/>
        <v>Cese Transfer</v>
      </c>
      <c r="B8293" s="8">
        <f ca="1"/>
        <v>46624</v>
      </c>
      <c r="C8293" s="107">
        <f ca="1"/>
        <v>16110.820000000002</v>
      </c>
      <c r="D8293" t="str">
        <f ca="1"/>
        <v xml:space="preserve"> Checking</v>
      </c>
    </row>
    <row r="8294" spans="1:4" x14ac:dyDescent="0.25">
      <c r="A8294" t="str">
        <f ca="1"/>
        <v>Internet</v>
      </c>
      <c r="B8294" s="8">
        <f ca="1"/>
        <v>46625</v>
      </c>
      <c r="C8294" s="107">
        <f ca="1"/>
        <v>16110.820000000002</v>
      </c>
      <c r="D8294" t="str">
        <f ca="1"/>
        <v xml:space="preserve"> Checking</v>
      </c>
    </row>
    <row r="8295" spans="1:4" x14ac:dyDescent="0.25">
      <c r="A8295" t="str">
        <f ca="1"/>
        <v>Windsurf</v>
      </c>
      <c r="B8295" s="8">
        <f ca="1"/>
        <v>46625</v>
      </c>
      <c r="C8295" s="107">
        <f ca="1"/>
        <v>16095.820000000002</v>
      </c>
      <c r="D8295" t="str">
        <f ca="1"/>
        <v xml:space="preserve"> Checking</v>
      </c>
    </row>
    <row r="8296" spans="1:4" x14ac:dyDescent="0.25">
      <c r="A8296" t="str">
        <f ca="1"/>
        <v>Paycheck</v>
      </c>
      <c r="B8296" s="8">
        <f ca="1"/>
        <v>46626</v>
      </c>
      <c r="C8296" s="107">
        <f ca="1"/>
        <v>17695.82</v>
      </c>
      <c r="D8296" t="str">
        <f ca="1"/>
        <v xml:space="preserve"> Checking</v>
      </c>
    </row>
    <row r="8297" spans="1:4" x14ac:dyDescent="0.25">
      <c r="A8297" t="str">
        <f ca="1"/>
        <v>Ameritas</v>
      </c>
      <c r="B8297" s="8">
        <f ca="1"/>
        <v>46626</v>
      </c>
      <c r="C8297" s="107">
        <f ca="1"/>
        <v>17695.82</v>
      </c>
      <c r="D8297" t="str">
        <f ca="1"/>
        <v xml:space="preserve"> Checking</v>
      </c>
    </row>
    <row r="8298" spans="1:4" x14ac:dyDescent="0.25">
      <c r="A8298" t="str">
        <f ca="1"/>
        <v>Tidal</v>
      </c>
      <c r="B8298" s="8">
        <f ca="1"/>
        <v>46626</v>
      </c>
      <c r="C8298" s="107">
        <f ca="1"/>
        <v>17684.830000000002</v>
      </c>
      <c r="D8298" t="str">
        <f ca="1"/>
        <v xml:space="preserve"> Checking</v>
      </c>
    </row>
    <row r="8299" spans="1:4" x14ac:dyDescent="0.25">
      <c r="A8299" t="str">
        <f ca="1"/>
        <v>Costco Citi</v>
      </c>
      <c r="B8299" s="8">
        <f ca="1"/>
        <v>46627</v>
      </c>
      <c r="C8299" s="107">
        <f ca="1"/>
        <v>17544.830000000002</v>
      </c>
      <c r="D8299" t="str">
        <f ca="1"/>
        <v xml:space="preserve"> Checking</v>
      </c>
    </row>
    <row r="8300" spans="1:4" x14ac:dyDescent="0.25">
      <c r="A8300" t="str">
        <f ca="1"/>
        <v>Kulo Transfer</v>
      </c>
      <c r="B8300" s="8">
        <f ca="1"/>
        <v>46627</v>
      </c>
      <c r="C8300" s="107">
        <f ca="1"/>
        <v>18594.830000000002</v>
      </c>
      <c r="D8300" t="str">
        <f ca="1"/>
        <v xml:space="preserve"> Checking</v>
      </c>
    </row>
    <row r="8301" spans="1:4" x14ac:dyDescent="0.25">
      <c r="A8301" t="str">
        <f ca="1"/>
        <v>Kulo SDGE</v>
      </c>
      <c r="B8301" s="8">
        <f ca="1"/>
        <v>46627</v>
      </c>
      <c r="C8301" s="107">
        <f ca="1"/>
        <v>18512.830000000002</v>
      </c>
      <c r="D8301" t="str">
        <f ca="1"/>
        <v xml:space="preserve"> Checking</v>
      </c>
    </row>
    <row r="8302" spans="1:4" x14ac:dyDescent="0.25">
      <c r="A8302" t="str">
        <f ca="1"/>
        <v>Groceries</v>
      </c>
      <c r="B8302" s="8">
        <f ca="1"/>
        <v>46627</v>
      </c>
      <c r="C8302" s="107">
        <f ca="1"/>
        <v>18312.830000000002</v>
      </c>
      <c r="D8302" t="str">
        <f ca="1"/>
        <v xml:space="preserve"> Checking</v>
      </c>
    </row>
    <row r="8303" spans="1:4" x14ac:dyDescent="0.25">
      <c r="A8303" t="str">
        <f ca="1"/>
        <v>Food &amp; Drinks</v>
      </c>
      <c r="B8303" s="8">
        <f ca="1"/>
        <v>46627</v>
      </c>
      <c r="C8303" s="107">
        <f ca="1"/>
        <v>18112.830000000002</v>
      </c>
      <c r="D8303" t="str">
        <f ca="1"/>
        <v xml:space="preserve"> Checking</v>
      </c>
    </row>
    <row r="8304" spans="1:4" x14ac:dyDescent="0.25">
      <c r="A8304" t="str">
        <f ca="1"/>
        <v>SDGE</v>
      </c>
      <c r="B8304" s="8">
        <f ca="1"/>
        <v>46627</v>
      </c>
      <c r="C8304" s="107">
        <f ca="1"/>
        <v>18028.830000000002</v>
      </c>
      <c r="D8304" t="str">
        <f ca="1"/>
        <v xml:space="preserve"> Checking</v>
      </c>
    </row>
    <row r="8305" spans="1:4" x14ac:dyDescent="0.25">
      <c r="A8305" t="str">
        <f ca="1"/>
        <v>Prime Ad-Free</v>
      </c>
      <c r="B8305" s="8">
        <f ca="1"/>
        <v>46627</v>
      </c>
      <c r="C8305" s="107">
        <f ca="1"/>
        <v>18025.840000000004</v>
      </c>
      <c r="D8305" t="str">
        <f ca="1"/>
        <v xml:space="preserve"> Checking</v>
      </c>
    </row>
    <row r="8306" spans="1:4" x14ac:dyDescent="0.25">
      <c r="A8306" t="str">
        <f ca="1"/>
        <v>Disability</v>
      </c>
      <c r="B8306" s="8">
        <f ca="1"/>
        <v>46631</v>
      </c>
      <c r="C8306" s="107">
        <f ca="1"/>
        <v>18382.5</v>
      </c>
      <c r="D8306" t="str">
        <f ca="1"/>
        <v xml:space="preserve"> Checking</v>
      </c>
    </row>
    <row r="8307" spans="1:4" x14ac:dyDescent="0.25">
      <c r="A8307" t="str">
        <f ca="1"/>
        <v>Kulo Rent</v>
      </c>
      <c r="B8307" s="8">
        <f ca="1"/>
        <v>46631</v>
      </c>
      <c r="C8307" s="107">
        <f ca="1"/>
        <v>17423.5</v>
      </c>
      <c r="D8307" t="str">
        <f ca="1"/>
        <v xml:space="preserve"> Checking</v>
      </c>
    </row>
    <row r="8308" spans="1:4" x14ac:dyDescent="0.25">
      <c r="A8308" t="str">
        <f ca="1"/>
        <v>Rent</v>
      </c>
      <c r="B8308" s="8">
        <f ca="1"/>
        <v>46631</v>
      </c>
      <c r="C8308" s="107">
        <f ca="1"/>
        <v>16145.530000000002</v>
      </c>
      <c r="D8308" t="str">
        <f ca="1"/>
        <v xml:space="preserve"> Checking</v>
      </c>
    </row>
    <row r="8309" spans="1:4" x14ac:dyDescent="0.25">
      <c r="A8309" t="str">
        <f ca="1"/>
        <v>Visa Platinum</v>
      </c>
      <c r="B8309" s="8">
        <f ca="1"/>
        <v>46633</v>
      </c>
      <c r="C8309" s="107">
        <f ca="1"/>
        <v>15916.530000000002</v>
      </c>
      <c r="D8309" t="str">
        <f ca="1"/>
        <v xml:space="preserve"> Checking</v>
      </c>
    </row>
    <row r="8310" spans="1:4" x14ac:dyDescent="0.25">
      <c r="A8310" t="str">
        <f ca="1"/>
        <v>Kulo Internet</v>
      </c>
      <c r="B8310" s="8">
        <f ca="1"/>
        <v>46635</v>
      </c>
      <c r="C8310" s="107">
        <f ca="1"/>
        <v>15888.530000000002</v>
      </c>
      <c r="D8310" t="str">
        <f ca="1"/>
        <v xml:space="preserve"> Checking</v>
      </c>
    </row>
    <row r="8311" spans="1:4" x14ac:dyDescent="0.25">
      <c r="A8311" t="str">
        <f ca="1"/>
        <v>Cese Phone</v>
      </c>
      <c r="B8311" s="8">
        <f ca="1"/>
        <v>46635</v>
      </c>
      <c r="C8311" s="107">
        <f ca="1"/>
        <v>15746.530000000002</v>
      </c>
      <c r="D8311" t="str">
        <f ca="1"/>
        <v xml:space="preserve"> Checking</v>
      </c>
    </row>
    <row r="8312" spans="1:4" x14ac:dyDescent="0.25">
      <c r="A8312" t="str">
        <f ca="1"/>
        <v>Phone</v>
      </c>
      <c r="B8312" s="8">
        <f ca="1"/>
        <v>46635</v>
      </c>
      <c r="C8312" s="107">
        <f ca="1"/>
        <v>15595.860000000002</v>
      </c>
      <c r="D8312" t="str">
        <f ca="1"/>
        <v xml:space="preserve"> Checking</v>
      </c>
    </row>
    <row r="8313" spans="1:4" x14ac:dyDescent="0.25">
      <c r="A8313" t="str">
        <f ca="1"/>
        <v>Sony</v>
      </c>
      <c r="B8313" s="8">
        <f ca="1"/>
        <v>46638</v>
      </c>
      <c r="C8313" s="107">
        <f ca="1"/>
        <v>15577.870000000003</v>
      </c>
      <c r="D8313" t="str">
        <f ca="1"/>
        <v xml:space="preserve"> Checking</v>
      </c>
    </row>
    <row r="8314" spans="1:4" x14ac:dyDescent="0.25">
      <c r="A8314" t="str">
        <f ca="1"/>
        <v>Phone Insurance</v>
      </c>
      <c r="B8314" s="8">
        <f ca="1"/>
        <v>46638</v>
      </c>
      <c r="C8314" s="107">
        <f ca="1"/>
        <v>15569.870000000003</v>
      </c>
      <c r="D8314" t="str">
        <f ca="1"/>
        <v xml:space="preserve"> Checking</v>
      </c>
    </row>
    <row r="8315" spans="1:4" x14ac:dyDescent="0.25">
      <c r="A8315" t="str">
        <f ca="1"/>
        <v>Amazon</v>
      </c>
      <c r="B8315" s="8">
        <f ca="1"/>
        <v>46639</v>
      </c>
      <c r="C8315" s="107">
        <f ca="1"/>
        <v>15553.720000000001</v>
      </c>
      <c r="D8315" t="str">
        <f ca="1"/>
        <v xml:space="preserve"> Checking</v>
      </c>
    </row>
    <row r="8316" spans="1:4" x14ac:dyDescent="0.25">
      <c r="A8316" t="str">
        <f ca="1"/>
        <v>Paycheck</v>
      </c>
      <c r="B8316" s="8">
        <f ca="1"/>
        <v>46640</v>
      </c>
      <c r="C8316" s="107">
        <f ca="1"/>
        <v>17153.72</v>
      </c>
      <c r="D8316" t="str">
        <f ca="1"/>
        <v xml:space="preserve"> Checking</v>
      </c>
    </row>
    <row r="8317" spans="1:4" x14ac:dyDescent="0.25">
      <c r="A8317" t="str">
        <f ca="1"/>
        <v>Ameritas</v>
      </c>
      <c r="B8317" s="8">
        <f ca="1"/>
        <v>46640</v>
      </c>
      <c r="C8317" s="107">
        <f ca="1"/>
        <v>17153.72</v>
      </c>
      <c r="D8317" t="str">
        <f ca="1"/>
        <v xml:space="preserve"> Checking</v>
      </c>
    </row>
    <row r="8318" spans="1:4" x14ac:dyDescent="0.25">
      <c r="A8318" t="str">
        <f ca="1"/>
        <v>Viso Go</v>
      </c>
      <c r="B8318" s="8">
        <f ca="1"/>
        <v>46641</v>
      </c>
      <c r="C8318" s="107">
        <f ca="1"/>
        <v>16878.72</v>
      </c>
      <c r="D8318" t="str">
        <f ca="1"/>
        <v xml:space="preserve"> Checking</v>
      </c>
    </row>
    <row r="8319" spans="1:4" x14ac:dyDescent="0.25">
      <c r="A8319" t="str">
        <f ca="1"/>
        <v>Groceries</v>
      </c>
      <c r="B8319" s="8">
        <f ca="1"/>
        <v>46641</v>
      </c>
      <c r="C8319" s="107">
        <f ca="1"/>
        <v>16678.72</v>
      </c>
      <c r="D8319" t="str">
        <f ca="1"/>
        <v xml:space="preserve"> Checking</v>
      </c>
    </row>
    <row r="8320" spans="1:4" x14ac:dyDescent="0.25">
      <c r="A8320" t="str">
        <f ca="1"/>
        <v>Food &amp; Drinks</v>
      </c>
      <c r="B8320" s="8">
        <f ca="1"/>
        <v>46641</v>
      </c>
      <c r="C8320" s="107">
        <f ca="1"/>
        <v>16478.72</v>
      </c>
      <c r="D8320" t="str">
        <f ca="1"/>
        <v xml:space="preserve"> Checking</v>
      </c>
    </row>
    <row r="8321" spans="1:4" x14ac:dyDescent="0.25">
      <c r="A8321" t="str">
        <f ca="1"/>
        <v>Motorcycle</v>
      </c>
      <c r="B8321" s="8">
        <f ca="1"/>
        <v>46646</v>
      </c>
      <c r="C8321" s="107">
        <f ca="1"/>
        <v>16328.340000000002</v>
      </c>
      <c r="D8321" t="str">
        <f ca="1"/>
        <v xml:space="preserve"> Checking</v>
      </c>
    </row>
    <row r="8322" spans="1:4" x14ac:dyDescent="0.25">
      <c r="A8322" t="str">
        <f ca="1"/>
        <v>Netflix</v>
      </c>
      <c r="B8322" s="8">
        <f ca="1"/>
        <v>46650</v>
      </c>
      <c r="C8322" s="107">
        <f ca="1"/>
        <v>16303.350000000002</v>
      </c>
      <c r="D8322" t="str">
        <f ca="1"/>
        <v xml:space="preserve"> Checking</v>
      </c>
    </row>
    <row r="8323" spans="1:4" x14ac:dyDescent="0.25">
      <c r="A8323" t="str">
        <f ca="1"/>
        <v>Renters</v>
      </c>
      <c r="B8323" s="8">
        <f ca="1"/>
        <v>46651</v>
      </c>
      <c r="C8323" s="107">
        <f ca="1"/>
        <v>16292.430000000002</v>
      </c>
      <c r="D8323" t="str">
        <f ca="1"/>
        <v xml:space="preserve"> Checking</v>
      </c>
    </row>
    <row r="8324" spans="1:4" x14ac:dyDescent="0.25">
      <c r="A8324" t="str">
        <f ca="1"/>
        <v>Paycheck</v>
      </c>
      <c r="B8324" s="8">
        <f ca="1"/>
        <v>46654</v>
      </c>
      <c r="C8324" s="107">
        <f ca="1"/>
        <v>17892.43</v>
      </c>
      <c r="D8324" t="str">
        <f ca="1"/>
        <v xml:space="preserve"> Checking</v>
      </c>
    </row>
    <row r="8325" spans="1:4" x14ac:dyDescent="0.25">
      <c r="A8325" t="str">
        <f ca="1"/>
        <v>Ameritas</v>
      </c>
      <c r="B8325" s="8">
        <f ca="1"/>
        <v>46654</v>
      </c>
      <c r="C8325" s="107">
        <f ca="1"/>
        <v>17892.43</v>
      </c>
      <c r="D8325" t="str">
        <f ca="1"/>
        <v xml:space="preserve"> Checking</v>
      </c>
    </row>
    <row r="8326" spans="1:4" x14ac:dyDescent="0.25">
      <c r="A8326" t="str">
        <f ca="1"/>
        <v>Cese Transfer</v>
      </c>
      <c r="B8326" s="8">
        <f ca="1"/>
        <v>46655</v>
      </c>
      <c r="C8326" s="107">
        <f ca="1"/>
        <v>18034.43</v>
      </c>
      <c r="D8326" t="str">
        <f ca="1"/>
        <v xml:space="preserve"> Checking</v>
      </c>
    </row>
    <row r="8327" spans="1:4" x14ac:dyDescent="0.25">
      <c r="A8327" t="str">
        <f ca="1"/>
        <v>Groceries</v>
      </c>
      <c r="B8327" s="8">
        <f ca="1"/>
        <v>46655</v>
      </c>
      <c r="C8327" s="107">
        <f ca="1"/>
        <v>17834.43</v>
      </c>
      <c r="D8327" t="str">
        <f ca="1"/>
        <v xml:space="preserve"> Checking</v>
      </c>
    </row>
    <row r="8328" spans="1:4" x14ac:dyDescent="0.25">
      <c r="A8328" t="str">
        <f ca="1"/>
        <v>Food &amp; Drinks</v>
      </c>
      <c r="B8328" s="8">
        <f ca="1"/>
        <v>46655</v>
      </c>
      <c r="C8328" s="107">
        <f ca="1"/>
        <v>17634.43</v>
      </c>
      <c r="D8328" t="str">
        <f ca="1"/>
        <v xml:space="preserve"> Checking</v>
      </c>
    </row>
    <row r="8329" spans="1:4" x14ac:dyDescent="0.25">
      <c r="A8329" t="str">
        <f ca="1"/>
        <v>Internet</v>
      </c>
      <c r="B8329" s="8">
        <f ca="1"/>
        <v>46656</v>
      </c>
      <c r="C8329" s="107">
        <f ca="1"/>
        <v>17634.43</v>
      </c>
      <c r="D8329" t="str">
        <f ca="1"/>
        <v xml:space="preserve"> Checking</v>
      </c>
    </row>
    <row r="8330" spans="1:4" x14ac:dyDescent="0.25">
      <c r="A8330" t="str">
        <f ca="1"/>
        <v>Windsurf</v>
      </c>
      <c r="B8330" s="8">
        <f ca="1"/>
        <v>46656</v>
      </c>
      <c r="C8330" s="107">
        <f ca="1"/>
        <v>17619.43</v>
      </c>
      <c r="D8330" t="str">
        <f ca="1"/>
        <v xml:space="preserve"> Checking</v>
      </c>
    </row>
    <row r="8331" spans="1:4" x14ac:dyDescent="0.25">
      <c r="A8331" t="str">
        <f ca="1"/>
        <v>Tidal</v>
      </c>
      <c r="B8331" s="8">
        <f ca="1"/>
        <v>46657</v>
      </c>
      <c r="C8331" s="107">
        <f ca="1"/>
        <v>17608.440000000002</v>
      </c>
      <c r="D8331" t="str">
        <f ca="1"/>
        <v xml:space="preserve"> Checking</v>
      </c>
    </row>
    <row r="8332" spans="1:4" x14ac:dyDescent="0.25">
      <c r="A8332" t="str">
        <f ca="1"/>
        <v>Costco Citi</v>
      </c>
      <c r="B8332" s="8">
        <f ca="1"/>
        <v>46658</v>
      </c>
      <c r="C8332" s="107">
        <f ca="1"/>
        <v>17468.440000000002</v>
      </c>
      <c r="D8332" t="str">
        <f ca="1"/>
        <v xml:space="preserve"> Checking</v>
      </c>
    </row>
    <row r="8333" spans="1:4" x14ac:dyDescent="0.25">
      <c r="A8333" t="str">
        <f ca="1"/>
        <v>Kulo Transfer</v>
      </c>
      <c r="B8333" s="8">
        <f ca="1"/>
        <v>46658</v>
      </c>
      <c r="C8333" s="107">
        <f ca="1"/>
        <v>18518.440000000002</v>
      </c>
      <c r="D8333" t="str">
        <f ca="1"/>
        <v xml:space="preserve"> Checking</v>
      </c>
    </row>
    <row r="8334" spans="1:4" x14ac:dyDescent="0.25">
      <c r="A8334" t="str">
        <f ca="1"/>
        <v>Kulo SDGE</v>
      </c>
      <c r="B8334" s="8">
        <f ca="1"/>
        <v>46658</v>
      </c>
      <c r="C8334" s="107">
        <f ca="1"/>
        <v>18436.440000000002</v>
      </c>
      <c r="D8334" t="str">
        <f ca="1"/>
        <v xml:space="preserve"> Checking</v>
      </c>
    </row>
    <row r="8335" spans="1:4" x14ac:dyDescent="0.25">
      <c r="A8335" t="str">
        <f ca="1"/>
        <v>SDGE</v>
      </c>
      <c r="B8335" s="8">
        <f ca="1"/>
        <v>46658</v>
      </c>
      <c r="C8335" s="107">
        <f ca="1"/>
        <v>18352.440000000002</v>
      </c>
      <c r="D8335" t="str">
        <f ca="1"/>
        <v xml:space="preserve"> Checking</v>
      </c>
    </row>
    <row r="8336" spans="1:4" x14ac:dyDescent="0.25">
      <c r="A8336" t="str">
        <f ca="1"/>
        <v>Prime Ad-Free</v>
      </c>
      <c r="B8336" s="8">
        <f ca="1"/>
        <v>46658</v>
      </c>
      <c r="C8336" s="107">
        <f ca="1"/>
        <v>18349.450000000004</v>
      </c>
      <c r="D8336" t="str">
        <f ca="1"/>
        <v xml:space="preserve"> Checking</v>
      </c>
    </row>
    <row r="8337" spans="1:4" x14ac:dyDescent="0.25">
      <c r="A8337" t="str">
        <f ca="1"/>
        <v>Disability</v>
      </c>
      <c r="B8337" s="8">
        <f ca="1"/>
        <v>46661</v>
      </c>
      <c r="C8337" s="107">
        <f ca="1"/>
        <v>18706.11</v>
      </c>
      <c r="D8337" t="str">
        <f ca="1"/>
        <v xml:space="preserve"> Checking</v>
      </c>
    </row>
    <row r="8338" spans="1:4" x14ac:dyDescent="0.25">
      <c r="A8338" t="str">
        <f ca="1"/>
        <v>Kulo Rent</v>
      </c>
      <c r="B8338" s="8">
        <f ca="1"/>
        <v>46661</v>
      </c>
      <c r="C8338" s="107">
        <f ca="1"/>
        <v>17747.11</v>
      </c>
      <c r="D8338" t="str">
        <f ca="1"/>
        <v xml:space="preserve"> Checking</v>
      </c>
    </row>
    <row r="8339" spans="1:4" x14ac:dyDescent="0.25">
      <c r="A8339" t="str">
        <f ca="1"/>
        <v>Rent</v>
      </c>
      <c r="B8339" s="8">
        <f ca="1"/>
        <v>46661</v>
      </c>
      <c r="C8339" s="107">
        <f ca="1"/>
        <v>16469.140000000003</v>
      </c>
      <c r="D8339" t="str">
        <f ca="1"/>
        <v xml:space="preserve"> Checking</v>
      </c>
    </row>
    <row r="8340" spans="1:4" x14ac:dyDescent="0.25">
      <c r="A8340" t="str">
        <f ca="1"/>
        <v>Visa Platinum</v>
      </c>
      <c r="B8340" s="8">
        <f ca="1"/>
        <v>46663</v>
      </c>
      <c r="C8340" s="107">
        <f ca="1"/>
        <v>16240.140000000003</v>
      </c>
      <c r="D8340" t="str">
        <f ca="1"/>
        <v xml:space="preserve"> Checking</v>
      </c>
    </row>
    <row r="8341" spans="1:4" x14ac:dyDescent="0.25">
      <c r="A8341" t="str">
        <f ca="1"/>
        <v>Kulo Internet</v>
      </c>
      <c r="B8341" s="8">
        <f ca="1"/>
        <v>46665</v>
      </c>
      <c r="C8341" s="107">
        <f ca="1"/>
        <v>16212.140000000003</v>
      </c>
      <c r="D8341" t="str">
        <f ca="1"/>
        <v xml:space="preserve"> Checking</v>
      </c>
    </row>
    <row r="8342" spans="1:4" x14ac:dyDescent="0.25">
      <c r="A8342" t="str">
        <f ca="1"/>
        <v>Cese Phone</v>
      </c>
      <c r="B8342" s="8">
        <f ca="1"/>
        <v>46665</v>
      </c>
      <c r="C8342" s="107">
        <f ca="1"/>
        <v>16070.140000000003</v>
      </c>
      <c r="D8342" t="str">
        <f ca="1"/>
        <v xml:space="preserve"> Checking</v>
      </c>
    </row>
    <row r="8343" spans="1:4" x14ac:dyDescent="0.25">
      <c r="A8343" t="str">
        <f ca="1"/>
        <v>Phone</v>
      </c>
      <c r="B8343" s="8">
        <f ca="1"/>
        <v>46665</v>
      </c>
      <c r="C8343" s="107">
        <f ca="1"/>
        <v>15919.470000000003</v>
      </c>
      <c r="D8343" t="str">
        <f ca="1"/>
        <v xml:space="preserve"> Checking</v>
      </c>
    </row>
    <row r="8344" spans="1:4" x14ac:dyDescent="0.25">
      <c r="A8344" t="str">
        <f ca="1"/>
        <v>Paycheck</v>
      </c>
      <c r="B8344" s="8">
        <f ca="1"/>
        <v>46668</v>
      </c>
      <c r="C8344" s="107">
        <f ca="1"/>
        <v>17519.47</v>
      </c>
      <c r="D8344" t="str">
        <f ca="1"/>
        <v xml:space="preserve"> Checking</v>
      </c>
    </row>
    <row r="8345" spans="1:4" x14ac:dyDescent="0.25">
      <c r="A8345" t="str">
        <f ca="1"/>
        <v>Ameritas</v>
      </c>
      <c r="B8345" s="8">
        <f ca="1"/>
        <v>46668</v>
      </c>
      <c r="C8345" s="107">
        <f ca="1"/>
        <v>17519.47</v>
      </c>
      <c r="D8345" t="str">
        <f ca="1"/>
        <v xml:space="preserve"> Checking</v>
      </c>
    </row>
    <row r="8346" spans="1:4" x14ac:dyDescent="0.25">
      <c r="A8346" t="str">
        <f ca="1"/>
        <v>Sony</v>
      </c>
      <c r="B8346" s="8">
        <f ca="1"/>
        <v>46668</v>
      </c>
      <c r="C8346" s="107">
        <f ca="1"/>
        <v>17501.480000000003</v>
      </c>
      <c r="D8346" t="str">
        <f ca="1"/>
        <v xml:space="preserve"> Checking</v>
      </c>
    </row>
    <row r="8347" spans="1:4" x14ac:dyDescent="0.25">
      <c r="A8347" t="str">
        <f ca="1"/>
        <v>Phone Insurance</v>
      </c>
      <c r="B8347" s="8">
        <f ca="1"/>
        <v>46668</v>
      </c>
      <c r="C8347" s="107">
        <f ca="1"/>
        <v>17493.480000000003</v>
      </c>
      <c r="D8347" t="str">
        <f ca="1"/>
        <v xml:space="preserve"> Checking</v>
      </c>
    </row>
    <row r="8348" spans="1:4" x14ac:dyDescent="0.25">
      <c r="A8348" t="str">
        <f ca="1"/>
        <v>Groceries</v>
      </c>
      <c r="B8348" s="8">
        <f ca="1"/>
        <v>46669</v>
      </c>
      <c r="C8348" s="107">
        <f ca="1"/>
        <v>17293.480000000003</v>
      </c>
      <c r="D8348" t="str">
        <f ca="1"/>
        <v xml:space="preserve"> Checking</v>
      </c>
    </row>
    <row r="8349" spans="1:4" x14ac:dyDescent="0.25">
      <c r="A8349" t="str">
        <f ca="1"/>
        <v>Food &amp; Drinks</v>
      </c>
      <c r="B8349" s="8">
        <f ca="1"/>
        <v>46669</v>
      </c>
      <c r="C8349" s="107">
        <f ca="1"/>
        <v>17093.480000000003</v>
      </c>
      <c r="D8349" t="str">
        <f ca="1"/>
        <v xml:space="preserve"> Checking</v>
      </c>
    </row>
    <row r="8350" spans="1:4" x14ac:dyDescent="0.25">
      <c r="A8350" t="str">
        <f ca="1"/>
        <v>Amazon</v>
      </c>
      <c r="B8350" s="8">
        <f ca="1"/>
        <v>46669</v>
      </c>
      <c r="C8350" s="107">
        <f ca="1"/>
        <v>17077.330000000002</v>
      </c>
      <c r="D8350" t="str">
        <f ca="1"/>
        <v xml:space="preserve"> Checking</v>
      </c>
    </row>
    <row r="8351" spans="1:4" x14ac:dyDescent="0.25">
      <c r="A8351" t="str">
        <f ca="1"/>
        <v>Viso Go</v>
      </c>
      <c r="B8351" s="8">
        <f ca="1"/>
        <v>46671</v>
      </c>
      <c r="C8351" s="107">
        <f ca="1"/>
        <v>16802.330000000002</v>
      </c>
      <c r="D8351" t="str">
        <f ca="1"/>
        <v xml:space="preserve"> Checking</v>
      </c>
    </row>
    <row r="8352" spans="1:4" x14ac:dyDescent="0.25">
      <c r="A8352" t="str">
        <f ca="1"/>
        <v>Motorcycle</v>
      </c>
      <c r="B8352" s="8">
        <f ca="1"/>
        <v>46676</v>
      </c>
      <c r="C8352" s="107">
        <f ca="1"/>
        <v>16651.950000000004</v>
      </c>
      <c r="D8352" t="str">
        <f ca="1"/>
        <v xml:space="preserve"> Checking</v>
      </c>
    </row>
    <row r="8353" spans="1:4" x14ac:dyDescent="0.25">
      <c r="A8353" t="str">
        <f ca="1"/>
        <v>Netflix</v>
      </c>
      <c r="B8353" s="8">
        <f ca="1"/>
        <v>46680</v>
      </c>
      <c r="C8353" s="107">
        <f ca="1"/>
        <v>16626.960000000003</v>
      </c>
      <c r="D8353" t="str">
        <f ca="1"/>
        <v xml:space="preserve"> Checking</v>
      </c>
    </row>
    <row r="8354" spans="1:4" x14ac:dyDescent="0.25">
      <c r="A8354" t="str">
        <f ca="1"/>
        <v>Renters</v>
      </c>
      <c r="B8354" s="8">
        <f ca="1"/>
        <v>46681</v>
      </c>
      <c r="C8354" s="107">
        <f ca="1"/>
        <v>16616.04</v>
      </c>
      <c r="D8354" t="str">
        <f ca="1"/>
        <v xml:space="preserve"> Checking</v>
      </c>
    </row>
    <row r="8355" spans="1:4" x14ac:dyDescent="0.25">
      <c r="A8355" t="str">
        <f ca="1"/>
        <v>Paycheck</v>
      </c>
      <c r="B8355" s="8">
        <f ca="1"/>
        <v>46682</v>
      </c>
      <c r="C8355" s="107">
        <f ca="1"/>
        <v>18216.04</v>
      </c>
      <c r="D8355" t="str">
        <f ca="1"/>
        <v xml:space="preserve"> Checking</v>
      </c>
    </row>
    <row r="8356" spans="1:4" x14ac:dyDescent="0.25">
      <c r="A8356" t="str">
        <f ca="1"/>
        <v>Ameritas</v>
      </c>
      <c r="B8356" s="8">
        <f ca="1"/>
        <v>46682</v>
      </c>
      <c r="C8356" s="107">
        <f ca="1"/>
        <v>18216.04</v>
      </c>
      <c r="D8356" t="str">
        <f ca="1"/>
        <v xml:space="preserve"> Checking</v>
      </c>
    </row>
    <row r="8357" spans="1:4" x14ac:dyDescent="0.25">
      <c r="A8357" t="str">
        <f ca="1"/>
        <v>Groceries</v>
      </c>
      <c r="B8357" s="8">
        <f ca="1"/>
        <v>46683</v>
      </c>
      <c r="C8357" s="107">
        <f ca="1"/>
        <v>18016.04</v>
      </c>
      <c r="D8357" t="str">
        <f ca="1"/>
        <v xml:space="preserve"> Checking</v>
      </c>
    </row>
    <row r="8358" spans="1:4" x14ac:dyDescent="0.25">
      <c r="A8358" t="str">
        <f ca="1"/>
        <v>Food &amp; Drinks</v>
      </c>
      <c r="B8358" s="8">
        <f ca="1"/>
        <v>46683</v>
      </c>
      <c r="C8358" s="107">
        <f ca="1"/>
        <v>17816.04</v>
      </c>
      <c r="D8358" t="str">
        <f ca="1"/>
        <v xml:space="preserve"> Checking</v>
      </c>
    </row>
    <row r="8359" spans="1:4" x14ac:dyDescent="0.25">
      <c r="A8359" t="str">
        <f ca="1"/>
        <v>Cese Transfer</v>
      </c>
      <c r="B8359" s="8">
        <f ca="1"/>
        <v>46685</v>
      </c>
      <c r="C8359" s="107">
        <f ca="1"/>
        <v>17958.04</v>
      </c>
      <c r="D8359" t="str">
        <f ca="1"/>
        <v xml:space="preserve"> Checking</v>
      </c>
    </row>
    <row r="8360" spans="1:4" x14ac:dyDescent="0.25">
      <c r="A8360" t="str">
        <f ca="1"/>
        <v>Internet</v>
      </c>
      <c r="B8360" s="8">
        <f ca="1"/>
        <v>46686</v>
      </c>
      <c r="C8360" s="107">
        <f ca="1"/>
        <v>17958.04</v>
      </c>
      <c r="D8360" t="str">
        <f ca="1"/>
        <v xml:space="preserve"> Checking</v>
      </c>
    </row>
    <row r="8361" spans="1:4" x14ac:dyDescent="0.25">
      <c r="A8361" t="str">
        <f ca="1"/>
        <v>Windsurf</v>
      </c>
      <c r="B8361" s="8">
        <f ca="1"/>
        <v>46686</v>
      </c>
      <c r="C8361" s="107">
        <f ca="1"/>
        <v>17943.04</v>
      </c>
      <c r="D8361" t="str">
        <f ca="1"/>
        <v xml:space="preserve"> Checking</v>
      </c>
    </row>
    <row r="8362" spans="1:4" x14ac:dyDescent="0.25">
      <c r="A8362" t="str">
        <f ca="1"/>
        <v>Tidal</v>
      </c>
      <c r="B8362" s="8">
        <f ca="1"/>
        <v>46687</v>
      </c>
      <c r="C8362" s="107">
        <f ca="1"/>
        <v>17932.050000000003</v>
      </c>
      <c r="D8362" t="str">
        <f ca="1"/>
        <v xml:space="preserve"> Checking</v>
      </c>
    </row>
    <row r="8363" spans="1:4" x14ac:dyDescent="0.25">
      <c r="A8363" t="str">
        <f ca="1"/>
        <v>Costco Citi</v>
      </c>
      <c r="B8363" s="8">
        <f ca="1"/>
        <v>46688</v>
      </c>
      <c r="C8363" s="107">
        <f ca="1"/>
        <v>17792.050000000003</v>
      </c>
      <c r="D8363" t="str">
        <f ca="1"/>
        <v xml:space="preserve"> Checking</v>
      </c>
    </row>
    <row r="8364" spans="1:4" x14ac:dyDescent="0.25">
      <c r="A8364" t="str">
        <f ca="1"/>
        <v>Kulo Transfer</v>
      </c>
      <c r="B8364" s="8">
        <f ca="1"/>
        <v>46688</v>
      </c>
      <c r="C8364" s="107">
        <f ca="1"/>
        <v>18842.050000000003</v>
      </c>
      <c r="D8364" t="str">
        <f ca="1"/>
        <v xml:space="preserve"> Checking</v>
      </c>
    </row>
    <row r="8365" spans="1:4" x14ac:dyDescent="0.25">
      <c r="A8365" t="str">
        <f ca="1"/>
        <v>Kulo SDGE</v>
      </c>
      <c r="B8365" s="8">
        <f ca="1"/>
        <v>46688</v>
      </c>
      <c r="C8365" s="107">
        <f ca="1"/>
        <v>18760.050000000003</v>
      </c>
      <c r="D8365" t="str">
        <f ca="1"/>
        <v xml:space="preserve"> Checking</v>
      </c>
    </row>
    <row r="8366" spans="1:4" x14ac:dyDescent="0.25">
      <c r="A8366" t="str">
        <f ca="1"/>
        <v>SDGE</v>
      </c>
      <c r="B8366" s="8">
        <f ca="1"/>
        <v>46688</v>
      </c>
      <c r="C8366" s="107">
        <f ca="1"/>
        <v>18676.050000000003</v>
      </c>
      <c r="D8366" t="str">
        <f ca="1"/>
        <v xml:space="preserve"> Checking</v>
      </c>
    </row>
    <row r="8367" spans="1:4" x14ac:dyDescent="0.25">
      <c r="A8367" t="str">
        <f ca="1"/>
        <v>Prime Ad-Free</v>
      </c>
      <c r="B8367" s="8">
        <f ca="1"/>
        <v>46688</v>
      </c>
      <c r="C8367" s="107">
        <f ca="1"/>
        <v>18673.060000000005</v>
      </c>
      <c r="D8367" t="str">
        <f ca="1"/>
        <v xml:space="preserve"> Checking</v>
      </c>
    </row>
    <row r="8368" spans="1:4" x14ac:dyDescent="0.25">
      <c r="A8368" t="str">
        <f ca="1"/>
        <v>Disability</v>
      </c>
      <c r="B8368" s="8">
        <f ca="1"/>
        <v>46692</v>
      </c>
      <c r="C8368" s="107">
        <f ca="1"/>
        <v>19029.72</v>
      </c>
      <c r="D8368" t="str">
        <f ca="1"/>
        <v xml:space="preserve"> Checking</v>
      </c>
    </row>
    <row r="8369" spans="1:4" x14ac:dyDescent="0.25">
      <c r="A8369" t="str">
        <f ca="1"/>
        <v>Kulo Rent</v>
      </c>
      <c r="B8369" s="8">
        <f ca="1"/>
        <v>46692</v>
      </c>
      <c r="C8369" s="107">
        <f ca="1"/>
        <v>18070.72</v>
      </c>
      <c r="D8369" t="str">
        <f ca="1"/>
        <v xml:space="preserve"> Checking</v>
      </c>
    </row>
    <row r="8370" spans="1:4" x14ac:dyDescent="0.25">
      <c r="A8370" t="str">
        <f ca="1"/>
        <v>Rent</v>
      </c>
      <c r="B8370" s="8">
        <f ca="1"/>
        <v>46692</v>
      </c>
      <c r="C8370" s="107">
        <f ca="1"/>
        <v>16792.750000000004</v>
      </c>
      <c r="D8370" t="str">
        <f ca="1"/>
        <v xml:space="preserve"> Checking</v>
      </c>
    </row>
    <row r="8371" spans="1:4" x14ac:dyDescent="0.25">
      <c r="A8371" t="str">
        <f ca="1"/>
        <v>Visa Platinum</v>
      </c>
      <c r="B8371" s="8">
        <f ca="1"/>
        <v>46694</v>
      </c>
      <c r="C8371" s="107">
        <f ca="1"/>
        <v>16563.750000000004</v>
      </c>
      <c r="D8371" t="str">
        <f ca="1"/>
        <v xml:space="preserve"> Checking</v>
      </c>
    </row>
    <row r="8372" spans="1:4" x14ac:dyDescent="0.25">
      <c r="A8372" t="str">
        <f ca="1"/>
        <v>Paycheck</v>
      </c>
      <c r="B8372" s="8">
        <f ca="1"/>
        <v>46696</v>
      </c>
      <c r="C8372" s="107">
        <f ca="1"/>
        <v>18163.750000000004</v>
      </c>
      <c r="D8372" t="str">
        <f ca="1"/>
        <v xml:space="preserve"> Checking</v>
      </c>
    </row>
    <row r="8373" spans="1:4" x14ac:dyDescent="0.25">
      <c r="A8373" t="str">
        <f ca="1"/>
        <v>Ameritas</v>
      </c>
      <c r="B8373" s="8">
        <f ca="1"/>
        <v>46696</v>
      </c>
      <c r="C8373" s="107">
        <f ca="1"/>
        <v>18163.750000000004</v>
      </c>
      <c r="D8373" t="str">
        <f ca="1"/>
        <v xml:space="preserve"> Checking</v>
      </c>
    </row>
    <row r="8374" spans="1:4" x14ac:dyDescent="0.25">
      <c r="A8374" t="str">
        <f ca="1"/>
        <v>Kulo Internet</v>
      </c>
      <c r="B8374" s="8">
        <f ca="1"/>
        <v>46696</v>
      </c>
      <c r="C8374" s="107">
        <f ca="1"/>
        <v>18135.750000000004</v>
      </c>
      <c r="D8374" t="str">
        <f ca="1"/>
        <v xml:space="preserve"> Checking</v>
      </c>
    </row>
    <row r="8375" spans="1:4" x14ac:dyDescent="0.25">
      <c r="A8375" t="str">
        <f ca="1"/>
        <v>Cese Phone</v>
      </c>
      <c r="B8375" s="8">
        <f ca="1"/>
        <v>46696</v>
      </c>
      <c r="C8375" s="107">
        <f ca="1"/>
        <v>17993.750000000004</v>
      </c>
      <c r="D8375" t="str">
        <f ca="1"/>
        <v xml:space="preserve"> Checking</v>
      </c>
    </row>
    <row r="8376" spans="1:4" x14ac:dyDescent="0.25">
      <c r="A8376" t="str">
        <f ca="1"/>
        <v>Phone</v>
      </c>
      <c r="B8376" s="8">
        <f ca="1"/>
        <v>46696</v>
      </c>
      <c r="C8376" s="107">
        <f ca="1"/>
        <v>17843.080000000002</v>
      </c>
      <c r="D8376" t="str">
        <f ca="1"/>
        <v xml:space="preserve"> Checking</v>
      </c>
    </row>
    <row r="8377" spans="1:4" x14ac:dyDescent="0.25">
      <c r="A8377" t="str">
        <f ca="1"/>
        <v>Groceries</v>
      </c>
      <c r="B8377" s="8">
        <f ca="1"/>
        <v>46697</v>
      </c>
      <c r="C8377" s="107">
        <f ca="1"/>
        <v>17643.080000000002</v>
      </c>
      <c r="D8377" t="str">
        <f ca="1"/>
        <v xml:space="preserve"> Checking</v>
      </c>
    </row>
    <row r="8378" spans="1:4" x14ac:dyDescent="0.25">
      <c r="A8378" t="str">
        <f ca="1"/>
        <v>Food &amp; Drinks</v>
      </c>
      <c r="B8378" s="8">
        <f ca="1"/>
        <v>46697</v>
      </c>
      <c r="C8378" s="107">
        <f ca="1"/>
        <v>17443.080000000002</v>
      </c>
      <c r="D8378" t="str">
        <f ca="1"/>
        <v xml:space="preserve"> Checking</v>
      </c>
    </row>
    <row r="8379" spans="1:4" x14ac:dyDescent="0.25">
      <c r="A8379" t="str">
        <f ca="1"/>
        <v>Sony</v>
      </c>
      <c r="B8379" s="8">
        <f ca="1"/>
        <v>46699</v>
      </c>
      <c r="C8379" s="107">
        <f ca="1"/>
        <v>17425.090000000004</v>
      </c>
      <c r="D8379" t="str">
        <f ca="1"/>
        <v xml:space="preserve"> Checking</v>
      </c>
    </row>
    <row r="8380" spans="1:4" x14ac:dyDescent="0.25">
      <c r="A8380" t="str">
        <f ca="1"/>
        <v>Bike Insurance</v>
      </c>
      <c r="B8380" s="8">
        <f ca="1"/>
        <v>46699</v>
      </c>
      <c r="C8380" s="107">
        <f ca="1"/>
        <v>17101.040000000005</v>
      </c>
      <c r="D8380" t="str">
        <f ca="1"/>
        <v xml:space="preserve"> Checking</v>
      </c>
    </row>
    <row r="8381" spans="1:4" x14ac:dyDescent="0.25">
      <c r="A8381" t="str">
        <f ca="1"/>
        <v>Phone Insurance</v>
      </c>
      <c r="B8381" s="8">
        <f ca="1"/>
        <v>46699</v>
      </c>
      <c r="C8381" s="107">
        <f ca="1"/>
        <v>17093.040000000005</v>
      </c>
      <c r="D8381" t="str">
        <f ca="1"/>
        <v xml:space="preserve"> Checking</v>
      </c>
    </row>
    <row r="8382" spans="1:4" x14ac:dyDescent="0.25">
      <c r="A8382" t="str">
        <f ca="1"/>
        <v>Amazon</v>
      </c>
      <c r="B8382" s="8">
        <f ca="1"/>
        <v>46700</v>
      </c>
      <c r="C8382" s="107">
        <f ca="1"/>
        <v>17076.890000000003</v>
      </c>
      <c r="D8382" t="str">
        <f ca="1"/>
        <v xml:space="preserve"> Checking</v>
      </c>
    </row>
    <row r="8383" spans="1:4" x14ac:dyDescent="0.25">
      <c r="A8383" t="str">
        <f ca="1"/>
        <v>Viso Go</v>
      </c>
      <c r="B8383" s="8">
        <f ca="1"/>
        <v>46702</v>
      </c>
      <c r="C8383" s="107">
        <f ca="1"/>
        <v>16801.890000000003</v>
      </c>
      <c r="D8383" t="str">
        <f ca="1"/>
        <v xml:space="preserve"> Checking</v>
      </c>
    </row>
    <row r="8384" spans="1:4" x14ac:dyDescent="0.25">
      <c r="A8384" t="str">
        <f ca="1"/>
        <v>Motorcycle</v>
      </c>
      <c r="B8384" s="8">
        <f ca="1"/>
        <v>46707</v>
      </c>
      <c r="C8384" s="107">
        <f ca="1"/>
        <v>16651.510000000002</v>
      </c>
      <c r="D8384" t="str">
        <f ca="1"/>
        <v xml:space="preserve"> Checking</v>
      </c>
    </row>
    <row r="8385" spans="1:4" x14ac:dyDescent="0.25">
      <c r="A8385" t="str">
        <f ca="1"/>
        <v>Paycheck</v>
      </c>
      <c r="B8385" s="8">
        <f ca="1"/>
        <v>46710</v>
      </c>
      <c r="C8385" s="107">
        <f ca="1"/>
        <v>18251.510000000002</v>
      </c>
      <c r="D8385" t="str">
        <f ca="1"/>
        <v xml:space="preserve"> Checking</v>
      </c>
    </row>
    <row r="8386" spans="1:4" x14ac:dyDescent="0.25">
      <c r="A8386" t="str">
        <f ca="1"/>
        <v>Ameritas</v>
      </c>
      <c r="B8386" s="8">
        <f ca="1"/>
        <v>46710</v>
      </c>
      <c r="C8386" s="107">
        <f ca="1"/>
        <v>18251.510000000002</v>
      </c>
      <c r="D8386" t="str">
        <f ca="1"/>
        <v xml:space="preserve"> Checking</v>
      </c>
    </row>
    <row r="8387" spans="1:4" x14ac:dyDescent="0.25">
      <c r="A8387" t="str">
        <f ca="1"/>
        <v>Groceries</v>
      </c>
      <c r="B8387" s="8">
        <f ca="1"/>
        <v>46711</v>
      </c>
      <c r="C8387" s="107">
        <f ca="1"/>
        <v>18051.510000000002</v>
      </c>
      <c r="D8387" t="str">
        <f ca="1"/>
        <v xml:space="preserve"> Checking</v>
      </c>
    </row>
    <row r="8388" spans="1:4" x14ac:dyDescent="0.25">
      <c r="A8388" t="str">
        <f ca="1"/>
        <v>Food &amp; Drinks</v>
      </c>
      <c r="B8388" s="8">
        <f ca="1"/>
        <v>46711</v>
      </c>
      <c r="C8388" s="107">
        <f ca="1"/>
        <v>17851.510000000002</v>
      </c>
      <c r="D8388" t="str">
        <f ca="1"/>
        <v xml:space="preserve"> Checking</v>
      </c>
    </row>
    <row r="8389" spans="1:4" x14ac:dyDescent="0.25">
      <c r="A8389" t="str">
        <f ca="1"/>
        <v>Netflix</v>
      </c>
      <c r="B8389" s="8">
        <f ca="1"/>
        <v>46711</v>
      </c>
      <c r="C8389" s="107">
        <f ca="1"/>
        <v>17826.520000000004</v>
      </c>
      <c r="D8389" t="str">
        <f ca="1"/>
        <v xml:space="preserve"> Checking</v>
      </c>
    </row>
    <row r="8390" spans="1:4" x14ac:dyDescent="0.25">
      <c r="A8390" t="str">
        <f ca="1"/>
        <v>Renters</v>
      </c>
      <c r="B8390" s="8">
        <f ca="1"/>
        <v>46712</v>
      </c>
      <c r="C8390" s="107">
        <f ca="1"/>
        <v>17815.600000000002</v>
      </c>
      <c r="D8390" t="str">
        <f ca="1"/>
        <v xml:space="preserve"> Checking</v>
      </c>
    </row>
    <row r="8391" spans="1:4" x14ac:dyDescent="0.25">
      <c r="A8391" t="str">
        <f ca="1"/>
        <v>Cese Transfer</v>
      </c>
      <c r="B8391" s="8">
        <f ca="1"/>
        <v>46716</v>
      </c>
      <c r="C8391" s="107">
        <f ca="1"/>
        <v>17957.600000000002</v>
      </c>
      <c r="D8391" t="str">
        <f ca="1"/>
        <v xml:space="preserve"> Checking</v>
      </c>
    </row>
    <row r="8392" spans="1:4" x14ac:dyDescent="0.25">
      <c r="A8392" t="str">
        <f ca="1"/>
        <v>Internet</v>
      </c>
      <c r="B8392" s="8">
        <f ca="1"/>
        <v>46717</v>
      </c>
      <c r="C8392" s="107">
        <f ca="1"/>
        <v>17957.600000000002</v>
      </c>
      <c r="D8392" t="str">
        <f ca="1"/>
        <v xml:space="preserve"> Checking</v>
      </c>
    </row>
    <row r="8393" spans="1:4" x14ac:dyDescent="0.25">
      <c r="A8393" t="str">
        <f ca="1"/>
        <v>Windsurf</v>
      </c>
      <c r="B8393" s="8">
        <f ca="1"/>
        <v>46717</v>
      </c>
      <c r="C8393" s="107">
        <f ca="1"/>
        <v>17942.600000000002</v>
      </c>
      <c r="D8393" t="str">
        <f ca="1"/>
        <v xml:space="preserve"> Checking</v>
      </c>
    </row>
    <row r="8394" spans="1:4" x14ac:dyDescent="0.25">
      <c r="A8394" t="str">
        <f ca="1"/>
        <v>Tidal</v>
      </c>
      <c r="B8394" s="8">
        <f ca="1"/>
        <v>46718</v>
      </c>
      <c r="C8394" s="107">
        <f ca="1"/>
        <v>17931.610000000004</v>
      </c>
      <c r="D8394" t="str">
        <f ca="1"/>
        <v xml:space="preserve"> Checking</v>
      </c>
    </row>
    <row r="8395" spans="1:4" x14ac:dyDescent="0.25">
      <c r="A8395" t="str">
        <f ca="1"/>
        <v>Costco Citi</v>
      </c>
      <c r="B8395" s="8">
        <f ca="1"/>
        <v>46719</v>
      </c>
      <c r="C8395" s="107">
        <f ca="1"/>
        <v>17791.610000000004</v>
      </c>
      <c r="D8395" t="str">
        <f ca="1"/>
        <v xml:space="preserve"> Checking</v>
      </c>
    </row>
    <row r="8396" spans="1:4" x14ac:dyDescent="0.25">
      <c r="A8396" t="str">
        <f ca="1"/>
        <v>Kulo Transfer</v>
      </c>
      <c r="B8396" s="8">
        <f ca="1"/>
        <v>46719</v>
      </c>
      <c r="C8396" s="107">
        <f ca="1"/>
        <v>18841.610000000004</v>
      </c>
      <c r="D8396" t="str">
        <f ca="1"/>
        <v xml:space="preserve"> Checking</v>
      </c>
    </row>
    <row r="8397" spans="1:4" x14ac:dyDescent="0.25">
      <c r="A8397" t="str">
        <f ca="1"/>
        <v>Kulo SDGE</v>
      </c>
      <c r="B8397" s="8">
        <f ca="1"/>
        <v>46719</v>
      </c>
      <c r="C8397" s="107">
        <f ca="1"/>
        <v>18759.610000000004</v>
      </c>
      <c r="D8397" t="str">
        <f ca="1"/>
        <v xml:space="preserve"> Checking</v>
      </c>
    </row>
    <row r="8398" spans="1:4" x14ac:dyDescent="0.25">
      <c r="A8398" t="str">
        <f ca="1"/>
        <v>SDGE</v>
      </c>
      <c r="B8398" s="8">
        <f ca="1"/>
        <v>46719</v>
      </c>
      <c r="C8398" s="107">
        <f ca="1"/>
        <v>18675.610000000004</v>
      </c>
      <c r="D8398" t="str">
        <f ca="1"/>
        <v xml:space="preserve"> Checking</v>
      </c>
    </row>
    <row r="8399" spans="1:4" x14ac:dyDescent="0.25">
      <c r="A8399" t="str">
        <f ca="1"/>
        <v>Prime Ad-Free</v>
      </c>
      <c r="B8399" s="8">
        <f ca="1"/>
        <v>46719</v>
      </c>
      <c r="C8399" s="107">
        <f ca="1"/>
        <v>18672.620000000003</v>
      </c>
      <c r="D8399" t="str">
        <f ca="1"/>
        <v xml:space="preserve"> Checking</v>
      </c>
    </row>
    <row r="8400" spans="1:4" x14ac:dyDescent="0.25">
      <c r="A8400" t="str">
        <f ca="1"/>
        <v>Disability</v>
      </c>
      <c r="B8400" s="8">
        <f ca="1"/>
        <v>46722</v>
      </c>
      <c r="C8400" s="107">
        <f ca="1"/>
        <v>19029.280000000002</v>
      </c>
      <c r="D8400" t="str">
        <f ca="1"/>
        <v xml:space="preserve"> Checking</v>
      </c>
    </row>
    <row r="8401" spans="1:4" x14ac:dyDescent="0.25">
      <c r="A8401" t="str">
        <f ca="1"/>
        <v>Kulo Rent</v>
      </c>
      <c r="B8401" s="8">
        <f ca="1"/>
        <v>46722</v>
      </c>
      <c r="C8401" s="107">
        <f ca="1"/>
        <v>18070.280000000002</v>
      </c>
      <c r="D8401" t="str">
        <f ca="1"/>
        <v xml:space="preserve"> Checking</v>
      </c>
    </row>
    <row r="8402" spans="1:4" x14ac:dyDescent="0.25">
      <c r="A8402" t="str">
        <f ca="1"/>
        <v>Rent</v>
      </c>
      <c r="B8402" s="8">
        <f ca="1"/>
        <v>46722</v>
      </c>
      <c r="C8402" s="107">
        <f ca="1"/>
        <v>16792.310000000005</v>
      </c>
      <c r="D8402" t="str">
        <f ca="1"/>
        <v xml:space="preserve"> Checking</v>
      </c>
    </row>
    <row r="8403" spans="1:4" x14ac:dyDescent="0.25">
      <c r="A8403" t="str">
        <f ca="1"/>
        <v>Paycheck</v>
      </c>
      <c r="B8403" s="8">
        <f ca="1"/>
        <v>46724</v>
      </c>
      <c r="C8403" s="107">
        <f ca="1"/>
        <v>18392.310000000005</v>
      </c>
      <c r="D8403" t="str">
        <f ca="1"/>
        <v xml:space="preserve"> Checking</v>
      </c>
    </row>
    <row r="8404" spans="1:4" x14ac:dyDescent="0.25">
      <c r="A8404" t="str">
        <f ca="1"/>
        <v>Ameritas</v>
      </c>
      <c r="B8404" s="8">
        <f ca="1"/>
        <v>46724</v>
      </c>
      <c r="C8404" s="107">
        <f ca="1"/>
        <v>18392.310000000005</v>
      </c>
      <c r="D8404" t="str">
        <f ca="1"/>
        <v xml:space="preserve"> Checking</v>
      </c>
    </row>
    <row r="8405" spans="1:4" x14ac:dyDescent="0.25">
      <c r="A8405" t="str">
        <f ca="1"/>
        <v>Visa Platinum</v>
      </c>
      <c r="B8405" s="8">
        <f ca="1"/>
        <v>46724</v>
      </c>
      <c r="C8405" s="107">
        <f ca="1"/>
        <v>18163.310000000005</v>
      </c>
      <c r="D8405" t="str">
        <f ca="1"/>
        <v xml:space="preserve"> Checking</v>
      </c>
    </row>
    <row r="8406" spans="1:4" x14ac:dyDescent="0.25">
      <c r="A8406" t="str">
        <f ca="1"/>
        <v>Groceries</v>
      </c>
      <c r="B8406" s="8">
        <f ca="1"/>
        <v>46725</v>
      </c>
      <c r="C8406" s="107">
        <f ca="1"/>
        <v>17963.310000000005</v>
      </c>
      <c r="D8406" t="str">
        <f ca="1"/>
        <v xml:space="preserve"> Checking</v>
      </c>
    </row>
    <row r="8407" spans="1:4" x14ac:dyDescent="0.25">
      <c r="A8407" t="str">
        <f ca="1"/>
        <v>Food &amp; Drinks</v>
      </c>
      <c r="B8407" s="8">
        <f ca="1"/>
        <v>46725</v>
      </c>
      <c r="C8407" s="107">
        <f ca="1"/>
        <v>17763.310000000005</v>
      </c>
      <c r="D8407" t="str">
        <f ca="1"/>
        <v xml:space="preserve"> Checking</v>
      </c>
    </row>
    <row r="8408" spans="1:4" x14ac:dyDescent="0.25">
      <c r="A8408" t="str">
        <f ca="1"/>
        <v>Kulo Internet</v>
      </c>
      <c r="B8408" s="8">
        <f ca="1"/>
        <v>46726</v>
      </c>
      <c r="C8408" s="107">
        <f ca="1"/>
        <v>17735.310000000005</v>
      </c>
      <c r="D8408" t="str">
        <f ca="1"/>
        <v xml:space="preserve"> Checking</v>
      </c>
    </row>
    <row r="8409" spans="1:4" x14ac:dyDescent="0.25">
      <c r="A8409" t="str">
        <f ca="1"/>
        <v>Cese Phone</v>
      </c>
      <c r="B8409" s="8">
        <f ca="1"/>
        <v>46726</v>
      </c>
      <c r="C8409" s="107">
        <f ca="1"/>
        <v>17593.310000000005</v>
      </c>
      <c r="D8409" t="str">
        <f ca="1"/>
        <v xml:space="preserve"> Checking</v>
      </c>
    </row>
    <row r="8410" spans="1:4" x14ac:dyDescent="0.25">
      <c r="A8410" t="str">
        <f ca="1"/>
        <v>Phone</v>
      </c>
      <c r="B8410" s="8">
        <f ca="1"/>
        <v>46726</v>
      </c>
      <c r="C8410" s="107">
        <f ca="1"/>
        <v>17442.640000000007</v>
      </c>
      <c r="D8410" t="str">
        <f ca="1"/>
        <v xml:space="preserve"> Checking</v>
      </c>
    </row>
    <row r="8411" spans="1:4" x14ac:dyDescent="0.25">
      <c r="A8411" t="str">
        <f ca="1"/>
        <v>Sony</v>
      </c>
      <c r="B8411" s="8">
        <f ca="1"/>
        <v>46729</v>
      </c>
      <c r="C8411" s="107">
        <f ca="1"/>
        <v>17424.650000000005</v>
      </c>
      <c r="D8411" t="str">
        <f ca="1"/>
        <v xml:space="preserve"> Checking</v>
      </c>
    </row>
    <row r="8412" spans="1:4" x14ac:dyDescent="0.25">
      <c r="A8412" t="str">
        <f ca="1"/>
        <v>Phone Insurance</v>
      </c>
      <c r="B8412" s="8">
        <f ca="1"/>
        <v>46729</v>
      </c>
      <c r="C8412" s="107">
        <f ca="1"/>
        <v>17416.650000000005</v>
      </c>
      <c r="D8412" t="str">
        <f ca="1"/>
        <v xml:space="preserve"> Checking</v>
      </c>
    </row>
    <row r="8413" spans="1:4" x14ac:dyDescent="0.25">
      <c r="A8413" t="str">
        <f ca="1"/>
        <v>Amazon</v>
      </c>
      <c r="B8413" s="8">
        <f ca="1"/>
        <v>46730</v>
      </c>
      <c r="C8413" s="107">
        <f ca="1"/>
        <v>17400.500000000004</v>
      </c>
      <c r="D8413" t="str">
        <f ca="1"/>
        <v xml:space="preserve"> Checking</v>
      </c>
    </row>
    <row r="8414" spans="1:4" x14ac:dyDescent="0.25">
      <c r="A8414" t="str">
        <f ca="1"/>
        <v>Viso Go</v>
      </c>
      <c r="B8414" s="8">
        <f ca="1"/>
        <v>46732</v>
      </c>
      <c r="C8414" s="107">
        <f ca="1"/>
        <v>17125.500000000004</v>
      </c>
      <c r="D8414" t="str">
        <f ca="1"/>
        <v xml:space="preserve"> Checking</v>
      </c>
    </row>
    <row r="8415" spans="1:4" x14ac:dyDescent="0.25">
      <c r="A8415" t="str">
        <f ca="1"/>
        <v>Motorcycle</v>
      </c>
      <c r="B8415" s="8">
        <f ca="1"/>
        <v>46737</v>
      </c>
      <c r="C8415" s="107">
        <f ca="1"/>
        <v>16975.120000000006</v>
      </c>
      <c r="D8415" t="str">
        <f ca="1"/>
        <v xml:space="preserve"> Checking</v>
      </c>
    </row>
    <row r="8416" spans="1:4" x14ac:dyDescent="0.25">
      <c r="A8416" t="str">
        <f ca="1"/>
        <v>Paycheck</v>
      </c>
      <c r="B8416" s="8">
        <f ca="1"/>
        <v>46738</v>
      </c>
      <c r="C8416" s="107">
        <f ca="1"/>
        <v>18575.120000000006</v>
      </c>
      <c r="D8416" t="str">
        <f ca="1"/>
        <v xml:space="preserve"> Checking</v>
      </c>
    </row>
    <row r="8417" spans="1:4" x14ac:dyDescent="0.25">
      <c r="A8417" t="str">
        <f ca="1"/>
        <v>Ameritas</v>
      </c>
      <c r="B8417" s="8">
        <f ca="1"/>
        <v>46738</v>
      </c>
      <c r="C8417" s="107">
        <f ca="1"/>
        <v>18575.120000000006</v>
      </c>
      <c r="D8417" t="str">
        <f ca="1"/>
        <v xml:space="preserve"> Checking</v>
      </c>
    </row>
    <row r="8418" spans="1:4" x14ac:dyDescent="0.25">
      <c r="A8418" t="str">
        <f ca="1"/>
        <v>Groceries</v>
      </c>
      <c r="B8418" s="8">
        <f ca="1"/>
        <v>46739</v>
      </c>
      <c r="C8418" s="107">
        <f ca="1"/>
        <v>18375.120000000006</v>
      </c>
      <c r="D8418" t="str">
        <f ca="1"/>
        <v xml:space="preserve"> Checking</v>
      </c>
    </row>
    <row r="8419" spans="1:4" x14ac:dyDescent="0.25">
      <c r="A8419" t="str">
        <f ca="1"/>
        <v>Food &amp; Drinks</v>
      </c>
      <c r="B8419" s="8">
        <f ca="1"/>
        <v>46739</v>
      </c>
      <c r="C8419" s="107">
        <f ca="1"/>
        <v>18175.120000000006</v>
      </c>
      <c r="D8419" t="str">
        <f ca="1"/>
        <v xml:space="preserve"> Checking</v>
      </c>
    </row>
    <row r="8420" spans="1:4" x14ac:dyDescent="0.25">
      <c r="A8420" t="str">
        <f ca="1"/>
        <v>Netflix</v>
      </c>
      <c r="B8420" s="8">
        <f ca="1"/>
        <v>46741</v>
      </c>
      <c r="C8420" s="107">
        <f ca="1"/>
        <v>18150.130000000005</v>
      </c>
      <c r="D8420" t="str">
        <f ca="1"/>
        <v xml:space="preserve"> Checking</v>
      </c>
    </row>
    <row r="8421" spans="1:4" x14ac:dyDescent="0.25">
      <c r="A8421" t="str">
        <f ca="1"/>
        <v>Renters</v>
      </c>
      <c r="B8421" s="8">
        <f ca="1"/>
        <v>46742</v>
      </c>
      <c r="C8421" s="107">
        <f ca="1"/>
        <v>18139.210000000006</v>
      </c>
      <c r="D8421" t="str">
        <f ca="1"/>
        <v xml:space="preserve"> Checking</v>
      </c>
    </row>
    <row r="8422" spans="1:4" x14ac:dyDescent="0.25">
      <c r="A8422" t="str">
        <f ca="1"/>
        <v>Sniffies</v>
      </c>
      <c r="B8422" s="8">
        <f ca="1"/>
        <v>46742</v>
      </c>
      <c r="C8422" s="107">
        <f ca="1"/>
        <v>18079.270000000004</v>
      </c>
      <c r="D8422" t="str">
        <f ca="1"/>
        <v xml:space="preserve"> Checking</v>
      </c>
    </row>
    <row r="8423" spans="1:4" x14ac:dyDescent="0.25">
      <c r="A8423" t="str">
        <f ca="1"/>
        <v>Cese Transfer</v>
      </c>
      <c r="B8423" s="8">
        <f ca="1"/>
        <v>46746</v>
      </c>
      <c r="C8423" s="107">
        <f ca="1"/>
        <v>18221.270000000004</v>
      </c>
      <c r="D8423" t="str">
        <f ca="1"/>
        <v xml:space="preserve"> Checking</v>
      </c>
    </row>
    <row r="8424" spans="1:4" x14ac:dyDescent="0.25">
      <c r="A8424" t="str">
        <f ca="1"/>
        <v>Internet</v>
      </c>
      <c r="B8424" s="8">
        <f ca="1"/>
        <v>46747</v>
      </c>
      <c r="C8424" s="107">
        <f ca="1"/>
        <v>18221.270000000004</v>
      </c>
      <c r="D8424" t="str">
        <f ca="1"/>
        <v xml:space="preserve"> Checking</v>
      </c>
    </row>
    <row r="8425" spans="1:4" x14ac:dyDescent="0.25">
      <c r="A8425" t="str">
        <f ca="1"/>
        <v>Windsurf</v>
      </c>
      <c r="B8425" s="8">
        <f ca="1"/>
        <v>46747</v>
      </c>
      <c r="C8425" s="107">
        <f ca="1"/>
        <v>18206.270000000004</v>
      </c>
      <c r="D8425" t="str">
        <f ca="1"/>
        <v xml:space="preserve"> Checking</v>
      </c>
    </row>
    <row r="8426" spans="1:4" x14ac:dyDescent="0.25">
      <c r="A8426" t="str">
        <f ca="1"/>
        <v>Tidal</v>
      </c>
      <c r="B8426" s="8">
        <f ca="1"/>
        <v>46748</v>
      </c>
      <c r="C8426" s="107">
        <f ca="1"/>
        <v>18195.280000000006</v>
      </c>
      <c r="D8426" t="str">
        <f ca="1"/>
        <v xml:space="preserve"> Checking</v>
      </c>
    </row>
    <row r="8427" spans="1:4" x14ac:dyDescent="0.25">
      <c r="A8427" t="str">
        <f ca="1"/>
        <v>Costco Citi</v>
      </c>
      <c r="B8427" s="8">
        <f ca="1"/>
        <v>46749</v>
      </c>
      <c r="C8427" s="107">
        <f ca="1"/>
        <v>18055.280000000006</v>
      </c>
      <c r="D8427" t="str">
        <f ca="1"/>
        <v xml:space="preserve"> Checking</v>
      </c>
    </row>
    <row r="8428" spans="1:4" x14ac:dyDescent="0.25">
      <c r="A8428" t="str">
        <f ca="1"/>
        <v>Kulo Transfer</v>
      </c>
      <c r="B8428" s="8">
        <f ca="1"/>
        <v>46749</v>
      </c>
      <c r="C8428" s="107">
        <f ca="1"/>
        <v>19105.280000000006</v>
      </c>
      <c r="D8428" t="str">
        <f ca="1"/>
        <v xml:space="preserve"> Checking</v>
      </c>
    </row>
    <row r="8429" spans="1:4" x14ac:dyDescent="0.25">
      <c r="A8429" t="str">
        <f ca="1"/>
        <v>Kulo SDGE</v>
      </c>
      <c r="B8429" s="8">
        <f ca="1"/>
        <v>46749</v>
      </c>
      <c r="C8429" s="107">
        <f ca="1"/>
        <v>19023.280000000006</v>
      </c>
      <c r="D8429" t="str">
        <f ca="1"/>
        <v xml:space="preserve"> Checking</v>
      </c>
    </row>
    <row r="8430" spans="1:4" x14ac:dyDescent="0.25">
      <c r="A8430" t="str">
        <f ca="1"/>
        <v>SDGE</v>
      </c>
      <c r="B8430" s="8">
        <f ca="1"/>
        <v>46749</v>
      </c>
      <c r="C8430" s="107">
        <f ca="1"/>
        <v>18939.280000000006</v>
      </c>
      <c r="D8430" t="str">
        <f ca="1"/>
        <v xml:space="preserve"> Checking</v>
      </c>
    </row>
    <row r="8431" spans="1:4" x14ac:dyDescent="0.25">
      <c r="A8431" t="str">
        <f ca="1"/>
        <v>Prime Ad-Free</v>
      </c>
      <c r="B8431" s="8">
        <f ca="1"/>
        <v>46749</v>
      </c>
      <c r="C8431" s="107">
        <f ca="1"/>
        <v>18936.290000000005</v>
      </c>
      <c r="D8431" t="str">
        <f ca="1"/>
        <v xml:space="preserve"> Checking</v>
      </c>
    </row>
    <row r="8432" spans="1:4" x14ac:dyDescent="0.25">
      <c r="A8432" t="str">
        <f ca="1"/>
        <v>Paycheck</v>
      </c>
      <c r="B8432" s="8">
        <f ca="1"/>
        <v>46752</v>
      </c>
      <c r="C8432" s="107">
        <f ca="1"/>
        <v>20536.290000000005</v>
      </c>
      <c r="D8432" t="str">
        <f ca="1"/>
        <v xml:space="preserve"> Checking</v>
      </c>
    </row>
    <row r="8433" spans="1:4" x14ac:dyDescent="0.25">
      <c r="A8433" t="str">
        <f ca="1"/>
        <v>Ameritas</v>
      </c>
      <c r="B8433" s="8">
        <f ca="1"/>
        <v>46752</v>
      </c>
      <c r="C8433" s="107">
        <f ca="1"/>
        <v>20536.290000000005</v>
      </c>
      <c r="D8433" t="str">
        <f ca="1"/>
        <v xml:space="preserve"> Checking</v>
      </c>
    </row>
    <row r="8434" spans="1:4" x14ac:dyDescent="0.25">
      <c r="A8434" t="str">
        <f ca="1"/>
        <v>Disability</v>
      </c>
      <c r="B8434" s="8">
        <f ca="1"/>
        <v>46753</v>
      </c>
      <c r="C8434" s="107">
        <f ca="1"/>
        <v>20892.950000000004</v>
      </c>
      <c r="D8434" t="str">
        <f ca="1"/>
        <v xml:space="preserve"> Checking</v>
      </c>
    </row>
    <row r="8435" spans="1:4" x14ac:dyDescent="0.25">
      <c r="A8435" t="str">
        <f ca="1"/>
        <v>Kulo Rent</v>
      </c>
      <c r="B8435" s="8">
        <f ca="1"/>
        <v>46753</v>
      </c>
      <c r="C8435" s="107">
        <f ca="1"/>
        <v>19933.950000000004</v>
      </c>
      <c r="D8435" t="str">
        <f ca="1"/>
        <v xml:space="preserve"> Checking</v>
      </c>
    </row>
    <row r="8436" spans="1:4" x14ac:dyDescent="0.25">
      <c r="A8436" t="str">
        <f ca="1"/>
        <v>Rent</v>
      </c>
      <c r="B8436" s="8">
        <f ca="1"/>
        <v>46753</v>
      </c>
      <c r="C8436" s="107">
        <f ca="1"/>
        <v>18655.980000000003</v>
      </c>
      <c r="D8436" t="str">
        <f ca="1"/>
        <v xml:space="preserve"> Checking</v>
      </c>
    </row>
    <row r="8437" spans="1:4" x14ac:dyDescent="0.25">
      <c r="A8437" t="str">
        <f ca="1"/>
        <v>Groceries</v>
      </c>
      <c r="B8437" s="8">
        <f ca="1"/>
        <v>46753</v>
      </c>
      <c r="C8437" s="107">
        <f ca="1"/>
        <v>18455.980000000003</v>
      </c>
      <c r="D8437" t="str">
        <f ca="1"/>
        <v xml:space="preserve"> Checking</v>
      </c>
    </row>
    <row r="8438" spans="1:4" x14ac:dyDescent="0.25">
      <c r="A8438" t="str">
        <f ca="1"/>
        <v>Food &amp; Drinks</v>
      </c>
      <c r="B8438" s="8">
        <f ca="1"/>
        <v>46753</v>
      </c>
      <c r="C8438" s="107">
        <f ca="1"/>
        <v>18255.980000000003</v>
      </c>
      <c r="D8438" t="str">
        <f ca="1"/>
        <v xml:space="preserve"> Checking</v>
      </c>
    </row>
    <row r="8439" spans="1:4" x14ac:dyDescent="0.25">
      <c r="A8439" t="str">
        <f ca="1"/>
        <v>Visa Platinum</v>
      </c>
      <c r="B8439" s="8">
        <f ca="1"/>
        <v>46755</v>
      </c>
      <c r="C8439" s="107">
        <f ca="1"/>
        <v>18026.980000000003</v>
      </c>
      <c r="D8439" t="str">
        <f ca="1"/>
        <v xml:space="preserve"> Checking</v>
      </c>
    </row>
    <row r="8440" spans="1:4" x14ac:dyDescent="0.25">
      <c r="A8440" t="str">
        <f ca="1"/>
        <v>Kulo Internet</v>
      </c>
      <c r="B8440" s="8">
        <f ca="1"/>
        <v>46757</v>
      </c>
      <c r="C8440" s="107">
        <f ca="1"/>
        <v>17998.980000000003</v>
      </c>
      <c r="D8440" t="str">
        <f ca="1"/>
        <v xml:space="preserve"> Checking</v>
      </c>
    </row>
    <row r="8441" spans="1:4" x14ac:dyDescent="0.25">
      <c r="A8441" t="str">
        <f ca="1"/>
        <v>Cese Phone</v>
      </c>
      <c r="B8441" s="8">
        <f ca="1"/>
        <v>46757</v>
      </c>
      <c r="C8441" s="107">
        <f ca="1"/>
        <v>17856.980000000003</v>
      </c>
      <c r="D8441" t="str">
        <f ca="1"/>
        <v xml:space="preserve"> Checking</v>
      </c>
    </row>
    <row r="8442" spans="1:4" x14ac:dyDescent="0.25">
      <c r="A8442" t="str">
        <f ca="1"/>
        <v>Phone</v>
      </c>
      <c r="B8442" s="8">
        <f ca="1"/>
        <v>46757</v>
      </c>
      <c r="C8442" s="107">
        <f ca="1"/>
        <v>17706.310000000005</v>
      </c>
      <c r="D8442" t="str">
        <f ca="1"/>
        <v xml:space="preserve"> Checking</v>
      </c>
    </row>
    <row r="8443" spans="1:4" x14ac:dyDescent="0.25">
      <c r="A8443" t="str">
        <f ca="1"/>
        <v>Sony</v>
      </c>
      <c r="B8443" s="8">
        <f ca="1"/>
        <v>46760</v>
      </c>
      <c r="C8443" s="107">
        <f ca="1"/>
        <v>17688.320000000003</v>
      </c>
      <c r="D8443" t="str">
        <f ca="1"/>
        <v xml:space="preserve"> Checking</v>
      </c>
    </row>
    <row r="8444" spans="1:4" x14ac:dyDescent="0.25">
      <c r="A8444" t="str">
        <f ca="1"/>
        <v>Phone Insurance</v>
      </c>
      <c r="B8444" s="8">
        <f ca="1"/>
        <v>46760</v>
      </c>
      <c r="C8444" s="107">
        <f ca="1"/>
        <v>17680.320000000003</v>
      </c>
      <c r="D8444" t="str">
        <f ca="1"/>
        <v xml:space="preserve"> Checking</v>
      </c>
    </row>
    <row r="8445" spans="1:4" x14ac:dyDescent="0.25">
      <c r="A8445" t="str">
        <f ca="1"/>
        <v>Amazon</v>
      </c>
      <c r="B8445" s="8">
        <f ca="1"/>
        <v>46761</v>
      </c>
      <c r="C8445" s="107">
        <f ca="1"/>
        <v>17664.170000000006</v>
      </c>
      <c r="D8445" t="str">
        <f ca="1"/>
        <v xml:space="preserve"> Checking</v>
      </c>
    </row>
    <row r="8446" spans="1:4" x14ac:dyDescent="0.25">
      <c r="A8446" t="str">
        <f ca="1"/>
        <v>Viso Go</v>
      </c>
      <c r="B8446" s="8">
        <f ca="1"/>
        <v>46763</v>
      </c>
      <c r="C8446" s="107">
        <f ca="1"/>
        <v>17389.170000000006</v>
      </c>
      <c r="D8446" t="str">
        <f ca="1"/>
        <v xml:space="preserve"> Checking</v>
      </c>
    </row>
    <row r="8447" spans="1:4" x14ac:dyDescent="0.25">
      <c r="A8447" t="str">
        <f ca="1"/>
        <v>Paycheck</v>
      </c>
      <c r="B8447" s="8">
        <f ca="1"/>
        <v>46766</v>
      </c>
      <c r="C8447" s="107">
        <f ca="1"/>
        <v>18989.170000000006</v>
      </c>
      <c r="D8447" t="str">
        <f ca="1"/>
        <v xml:space="preserve"> Checking</v>
      </c>
    </row>
    <row r="8448" spans="1:4" x14ac:dyDescent="0.25">
      <c r="A8448" t="str">
        <f ca="1"/>
        <v>Ameritas</v>
      </c>
      <c r="B8448" s="8">
        <f ca="1"/>
        <v>46766</v>
      </c>
      <c r="C8448" s="107">
        <f ca="1"/>
        <v>18989.170000000006</v>
      </c>
      <c r="D8448" t="str">
        <f ca="1"/>
        <v xml:space="preserve"> Checking</v>
      </c>
    </row>
    <row r="8449" spans="1:4" x14ac:dyDescent="0.25">
      <c r="A8449" t="str">
        <f ca="1"/>
        <v>Groceries</v>
      </c>
      <c r="B8449" s="8">
        <f ca="1"/>
        <v>46767</v>
      </c>
      <c r="C8449" s="107">
        <f ca="1"/>
        <v>18789.170000000006</v>
      </c>
      <c r="D8449" t="str">
        <f ca="1"/>
        <v xml:space="preserve"> Checking</v>
      </c>
    </row>
    <row r="8450" spans="1:4" x14ac:dyDescent="0.25">
      <c r="A8450" t="str">
        <f ca="1"/>
        <v>Food &amp; Drinks</v>
      </c>
      <c r="B8450" s="8">
        <f ca="1"/>
        <v>46767</v>
      </c>
      <c r="C8450" s="107">
        <f ca="1"/>
        <v>18589.170000000006</v>
      </c>
      <c r="D8450" t="str">
        <f ca="1"/>
        <v xml:space="preserve"> Checking</v>
      </c>
    </row>
    <row r="8451" spans="1:4" x14ac:dyDescent="0.25">
      <c r="A8451" t="str">
        <f ca="1"/>
        <v>Motorcycle</v>
      </c>
      <c r="B8451" s="8">
        <f ca="1"/>
        <v>46768</v>
      </c>
      <c r="C8451" s="107">
        <f ca="1"/>
        <v>18438.790000000005</v>
      </c>
      <c r="D8451" t="str">
        <f ca="1"/>
        <v xml:space="preserve"> Checking</v>
      </c>
    </row>
    <row r="8452" spans="1:4" x14ac:dyDescent="0.25">
      <c r="A8452" t="str">
        <f ca="1"/>
        <v>Netflix</v>
      </c>
      <c r="B8452" s="8">
        <f ca="1"/>
        <v>46772</v>
      </c>
      <c r="C8452" s="107">
        <f ca="1"/>
        <v>18413.800000000007</v>
      </c>
      <c r="D8452" t="str">
        <f ca="1"/>
        <v xml:space="preserve"> Checking</v>
      </c>
    </row>
    <row r="8453" spans="1:4" x14ac:dyDescent="0.25">
      <c r="A8453" t="str">
        <f ca="1"/>
        <v>Renters</v>
      </c>
      <c r="B8453" s="8">
        <f ca="1"/>
        <v>46773</v>
      </c>
      <c r="C8453" s="107">
        <f ca="1"/>
        <v>18402.880000000005</v>
      </c>
      <c r="D8453" t="str">
        <f ca="1"/>
        <v xml:space="preserve"> Checking</v>
      </c>
    </row>
    <row r="8454" spans="1:4" x14ac:dyDescent="0.25">
      <c r="A8454" t="str">
        <f ca="1"/>
        <v>Cese Transfer</v>
      </c>
      <c r="B8454" s="8">
        <f ca="1"/>
        <v>46777</v>
      </c>
      <c r="C8454" s="107">
        <f ca="1"/>
        <v>18544.880000000005</v>
      </c>
      <c r="D8454" t="str">
        <f ca="1"/>
        <v xml:space="preserve"> Checking</v>
      </c>
    </row>
    <row r="8455" spans="1:4" x14ac:dyDescent="0.25">
      <c r="A8455" t="str">
        <f ca="1"/>
        <v>Internet</v>
      </c>
      <c r="B8455" s="8">
        <f ca="1"/>
        <v>46778</v>
      </c>
      <c r="C8455" s="107">
        <f ca="1"/>
        <v>18544.880000000005</v>
      </c>
      <c r="D8455" t="str">
        <f ca="1"/>
        <v xml:space="preserve"> Checking</v>
      </c>
    </row>
    <row r="8456" spans="1:4" x14ac:dyDescent="0.25">
      <c r="A8456" t="str">
        <f ca="1"/>
        <v>Windsurf</v>
      </c>
      <c r="B8456" s="8">
        <f ca="1"/>
        <v>46778</v>
      </c>
      <c r="C8456" s="107">
        <f ca="1"/>
        <v>18529.880000000005</v>
      </c>
      <c r="D8456" t="str">
        <f ca="1"/>
        <v xml:space="preserve"> Checking</v>
      </c>
    </row>
    <row r="8457" spans="1:4" x14ac:dyDescent="0.25">
      <c r="A8457" t="str">
        <f ca="1"/>
        <v>Tidal</v>
      </c>
      <c r="B8457" s="8">
        <f ca="1"/>
        <v>46779</v>
      </c>
      <c r="C8457" s="107">
        <f ca="1"/>
        <v>18518.890000000007</v>
      </c>
      <c r="D8457" t="str">
        <f ca="1"/>
        <v xml:space="preserve"> Checking</v>
      </c>
    </row>
    <row r="8458" spans="1:4" x14ac:dyDescent="0.25">
      <c r="A8458" t="str">
        <f ca="1"/>
        <v>Paycheck</v>
      </c>
      <c r="B8458" s="8">
        <f ca="1"/>
        <v>46780</v>
      </c>
      <c r="C8458" s="107">
        <f ca="1"/>
        <v>20118.890000000007</v>
      </c>
      <c r="D8458" t="str">
        <f ca="1"/>
        <v xml:space="preserve"> Checking</v>
      </c>
    </row>
    <row r="8459" spans="1:4" x14ac:dyDescent="0.25">
      <c r="A8459" t="str">
        <f ca="1"/>
        <v>Ameritas</v>
      </c>
      <c r="B8459" s="8">
        <f ca="1"/>
        <v>46780</v>
      </c>
      <c r="C8459" s="107">
        <f ca="1"/>
        <v>20118.890000000007</v>
      </c>
      <c r="D8459" t="str">
        <f ca="1"/>
        <v xml:space="preserve"> Checking</v>
      </c>
    </row>
    <row r="8460" spans="1:4" x14ac:dyDescent="0.25">
      <c r="A8460" t="str">
        <f ca="1"/>
        <v>Costco Citi</v>
      </c>
      <c r="B8460" s="8">
        <f ca="1"/>
        <v>46780</v>
      </c>
      <c r="C8460" s="107">
        <f ca="1"/>
        <v>19978.890000000007</v>
      </c>
      <c r="D8460" t="str">
        <f ca="1"/>
        <v xml:space="preserve"> Checking</v>
      </c>
    </row>
    <row r="8461" spans="1:4" x14ac:dyDescent="0.25">
      <c r="A8461" t="str">
        <f ca="1"/>
        <v>Kulo Transfer</v>
      </c>
      <c r="B8461" s="8">
        <f ca="1"/>
        <v>46780</v>
      </c>
      <c r="C8461" s="107">
        <f ca="1"/>
        <v>21028.890000000007</v>
      </c>
      <c r="D8461" t="str">
        <f ca="1"/>
        <v xml:space="preserve"> Checking</v>
      </c>
    </row>
    <row r="8462" spans="1:4" x14ac:dyDescent="0.25">
      <c r="A8462" t="str">
        <f ca="1"/>
        <v>Kulo SDGE</v>
      </c>
      <c r="B8462" s="8">
        <f ca="1"/>
        <v>46780</v>
      </c>
      <c r="C8462" s="107">
        <f ca="1"/>
        <v>20946.890000000007</v>
      </c>
      <c r="D8462" t="str">
        <f ca="1"/>
        <v xml:space="preserve"> Checking</v>
      </c>
    </row>
    <row r="8463" spans="1:4" x14ac:dyDescent="0.25">
      <c r="A8463" t="str">
        <f ca="1"/>
        <v>SDGE</v>
      </c>
      <c r="B8463" s="8">
        <f ca="1"/>
        <v>46780</v>
      </c>
      <c r="C8463" s="107">
        <f ca="1"/>
        <v>20862.890000000007</v>
      </c>
      <c r="D8463" t="str">
        <f ca="1"/>
        <v xml:space="preserve"> Checking</v>
      </c>
    </row>
    <row r="8464" spans="1:4" x14ac:dyDescent="0.25">
      <c r="A8464" t="str">
        <f ca="1"/>
        <v>Prime Ad-Free</v>
      </c>
      <c r="B8464" s="8">
        <f ca="1"/>
        <v>46780</v>
      </c>
      <c r="C8464" s="107">
        <f ca="1"/>
        <v>20859.900000000005</v>
      </c>
      <c r="D8464" t="str">
        <f ca="1"/>
        <v xml:space="preserve"> Checking</v>
      </c>
    </row>
    <row r="8465" spans="1:4" x14ac:dyDescent="0.25">
      <c r="A8465" t="str">
        <f ca="1"/>
        <v>Groceries</v>
      </c>
      <c r="B8465" s="8">
        <f ca="1"/>
        <v>46781</v>
      </c>
      <c r="C8465" s="107">
        <f ca="1"/>
        <v>20659.900000000005</v>
      </c>
      <c r="D8465" t="str">
        <f ca="1"/>
        <v xml:space="preserve"> Checking</v>
      </c>
    </row>
    <row r="8466" spans="1:4" x14ac:dyDescent="0.25">
      <c r="A8466" t="str">
        <f ca="1"/>
        <v>Food &amp; Drinks</v>
      </c>
      <c r="B8466" s="8">
        <f ca="1"/>
        <v>46781</v>
      </c>
      <c r="C8466" s="107">
        <f ca="1"/>
        <v>20459.900000000005</v>
      </c>
      <c r="D8466" t="str">
        <f ca="1"/>
        <v xml:space="preserve"> Checking</v>
      </c>
    </row>
    <row r="8467" spans="1:4" x14ac:dyDescent="0.25">
      <c r="A8467" t="str">
        <f ca="1"/>
        <v>Disability</v>
      </c>
      <c r="B8467" s="8">
        <f ca="1"/>
        <v>46784</v>
      </c>
      <c r="C8467" s="107">
        <f ca="1"/>
        <v>20816.560000000005</v>
      </c>
      <c r="D8467" t="str">
        <f ca="1"/>
        <v xml:space="preserve"> Checking</v>
      </c>
    </row>
    <row r="8468" spans="1:4" x14ac:dyDescent="0.25">
      <c r="A8468" t="str">
        <f ca="1"/>
        <v>Kulo Rent</v>
      </c>
      <c r="B8468" s="8">
        <f ca="1"/>
        <v>46784</v>
      </c>
      <c r="C8468" s="107">
        <f ca="1"/>
        <v>19857.560000000005</v>
      </c>
      <c r="D8468" t="str">
        <f ca="1"/>
        <v xml:space="preserve"> Checking</v>
      </c>
    </row>
    <row r="8469" spans="1:4" x14ac:dyDescent="0.25">
      <c r="A8469" t="str">
        <f ca="1"/>
        <v>Rent</v>
      </c>
      <c r="B8469" s="8">
        <f ca="1"/>
        <v>46784</v>
      </c>
      <c r="C8469" s="107">
        <f ca="1"/>
        <v>18579.590000000004</v>
      </c>
      <c r="D8469" t="str">
        <f ca="1"/>
        <v xml:space="preserve"> Checking</v>
      </c>
    </row>
    <row r="8470" spans="1:4" x14ac:dyDescent="0.25">
      <c r="A8470" t="str">
        <f ca="1"/>
        <v>Down Dog</v>
      </c>
      <c r="B8470" s="8">
        <f ca="1"/>
        <v>46785</v>
      </c>
      <c r="C8470" s="107">
        <f ca="1"/>
        <v>18579.590000000004</v>
      </c>
      <c r="D8470" t="str">
        <f ca="1"/>
        <v xml:space="preserve"> Checking</v>
      </c>
    </row>
    <row r="8471" spans="1:4" x14ac:dyDescent="0.25">
      <c r="A8471" t="str">
        <f ca="1"/>
        <v>Visa Platinum</v>
      </c>
      <c r="B8471" s="8">
        <f ca="1"/>
        <v>46786</v>
      </c>
      <c r="C8471" s="107">
        <f ca="1"/>
        <v>18350.590000000004</v>
      </c>
      <c r="D8471" t="str">
        <f ca="1"/>
        <v xml:space="preserve"> Checking</v>
      </c>
    </row>
    <row r="8472" spans="1:4" x14ac:dyDescent="0.25">
      <c r="A8472" t="str">
        <f ca="1"/>
        <v>Kulo Internet</v>
      </c>
      <c r="B8472" s="8">
        <f ca="1"/>
        <v>46788</v>
      </c>
      <c r="C8472" s="107">
        <f ca="1"/>
        <v>18322.590000000004</v>
      </c>
      <c r="D8472" t="str">
        <f ca="1"/>
        <v xml:space="preserve"> Checking</v>
      </c>
    </row>
    <row r="8473" spans="1:4" x14ac:dyDescent="0.25">
      <c r="A8473" t="str">
        <f ca="1"/>
        <v>Cese Phone</v>
      </c>
      <c r="B8473" s="8">
        <f ca="1"/>
        <v>46788</v>
      </c>
      <c r="C8473" s="107">
        <f ca="1"/>
        <v>18180.590000000004</v>
      </c>
      <c r="D8473" t="str">
        <f ca="1"/>
        <v xml:space="preserve"> Checking</v>
      </c>
    </row>
    <row r="8474" spans="1:4" x14ac:dyDescent="0.25">
      <c r="A8474" t="str">
        <f ca="1"/>
        <v>Phone</v>
      </c>
      <c r="B8474" s="8">
        <f ca="1"/>
        <v>46788</v>
      </c>
      <c r="C8474" s="107">
        <f ca="1"/>
        <v>18029.920000000006</v>
      </c>
      <c r="D8474" t="str">
        <f ca="1"/>
        <v xml:space="preserve"> Checking</v>
      </c>
    </row>
    <row r="8475" spans="1:4" x14ac:dyDescent="0.25">
      <c r="A8475" t="str">
        <f ca="1"/>
        <v>Sony</v>
      </c>
      <c r="B8475" s="8">
        <f ca="1"/>
        <v>46791</v>
      </c>
      <c r="C8475" s="107">
        <f ca="1"/>
        <v>18011.930000000004</v>
      </c>
      <c r="D8475" t="str">
        <f ca="1"/>
        <v xml:space="preserve"> Checking</v>
      </c>
    </row>
    <row r="8476" spans="1:4" x14ac:dyDescent="0.25">
      <c r="A8476" t="str">
        <f ca="1"/>
        <v>Phone Insurance</v>
      </c>
      <c r="B8476" s="8">
        <f ca="1"/>
        <v>46791</v>
      </c>
      <c r="C8476" s="107">
        <f ca="1"/>
        <v>18003.930000000004</v>
      </c>
      <c r="D8476" t="str">
        <f ca="1"/>
        <v xml:space="preserve"> Checking</v>
      </c>
    </row>
    <row r="8477" spans="1:4" x14ac:dyDescent="0.25">
      <c r="A8477" t="str">
        <f ca="1"/>
        <v>Amazon</v>
      </c>
      <c r="B8477" s="8">
        <f ca="1"/>
        <v>46792</v>
      </c>
      <c r="C8477" s="107">
        <f ca="1"/>
        <v>17987.780000000006</v>
      </c>
      <c r="D8477" t="str">
        <f ca="1"/>
        <v xml:space="preserve"> Checking</v>
      </c>
    </row>
    <row r="8478" spans="1:4" x14ac:dyDescent="0.25">
      <c r="A8478" t="str">
        <f ca="1"/>
        <v>Paycheck</v>
      </c>
      <c r="B8478" s="8">
        <f ca="1"/>
        <v>46794</v>
      </c>
      <c r="C8478" s="107">
        <f ca="1"/>
        <v>19587.780000000006</v>
      </c>
      <c r="D8478" t="str">
        <f ca="1"/>
        <v xml:space="preserve"> Checking</v>
      </c>
    </row>
    <row r="8479" spans="1:4" x14ac:dyDescent="0.25">
      <c r="A8479" t="str">
        <f ca="1"/>
        <v>Ameritas</v>
      </c>
      <c r="B8479" s="8">
        <f ca="1"/>
        <v>46794</v>
      </c>
      <c r="C8479" s="107">
        <f ca="1"/>
        <v>19587.780000000006</v>
      </c>
      <c r="D8479" t="str">
        <f ca="1"/>
        <v xml:space="preserve"> Checking</v>
      </c>
    </row>
    <row r="8480" spans="1:4" x14ac:dyDescent="0.25">
      <c r="A8480" t="str">
        <f ca="1"/>
        <v>Viso Go</v>
      </c>
      <c r="B8480" s="8">
        <f ca="1"/>
        <v>46794</v>
      </c>
      <c r="C8480" s="107">
        <f ca="1"/>
        <v>19312.780000000006</v>
      </c>
      <c r="D8480" t="str">
        <f ca="1"/>
        <v xml:space="preserve"> Checking</v>
      </c>
    </row>
    <row r="8481" spans="1:4" x14ac:dyDescent="0.25">
      <c r="A8481" t="str">
        <f ca="1"/>
        <v>Groceries</v>
      </c>
      <c r="B8481" s="8">
        <f ca="1"/>
        <v>46795</v>
      </c>
      <c r="C8481" s="107">
        <f ca="1"/>
        <v>19112.780000000006</v>
      </c>
      <c r="D8481" t="str">
        <f ca="1"/>
        <v xml:space="preserve"> Checking</v>
      </c>
    </row>
    <row r="8482" spans="1:4" x14ac:dyDescent="0.25">
      <c r="A8482" t="str">
        <f ca="1"/>
        <v>Food &amp; Drinks</v>
      </c>
      <c r="B8482" s="8">
        <f ca="1"/>
        <v>46795</v>
      </c>
      <c r="C8482" s="107">
        <f ca="1"/>
        <v>18912.780000000006</v>
      </c>
      <c r="D8482" t="str">
        <f ca="1"/>
        <v xml:space="preserve"> Checking</v>
      </c>
    </row>
    <row r="8483" spans="1:4" x14ac:dyDescent="0.25">
      <c r="A8483" t="str">
        <f ca="1"/>
        <v>Motorcycle</v>
      </c>
      <c r="B8483" s="8">
        <f ca="1"/>
        <v>46799</v>
      </c>
      <c r="C8483" s="107">
        <f ca="1"/>
        <v>18762.400000000005</v>
      </c>
      <c r="D8483" t="str">
        <f ca="1"/>
        <v xml:space="preserve"> Checking</v>
      </c>
    </row>
    <row r="8484" spans="1:4" x14ac:dyDescent="0.25">
      <c r="A8484" t="str">
        <f ca="1"/>
        <v>Netflix</v>
      </c>
      <c r="B8484" s="8">
        <f ca="1"/>
        <v>46803</v>
      </c>
      <c r="C8484" s="107">
        <f ca="1"/>
        <v>18737.410000000003</v>
      </c>
      <c r="D8484" t="str">
        <f ca="1"/>
        <v xml:space="preserve"> Checking</v>
      </c>
    </row>
    <row r="8485" spans="1:4" x14ac:dyDescent="0.25">
      <c r="A8485" t="str">
        <f ca="1"/>
        <v>Renters</v>
      </c>
      <c r="B8485" s="8">
        <f ca="1"/>
        <v>46804</v>
      </c>
      <c r="C8485" s="107">
        <f ca="1"/>
        <v>18726.490000000005</v>
      </c>
      <c r="D8485" t="str">
        <f ca="1"/>
        <v xml:space="preserve"> Checking</v>
      </c>
    </row>
    <row r="8486" spans="1:4" x14ac:dyDescent="0.25">
      <c r="A8486" t="str">
        <f ca="1"/>
        <v>Paycheck</v>
      </c>
      <c r="B8486" s="8">
        <f ca="1"/>
        <v>46808</v>
      </c>
      <c r="C8486" s="107">
        <f ca="1"/>
        <v>20326.490000000005</v>
      </c>
      <c r="D8486" t="str">
        <f ca="1"/>
        <v xml:space="preserve"> Checking</v>
      </c>
    </row>
    <row r="8487" spans="1:4" x14ac:dyDescent="0.25">
      <c r="A8487" t="str">
        <f ca="1"/>
        <v>Ameritas</v>
      </c>
      <c r="B8487" s="8">
        <f ca="1"/>
        <v>46808</v>
      </c>
      <c r="C8487" s="107">
        <f ca="1"/>
        <v>20326.490000000005</v>
      </c>
      <c r="D8487" t="str">
        <f ca="1"/>
        <v xml:space="preserve"> Checking</v>
      </c>
    </row>
    <row r="8488" spans="1:4" x14ac:dyDescent="0.25">
      <c r="A8488" t="str">
        <f ca="1"/>
        <v>Cese Transfer</v>
      </c>
      <c r="B8488" s="8">
        <f ca="1"/>
        <v>46808</v>
      </c>
      <c r="C8488" s="107">
        <f ca="1"/>
        <v>20468.490000000005</v>
      </c>
      <c r="D8488" t="str">
        <f ca="1"/>
        <v xml:space="preserve"> Checking</v>
      </c>
    </row>
    <row r="8489" spans="1:4" x14ac:dyDescent="0.25">
      <c r="A8489" t="str">
        <f ca="1"/>
        <v>Groceries</v>
      </c>
      <c r="B8489" s="8">
        <f ca="1"/>
        <v>46809</v>
      </c>
      <c r="C8489" s="107">
        <f ca="1"/>
        <v>20268.490000000005</v>
      </c>
      <c r="D8489" t="str">
        <f ca="1"/>
        <v xml:space="preserve"> Checking</v>
      </c>
    </row>
    <row r="8490" spans="1:4" x14ac:dyDescent="0.25">
      <c r="A8490" t="str">
        <f ca="1"/>
        <v>Food &amp; Drinks</v>
      </c>
      <c r="B8490" s="8">
        <f ca="1"/>
        <v>46809</v>
      </c>
      <c r="C8490" s="107">
        <f ca="1"/>
        <v>20068.490000000005</v>
      </c>
      <c r="D8490" t="str">
        <f ca="1"/>
        <v xml:space="preserve"> Checking</v>
      </c>
    </row>
    <row r="8491" spans="1:4" x14ac:dyDescent="0.25">
      <c r="A8491" t="str">
        <f ca="1"/>
        <v>Internet</v>
      </c>
      <c r="B8491" s="8">
        <f ca="1"/>
        <v>46809</v>
      </c>
      <c r="C8491" s="107">
        <f ca="1"/>
        <v>20068.490000000005</v>
      </c>
      <c r="D8491" t="str">
        <f ca="1"/>
        <v xml:space="preserve"> Checking</v>
      </c>
    </row>
    <row r="8492" spans="1:4" x14ac:dyDescent="0.25">
      <c r="A8492" t="str">
        <f ca="1"/>
        <v>Windsurf</v>
      </c>
      <c r="B8492" s="8">
        <f ca="1"/>
        <v>46809</v>
      </c>
      <c r="C8492" s="107">
        <f ca="1"/>
        <v>20053.490000000005</v>
      </c>
      <c r="D8492" t="str">
        <f ca="1"/>
        <v xml:space="preserve"> Checking</v>
      </c>
    </row>
    <row r="8493" spans="1:4" x14ac:dyDescent="0.25">
      <c r="A8493" t="str">
        <f ca="1"/>
        <v>Google+</v>
      </c>
      <c r="B8493" s="8">
        <f ca="1"/>
        <v>46810</v>
      </c>
      <c r="C8493" s="107">
        <f ca="1"/>
        <v>20023.500000000007</v>
      </c>
      <c r="D8493" t="str">
        <f ca="1"/>
        <v xml:space="preserve"> Checking</v>
      </c>
    </row>
    <row r="8494" spans="1:4" x14ac:dyDescent="0.25">
      <c r="A8494" t="str">
        <f ca="1"/>
        <v>Tidal</v>
      </c>
      <c r="B8494" s="8">
        <f ca="1"/>
        <v>46810</v>
      </c>
      <c r="C8494" s="107">
        <f ca="1"/>
        <v>20012.510000000006</v>
      </c>
      <c r="D8494" t="str">
        <f ca="1"/>
        <v xml:space="preserve"> Checking</v>
      </c>
    </row>
    <row r="8495" spans="1:4" x14ac:dyDescent="0.25">
      <c r="A8495" t="str">
        <f ca="1"/>
        <v>Starting balance</v>
      </c>
      <c r="B8495" s="8">
        <f ca="1"/>
        <v>46081</v>
      </c>
      <c r="C8495" s="107">
        <f ca="1"/>
        <v>-19086.62</v>
      </c>
      <c r="D8495" t="str">
        <f ca="1"/>
        <v xml:space="preserve"> Credit</v>
      </c>
    </row>
    <row r="8496" spans="1:4" x14ac:dyDescent="0.25">
      <c r="A8496" t="str">
        <f ca="1"/>
        <v>Costco Citi</v>
      </c>
      <c r="B8496" s="8">
        <f ca="1"/>
        <v>46081</v>
      </c>
      <c r="C8496" s="107">
        <f ca="1"/>
        <v>-19086.62</v>
      </c>
      <c r="D8496" t="str">
        <f ca="1"/>
        <v xml:space="preserve"> Credit</v>
      </c>
    </row>
    <row r="8497" spans="1:4" x14ac:dyDescent="0.25">
      <c r="A8497" t="str">
        <f ca="1"/>
        <v>Kulo SDGE</v>
      </c>
      <c r="B8497" s="8">
        <f ca="1"/>
        <v>46081</v>
      </c>
      <c r="C8497" s="107">
        <f ca="1"/>
        <v>-19086.62</v>
      </c>
      <c r="D8497" t="str">
        <f ca="1"/>
        <v xml:space="preserve"> Credit</v>
      </c>
    </row>
    <row r="8498" spans="1:4" x14ac:dyDescent="0.25">
      <c r="A8498" t="str">
        <f ca="1"/>
        <v>Groceries</v>
      </c>
      <c r="B8498" s="8">
        <f ca="1"/>
        <v>46081</v>
      </c>
      <c r="C8498" s="107">
        <f ca="1"/>
        <v>-19086.62</v>
      </c>
      <c r="D8498" t="str">
        <f ca="1"/>
        <v xml:space="preserve"> Credit</v>
      </c>
    </row>
    <row r="8499" spans="1:4" x14ac:dyDescent="0.25">
      <c r="A8499" t="str">
        <f ca="1"/>
        <v>Food &amp; Drinks</v>
      </c>
      <c r="B8499" s="8">
        <f ca="1"/>
        <v>46081</v>
      </c>
      <c r="C8499" s="107">
        <f ca="1"/>
        <v>-19086.62</v>
      </c>
      <c r="D8499" t="str">
        <f ca="1"/>
        <v xml:space="preserve"> Credit</v>
      </c>
    </row>
    <row r="8500" spans="1:4" x14ac:dyDescent="0.25">
      <c r="A8500" t="str">
        <f ca="1"/>
        <v>SDGE</v>
      </c>
      <c r="B8500" s="8">
        <f ca="1"/>
        <v>46081</v>
      </c>
      <c r="C8500" s="107">
        <f ca="1"/>
        <v>-19086.62</v>
      </c>
      <c r="D8500" t="str">
        <f ca="1"/>
        <v xml:space="preserve"> Credit</v>
      </c>
    </row>
    <row r="8501" spans="1:4" x14ac:dyDescent="0.25">
      <c r="A8501" t="str">
        <f ca="1"/>
        <v>Prime Ad-Free</v>
      </c>
      <c r="B8501" s="8">
        <f ca="1"/>
        <v>46081</v>
      </c>
      <c r="C8501" s="107">
        <f ca="1"/>
        <v>-19086.62</v>
      </c>
      <c r="D8501" t="str">
        <f ca="1"/>
        <v xml:space="preserve"> Credit</v>
      </c>
    </row>
    <row r="8502" spans="1:4" x14ac:dyDescent="0.25">
      <c r="A8502" t="str">
        <f ca="1"/>
        <v>Disability</v>
      </c>
      <c r="B8502" s="8">
        <f ca="1"/>
        <v>46082</v>
      </c>
      <c r="C8502" s="107">
        <f ca="1"/>
        <v>-19086.62</v>
      </c>
      <c r="D8502" t="str">
        <f ca="1"/>
        <v xml:space="preserve"> Credit</v>
      </c>
    </row>
    <row r="8503" spans="1:4" x14ac:dyDescent="0.25">
      <c r="A8503" t="str">
        <f ca="1"/>
        <v>Kulo Rent</v>
      </c>
      <c r="B8503" s="8">
        <f ca="1"/>
        <v>46082</v>
      </c>
      <c r="C8503" s="107">
        <f ca="1"/>
        <v>-19086.62</v>
      </c>
      <c r="D8503" t="str">
        <f ca="1"/>
        <v xml:space="preserve"> Credit</v>
      </c>
    </row>
    <row r="8504" spans="1:4" x14ac:dyDescent="0.25">
      <c r="A8504" t="str">
        <f ca="1"/>
        <v>Rent</v>
      </c>
      <c r="B8504" s="8">
        <f ca="1"/>
        <v>46082</v>
      </c>
      <c r="C8504" s="107">
        <f ca="1"/>
        <v>-19086.62</v>
      </c>
      <c r="D8504" t="str">
        <f ca="1"/>
        <v xml:space="preserve"> Credit</v>
      </c>
    </row>
    <row r="8505" spans="1:4" x14ac:dyDescent="0.25">
      <c r="A8505" t="str">
        <f ca="1"/>
        <v>Visa Platinum</v>
      </c>
      <c r="B8505" s="8">
        <f ca="1"/>
        <v>46084</v>
      </c>
      <c r="C8505" s="107">
        <f ca="1"/>
        <v>-18775.62</v>
      </c>
      <c r="D8505" t="str">
        <f ca="1"/>
        <v xml:space="preserve"> Credit</v>
      </c>
    </row>
    <row r="8506" spans="1:4" x14ac:dyDescent="0.25">
      <c r="A8506" t="str">
        <f ca="1"/>
        <v>Kulo Internet</v>
      </c>
      <c r="B8506" s="8">
        <f ca="1"/>
        <v>46086</v>
      </c>
      <c r="C8506" s="107">
        <f ca="1"/>
        <v>-18775.62</v>
      </c>
      <c r="D8506" t="str">
        <f ca="1"/>
        <v xml:space="preserve"> Credit</v>
      </c>
    </row>
    <row r="8507" spans="1:4" x14ac:dyDescent="0.25">
      <c r="A8507" t="str">
        <f ca="1"/>
        <v>Cese Phone</v>
      </c>
      <c r="B8507" s="8">
        <f ca="1"/>
        <v>46086</v>
      </c>
      <c r="C8507" s="107">
        <f ca="1"/>
        <v>-18775.62</v>
      </c>
      <c r="D8507" t="str">
        <f ca="1"/>
        <v xml:space="preserve"> Credit</v>
      </c>
    </row>
    <row r="8508" spans="1:4" x14ac:dyDescent="0.25">
      <c r="A8508" t="str">
        <f ca="1"/>
        <v>Phone</v>
      </c>
      <c r="B8508" s="8">
        <f ca="1"/>
        <v>46086</v>
      </c>
      <c r="C8508" s="107">
        <f ca="1"/>
        <v>-18775.62</v>
      </c>
      <c r="D8508" t="str">
        <f ca="1"/>
        <v xml:space="preserve"> Credit</v>
      </c>
    </row>
    <row r="8509" spans="1:4" x14ac:dyDescent="0.25">
      <c r="A8509" t="str">
        <f ca="1"/>
        <v>Sony</v>
      </c>
      <c r="B8509" s="8">
        <f ca="1"/>
        <v>46089</v>
      </c>
      <c r="C8509" s="107">
        <f ca="1"/>
        <v>-18775.62</v>
      </c>
      <c r="D8509" t="str">
        <f ca="1"/>
        <v xml:space="preserve"> Credit</v>
      </c>
    </row>
    <row r="8510" spans="1:4" x14ac:dyDescent="0.25">
      <c r="A8510" t="str">
        <f ca="1"/>
        <v>Phone Insurance</v>
      </c>
      <c r="B8510" s="8">
        <f ca="1"/>
        <v>46089</v>
      </c>
      <c r="C8510" s="107">
        <f ca="1"/>
        <v>-18775.62</v>
      </c>
      <c r="D8510" t="str">
        <f ca="1"/>
        <v xml:space="preserve"> Credit</v>
      </c>
    </row>
    <row r="8511" spans="1:4" x14ac:dyDescent="0.25">
      <c r="A8511" t="str">
        <f ca="1"/>
        <v>Amazon</v>
      </c>
      <c r="B8511" s="8">
        <f ca="1"/>
        <v>46090</v>
      </c>
      <c r="C8511" s="107">
        <f ca="1"/>
        <v>-18775.62</v>
      </c>
      <c r="D8511" t="str">
        <f ca="1"/>
        <v xml:space="preserve"> Credit</v>
      </c>
    </row>
    <row r="8512" spans="1:4" x14ac:dyDescent="0.25">
      <c r="A8512" t="str">
        <f ca="1"/>
        <v>Viso Go</v>
      </c>
      <c r="B8512" s="8">
        <f ca="1"/>
        <v>46092</v>
      </c>
      <c r="C8512" s="107">
        <f ca="1"/>
        <v>-18629.62</v>
      </c>
      <c r="D8512" t="str">
        <f ca="1"/>
        <v xml:space="preserve"> Credit</v>
      </c>
    </row>
    <row r="8513" spans="1:4" x14ac:dyDescent="0.25">
      <c r="A8513" t="str">
        <f ca="1"/>
        <v>Paycheck</v>
      </c>
      <c r="B8513" s="8">
        <f ca="1"/>
        <v>46094</v>
      </c>
      <c r="C8513" s="107">
        <f ca="1"/>
        <v>-18629.62</v>
      </c>
      <c r="D8513" t="str">
        <f ca="1"/>
        <v xml:space="preserve"> Credit</v>
      </c>
    </row>
    <row r="8514" spans="1:4" x14ac:dyDescent="0.25">
      <c r="A8514" t="str">
        <f ca="1"/>
        <v>Ameritas</v>
      </c>
      <c r="B8514" s="8">
        <f ca="1"/>
        <v>46094</v>
      </c>
      <c r="C8514" s="107">
        <f ca="1"/>
        <v>-18629.62</v>
      </c>
      <c r="D8514" t="str">
        <f ca="1"/>
        <v xml:space="preserve"> Credit</v>
      </c>
    </row>
    <row r="8515" spans="1:4" x14ac:dyDescent="0.25">
      <c r="A8515" t="str">
        <f ca="1"/>
        <v>Groceries</v>
      </c>
      <c r="B8515" s="8">
        <f ca="1"/>
        <v>46095</v>
      </c>
      <c r="C8515" s="107">
        <f ca="1"/>
        <v>-18629.62</v>
      </c>
      <c r="D8515" t="str">
        <f ca="1"/>
        <v xml:space="preserve"> Credit</v>
      </c>
    </row>
    <row r="8516" spans="1:4" x14ac:dyDescent="0.25">
      <c r="A8516" t="str">
        <f ca="1"/>
        <v>Food &amp; Drinks</v>
      </c>
      <c r="B8516" s="8">
        <f ca="1"/>
        <v>46095</v>
      </c>
      <c r="C8516" s="107">
        <f ca="1"/>
        <v>-18629.62</v>
      </c>
      <c r="D8516" t="str">
        <f ca="1"/>
        <v xml:space="preserve"> Credit</v>
      </c>
    </row>
    <row r="8517" spans="1:4" x14ac:dyDescent="0.25">
      <c r="A8517" t="str">
        <f ca="1"/>
        <v>Motorcycle</v>
      </c>
      <c r="B8517" s="8">
        <f ca="1"/>
        <v>46097</v>
      </c>
      <c r="C8517" s="107">
        <f ca="1"/>
        <v>-18629.62</v>
      </c>
      <c r="D8517" t="str">
        <f ca="1"/>
        <v xml:space="preserve"> Credit</v>
      </c>
    </row>
    <row r="8518" spans="1:4" x14ac:dyDescent="0.25">
      <c r="A8518" t="str">
        <f ca="1"/>
        <v>Netflix</v>
      </c>
      <c r="B8518" s="8">
        <f ca="1"/>
        <v>46101</v>
      </c>
      <c r="C8518" s="107">
        <f ca="1"/>
        <v>-18629.62</v>
      </c>
      <c r="D8518" t="str">
        <f ca="1"/>
        <v xml:space="preserve"> Credit</v>
      </c>
    </row>
    <row r="8519" spans="1:4" x14ac:dyDescent="0.25">
      <c r="A8519" t="str">
        <f ca="1"/>
        <v>Renters</v>
      </c>
      <c r="B8519" s="8">
        <f ca="1"/>
        <v>46102</v>
      </c>
      <c r="C8519" s="107">
        <f ca="1"/>
        <v>-18629.62</v>
      </c>
      <c r="D8519" t="str">
        <f ca="1"/>
        <v xml:space="preserve"> Credit</v>
      </c>
    </row>
    <row r="8520" spans="1:4" x14ac:dyDescent="0.25">
      <c r="A8520" t="str">
        <f ca="1"/>
        <v>Cese Transfer</v>
      </c>
      <c r="B8520" s="8">
        <f ca="1"/>
        <v>46106</v>
      </c>
      <c r="C8520" s="107">
        <f ca="1"/>
        <v>-18629.62</v>
      </c>
      <c r="D8520" t="str">
        <f ca="1"/>
        <v xml:space="preserve"> Credit</v>
      </c>
    </row>
    <row r="8521" spans="1:4" x14ac:dyDescent="0.25">
      <c r="A8521" t="str">
        <f ca="1"/>
        <v>Internet</v>
      </c>
      <c r="B8521" s="8">
        <f ca="1"/>
        <v>46107</v>
      </c>
      <c r="C8521" s="107">
        <f ca="1"/>
        <v>-18629.62</v>
      </c>
      <c r="D8521" t="str">
        <f ca="1"/>
        <v xml:space="preserve"> Credit</v>
      </c>
    </row>
    <row r="8522" spans="1:4" x14ac:dyDescent="0.25">
      <c r="A8522" t="str">
        <f ca="1"/>
        <v>Windsurf</v>
      </c>
      <c r="B8522" s="8">
        <f ca="1"/>
        <v>46107</v>
      </c>
      <c r="C8522" s="107">
        <f ca="1"/>
        <v>-18629.62</v>
      </c>
      <c r="D8522" t="str">
        <f ca="1"/>
        <v xml:space="preserve"> Credit</v>
      </c>
    </row>
    <row r="8523" spans="1:4" x14ac:dyDescent="0.25">
      <c r="A8523" t="str">
        <f ca="1"/>
        <v>Paycheck</v>
      </c>
      <c r="B8523" s="8">
        <f ca="1"/>
        <v>46108</v>
      </c>
      <c r="C8523" s="107">
        <f ca="1"/>
        <v>-18629.62</v>
      </c>
      <c r="D8523" t="str">
        <f ca="1"/>
        <v xml:space="preserve"> Credit</v>
      </c>
    </row>
    <row r="8524" spans="1:4" x14ac:dyDescent="0.25">
      <c r="A8524" t="str">
        <f ca="1"/>
        <v>Ameritas</v>
      </c>
      <c r="B8524" s="8">
        <f ca="1"/>
        <v>46108</v>
      </c>
      <c r="C8524" s="107">
        <f ca="1"/>
        <v>-18629.62</v>
      </c>
      <c r="D8524" t="str">
        <f ca="1"/>
        <v xml:space="preserve"> Credit</v>
      </c>
    </row>
    <row r="8525" spans="1:4" x14ac:dyDescent="0.25">
      <c r="A8525" t="str">
        <f ca="1"/>
        <v>Tidal</v>
      </c>
      <c r="B8525" s="8">
        <f ca="1"/>
        <v>46108</v>
      </c>
      <c r="C8525" s="107">
        <f ca="1"/>
        <v>-18629.62</v>
      </c>
      <c r="D8525" t="str">
        <f ca="1"/>
        <v xml:space="preserve"> Credit</v>
      </c>
    </row>
    <row r="8526" spans="1:4" x14ac:dyDescent="0.25">
      <c r="A8526" t="str">
        <f ca="1"/>
        <v>Costco Citi</v>
      </c>
      <c r="B8526" s="8">
        <f ca="1"/>
        <v>46109</v>
      </c>
      <c r="C8526" s="107">
        <f ca="1"/>
        <v>-18629.62</v>
      </c>
      <c r="D8526" t="str">
        <f ca="1"/>
        <v xml:space="preserve"> Credit</v>
      </c>
    </row>
    <row r="8527" spans="1:4" x14ac:dyDescent="0.25">
      <c r="A8527" t="str">
        <f ca="1"/>
        <v>Kulo Transfer</v>
      </c>
      <c r="B8527" s="8">
        <f ca="1"/>
        <v>46109</v>
      </c>
      <c r="C8527" s="107">
        <f ca="1"/>
        <v>-18629.62</v>
      </c>
      <c r="D8527" t="str">
        <f ca="1"/>
        <v xml:space="preserve"> Credit</v>
      </c>
    </row>
    <row r="8528" spans="1:4" x14ac:dyDescent="0.25">
      <c r="A8528" t="str">
        <f ca="1"/>
        <v>Kulo SDGE</v>
      </c>
      <c r="B8528" s="8">
        <f ca="1"/>
        <v>46109</v>
      </c>
      <c r="C8528" s="107">
        <f ca="1"/>
        <v>-18629.62</v>
      </c>
      <c r="D8528" t="str">
        <f ca="1"/>
        <v xml:space="preserve"> Credit</v>
      </c>
    </row>
    <row r="8529" spans="1:4" x14ac:dyDescent="0.25">
      <c r="A8529" t="str">
        <f ca="1"/>
        <v>Groceries</v>
      </c>
      <c r="B8529" s="8">
        <f ca="1"/>
        <v>46109</v>
      </c>
      <c r="C8529" s="107">
        <f ca="1"/>
        <v>-18629.62</v>
      </c>
      <c r="D8529" t="str">
        <f ca="1"/>
        <v xml:space="preserve"> Credit</v>
      </c>
    </row>
    <row r="8530" spans="1:4" x14ac:dyDescent="0.25">
      <c r="A8530" t="str">
        <f ca="1"/>
        <v>Food &amp; Drinks</v>
      </c>
      <c r="B8530" s="8">
        <f ca="1"/>
        <v>46109</v>
      </c>
      <c r="C8530" s="107">
        <f ca="1"/>
        <v>-18629.62</v>
      </c>
      <c r="D8530" t="str">
        <f ca="1"/>
        <v xml:space="preserve"> Credit</v>
      </c>
    </row>
    <row r="8531" spans="1:4" x14ac:dyDescent="0.25">
      <c r="A8531" t="str">
        <f ca="1"/>
        <v>SDGE</v>
      </c>
      <c r="B8531" s="8">
        <f ca="1"/>
        <v>46109</v>
      </c>
      <c r="C8531" s="107">
        <f ca="1"/>
        <v>-18629.62</v>
      </c>
      <c r="D8531" t="str">
        <f ca="1"/>
        <v xml:space="preserve"> Credit</v>
      </c>
    </row>
    <row r="8532" spans="1:4" x14ac:dyDescent="0.25">
      <c r="A8532" t="str">
        <f ca="1"/>
        <v>Prime Ad-Free</v>
      </c>
      <c r="B8532" s="8">
        <f ca="1"/>
        <v>46109</v>
      </c>
      <c r="C8532" s="107">
        <f ca="1"/>
        <v>-18629.62</v>
      </c>
      <c r="D8532" t="str">
        <f ca="1"/>
        <v xml:space="preserve"> Credit</v>
      </c>
    </row>
    <row r="8533" spans="1:4" x14ac:dyDescent="0.25">
      <c r="A8533" t="str">
        <f ca="1"/>
        <v>Disability</v>
      </c>
      <c r="B8533" s="8">
        <f ca="1"/>
        <v>46113</v>
      </c>
      <c r="C8533" s="107">
        <f ca="1"/>
        <v>-18629.62</v>
      </c>
      <c r="D8533" t="str">
        <f ca="1"/>
        <v xml:space="preserve"> Credit</v>
      </c>
    </row>
    <row r="8534" spans="1:4" x14ac:dyDescent="0.25">
      <c r="A8534" t="str">
        <f ca="1"/>
        <v>Kulo Rent</v>
      </c>
      <c r="B8534" s="8">
        <f ca="1"/>
        <v>46113</v>
      </c>
      <c r="C8534" s="107">
        <f ca="1"/>
        <v>-18629.62</v>
      </c>
      <c r="D8534" t="str">
        <f ca="1"/>
        <v xml:space="preserve"> Credit</v>
      </c>
    </row>
    <row r="8535" spans="1:4" x14ac:dyDescent="0.25">
      <c r="A8535" t="str">
        <f ca="1"/>
        <v>Rent</v>
      </c>
      <c r="B8535" s="8">
        <f ca="1"/>
        <v>46113</v>
      </c>
      <c r="C8535" s="107">
        <f ca="1"/>
        <v>-18629.62</v>
      </c>
      <c r="D8535" t="str">
        <f ca="1"/>
        <v xml:space="preserve"> Credit</v>
      </c>
    </row>
    <row r="8536" spans="1:4" x14ac:dyDescent="0.25">
      <c r="A8536" t="str">
        <f ca="1"/>
        <v>Visa Platinum</v>
      </c>
      <c r="B8536" s="8">
        <f ca="1"/>
        <v>46115</v>
      </c>
      <c r="C8536" s="107">
        <f ca="1"/>
        <v>-18318.62</v>
      </c>
      <c r="D8536" t="str">
        <f ca="1"/>
        <v xml:space="preserve"> Credit</v>
      </c>
    </row>
    <row r="8537" spans="1:4" x14ac:dyDescent="0.25">
      <c r="A8537" t="str">
        <f ca="1"/>
        <v>Kulo Internet</v>
      </c>
      <c r="B8537" s="8">
        <f ca="1"/>
        <v>46117</v>
      </c>
      <c r="C8537" s="107">
        <f ca="1"/>
        <v>-18318.62</v>
      </c>
      <c r="D8537" t="str">
        <f ca="1"/>
        <v xml:space="preserve"> Credit</v>
      </c>
    </row>
    <row r="8538" spans="1:4" x14ac:dyDescent="0.25">
      <c r="A8538" t="str">
        <f ca="1"/>
        <v>Cese Phone</v>
      </c>
      <c r="B8538" s="8">
        <f ca="1"/>
        <v>46117</v>
      </c>
      <c r="C8538" s="107">
        <f ca="1"/>
        <v>-18318.62</v>
      </c>
      <c r="D8538" t="str">
        <f ca="1"/>
        <v xml:space="preserve"> Credit</v>
      </c>
    </row>
    <row r="8539" spans="1:4" x14ac:dyDescent="0.25">
      <c r="A8539" t="str">
        <f ca="1"/>
        <v>Phone</v>
      </c>
      <c r="B8539" s="8">
        <f ca="1"/>
        <v>46117</v>
      </c>
      <c r="C8539" s="107">
        <f ca="1"/>
        <v>-18318.62</v>
      </c>
      <c r="D8539" t="str">
        <f ca="1"/>
        <v xml:space="preserve"> Credit</v>
      </c>
    </row>
    <row r="8540" spans="1:4" x14ac:dyDescent="0.25">
      <c r="A8540" t="str">
        <f ca="1"/>
        <v>Sony</v>
      </c>
      <c r="B8540" s="8">
        <f ca="1"/>
        <v>46120</v>
      </c>
      <c r="C8540" s="107">
        <f ca="1"/>
        <v>-18318.62</v>
      </c>
      <c r="D8540" t="str">
        <f ca="1"/>
        <v xml:space="preserve"> Credit</v>
      </c>
    </row>
    <row r="8541" spans="1:4" x14ac:dyDescent="0.25">
      <c r="A8541" t="str">
        <f ca="1"/>
        <v>Phone Insurance</v>
      </c>
      <c r="B8541" s="8">
        <f ca="1"/>
        <v>46120</v>
      </c>
      <c r="C8541" s="107">
        <f ca="1"/>
        <v>-18318.62</v>
      </c>
      <c r="D8541" t="str">
        <f ca="1"/>
        <v xml:space="preserve"> Credit</v>
      </c>
    </row>
    <row r="8542" spans="1:4" x14ac:dyDescent="0.25">
      <c r="A8542" t="str">
        <f ca="1"/>
        <v>Amazon</v>
      </c>
      <c r="B8542" s="8">
        <f ca="1"/>
        <v>46121</v>
      </c>
      <c r="C8542" s="107">
        <f ca="1"/>
        <v>-18318.62</v>
      </c>
      <c r="D8542" t="str">
        <f ca="1"/>
        <v xml:space="preserve"> Credit</v>
      </c>
    </row>
    <row r="8543" spans="1:4" x14ac:dyDescent="0.25">
      <c r="A8543" t="str">
        <f ca="1"/>
        <v>Paycheck</v>
      </c>
      <c r="B8543" s="8">
        <f ca="1"/>
        <v>46122</v>
      </c>
      <c r="C8543" s="107">
        <f ca="1"/>
        <v>-18318.62</v>
      </c>
      <c r="D8543" t="str">
        <f ca="1"/>
        <v xml:space="preserve"> Credit</v>
      </c>
    </row>
    <row r="8544" spans="1:4" x14ac:dyDescent="0.25">
      <c r="A8544" t="str">
        <f ca="1"/>
        <v>Ameritas</v>
      </c>
      <c r="B8544" s="8">
        <f ca="1"/>
        <v>46122</v>
      </c>
      <c r="C8544" s="107">
        <f ca="1"/>
        <v>-18318.62</v>
      </c>
      <c r="D8544" t="str">
        <f ca="1"/>
        <v xml:space="preserve"> Credit</v>
      </c>
    </row>
    <row r="8545" spans="1:4" x14ac:dyDescent="0.25">
      <c r="A8545" t="str">
        <f ca="1"/>
        <v>Viso Go</v>
      </c>
      <c r="B8545" s="8">
        <f ca="1"/>
        <v>46123</v>
      </c>
      <c r="C8545" s="107">
        <f ca="1"/>
        <v>-18172.62</v>
      </c>
      <c r="D8545" t="str">
        <f ca="1"/>
        <v xml:space="preserve"> Credit</v>
      </c>
    </row>
    <row r="8546" spans="1:4" x14ac:dyDescent="0.25">
      <c r="A8546" t="str">
        <f ca="1"/>
        <v>Groceries</v>
      </c>
      <c r="B8546" s="8">
        <f ca="1"/>
        <v>46123</v>
      </c>
      <c r="C8546" s="107">
        <f ca="1"/>
        <v>-18172.62</v>
      </c>
      <c r="D8546" t="str">
        <f ca="1"/>
        <v xml:space="preserve"> Credit</v>
      </c>
    </row>
    <row r="8547" spans="1:4" x14ac:dyDescent="0.25">
      <c r="A8547" t="str">
        <f ca="1"/>
        <v>Food &amp; Drinks</v>
      </c>
      <c r="B8547" s="8">
        <f ca="1"/>
        <v>46123</v>
      </c>
      <c r="C8547" s="107">
        <f ca="1"/>
        <v>-18172.62</v>
      </c>
      <c r="D8547" t="str">
        <f ca="1"/>
        <v xml:space="preserve"> Credit</v>
      </c>
    </row>
    <row r="8548" spans="1:4" x14ac:dyDescent="0.25">
      <c r="A8548" t="str">
        <f ca="1"/>
        <v>Motorcycle</v>
      </c>
      <c r="B8548" s="8">
        <f ca="1"/>
        <v>46128</v>
      </c>
      <c r="C8548" s="107">
        <f ca="1"/>
        <v>-18172.62</v>
      </c>
      <c r="D8548" t="str">
        <f ca="1"/>
        <v xml:space="preserve"> Credit</v>
      </c>
    </row>
    <row r="8549" spans="1:4" x14ac:dyDescent="0.25">
      <c r="A8549" t="str">
        <f ca="1"/>
        <v>Netflix</v>
      </c>
      <c r="B8549" s="8">
        <f ca="1"/>
        <v>46132</v>
      </c>
      <c r="C8549" s="107">
        <f ca="1"/>
        <v>-18172.62</v>
      </c>
      <c r="D8549" t="str">
        <f ca="1"/>
        <v xml:space="preserve"> Credit</v>
      </c>
    </row>
    <row r="8550" spans="1:4" x14ac:dyDescent="0.25">
      <c r="A8550" t="str">
        <f ca="1"/>
        <v>Renters</v>
      </c>
      <c r="B8550" s="8">
        <f ca="1"/>
        <v>46133</v>
      </c>
      <c r="C8550" s="107">
        <f ca="1"/>
        <v>-18172.62</v>
      </c>
      <c r="D8550" t="str">
        <f ca="1"/>
        <v xml:space="preserve"> Credit</v>
      </c>
    </row>
    <row r="8551" spans="1:4" x14ac:dyDescent="0.25">
      <c r="A8551" t="str">
        <f ca="1"/>
        <v>Paycheck</v>
      </c>
      <c r="B8551" s="8">
        <f ca="1"/>
        <v>46136</v>
      </c>
      <c r="C8551" s="107">
        <f ca="1"/>
        <v>-18172.62</v>
      </c>
      <c r="D8551" t="str">
        <f ca="1"/>
        <v xml:space="preserve"> Credit</v>
      </c>
    </row>
    <row r="8552" spans="1:4" x14ac:dyDescent="0.25">
      <c r="A8552" t="str">
        <f ca="1"/>
        <v>Ameritas</v>
      </c>
      <c r="B8552" s="8">
        <f ca="1"/>
        <v>46136</v>
      </c>
      <c r="C8552" s="107">
        <f ca="1"/>
        <v>-18172.62</v>
      </c>
      <c r="D8552" t="str">
        <f ca="1"/>
        <v xml:space="preserve"> Credit</v>
      </c>
    </row>
    <row r="8553" spans="1:4" x14ac:dyDescent="0.25">
      <c r="A8553" t="str">
        <f ca="1"/>
        <v>Cese Transfer</v>
      </c>
      <c r="B8553" s="8">
        <f ca="1"/>
        <v>46137</v>
      </c>
      <c r="C8553" s="107">
        <f ca="1"/>
        <v>-18172.62</v>
      </c>
      <c r="D8553" t="str">
        <f ca="1"/>
        <v xml:space="preserve"> Credit</v>
      </c>
    </row>
    <row r="8554" spans="1:4" x14ac:dyDescent="0.25">
      <c r="A8554" t="str">
        <f ca="1"/>
        <v>Groceries</v>
      </c>
      <c r="B8554" s="8">
        <f ca="1"/>
        <v>46137</v>
      </c>
      <c r="C8554" s="107">
        <f ca="1"/>
        <v>-18172.62</v>
      </c>
      <c r="D8554" t="str">
        <f ca="1"/>
        <v xml:space="preserve"> Credit</v>
      </c>
    </row>
    <row r="8555" spans="1:4" x14ac:dyDescent="0.25">
      <c r="A8555" t="str">
        <f ca="1"/>
        <v>Food &amp; Drinks</v>
      </c>
      <c r="B8555" s="8">
        <f ca="1"/>
        <v>46137</v>
      </c>
      <c r="C8555" s="107">
        <f ca="1"/>
        <v>-18172.62</v>
      </c>
      <c r="D8555" t="str">
        <f ca="1"/>
        <v xml:space="preserve"> Credit</v>
      </c>
    </row>
    <row r="8556" spans="1:4" x14ac:dyDescent="0.25">
      <c r="A8556" t="str">
        <f ca="1"/>
        <v>Internet</v>
      </c>
      <c r="B8556" s="8">
        <f ca="1"/>
        <v>46138</v>
      </c>
      <c r="C8556" s="107">
        <f ca="1"/>
        <v>-18172.62</v>
      </c>
      <c r="D8556" t="str">
        <f ca="1"/>
        <v xml:space="preserve"> Credit</v>
      </c>
    </row>
    <row r="8557" spans="1:4" x14ac:dyDescent="0.25">
      <c r="A8557" t="str">
        <f ca="1"/>
        <v>Windsurf</v>
      </c>
      <c r="B8557" s="8">
        <f ca="1"/>
        <v>46138</v>
      </c>
      <c r="C8557" s="107">
        <f ca="1"/>
        <v>-18172.62</v>
      </c>
      <c r="D8557" t="str">
        <f ca="1"/>
        <v xml:space="preserve"> Credit</v>
      </c>
    </row>
    <row r="8558" spans="1:4" x14ac:dyDescent="0.25">
      <c r="A8558" t="str">
        <f ca="1"/>
        <v>Tidal</v>
      </c>
      <c r="B8558" s="8">
        <f ca="1"/>
        <v>46139</v>
      </c>
      <c r="C8558" s="107">
        <f ca="1"/>
        <v>-18172.62</v>
      </c>
      <c r="D8558" t="str">
        <f ca="1"/>
        <v xml:space="preserve"> Credit</v>
      </c>
    </row>
    <row r="8559" spans="1:4" x14ac:dyDescent="0.25">
      <c r="A8559" t="str">
        <f ca="1"/>
        <v>Costco Citi</v>
      </c>
      <c r="B8559" s="8">
        <f ca="1"/>
        <v>46140</v>
      </c>
      <c r="C8559" s="107">
        <f ca="1"/>
        <v>-18172.62</v>
      </c>
      <c r="D8559" t="str">
        <f ca="1"/>
        <v xml:space="preserve"> Credit</v>
      </c>
    </row>
    <row r="8560" spans="1:4" x14ac:dyDescent="0.25">
      <c r="A8560" t="str">
        <f ca="1"/>
        <v>Kulo Transfer</v>
      </c>
      <c r="B8560" s="8">
        <f ca="1"/>
        <v>46140</v>
      </c>
      <c r="C8560" s="107">
        <f ca="1"/>
        <v>-18172.62</v>
      </c>
      <c r="D8560" t="str">
        <f ca="1"/>
        <v xml:space="preserve"> Credit</v>
      </c>
    </row>
    <row r="8561" spans="1:4" x14ac:dyDescent="0.25">
      <c r="A8561" t="str">
        <f ca="1"/>
        <v>Kulo SDGE</v>
      </c>
      <c r="B8561" s="8">
        <f ca="1"/>
        <v>46140</v>
      </c>
      <c r="C8561" s="107">
        <f ca="1"/>
        <v>-18172.62</v>
      </c>
      <c r="D8561" t="str">
        <f ca="1"/>
        <v xml:space="preserve"> Credit</v>
      </c>
    </row>
    <row r="8562" spans="1:4" x14ac:dyDescent="0.25">
      <c r="A8562" t="str">
        <f ca="1"/>
        <v>SDGE</v>
      </c>
      <c r="B8562" s="8">
        <f ca="1"/>
        <v>46140</v>
      </c>
      <c r="C8562" s="107">
        <f ca="1"/>
        <v>-18172.62</v>
      </c>
      <c r="D8562" t="str">
        <f ca="1"/>
        <v xml:space="preserve"> Credit</v>
      </c>
    </row>
    <row r="8563" spans="1:4" x14ac:dyDescent="0.25">
      <c r="A8563" t="str">
        <f ca="1"/>
        <v>Prime Ad-Free</v>
      </c>
      <c r="B8563" s="8">
        <f ca="1"/>
        <v>46140</v>
      </c>
      <c r="C8563" s="107">
        <f ca="1"/>
        <v>-18172.62</v>
      </c>
      <c r="D8563" t="str">
        <f ca="1"/>
        <v xml:space="preserve"> Credit</v>
      </c>
    </row>
    <row r="8564" spans="1:4" x14ac:dyDescent="0.25">
      <c r="A8564" t="str">
        <f ca="1"/>
        <v>Disability</v>
      </c>
      <c r="B8564" s="8">
        <f ca="1"/>
        <v>46143</v>
      </c>
      <c r="C8564" s="107">
        <f ca="1"/>
        <v>-18172.62</v>
      </c>
      <c r="D8564" t="str">
        <f ca="1"/>
        <v xml:space="preserve"> Credit</v>
      </c>
    </row>
    <row r="8565" spans="1:4" x14ac:dyDescent="0.25">
      <c r="A8565" t="str">
        <f ca="1"/>
        <v>Kulo Rent</v>
      </c>
      <c r="B8565" s="8">
        <f ca="1"/>
        <v>46143</v>
      </c>
      <c r="C8565" s="107">
        <f ca="1"/>
        <v>-18172.62</v>
      </c>
      <c r="D8565" t="str">
        <f ca="1"/>
        <v xml:space="preserve"> Credit</v>
      </c>
    </row>
    <row r="8566" spans="1:4" x14ac:dyDescent="0.25">
      <c r="A8566" t="str">
        <f ca="1"/>
        <v>Rent</v>
      </c>
      <c r="B8566" s="8">
        <f ca="1"/>
        <v>46143</v>
      </c>
      <c r="C8566" s="107">
        <f ca="1"/>
        <v>-18172.62</v>
      </c>
      <c r="D8566" t="str">
        <f ca="1"/>
        <v xml:space="preserve"> Credit</v>
      </c>
    </row>
    <row r="8567" spans="1:4" x14ac:dyDescent="0.25">
      <c r="A8567" t="str">
        <f ca="1"/>
        <v>Visa Platinum</v>
      </c>
      <c r="B8567" s="8">
        <f ca="1"/>
        <v>46145</v>
      </c>
      <c r="C8567" s="107">
        <f ca="1"/>
        <v>-17861.62</v>
      </c>
      <c r="D8567" t="str">
        <f ca="1"/>
        <v xml:space="preserve"> Credit</v>
      </c>
    </row>
    <row r="8568" spans="1:4" x14ac:dyDescent="0.25">
      <c r="A8568" t="str">
        <f ca="1"/>
        <v>Kulo Internet</v>
      </c>
      <c r="B8568" s="8">
        <f ca="1"/>
        <v>46147</v>
      </c>
      <c r="C8568" s="107">
        <f ca="1"/>
        <v>-17861.62</v>
      </c>
      <c r="D8568" t="str">
        <f ca="1"/>
        <v xml:space="preserve"> Credit</v>
      </c>
    </row>
    <row r="8569" spans="1:4" x14ac:dyDescent="0.25">
      <c r="A8569" t="str">
        <f ca="1"/>
        <v>Cese Phone</v>
      </c>
      <c r="B8569" s="8">
        <f ca="1"/>
        <v>46147</v>
      </c>
      <c r="C8569" s="107">
        <f ca="1"/>
        <v>-17861.62</v>
      </c>
      <c r="D8569" t="str">
        <f ca="1"/>
        <v xml:space="preserve"> Credit</v>
      </c>
    </row>
    <row r="8570" spans="1:4" x14ac:dyDescent="0.25">
      <c r="A8570" t="str">
        <f ca="1"/>
        <v>Phone</v>
      </c>
      <c r="B8570" s="8">
        <f ca="1"/>
        <v>46147</v>
      </c>
      <c r="C8570" s="107">
        <f ca="1"/>
        <v>-17861.62</v>
      </c>
      <c r="D8570" t="str">
        <f ca="1"/>
        <v xml:space="preserve"> Credit</v>
      </c>
    </row>
    <row r="8571" spans="1:4" x14ac:dyDescent="0.25">
      <c r="A8571" t="str">
        <f ca="1"/>
        <v>Paycheck</v>
      </c>
      <c r="B8571" s="8">
        <f ca="1"/>
        <v>46150</v>
      </c>
      <c r="C8571" s="107">
        <f ca="1"/>
        <v>-17861.62</v>
      </c>
      <c r="D8571" t="str">
        <f ca="1"/>
        <v xml:space="preserve"> Credit</v>
      </c>
    </row>
    <row r="8572" spans="1:4" x14ac:dyDescent="0.25">
      <c r="A8572" t="str">
        <f ca="1"/>
        <v>Ameritas</v>
      </c>
      <c r="B8572" s="8">
        <f ca="1"/>
        <v>46150</v>
      </c>
      <c r="C8572" s="107">
        <f ca="1"/>
        <v>-17861.62</v>
      </c>
      <c r="D8572" t="str">
        <f ca="1"/>
        <v xml:space="preserve"> Credit</v>
      </c>
    </row>
    <row r="8573" spans="1:4" x14ac:dyDescent="0.25">
      <c r="A8573" t="str">
        <f ca="1"/>
        <v>Sony</v>
      </c>
      <c r="B8573" s="8">
        <f ca="1"/>
        <v>46150</v>
      </c>
      <c r="C8573" s="107">
        <f ca="1"/>
        <v>-17861.62</v>
      </c>
      <c r="D8573" t="str">
        <f ca="1"/>
        <v xml:space="preserve"> Credit</v>
      </c>
    </row>
    <row r="8574" spans="1:4" x14ac:dyDescent="0.25">
      <c r="A8574" t="str">
        <f ca="1"/>
        <v>Phone Insurance</v>
      </c>
      <c r="B8574" s="8">
        <f ca="1"/>
        <v>46150</v>
      </c>
      <c r="C8574" s="107">
        <f ca="1"/>
        <v>-17861.62</v>
      </c>
      <c r="D8574" t="str">
        <f ca="1"/>
        <v xml:space="preserve"> Credit</v>
      </c>
    </row>
    <row r="8575" spans="1:4" x14ac:dyDescent="0.25">
      <c r="A8575" t="str">
        <f ca="1"/>
        <v>Groceries</v>
      </c>
      <c r="B8575" s="8">
        <f ca="1"/>
        <v>46151</v>
      </c>
      <c r="C8575" s="107">
        <f ca="1"/>
        <v>-17861.62</v>
      </c>
      <c r="D8575" t="str">
        <f ca="1"/>
        <v xml:space="preserve"> Credit</v>
      </c>
    </row>
    <row r="8576" spans="1:4" x14ac:dyDescent="0.25">
      <c r="A8576" t="str">
        <f ca="1"/>
        <v>Food &amp; Drinks</v>
      </c>
      <c r="B8576" s="8">
        <f ca="1"/>
        <v>46151</v>
      </c>
      <c r="C8576" s="107">
        <f ca="1"/>
        <v>-17861.62</v>
      </c>
      <c r="D8576" t="str">
        <f ca="1"/>
        <v xml:space="preserve"> Credit</v>
      </c>
    </row>
    <row r="8577" spans="1:4" x14ac:dyDescent="0.25">
      <c r="A8577" t="str">
        <f ca="1"/>
        <v>Amazon</v>
      </c>
      <c r="B8577" s="8">
        <f ca="1"/>
        <v>46151</v>
      </c>
      <c r="C8577" s="107">
        <f ca="1"/>
        <v>-17861.62</v>
      </c>
      <c r="D8577" t="str">
        <f ca="1"/>
        <v xml:space="preserve"> Credit</v>
      </c>
    </row>
    <row r="8578" spans="1:4" x14ac:dyDescent="0.25">
      <c r="A8578" t="str">
        <f ca="1"/>
        <v>Viso Go</v>
      </c>
      <c r="B8578" s="8">
        <f ca="1"/>
        <v>46153</v>
      </c>
      <c r="C8578" s="107">
        <f ca="1"/>
        <v>-17715.62</v>
      </c>
      <c r="D8578" t="str">
        <f ca="1"/>
        <v xml:space="preserve"> Credit</v>
      </c>
    </row>
    <row r="8579" spans="1:4" x14ac:dyDescent="0.25">
      <c r="A8579" t="str">
        <f ca="1"/>
        <v>Motorcycle</v>
      </c>
      <c r="B8579" s="8">
        <f ca="1"/>
        <v>46158</v>
      </c>
      <c r="C8579" s="107">
        <f ca="1"/>
        <v>-17715.62</v>
      </c>
      <c r="D8579" t="str">
        <f ca="1"/>
        <v xml:space="preserve"> Credit</v>
      </c>
    </row>
    <row r="8580" spans="1:4" x14ac:dyDescent="0.25">
      <c r="A8580" t="str">
        <f ca="1"/>
        <v>Netflix</v>
      </c>
      <c r="B8580" s="8">
        <f ca="1"/>
        <v>46162</v>
      </c>
      <c r="C8580" s="107">
        <f ca="1"/>
        <v>-17715.62</v>
      </c>
      <c r="D8580" t="str">
        <f ca="1"/>
        <v xml:space="preserve"> Credit</v>
      </c>
    </row>
    <row r="8581" spans="1:4" x14ac:dyDescent="0.25">
      <c r="A8581" t="str">
        <f ca="1"/>
        <v>Renters</v>
      </c>
      <c r="B8581" s="8">
        <f ca="1"/>
        <v>46163</v>
      </c>
      <c r="C8581" s="107">
        <f ca="1"/>
        <v>-17715.62</v>
      </c>
      <c r="D8581" t="str">
        <f ca="1"/>
        <v xml:space="preserve"> Credit</v>
      </c>
    </row>
    <row r="8582" spans="1:4" x14ac:dyDescent="0.25">
      <c r="A8582" t="str">
        <f ca="1"/>
        <v>Paycheck</v>
      </c>
      <c r="B8582" s="8">
        <f ca="1"/>
        <v>46164</v>
      </c>
      <c r="C8582" s="107">
        <f ca="1"/>
        <v>-17715.62</v>
      </c>
      <c r="D8582" t="str">
        <f ca="1"/>
        <v xml:space="preserve"> Credit</v>
      </c>
    </row>
    <row r="8583" spans="1:4" x14ac:dyDescent="0.25">
      <c r="A8583" t="str">
        <f ca="1"/>
        <v>Ameritas</v>
      </c>
      <c r="B8583" s="8">
        <f ca="1"/>
        <v>46164</v>
      </c>
      <c r="C8583" s="107">
        <f ca="1"/>
        <v>-17715.62</v>
      </c>
      <c r="D8583" t="str">
        <f ca="1"/>
        <v xml:space="preserve"> Credit</v>
      </c>
    </row>
    <row r="8584" spans="1:4" x14ac:dyDescent="0.25">
      <c r="A8584" t="str">
        <f ca="1"/>
        <v>Groceries</v>
      </c>
      <c r="B8584" s="8">
        <f ca="1"/>
        <v>46165</v>
      </c>
      <c r="C8584" s="107">
        <f ca="1"/>
        <v>-17715.62</v>
      </c>
      <c r="D8584" t="str">
        <f ca="1"/>
        <v xml:space="preserve"> Credit</v>
      </c>
    </row>
    <row r="8585" spans="1:4" x14ac:dyDescent="0.25">
      <c r="A8585" t="str">
        <f ca="1"/>
        <v>Food &amp; Drinks</v>
      </c>
      <c r="B8585" s="8">
        <f ca="1"/>
        <v>46165</v>
      </c>
      <c r="C8585" s="107">
        <f ca="1"/>
        <v>-17715.62</v>
      </c>
      <c r="D8585" t="str">
        <f ca="1"/>
        <v xml:space="preserve"> Credit</v>
      </c>
    </row>
    <row r="8586" spans="1:4" x14ac:dyDescent="0.25">
      <c r="A8586" t="str">
        <f ca="1"/>
        <v>Cese Transfer</v>
      </c>
      <c r="B8586" s="8">
        <f ca="1"/>
        <v>46167</v>
      </c>
      <c r="C8586" s="107">
        <f ca="1"/>
        <v>-17715.62</v>
      </c>
      <c r="D8586" t="str">
        <f ca="1"/>
        <v xml:space="preserve"> Credit</v>
      </c>
    </row>
    <row r="8587" spans="1:4" x14ac:dyDescent="0.25">
      <c r="A8587" t="str">
        <f ca="1"/>
        <v>Internet</v>
      </c>
      <c r="B8587" s="8">
        <f ca="1"/>
        <v>46168</v>
      </c>
      <c r="C8587" s="107">
        <f ca="1"/>
        <v>-17715.62</v>
      </c>
      <c r="D8587" t="str">
        <f ca="1"/>
        <v xml:space="preserve"> Credit</v>
      </c>
    </row>
    <row r="8588" spans="1:4" x14ac:dyDescent="0.25">
      <c r="A8588" t="str">
        <f ca="1"/>
        <v>Windsurf</v>
      </c>
      <c r="B8588" s="8">
        <f ca="1"/>
        <v>46168</v>
      </c>
      <c r="C8588" s="107">
        <f ca="1"/>
        <v>-17715.62</v>
      </c>
      <c r="D8588" t="str">
        <f ca="1"/>
        <v xml:space="preserve"> Credit</v>
      </c>
    </row>
    <row r="8589" spans="1:4" x14ac:dyDescent="0.25">
      <c r="A8589" t="str">
        <f ca="1"/>
        <v>Tidal</v>
      </c>
      <c r="B8589" s="8">
        <f ca="1"/>
        <v>46169</v>
      </c>
      <c r="C8589" s="107">
        <f ca="1"/>
        <v>-17715.62</v>
      </c>
      <c r="D8589" t="str">
        <f ca="1"/>
        <v xml:space="preserve"> Credit</v>
      </c>
    </row>
    <row r="8590" spans="1:4" x14ac:dyDescent="0.25">
      <c r="A8590" t="str">
        <f ca="1"/>
        <v>Costco Citi</v>
      </c>
      <c r="B8590" s="8">
        <f ca="1"/>
        <v>46170</v>
      </c>
      <c r="C8590" s="107">
        <f ca="1"/>
        <v>-17715.62</v>
      </c>
      <c r="D8590" t="str">
        <f ca="1"/>
        <v xml:space="preserve"> Credit</v>
      </c>
    </row>
    <row r="8591" spans="1:4" x14ac:dyDescent="0.25">
      <c r="A8591" t="str">
        <f ca="1"/>
        <v>Kulo Transfer</v>
      </c>
      <c r="B8591" s="8">
        <f ca="1"/>
        <v>46170</v>
      </c>
      <c r="C8591" s="107">
        <f ca="1"/>
        <v>-17715.62</v>
      </c>
      <c r="D8591" t="str">
        <f ca="1"/>
        <v xml:space="preserve"> Credit</v>
      </c>
    </row>
    <row r="8592" spans="1:4" x14ac:dyDescent="0.25">
      <c r="A8592" t="str">
        <f ca="1"/>
        <v>Kulo SDGE</v>
      </c>
      <c r="B8592" s="8">
        <f ca="1"/>
        <v>46170</v>
      </c>
      <c r="C8592" s="107">
        <f ca="1"/>
        <v>-17715.62</v>
      </c>
      <c r="D8592" t="str">
        <f ca="1"/>
        <v xml:space="preserve"> Credit</v>
      </c>
    </row>
    <row r="8593" spans="1:4" x14ac:dyDescent="0.25">
      <c r="A8593" t="str">
        <f ca="1"/>
        <v>SDGE</v>
      </c>
      <c r="B8593" s="8">
        <f ca="1"/>
        <v>46170</v>
      </c>
      <c r="C8593" s="107">
        <f ca="1"/>
        <v>-17715.62</v>
      </c>
      <c r="D8593" t="str">
        <f ca="1"/>
        <v xml:space="preserve"> Credit</v>
      </c>
    </row>
    <row r="8594" spans="1:4" x14ac:dyDescent="0.25">
      <c r="A8594" t="str">
        <f ca="1"/>
        <v>Prime Ad-Free</v>
      </c>
      <c r="B8594" s="8">
        <f ca="1"/>
        <v>46170</v>
      </c>
      <c r="C8594" s="107">
        <f ca="1"/>
        <v>-17715.62</v>
      </c>
      <c r="D8594" t="str">
        <f ca="1"/>
        <v xml:space="preserve"> Credit</v>
      </c>
    </row>
    <row r="8595" spans="1:4" x14ac:dyDescent="0.25">
      <c r="A8595" t="str">
        <f ca="1"/>
        <v>Disability</v>
      </c>
      <c r="B8595" s="8">
        <f ca="1"/>
        <v>46174</v>
      </c>
      <c r="C8595" s="107">
        <f ca="1"/>
        <v>-17715.62</v>
      </c>
      <c r="D8595" t="str">
        <f ca="1"/>
        <v xml:space="preserve"> Credit</v>
      </c>
    </row>
    <row r="8596" spans="1:4" x14ac:dyDescent="0.25">
      <c r="A8596" t="str">
        <f ca="1"/>
        <v>Kulo Rent</v>
      </c>
      <c r="B8596" s="8">
        <f ca="1"/>
        <v>46174</v>
      </c>
      <c r="C8596" s="107">
        <f ca="1"/>
        <v>-17715.62</v>
      </c>
      <c r="D8596" t="str">
        <f ca="1"/>
        <v xml:space="preserve"> Credit</v>
      </c>
    </row>
    <row r="8597" spans="1:4" x14ac:dyDescent="0.25">
      <c r="A8597" t="str">
        <f ca="1"/>
        <v>Rent</v>
      </c>
      <c r="B8597" s="8">
        <f ca="1"/>
        <v>46174</v>
      </c>
      <c r="C8597" s="107">
        <f ca="1"/>
        <v>-17715.62</v>
      </c>
      <c r="D8597" t="str">
        <f ca="1"/>
        <v xml:space="preserve"> Credit</v>
      </c>
    </row>
    <row r="8598" spans="1:4" x14ac:dyDescent="0.25">
      <c r="A8598" t="str">
        <f ca="1"/>
        <v>Visa Platinum</v>
      </c>
      <c r="B8598" s="8">
        <f ca="1"/>
        <v>46176</v>
      </c>
      <c r="C8598" s="107">
        <f ca="1"/>
        <v>-17404.62</v>
      </c>
      <c r="D8598" t="str">
        <f ca="1"/>
        <v xml:space="preserve"> Credit</v>
      </c>
    </row>
    <row r="8599" spans="1:4" x14ac:dyDescent="0.25">
      <c r="A8599" t="str">
        <f ca="1"/>
        <v>Paycheck</v>
      </c>
      <c r="B8599" s="8">
        <f ca="1"/>
        <v>46178</v>
      </c>
      <c r="C8599" s="107">
        <f ca="1"/>
        <v>-17404.62</v>
      </c>
      <c r="D8599" t="str">
        <f ca="1"/>
        <v xml:space="preserve"> Credit</v>
      </c>
    </row>
    <row r="8600" spans="1:4" x14ac:dyDescent="0.25">
      <c r="A8600" t="str">
        <f ca="1"/>
        <v>Ameritas</v>
      </c>
      <c r="B8600" s="8">
        <f ca="1"/>
        <v>46178</v>
      </c>
      <c r="C8600" s="107">
        <f ca="1"/>
        <v>-17404.62</v>
      </c>
      <c r="D8600" t="str">
        <f ca="1"/>
        <v xml:space="preserve"> Credit</v>
      </c>
    </row>
    <row r="8601" spans="1:4" x14ac:dyDescent="0.25">
      <c r="A8601" t="str">
        <f ca="1"/>
        <v>Kulo Internet</v>
      </c>
      <c r="B8601" s="8">
        <f ca="1"/>
        <v>46178</v>
      </c>
      <c r="C8601" s="107">
        <f ca="1"/>
        <v>-17404.62</v>
      </c>
      <c r="D8601" t="str">
        <f ca="1"/>
        <v xml:space="preserve"> Credit</v>
      </c>
    </row>
    <row r="8602" spans="1:4" x14ac:dyDescent="0.25">
      <c r="A8602" t="str">
        <f ca="1"/>
        <v>Cese Phone</v>
      </c>
      <c r="B8602" s="8">
        <f ca="1"/>
        <v>46178</v>
      </c>
      <c r="C8602" s="107">
        <f ca="1"/>
        <v>-17404.62</v>
      </c>
      <c r="D8602" t="str">
        <f ca="1"/>
        <v xml:space="preserve"> Credit</v>
      </c>
    </row>
    <row r="8603" spans="1:4" x14ac:dyDescent="0.25">
      <c r="A8603" t="str">
        <f ca="1"/>
        <v>Phone</v>
      </c>
      <c r="B8603" s="8">
        <f ca="1"/>
        <v>46178</v>
      </c>
      <c r="C8603" s="107">
        <f ca="1"/>
        <v>-17404.62</v>
      </c>
      <c r="D8603" t="str">
        <f ca="1"/>
        <v xml:space="preserve"> Credit</v>
      </c>
    </row>
    <row r="8604" spans="1:4" x14ac:dyDescent="0.25">
      <c r="A8604" t="str">
        <f ca="1"/>
        <v>Groceries</v>
      </c>
      <c r="B8604" s="8">
        <f ca="1"/>
        <v>46179</v>
      </c>
      <c r="C8604" s="107">
        <f ca="1"/>
        <v>-17404.62</v>
      </c>
      <c r="D8604" t="str">
        <f ca="1"/>
        <v xml:space="preserve"> Credit</v>
      </c>
    </row>
    <row r="8605" spans="1:4" x14ac:dyDescent="0.25">
      <c r="A8605" t="str">
        <f ca="1"/>
        <v>Food &amp; Drinks</v>
      </c>
      <c r="B8605" s="8">
        <f ca="1"/>
        <v>46179</v>
      </c>
      <c r="C8605" s="107">
        <f ca="1"/>
        <v>-17404.62</v>
      </c>
      <c r="D8605" t="str">
        <f ca="1"/>
        <v xml:space="preserve"> Credit</v>
      </c>
    </row>
    <row r="8606" spans="1:4" x14ac:dyDescent="0.25">
      <c r="A8606" t="str">
        <f ca="1"/>
        <v>Sony</v>
      </c>
      <c r="B8606" s="8">
        <f ca="1"/>
        <v>46181</v>
      </c>
      <c r="C8606" s="107">
        <f ca="1"/>
        <v>-17404.62</v>
      </c>
      <c r="D8606" t="str">
        <f ca="1"/>
        <v xml:space="preserve"> Credit</v>
      </c>
    </row>
    <row r="8607" spans="1:4" x14ac:dyDescent="0.25">
      <c r="A8607" t="str">
        <f ca="1"/>
        <v>Phone Insurance</v>
      </c>
      <c r="B8607" s="8">
        <f ca="1"/>
        <v>46181</v>
      </c>
      <c r="C8607" s="107">
        <f ca="1"/>
        <v>-17404.62</v>
      </c>
      <c r="D8607" t="str">
        <f ca="1"/>
        <v xml:space="preserve"> Credit</v>
      </c>
    </row>
    <row r="8608" spans="1:4" x14ac:dyDescent="0.25">
      <c r="A8608" t="str">
        <f ca="1"/>
        <v>Amazon</v>
      </c>
      <c r="B8608" s="8">
        <f ca="1"/>
        <v>46182</v>
      </c>
      <c r="C8608" s="107">
        <f ca="1"/>
        <v>-17404.62</v>
      </c>
      <c r="D8608" t="str">
        <f ca="1"/>
        <v xml:space="preserve"> Credit</v>
      </c>
    </row>
    <row r="8609" spans="1:4" x14ac:dyDescent="0.25">
      <c r="A8609" t="str">
        <f ca="1"/>
        <v>Viso Go</v>
      </c>
      <c r="B8609" s="8">
        <f ca="1"/>
        <v>46184</v>
      </c>
      <c r="C8609" s="107">
        <f ca="1"/>
        <v>-17258.62</v>
      </c>
      <c r="D8609" t="str">
        <f ca="1"/>
        <v xml:space="preserve"> Credit</v>
      </c>
    </row>
    <row r="8610" spans="1:4" x14ac:dyDescent="0.25">
      <c r="A8610" t="str">
        <f ca="1"/>
        <v>Motorcycle</v>
      </c>
      <c r="B8610" s="8">
        <f ca="1"/>
        <v>46189</v>
      </c>
      <c r="C8610" s="107">
        <f ca="1"/>
        <v>-17258.62</v>
      </c>
      <c r="D8610" t="str">
        <f ca="1"/>
        <v xml:space="preserve"> Credit</v>
      </c>
    </row>
    <row r="8611" spans="1:4" x14ac:dyDescent="0.25">
      <c r="A8611" t="str">
        <f ca="1"/>
        <v>Paycheck</v>
      </c>
      <c r="B8611" s="8">
        <f ca="1"/>
        <v>46192</v>
      </c>
      <c r="C8611" s="107">
        <f ca="1"/>
        <v>-17258.62</v>
      </c>
      <c r="D8611" t="str">
        <f ca="1"/>
        <v xml:space="preserve"> Credit</v>
      </c>
    </row>
    <row r="8612" spans="1:4" x14ac:dyDescent="0.25">
      <c r="A8612" t="str">
        <f ca="1"/>
        <v>Ameritas</v>
      </c>
      <c r="B8612" s="8">
        <f ca="1"/>
        <v>46192</v>
      </c>
      <c r="C8612" s="107">
        <f ca="1"/>
        <v>-17258.62</v>
      </c>
      <c r="D8612" t="str">
        <f ca="1"/>
        <v xml:space="preserve"> Credit</v>
      </c>
    </row>
    <row r="8613" spans="1:4" x14ac:dyDescent="0.25">
      <c r="A8613" t="str">
        <f ca="1"/>
        <v>Groceries</v>
      </c>
      <c r="B8613" s="8">
        <f ca="1"/>
        <v>46193</v>
      </c>
      <c r="C8613" s="107">
        <f ca="1"/>
        <v>-17258.62</v>
      </c>
      <c r="D8613" t="str">
        <f ca="1"/>
        <v xml:space="preserve"> Credit</v>
      </c>
    </row>
    <row r="8614" spans="1:4" x14ac:dyDescent="0.25">
      <c r="A8614" t="str">
        <f ca="1"/>
        <v>Food &amp; Drinks</v>
      </c>
      <c r="B8614" s="8">
        <f ca="1"/>
        <v>46193</v>
      </c>
      <c r="C8614" s="107">
        <f ca="1"/>
        <v>-17258.62</v>
      </c>
      <c r="D8614" t="str">
        <f ca="1"/>
        <v xml:space="preserve"> Credit</v>
      </c>
    </row>
    <row r="8615" spans="1:4" x14ac:dyDescent="0.25">
      <c r="A8615" t="str">
        <f ca="1"/>
        <v>Netflix</v>
      </c>
      <c r="B8615" s="8">
        <f ca="1"/>
        <v>46193</v>
      </c>
      <c r="C8615" s="107">
        <f ca="1"/>
        <v>-17258.62</v>
      </c>
      <c r="D8615" t="str">
        <f ca="1"/>
        <v xml:space="preserve"> Credit</v>
      </c>
    </row>
    <row r="8616" spans="1:4" x14ac:dyDescent="0.25">
      <c r="A8616" t="str">
        <f ca="1"/>
        <v>Renters</v>
      </c>
      <c r="B8616" s="8">
        <f ca="1"/>
        <v>46194</v>
      </c>
      <c r="C8616" s="107">
        <f ca="1"/>
        <v>-17258.62</v>
      </c>
      <c r="D8616" t="str">
        <f ca="1"/>
        <v xml:space="preserve"> Credit</v>
      </c>
    </row>
    <row r="8617" spans="1:4" x14ac:dyDescent="0.25">
      <c r="A8617" t="str">
        <f ca="1"/>
        <v>Sniffies</v>
      </c>
      <c r="B8617" s="8">
        <f ca="1"/>
        <v>46194</v>
      </c>
      <c r="C8617" s="107">
        <f ca="1"/>
        <v>-17258.62</v>
      </c>
      <c r="D8617" t="str">
        <f ca="1"/>
        <v xml:space="preserve"> Credit</v>
      </c>
    </row>
    <row r="8618" spans="1:4" x14ac:dyDescent="0.25">
      <c r="A8618" t="str">
        <f ca="1"/>
        <v>Cese Transfer</v>
      </c>
      <c r="B8618" s="8">
        <f ca="1"/>
        <v>46198</v>
      </c>
      <c r="C8618" s="107">
        <f ca="1"/>
        <v>-17258.62</v>
      </c>
      <c r="D8618" t="str">
        <f ca="1"/>
        <v xml:space="preserve"> Credit</v>
      </c>
    </row>
    <row r="8619" spans="1:4" x14ac:dyDescent="0.25">
      <c r="A8619" t="str">
        <f ca="1"/>
        <v>Internet</v>
      </c>
      <c r="B8619" s="8">
        <f ca="1"/>
        <v>46199</v>
      </c>
      <c r="C8619" s="107">
        <f ca="1"/>
        <v>-17258.62</v>
      </c>
      <c r="D8619" t="str">
        <f ca="1"/>
        <v xml:space="preserve"> Credit</v>
      </c>
    </row>
    <row r="8620" spans="1:4" x14ac:dyDescent="0.25">
      <c r="A8620" t="str">
        <f ca="1"/>
        <v>Windsurf</v>
      </c>
      <c r="B8620" s="8">
        <f ca="1"/>
        <v>46199</v>
      </c>
      <c r="C8620" s="107">
        <f ca="1"/>
        <v>-17258.62</v>
      </c>
      <c r="D8620" t="str">
        <f ca="1"/>
        <v xml:space="preserve"> Credit</v>
      </c>
    </row>
    <row r="8621" spans="1:4" x14ac:dyDescent="0.25">
      <c r="A8621" t="str">
        <f ca="1"/>
        <v>Tidal</v>
      </c>
      <c r="B8621" s="8">
        <f ca="1"/>
        <v>46200</v>
      </c>
      <c r="C8621" s="107">
        <f ca="1"/>
        <v>-17258.62</v>
      </c>
      <c r="D8621" t="str">
        <f ca="1"/>
        <v xml:space="preserve"> Credit</v>
      </c>
    </row>
    <row r="8622" spans="1:4" x14ac:dyDescent="0.25">
      <c r="A8622" t="str">
        <f ca="1"/>
        <v>Costco Citi</v>
      </c>
      <c r="B8622" s="8">
        <f ca="1"/>
        <v>46201</v>
      </c>
      <c r="C8622" s="107">
        <f ca="1"/>
        <v>-17258.62</v>
      </c>
      <c r="D8622" t="str">
        <f ca="1"/>
        <v xml:space="preserve"> Credit</v>
      </c>
    </row>
    <row r="8623" spans="1:4" x14ac:dyDescent="0.25">
      <c r="A8623" t="str">
        <f ca="1"/>
        <v>Kulo Transfer</v>
      </c>
      <c r="B8623" s="8">
        <f ca="1"/>
        <v>46201</v>
      </c>
      <c r="C8623" s="107">
        <f ca="1"/>
        <v>-17258.62</v>
      </c>
      <c r="D8623" t="str">
        <f ca="1"/>
        <v xml:space="preserve"> Credit</v>
      </c>
    </row>
    <row r="8624" spans="1:4" x14ac:dyDescent="0.25">
      <c r="A8624" t="str">
        <f ca="1"/>
        <v>Kulo SDGE</v>
      </c>
      <c r="B8624" s="8">
        <f ca="1"/>
        <v>46201</v>
      </c>
      <c r="C8624" s="107">
        <f ca="1"/>
        <v>-17258.62</v>
      </c>
      <c r="D8624" t="str">
        <f ca="1"/>
        <v xml:space="preserve"> Credit</v>
      </c>
    </row>
    <row r="8625" spans="1:4" x14ac:dyDescent="0.25">
      <c r="A8625" t="str">
        <f ca="1"/>
        <v>SDGE</v>
      </c>
      <c r="B8625" s="8">
        <f ca="1"/>
        <v>46201</v>
      </c>
      <c r="C8625" s="107">
        <f ca="1"/>
        <v>-17258.62</v>
      </c>
      <c r="D8625" t="str">
        <f ca="1"/>
        <v xml:space="preserve"> Credit</v>
      </c>
    </row>
    <row r="8626" spans="1:4" x14ac:dyDescent="0.25">
      <c r="A8626" t="str">
        <f ca="1"/>
        <v>Prime Ad-Free</v>
      </c>
      <c r="B8626" s="8">
        <f ca="1"/>
        <v>46201</v>
      </c>
      <c r="C8626" s="107">
        <f ca="1"/>
        <v>-17258.62</v>
      </c>
      <c r="D8626" t="str">
        <f ca="1"/>
        <v xml:space="preserve"> Credit</v>
      </c>
    </row>
    <row r="8627" spans="1:4" x14ac:dyDescent="0.25">
      <c r="A8627" t="str">
        <f ca="1"/>
        <v>Disability</v>
      </c>
      <c r="B8627" s="8">
        <f ca="1"/>
        <v>46204</v>
      </c>
      <c r="C8627" s="107">
        <f ca="1"/>
        <v>-17258.62</v>
      </c>
      <c r="D8627" t="str">
        <f ca="1"/>
        <v xml:space="preserve"> Credit</v>
      </c>
    </row>
    <row r="8628" spans="1:4" x14ac:dyDescent="0.25">
      <c r="A8628" t="str">
        <f ca="1"/>
        <v>Kulo Rent</v>
      </c>
      <c r="B8628" s="8">
        <f ca="1"/>
        <v>46204</v>
      </c>
      <c r="C8628" s="107">
        <f ca="1"/>
        <v>-17258.62</v>
      </c>
      <c r="D8628" t="str">
        <f ca="1"/>
        <v xml:space="preserve"> Credit</v>
      </c>
    </row>
    <row r="8629" spans="1:4" x14ac:dyDescent="0.25">
      <c r="A8629" t="str">
        <f ca="1"/>
        <v>Rent</v>
      </c>
      <c r="B8629" s="8">
        <f ca="1"/>
        <v>46204</v>
      </c>
      <c r="C8629" s="107">
        <f ca="1"/>
        <v>-17258.62</v>
      </c>
      <c r="D8629" t="str">
        <f ca="1"/>
        <v xml:space="preserve"> Credit</v>
      </c>
    </row>
    <row r="8630" spans="1:4" x14ac:dyDescent="0.25">
      <c r="A8630" t="str">
        <f ca="1"/>
        <v>Paycheck</v>
      </c>
      <c r="B8630" s="8">
        <f ca="1"/>
        <v>46206</v>
      </c>
      <c r="C8630" s="107">
        <f ca="1"/>
        <v>-17258.62</v>
      </c>
      <c r="D8630" t="str">
        <f ca="1"/>
        <v xml:space="preserve"> Credit</v>
      </c>
    </row>
    <row r="8631" spans="1:4" x14ac:dyDescent="0.25">
      <c r="A8631" t="str">
        <f ca="1"/>
        <v>Ameritas</v>
      </c>
      <c r="B8631" s="8">
        <f ca="1"/>
        <v>46206</v>
      </c>
      <c r="C8631" s="107">
        <f ca="1"/>
        <v>-17258.62</v>
      </c>
      <c r="D8631" t="str">
        <f ca="1"/>
        <v xml:space="preserve"> Credit</v>
      </c>
    </row>
    <row r="8632" spans="1:4" x14ac:dyDescent="0.25">
      <c r="A8632" t="str">
        <f ca="1"/>
        <v>Visa Platinum</v>
      </c>
      <c r="B8632" s="8">
        <f ca="1"/>
        <v>46206</v>
      </c>
      <c r="C8632" s="107">
        <f ca="1"/>
        <v>-16947.62</v>
      </c>
      <c r="D8632" t="str">
        <f ca="1"/>
        <v xml:space="preserve"> Credit</v>
      </c>
    </row>
    <row r="8633" spans="1:4" x14ac:dyDescent="0.25">
      <c r="A8633" t="str">
        <f ca="1"/>
        <v>Groceries</v>
      </c>
      <c r="B8633" s="8">
        <f ca="1"/>
        <v>46207</v>
      </c>
      <c r="C8633" s="107">
        <f ca="1"/>
        <v>-16947.62</v>
      </c>
      <c r="D8633" t="str">
        <f ca="1"/>
        <v xml:space="preserve"> Credit</v>
      </c>
    </row>
    <row r="8634" spans="1:4" x14ac:dyDescent="0.25">
      <c r="A8634" t="str">
        <f ca="1"/>
        <v>Food &amp; Drinks</v>
      </c>
      <c r="B8634" s="8">
        <f ca="1"/>
        <v>46207</v>
      </c>
      <c r="C8634" s="107">
        <f ca="1"/>
        <v>-16947.62</v>
      </c>
      <c r="D8634" t="str">
        <f ca="1"/>
        <v xml:space="preserve"> Credit</v>
      </c>
    </row>
    <row r="8635" spans="1:4" x14ac:dyDescent="0.25">
      <c r="A8635" t="str">
        <f ca="1"/>
        <v>Kulo Internet</v>
      </c>
      <c r="B8635" s="8">
        <f ca="1"/>
        <v>46208</v>
      </c>
      <c r="C8635" s="107">
        <f ca="1"/>
        <v>-16947.62</v>
      </c>
      <c r="D8635" t="str">
        <f ca="1"/>
        <v xml:space="preserve"> Credit</v>
      </c>
    </row>
    <row r="8636" spans="1:4" x14ac:dyDescent="0.25">
      <c r="A8636" t="str">
        <f ca="1"/>
        <v>Cese Phone</v>
      </c>
      <c r="B8636" s="8">
        <f ca="1"/>
        <v>46208</v>
      </c>
      <c r="C8636" s="107">
        <f ca="1"/>
        <v>-16947.62</v>
      </c>
      <c r="D8636" t="str">
        <f ca="1"/>
        <v xml:space="preserve"> Credit</v>
      </c>
    </row>
    <row r="8637" spans="1:4" x14ac:dyDescent="0.25">
      <c r="A8637" t="str">
        <f ca="1"/>
        <v>Phone</v>
      </c>
      <c r="B8637" s="8">
        <f ca="1"/>
        <v>46208</v>
      </c>
      <c r="C8637" s="107">
        <f ca="1"/>
        <v>-16947.62</v>
      </c>
      <c r="D8637" t="str">
        <f ca="1"/>
        <v xml:space="preserve"> Credit</v>
      </c>
    </row>
    <row r="8638" spans="1:4" x14ac:dyDescent="0.25">
      <c r="A8638" t="str">
        <f ca="1"/>
        <v>Sony</v>
      </c>
      <c r="B8638" s="8">
        <f ca="1"/>
        <v>46211</v>
      </c>
      <c r="C8638" s="107">
        <f ca="1"/>
        <v>-16947.62</v>
      </c>
      <c r="D8638" t="str">
        <f ca="1"/>
        <v xml:space="preserve"> Credit</v>
      </c>
    </row>
    <row r="8639" spans="1:4" x14ac:dyDescent="0.25">
      <c r="A8639" t="str">
        <f ca="1"/>
        <v>Phone Insurance</v>
      </c>
      <c r="B8639" s="8">
        <f ca="1"/>
        <v>46211</v>
      </c>
      <c r="C8639" s="107">
        <f ca="1"/>
        <v>-16947.62</v>
      </c>
      <c r="D8639" t="str">
        <f ca="1"/>
        <v xml:space="preserve"> Credit</v>
      </c>
    </row>
    <row r="8640" spans="1:4" x14ac:dyDescent="0.25">
      <c r="A8640" t="str">
        <f ca="1"/>
        <v>Amazon</v>
      </c>
      <c r="B8640" s="8">
        <f ca="1"/>
        <v>46212</v>
      </c>
      <c r="C8640" s="107">
        <f ca="1"/>
        <v>-16947.62</v>
      </c>
      <c r="D8640" t="str">
        <f ca="1"/>
        <v xml:space="preserve"> Credit</v>
      </c>
    </row>
    <row r="8641" spans="1:4" x14ac:dyDescent="0.25">
      <c r="A8641" t="str">
        <f ca="1"/>
        <v>Viso Go</v>
      </c>
      <c r="B8641" s="8">
        <f ca="1"/>
        <v>46214</v>
      </c>
      <c r="C8641" s="107">
        <f ca="1"/>
        <v>-16801.62</v>
      </c>
      <c r="D8641" t="str">
        <f ca="1"/>
        <v xml:space="preserve"> Credit</v>
      </c>
    </row>
    <row r="8642" spans="1:4" x14ac:dyDescent="0.25">
      <c r="A8642" t="str">
        <f ca="1"/>
        <v>Motorcycle</v>
      </c>
      <c r="B8642" s="8">
        <f ca="1"/>
        <v>46219</v>
      </c>
      <c r="C8642" s="107">
        <f ca="1"/>
        <v>-16801.62</v>
      </c>
      <c r="D8642" t="str">
        <f ca="1"/>
        <v xml:space="preserve"> Credit</v>
      </c>
    </row>
    <row r="8643" spans="1:4" x14ac:dyDescent="0.25">
      <c r="A8643" t="str">
        <f ca="1"/>
        <v>Paycheck</v>
      </c>
      <c r="B8643" s="8">
        <f ca="1"/>
        <v>46220</v>
      </c>
      <c r="C8643" s="107">
        <f ca="1"/>
        <v>-16801.62</v>
      </c>
      <c r="D8643" t="str">
        <f ca="1"/>
        <v xml:space="preserve"> Credit</v>
      </c>
    </row>
    <row r="8644" spans="1:4" x14ac:dyDescent="0.25">
      <c r="A8644" t="str">
        <f ca="1"/>
        <v>Ameritas</v>
      </c>
      <c r="B8644" s="8">
        <f ca="1"/>
        <v>46220</v>
      </c>
      <c r="C8644" s="107">
        <f ca="1"/>
        <v>-16801.62</v>
      </c>
      <c r="D8644" t="str">
        <f ca="1"/>
        <v xml:space="preserve"> Credit</v>
      </c>
    </row>
    <row r="8645" spans="1:4" x14ac:dyDescent="0.25">
      <c r="A8645" t="str">
        <f ca="1"/>
        <v>Groceries</v>
      </c>
      <c r="B8645" s="8">
        <f ca="1"/>
        <v>46221</v>
      </c>
      <c r="C8645" s="107">
        <f ca="1"/>
        <v>-16801.62</v>
      </c>
      <c r="D8645" t="str">
        <f ca="1"/>
        <v xml:space="preserve"> Credit</v>
      </c>
    </row>
    <row r="8646" spans="1:4" x14ac:dyDescent="0.25">
      <c r="A8646" t="str">
        <f ca="1"/>
        <v>Food &amp; Drinks</v>
      </c>
      <c r="B8646" s="8">
        <f ca="1"/>
        <v>46221</v>
      </c>
      <c r="C8646" s="107">
        <f ca="1"/>
        <v>-16801.62</v>
      </c>
      <c r="D8646" t="str">
        <f ca="1"/>
        <v xml:space="preserve"> Credit</v>
      </c>
    </row>
    <row r="8647" spans="1:4" x14ac:dyDescent="0.25">
      <c r="A8647" t="str">
        <f ca="1"/>
        <v>Netflix</v>
      </c>
      <c r="B8647" s="8">
        <f ca="1"/>
        <v>46223</v>
      </c>
      <c r="C8647" s="107">
        <f ca="1"/>
        <v>-16801.62</v>
      </c>
      <c r="D8647" t="str">
        <f ca="1"/>
        <v xml:space="preserve"> Credit</v>
      </c>
    </row>
    <row r="8648" spans="1:4" x14ac:dyDescent="0.25">
      <c r="A8648" t="str">
        <f ca="1"/>
        <v>Renters</v>
      </c>
      <c r="B8648" s="8">
        <f ca="1"/>
        <v>46224</v>
      </c>
      <c r="C8648" s="107">
        <f ca="1"/>
        <v>-16801.62</v>
      </c>
      <c r="D8648" t="str">
        <f ca="1"/>
        <v xml:space="preserve"> Credit</v>
      </c>
    </row>
    <row r="8649" spans="1:4" x14ac:dyDescent="0.25">
      <c r="A8649" t="str">
        <f ca="1"/>
        <v>Cese Transfer</v>
      </c>
      <c r="B8649" s="8">
        <f ca="1"/>
        <v>46228</v>
      </c>
      <c r="C8649" s="107">
        <f ca="1"/>
        <v>-16801.62</v>
      </c>
      <c r="D8649" t="str">
        <f ca="1"/>
        <v xml:space="preserve"> Credit</v>
      </c>
    </row>
    <row r="8650" spans="1:4" x14ac:dyDescent="0.25">
      <c r="A8650" t="str">
        <f ca="1"/>
        <v>Internet</v>
      </c>
      <c r="B8650" s="8">
        <f ca="1"/>
        <v>46229</v>
      </c>
      <c r="C8650" s="107">
        <f ca="1"/>
        <v>-16801.62</v>
      </c>
      <c r="D8650" t="str">
        <f ca="1"/>
        <v xml:space="preserve"> Credit</v>
      </c>
    </row>
    <row r="8651" spans="1:4" x14ac:dyDescent="0.25">
      <c r="A8651" t="str">
        <f ca="1"/>
        <v>Windsurf</v>
      </c>
      <c r="B8651" s="8">
        <f ca="1"/>
        <v>46229</v>
      </c>
      <c r="C8651" s="107">
        <f ca="1"/>
        <v>-16801.62</v>
      </c>
      <c r="D8651" t="str">
        <f ca="1"/>
        <v xml:space="preserve"> Credit</v>
      </c>
    </row>
    <row r="8652" spans="1:4" x14ac:dyDescent="0.25">
      <c r="A8652" t="str">
        <f ca="1"/>
        <v>Tidal</v>
      </c>
      <c r="B8652" s="8">
        <f ca="1"/>
        <v>46230</v>
      </c>
      <c r="C8652" s="107">
        <f ca="1"/>
        <v>-16801.62</v>
      </c>
      <c r="D8652" t="str">
        <f ca="1"/>
        <v xml:space="preserve"> Credit</v>
      </c>
    </row>
    <row r="8653" spans="1:4" x14ac:dyDescent="0.25">
      <c r="A8653" t="str">
        <f ca="1"/>
        <v>Costco Citi</v>
      </c>
      <c r="B8653" s="8">
        <f ca="1"/>
        <v>46231</v>
      </c>
      <c r="C8653" s="107">
        <f ca="1"/>
        <v>-16801.62</v>
      </c>
      <c r="D8653" t="str">
        <f ca="1"/>
        <v xml:space="preserve"> Credit</v>
      </c>
    </row>
    <row r="8654" spans="1:4" x14ac:dyDescent="0.25">
      <c r="A8654" t="str">
        <f ca="1"/>
        <v>Kulo Transfer</v>
      </c>
      <c r="B8654" s="8">
        <f ca="1"/>
        <v>46231</v>
      </c>
      <c r="C8654" s="107">
        <f ca="1"/>
        <v>-16801.62</v>
      </c>
      <c r="D8654" t="str">
        <f ca="1"/>
        <v xml:space="preserve"> Credit</v>
      </c>
    </row>
    <row r="8655" spans="1:4" x14ac:dyDescent="0.25">
      <c r="A8655" t="str">
        <f ca="1"/>
        <v>Kulo SDGE</v>
      </c>
      <c r="B8655" s="8">
        <f ca="1"/>
        <v>46231</v>
      </c>
      <c r="C8655" s="107">
        <f ca="1"/>
        <v>-16801.62</v>
      </c>
      <c r="D8655" t="str">
        <f ca="1"/>
        <v xml:space="preserve"> Credit</v>
      </c>
    </row>
    <row r="8656" spans="1:4" x14ac:dyDescent="0.25">
      <c r="A8656" t="str">
        <f ca="1"/>
        <v>SDGE</v>
      </c>
      <c r="B8656" s="8">
        <f ca="1"/>
        <v>46231</v>
      </c>
      <c r="C8656" s="107">
        <f ca="1"/>
        <v>-16801.62</v>
      </c>
      <c r="D8656" t="str">
        <f ca="1"/>
        <v xml:space="preserve"> Credit</v>
      </c>
    </row>
    <row r="8657" spans="1:4" x14ac:dyDescent="0.25">
      <c r="A8657" t="str">
        <f ca="1"/>
        <v>Prime Ad-Free</v>
      </c>
      <c r="B8657" s="8">
        <f ca="1"/>
        <v>46231</v>
      </c>
      <c r="C8657" s="107">
        <f ca="1"/>
        <v>-16801.62</v>
      </c>
      <c r="D8657" t="str">
        <f ca="1"/>
        <v xml:space="preserve"> Credit</v>
      </c>
    </row>
    <row r="8658" spans="1:4" x14ac:dyDescent="0.25">
      <c r="A8658" t="str">
        <f ca="1"/>
        <v>Paycheck</v>
      </c>
      <c r="B8658" s="8">
        <f ca="1"/>
        <v>46234</v>
      </c>
      <c r="C8658" s="107">
        <f ca="1"/>
        <v>-16801.62</v>
      </c>
      <c r="D8658" t="str">
        <f ca="1"/>
        <v xml:space="preserve"> Credit</v>
      </c>
    </row>
    <row r="8659" spans="1:4" x14ac:dyDescent="0.25">
      <c r="A8659" t="str">
        <f ca="1"/>
        <v>Ameritas</v>
      </c>
      <c r="B8659" s="8">
        <f ca="1"/>
        <v>46234</v>
      </c>
      <c r="C8659" s="107">
        <f ca="1"/>
        <v>-16801.62</v>
      </c>
      <c r="D8659" t="str">
        <f ca="1"/>
        <v xml:space="preserve"> Credit</v>
      </c>
    </row>
    <row r="8660" spans="1:4" x14ac:dyDescent="0.25">
      <c r="A8660" t="str">
        <f ca="1"/>
        <v>Disability</v>
      </c>
      <c r="B8660" s="8">
        <f ca="1"/>
        <v>46235</v>
      </c>
      <c r="C8660" s="107">
        <f ca="1"/>
        <v>-16801.62</v>
      </c>
      <c r="D8660" t="str">
        <f ca="1"/>
        <v xml:space="preserve"> Credit</v>
      </c>
    </row>
    <row r="8661" spans="1:4" x14ac:dyDescent="0.25">
      <c r="A8661" t="str">
        <f ca="1"/>
        <v>Kulo Rent</v>
      </c>
      <c r="B8661" s="8">
        <f ca="1"/>
        <v>46235</v>
      </c>
      <c r="C8661" s="107">
        <f ca="1"/>
        <v>-16801.62</v>
      </c>
      <c r="D8661" t="str">
        <f ca="1"/>
        <v xml:space="preserve"> Credit</v>
      </c>
    </row>
    <row r="8662" spans="1:4" x14ac:dyDescent="0.25">
      <c r="A8662" t="str">
        <f ca="1"/>
        <v>Rent</v>
      </c>
      <c r="B8662" s="8">
        <f ca="1"/>
        <v>46235</v>
      </c>
      <c r="C8662" s="107">
        <f ca="1"/>
        <v>-16801.62</v>
      </c>
      <c r="D8662" t="str">
        <f ca="1"/>
        <v xml:space="preserve"> Credit</v>
      </c>
    </row>
    <row r="8663" spans="1:4" x14ac:dyDescent="0.25">
      <c r="A8663" t="str">
        <f ca="1"/>
        <v>Groceries</v>
      </c>
      <c r="B8663" s="8">
        <f ca="1"/>
        <v>46235</v>
      </c>
      <c r="C8663" s="107">
        <f ca="1"/>
        <v>-16801.62</v>
      </c>
      <c r="D8663" t="str">
        <f ca="1"/>
        <v xml:space="preserve"> Credit</v>
      </c>
    </row>
    <row r="8664" spans="1:4" x14ac:dyDescent="0.25">
      <c r="A8664" t="str">
        <f ca="1"/>
        <v>Food &amp; Drinks</v>
      </c>
      <c r="B8664" s="8">
        <f ca="1"/>
        <v>46235</v>
      </c>
      <c r="C8664" s="107">
        <f ca="1"/>
        <v>-16801.62</v>
      </c>
      <c r="D8664" t="str">
        <f ca="1"/>
        <v xml:space="preserve"> Credit</v>
      </c>
    </row>
    <row r="8665" spans="1:4" x14ac:dyDescent="0.25">
      <c r="A8665" t="str">
        <f ca="1"/>
        <v>Visa Platinum</v>
      </c>
      <c r="B8665" s="8">
        <f ca="1"/>
        <v>46237</v>
      </c>
      <c r="C8665" s="107">
        <f ca="1"/>
        <v>-16490.62</v>
      </c>
      <c r="D8665" t="str">
        <f ca="1"/>
        <v xml:space="preserve"> Credit</v>
      </c>
    </row>
    <row r="8666" spans="1:4" x14ac:dyDescent="0.25">
      <c r="A8666" t="str">
        <f ca="1"/>
        <v>Kulo Internet</v>
      </c>
      <c r="B8666" s="8">
        <f ca="1"/>
        <v>46239</v>
      </c>
      <c r="C8666" s="107">
        <f ca="1"/>
        <v>-16490.62</v>
      </c>
      <c r="D8666" t="str">
        <f ca="1"/>
        <v xml:space="preserve"> Credit</v>
      </c>
    </row>
    <row r="8667" spans="1:4" x14ac:dyDescent="0.25">
      <c r="A8667" t="str">
        <f ca="1"/>
        <v>Cese Phone</v>
      </c>
      <c r="B8667" s="8">
        <f ca="1"/>
        <v>46239</v>
      </c>
      <c r="C8667" s="107">
        <f ca="1"/>
        <v>-16490.62</v>
      </c>
      <c r="D8667" t="str">
        <f ca="1"/>
        <v xml:space="preserve"> Credit</v>
      </c>
    </row>
    <row r="8668" spans="1:4" x14ac:dyDescent="0.25">
      <c r="A8668" t="str">
        <f ca="1"/>
        <v>Phone</v>
      </c>
      <c r="B8668" s="8">
        <f ca="1"/>
        <v>46239</v>
      </c>
      <c r="C8668" s="107">
        <f ca="1"/>
        <v>-16490.62</v>
      </c>
      <c r="D8668" t="str">
        <f ca="1"/>
        <v xml:space="preserve"> Credit</v>
      </c>
    </row>
    <row r="8669" spans="1:4" x14ac:dyDescent="0.25">
      <c r="A8669" t="str">
        <f ca="1"/>
        <v>Sony</v>
      </c>
      <c r="B8669" s="8">
        <f ca="1"/>
        <v>46242</v>
      </c>
      <c r="C8669" s="107">
        <f ca="1"/>
        <v>-16490.62</v>
      </c>
      <c r="D8669" t="str">
        <f ca="1"/>
        <v xml:space="preserve"> Credit</v>
      </c>
    </row>
    <row r="8670" spans="1:4" x14ac:dyDescent="0.25">
      <c r="A8670" t="str">
        <f ca="1"/>
        <v>Phone Insurance</v>
      </c>
      <c r="B8670" s="8">
        <f ca="1"/>
        <v>46242</v>
      </c>
      <c r="C8670" s="107">
        <f ca="1"/>
        <v>-16490.62</v>
      </c>
      <c r="D8670" t="str">
        <f ca="1"/>
        <v xml:space="preserve"> Credit</v>
      </c>
    </row>
    <row r="8671" spans="1:4" x14ac:dyDescent="0.25">
      <c r="A8671" t="str">
        <f ca="1"/>
        <v>Amazon</v>
      </c>
      <c r="B8671" s="8">
        <f ca="1"/>
        <v>46243</v>
      </c>
      <c r="C8671" s="107">
        <f ca="1"/>
        <v>-16490.62</v>
      </c>
      <c r="D8671" t="str">
        <f ca="1"/>
        <v xml:space="preserve"> Credit</v>
      </c>
    </row>
    <row r="8672" spans="1:4" x14ac:dyDescent="0.25">
      <c r="A8672" t="str">
        <f ca="1"/>
        <v>Viso Go</v>
      </c>
      <c r="B8672" s="8">
        <f ca="1"/>
        <v>46245</v>
      </c>
      <c r="C8672" s="107">
        <f ca="1"/>
        <v>-16344.619999999999</v>
      </c>
      <c r="D8672" t="str">
        <f ca="1"/>
        <v xml:space="preserve"> Credit</v>
      </c>
    </row>
    <row r="8673" spans="1:4" x14ac:dyDescent="0.25">
      <c r="A8673" t="str">
        <f ca="1"/>
        <v>Paycheck</v>
      </c>
      <c r="B8673" s="8">
        <f ca="1"/>
        <v>46248</v>
      </c>
      <c r="C8673" s="107">
        <f ca="1"/>
        <v>-16344.619999999999</v>
      </c>
      <c r="D8673" t="str">
        <f ca="1"/>
        <v xml:space="preserve"> Credit</v>
      </c>
    </row>
    <row r="8674" spans="1:4" x14ac:dyDescent="0.25">
      <c r="A8674" t="str">
        <f ca="1"/>
        <v>Ameritas</v>
      </c>
      <c r="B8674" s="8">
        <f ca="1"/>
        <v>46248</v>
      </c>
      <c r="C8674" s="107">
        <f ca="1"/>
        <v>-16344.619999999999</v>
      </c>
      <c r="D8674" t="str">
        <f ca="1"/>
        <v xml:space="preserve"> Credit</v>
      </c>
    </row>
    <row r="8675" spans="1:4" x14ac:dyDescent="0.25">
      <c r="A8675" t="str">
        <f ca="1"/>
        <v>Groceries</v>
      </c>
      <c r="B8675" s="8">
        <f ca="1"/>
        <v>46249</v>
      </c>
      <c r="C8675" s="107">
        <f ca="1"/>
        <v>-16344.619999999999</v>
      </c>
      <c r="D8675" t="str">
        <f ca="1"/>
        <v xml:space="preserve"> Credit</v>
      </c>
    </row>
    <row r="8676" spans="1:4" x14ac:dyDescent="0.25">
      <c r="A8676" t="str">
        <f ca="1"/>
        <v>Food &amp; Drinks</v>
      </c>
      <c r="B8676" s="8">
        <f ca="1"/>
        <v>46249</v>
      </c>
      <c r="C8676" s="107">
        <f ca="1"/>
        <v>-16344.619999999999</v>
      </c>
      <c r="D8676" t="str">
        <f ca="1"/>
        <v xml:space="preserve"> Credit</v>
      </c>
    </row>
    <row r="8677" spans="1:4" x14ac:dyDescent="0.25">
      <c r="A8677" t="str">
        <f ca="1"/>
        <v>Motorcycle</v>
      </c>
      <c r="B8677" s="8">
        <f ca="1"/>
        <v>46250</v>
      </c>
      <c r="C8677" s="107">
        <f ca="1"/>
        <v>-16344.619999999999</v>
      </c>
      <c r="D8677" t="str">
        <f ca="1"/>
        <v xml:space="preserve"> Credit</v>
      </c>
    </row>
    <row r="8678" spans="1:4" x14ac:dyDescent="0.25">
      <c r="A8678" t="str">
        <f ca="1"/>
        <v>Netflix</v>
      </c>
      <c r="B8678" s="8">
        <f ca="1"/>
        <v>46254</v>
      </c>
      <c r="C8678" s="107">
        <f ca="1"/>
        <v>-16344.619999999999</v>
      </c>
      <c r="D8678" t="str">
        <f ca="1"/>
        <v xml:space="preserve"> Credit</v>
      </c>
    </row>
    <row r="8679" spans="1:4" x14ac:dyDescent="0.25">
      <c r="A8679" t="str">
        <f ca="1"/>
        <v>Renters</v>
      </c>
      <c r="B8679" s="8">
        <f ca="1"/>
        <v>46255</v>
      </c>
      <c r="C8679" s="107">
        <f ca="1"/>
        <v>-16344.619999999999</v>
      </c>
      <c r="D8679" t="str">
        <f ca="1"/>
        <v xml:space="preserve"> Credit</v>
      </c>
    </row>
    <row r="8680" spans="1:4" x14ac:dyDescent="0.25">
      <c r="A8680" t="str">
        <f ca="1"/>
        <v>Cese Transfer</v>
      </c>
      <c r="B8680" s="8">
        <f ca="1"/>
        <v>46259</v>
      </c>
      <c r="C8680" s="107">
        <f ca="1"/>
        <v>-16344.619999999999</v>
      </c>
      <c r="D8680" t="str">
        <f ca="1"/>
        <v xml:space="preserve"> Credit</v>
      </c>
    </row>
    <row r="8681" spans="1:4" x14ac:dyDescent="0.25">
      <c r="A8681" t="str">
        <f ca="1"/>
        <v>Internet</v>
      </c>
      <c r="B8681" s="8">
        <f ca="1"/>
        <v>46260</v>
      </c>
      <c r="C8681" s="107">
        <f ca="1"/>
        <v>-16344.619999999999</v>
      </c>
      <c r="D8681" t="str">
        <f ca="1"/>
        <v xml:space="preserve"> Credit</v>
      </c>
    </row>
    <row r="8682" spans="1:4" x14ac:dyDescent="0.25">
      <c r="A8682" t="str">
        <f ca="1"/>
        <v>Windsurf</v>
      </c>
      <c r="B8682" s="8">
        <f ca="1"/>
        <v>46260</v>
      </c>
      <c r="C8682" s="107">
        <f ca="1"/>
        <v>-16344.619999999999</v>
      </c>
      <c r="D8682" t="str">
        <f ca="1"/>
        <v xml:space="preserve"> Credit</v>
      </c>
    </row>
    <row r="8683" spans="1:4" x14ac:dyDescent="0.25">
      <c r="A8683" t="str">
        <f ca="1"/>
        <v>Tidal</v>
      </c>
      <c r="B8683" s="8">
        <f ca="1"/>
        <v>46261</v>
      </c>
      <c r="C8683" s="107">
        <f ca="1"/>
        <v>-16344.619999999999</v>
      </c>
      <c r="D8683" t="str">
        <f ca="1"/>
        <v xml:space="preserve"> Credit</v>
      </c>
    </row>
    <row r="8684" spans="1:4" x14ac:dyDescent="0.25">
      <c r="A8684" t="str">
        <f ca="1"/>
        <v>Paycheck</v>
      </c>
      <c r="B8684" s="8">
        <f ca="1"/>
        <v>46262</v>
      </c>
      <c r="C8684" s="107">
        <f ca="1"/>
        <v>-16344.619999999999</v>
      </c>
      <c r="D8684" t="str">
        <f ca="1"/>
        <v xml:space="preserve"> Credit</v>
      </c>
    </row>
    <row r="8685" spans="1:4" x14ac:dyDescent="0.25">
      <c r="A8685" t="str">
        <f ca="1"/>
        <v>Ameritas</v>
      </c>
      <c r="B8685" s="8">
        <f ca="1"/>
        <v>46262</v>
      </c>
      <c r="C8685" s="107">
        <f ca="1"/>
        <v>-16344.619999999999</v>
      </c>
      <c r="D8685" t="str">
        <f ca="1"/>
        <v xml:space="preserve"> Credit</v>
      </c>
    </row>
    <row r="8686" spans="1:4" x14ac:dyDescent="0.25">
      <c r="A8686" t="str">
        <f ca="1"/>
        <v>Costco Citi</v>
      </c>
      <c r="B8686" s="8">
        <f ca="1"/>
        <v>46262</v>
      </c>
      <c r="C8686" s="107">
        <f ca="1"/>
        <v>-16344.619999999999</v>
      </c>
      <c r="D8686" t="str">
        <f ca="1"/>
        <v xml:space="preserve"> Credit</v>
      </c>
    </row>
    <row r="8687" spans="1:4" x14ac:dyDescent="0.25">
      <c r="A8687" t="str">
        <f ca="1"/>
        <v>Kulo Transfer</v>
      </c>
      <c r="B8687" s="8">
        <f ca="1"/>
        <v>46262</v>
      </c>
      <c r="C8687" s="107">
        <f ca="1"/>
        <v>-16344.619999999999</v>
      </c>
      <c r="D8687" t="str">
        <f ca="1"/>
        <v xml:space="preserve"> Credit</v>
      </c>
    </row>
    <row r="8688" spans="1:4" x14ac:dyDescent="0.25">
      <c r="A8688" t="str">
        <f ca="1"/>
        <v>Kulo SDGE</v>
      </c>
      <c r="B8688" s="8">
        <f ca="1"/>
        <v>46262</v>
      </c>
      <c r="C8688" s="107">
        <f ca="1"/>
        <v>-16344.619999999999</v>
      </c>
      <c r="D8688" t="str">
        <f ca="1"/>
        <v xml:space="preserve"> Credit</v>
      </c>
    </row>
    <row r="8689" spans="1:4" x14ac:dyDescent="0.25">
      <c r="A8689" t="str">
        <f ca="1"/>
        <v>SDGE</v>
      </c>
      <c r="B8689" s="8">
        <f ca="1"/>
        <v>46262</v>
      </c>
      <c r="C8689" s="107">
        <f ca="1"/>
        <v>-16344.619999999999</v>
      </c>
      <c r="D8689" t="str">
        <f ca="1"/>
        <v xml:space="preserve"> Credit</v>
      </c>
    </row>
    <row r="8690" spans="1:4" x14ac:dyDescent="0.25">
      <c r="A8690" t="str">
        <f ca="1"/>
        <v>Prime Ad-Free</v>
      </c>
      <c r="B8690" s="8">
        <f ca="1"/>
        <v>46262</v>
      </c>
      <c r="C8690" s="107">
        <f ca="1"/>
        <v>-16344.619999999999</v>
      </c>
      <c r="D8690" t="str">
        <f ca="1"/>
        <v xml:space="preserve"> Credit</v>
      </c>
    </row>
    <row r="8691" spans="1:4" x14ac:dyDescent="0.25">
      <c r="A8691" t="str">
        <f ca="1"/>
        <v>Groceries</v>
      </c>
      <c r="B8691" s="8">
        <f ca="1"/>
        <v>46263</v>
      </c>
      <c r="C8691" s="107">
        <f ca="1"/>
        <v>-16344.619999999999</v>
      </c>
      <c r="D8691" t="str">
        <f ca="1"/>
        <v xml:space="preserve"> Credit</v>
      </c>
    </row>
    <row r="8692" spans="1:4" x14ac:dyDescent="0.25">
      <c r="A8692" t="str">
        <f ca="1"/>
        <v>Food &amp; Drinks</v>
      </c>
      <c r="B8692" s="8">
        <f ca="1"/>
        <v>46263</v>
      </c>
      <c r="C8692" s="107">
        <f ca="1"/>
        <v>-16344.619999999999</v>
      </c>
      <c r="D8692" t="str">
        <f ca="1"/>
        <v xml:space="preserve"> Credit</v>
      </c>
    </row>
    <row r="8693" spans="1:4" x14ac:dyDescent="0.25">
      <c r="A8693" t="str">
        <f ca="1"/>
        <v>Disability</v>
      </c>
      <c r="B8693" s="8">
        <f ca="1"/>
        <v>46266</v>
      </c>
      <c r="C8693" s="107">
        <f ca="1"/>
        <v>-16344.619999999999</v>
      </c>
      <c r="D8693" t="str">
        <f ca="1"/>
        <v xml:space="preserve"> Credit</v>
      </c>
    </row>
    <row r="8694" spans="1:4" x14ac:dyDescent="0.25">
      <c r="A8694" t="str">
        <f ca="1"/>
        <v>Kulo Rent</v>
      </c>
      <c r="B8694" s="8">
        <f ca="1"/>
        <v>46266</v>
      </c>
      <c r="C8694" s="107">
        <f ca="1"/>
        <v>-16344.619999999999</v>
      </c>
      <c r="D8694" t="str">
        <f ca="1"/>
        <v xml:space="preserve"> Credit</v>
      </c>
    </row>
    <row r="8695" spans="1:4" x14ac:dyDescent="0.25">
      <c r="A8695" t="str">
        <f ca="1"/>
        <v>Rent</v>
      </c>
      <c r="B8695" s="8">
        <f ca="1"/>
        <v>46266</v>
      </c>
      <c r="C8695" s="107">
        <f ca="1"/>
        <v>-16344.619999999999</v>
      </c>
      <c r="D8695" t="str">
        <f ca="1"/>
        <v xml:space="preserve"> Credit</v>
      </c>
    </row>
    <row r="8696" spans="1:4" x14ac:dyDescent="0.25">
      <c r="A8696" t="str">
        <f ca="1"/>
        <v>Visa Platinum</v>
      </c>
      <c r="B8696" s="8">
        <f ca="1"/>
        <v>46268</v>
      </c>
      <c r="C8696" s="107">
        <f ca="1"/>
        <v>-16033.619999999999</v>
      </c>
      <c r="D8696" t="str">
        <f ca="1"/>
        <v xml:space="preserve"> Credit</v>
      </c>
    </row>
    <row r="8697" spans="1:4" x14ac:dyDescent="0.25">
      <c r="A8697" t="str">
        <f ca="1"/>
        <v>Kulo Internet</v>
      </c>
      <c r="B8697" s="8">
        <f ca="1"/>
        <v>46270</v>
      </c>
      <c r="C8697" s="107">
        <f ca="1"/>
        <v>-16033.619999999999</v>
      </c>
      <c r="D8697" t="str">
        <f ca="1"/>
        <v xml:space="preserve"> Credit</v>
      </c>
    </row>
    <row r="8698" spans="1:4" x14ac:dyDescent="0.25">
      <c r="A8698" t="str">
        <f ca="1"/>
        <v>Cese Phone</v>
      </c>
      <c r="B8698" s="8">
        <f ca="1"/>
        <v>46270</v>
      </c>
      <c r="C8698" s="107">
        <f ca="1"/>
        <v>-16033.619999999999</v>
      </c>
      <c r="D8698" t="str">
        <f ca="1"/>
        <v xml:space="preserve"> Credit</v>
      </c>
    </row>
    <row r="8699" spans="1:4" x14ac:dyDescent="0.25">
      <c r="A8699" t="str">
        <f ca="1"/>
        <v>Phone</v>
      </c>
      <c r="B8699" s="8">
        <f ca="1"/>
        <v>46270</v>
      </c>
      <c r="C8699" s="107">
        <f ca="1"/>
        <v>-16033.619999999999</v>
      </c>
      <c r="D8699" t="str">
        <f ca="1"/>
        <v xml:space="preserve"> Credit</v>
      </c>
    </row>
    <row r="8700" spans="1:4" x14ac:dyDescent="0.25">
      <c r="A8700" t="str">
        <f ca="1"/>
        <v>Sony</v>
      </c>
      <c r="B8700" s="8">
        <f ca="1"/>
        <v>46273</v>
      </c>
      <c r="C8700" s="107">
        <f ca="1"/>
        <v>-16033.619999999999</v>
      </c>
      <c r="D8700" t="str">
        <f ca="1"/>
        <v xml:space="preserve"> Credit</v>
      </c>
    </row>
    <row r="8701" spans="1:4" x14ac:dyDescent="0.25">
      <c r="A8701" t="str">
        <f ca="1"/>
        <v>Phone Insurance</v>
      </c>
      <c r="B8701" s="8">
        <f ca="1"/>
        <v>46273</v>
      </c>
      <c r="C8701" s="107">
        <f ca="1"/>
        <v>-16033.619999999999</v>
      </c>
      <c r="D8701" t="str">
        <f ca="1"/>
        <v xml:space="preserve"> Credit</v>
      </c>
    </row>
    <row r="8702" spans="1:4" x14ac:dyDescent="0.25">
      <c r="A8702" t="str">
        <f ca="1"/>
        <v>Amazon</v>
      </c>
      <c r="B8702" s="8">
        <f ca="1"/>
        <v>46274</v>
      </c>
      <c r="C8702" s="107">
        <f ca="1"/>
        <v>-16033.619999999999</v>
      </c>
      <c r="D8702" t="str">
        <f ca="1"/>
        <v xml:space="preserve"> Credit</v>
      </c>
    </row>
    <row r="8703" spans="1:4" x14ac:dyDescent="0.25">
      <c r="A8703" t="str">
        <f ca="1"/>
        <v>Paycheck</v>
      </c>
      <c r="B8703" s="8">
        <f ca="1"/>
        <v>46276</v>
      </c>
      <c r="C8703" s="107">
        <f ca="1"/>
        <v>-16033.619999999999</v>
      </c>
      <c r="D8703" t="str">
        <f ca="1"/>
        <v xml:space="preserve"> Credit</v>
      </c>
    </row>
    <row r="8704" spans="1:4" x14ac:dyDescent="0.25">
      <c r="A8704" t="str">
        <f ca="1"/>
        <v>Ameritas</v>
      </c>
      <c r="B8704" s="8">
        <f ca="1"/>
        <v>46276</v>
      </c>
      <c r="C8704" s="107">
        <f ca="1"/>
        <v>-16033.619999999999</v>
      </c>
      <c r="D8704" t="str">
        <f ca="1"/>
        <v xml:space="preserve"> Credit</v>
      </c>
    </row>
    <row r="8705" spans="1:4" x14ac:dyDescent="0.25">
      <c r="A8705" t="str">
        <f ca="1"/>
        <v>Viso Go</v>
      </c>
      <c r="B8705" s="8">
        <f ca="1"/>
        <v>46276</v>
      </c>
      <c r="C8705" s="107">
        <f ca="1"/>
        <v>-15887.619999999999</v>
      </c>
      <c r="D8705" t="str">
        <f ca="1"/>
        <v xml:space="preserve"> Credit</v>
      </c>
    </row>
    <row r="8706" spans="1:4" x14ac:dyDescent="0.25">
      <c r="A8706" t="str">
        <f ca="1"/>
        <v>Groceries</v>
      </c>
      <c r="B8706" s="8">
        <f ca="1"/>
        <v>46277</v>
      </c>
      <c r="C8706" s="107">
        <f ca="1"/>
        <v>-15887.619999999999</v>
      </c>
      <c r="D8706" t="str">
        <f ca="1"/>
        <v xml:space="preserve"> Credit</v>
      </c>
    </row>
    <row r="8707" spans="1:4" x14ac:dyDescent="0.25">
      <c r="A8707" t="str">
        <f ca="1"/>
        <v>Food &amp; Drinks</v>
      </c>
      <c r="B8707" s="8">
        <f ca="1"/>
        <v>46277</v>
      </c>
      <c r="C8707" s="107">
        <f ca="1"/>
        <v>-15887.619999999999</v>
      </c>
      <c r="D8707" t="str">
        <f ca="1"/>
        <v xml:space="preserve"> Credit</v>
      </c>
    </row>
    <row r="8708" spans="1:4" x14ac:dyDescent="0.25">
      <c r="A8708" t="str">
        <f ca="1"/>
        <v>Motorcycle</v>
      </c>
      <c r="B8708" s="8">
        <f ca="1"/>
        <v>46281</v>
      </c>
      <c r="C8708" s="107">
        <f ca="1"/>
        <v>-15887.619999999999</v>
      </c>
      <c r="D8708" t="str">
        <f ca="1"/>
        <v xml:space="preserve"> Credit</v>
      </c>
    </row>
    <row r="8709" spans="1:4" x14ac:dyDescent="0.25">
      <c r="A8709" t="str">
        <f ca="1"/>
        <v>Netflix</v>
      </c>
      <c r="B8709" s="8">
        <f ca="1"/>
        <v>46285</v>
      </c>
      <c r="C8709" s="107">
        <f ca="1"/>
        <v>-15887.619999999999</v>
      </c>
      <c r="D8709" t="str">
        <f ca="1"/>
        <v xml:space="preserve"> Credit</v>
      </c>
    </row>
    <row r="8710" spans="1:4" x14ac:dyDescent="0.25">
      <c r="A8710" t="str">
        <f ca="1"/>
        <v>Renters</v>
      </c>
      <c r="B8710" s="8">
        <f ca="1"/>
        <v>46286</v>
      </c>
      <c r="C8710" s="107">
        <f ca="1"/>
        <v>-15887.619999999999</v>
      </c>
      <c r="D8710" t="str">
        <f ca="1"/>
        <v xml:space="preserve"> Credit</v>
      </c>
    </row>
    <row r="8711" spans="1:4" x14ac:dyDescent="0.25">
      <c r="A8711" t="str">
        <f ca="1"/>
        <v>Paycheck</v>
      </c>
      <c r="B8711" s="8">
        <f ca="1"/>
        <v>46290</v>
      </c>
      <c r="C8711" s="107">
        <f ca="1"/>
        <v>-15887.619999999999</v>
      </c>
      <c r="D8711" t="str">
        <f ca="1"/>
        <v xml:space="preserve"> Credit</v>
      </c>
    </row>
    <row r="8712" spans="1:4" x14ac:dyDescent="0.25">
      <c r="A8712" t="str">
        <f ca="1"/>
        <v>Ameritas</v>
      </c>
      <c r="B8712" s="8">
        <f ca="1"/>
        <v>46290</v>
      </c>
      <c r="C8712" s="107">
        <f ca="1"/>
        <v>-15887.619999999999</v>
      </c>
      <c r="D8712" t="str">
        <f ca="1"/>
        <v xml:space="preserve"> Credit</v>
      </c>
    </row>
    <row r="8713" spans="1:4" x14ac:dyDescent="0.25">
      <c r="A8713" t="str">
        <f ca="1"/>
        <v>Cese Transfer</v>
      </c>
      <c r="B8713" s="8">
        <f ca="1"/>
        <v>46290</v>
      </c>
      <c r="C8713" s="107">
        <f ca="1"/>
        <v>-15887.619999999999</v>
      </c>
      <c r="D8713" t="str">
        <f ca="1"/>
        <v xml:space="preserve"> Credit</v>
      </c>
    </row>
    <row r="8714" spans="1:4" x14ac:dyDescent="0.25">
      <c r="A8714" t="str">
        <f ca="1"/>
        <v>Groceries</v>
      </c>
      <c r="B8714" s="8">
        <f ca="1"/>
        <v>46291</v>
      </c>
      <c r="C8714" s="107">
        <f ca="1"/>
        <v>-15887.619999999999</v>
      </c>
      <c r="D8714" t="str">
        <f ca="1"/>
        <v xml:space="preserve"> Credit</v>
      </c>
    </row>
    <row r="8715" spans="1:4" x14ac:dyDescent="0.25">
      <c r="A8715" t="str">
        <f ca="1"/>
        <v>Food &amp; Drinks</v>
      </c>
      <c r="B8715" s="8">
        <f ca="1"/>
        <v>46291</v>
      </c>
      <c r="C8715" s="107">
        <f ca="1"/>
        <v>-15887.619999999999</v>
      </c>
      <c r="D8715" t="str">
        <f ca="1"/>
        <v xml:space="preserve"> Credit</v>
      </c>
    </row>
    <row r="8716" spans="1:4" x14ac:dyDescent="0.25">
      <c r="A8716" t="str">
        <f ca="1"/>
        <v>Internet</v>
      </c>
      <c r="B8716" s="8">
        <f ca="1"/>
        <v>46291</v>
      </c>
      <c r="C8716" s="107">
        <f ca="1"/>
        <v>-15887.619999999999</v>
      </c>
      <c r="D8716" t="str">
        <f ca="1"/>
        <v xml:space="preserve"> Credit</v>
      </c>
    </row>
    <row r="8717" spans="1:4" x14ac:dyDescent="0.25">
      <c r="A8717" t="str">
        <f ca="1"/>
        <v>Windsurf</v>
      </c>
      <c r="B8717" s="8">
        <f ca="1"/>
        <v>46291</v>
      </c>
      <c r="C8717" s="107">
        <f ca="1"/>
        <v>-15887.619999999999</v>
      </c>
      <c r="D8717" t="str">
        <f ca="1"/>
        <v xml:space="preserve"> Credit</v>
      </c>
    </row>
    <row r="8718" spans="1:4" x14ac:dyDescent="0.25">
      <c r="A8718" t="str">
        <f ca="1"/>
        <v>Tidal</v>
      </c>
      <c r="B8718" s="8">
        <f ca="1"/>
        <v>46292</v>
      </c>
      <c r="C8718" s="107">
        <f ca="1"/>
        <v>-15887.619999999999</v>
      </c>
      <c r="D8718" t="str">
        <f ca="1"/>
        <v xml:space="preserve"> Credit</v>
      </c>
    </row>
    <row r="8719" spans="1:4" x14ac:dyDescent="0.25">
      <c r="A8719" t="str">
        <f ca="1"/>
        <v>Costco Citi</v>
      </c>
      <c r="B8719" s="8">
        <f ca="1"/>
        <v>46293</v>
      </c>
      <c r="C8719" s="107">
        <f ca="1"/>
        <v>-15887.619999999999</v>
      </c>
      <c r="D8719" t="str">
        <f ca="1"/>
        <v xml:space="preserve"> Credit</v>
      </c>
    </row>
    <row r="8720" spans="1:4" x14ac:dyDescent="0.25">
      <c r="A8720" t="str">
        <f ca="1"/>
        <v>Kulo Transfer</v>
      </c>
      <c r="B8720" s="8">
        <f ca="1"/>
        <v>46293</v>
      </c>
      <c r="C8720" s="107">
        <f ca="1"/>
        <v>-15887.619999999999</v>
      </c>
      <c r="D8720" t="str">
        <f ca="1"/>
        <v xml:space="preserve"> Credit</v>
      </c>
    </row>
    <row r="8721" spans="1:4" x14ac:dyDescent="0.25">
      <c r="A8721" t="str">
        <f ca="1"/>
        <v>Kulo SDGE</v>
      </c>
      <c r="B8721" s="8">
        <f ca="1"/>
        <v>46293</v>
      </c>
      <c r="C8721" s="107">
        <f ca="1"/>
        <v>-15887.619999999999</v>
      </c>
      <c r="D8721" t="str">
        <f ca="1"/>
        <v xml:space="preserve"> Credit</v>
      </c>
    </row>
    <row r="8722" spans="1:4" x14ac:dyDescent="0.25">
      <c r="A8722" t="str">
        <f ca="1"/>
        <v>SDGE</v>
      </c>
      <c r="B8722" s="8">
        <f ca="1"/>
        <v>46293</v>
      </c>
      <c r="C8722" s="107">
        <f ca="1"/>
        <v>-15887.619999999999</v>
      </c>
      <c r="D8722" t="str">
        <f ca="1"/>
        <v xml:space="preserve"> Credit</v>
      </c>
    </row>
    <row r="8723" spans="1:4" x14ac:dyDescent="0.25">
      <c r="A8723" t="str">
        <f ca="1"/>
        <v>Prime Ad-Free</v>
      </c>
      <c r="B8723" s="8">
        <f ca="1"/>
        <v>46293</v>
      </c>
      <c r="C8723" s="107">
        <f ca="1"/>
        <v>-15887.619999999999</v>
      </c>
      <c r="D8723" t="str">
        <f ca="1"/>
        <v xml:space="preserve"> Credit</v>
      </c>
    </row>
    <row r="8724" spans="1:4" x14ac:dyDescent="0.25">
      <c r="A8724" t="str">
        <f ca="1"/>
        <v>Disability</v>
      </c>
      <c r="B8724" s="8">
        <f ca="1"/>
        <v>46296</v>
      </c>
      <c r="C8724" s="107">
        <f ca="1"/>
        <v>-15887.619999999999</v>
      </c>
      <c r="D8724" t="str">
        <f ca="1"/>
        <v xml:space="preserve"> Credit</v>
      </c>
    </row>
    <row r="8725" spans="1:4" x14ac:dyDescent="0.25">
      <c r="A8725" t="str">
        <f ca="1"/>
        <v>Kulo Rent</v>
      </c>
      <c r="B8725" s="8">
        <f ca="1"/>
        <v>46296</v>
      </c>
      <c r="C8725" s="107">
        <f ca="1"/>
        <v>-15887.619999999999</v>
      </c>
      <c r="D8725" t="str">
        <f ca="1"/>
        <v xml:space="preserve"> Credit</v>
      </c>
    </row>
    <row r="8726" spans="1:4" x14ac:dyDescent="0.25">
      <c r="A8726" t="str">
        <f ca="1"/>
        <v>Rent</v>
      </c>
      <c r="B8726" s="8">
        <f ca="1"/>
        <v>46296</v>
      </c>
      <c r="C8726" s="107">
        <f ca="1"/>
        <v>-15887.619999999999</v>
      </c>
      <c r="D8726" t="str">
        <f ca="1"/>
        <v xml:space="preserve"> Credit</v>
      </c>
    </row>
    <row r="8727" spans="1:4" x14ac:dyDescent="0.25">
      <c r="A8727" t="str">
        <f ca="1"/>
        <v>Visa Platinum</v>
      </c>
      <c r="B8727" s="8">
        <f ca="1"/>
        <v>46298</v>
      </c>
      <c r="C8727" s="107">
        <f ca="1"/>
        <v>-15576.619999999999</v>
      </c>
      <c r="D8727" t="str">
        <f ca="1"/>
        <v xml:space="preserve"> Credit</v>
      </c>
    </row>
    <row r="8728" spans="1:4" x14ac:dyDescent="0.25">
      <c r="A8728" t="str">
        <f ca="1"/>
        <v>Kulo Internet</v>
      </c>
      <c r="B8728" s="8">
        <f ca="1"/>
        <v>46300</v>
      </c>
      <c r="C8728" s="107">
        <f ca="1"/>
        <v>-15576.619999999999</v>
      </c>
      <c r="D8728" t="str">
        <f ca="1"/>
        <v xml:space="preserve"> Credit</v>
      </c>
    </row>
    <row r="8729" spans="1:4" x14ac:dyDescent="0.25">
      <c r="A8729" t="str">
        <f ca="1"/>
        <v>Cese Phone</v>
      </c>
      <c r="B8729" s="8">
        <f ca="1"/>
        <v>46300</v>
      </c>
      <c r="C8729" s="107">
        <f ca="1"/>
        <v>-15576.619999999999</v>
      </c>
      <c r="D8729" t="str">
        <f ca="1"/>
        <v xml:space="preserve"> Credit</v>
      </c>
    </row>
    <row r="8730" spans="1:4" x14ac:dyDescent="0.25">
      <c r="A8730" t="str">
        <f ca="1"/>
        <v>Phone</v>
      </c>
      <c r="B8730" s="8">
        <f ca="1"/>
        <v>46300</v>
      </c>
      <c r="C8730" s="107">
        <f ca="1"/>
        <v>-15576.619999999999</v>
      </c>
      <c r="D8730" t="str">
        <f ca="1"/>
        <v xml:space="preserve"> Credit</v>
      </c>
    </row>
    <row r="8731" spans="1:4" x14ac:dyDescent="0.25">
      <c r="A8731" t="str">
        <f ca="1"/>
        <v>Sony</v>
      </c>
      <c r="B8731" s="8">
        <f ca="1"/>
        <v>46303</v>
      </c>
      <c r="C8731" s="107">
        <f ca="1"/>
        <v>-15576.619999999999</v>
      </c>
      <c r="D8731" t="str">
        <f ca="1"/>
        <v xml:space="preserve"> Credit</v>
      </c>
    </row>
    <row r="8732" spans="1:4" x14ac:dyDescent="0.25">
      <c r="A8732" t="str">
        <f ca="1"/>
        <v>Phone Insurance</v>
      </c>
      <c r="B8732" s="8">
        <f ca="1"/>
        <v>46303</v>
      </c>
      <c r="C8732" s="107">
        <f ca="1"/>
        <v>-15576.619999999999</v>
      </c>
      <c r="D8732" t="str">
        <f ca="1"/>
        <v xml:space="preserve"> Credit</v>
      </c>
    </row>
    <row r="8733" spans="1:4" x14ac:dyDescent="0.25">
      <c r="A8733" t="str">
        <f ca="1"/>
        <v>Paycheck</v>
      </c>
      <c r="B8733" s="8">
        <f ca="1"/>
        <v>46304</v>
      </c>
      <c r="C8733" s="107">
        <f ca="1"/>
        <v>-15576.619999999999</v>
      </c>
      <c r="D8733" t="str">
        <f ca="1"/>
        <v xml:space="preserve"> Credit</v>
      </c>
    </row>
    <row r="8734" spans="1:4" x14ac:dyDescent="0.25">
      <c r="A8734" t="str">
        <f ca="1"/>
        <v>Ameritas</v>
      </c>
      <c r="B8734" s="8">
        <f ca="1"/>
        <v>46304</v>
      </c>
      <c r="C8734" s="107">
        <f ca="1"/>
        <v>-15576.619999999999</v>
      </c>
      <c r="D8734" t="str">
        <f ca="1"/>
        <v xml:space="preserve"> Credit</v>
      </c>
    </row>
    <row r="8735" spans="1:4" x14ac:dyDescent="0.25">
      <c r="A8735" t="str">
        <f ca="1"/>
        <v>Amazon</v>
      </c>
      <c r="B8735" s="8">
        <f ca="1"/>
        <v>46304</v>
      </c>
      <c r="C8735" s="107">
        <f ca="1"/>
        <v>-15576.619999999999</v>
      </c>
      <c r="D8735" t="str">
        <f ca="1"/>
        <v xml:space="preserve"> Credit</v>
      </c>
    </row>
    <row r="8736" spans="1:4" x14ac:dyDescent="0.25">
      <c r="A8736" t="str">
        <f ca="1"/>
        <v>Groceries</v>
      </c>
      <c r="B8736" s="8">
        <f ca="1"/>
        <v>46305</v>
      </c>
      <c r="C8736" s="107">
        <f ca="1"/>
        <v>-15576.619999999999</v>
      </c>
      <c r="D8736" t="str">
        <f ca="1"/>
        <v xml:space="preserve"> Credit</v>
      </c>
    </row>
    <row r="8737" spans="1:4" x14ac:dyDescent="0.25">
      <c r="A8737" t="str">
        <f ca="1"/>
        <v>Food &amp; Drinks</v>
      </c>
      <c r="B8737" s="8">
        <f ca="1"/>
        <v>46305</v>
      </c>
      <c r="C8737" s="107">
        <f ca="1"/>
        <v>-15576.619999999999</v>
      </c>
      <c r="D8737" t="str">
        <f ca="1"/>
        <v xml:space="preserve"> Credit</v>
      </c>
    </row>
    <row r="8738" spans="1:4" x14ac:dyDescent="0.25">
      <c r="A8738" t="str">
        <f ca="1"/>
        <v>Viso Go</v>
      </c>
      <c r="B8738" s="8">
        <f ca="1"/>
        <v>46306</v>
      </c>
      <c r="C8738" s="107">
        <f ca="1"/>
        <v>-15430.619999999999</v>
      </c>
      <c r="D8738" t="str">
        <f ca="1"/>
        <v xml:space="preserve"> Credit</v>
      </c>
    </row>
    <row r="8739" spans="1:4" x14ac:dyDescent="0.25">
      <c r="A8739" t="str">
        <f ca="1"/>
        <v>Motorcycle</v>
      </c>
      <c r="B8739" s="8">
        <f ca="1"/>
        <v>46311</v>
      </c>
      <c r="C8739" s="107">
        <f ca="1"/>
        <v>-15430.619999999999</v>
      </c>
      <c r="D8739" t="str">
        <f ca="1"/>
        <v xml:space="preserve"> Credit</v>
      </c>
    </row>
    <row r="8740" spans="1:4" x14ac:dyDescent="0.25">
      <c r="A8740" t="str">
        <f ca="1"/>
        <v>Netflix</v>
      </c>
      <c r="B8740" s="8">
        <f ca="1"/>
        <v>46315</v>
      </c>
      <c r="C8740" s="107">
        <f ca="1"/>
        <v>-15430.619999999999</v>
      </c>
      <c r="D8740" t="str">
        <f ca="1"/>
        <v xml:space="preserve"> Credit</v>
      </c>
    </row>
    <row r="8741" spans="1:4" x14ac:dyDescent="0.25">
      <c r="A8741" t="str">
        <f ca="1"/>
        <v>Renters</v>
      </c>
      <c r="B8741" s="8">
        <f ca="1"/>
        <v>46316</v>
      </c>
      <c r="C8741" s="107">
        <f ca="1"/>
        <v>-15430.619999999999</v>
      </c>
      <c r="D8741" t="str">
        <f ca="1"/>
        <v xml:space="preserve"> Credit</v>
      </c>
    </row>
    <row r="8742" spans="1:4" x14ac:dyDescent="0.25">
      <c r="A8742" t="str">
        <f ca="1"/>
        <v>Paycheck</v>
      </c>
      <c r="B8742" s="8">
        <f ca="1"/>
        <v>46318</v>
      </c>
      <c r="C8742" s="107">
        <f ca="1"/>
        <v>-15430.619999999999</v>
      </c>
      <c r="D8742" t="str">
        <f ca="1"/>
        <v xml:space="preserve"> Credit</v>
      </c>
    </row>
    <row r="8743" spans="1:4" x14ac:dyDescent="0.25">
      <c r="A8743" t="str">
        <f ca="1"/>
        <v>Ameritas</v>
      </c>
      <c r="B8743" s="8">
        <f ca="1"/>
        <v>46318</v>
      </c>
      <c r="C8743" s="107">
        <f ca="1"/>
        <v>-15430.619999999999</v>
      </c>
      <c r="D8743" t="str">
        <f ca="1"/>
        <v xml:space="preserve"> Credit</v>
      </c>
    </row>
    <row r="8744" spans="1:4" x14ac:dyDescent="0.25">
      <c r="A8744" t="str">
        <f ca="1"/>
        <v>Groceries</v>
      </c>
      <c r="B8744" s="8">
        <f ca="1"/>
        <v>46319</v>
      </c>
      <c r="C8744" s="107">
        <f ca="1"/>
        <v>-15430.619999999999</v>
      </c>
      <c r="D8744" t="str">
        <f ca="1"/>
        <v xml:space="preserve"> Credit</v>
      </c>
    </row>
    <row r="8745" spans="1:4" x14ac:dyDescent="0.25">
      <c r="A8745" t="str">
        <f ca="1"/>
        <v>Food &amp; Drinks</v>
      </c>
      <c r="B8745" s="8">
        <f ca="1"/>
        <v>46319</v>
      </c>
      <c r="C8745" s="107">
        <f ca="1"/>
        <v>-15430.619999999999</v>
      </c>
      <c r="D8745" t="str">
        <f ca="1"/>
        <v xml:space="preserve"> Credit</v>
      </c>
    </row>
    <row r="8746" spans="1:4" x14ac:dyDescent="0.25">
      <c r="A8746" t="str">
        <f ca="1"/>
        <v>Cese Transfer</v>
      </c>
      <c r="B8746" s="8">
        <f ca="1"/>
        <v>46320</v>
      </c>
      <c r="C8746" s="107">
        <f ca="1"/>
        <v>-15430.619999999999</v>
      </c>
      <c r="D8746" t="str">
        <f ca="1"/>
        <v xml:space="preserve"> Credit</v>
      </c>
    </row>
    <row r="8747" spans="1:4" x14ac:dyDescent="0.25">
      <c r="A8747" t="str">
        <f ca="1"/>
        <v>Internet</v>
      </c>
      <c r="B8747" s="8">
        <f ca="1"/>
        <v>46321</v>
      </c>
      <c r="C8747" s="107">
        <f ca="1"/>
        <v>-15430.619999999999</v>
      </c>
      <c r="D8747" t="str">
        <f ca="1"/>
        <v xml:space="preserve"> Credit</v>
      </c>
    </row>
    <row r="8748" spans="1:4" x14ac:dyDescent="0.25">
      <c r="A8748" t="str">
        <f ca="1"/>
        <v>Windsurf</v>
      </c>
      <c r="B8748" s="8">
        <f ca="1"/>
        <v>46321</v>
      </c>
      <c r="C8748" s="107">
        <f ca="1"/>
        <v>-15430.619999999999</v>
      </c>
      <c r="D8748" t="str">
        <f ca="1"/>
        <v xml:space="preserve"> Credit</v>
      </c>
    </row>
    <row r="8749" spans="1:4" x14ac:dyDescent="0.25">
      <c r="A8749" t="str">
        <f ca="1"/>
        <v>Tidal</v>
      </c>
      <c r="B8749" s="8">
        <f ca="1"/>
        <v>46322</v>
      </c>
      <c r="C8749" s="107">
        <f ca="1"/>
        <v>-15430.619999999999</v>
      </c>
      <c r="D8749" t="str">
        <f ca="1"/>
        <v xml:space="preserve"> Credit</v>
      </c>
    </row>
    <row r="8750" spans="1:4" x14ac:dyDescent="0.25">
      <c r="A8750" t="str">
        <f ca="1"/>
        <v>Costco Citi</v>
      </c>
      <c r="B8750" s="8">
        <f ca="1"/>
        <v>46323</v>
      </c>
      <c r="C8750" s="107">
        <f ca="1"/>
        <v>-15430.619999999999</v>
      </c>
      <c r="D8750" t="str">
        <f ca="1"/>
        <v xml:space="preserve"> Credit</v>
      </c>
    </row>
    <row r="8751" spans="1:4" x14ac:dyDescent="0.25">
      <c r="A8751" t="str">
        <f ca="1"/>
        <v>Kulo Transfer</v>
      </c>
      <c r="B8751" s="8">
        <f ca="1"/>
        <v>46323</v>
      </c>
      <c r="C8751" s="107">
        <f ca="1"/>
        <v>-15430.619999999999</v>
      </c>
      <c r="D8751" t="str">
        <f ca="1"/>
        <v xml:space="preserve"> Credit</v>
      </c>
    </row>
    <row r="8752" spans="1:4" x14ac:dyDescent="0.25">
      <c r="A8752" t="str">
        <f ca="1"/>
        <v>Kulo SDGE</v>
      </c>
      <c r="B8752" s="8">
        <f ca="1"/>
        <v>46323</v>
      </c>
      <c r="C8752" s="107">
        <f ca="1"/>
        <v>-15430.619999999999</v>
      </c>
      <c r="D8752" t="str">
        <f ca="1"/>
        <v xml:space="preserve"> Credit</v>
      </c>
    </row>
    <row r="8753" spans="1:4" x14ac:dyDescent="0.25">
      <c r="A8753" t="str">
        <f ca="1"/>
        <v>SDGE</v>
      </c>
      <c r="B8753" s="8">
        <f ca="1"/>
        <v>46323</v>
      </c>
      <c r="C8753" s="107">
        <f ca="1"/>
        <v>-15430.619999999999</v>
      </c>
      <c r="D8753" t="str">
        <f ca="1"/>
        <v xml:space="preserve"> Credit</v>
      </c>
    </row>
    <row r="8754" spans="1:4" x14ac:dyDescent="0.25">
      <c r="A8754" t="str">
        <f ca="1"/>
        <v>Prime Ad-Free</v>
      </c>
      <c r="B8754" s="8">
        <f ca="1"/>
        <v>46323</v>
      </c>
      <c r="C8754" s="107">
        <f ca="1"/>
        <v>-15430.619999999999</v>
      </c>
      <c r="D8754" t="str">
        <f ca="1"/>
        <v xml:space="preserve"> Credit</v>
      </c>
    </row>
    <row r="8755" spans="1:4" x14ac:dyDescent="0.25">
      <c r="A8755" t="str">
        <f ca="1"/>
        <v>Disability</v>
      </c>
      <c r="B8755" s="8">
        <f ca="1"/>
        <v>46327</v>
      </c>
      <c r="C8755" s="107">
        <f ca="1"/>
        <v>-15430.619999999999</v>
      </c>
      <c r="D8755" t="str">
        <f ca="1"/>
        <v xml:space="preserve"> Credit</v>
      </c>
    </row>
    <row r="8756" spans="1:4" x14ac:dyDescent="0.25">
      <c r="A8756" t="str">
        <f ca="1"/>
        <v>Kulo Rent</v>
      </c>
      <c r="B8756" s="8">
        <f ca="1"/>
        <v>46327</v>
      </c>
      <c r="C8756" s="107">
        <f ca="1"/>
        <v>-15430.619999999999</v>
      </c>
      <c r="D8756" t="str">
        <f ca="1"/>
        <v xml:space="preserve"> Credit</v>
      </c>
    </row>
    <row r="8757" spans="1:4" x14ac:dyDescent="0.25">
      <c r="A8757" t="str">
        <f ca="1"/>
        <v>Rent</v>
      </c>
      <c r="B8757" s="8">
        <f ca="1"/>
        <v>46327</v>
      </c>
      <c r="C8757" s="107">
        <f ca="1"/>
        <v>-15430.619999999999</v>
      </c>
      <c r="D8757" t="str">
        <f ca="1"/>
        <v xml:space="preserve"> Credit</v>
      </c>
    </row>
    <row r="8758" spans="1:4" x14ac:dyDescent="0.25">
      <c r="A8758" t="str">
        <f ca="1"/>
        <v>Visa Platinum</v>
      </c>
      <c r="B8758" s="8">
        <f ca="1"/>
        <v>46329</v>
      </c>
      <c r="C8758" s="107">
        <f ca="1"/>
        <v>-15119.619999999999</v>
      </c>
      <c r="D8758" t="str">
        <f ca="1"/>
        <v xml:space="preserve"> Credit</v>
      </c>
    </row>
    <row r="8759" spans="1:4" x14ac:dyDescent="0.25">
      <c r="A8759" t="str">
        <f ca="1"/>
        <v>Kulo Internet</v>
      </c>
      <c r="B8759" s="8">
        <f ca="1"/>
        <v>46331</v>
      </c>
      <c r="C8759" s="107">
        <f ca="1"/>
        <v>-15119.619999999999</v>
      </c>
      <c r="D8759" t="str">
        <f ca="1"/>
        <v xml:space="preserve"> Credit</v>
      </c>
    </row>
    <row r="8760" spans="1:4" x14ac:dyDescent="0.25">
      <c r="A8760" t="str">
        <f ca="1"/>
        <v>Cese Phone</v>
      </c>
      <c r="B8760" s="8">
        <f ca="1"/>
        <v>46331</v>
      </c>
      <c r="C8760" s="107">
        <f ca="1"/>
        <v>-15119.619999999999</v>
      </c>
      <c r="D8760" t="str">
        <f ca="1"/>
        <v xml:space="preserve"> Credit</v>
      </c>
    </row>
    <row r="8761" spans="1:4" x14ac:dyDescent="0.25">
      <c r="A8761" t="str">
        <f ca="1"/>
        <v>Phone</v>
      </c>
      <c r="B8761" s="8">
        <f ca="1"/>
        <v>46331</v>
      </c>
      <c r="C8761" s="107">
        <f ca="1"/>
        <v>-15119.619999999999</v>
      </c>
      <c r="D8761" t="str">
        <f ca="1"/>
        <v xml:space="preserve"> Credit</v>
      </c>
    </row>
    <row r="8762" spans="1:4" x14ac:dyDescent="0.25">
      <c r="A8762" t="str">
        <f ca="1"/>
        <v>Paycheck</v>
      </c>
      <c r="B8762" s="8">
        <f ca="1"/>
        <v>46332</v>
      </c>
      <c r="C8762" s="107">
        <f ca="1"/>
        <v>-15119.619999999999</v>
      </c>
      <c r="D8762" t="str">
        <f ca="1"/>
        <v xml:space="preserve"> Credit</v>
      </c>
    </row>
    <row r="8763" spans="1:4" x14ac:dyDescent="0.25">
      <c r="A8763" t="str">
        <f ca="1"/>
        <v>Ameritas</v>
      </c>
      <c r="B8763" s="8">
        <f ca="1"/>
        <v>46332</v>
      </c>
      <c r="C8763" s="107">
        <f ca="1"/>
        <v>-15119.619999999999</v>
      </c>
      <c r="D8763" t="str">
        <f ca="1"/>
        <v xml:space="preserve"> Credit</v>
      </c>
    </row>
    <row r="8764" spans="1:4" x14ac:dyDescent="0.25">
      <c r="A8764" t="str">
        <f ca="1"/>
        <v>Groceries</v>
      </c>
      <c r="B8764" s="8">
        <f ca="1"/>
        <v>46333</v>
      </c>
      <c r="C8764" s="107">
        <f ca="1"/>
        <v>-15119.619999999999</v>
      </c>
      <c r="D8764" t="str">
        <f ca="1"/>
        <v xml:space="preserve"> Credit</v>
      </c>
    </row>
    <row r="8765" spans="1:4" x14ac:dyDescent="0.25">
      <c r="A8765" t="str">
        <f ca="1"/>
        <v>Food &amp; Drinks</v>
      </c>
      <c r="B8765" s="8">
        <f ca="1"/>
        <v>46333</v>
      </c>
      <c r="C8765" s="107">
        <f ca="1"/>
        <v>-15119.619999999999</v>
      </c>
      <c r="D8765" t="str">
        <f ca="1"/>
        <v xml:space="preserve"> Credit</v>
      </c>
    </row>
    <row r="8766" spans="1:4" x14ac:dyDescent="0.25">
      <c r="A8766" t="str">
        <f ca="1"/>
        <v>Sony</v>
      </c>
      <c r="B8766" s="8">
        <f ca="1"/>
        <v>46334</v>
      </c>
      <c r="C8766" s="107">
        <f ca="1"/>
        <v>-15119.619999999999</v>
      </c>
      <c r="D8766" t="str">
        <f ca="1"/>
        <v xml:space="preserve"> Credit</v>
      </c>
    </row>
    <row r="8767" spans="1:4" x14ac:dyDescent="0.25">
      <c r="A8767" t="str">
        <f ca="1"/>
        <v>Bike Insurance</v>
      </c>
      <c r="B8767" s="8">
        <f ca="1"/>
        <v>46334</v>
      </c>
      <c r="C8767" s="107">
        <f ca="1"/>
        <v>-15119.619999999999</v>
      </c>
      <c r="D8767" t="str">
        <f ca="1"/>
        <v xml:space="preserve"> Credit</v>
      </c>
    </row>
    <row r="8768" spans="1:4" x14ac:dyDescent="0.25">
      <c r="A8768" t="str">
        <f ca="1"/>
        <v>Phone Insurance</v>
      </c>
      <c r="B8768" s="8">
        <f ca="1"/>
        <v>46334</v>
      </c>
      <c r="C8768" s="107">
        <f ca="1"/>
        <v>-15119.619999999999</v>
      </c>
      <c r="D8768" t="str">
        <f ca="1"/>
        <v xml:space="preserve"> Credit</v>
      </c>
    </row>
    <row r="8769" spans="1:4" x14ac:dyDescent="0.25">
      <c r="A8769" t="str">
        <f ca="1"/>
        <v>Amazon</v>
      </c>
      <c r="B8769" s="8">
        <f ca="1"/>
        <v>46335</v>
      </c>
      <c r="C8769" s="107">
        <f ca="1"/>
        <v>-15119.619999999999</v>
      </c>
      <c r="D8769" t="str">
        <f ca="1"/>
        <v xml:space="preserve"> Credit</v>
      </c>
    </row>
    <row r="8770" spans="1:4" x14ac:dyDescent="0.25">
      <c r="A8770" t="str">
        <f ca="1"/>
        <v>Viso Go</v>
      </c>
      <c r="B8770" s="8">
        <f ca="1"/>
        <v>46337</v>
      </c>
      <c r="C8770" s="107">
        <f ca="1"/>
        <v>-14973.619999999999</v>
      </c>
      <c r="D8770" t="str">
        <f ca="1"/>
        <v xml:space="preserve"> Credit</v>
      </c>
    </row>
    <row r="8771" spans="1:4" x14ac:dyDescent="0.25">
      <c r="A8771" t="str">
        <f ca="1"/>
        <v>Motorcycle</v>
      </c>
      <c r="B8771" s="8">
        <f ca="1"/>
        <v>46342</v>
      </c>
      <c r="C8771" s="107">
        <f ca="1"/>
        <v>-14973.619999999999</v>
      </c>
      <c r="D8771" t="str">
        <f ca="1"/>
        <v xml:space="preserve"> Credit</v>
      </c>
    </row>
    <row r="8772" spans="1:4" x14ac:dyDescent="0.25">
      <c r="A8772" t="str">
        <f ca="1"/>
        <v>Paycheck</v>
      </c>
      <c r="B8772" s="8">
        <f ca="1"/>
        <v>46346</v>
      </c>
      <c r="C8772" s="107">
        <f ca="1"/>
        <v>-14973.619999999999</v>
      </c>
      <c r="D8772" t="str">
        <f ca="1"/>
        <v xml:space="preserve"> Credit</v>
      </c>
    </row>
    <row r="8773" spans="1:4" x14ac:dyDescent="0.25">
      <c r="A8773" t="str">
        <f ca="1"/>
        <v>Ameritas</v>
      </c>
      <c r="B8773" s="8">
        <f ca="1"/>
        <v>46346</v>
      </c>
      <c r="C8773" s="107">
        <f ca="1"/>
        <v>-14973.619999999999</v>
      </c>
      <c r="D8773" t="str">
        <f ca="1"/>
        <v xml:space="preserve"> Credit</v>
      </c>
    </row>
    <row r="8774" spans="1:4" x14ac:dyDescent="0.25">
      <c r="A8774" t="str">
        <f ca="1"/>
        <v>Netflix</v>
      </c>
      <c r="B8774" s="8">
        <f ca="1"/>
        <v>46346</v>
      </c>
      <c r="C8774" s="107">
        <f ca="1"/>
        <v>-14973.619999999999</v>
      </c>
      <c r="D8774" t="str">
        <f ca="1"/>
        <v xml:space="preserve"> Credit</v>
      </c>
    </row>
    <row r="8775" spans="1:4" x14ac:dyDescent="0.25">
      <c r="A8775" t="str">
        <f ca="1"/>
        <v>Groceries</v>
      </c>
      <c r="B8775" s="8">
        <f ca="1"/>
        <v>46347</v>
      </c>
      <c r="C8775" s="107">
        <f ca="1"/>
        <v>-14973.619999999999</v>
      </c>
      <c r="D8775" t="str">
        <f ca="1"/>
        <v xml:space="preserve"> Credit</v>
      </c>
    </row>
    <row r="8776" spans="1:4" x14ac:dyDescent="0.25">
      <c r="A8776" t="str">
        <f ca="1"/>
        <v>Food &amp; Drinks</v>
      </c>
      <c r="B8776" s="8">
        <f ca="1"/>
        <v>46347</v>
      </c>
      <c r="C8776" s="107">
        <f ca="1"/>
        <v>-14973.619999999999</v>
      </c>
      <c r="D8776" t="str">
        <f ca="1"/>
        <v xml:space="preserve"> Credit</v>
      </c>
    </row>
    <row r="8777" spans="1:4" x14ac:dyDescent="0.25">
      <c r="A8777" t="str">
        <f ca="1"/>
        <v>Renters</v>
      </c>
      <c r="B8777" s="8">
        <f ca="1"/>
        <v>46347</v>
      </c>
      <c r="C8777" s="107">
        <f ca="1"/>
        <v>-14973.619999999999</v>
      </c>
      <c r="D8777" t="str">
        <f ca="1"/>
        <v xml:space="preserve"> Credit</v>
      </c>
    </row>
    <row r="8778" spans="1:4" x14ac:dyDescent="0.25">
      <c r="A8778" t="str">
        <f ca="1"/>
        <v>Cese Transfer</v>
      </c>
      <c r="B8778" s="8">
        <f ca="1"/>
        <v>46351</v>
      </c>
      <c r="C8778" s="107">
        <f ca="1"/>
        <v>-14973.619999999999</v>
      </c>
      <c r="D8778" t="str">
        <f ca="1"/>
        <v xml:space="preserve"> Credit</v>
      </c>
    </row>
    <row r="8779" spans="1:4" x14ac:dyDescent="0.25">
      <c r="A8779" t="str">
        <f ca="1"/>
        <v>Internet</v>
      </c>
      <c r="B8779" s="8">
        <f ca="1"/>
        <v>46352</v>
      </c>
      <c r="C8779" s="107">
        <f ca="1"/>
        <v>-14973.619999999999</v>
      </c>
      <c r="D8779" t="str">
        <f ca="1"/>
        <v xml:space="preserve"> Credit</v>
      </c>
    </row>
    <row r="8780" spans="1:4" x14ac:dyDescent="0.25">
      <c r="A8780" t="str">
        <f ca="1"/>
        <v>Windsurf</v>
      </c>
      <c r="B8780" s="8">
        <f ca="1"/>
        <v>46352</v>
      </c>
      <c r="C8780" s="107">
        <f ca="1"/>
        <v>-14973.619999999999</v>
      </c>
      <c r="D8780" t="str">
        <f ca="1"/>
        <v xml:space="preserve"> Credit</v>
      </c>
    </row>
    <row r="8781" spans="1:4" x14ac:dyDescent="0.25">
      <c r="A8781" t="str">
        <f ca="1"/>
        <v>Tidal</v>
      </c>
      <c r="B8781" s="8">
        <f ca="1"/>
        <v>46353</v>
      </c>
      <c r="C8781" s="107">
        <f ca="1"/>
        <v>-14973.619999999999</v>
      </c>
      <c r="D8781" t="str">
        <f ca="1"/>
        <v xml:space="preserve"> Credit</v>
      </c>
    </row>
    <row r="8782" spans="1:4" x14ac:dyDescent="0.25">
      <c r="A8782" t="str">
        <f ca="1"/>
        <v>Costco Citi</v>
      </c>
      <c r="B8782" s="8">
        <f ca="1"/>
        <v>46354</v>
      </c>
      <c r="C8782" s="107">
        <f ca="1"/>
        <v>-14973.619999999999</v>
      </c>
      <c r="D8782" t="str">
        <f ca="1"/>
        <v xml:space="preserve"> Credit</v>
      </c>
    </row>
    <row r="8783" spans="1:4" x14ac:dyDescent="0.25">
      <c r="A8783" t="str">
        <f ca="1"/>
        <v>Kulo Transfer</v>
      </c>
      <c r="B8783" s="8">
        <f ca="1"/>
        <v>46354</v>
      </c>
      <c r="C8783" s="107">
        <f ca="1"/>
        <v>-14973.619999999999</v>
      </c>
      <c r="D8783" t="str">
        <f ca="1"/>
        <v xml:space="preserve"> Credit</v>
      </c>
    </row>
    <row r="8784" spans="1:4" x14ac:dyDescent="0.25">
      <c r="A8784" t="str">
        <f ca="1"/>
        <v>Kulo SDGE</v>
      </c>
      <c r="B8784" s="8">
        <f ca="1"/>
        <v>46354</v>
      </c>
      <c r="C8784" s="107">
        <f ca="1"/>
        <v>-14973.619999999999</v>
      </c>
      <c r="D8784" t="str">
        <f ca="1"/>
        <v xml:space="preserve"> Credit</v>
      </c>
    </row>
    <row r="8785" spans="1:4" x14ac:dyDescent="0.25">
      <c r="A8785" t="str">
        <f ca="1"/>
        <v>SDGE</v>
      </c>
      <c r="B8785" s="8">
        <f ca="1"/>
        <v>46354</v>
      </c>
      <c r="C8785" s="107">
        <f ca="1"/>
        <v>-14973.619999999999</v>
      </c>
      <c r="D8785" t="str">
        <f ca="1"/>
        <v xml:space="preserve"> Credit</v>
      </c>
    </row>
    <row r="8786" spans="1:4" x14ac:dyDescent="0.25">
      <c r="A8786" t="str">
        <f ca="1"/>
        <v>Prime Ad-Free</v>
      </c>
      <c r="B8786" s="8">
        <f ca="1"/>
        <v>46354</v>
      </c>
      <c r="C8786" s="107">
        <f ca="1"/>
        <v>-14973.619999999999</v>
      </c>
      <c r="D8786" t="str">
        <f ca="1"/>
        <v xml:space="preserve"> Credit</v>
      </c>
    </row>
    <row r="8787" spans="1:4" x14ac:dyDescent="0.25">
      <c r="A8787" t="str">
        <f ca="1"/>
        <v>Disability</v>
      </c>
      <c r="B8787" s="8">
        <f ca="1"/>
        <v>46357</v>
      </c>
      <c r="C8787" s="107">
        <f ca="1"/>
        <v>-14973.619999999999</v>
      </c>
      <c r="D8787" t="str">
        <f ca="1"/>
        <v xml:space="preserve"> Credit</v>
      </c>
    </row>
    <row r="8788" spans="1:4" x14ac:dyDescent="0.25">
      <c r="A8788" t="str">
        <f ca="1"/>
        <v>Kulo Rent</v>
      </c>
      <c r="B8788" s="8">
        <f ca="1"/>
        <v>46357</v>
      </c>
      <c r="C8788" s="107">
        <f ca="1"/>
        <v>-14973.619999999999</v>
      </c>
      <c r="D8788" t="str">
        <f ca="1"/>
        <v xml:space="preserve"> Credit</v>
      </c>
    </row>
    <row r="8789" spans="1:4" x14ac:dyDescent="0.25">
      <c r="A8789" t="str">
        <f ca="1"/>
        <v>Rent</v>
      </c>
      <c r="B8789" s="8">
        <f ca="1"/>
        <v>46357</v>
      </c>
      <c r="C8789" s="107">
        <f ca="1"/>
        <v>-14973.619999999999</v>
      </c>
      <c r="D8789" t="str">
        <f ca="1"/>
        <v xml:space="preserve"> Credit</v>
      </c>
    </row>
    <row r="8790" spans="1:4" x14ac:dyDescent="0.25">
      <c r="A8790" t="str">
        <f ca="1"/>
        <v>Visa Platinum</v>
      </c>
      <c r="B8790" s="8">
        <f ca="1"/>
        <v>46359</v>
      </c>
      <c r="C8790" s="107">
        <f ca="1"/>
        <v>-14662.619999999999</v>
      </c>
      <c r="D8790" t="str">
        <f ca="1"/>
        <v xml:space="preserve"> Credit</v>
      </c>
    </row>
    <row r="8791" spans="1:4" x14ac:dyDescent="0.25">
      <c r="A8791" t="str">
        <f ca="1"/>
        <v>Paycheck</v>
      </c>
      <c r="B8791" s="8">
        <f ca="1"/>
        <v>46360</v>
      </c>
      <c r="C8791" s="107">
        <f ca="1"/>
        <v>-14662.619999999999</v>
      </c>
      <c r="D8791" t="str">
        <f ca="1"/>
        <v xml:space="preserve"> Credit</v>
      </c>
    </row>
    <row r="8792" spans="1:4" x14ac:dyDescent="0.25">
      <c r="A8792" t="str">
        <f ca="1"/>
        <v>Ameritas</v>
      </c>
      <c r="B8792" s="8">
        <f ca="1"/>
        <v>46360</v>
      </c>
      <c r="C8792" s="107">
        <f ca="1"/>
        <v>-14662.619999999999</v>
      </c>
      <c r="D8792" t="str">
        <f ca="1"/>
        <v xml:space="preserve"> Credit</v>
      </c>
    </row>
    <row r="8793" spans="1:4" x14ac:dyDescent="0.25">
      <c r="A8793" t="str">
        <f ca="1"/>
        <v>Kulo Internet</v>
      </c>
      <c r="B8793" s="8">
        <f ca="1"/>
        <v>46361</v>
      </c>
      <c r="C8793" s="107">
        <f ca="1"/>
        <v>-14662.619999999999</v>
      </c>
      <c r="D8793" t="str">
        <f ca="1"/>
        <v xml:space="preserve"> Credit</v>
      </c>
    </row>
    <row r="8794" spans="1:4" x14ac:dyDescent="0.25">
      <c r="A8794" t="str">
        <f ca="1"/>
        <v>Cese Phone</v>
      </c>
      <c r="B8794" s="8">
        <f ca="1"/>
        <v>46361</v>
      </c>
      <c r="C8794" s="107">
        <f ca="1"/>
        <v>-14662.619999999999</v>
      </c>
      <c r="D8794" t="str">
        <f ca="1"/>
        <v xml:space="preserve"> Credit</v>
      </c>
    </row>
    <row r="8795" spans="1:4" x14ac:dyDescent="0.25">
      <c r="A8795" t="str">
        <f ca="1"/>
        <v>Groceries</v>
      </c>
      <c r="B8795" s="8">
        <f ca="1"/>
        <v>46361</v>
      </c>
      <c r="C8795" s="107">
        <f ca="1"/>
        <v>-14662.619999999999</v>
      </c>
      <c r="D8795" t="str">
        <f ca="1"/>
        <v xml:space="preserve"> Credit</v>
      </c>
    </row>
    <row r="8796" spans="1:4" x14ac:dyDescent="0.25">
      <c r="A8796" t="str">
        <f ca="1"/>
        <v>Food &amp; Drinks</v>
      </c>
      <c r="B8796" s="8">
        <f ca="1"/>
        <v>46361</v>
      </c>
      <c r="C8796" s="107">
        <f ca="1"/>
        <v>-14662.619999999999</v>
      </c>
      <c r="D8796" t="str">
        <f ca="1"/>
        <v xml:space="preserve"> Credit</v>
      </c>
    </row>
    <row r="8797" spans="1:4" x14ac:dyDescent="0.25">
      <c r="A8797" t="str">
        <f ca="1"/>
        <v>Phone</v>
      </c>
      <c r="B8797" s="8">
        <f ca="1"/>
        <v>46361</v>
      </c>
      <c r="C8797" s="107">
        <f ca="1"/>
        <v>-14662.619999999999</v>
      </c>
      <c r="D8797" t="str">
        <f ca="1"/>
        <v xml:space="preserve"> Credit</v>
      </c>
    </row>
    <row r="8798" spans="1:4" x14ac:dyDescent="0.25">
      <c r="A8798" t="str">
        <f ca="1"/>
        <v>Sony</v>
      </c>
      <c r="B8798" s="8">
        <f ca="1"/>
        <v>46364</v>
      </c>
      <c r="C8798" s="107">
        <f ca="1"/>
        <v>-14662.619999999999</v>
      </c>
      <c r="D8798" t="str">
        <f ca="1"/>
        <v xml:space="preserve"> Credit</v>
      </c>
    </row>
    <row r="8799" spans="1:4" x14ac:dyDescent="0.25">
      <c r="A8799" t="str">
        <f ca="1"/>
        <v>Phone Insurance</v>
      </c>
      <c r="B8799" s="8">
        <f ca="1"/>
        <v>46364</v>
      </c>
      <c r="C8799" s="107">
        <f ca="1"/>
        <v>-14662.619999999999</v>
      </c>
      <c r="D8799" t="str">
        <f ca="1"/>
        <v xml:space="preserve"> Credit</v>
      </c>
    </row>
    <row r="8800" spans="1:4" x14ac:dyDescent="0.25">
      <c r="A8800" t="str">
        <f ca="1"/>
        <v>Amazon</v>
      </c>
      <c r="B8800" s="8">
        <f ca="1"/>
        <v>46365</v>
      </c>
      <c r="C8800" s="107">
        <f ca="1"/>
        <v>-14662.619999999999</v>
      </c>
      <c r="D8800" t="str">
        <f ca="1"/>
        <v xml:space="preserve"> Credit</v>
      </c>
    </row>
    <row r="8801" spans="1:4" x14ac:dyDescent="0.25">
      <c r="A8801" t="str">
        <f ca="1"/>
        <v>Viso Go</v>
      </c>
      <c r="B8801" s="8">
        <f ca="1"/>
        <v>46367</v>
      </c>
      <c r="C8801" s="107">
        <f ca="1"/>
        <v>-14516.619999999999</v>
      </c>
      <c r="D8801" t="str">
        <f ca="1"/>
        <v xml:space="preserve"> Credit</v>
      </c>
    </row>
    <row r="8802" spans="1:4" x14ac:dyDescent="0.25">
      <c r="A8802" t="str">
        <f ca="1"/>
        <v>Motorcycle</v>
      </c>
      <c r="B8802" s="8">
        <f ca="1"/>
        <v>46372</v>
      </c>
      <c r="C8802" s="107">
        <f ca="1"/>
        <v>-14516.619999999999</v>
      </c>
      <c r="D8802" t="str">
        <f ca="1"/>
        <v xml:space="preserve"> Credit</v>
      </c>
    </row>
    <row r="8803" spans="1:4" x14ac:dyDescent="0.25">
      <c r="A8803" t="str">
        <f ca="1"/>
        <v>Paycheck</v>
      </c>
      <c r="B8803" s="8">
        <f ca="1"/>
        <v>46374</v>
      </c>
      <c r="C8803" s="107">
        <f ca="1"/>
        <v>-14516.619999999999</v>
      </c>
      <c r="D8803" t="str">
        <f ca="1"/>
        <v xml:space="preserve"> Credit</v>
      </c>
    </row>
    <row r="8804" spans="1:4" x14ac:dyDescent="0.25">
      <c r="A8804" t="str">
        <f ca="1"/>
        <v>Ameritas</v>
      </c>
      <c r="B8804" s="8">
        <f ca="1"/>
        <v>46374</v>
      </c>
      <c r="C8804" s="107">
        <f ca="1"/>
        <v>-14516.619999999999</v>
      </c>
      <c r="D8804" t="str">
        <f ca="1"/>
        <v xml:space="preserve"> Credit</v>
      </c>
    </row>
    <row r="8805" spans="1:4" x14ac:dyDescent="0.25">
      <c r="A8805" t="str">
        <f ca="1"/>
        <v>Groceries</v>
      </c>
      <c r="B8805" s="8">
        <f ca="1"/>
        <v>46375</v>
      </c>
      <c r="C8805" s="107">
        <f ca="1"/>
        <v>-14516.619999999999</v>
      </c>
      <c r="D8805" t="str">
        <f ca="1"/>
        <v xml:space="preserve"> Credit</v>
      </c>
    </row>
    <row r="8806" spans="1:4" x14ac:dyDescent="0.25">
      <c r="A8806" t="str">
        <f ca="1"/>
        <v>Food &amp; Drinks</v>
      </c>
      <c r="B8806" s="8">
        <f ca="1"/>
        <v>46375</v>
      </c>
      <c r="C8806" s="107">
        <f ca="1"/>
        <v>-14516.619999999999</v>
      </c>
      <c r="D8806" t="str">
        <f ca="1"/>
        <v xml:space="preserve"> Credit</v>
      </c>
    </row>
    <row r="8807" spans="1:4" x14ac:dyDescent="0.25">
      <c r="A8807" t="str">
        <f ca="1"/>
        <v>Netflix</v>
      </c>
      <c r="B8807" s="8">
        <f ca="1"/>
        <v>46376</v>
      </c>
      <c r="C8807" s="107">
        <f ca="1"/>
        <v>-14516.619999999999</v>
      </c>
      <c r="D8807" t="str">
        <f ca="1"/>
        <v xml:space="preserve"> Credit</v>
      </c>
    </row>
    <row r="8808" spans="1:4" x14ac:dyDescent="0.25">
      <c r="A8808" t="str">
        <f ca="1"/>
        <v>Renters</v>
      </c>
      <c r="B8808" s="8">
        <f ca="1"/>
        <v>46377</v>
      </c>
      <c r="C8808" s="107">
        <f ca="1"/>
        <v>-14516.619999999999</v>
      </c>
      <c r="D8808" t="str">
        <f ca="1"/>
        <v xml:space="preserve"> Credit</v>
      </c>
    </row>
    <row r="8809" spans="1:4" x14ac:dyDescent="0.25">
      <c r="A8809" t="str">
        <f ca="1"/>
        <v>Sniffies</v>
      </c>
      <c r="B8809" s="8">
        <f ca="1"/>
        <v>46377</v>
      </c>
      <c r="C8809" s="107">
        <f ca="1"/>
        <v>-14516.619999999999</v>
      </c>
      <c r="D8809" t="str">
        <f ca="1"/>
        <v xml:space="preserve"> Credit</v>
      </c>
    </row>
    <row r="8810" spans="1:4" x14ac:dyDescent="0.25">
      <c r="A8810" t="str">
        <f ca="1"/>
        <v>Cese Transfer</v>
      </c>
      <c r="B8810" s="8">
        <f ca="1"/>
        <v>46381</v>
      </c>
      <c r="C8810" s="107">
        <f ca="1"/>
        <v>-14516.619999999999</v>
      </c>
      <c r="D8810" t="str">
        <f ca="1"/>
        <v xml:space="preserve"> Credit</v>
      </c>
    </row>
    <row r="8811" spans="1:4" x14ac:dyDescent="0.25">
      <c r="A8811" t="str">
        <f ca="1"/>
        <v>Internet</v>
      </c>
      <c r="B8811" s="8">
        <f ca="1"/>
        <v>46382</v>
      </c>
      <c r="C8811" s="107">
        <f ca="1"/>
        <v>-14516.619999999999</v>
      </c>
      <c r="D8811" t="str">
        <f ca="1"/>
        <v xml:space="preserve"> Credit</v>
      </c>
    </row>
    <row r="8812" spans="1:4" x14ac:dyDescent="0.25">
      <c r="A8812" t="str">
        <f ca="1"/>
        <v>Windsurf</v>
      </c>
      <c r="B8812" s="8">
        <f ca="1"/>
        <v>46382</v>
      </c>
      <c r="C8812" s="107">
        <f ca="1"/>
        <v>-14516.619999999999</v>
      </c>
      <c r="D8812" t="str">
        <f ca="1"/>
        <v xml:space="preserve"> Credit</v>
      </c>
    </row>
    <row r="8813" spans="1:4" x14ac:dyDescent="0.25">
      <c r="A8813" t="str">
        <f ca="1"/>
        <v>Tidal</v>
      </c>
      <c r="B8813" s="8">
        <f ca="1"/>
        <v>46383</v>
      </c>
      <c r="C8813" s="107">
        <f ca="1"/>
        <v>-14516.619999999999</v>
      </c>
      <c r="D8813" t="str">
        <f ca="1"/>
        <v xml:space="preserve"> Credit</v>
      </c>
    </row>
    <row r="8814" spans="1:4" x14ac:dyDescent="0.25">
      <c r="A8814" t="str">
        <f ca="1"/>
        <v>Costco Citi</v>
      </c>
      <c r="B8814" s="8">
        <f ca="1"/>
        <v>46384</v>
      </c>
      <c r="C8814" s="107">
        <f ca="1"/>
        <v>-14516.619999999999</v>
      </c>
      <c r="D8814" t="str">
        <f ca="1"/>
        <v xml:space="preserve"> Credit</v>
      </c>
    </row>
    <row r="8815" spans="1:4" x14ac:dyDescent="0.25">
      <c r="A8815" t="str">
        <f ca="1"/>
        <v>Kulo Transfer</v>
      </c>
      <c r="B8815" s="8">
        <f ca="1"/>
        <v>46384</v>
      </c>
      <c r="C8815" s="107">
        <f ca="1"/>
        <v>-14516.619999999999</v>
      </c>
      <c r="D8815" t="str">
        <f ca="1"/>
        <v xml:space="preserve"> Credit</v>
      </c>
    </row>
    <row r="8816" spans="1:4" x14ac:dyDescent="0.25">
      <c r="A8816" t="str">
        <f ca="1"/>
        <v>Kulo SDGE</v>
      </c>
      <c r="B8816" s="8">
        <f ca="1"/>
        <v>46384</v>
      </c>
      <c r="C8816" s="107">
        <f ca="1"/>
        <v>-14516.619999999999</v>
      </c>
      <c r="D8816" t="str">
        <f ca="1"/>
        <v xml:space="preserve"> Credit</v>
      </c>
    </row>
    <row r="8817" spans="1:4" x14ac:dyDescent="0.25">
      <c r="A8817" t="str">
        <f ca="1"/>
        <v>SDGE</v>
      </c>
      <c r="B8817" s="8">
        <f ca="1"/>
        <v>46384</v>
      </c>
      <c r="C8817" s="107">
        <f ca="1"/>
        <v>-14516.619999999999</v>
      </c>
      <c r="D8817" t="str">
        <f ca="1"/>
        <v xml:space="preserve"> Credit</v>
      </c>
    </row>
    <row r="8818" spans="1:4" x14ac:dyDescent="0.25">
      <c r="A8818" t="str">
        <f ca="1"/>
        <v>Prime Ad-Free</v>
      </c>
      <c r="B8818" s="8">
        <f ca="1"/>
        <v>46384</v>
      </c>
      <c r="C8818" s="107">
        <f ca="1"/>
        <v>-14516.619999999999</v>
      </c>
      <c r="D8818" t="str">
        <f ca="1"/>
        <v xml:space="preserve"> Credit</v>
      </c>
    </row>
    <row r="8819" spans="1:4" x14ac:dyDescent="0.25">
      <c r="A8819" t="str">
        <f ca="1"/>
        <v>Paycheck</v>
      </c>
      <c r="B8819" s="8">
        <f ca="1"/>
        <v>46388</v>
      </c>
      <c r="C8819" s="107">
        <f ca="1"/>
        <v>-14516.619999999999</v>
      </c>
      <c r="D8819" t="str">
        <f ca="1"/>
        <v xml:space="preserve"> Credit</v>
      </c>
    </row>
    <row r="8820" spans="1:4" x14ac:dyDescent="0.25">
      <c r="A8820" t="str">
        <f ca="1"/>
        <v>Disability</v>
      </c>
      <c r="B8820" s="8">
        <f ca="1"/>
        <v>46388</v>
      </c>
      <c r="C8820" s="107">
        <f ca="1"/>
        <v>-14516.619999999999</v>
      </c>
      <c r="D8820" t="str">
        <f ca="1"/>
        <v xml:space="preserve"> Credit</v>
      </c>
    </row>
    <row r="8821" spans="1:4" x14ac:dyDescent="0.25">
      <c r="A8821" t="str">
        <f ca="1"/>
        <v>Ameritas</v>
      </c>
      <c r="B8821" s="8">
        <f ca="1"/>
        <v>46388</v>
      </c>
      <c r="C8821" s="107">
        <f ca="1"/>
        <v>-14516.619999999999</v>
      </c>
      <c r="D8821" t="str">
        <f ca="1"/>
        <v xml:space="preserve"> Credit</v>
      </c>
    </row>
    <row r="8822" spans="1:4" x14ac:dyDescent="0.25">
      <c r="A8822" t="str">
        <f ca="1"/>
        <v>Kulo Rent</v>
      </c>
      <c r="B8822" s="8">
        <f ca="1"/>
        <v>46388</v>
      </c>
      <c r="C8822" s="107">
        <f ca="1"/>
        <v>-14516.619999999999</v>
      </c>
      <c r="D8822" t="str">
        <f ca="1"/>
        <v xml:space="preserve"> Credit</v>
      </c>
    </row>
    <row r="8823" spans="1:4" x14ac:dyDescent="0.25">
      <c r="A8823" t="str">
        <f ca="1"/>
        <v>Rent</v>
      </c>
      <c r="B8823" s="8">
        <f ca="1"/>
        <v>46388</v>
      </c>
      <c r="C8823" s="107">
        <f ca="1"/>
        <v>-14516.619999999999</v>
      </c>
      <c r="D8823" t="str">
        <f ca="1"/>
        <v xml:space="preserve"> Credit</v>
      </c>
    </row>
    <row r="8824" spans="1:4" x14ac:dyDescent="0.25">
      <c r="A8824" t="str">
        <f ca="1"/>
        <v>Groceries</v>
      </c>
      <c r="B8824" s="8">
        <f ca="1"/>
        <v>46389</v>
      </c>
      <c r="C8824" s="107">
        <f ca="1"/>
        <v>-14516.619999999999</v>
      </c>
      <c r="D8824" t="str">
        <f ca="1"/>
        <v xml:space="preserve"> Credit</v>
      </c>
    </row>
    <row r="8825" spans="1:4" x14ac:dyDescent="0.25">
      <c r="A8825" t="str">
        <f ca="1"/>
        <v>Food &amp; Drinks</v>
      </c>
      <c r="B8825" s="8">
        <f ca="1"/>
        <v>46389</v>
      </c>
      <c r="C8825" s="107">
        <f ca="1"/>
        <v>-14516.619999999999</v>
      </c>
      <c r="D8825" t="str">
        <f ca="1"/>
        <v xml:space="preserve"> Credit</v>
      </c>
    </row>
    <row r="8826" spans="1:4" x14ac:dyDescent="0.25">
      <c r="A8826" t="str">
        <f ca="1"/>
        <v>Visa Platinum</v>
      </c>
      <c r="B8826" s="8">
        <f ca="1"/>
        <v>46390</v>
      </c>
      <c r="C8826" s="107">
        <f ca="1"/>
        <v>-14205.619999999999</v>
      </c>
      <c r="D8826" t="str">
        <f ca="1"/>
        <v xml:space="preserve"> Credit</v>
      </c>
    </row>
    <row r="8827" spans="1:4" x14ac:dyDescent="0.25">
      <c r="A8827" t="str">
        <f ca="1"/>
        <v>Kulo Internet</v>
      </c>
      <c r="B8827" s="8">
        <f ca="1"/>
        <v>46392</v>
      </c>
      <c r="C8827" s="107">
        <f ca="1"/>
        <v>-14205.619999999999</v>
      </c>
      <c r="D8827" t="str">
        <f ca="1"/>
        <v xml:space="preserve"> Credit</v>
      </c>
    </row>
    <row r="8828" spans="1:4" x14ac:dyDescent="0.25">
      <c r="A8828" t="str">
        <f ca="1"/>
        <v>Cese Phone</v>
      </c>
      <c r="B8828" s="8">
        <f ca="1"/>
        <v>46392</v>
      </c>
      <c r="C8828" s="107">
        <f ca="1"/>
        <v>-14205.619999999999</v>
      </c>
      <c r="D8828" t="str">
        <f ca="1"/>
        <v xml:space="preserve"> Credit</v>
      </c>
    </row>
    <row r="8829" spans="1:4" x14ac:dyDescent="0.25">
      <c r="A8829" t="str">
        <f ca="1"/>
        <v>Phone</v>
      </c>
      <c r="B8829" s="8">
        <f ca="1"/>
        <v>46392</v>
      </c>
      <c r="C8829" s="107">
        <f ca="1"/>
        <v>-14205.619999999999</v>
      </c>
      <c r="D8829" t="str">
        <f ca="1"/>
        <v xml:space="preserve"> Credit</v>
      </c>
    </row>
    <row r="8830" spans="1:4" x14ac:dyDescent="0.25">
      <c r="A8830" t="str">
        <f ca="1"/>
        <v>Sony</v>
      </c>
      <c r="B8830" s="8">
        <f ca="1"/>
        <v>46395</v>
      </c>
      <c r="C8830" s="107">
        <f ca="1"/>
        <v>-14205.619999999999</v>
      </c>
      <c r="D8830" t="str">
        <f ca="1"/>
        <v xml:space="preserve"> Credit</v>
      </c>
    </row>
    <row r="8831" spans="1:4" x14ac:dyDescent="0.25">
      <c r="A8831" t="str">
        <f ca="1"/>
        <v>Phone Insurance</v>
      </c>
      <c r="B8831" s="8">
        <f ca="1"/>
        <v>46395</v>
      </c>
      <c r="C8831" s="107">
        <f ca="1"/>
        <v>-14205.619999999999</v>
      </c>
      <c r="D8831" t="str">
        <f ca="1"/>
        <v xml:space="preserve"> Credit</v>
      </c>
    </row>
    <row r="8832" spans="1:4" x14ac:dyDescent="0.25">
      <c r="A8832" t="str">
        <f ca="1"/>
        <v>Amazon</v>
      </c>
      <c r="B8832" s="8">
        <f ca="1"/>
        <v>46396</v>
      </c>
      <c r="C8832" s="107">
        <f ca="1"/>
        <v>-14205.619999999999</v>
      </c>
      <c r="D8832" t="str">
        <f ca="1"/>
        <v xml:space="preserve"> Credit</v>
      </c>
    </row>
    <row r="8833" spans="1:4" x14ac:dyDescent="0.25">
      <c r="A8833" t="str">
        <f ca="1"/>
        <v>Viso Go</v>
      </c>
      <c r="B8833" s="8">
        <f ca="1"/>
        <v>46398</v>
      </c>
      <c r="C8833" s="107">
        <f ca="1"/>
        <v>-14059.619999999999</v>
      </c>
      <c r="D8833" t="str">
        <f ca="1"/>
        <v xml:space="preserve"> Credit</v>
      </c>
    </row>
    <row r="8834" spans="1:4" x14ac:dyDescent="0.25">
      <c r="A8834" t="str">
        <f ca="1"/>
        <v>Paycheck</v>
      </c>
      <c r="B8834" s="8">
        <f ca="1"/>
        <v>46402</v>
      </c>
      <c r="C8834" s="107">
        <f ca="1"/>
        <v>-14059.619999999999</v>
      </c>
      <c r="D8834" t="str">
        <f ca="1"/>
        <v xml:space="preserve"> Credit</v>
      </c>
    </row>
    <row r="8835" spans="1:4" x14ac:dyDescent="0.25">
      <c r="A8835" t="str">
        <f ca="1"/>
        <v>Ameritas</v>
      </c>
      <c r="B8835" s="8">
        <f ca="1"/>
        <v>46402</v>
      </c>
      <c r="C8835" s="107">
        <f ca="1"/>
        <v>-14059.619999999999</v>
      </c>
      <c r="D8835" t="str">
        <f ca="1"/>
        <v xml:space="preserve"> Credit</v>
      </c>
    </row>
    <row r="8836" spans="1:4" x14ac:dyDescent="0.25">
      <c r="A8836" t="str">
        <f ca="1"/>
        <v>Groceries</v>
      </c>
      <c r="B8836" s="8">
        <f ca="1"/>
        <v>46403</v>
      </c>
      <c r="C8836" s="107">
        <f ca="1"/>
        <v>-14059.619999999999</v>
      </c>
      <c r="D8836" t="str">
        <f ca="1"/>
        <v xml:space="preserve"> Credit</v>
      </c>
    </row>
    <row r="8837" spans="1:4" x14ac:dyDescent="0.25">
      <c r="A8837" t="str">
        <f ca="1"/>
        <v>Food &amp; Drinks</v>
      </c>
      <c r="B8837" s="8">
        <f ca="1"/>
        <v>46403</v>
      </c>
      <c r="C8837" s="107">
        <f ca="1"/>
        <v>-14059.619999999999</v>
      </c>
      <c r="D8837" t="str">
        <f ca="1"/>
        <v xml:space="preserve"> Credit</v>
      </c>
    </row>
    <row r="8838" spans="1:4" x14ac:dyDescent="0.25">
      <c r="A8838" t="str">
        <f ca="1"/>
        <v>Motorcycle</v>
      </c>
      <c r="B8838" s="8">
        <f ca="1"/>
        <v>46403</v>
      </c>
      <c r="C8838" s="107">
        <f ca="1"/>
        <v>-14059.619999999999</v>
      </c>
      <c r="D8838" t="str">
        <f ca="1"/>
        <v xml:space="preserve"> Credit</v>
      </c>
    </row>
    <row r="8839" spans="1:4" x14ac:dyDescent="0.25">
      <c r="A8839" t="str">
        <f ca="1"/>
        <v>Netflix</v>
      </c>
      <c r="B8839" s="8">
        <f ca="1"/>
        <v>46407</v>
      </c>
      <c r="C8839" s="107">
        <f ca="1"/>
        <v>-14059.619999999999</v>
      </c>
      <c r="D8839" t="str">
        <f ca="1"/>
        <v xml:space="preserve"> Credit</v>
      </c>
    </row>
    <row r="8840" spans="1:4" x14ac:dyDescent="0.25">
      <c r="A8840" t="str">
        <f ca="1"/>
        <v>Renters</v>
      </c>
      <c r="B8840" s="8">
        <f ca="1"/>
        <v>46408</v>
      </c>
      <c r="C8840" s="107">
        <f ca="1"/>
        <v>-14059.619999999999</v>
      </c>
      <c r="D8840" t="str">
        <f ca="1"/>
        <v xml:space="preserve"> Credit</v>
      </c>
    </row>
    <row r="8841" spans="1:4" x14ac:dyDescent="0.25">
      <c r="A8841" t="str">
        <f ca="1"/>
        <v>Cese Transfer</v>
      </c>
      <c r="B8841" s="8">
        <f ca="1"/>
        <v>46412</v>
      </c>
      <c r="C8841" s="107">
        <f ca="1"/>
        <v>-14059.619999999999</v>
      </c>
      <c r="D8841" t="str">
        <f ca="1"/>
        <v xml:space="preserve"> Credit</v>
      </c>
    </row>
    <row r="8842" spans="1:4" x14ac:dyDescent="0.25">
      <c r="A8842" t="str">
        <f ca="1"/>
        <v>Internet</v>
      </c>
      <c r="B8842" s="8">
        <f ca="1"/>
        <v>46413</v>
      </c>
      <c r="C8842" s="107">
        <f ca="1"/>
        <v>-14059.619999999999</v>
      </c>
      <c r="D8842" t="str">
        <f ca="1"/>
        <v xml:space="preserve"> Credit</v>
      </c>
    </row>
    <row r="8843" spans="1:4" x14ac:dyDescent="0.25">
      <c r="A8843" t="str">
        <f ca="1"/>
        <v>Windsurf</v>
      </c>
      <c r="B8843" s="8">
        <f ca="1"/>
        <v>46413</v>
      </c>
      <c r="C8843" s="107">
        <f ca="1"/>
        <v>-14059.619999999999</v>
      </c>
      <c r="D8843" t="str">
        <f ca="1"/>
        <v xml:space="preserve"> Credit</v>
      </c>
    </row>
    <row r="8844" spans="1:4" x14ac:dyDescent="0.25">
      <c r="A8844" t="str">
        <f ca="1"/>
        <v>Tidal</v>
      </c>
      <c r="B8844" s="8">
        <f ca="1"/>
        <v>46414</v>
      </c>
      <c r="C8844" s="107">
        <f ca="1"/>
        <v>-14059.619999999999</v>
      </c>
      <c r="D8844" t="str">
        <f ca="1"/>
        <v xml:space="preserve"> Credit</v>
      </c>
    </row>
    <row r="8845" spans="1:4" x14ac:dyDescent="0.25">
      <c r="A8845" t="str">
        <f ca="1"/>
        <v>Costco Citi</v>
      </c>
      <c r="B8845" s="8">
        <f ca="1"/>
        <v>46415</v>
      </c>
      <c r="C8845" s="107">
        <f ca="1"/>
        <v>-14059.619999999999</v>
      </c>
      <c r="D8845" t="str">
        <f ca="1"/>
        <v xml:space="preserve"> Credit</v>
      </c>
    </row>
    <row r="8846" spans="1:4" x14ac:dyDescent="0.25">
      <c r="A8846" t="str">
        <f ca="1"/>
        <v>Kulo Transfer</v>
      </c>
      <c r="B8846" s="8">
        <f ca="1"/>
        <v>46415</v>
      </c>
      <c r="C8846" s="107">
        <f ca="1"/>
        <v>-14059.619999999999</v>
      </c>
      <c r="D8846" t="str">
        <f ca="1"/>
        <v xml:space="preserve"> Credit</v>
      </c>
    </row>
    <row r="8847" spans="1:4" x14ac:dyDescent="0.25">
      <c r="A8847" t="str">
        <f ca="1"/>
        <v>Kulo SDGE</v>
      </c>
      <c r="B8847" s="8">
        <f ca="1"/>
        <v>46415</v>
      </c>
      <c r="C8847" s="107">
        <f ca="1"/>
        <v>-14059.619999999999</v>
      </c>
      <c r="D8847" t="str">
        <f ca="1"/>
        <v xml:space="preserve"> Credit</v>
      </c>
    </row>
    <row r="8848" spans="1:4" x14ac:dyDescent="0.25">
      <c r="A8848" t="str">
        <f ca="1"/>
        <v>SDGE</v>
      </c>
      <c r="B8848" s="8">
        <f ca="1"/>
        <v>46415</v>
      </c>
      <c r="C8848" s="107">
        <f ca="1"/>
        <v>-14059.619999999999</v>
      </c>
      <c r="D8848" t="str">
        <f ca="1"/>
        <v xml:space="preserve"> Credit</v>
      </c>
    </row>
    <row r="8849" spans="1:4" x14ac:dyDescent="0.25">
      <c r="A8849" t="str">
        <f ca="1"/>
        <v>Prime Ad-Free</v>
      </c>
      <c r="B8849" s="8">
        <f ca="1"/>
        <v>46415</v>
      </c>
      <c r="C8849" s="107">
        <f ca="1"/>
        <v>-14059.619999999999</v>
      </c>
      <c r="D8849" t="str">
        <f ca="1"/>
        <v xml:space="preserve"> Credit</v>
      </c>
    </row>
    <row r="8850" spans="1:4" x14ac:dyDescent="0.25">
      <c r="A8850" t="str">
        <f ca="1"/>
        <v>Paycheck</v>
      </c>
      <c r="B8850" s="8">
        <f ca="1"/>
        <v>46416</v>
      </c>
      <c r="C8850" s="107">
        <f ca="1"/>
        <v>-14059.619999999999</v>
      </c>
      <c r="D8850" t="str">
        <f ca="1"/>
        <v xml:space="preserve"> Credit</v>
      </c>
    </row>
    <row r="8851" spans="1:4" x14ac:dyDescent="0.25">
      <c r="A8851" t="str">
        <f ca="1"/>
        <v>Ameritas</v>
      </c>
      <c r="B8851" s="8">
        <f ca="1"/>
        <v>46416</v>
      </c>
      <c r="C8851" s="107">
        <f ca="1"/>
        <v>-14059.619999999999</v>
      </c>
      <c r="D8851" t="str">
        <f ca="1"/>
        <v xml:space="preserve"> Credit</v>
      </c>
    </row>
    <row r="8852" spans="1:4" x14ac:dyDescent="0.25">
      <c r="A8852" t="str">
        <f ca="1"/>
        <v>Groceries</v>
      </c>
      <c r="B8852" s="8">
        <f ca="1"/>
        <v>46417</v>
      </c>
      <c r="C8852" s="107">
        <f ca="1"/>
        <v>-14059.619999999999</v>
      </c>
      <c r="D8852" t="str">
        <f ca="1"/>
        <v xml:space="preserve"> Credit</v>
      </c>
    </row>
    <row r="8853" spans="1:4" x14ac:dyDescent="0.25">
      <c r="A8853" t="str">
        <f ca="1"/>
        <v>Food &amp; Drinks</v>
      </c>
      <c r="B8853" s="8">
        <f ca="1"/>
        <v>46417</v>
      </c>
      <c r="C8853" s="107">
        <f ca="1"/>
        <v>-14059.619999999999</v>
      </c>
      <c r="D8853" t="str">
        <f ca="1"/>
        <v xml:space="preserve"> Credit</v>
      </c>
    </row>
    <row r="8854" spans="1:4" x14ac:dyDescent="0.25">
      <c r="A8854" t="str">
        <f ca="1"/>
        <v>Disability</v>
      </c>
      <c r="B8854" s="8">
        <f ca="1"/>
        <v>46419</v>
      </c>
      <c r="C8854" s="107">
        <f ca="1"/>
        <v>-14059.619999999999</v>
      </c>
      <c r="D8854" t="str">
        <f ca="1"/>
        <v xml:space="preserve"> Credit</v>
      </c>
    </row>
    <row r="8855" spans="1:4" x14ac:dyDescent="0.25">
      <c r="A8855" t="str">
        <f ca="1"/>
        <v>Kulo Rent</v>
      </c>
      <c r="B8855" s="8">
        <f ca="1"/>
        <v>46419</v>
      </c>
      <c r="C8855" s="107">
        <f ca="1"/>
        <v>-14059.619999999999</v>
      </c>
      <c r="D8855" t="str">
        <f ca="1"/>
        <v xml:space="preserve"> Credit</v>
      </c>
    </row>
    <row r="8856" spans="1:4" x14ac:dyDescent="0.25">
      <c r="A8856" t="str">
        <f ca="1"/>
        <v>Rent</v>
      </c>
      <c r="B8856" s="8">
        <f ca="1"/>
        <v>46419</v>
      </c>
      <c r="C8856" s="107">
        <f ca="1"/>
        <v>-14059.619999999999</v>
      </c>
      <c r="D8856" t="str">
        <f ca="1"/>
        <v xml:space="preserve"> Credit</v>
      </c>
    </row>
    <row r="8857" spans="1:4" x14ac:dyDescent="0.25">
      <c r="A8857" t="str">
        <f ca="1"/>
        <v>Down Dog</v>
      </c>
      <c r="B8857" s="8">
        <f ca="1"/>
        <v>46420</v>
      </c>
      <c r="C8857" s="107">
        <f ca="1"/>
        <v>-14074.61</v>
      </c>
      <c r="D8857" t="str">
        <f ca="1"/>
        <v xml:space="preserve"> Credit</v>
      </c>
    </row>
    <row r="8858" spans="1:4" x14ac:dyDescent="0.25">
      <c r="A8858" t="str">
        <f ca="1"/>
        <v>Visa Platinum</v>
      </c>
      <c r="B8858" s="8">
        <f ca="1"/>
        <v>46421</v>
      </c>
      <c r="C8858" s="107">
        <f ca="1"/>
        <v>-13763.61</v>
      </c>
      <c r="D8858" t="str">
        <f ca="1"/>
        <v xml:space="preserve"> Credit</v>
      </c>
    </row>
    <row r="8859" spans="1:4" x14ac:dyDescent="0.25">
      <c r="A8859" t="str">
        <f ca="1"/>
        <v>Kulo Internet</v>
      </c>
      <c r="B8859" s="8">
        <f ca="1"/>
        <v>46423</v>
      </c>
      <c r="C8859" s="107">
        <f ca="1"/>
        <v>-13763.61</v>
      </c>
      <c r="D8859" t="str">
        <f ca="1"/>
        <v xml:space="preserve"> Credit</v>
      </c>
    </row>
    <row r="8860" spans="1:4" x14ac:dyDescent="0.25">
      <c r="A8860" t="str">
        <f ca="1"/>
        <v>Cese Phone</v>
      </c>
      <c r="B8860" s="8">
        <f ca="1"/>
        <v>46423</v>
      </c>
      <c r="C8860" s="107">
        <f ca="1"/>
        <v>-13763.61</v>
      </c>
      <c r="D8860" t="str">
        <f ca="1"/>
        <v xml:space="preserve"> Credit</v>
      </c>
    </row>
    <row r="8861" spans="1:4" x14ac:dyDescent="0.25">
      <c r="A8861" t="str">
        <f ca="1"/>
        <v>Phone</v>
      </c>
      <c r="B8861" s="8">
        <f ca="1"/>
        <v>46423</v>
      </c>
      <c r="C8861" s="107">
        <f ca="1"/>
        <v>-13763.61</v>
      </c>
      <c r="D8861" t="str">
        <f ca="1"/>
        <v xml:space="preserve"> Credit</v>
      </c>
    </row>
    <row r="8862" spans="1:4" x14ac:dyDescent="0.25">
      <c r="A8862" t="str">
        <f ca="1"/>
        <v>Sony</v>
      </c>
      <c r="B8862" s="8">
        <f ca="1"/>
        <v>46426</v>
      </c>
      <c r="C8862" s="107">
        <f ca="1"/>
        <v>-13763.61</v>
      </c>
      <c r="D8862" t="str">
        <f ca="1"/>
        <v xml:space="preserve"> Credit</v>
      </c>
    </row>
    <row r="8863" spans="1:4" x14ac:dyDescent="0.25">
      <c r="A8863" t="str">
        <f ca="1"/>
        <v>Phone Insurance</v>
      </c>
      <c r="B8863" s="8">
        <f ca="1"/>
        <v>46426</v>
      </c>
      <c r="C8863" s="107">
        <f ca="1"/>
        <v>-13763.61</v>
      </c>
      <c r="D8863" t="str">
        <f ca="1"/>
        <v xml:space="preserve"> Credit</v>
      </c>
    </row>
    <row r="8864" spans="1:4" x14ac:dyDescent="0.25">
      <c r="A8864" t="str">
        <f ca="1"/>
        <v>Amazon</v>
      </c>
      <c r="B8864" s="8">
        <f ca="1"/>
        <v>46427</v>
      </c>
      <c r="C8864" s="107">
        <f ca="1"/>
        <v>-13763.61</v>
      </c>
      <c r="D8864" t="str">
        <f ca="1"/>
        <v xml:space="preserve"> Credit</v>
      </c>
    </row>
    <row r="8865" spans="1:4" x14ac:dyDescent="0.25">
      <c r="A8865" t="str">
        <f ca="1"/>
        <v>Viso Go</v>
      </c>
      <c r="B8865" s="8">
        <f ca="1"/>
        <v>46429</v>
      </c>
      <c r="C8865" s="107">
        <f ca="1"/>
        <v>-13617.61</v>
      </c>
      <c r="D8865" t="str">
        <f ca="1"/>
        <v xml:space="preserve"> Credit</v>
      </c>
    </row>
    <row r="8866" spans="1:4" x14ac:dyDescent="0.25">
      <c r="A8866" t="str">
        <f ca="1"/>
        <v>Paycheck</v>
      </c>
      <c r="B8866" s="8">
        <f ca="1"/>
        <v>46430</v>
      </c>
      <c r="C8866" s="107">
        <f ca="1"/>
        <v>-13617.61</v>
      </c>
      <c r="D8866" t="str">
        <f ca="1"/>
        <v xml:space="preserve"> Credit</v>
      </c>
    </row>
    <row r="8867" spans="1:4" x14ac:dyDescent="0.25">
      <c r="A8867" t="str">
        <f ca="1"/>
        <v>Ameritas</v>
      </c>
      <c r="B8867" s="8">
        <f ca="1"/>
        <v>46430</v>
      </c>
      <c r="C8867" s="107">
        <f ca="1"/>
        <v>-13617.61</v>
      </c>
      <c r="D8867" t="str">
        <f ca="1"/>
        <v xml:space="preserve"> Credit</v>
      </c>
    </row>
    <row r="8868" spans="1:4" x14ac:dyDescent="0.25">
      <c r="A8868" t="str">
        <f ca="1"/>
        <v>Groceries</v>
      </c>
      <c r="B8868" s="8">
        <f ca="1"/>
        <v>46431</v>
      </c>
      <c r="C8868" s="107">
        <f ca="1"/>
        <v>-13617.61</v>
      </c>
      <c r="D8868" t="str">
        <f ca="1"/>
        <v xml:space="preserve"> Credit</v>
      </c>
    </row>
    <row r="8869" spans="1:4" x14ac:dyDescent="0.25">
      <c r="A8869" t="str">
        <f ca="1"/>
        <v>Food &amp; Drinks</v>
      </c>
      <c r="B8869" s="8">
        <f ca="1"/>
        <v>46431</v>
      </c>
      <c r="C8869" s="107">
        <f ca="1"/>
        <v>-13617.61</v>
      </c>
      <c r="D8869" t="str">
        <f ca="1"/>
        <v xml:space="preserve"> Credit</v>
      </c>
    </row>
    <row r="8870" spans="1:4" x14ac:dyDescent="0.25">
      <c r="A8870" t="str">
        <f ca="1"/>
        <v>Motorcycle</v>
      </c>
      <c r="B8870" s="8">
        <f ca="1"/>
        <v>46434</v>
      </c>
      <c r="C8870" s="107">
        <f ca="1"/>
        <v>-13617.61</v>
      </c>
      <c r="D8870" t="str">
        <f ca="1"/>
        <v xml:space="preserve"> Credit</v>
      </c>
    </row>
    <row r="8871" spans="1:4" x14ac:dyDescent="0.25">
      <c r="A8871" t="str">
        <f ca="1"/>
        <v>Netflix</v>
      </c>
      <c r="B8871" s="8">
        <f ca="1"/>
        <v>46438</v>
      </c>
      <c r="C8871" s="107">
        <f ca="1"/>
        <v>-13617.61</v>
      </c>
      <c r="D8871" t="str">
        <f ca="1"/>
        <v xml:space="preserve"> Credit</v>
      </c>
    </row>
    <row r="8872" spans="1:4" x14ac:dyDescent="0.25">
      <c r="A8872" t="str">
        <f ca="1"/>
        <v>Renters</v>
      </c>
      <c r="B8872" s="8">
        <f ca="1"/>
        <v>46439</v>
      </c>
      <c r="C8872" s="107">
        <f ca="1"/>
        <v>-13617.61</v>
      </c>
      <c r="D8872" t="str">
        <f ca="1"/>
        <v xml:space="preserve"> Credit</v>
      </c>
    </row>
    <row r="8873" spans="1:4" x14ac:dyDescent="0.25">
      <c r="A8873" t="str">
        <f ca="1"/>
        <v>Cese Transfer</v>
      </c>
      <c r="B8873" s="8">
        <f ca="1"/>
        <v>46443</v>
      </c>
      <c r="C8873" s="107">
        <f ca="1"/>
        <v>-13617.61</v>
      </c>
      <c r="D8873" t="str">
        <f ca="1"/>
        <v xml:space="preserve"> Credit</v>
      </c>
    </row>
    <row r="8874" spans="1:4" x14ac:dyDescent="0.25">
      <c r="A8874" t="str">
        <f ca="1"/>
        <v>Paycheck</v>
      </c>
      <c r="B8874" s="8">
        <f ca="1"/>
        <v>46444</v>
      </c>
      <c r="C8874" s="107">
        <f ca="1"/>
        <v>-13617.61</v>
      </c>
      <c r="D8874" t="str">
        <f ca="1"/>
        <v xml:space="preserve"> Credit</v>
      </c>
    </row>
    <row r="8875" spans="1:4" x14ac:dyDescent="0.25">
      <c r="A8875" t="str">
        <f ca="1"/>
        <v>Ameritas</v>
      </c>
      <c r="B8875" s="8">
        <f ca="1"/>
        <v>46444</v>
      </c>
      <c r="C8875" s="107">
        <f ca="1"/>
        <v>-13617.61</v>
      </c>
      <c r="D8875" t="str">
        <f ca="1"/>
        <v xml:space="preserve"> Credit</v>
      </c>
    </row>
    <row r="8876" spans="1:4" x14ac:dyDescent="0.25">
      <c r="A8876" t="str">
        <f ca="1"/>
        <v>Internet</v>
      </c>
      <c r="B8876" s="8">
        <f ca="1"/>
        <v>46444</v>
      </c>
      <c r="C8876" s="107">
        <f ca="1"/>
        <v>-13617.61</v>
      </c>
      <c r="D8876" t="str">
        <f ca="1"/>
        <v xml:space="preserve"> Credit</v>
      </c>
    </row>
    <row r="8877" spans="1:4" x14ac:dyDescent="0.25">
      <c r="A8877" t="str">
        <f ca="1"/>
        <v>Windsurf</v>
      </c>
      <c r="B8877" s="8">
        <f ca="1"/>
        <v>46444</v>
      </c>
      <c r="C8877" s="107">
        <f ca="1"/>
        <v>-13617.61</v>
      </c>
      <c r="D8877" t="str">
        <f ca="1"/>
        <v xml:space="preserve"> Credit</v>
      </c>
    </row>
    <row r="8878" spans="1:4" x14ac:dyDescent="0.25">
      <c r="A8878" t="str">
        <f ca="1"/>
        <v>Groceries</v>
      </c>
      <c r="B8878" s="8">
        <f ca="1"/>
        <v>46445</v>
      </c>
      <c r="C8878" s="107">
        <f ca="1"/>
        <v>-13617.61</v>
      </c>
      <c r="D8878" t="str">
        <f ca="1"/>
        <v xml:space="preserve"> Credit</v>
      </c>
    </row>
    <row r="8879" spans="1:4" x14ac:dyDescent="0.25">
      <c r="A8879" t="str">
        <f ca="1"/>
        <v>Food &amp; Drinks</v>
      </c>
      <c r="B8879" s="8">
        <f ca="1"/>
        <v>46445</v>
      </c>
      <c r="C8879" s="107">
        <f ca="1"/>
        <v>-13617.61</v>
      </c>
      <c r="D8879" t="str">
        <f ca="1"/>
        <v xml:space="preserve"> Credit</v>
      </c>
    </row>
    <row r="8880" spans="1:4" x14ac:dyDescent="0.25">
      <c r="A8880" t="str">
        <f ca="1"/>
        <v>Google+</v>
      </c>
      <c r="B8880" s="8">
        <f ca="1"/>
        <v>46445</v>
      </c>
      <c r="C8880" s="107">
        <f ca="1"/>
        <v>-13617.61</v>
      </c>
      <c r="D8880" t="str">
        <f ca="1"/>
        <v xml:space="preserve"> Credit</v>
      </c>
    </row>
    <row r="8881" spans="1:4" x14ac:dyDescent="0.25">
      <c r="A8881" t="str">
        <f ca="1"/>
        <v>Tidal</v>
      </c>
      <c r="B8881" s="8">
        <f ca="1"/>
        <v>46445</v>
      </c>
      <c r="C8881" s="107">
        <f ca="1"/>
        <v>-13617.61</v>
      </c>
      <c r="D8881" t="str">
        <f ca="1"/>
        <v xml:space="preserve"> Credit</v>
      </c>
    </row>
    <row r="8882" spans="1:4" x14ac:dyDescent="0.25">
      <c r="A8882" t="str">
        <f ca="1"/>
        <v>Costco Citi</v>
      </c>
      <c r="B8882" s="8">
        <f ca="1"/>
        <v>46446</v>
      </c>
      <c r="C8882" s="107">
        <f ca="1"/>
        <v>-13617.61</v>
      </c>
      <c r="D8882" t="str">
        <f ca="1"/>
        <v xml:space="preserve"> Credit</v>
      </c>
    </row>
    <row r="8883" spans="1:4" x14ac:dyDescent="0.25">
      <c r="A8883" t="str">
        <f ca="1"/>
        <v>Kulo Transfer</v>
      </c>
      <c r="B8883" s="8">
        <f ca="1"/>
        <v>46446</v>
      </c>
      <c r="C8883" s="107">
        <f ca="1"/>
        <v>-13617.61</v>
      </c>
      <c r="D8883" t="str">
        <f ca="1"/>
        <v xml:space="preserve"> Credit</v>
      </c>
    </row>
    <row r="8884" spans="1:4" x14ac:dyDescent="0.25">
      <c r="A8884" t="str">
        <f ca="1"/>
        <v>Kulo SDGE</v>
      </c>
      <c r="B8884" s="8">
        <f ca="1"/>
        <v>46446</v>
      </c>
      <c r="C8884" s="107">
        <f ca="1"/>
        <v>-13617.61</v>
      </c>
      <c r="D8884" t="str">
        <f ca="1"/>
        <v xml:space="preserve"> Credit</v>
      </c>
    </row>
    <row r="8885" spans="1:4" x14ac:dyDescent="0.25">
      <c r="A8885" t="str">
        <f ca="1"/>
        <v>SDGE</v>
      </c>
      <c r="B8885" s="8">
        <f ca="1"/>
        <v>46446</v>
      </c>
      <c r="C8885" s="107">
        <f ca="1"/>
        <v>-13617.61</v>
      </c>
      <c r="D8885" t="str">
        <f ca="1"/>
        <v xml:space="preserve"> Credit</v>
      </c>
    </row>
    <row r="8886" spans="1:4" x14ac:dyDescent="0.25">
      <c r="A8886" t="str">
        <f ca="1"/>
        <v>Prime Ad-Free</v>
      </c>
      <c r="B8886" s="8">
        <f ca="1"/>
        <v>46446</v>
      </c>
      <c r="C8886" s="107">
        <f ca="1"/>
        <v>-13617.61</v>
      </c>
      <c r="D8886" t="str">
        <f ca="1"/>
        <v xml:space="preserve"> Credit</v>
      </c>
    </row>
    <row r="8887" spans="1:4" x14ac:dyDescent="0.25">
      <c r="A8887" t="str">
        <f ca="1"/>
        <v>Disability</v>
      </c>
      <c r="B8887" s="8">
        <f ca="1"/>
        <v>46447</v>
      </c>
      <c r="C8887" s="107">
        <f ca="1"/>
        <v>-13617.61</v>
      </c>
      <c r="D8887" t="str">
        <f ca="1"/>
        <v xml:space="preserve"> Credit</v>
      </c>
    </row>
    <row r="8888" spans="1:4" x14ac:dyDescent="0.25">
      <c r="A8888" t="str">
        <f ca="1"/>
        <v>Kulo Rent</v>
      </c>
      <c r="B8888" s="8">
        <f ca="1"/>
        <v>46447</v>
      </c>
      <c r="C8888" s="107">
        <f ca="1"/>
        <v>-13617.61</v>
      </c>
      <c r="D8888" t="str">
        <f ca="1"/>
        <v xml:space="preserve"> Credit</v>
      </c>
    </row>
    <row r="8889" spans="1:4" x14ac:dyDescent="0.25">
      <c r="A8889" t="str">
        <f ca="1"/>
        <v>Rent</v>
      </c>
      <c r="B8889" s="8">
        <f ca="1"/>
        <v>46447</v>
      </c>
      <c r="C8889" s="107">
        <f ca="1"/>
        <v>-13617.61</v>
      </c>
      <c r="D8889" t="str">
        <f ca="1"/>
        <v xml:space="preserve"> Credit</v>
      </c>
    </row>
    <row r="8890" spans="1:4" x14ac:dyDescent="0.25">
      <c r="A8890" t="str">
        <f ca="1"/>
        <v>Visa Platinum</v>
      </c>
      <c r="B8890" s="8">
        <f ca="1"/>
        <v>46449</v>
      </c>
      <c r="C8890" s="107">
        <f ca="1"/>
        <v>-13306.61</v>
      </c>
      <c r="D8890" t="str">
        <f ca="1"/>
        <v xml:space="preserve"> Credit</v>
      </c>
    </row>
    <row r="8891" spans="1:4" x14ac:dyDescent="0.25">
      <c r="A8891" t="str">
        <f ca="1"/>
        <v>Kulo Internet</v>
      </c>
      <c r="B8891" s="8">
        <f ca="1"/>
        <v>46451</v>
      </c>
      <c r="C8891" s="107">
        <f ca="1"/>
        <v>-13306.61</v>
      </c>
      <c r="D8891" t="str">
        <f ca="1"/>
        <v xml:space="preserve"> Credit</v>
      </c>
    </row>
    <row r="8892" spans="1:4" x14ac:dyDescent="0.25">
      <c r="A8892" t="str">
        <f ca="1"/>
        <v>Cese Phone</v>
      </c>
      <c r="B8892" s="8">
        <f ca="1"/>
        <v>46451</v>
      </c>
      <c r="C8892" s="107">
        <f ca="1"/>
        <v>-13306.61</v>
      </c>
      <c r="D8892" t="str">
        <f ca="1"/>
        <v xml:space="preserve"> Credit</v>
      </c>
    </row>
    <row r="8893" spans="1:4" x14ac:dyDescent="0.25">
      <c r="A8893" t="str">
        <f ca="1"/>
        <v>Phone</v>
      </c>
      <c r="B8893" s="8">
        <f ca="1"/>
        <v>46451</v>
      </c>
      <c r="C8893" s="107">
        <f ca="1"/>
        <v>-13306.61</v>
      </c>
      <c r="D8893" t="str">
        <f ca="1"/>
        <v xml:space="preserve"> Credit</v>
      </c>
    </row>
    <row r="8894" spans="1:4" x14ac:dyDescent="0.25">
      <c r="A8894" t="str">
        <f ca="1"/>
        <v>Sony</v>
      </c>
      <c r="B8894" s="8">
        <f ca="1"/>
        <v>46454</v>
      </c>
      <c r="C8894" s="107">
        <f ca="1"/>
        <v>-13306.61</v>
      </c>
      <c r="D8894" t="str">
        <f ca="1"/>
        <v xml:space="preserve"> Credit</v>
      </c>
    </row>
    <row r="8895" spans="1:4" x14ac:dyDescent="0.25">
      <c r="A8895" t="str">
        <f ca="1"/>
        <v>Phone Insurance</v>
      </c>
      <c r="B8895" s="8">
        <f ca="1"/>
        <v>46454</v>
      </c>
      <c r="C8895" s="107">
        <f ca="1"/>
        <v>-13306.61</v>
      </c>
      <c r="D8895" t="str">
        <f ca="1"/>
        <v xml:space="preserve"> Credit</v>
      </c>
    </row>
    <row r="8896" spans="1:4" x14ac:dyDescent="0.25">
      <c r="A8896" t="str">
        <f ca="1"/>
        <v>Amazon</v>
      </c>
      <c r="B8896" s="8">
        <f ca="1"/>
        <v>46455</v>
      </c>
      <c r="C8896" s="107">
        <f ca="1"/>
        <v>-13306.61</v>
      </c>
      <c r="D8896" t="str">
        <f ca="1"/>
        <v xml:space="preserve"> Credit</v>
      </c>
    </row>
    <row r="8897" spans="1:4" x14ac:dyDescent="0.25">
      <c r="A8897" t="str">
        <f ca="1"/>
        <v>Viso Go</v>
      </c>
      <c r="B8897" s="8">
        <f ca="1"/>
        <v>46457</v>
      </c>
      <c r="C8897" s="107">
        <f ca="1"/>
        <v>-13160.61</v>
      </c>
      <c r="D8897" t="str">
        <f ca="1"/>
        <v xml:space="preserve"> Credit</v>
      </c>
    </row>
    <row r="8898" spans="1:4" x14ac:dyDescent="0.25">
      <c r="A8898" t="str">
        <f ca="1"/>
        <v>Paycheck</v>
      </c>
      <c r="B8898" s="8">
        <f ca="1"/>
        <v>46458</v>
      </c>
      <c r="C8898" s="107">
        <f ca="1"/>
        <v>-13160.61</v>
      </c>
      <c r="D8898" t="str">
        <f ca="1"/>
        <v xml:space="preserve"> Credit</v>
      </c>
    </row>
    <row r="8899" spans="1:4" x14ac:dyDescent="0.25">
      <c r="A8899" t="str">
        <f ca="1"/>
        <v>Ameritas</v>
      </c>
      <c r="B8899" s="8">
        <f ca="1"/>
        <v>46458</v>
      </c>
      <c r="C8899" s="107">
        <f ca="1"/>
        <v>-13160.61</v>
      </c>
      <c r="D8899" t="str">
        <f ca="1"/>
        <v xml:space="preserve"> Credit</v>
      </c>
    </row>
    <row r="8900" spans="1:4" x14ac:dyDescent="0.25">
      <c r="A8900" t="str">
        <f ca="1"/>
        <v>Groceries</v>
      </c>
      <c r="B8900" s="8">
        <f ca="1"/>
        <v>46459</v>
      </c>
      <c r="C8900" s="107">
        <f ca="1"/>
        <v>-13160.61</v>
      </c>
      <c r="D8900" t="str">
        <f ca="1"/>
        <v xml:space="preserve"> Credit</v>
      </c>
    </row>
    <row r="8901" spans="1:4" x14ac:dyDescent="0.25">
      <c r="A8901" t="str">
        <f ca="1"/>
        <v>Food &amp; Drinks</v>
      </c>
      <c r="B8901" s="8">
        <f ca="1"/>
        <v>46459</v>
      </c>
      <c r="C8901" s="107">
        <f ca="1"/>
        <v>-13160.61</v>
      </c>
      <c r="D8901" t="str">
        <f ca="1"/>
        <v xml:space="preserve"> Credit</v>
      </c>
    </row>
    <row r="8902" spans="1:4" x14ac:dyDescent="0.25">
      <c r="A8902" t="str">
        <f ca="1"/>
        <v>Motorcycle</v>
      </c>
      <c r="B8902" s="8">
        <f ca="1"/>
        <v>46462</v>
      </c>
      <c r="C8902" s="107">
        <f ca="1"/>
        <v>-13160.61</v>
      </c>
      <c r="D8902" t="str">
        <f ca="1"/>
        <v xml:space="preserve"> Credit</v>
      </c>
    </row>
    <row r="8903" spans="1:4" x14ac:dyDescent="0.25">
      <c r="A8903" t="str">
        <f ca="1"/>
        <v>Netflix</v>
      </c>
      <c r="B8903" s="8">
        <f ca="1"/>
        <v>46466</v>
      </c>
      <c r="C8903" s="107">
        <f ca="1"/>
        <v>-13160.61</v>
      </c>
      <c r="D8903" t="str">
        <f ca="1"/>
        <v xml:space="preserve"> Credit</v>
      </c>
    </row>
    <row r="8904" spans="1:4" x14ac:dyDescent="0.25">
      <c r="A8904" t="str">
        <f ca="1"/>
        <v>Renters</v>
      </c>
      <c r="B8904" s="8">
        <f ca="1"/>
        <v>46467</v>
      </c>
      <c r="C8904" s="107">
        <f ca="1"/>
        <v>-13160.61</v>
      </c>
      <c r="D8904" t="str">
        <f ca="1"/>
        <v xml:space="preserve"> Credit</v>
      </c>
    </row>
    <row r="8905" spans="1:4" x14ac:dyDescent="0.25">
      <c r="A8905" t="str">
        <f ca="1"/>
        <v>Cese Transfer</v>
      </c>
      <c r="B8905" s="8">
        <f ca="1"/>
        <v>46471</v>
      </c>
      <c r="C8905" s="107">
        <f ca="1"/>
        <v>-13160.61</v>
      </c>
      <c r="D8905" t="str">
        <f ca="1"/>
        <v xml:space="preserve"> Credit</v>
      </c>
    </row>
    <row r="8906" spans="1:4" x14ac:dyDescent="0.25">
      <c r="A8906" t="str">
        <f ca="1"/>
        <v>Paycheck</v>
      </c>
      <c r="B8906" s="8">
        <f ca="1"/>
        <v>46472</v>
      </c>
      <c r="C8906" s="107">
        <f ca="1"/>
        <v>-13160.61</v>
      </c>
      <c r="D8906" t="str">
        <f ca="1"/>
        <v xml:space="preserve"> Credit</v>
      </c>
    </row>
    <row r="8907" spans="1:4" x14ac:dyDescent="0.25">
      <c r="A8907" t="str">
        <f ca="1"/>
        <v>Ameritas</v>
      </c>
      <c r="B8907" s="8">
        <f ca="1"/>
        <v>46472</v>
      </c>
      <c r="C8907" s="107">
        <f ca="1"/>
        <v>-13160.61</v>
      </c>
      <c r="D8907" t="str">
        <f ca="1"/>
        <v xml:space="preserve"> Credit</v>
      </c>
    </row>
    <row r="8908" spans="1:4" x14ac:dyDescent="0.25">
      <c r="A8908" t="str">
        <f ca="1"/>
        <v>Internet</v>
      </c>
      <c r="B8908" s="8">
        <f ca="1"/>
        <v>46472</v>
      </c>
      <c r="C8908" s="107">
        <f ca="1"/>
        <v>-13160.61</v>
      </c>
      <c r="D8908" t="str">
        <f ca="1"/>
        <v xml:space="preserve"> Credit</v>
      </c>
    </row>
    <row r="8909" spans="1:4" x14ac:dyDescent="0.25">
      <c r="A8909" t="str">
        <f ca="1"/>
        <v>Windsurf</v>
      </c>
      <c r="B8909" s="8">
        <f ca="1"/>
        <v>46472</v>
      </c>
      <c r="C8909" s="107">
        <f ca="1"/>
        <v>-13160.61</v>
      </c>
      <c r="D8909" t="str">
        <f ca="1"/>
        <v xml:space="preserve"> Credit</v>
      </c>
    </row>
    <row r="8910" spans="1:4" x14ac:dyDescent="0.25">
      <c r="A8910" t="str">
        <f ca="1"/>
        <v>Groceries</v>
      </c>
      <c r="B8910" s="8">
        <f ca="1"/>
        <v>46473</v>
      </c>
      <c r="C8910" s="107">
        <f ca="1"/>
        <v>-13160.61</v>
      </c>
      <c r="D8910" t="str">
        <f ca="1"/>
        <v xml:space="preserve"> Credit</v>
      </c>
    </row>
    <row r="8911" spans="1:4" x14ac:dyDescent="0.25">
      <c r="A8911" t="str">
        <f ca="1"/>
        <v>Food &amp; Drinks</v>
      </c>
      <c r="B8911" s="8">
        <f ca="1"/>
        <v>46473</v>
      </c>
      <c r="C8911" s="107">
        <f ca="1"/>
        <v>-13160.61</v>
      </c>
      <c r="D8911" t="str">
        <f ca="1"/>
        <v xml:space="preserve"> Credit</v>
      </c>
    </row>
    <row r="8912" spans="1:4" x14ac:dyDescent="0.25">
      <c r="A8912" t="str">
        <f ca="1"/>
        <v>Tidal</v>
      </c>
      <c r="B8912" s="8">
        <f ca="1"/>
        <v>46473</v>
      </c>
      <c r="C8912" s="107">
        <f ca="1"/>
        <v>-13160.61</v>
      </c>
      <c r="D8912" t="str">
        <f ca="1"/>
        <v xml:space="preserve"> Credit</v>
      </c>
    </row>
    <row r="8913" spans="1:4" x14ac:dyDescent="0.25">
      <c r="A8913" t="str">
        <f ca="1"/>
        <v>Costco Citi</v>
      </c>
      <c r="B8913" s="8">
        <f ca="1"/>
        <v>46474</v>
      </c>
      <c r="C8913" s="107">
        <f ca="1"/>
        <v>-13160.61</v>
      </c>
      <c r="D8913" t="str">
        <f ca="1"/>
        <v xml:space="preserve"> Credit</v>
      </c>
    </row>
    <row r="8914" spans="1:4" x14ac:dyDescent="0.25">
      <c r="A8914" t="str">
        <f ca="1"/>
        <v>Kulo Transfer</v>
      </c>
      <c r="B8914" s="8">
        <f ca="1"/>
        <v>46474</v>
      </c>
      <c r="C8914" s="107">
        <f ca="1"/>
        <v>-13160.61</v>
      </c>
      <c r="D8914" t="str">
        <f ca="1"/>
        <v xml:space="preserve"> Credit</v>
      </c>
    </row>
    <row r="8915" spans="1:4" x14ac:dyDescent="0.25">
      <c r="A8915" t="str">
        <f ca="1"/>
        <v>Kulo SDGE</v>
      </c>
      <c r="B8915" s="8">
        <f ca="1"/>
        <v>46474</v>
      </c>
      <c r="C8915" s="107">
        <f ca="1"/>
        <v>-13160.61</v>
      </c>
      <c r="D8915" t="str">
        <f ca="1"/>
        <v xml:space="preserve"> Credit</v>
      </c>
    </row>
    <row r="8916" spans="1:4" x14ac:dyDescent="0.25">
      <c r="A8916" t="str">
        <f ca="1"/>
        <v>SDGE</v>
      </c>
      <c r="B8916" s="8">
        <f ca="1"/>
        <v>46474</v>
      </c>
      <c r="C8916" s="107">
        <f ca="1"/>
        <v>-13160.61</v>
      </c>
      <c r="D8916" t="str">
        <f ca="1"/>
        <v xml:space="preserve"> Credit</v>
      </c>
    </row>
    <row r="8917" spans="1:4" x14ac:dyDescent="0.25">
      <c r="A8917" t="str">
        <f ca="1"/>
        <v>Prime Ad-Free</v>
      </c>
      <c r="B8917" s="8">
        <f ca="1"/>
        <v>46474</v>
      </c>
      <c r="C8917" s="107">
        <f ca="1"/>
        <v>-13160.61</v>
      </c>
      <c r="D8917" t="str">
        <f ca="1"/>
        <v xml:space="preserve"> Credit</v>
      </c>
    </row>
    <row r="8918" spans="1:4" x14ac:dyDescent="0.25">
      <c r="A8918" t="str">
        <f ca="1"/>
        <v>Disability</v>
      </c>
      <c r="B8918" s="8">
        <f ca="1"/>
        <v>46478</v>
      </c>
      <c r="C8918" s="107">
        <f ca="1"/>
        <v>-13160.61</v>
      </c>
      <c r="D8918" t="str">
        <f ca="1"/>
        <v xml:space="preserve"> Credit</v>
      </c>
    </row>
    <row r="8919" spans="1:4" x14ac:dyDescent="0.25">
      <c r="A8919" t="str">
        <f ca="1"/>
        <v>Kulo Rent</v>
      </c>
      <c r="B8919" s="8">
        <f ca="1"/>
        <v>46478</v>
      </c>
      <c r="C8919" s="107">
        <f ca="1"/>
        <v>-13160.61</v>
      </c>
      <c r="D8919" t="str">
        <f ca="1"/>
        <v xml:space="preserve"> Credit</v>
      </c>
    </row>
    <row r="8920" spans="1:4" x14ac:dyDescent="0.25">
      <c r="A8920" t="str">
        <f ca="1"/>
        <v>Rent</v>
      </c>
      <c r="B8920" s="8">
        <f ca="1"/>
        <v>46478</v>
      </c>
      <c r="C8920" s="107">
        <f ca="1"/>
        <v>-13160.61</v>
      </c>
      <c r="D8920" t="str">
        <f ca="1"/>
        <v xml:space="preserve"> Credit</v>
      </c>
    </row>
    <row r="8921" spans="1:4" x14ac:dyDescent="0.25">
      <c r="A8921" t="str">
        <f ca="1"/>
        <v>Visa Platinum</v>
      </c>
      <c r="B8921" s="8">
        <f ca="1"/>
        <v>46480</v>
      </c>
      <c r="C8921" s="107">
        <f ca="1"/>
        <v>-12849.61</v>
      </c>
      <c r="D8921" t="str">
        <f ca="1"/>
        <v xml:space="preserve"> Credit</v>
      </c>
    </row>
    <row r="8922" spans="1:4" x14ac:dyDescent="0.25">
      <c r="A8922" t="str">
        <f ca="1"/>
        <v>Kulo Internet</v>
      </c>
      <c r="B8922" s="8">
        <f ca="1"/>
        <v>46482</v>
      </c>
      <c r="C8922" s="107">
        <f ca="1"/>
        <v>-12849.61</v>
      </c>
      <c r="D8922" t="str">
        <f ca="1"/>
        <v xml:space="preserve"> Credit</v>
      </c>
    </row>
    <row r="8923" spans="1:4" x14ac:dyDescent="0.25">
      <c r="A8923" t="str">
        <f ca="1"/>
        <v>Cese Phone</v>
      </c>
      <c r="B8923" s="8">
        <f ca="1"/>
        <v>46482</v>
      </c>
      <c r="C8923" s="107">
        <f ca="1"/>
        <v>-12849.61</v>
      </c>
      <c r="D8923" t="str">
        <f ca="1"/>
        <v xml:space="preserve"> Credit</v>
      </c>
    </row>
    <row r="8924" spans="1:4" x14ac:dyDescent="0.25">
      <c r="A8924" t="str">
        <f ca="1"/>
        <v>Phone</v>
      </c>
      <c r="B8924" s="8">
        <f ca="1"/>
        <v>46482</v>
      </c>
      <c r="C8924" s="107">
        <f ca="1"/>
        <v>-12849.61</v>
      </c>
      <c r="D8924" t="str">
        <f ca="1"/>
        <v xml:space="preserve"> Credit</v>
      </c>
    </row>
    <row r="8925" spans="1:4" x14ac:dyDescent="0.25">
      <c r="A8925" t="str">
        <f ca="1"/>
        <v>Sony</v>
      </c>
      <c r="B8925" s="8">
        <f ca="1"/>
        <v>46485</v>
      </c>
      <c r="C8925" s="107">
        <f ca="1"/>
        <v>-12849.61</v>
      </c>
      <c r="D8925" t="str">
        <f ca="1"/>
        <v xml:space="preserve"> Credit</v>
      </c>
    </row>
    <row r="8926" spans="1:4" x14ac:dyDescent="0.25">
      <c r="A8926" t="str">
        <f ca="1"/>
        <v>Phone Insurance</v>
      </c>
      <c r="B8926" s="8">
        <f ca="1"/>
        <v>46485</v>
      </c>
      <c r="C8926" s="107">
        <f ca="1"/>
        <v>-12849.61</v>
      </c>
      <c r="D8926" t="str">
        <f ca="1"/>
        <v xml:space="preserve"> Credit</v>
      </c>
    </row>
    <row r="8927" spans="1:4" x14ac:dyDescent="0.25">
      <c r="A8927" t="str">
        <f ca="1"/>
        <v>Paycheck</v>
      </c>
      <c r="B8927" s="8">
        <f ca="1"/>
        <v>46486</v>
      </c>
      <c r="C8927" s="107">
        <f ca="1"/>
        <v>-12849.61</v>
      </c>
      <c r="D8927" t="str">
        <f ca="1"/>
        <v xml:space="preserve"> Credit</v>
      </c>
    </row>
    <row r="8928" spans="1:4" x14ac:dyDescent="0.25">
      <c r="A8928" t="str">
        <f ca="1"/>
        <v>Ameritas</v>
      </c>
      <c r="B8928" s="8">
        <f ca="1"/>
        <v>46486</v>
      </c>
      <c r="C8928" s="107">
        <f ca="1"/>
        <v>-12849.61</v>
      </c>
      <c r="D8928" t="str">
        <f ca="1"/>
        <v xml:space="preserve"> Credit</v>
      </c>
    </row>
    <row r="8929" spans="1:4" x14ac:dyDescent="0.25">
      <c r="A8929" t="str">
        <f ca="1"/>
        <v>Amazon</v>
      </c>
      <c r="B8929" s="8">
        <f ca="1"/>
        <v>46486</v>
      </c>
      <c r="C8929" s="107">
        <f ca="1"/>
        <v>-12849.61</v>
      </c>
      <c r="D8929" t="str">
        <f ca="1"/>
        <v xml:space="preserve"> Credit</v>
      </c>
    </row>
    <row r="8930" spans="1:4" x14ac:dyDescent="0.25">
      <c r="A8930" t="str">
        <f ca="1"/>
        <v>Groceries</v>
      </c>
      <c r="B8930" s="8">
        <f ca="1"/>
        <v>46487</v>
      </c>
      <c r="C8930" s="107">
        <f ca="1"/>
        <v>-12849.61</v>
      </c>
      <c r="D8930" t="str">
        <f ca="1"/>
        <v xml:space="preserve"> Credit</v>
      </c>
    </row>
    <row r="8931" spans="1:4" x14ac:dyDescent="0.25">
      <c r="A8931" t="str">
        <f ca="1"/>
        <v>Food &amp; Drinks</v>
      </c>
      <c r="B8931" s="8">
        <f ca="1"/>
        <v>46487</v>
      </c>
      <c r="C8931" s="107">
        <f ca="1"/>
        <v>-12849.61</v>
      </c>
      <c r="D8931" t="str">
        <f ca="1"/>
        <v xml:space="preserve"> Credit</v>
      </c>
    </row>
    <row r="8932" spans="1:4" x14ac:dyDescent="0.25">
      <c r="A8932" t="str">
        <f ca="1"/>
        <v>Viso Go</v>
      </c>
      <c r="B8932" s="8">
        <f ca="1"/>
        <v>46488</v>
      </c>
      <c r="C8932" s="107">
        <f ca="1"/>
        <v>-12703.61</v>
      </c>
      <c r="D8932" t="str">
        <f ca="1"/>
        <v xml:space="preserve"> Credit</v>
      </c>
    </row>
    <row r="8933" spans="1:4" x14ac:dyDescent="0.25">
      <c r="A8933" t="str">
        <f ca="1"/>
        <v>Motorcycle</v>
      </c>
      <c r="B8933" s="8">
        <f ca="1"/>
        <v>46493</v>
      </c>
      <c r="C8933" s="107">
        <f ca="1"/>
        <v>-12703.61</v>
      </c>
      <c r="D8933" t="str">
        <f ca="1"/>
        <v xml:space="preserve"> Credit</v>
      </c>
    </row>
    <row r="8934" spans="1:4" x14ac:dyDescent="0.25">
      <c r="A8934" t="str">
        <f ca="1"/>
        <v>Netflix</v>
      </c>
      <c r="B8934" s="8">
        <f ca="1"/>
        <v>46497</v>
      </c>
      <c r="C8934" s="107">
        <f ca="1"/>
        <v>-12703.61</v>
      </c>
      <c r="D8934" t="str">
        <f ca="1"/>
        <v xml:space="preserve"> Credit</v>
      </c>
    </row>
    <row r="8935" spans="1:4" x14ac:dyDescent="0.25">
      <c r="A8935" t="str">
        <f ca="1"/>
        <v>Renters</v>
      </c>
      <c r="B8935" s="8">
        <f ca="1"/>
        <v>46498</v>
      </c>
      <c r="C8935" s="107">
        <f ca="1"/>
        <v>-12703.61</v>
      </c>
      <c r="D8935" t="str">
        <f ca="1"/>
        <v xml:space="preserve"> Credit</v>
      </c>
    </row>
    <row r="8936" spans="1:4" x14ac:dyDescent="0.25">
      <c r="A8936" t="str">
        <f ca="1"/>
        <v>Paycheck</v>
      </c>
      <c r="B8936" s="8">
        <f ca="1"/>
        <v>46500</v>
      </c>
      <c r="C8936" s="107">
        <f ca="1"/>
        <v>-12703.61</v>
      </c>
      <c r="D8936" t="str">
        <f ca="1"/>
        <v xml:space="preserve"> Credit</v>
      </c>
    </row>
    <row r="8937" spans="1:4" x14ac:dyDescent="0.25">
      <c r="A8937" t="str">
        <f ca="1"/>
        <v>Ameritas</v>
      </c>
      <c r="B8937" s="8">
        <f ca="1"/>
        <v>46500</v>
      </c>
      <c r="C8937" s="107">
        <f ca="1"/>
        <v>-12703.61</v>
      </c>
      <c r="D8937" t="str">
        <f ca="1"/>
        <v xml:space="preserve"> Credit</v>
      </c>
    </row>
    <row r="8938" spans="1:4" x14ac:dyDescent="0.25">
      <c r="A8938" t="str">
        <f ca="1"/>
        <v>Groceries</v>
      </c>
      <c r="B8938" s="8">
        <f ca="1"/>
        <v>46501</v>
      </c>
      <c r="C8938" s="107">
        <f ca="1"/>
        <v>-12703.61</v>
      </c>
      <c r="D8938" t="str">
        <f ca="1"/>
        <v xml:space="preserve"> Credit</v>
      </c>
    </row>
    <row r="8939" spans="1:4" x14ac:dyDescent="0.25">
      <c r="A8939" t="str">
        <f ca="1"/>
        <v>Food &amp; Drinks</v>
      </c>
      <c r="B8939" s="8">
        <f ca="1"/>
        <v>46501</v>
      </c>
      <c r="C8939" s="107">
        <f ca="1"/>
        <v>-12703.61</v>
      </c>
      <c r="D8939" t="str">
        <f ca="1"/>
        <v xml:space="preserve"> Credit</v>
      </c>
    </row>
    <row r="8940" spans="1:4" x14ac:dyDescent="0.25">
      <c r="A8940" t="str">
        <f ca="1"/>
        <v>Cese Transfer</v>
      </c>
      <c r="B8940" s="8">
        <f ca="1"/>
        <v>46502</v>
      </c>
      <c r="C8940" s="107">
        <f ca="1"/>
        <v>-12703.61</v>
      </c>
      <c r="D8940" t="str">
        <f ca="1"/>
        <v xml:space="preserve"> Credit</v>
      </c>
    </row>
    <row r="8941" spans="1:4" x14ac:dyDescent="0.25">
      <c r="A8941" t="str">
        <f ca="1"/>
        <v>Internet</v>
      </c>
      <c r="B8941" s="8">
        <f ca="1"/>
        <v>46503</v>
      </c>
      <c r="C8941" s="107">
        <f ca="1"/>
        <v>-12703.61</v>
      </c>
      <c r="D8941" t="str">
        <f ca="1"/>
        <v xml:space="preserve"> Credit</v>
      </c>
    </row>
    <row r="8942" spans="1:4" x14ac:dyDescent="0.25">
      <c r="A8942" t="str">
        <f ca="1"/>
        <v>Windsurf</v>
      </c>
      <c r="B8942" s="8">
        <f ca="1"/>
        <v>46503</v>
      </c>
      <c r="C8942" s="107">
        <f ca="1"/>
        <v>-12703.61</v>
      </c>
      <c r="D8942" t="str">
        <f ca="1"/>
        <v xml:space="preserve"> Credit</v>
      </c>
    </row>
    <row r="8943" spans="1:4" x14ac:dyDescent="0.25">
      <c r="A8943" t="str">
        <f ca="1"/>
        <v>Tidal</v>
      </c>
      <c r="B8943" s="8">
        <f ca="1"/>
        <v>46504</v>
      </c>
      <c r="C8943" s="107">
        <f ca="1"/>
        <v>-12703.61</v>
      </c>
      <c r="D8943" t="str">
        <f ca="1"/>
        <v xml:space="preserve"> Credit</v>
      </c>
    </row>
    <row r="8944" spans="1:4" x14ac:dyDescent="0.25">
      <c r="A8944" t="str">
        <f ca="1"/>
        <v>Costco Citi</v>
      </c>
      <c r="B8944" s="8">
        <f ca="1"/>
        <v>46505</v>
      </c>
      <c r="C8944" s="107">
        <f ca="1"/>
        <v>-12703.61</v>
      </c>
      <c r="D8944" t="str">
        <f ca="1"/>
        <v xml:space="preserve"> Credit</v>
      </c>
    </row>
    <row r="8945" spans="1:4" x14ac:dyDescent="0.25">
      <c r="A8945" t="str">
        <f ca="1"/>
        <v>Kulo Transfer</v>
      </c>
      <c r="B8945" s="8">
        <f ca="1"/>
        <v>46505</v>
      </c>
      <c r="C8945" s="107">
        <f ca="1"/>
        <v>-12703.61</v>
      </c>
      <c r="D8945" t="str">
        <f ca="1"/>
        <v xml:space="preserve"> Credit</v>
      </c>
    </row>
    <row r="8946" spans="1:4" x14ac:dyDescent="0.25">
      <c r="A8946" t="str">
        <f ca="1"/>
        <v>Kulo SDGE</v>
      </c>
      <c r="B8946" s="8">
        <f ca="1"/>
        <v>46505</v>
      </c>
      <c r="C8946" s="107">
        <f ca="1"/>
        <v>-12703.61</v>
      </c>
      <c r="D8946" t="str">
        <f ca="1"/>
        <v xml:space="preserve"> Credit</v>
      </c>
    </row>
    <row r="8947" spans="1:4" x14ac:dyDescent="0.25">
      <c r="A8947" t="str">
        <f ca="1"/>
        <v>SDGE</v>
      </c>
      <c r="B8947" s="8">
        <f ca="1"/>
        <v>46505</v>
      </c>
      <c r="C8947" s="107">
        <f ca="1"/>
        <v>-12703.61</v>
      </c>
      <c r="D8947" t="str">
        <f ca="1"/>
        <v xml:space="preserve"> Credit</v>
      </c>
    </row>
    <row r="8948" spans="1:4" x14ac:dyDescent="0.25">
      <c r="A8948" t="str">
        <f ca="1"/>
        <v>Prime Ad-Free</v>
      </c>
      <c r="B8948" s="8">
        <f ca="1"/>
        <v>46505</v>
      </c>
      <c r="C8948" s="107">
        <f ca="1"/>
        <v>-12703.61</v>
      </c>
      <c r="D8948" t="str">
        <f ca="1"/>
        <v xml:space="preserve"> Credit</v>
      </c>
    </row>
    <row r="8949" spans="1:4" x14ac:dyDescent="0.25">
      <c r="A8949" t="str">
        <f ca="1"/>
        <v>Disability</v>
      </c>
      <c r="B8949" s="8">
        <f ca="1"/>
        <v>46508</v>
      </c>
      <c r="C8949" s="107">
        <f ca="1"/>
        <v>-12703.61</v>
      </c>
      <c r="D8949" t="str">
        <f ca="1"/>
        <v xml:space="preserve"> Credit</v>
      </c>
    </row>
    <row r="8950" spans="1:4" x14ac:dyDescent="0.25">
      <c r="A8950" t="str">
        <f ca="1"/>
        <v>Kulo Rent</v>
      </c>
      <c r="B8950" s="8">
        <f ca="1"/>
        <v>46508</v>
      </c>
      <c r="C8950" s="107">
        <f ca="1"/>
        <v>-12703.61</v>
      </c>
      <c r="D8950" t="str">
        <f ca="1"/>
        <v xml:space="preserve"> Credit</v>
      </c>
    </row>
    <row r="8951" spans="1:4" x14ac:dyDescent="0.25">
      <c r="A8951" t="str">
        <f ca="1"/>
        <v>Rent</v>
      </c>
      <c r="B8951" s="8">
        <f ca="1"/>
        <v>46508</v>
      </c>
      <c r="C8951" s="107">
        <f ca="1"/>
        <v>-12703.61</v>
      </c>
      <c r="D8951" t="str">
        <f ca="1"/>
        <v xml:space="preserve"> Credit</v>
      </c>
    </row>
    <row r="8952" spans="1:4" x14ac:dyDescent="0.25">
      <c r="A8952" t="str">
        <f ca="1"/>
        <v>Visa Platinum</v>
      </c>
      <c r="B8952" s="8">
        <f ca="1"/>
        <v>46510</v>
      </c>
      <c r="C8952" s="107">
        <f ca="1"/>
        <v>-12392.61</v>
      </c>
      <c r="D8952" t="str">
        <f ca="1"/>
        <v xml:space="preserve"> Credit</v>
      </c>
    </row>
    <row r="8953" spans="1:4" x14ac:dyDescent="0.25">
      <c r="A8953" t="str">
        <f ca="1"/>
        <v>Kulo Internet</v>
      </c>
      <c r="B8953" s="8">
        <f ca="1"/>
        <v>46512</v>
      </c>
      <c r="C8953" s="107">
        <f ca="1"/>
        <v>-12392.61</v>
      </c>
      <c r="D8953" t="str">
        <f ca="1"/>
        <v xml:space="preserve"> Credit</v>
      </c>
    </row>
    <row r="8954" spans="1:4" x14ac:dyDescent="0.25">
      <c r="A8954" t="str">
        <f ca="1"/>
        <v>Cese Phone</v>
      </c>
      <c r="B8954" s="8">
        <f ca="1"/>
        <v>46512</v>
      </c>
      <c r="C8954" s="107">
        <f ca="1"/>
        <v>-12392.61</v>
      </c>
      <c r="D8954" t="str">
        <f ca="1"/>
        <v xml:space="preserve"> Credit</v>
      </c>
    </row>
    <row r="8955" spans="1:4" x14ac:dyDescent="0.25">
      <c r="A8955" t="str">
        <f ca="1"/>
        <v>Phone</v>
      </c>
      <c r="B8955" s="8">
        <f ca="1"/>
        <v>46512</v>
      </c>
      <c r="C8955" s="107">
        <f ca="1"/>
        <v>-12392.61</v>
      </c>
      <c r="D8955" t="str">
        <f ca="1"/>
        <v xml:space="preserve"> Credit</v>
      </c>
    </row>
    <row r="8956" spans="1:4" x14ac:dyDescent="0.25">
      <c r="A8956" t="str">
        <f ca="1"/>
        <v>Paycheck</v>
      </c>
      <c r="B8956" s="8">
        <f ca="1"/>
        <v>46514</v>
      </c>
      <c r="C8956" s="107">
        <f ca="1"/>
        <v>-12392.61</v>
      </c>
      <c r="D8956" t="str">
        <f ca="1"/>
        <v xml:space="preserve"> Credit</v>
      </c>
    </row>
    <row r="8957" spans="1:4" x14ac:dyDescent="0.25">
      <c r="A8957" t="str">
        <f ca="1"/>
        <v>Ameritas</v>
      </c>
      <c r="B8957" s="8">
        <f ca="1"/>
        <v>46514</v>
      </c>
      <c r="C8957" s="107">
        <f ca="1"/>
        <v>-12392.61</v>
      </c>
      <c r="D8957" t="str">
        <f ca="1"/>
        <v xml:space="preserve"> Credit</v>
      </c>
    </row>
    <row r="8958" spans="1:4" x14ac:dyDescent="0.25">
      <c r="A8958" t="str">
        <f ca="1"/>
        <v>Groceries</v>
      </c>
      <c r="B8958" s="8">
        <f ca="1"/>
        <v>46515</v>
      </c>
      <c r="C8958" s="107">
        <f ca="1"/>
        <v>-12392.61</v>
      </c>
      <c r="D8958" t="str">
        <f ca="1"/>
        <v xml:space="preserve"> Credit</v>
      </c>
    </row>
    <row r="8959" spans="1:4" x14ac:dyDescent="0.25">
      <c r="A8959" t="str">
        <f ca="1"/>
        <v>Food &amp; Drinks</v>
      </c>
      <c r="B8959" s="8">
        <f ca="1"/>
        <v>46515</v>
      </c>
      <c r="C8959" s="107">
        <f ca="1"/>
        <v>-12392.61</v>
      </c>
      <c r="D8959" t="str">
        <f ca="1"/>
        <v xml:space="preserve"> Credit</v>
      </c>
    </row>
    <row r="8960" spans="1:4" x14ac:dyDescent="0.25">
      <c r="A8960" t="str">
        <f ca="1"/>
        <v>Sony</v>
      </c>
      <c r="B8960" s="8">
        <f ca="1"/>
        <v>46515</v>
      </c>
      <c r="C8960" s="107">
        <f ca="1"/>
        <v>-12392.61</v>
      </c>
      <c r="D8960" t="str">
        <f ca="1"/>
        <v xml:space="preserve"> Credit</v>
      </c>
    </row>
    <row r="8961" spans="1:4" x14ac:dyDescent="0.25">
      <c r="A8961" t="str">
        <f ca="1"/>
        <v>Phone Insurance</v>
      </c>
      <c r="B8961" s="8">
        <f ca="1"/>
        <v>46515</v>
      </c>
      <c r="C8961" s="107">
        <f ca="1"/>
        <v>-12392.61</v>
      </c>
      <c r="D8961" t="str">
        <f ca="1"/>
        <v xml:space="preserve"> Credit</v>
      </c>
    </row>
    <row r="8962" spans="1:4" x14ac:dyDescent="0.25">
      <c r="A8962" t="str">
        <f ca="1"/>
        <v>Amazon</v>
      </c>
      <c r="B8962" s="8">
        <f ca="1"/>
        <v>46516</v>
      </c>
      <c r="C8962" s="107">
        <f ca="1"/>
        <v>-12392.61</v>
      </c>
      <c r="D8962" t="str">
        <f ca="1"/>
        <v xml:space="preserve"> Credit</v>
      </c>
    </row>
    <row r="8963" spans="1:4" x14ac:dyDescent="0.25">
      <c r="A8963" t="str">
        <f ca="1"/>
        <v>Viso Go</v>
      </c>
      <c r="B8963" s="8">
        <f ca="1"/>
        <v>46518</v>
      </c>
      <c r="C8963" s="107">
        <f ca="1"/>
        <v>-12246.61</v>
      </c>
      <c r="D8963" t="str">
        <f ca="1"/>
        <v xml:space="preserve"> Credit</v>
      </c>
    </row>
    <row r="8964" spans="1:4" x14ac:dyDescent="0.25">
      <c r="A8964" t="str">
        <f ca="1"/>
        <v>Motorcycle</v>
      </c>
      <c r="B8964" s="8">
        <f ca="1"/>
        <v>46523</v>
      </c>
      <c r="C8964" s="107">
        <f ca="1"/>
        <v>-12246.61</v>
      </c>
      <c r="D8964" t="str">
        <f ca="1"/>
        <v xml:space="preserve"> Credit</v>
      </c>
    </row>
    <row r="8965" spans="1:4" x14ac:dyDescent="0.25">
      <c r="A8965" t="str">
        <f ca="1"/>
        <v>Netflix</v>
      </c>
      <c r="B8965" s="8">
        <f ca="1"/>
        <v>46527</v>
      </c>
      <c r="C8965" s="107">
        <f ca="1"/>
        <v>-12246.61</v>
      </c>
      <c r="D8965" t="str">
        <f ca="1"/>
        <v xml:space="preserve"> Credit</v>
      </c>
    </row>
    <row r="8966" spans="1:4" x14ac:dyDescent="0.25">
      <c r="A8966" t="str">
        <f ca="1"/>
        <v>Paycheck</v>
      </c>
      <c r="B8966" s="8">
        <f ca="1"/>
        <v>46528</v>
      </c>
      <c r="C8966" s="107">
        <f ca="1"/>
        <v>-12246.61</v>
      </c>
      <c r="D8966" t="str">
        <f ca="1"/>
        <v xml:space="preserve"> Credit</v>
      </c>
    </row>
    <row r="8967" spans="1:4" x14ac:dyDescent="0.25">
      <c r="A8967" t="str">
        <f ca="1"/>
        <v>Ameritas</v>
      </c>
      <c r="B8967" s="8">
        <f ca="1"/>
        <v>46528</v>
      </c>
      <c r="C8967" s="107">
        <f ca="1"/>
        <v>-12246.61</v>
      </c>
      <c r="D8967" t="str">
        <f ca="1"/>
        <v xml:space="preserve"> Credit</v>
      </c>
    </row>
    <row r="8968" spans="1:4" x14ac:dyDescent="0.25">
      <c r="A8968" t="str">
        <f ca="1"/>
        <v>Renters</v>
      </c>
      <c r="B8968" s="8">
        <f ca="1"/>
        <v>46528</v>
      </c>
      <c r="C8968" s="107">
        <f ca="1"/>
        <v>-12246.61</v>
      </c>
      <c r="D8968" t="str">
        <f ca="1"/>
        <v xml:space="preserve"> Credit</v>
      </c>
    </row>
    <row r="8969" spans="1:4" x14ac:dyDescent="0.25">
      <c r="A8969" t="str">
        <f ca="1"/>
        <v>Groceries</v>
      </c>
      <c r="B8969" s="8">
        <f ca="1"/>
        <v>46529</v>
      </c>
      <c r="C8969" s="107">
        <f ca="1"/>
        <v>-12246.61</v>
      </c>
      <c r="D8969" t="str">
        <f ca="1"/>
        <v xml:space="preserve"> Credit</v>
      </c>
    </row>
    <row r="8970" spans="1:4" x14ac:dyDescent="0.25">
      <c r="A8970" t="str">
        <f ca="1"/>
        <v>Food &amp; Drinks</v>
      </c>
      <c r="B8970" s="8">
        <f ca="1"/>
        <v>46529</v>
      </c>
      <c r="C8970" s="107">
        <f ca="1"/>
        <v>-12246.61</v>
      </c>
      <c r="D8970" t="str">
        <f ca="1"/>
        <v xml:space="preserve"> Credit</v>
      </c>
    </row>
    <row r="8971" spans="1:4" x14ac:dyDescent="0.25">
      <c r="A8971" t="str">
        <f ca="1"/>
        <v>Cese Transfer</v>
      </c>
      <c r="B8971" s="8">
        <f ca="1"/>
        <v>46532</v>
      </c>
      <c r="C8971" s="107">
        <f ca="1"/>
        <v>-12246.61</v>
      </c>
      <c r="D8971" t="str">
        <f ca="1"/>
        <v xml:space="preserve"> Credit</v>
      </c>
    </row>
    <row r="8972" spans="1:4" x14ac:dyDescent="0.25">
      <c r="A8972" t="str">
        <f ca="1"/>
        <v>Internet</v>
      </c>
      <c r="B8972" s="8">
        <f ca="1"/>
        <v>46533</v>
      </c>
      <c r="C8972" s="107">
        <f ca="1"/>
        <v>-12246.61</v>
      </c>
      <c r="D8972" t="str">
        <f ca="1"/>
        <v xml:space="preserve"> Credit</v>
      </c>
    </row>
    <row r="8973" spans="1:4" x14ac:dyDescent="0.25">
      <c r="A8973" t="str">
        <f ca="1"/>
        <v>Windsurf</v>
      </c>
      <c r="B8973" s="8">
        <f ca="1"/>
        <v>46533</v>
      </c>
      <c r="C8973" s="107">
        <f ca="1"/>
        <v>-12246.61</v>
      </c>
      <c r="D8973" t="str">
        <f ca="1"/>
        <v xml:space="preserve"> Credit</v>
      </c>
    </row>
    <row r="8974" spans="1:4" x14ac:dyDescent="0.25">
      <c r="A8974" t="str">
        <f ca="1"/>
        <v>Tidal</v>
      </c>
      <c r="B8974" s="8">
        <f ca="1"/>
        <v>46534</v>
      </c>
      <c r="C8974" s="107">
        <f ca="1"/>
        <v>-12246.61</v>
      </c>
      <c r="D8974" t="str">
        <f ca="1"/>
        <v xml:space="preserve"> Credit</v>
      </c>
    </row>
    <row r="8975" spans="1:4" x14ac:dyDescent="0.25">
      <c r="A8975" t="str">
        <f ca="1"/>
        <v>Costco Citi</v>
      </c>
      <c r="B8975" s="8">
        <f ca="1"/>
        <v>46535</v>
      </c>
      <c r="C8975" s="107">
        <f ca="1"/>
        <v>-12246.61</v>
      </c>
      <c r="D8975" t="str">
        <f ca="1"/>
        <v xml:space="preserve"> Credit</v>
      </c>
    </row>
    <row r="8976" spans="1:4" x14ac:dyDescent="0.25">
      <c r="A8976" t="str">
        <f ca="1"/>
        <v>Kulo Transfer</v>
      </c>
      <c r="B8976" s="8">
        <f ca="1"/>
        <v>46535</v>
      </c>
      <c r="C8976" s="107">
        <f ca="1"/>
        <v>-12246.61</v>
      </c>
      <c r="D8976" t="str">
        <f ca="1"/>
        <v xml:space="preserve"> Credit</v>
      </c>
    </row>
    <row r="8977" spans="1:4" x14ac:dyDescent="0.25">
      <c r="A8977" t="str">
        <f ca="1"/>
        <v>Kulo SDGE</v>
      </c>
      <c r="B8977" s="8">
        <f ca="1"/>
        <v>46535</v>
      </c>
      <c r="C8977" s="107">
        <f ca="1"/>
        <v>-12246.61</v>
      </c>
      <c r="D8977" t="str">
        <f ca="1"/>
        <v xml:space="preserve"> Credit</v>
      </c>
    </row>
    <row r="8978" spans="1:4" x14ac:dyDescent="0.25">
      <c r="A8978" t="str">
        <f ca="1"/>
        <v>SDGE</v>
      </c>
      <c r="B8978" s="8">
        <f ca="1"/>
        <v>46535</v>
      </c>
      <c r="C8978" s="107">
        <f ca="1"/>
        <v>-12246.61</v>
      </c>
      <c r="D8978" t="str">
        <f ca="1"/>
        <v xml:space="preserve"> Credit</v>
      </c>
    </row>
    <row r="8979" spans="1:4" x14ac:dyDescent="0.25">
      <c r="A8979" t="str">
        <f ca="1"/>
        <v>Prime Ad-Free</v>
      </c>
      <c r="B8979" s="8">
        <f ca="1"/>
        <v>46535</v>
      </c>
      <c r="C8979" s="107">
        <f ca="1"/>
        <v>-12246.61</v>
      </c>
      <c r="D8979" t="str">
        <f ca="1"/>
        <v xml:space="preserve"> Credit</v>
      </c>
    </row>
    <row r="8980" spans="1:4" x14ac:dyDescent="0.25">
      <c r="A8980" t="str">
        <f ca="1"/>
        <v>Disability</v>
      </c>
      <c r="B8980" s="8">
        <f ca="1"/>
        <v>46539</v>
      </c>
      <c r="C8980" s="107">
        <f ca="1"/>
        <v>-12246.61</v>
      </c>
      <c r="D8980" t="str">
        <f ca="1"/>
        <v xml:space="preserve"> Credit</v>
      </c>
    </row>
    <row r="8981" spans="1:4" x14ac:dyDescent="0.25">
      <c r="A8981" t="str">
        <f ca="1"/>
        <v>Kulo Rent</v>
      </c>
      <c r="B8981" s="8">
        <f ca="1"/>
        <v>46539</v>
      </c>
      <c r="C8981" s="107">
        <f ca="1"/>
        <v>-12246.61</v>
      </c>
      <c r="D8981" t="str">
        <f ca="1"/>
        <v xml:space="preserve"> Credit</v>
      </c>
    </row>
    <row r="8982" spans="1:4" x14ac:dyDescent="0.25">
      <c r="A8982" t="str">
        <f ca="1"/>
        <v>Rent</v>
      </c>
      <c r="B8982" s="8">
        <f ca="1"/>
        <v>46539</v>
      </c>
      <c r="C8982" s="107">
        <f ca="1"/>
        <v>-12246.61</v>
      </c>
      <c r="D8982" t="str">
        <f ca="1"/>
        <v xml:space="preserve"> Credit</v>
      </c>
    </row>
    <row r="8983" spans="1:4" x14ac:dyDescent="0.25">
      <c r="A8983" t="str">
        <f ca="1"/>
        <v>Visa Platinum</v>
      </c>
      <c r="B8983" s="8">
        <f ca="1"/>
        <v>46541</v>
      </c>
      <c r="C8983" s="107">
        <f ca="1"/>
        <v>-11935.61</v>
      </c>
      <c r="D8983" t="str">
        <f ca="1"/>
        <v xml:space="preserve"> Credit</v>
      </c>
    </row>
    <row r="8984" spans="1:4" x14ac:dyDescent="0.25">
      <c r="A8984" t="str">
        <f ca="1"/>
        <v>Paycheck</v>
      </c>
      <c r="B8984" s="8">
        <f ca="1"/>
        <v>46542</v>
      </c>
      <c r="C8984" s="107">
        <f ca="1"/>
        <v>-11935.61</v>
      </c>
      <c r="D8984" t="str">
        <f ca="1"/>
        <v xml:space="preserve"> Credit</v>
      </c>
    </row>
    <row r="8985" spans="1:4" x14ac:dyDescent="0.25">
      <c r="A8985" t="str">
        <f ca="1"/>
        <v>Ameritas</v>
      </c>
      <c r="B8985" s="8">
        <f ca="1"/>
        <v>46542</v>
      </c>
      <c r="C8985" s="107">
        <f ca="1"/>
        <v>-11935.61</v>
      </c>
      <c r="D8985" t="str">
        <f ca="1"/>
        <v xml:space="preserve"> Credit</v>
      </c>
    </row>
    <row r="8986" spans="1:4" x14ac:dyDescent="0.25">
      <c r="A8986" t="str">
        <f ca="1"/>
        <v>Kulo Internet</v>
      </c>
      <c r="B8986" s="8">
        <f ca="1"/>
        <v>46543</v>
      </c>
      <c r="C8986" s="107">
        <f ca="1"/>
        <v>-11935.61</v>
      </c>
      <c r="D8986" t="str">
        <f ca="1"/>
        <v xml:space="preserve"> Credit</v>
      </c>
    </row>
    <row r="8987" spans="1:4" x14ac:dyDescent="0.25">
      <c r="A8987" t="str">
        <f ca="1"/>
        <v>Cese Phone</v>
      </c>
      <c r="B8987" s="8">
        <f ca="1"/>
        <v>46543</v>
      </c>
      <c r="C8987" s="107">
        <f ca="1"/>
        <v>-11935.61</v>
      </c>
      <c r="D8987" t="str">
        <f ca="1"/>
        <v xml:space="preserve"> Credit</v>
      </c>
    </row>
    <row r="8988" spans="1:4" x14ac:dyDescent="0.25">
      <c r="A8988" t="str">
        <f ca="1"/>
        <v>Groceries</v>
      </c>
      <c r="B8988" s="8">
        <f ca="1"/>
        <v>46543</v>
      </c>
      <c r="C8988" s="107">
        <f ca="1"/>
        <v>-11935.61</v>
      </c>
      <c r="D8988" t="str">
        <f ca="1"/>
        <v xml:space="preserve"> Credit</v>
      </c>
    </row>
    <row r="8989" spans="1:4" x14ac:dyDescent="0.25">
      <c r="A8989" t="str">
        <f ca="1"/>
        <v>Food &amp; Drinks</v>
      </c>
      <c r="B8989" s="8">
        <f ca="1"/>
        <v>46543</v>
      </c>
      <c r="C8989" s="107">
        <f ca="1"/>
        <v>-11935.61</v>
      </c>
      <c r="D8989" t="str">
        <f ca="1"/>
        <v xml:space="preserve"> Credit</v>
      </c>
    </row>
    <row r="8990" spans="1:4" x14ac:dyDescent="0.25">
      <c r="A8990" t="str">
        <f ca="1"/>
        <v>Phone</v>
      </c>
      <c r="B8990" s="8">
        <f ca="1"/>
        <v>46543</v>
      </c>
      <c r="C8990" s="107">
        <f ca="1"/>
        <v>-11935.61</v>
      </c>
      <c r="D8990" t="str">
        <f ca="1"/>
        <v xml:space="preserve"> Credit</v>
      </c>
    </row>
    <row r="8991" spans="1:4" x14ac:dyDescent="0.25">
      <c r="A8991" t="str">
        <f ca="1"/>
        <v>Sony</v>
      </c>
      <c r="B8991" s="8">
        <f ca="1"/>
        <v>46546</v>
      </c>
      <c r="C8991" s="107">
        <f ca="1"/>
        <v>-11935.61</v>
      </c>
      <c r="D8991" t="str">
        <f ca="1"/>
        <v xml:space="preserve"> Credit</v>
      </c>
    </row>
    <row r="8992" spans="1:4" x14ac:dyDescent="0.25">
      <c r="A8992" t="str">
        <f ca="1"/>
        <v>Phone Insurance</v>
      </c>
      <c r="B8992" s="8">
        <f ca="1"/>
        <v>46546</v>
      </c>
      <c r="C8992" s="107">
        <f ca="1"/>
        <v>-11935.61</v>
      </c>
      <c r="D8992" t="str">
        <f ca="1"/>
        <v xml:space="preserve"> Credit</v>
      </c>
    </row>
    <row r="8993" spans="1:4" x14ac:dyDescent="0.25">
      <c r="A8993" t="str">
        <f ca="1"/>
        <v>Amazon</v>
      </c>
      <c r="B8993" s="8">
        <f ca="1"/>
        <v>46547</v>
      </c>
      <c r="C8993" s="107">
        <f ca="1"/>
        <v>-11935.61</v>
      </c>
      <c r="D8993" t="str">
        <f ca="1"/>
        <v xml:space="preserve"> Credit</v>
      </c>
    </row>
    <row r="8994" spans="1:4" x14ac:dyDescent="0.25">
      <c r="A8994" t="str">
        <f ca="1"/>
        <v>Viso Go</v>
      </c>
      <c r="B8994" s="8">
        <f ca="1"/>
        <v>46549</v>
      </c>
      <c r="C8994" s="107">
        <f ca="1"/>
        <v>-11789.61</v>
      </c>
      <c r="D8994" t="str">
        <f ca="1"/>
        <v xml:space="preserve"> Credit</v>
      </c>
    </row>
    <row r="8995" spans="1:4" x14ac:dyDescent="0.25">
      <c r="A8995" t="str">
        <f ca="1"/>
        <v>Motorcycle</v>
      </c>
      <c r="B8995" s="8">
        <f ca="1"/>
        <v>46554</v>
      </c>
      <c r="C8995" s="107">
        <f ca="1"/>
        <v>-11789.61</v>
      </c>
      <c r="D8995" t="str">
        <f ca="1"/>
        <v xml:space="preserve"> Credit</v>
      </c>
    </row>
    <row r="8996" spans="1:4" x14ac:dyDescent="0.25">
      <c r="A8996" t="str">
        <f ca="1"/>
        <v>Paycheck</v>
      </c>
      <c r="B8996" s="8">
        <f ca="1"/>
        <v>46556</v>
      </c>
      <c r="C8996" s="107">
        <f ca="1"/>
        <v>-11789.61</v>
      </c>
      <c r="D8996" t="str">
        <f ca="1"/>
        <v xml:space="preserve"> Credit</v>
      </c>
    </row>
    <row r="8997" spans="1:4" x14ac:dyDescent="0.25">
      <c r="A8997" t="str">
        <f ca="1"/>
        <v>Ameritas</v>
      </c>
      <c r="B8997" s="8">
        <f ca="1"/>
        <v>46556</v>
      </c>
      <c r="C8997" s="107">
        <f ca="1"/>
        <v>-11789.61</v>
      </c>
      <c r="D8997" t="str">
        <f ca="1"/>
        <v xml:space="preserve"> Credit</v>
      </c>
    </row>
    <row r="8998" spans="1:4" x14ac:dyDescent="0.25">
      <c r="A8998" t="str">
        <f ca="1"/>
        <v>Groceries</v>
      </c>
      <c r="B8998" s="8">
        <f ca="1"/>
        <v>46557</v>
      </c>
      <c r="C8998" s="107">
        <f ca="1"/>
        <v>-11789.61</v>
      </c>
      <c r="D8998" t="str">
        <f ca="1"/>
        <v xml:space="preserve"> Credit</v>
      </c>
    </row>
    <row r="8999" spans="1:4" x14ac:dyDescent="0.25">
      <c r="A8999" t="str">
        <f ca="1"/>
        <v>Food &amp; Drinks</v>
      </c>
      <c r="B8999" s="8">
        <f ca="1"/>
        <v>46557</v>
      </c>
      <c r="C8999" s="107">
        <f ca="1"/>
        <v>-11789.61</v>
      </c>
      <c r="D8999" t="str">
        <f ca="1"/>
        <v xml:space="preserve"> Credit</v>
      </c>
    </row>
    <row r="9000" spans="1:4" x14ac:dyDescent="0.25">
      <c r="A9000" t="str">
        <f ca="1"/>
        <v>Netflix</v>
      </c>
      <c r="B9000" s="8">
        <f ca="1"/>
        <v>46558</v>
      </c>
      <c r="C9000" s="107">
        <f ca="1"/>
        <v>-11789.61</v>
      </c>
      <c r="D9000" t="str">
        <f ca="1"/>
        <v xml:space="preserve"> Credit</v>
      </c>
    </row>
    <row r="9001" spans="1:4" x14ac:dyDescent="0.25">
      <c r="A9001" t="str">
        <f ca="1"/>
        <v>Renters</v>
      </c>
      <c r="B9001" s="8">
        <f ca="1"/>
        <v>46559</v>
      </c>
      <c r="C9001" s="107">
        <f ca="1"/>
        <v>-11789.61</v>
      </c>
      <c r="D9001" t="str">
        <f ca="1"/>
        <v xml:space="preserve"> Credit</v>
      </c>
    </row>
    <row r="9002" spans="1:4" x14ac:dyDescent="0.25">
      <c r="A9002" t="str">
        <f ca="1"/>
        <v>Sniffies</v>
      </c>
      <c r="B9002" s="8">
        <f ca="1"/>
        <v>46559</v>
      </c>
      <c r="C9002" s="107">
        <f ca="1"/>
        <v>-11789.61</v>
      </c>
      <c r="D9002" t="str">
        <f ca="1"/>
        <v xml:space="preserve"> Credit</v>
      </c>
    </row>
    <row r="9003" spans="1:4" x14ac:dyDescent="0.25">
      <c r="A9003" t="str">
        <f ca="1"/>
        <v>Cese Transfer</v>
      </c>
      <c r="B9003" s="8">
        <f ca="1"/>
        <v>46563</v>
      </c>
      <c r="C9003" s="107">
        <f ca="1"/>
        <v>-11789.61</v>
      </c>
      <c r="D9003" t="str">
        <f ca="1"/>
        <v xml:space="preserve"> Credit</v>
      </c>
    </row>
    <row r="9004" spans="1:4" x14ac:dyDescent="0.25">
      <c r="A9004" t="str">
        <f ca="1"/>
        <v>Internet</v>
      </c>
      <c r="B9004" s="8">
        <f ca="1"/>
        <v>46564</v>
      </c>
      <c r="C9004" s="107">
        <f ca="1"/>
        <v>-11789.61</v>
      </c>
      <c r="D9004" t="str">
        <f ca="1"/>
        <v xml:space="preserve"> Credit</v>
      </c>
    </row>
    <row r="9005" spans="1:4" x14ac:dyDescent="0.25">
      <c r="A9005" t="str">
        <f ca="1"/>
        <v>Windsurf</v>
      </c>
      <c r="B9005" s="8">
        <f ca="1"/>
        <v>46564</v>
      </c>
      <c r="C9005" s="107">
        <f ca="1"/>
        <v>-11789.61</v>
      </c>
      <c r="D9005" t="str">
        <f ca="1"/>
        <v xml:space="preserve"> Credit</v>
      </c>
    </row>
    <row r="9006" spans="1:4" x14ac:dyDescent="0.25">
      <c r="A9006" t="str">
        <f ca="1"/>
        <v>Tidal</v>
      </c>
      <c r="B9006" s="8">
        <f ca="1"/>
        <v>46565</v>
      </c>
      <c r="C9006" s="107">
        <f ca="1"/>
        <v>-11789.61</v>
      </c>
      <c r="D9006" t="str">
        <f ca="1"/>
        <v xml:space="preserve"> Credit</v>
      </c>
    </row>
    <row r="9007" spans="1:4" x14ac:dyDescent="0.25">
      <c r="A9007" t="str">
        <f ca="1"/>
        <v>Costco Citi</v>
      </c>
      <c r="B9007" s="8">
        <f ca="1"/>
        <v>46566</v>
      </c>
      <c r="C9007" s="107">
        <f ca="1"/>
        <v>-11789.61</v>
      </c>
      <c r="D9007" t="str">
        <f ca="1"/>
        <v xml:space="preserve"> Credit</v>
      </c>
    </row>
    <row r="9008" spans="1:4" x14ac:dyDescent="0.25">
      <c r="A9008" t="str">
        <f ca="1"/>
        <v>Kulo Transfer</v>
      </c>
      <c r="B9008" s="8">
        <f ca="1"/>
        <v>46566</v>
      </c>
      <c r="C9008" s="107">
        <f ca="1"/>
        <v>-11789.61</v>
      </c>
      <c r="D9008" t="str">
        <f ca="1"/>
        <v xml:space="preserve"> Credit</v>
      </c>
    </row>
    <row r="9009" spans="1:4" x14ac:dyDescent="0.25">
      <c r="A9009" t="str">
        <f ca="1"/>
        <v>Kulo SDGE</v>
      </c>
      <c r="B9009" s="8">
        <f ca="1"/>
        <v>46566</v>
      </c>
      <c r="C9009" s="107">
        <f ca="1"/>
        <v>-11789.61</v>
      </c>
      <c r="D9009" t="str">
        <f ca="1"/>
        <v xml:space="preserve"> Credit</v>
      </c>
    </row>
    <row r="9010" spans="1:4" x14ac:dyDescent="0.25">
      <c r="A9010" t="str">
        <f ca="1"/>
        <v>SDGE</v>
      </c>
      <c r="B9010" s="8">
        <f ca="1"/>
        <v>46566</v>
      </c>
      <c r="C9010" s="107">
        <f ca="1"/>
        <v>-11789.61</v>
      </c>
      <c r="D9010" t="str">
        <f ca="1"/>
        <v xml:space="preserve"> Credit</v>
      </c>
    </row>
    <row r="9011" spans="1:4" x14ac:dyDescent="0.25">
      <c r="A9011" t="str">
        <f ca="1"/>
        <v>Prime Ad-Free</v>
      </c>
      <c r="B9011" s="8">
        <f ca="1"/>
        <v>46566</v>
      </c>
      <c r="C9011" s="107">
        <f ca="1"/>
        <v>-11789.61</v>
      </c>
      <c r="D9011" t="str">
        <f ca="1"/>
        <v xml:space="preserve"> Credit</v>
      </c>
    </row>
    <row r="9012" spans="1:4" x14ac:dyDescent="0.25">
      <c r="A9012" t="str">
        <f ca="1"/>
        <v>Disability</v>
      </c>
      <c r="B9012" s="8">
        <f ca="1"/>
        <v>46569</v>
      </c>
      <c r="C9012" s="107">
        <f ca="1"/>
        <v>-11789.61</v>
      </c>
      <c r="D9012" t="str">
        <f ca="1"/>
        <v xml:space="preserve"> Credit</v>
      </c>
    </row>
    <row r="9013" spans="1:4" x14ac:dyDescent="0.25">
      <c r="A9013" t="str">
        <f ca="1"/>
        <v>Kulo Rent</v>
      </c>
      <c r="B9013" s="8">
        <f ca="1"/>
        <v>46569</v>
      </c>
      <c r="C9013" s="107">
        <f ca="1"/>
        <v>-11789.61</v>
      </c>
      <c r="D9013" t="str">
        <f ca="1"/>
        <v xml:space="preserve"> Credit</v>
      </c>
    </row>
    <row r="9014" spans="1:4" x14ac:dyDescent="0.25">
      <c r="A9014" t="str">
        <f ca="1"/>
        <v>Rent</v>
      </c>
      <c r="B9014" s="8">
        <f ca="1"/>
        <v>46569</v>
      </c>
      <c r="C9014" s="107">
        <f ca="1"/>
        <v>-11789.61</v>
      </c>
      <c r="D9014" t="str">
        <f ca="1"/>
        <v xml:space="preserve"> Credit</v>
      </c>
    </row>
    <row r="9015" spans="1:4" x14ac:dyDescent="0.25">
      <c r="A9015" t="str">
        <f ca="1"/>
        <v>Paycheck</v>
      </c>
      <c r="B9015" s="8">
        <f ca="1"/>
        <v>46570</v>
      </c>
      <c r="C9015" s="107">
        <f ca="1"/>
        <v>-11789.61</v>
      </c>
      <c r="D9015" t="str">
        <f ca="1"/>
        <v xml:space="preserve"> Credit</v>
      </c>
    </row>
    <row r="9016" spans="1:4" x14ac:dyDescent="0.25">
      <c r="A9016" t="str">
        <f ca="1"/>
        <v>Ameritas</v>
      </c>
      <c r="B9016" s="8">
        <f ca="1"/>
        <v>46570</v>
      </c>
      <c r="C9016" s="107">
        <f ca="1"/>
        <v>-11789.61</v>
      </c>
      <c r="D9016" t="str">
        <f ca="1"/>
        <v xml:space="preserve"> Credit</v>
      </c>
    </row>
    <row r="9017" spans="1:4" x14ac:dyDescent="0.25">
      <c r="A9017" t="str">
        <f ca="1"/>
        <v>Visa Platinum</v>
      </c>
      <c r="B9017" s="8">
        <f ca="1"/>
        <v>46571</v>
      </c>
      <c r="C9017" s="107">
        <f ca="1"/>
        <v>-11478.61</v>
      </c>
      <c r="D9017" t="str">
        <f ca="1"/>
        <v xml:space="preserve"> Credit</v>
      </c>
    </row>
    <row r="9018" spans="1:4" x14ac:dyDescent="0.25">
      <c r="A9018" t="str">
        <f ca="1"/>
        <v>Groceries</v>
      </c>
      <c r="B9018" s="8">
        <f ca="1"/>
        <v>46571</v>
      </c>
      <c r="C9018" s="107">
        <f ca="1"/>
        <v>-11478.61</v>
      </c>
      <c r="D9018" t="str">
        <f ca="1"/>
        <v xml:space="preserve"> Credit</v>
      </c>
    </row>
    <row r="9019" spans="1:4" x14ac:dyDescent="0.25">
      <c r="A9019" t="str">
        <f ca="1"/>
        <v>Food &amp; Drinks</v>
      </c>
      <c r="B9019" s="8">
        <f ca="1"/>
        <v>46571</v>
      </c>
      <c r="C9019" s="107">
        <f ca="1"/>
        <v>-11478.61</v>
      </c>
      <c r="D9019" t="str">
        <f ca="1"/>
        <v xml:space="preserve"> Credit</v>
      </c>
    </row>
    <row r="9020" spans="1:4" x14ac:dyDescent="0.25">
      <c r="A9020" t="str">
        <f ca="1"/>
        <v>Kulo Internet</v>
      </c>
      <c r="B9020" s="8">
        <f ca="1"/>
        <v>46573</v>
      </c>
      <c r="C9020" s="107">
        <f ca="1"/>
        <v>-11478.61</v>
      </c>
      <c r="D9020" t="str">
        <f ca="1"/>
        <v xml:space="preserve"> Credit</v>
      </c>
    </row>
    <row r="9021" spans="1:4" x14ac:dyDescent="0.25">
      <c r="A9021" t="str">
        <f ca="1"/>
        <v>Cese Phone</v>
      </c>
      <c r="B9021" s="8">
        <f ca="1"/>
        <v>46573</v>
      </c>
      <c r="C9021" s="107">
        <f ca="1"/>
        <v>-11478.61</v>
      </c>
      <c r="D9021" t="str">
        <f ca="1"/>
        <v xml:space="preserve"> Credit</v>
      </c>
    </row>
    <row r="9022" spans="1:4" x14ac:dyDescent="0.25">
      <c r="A9022" t="str">
        <f ca="1"/>
        <v>Phone</v>
      </c>
      <c r="B9022" s="8">
        <f ca="1"/>
        <v>46573</v>
      </c>
      <c r="C9022" s="107">
        <f ca="1"/>
        <v>-11478.61</v>
      </c>
      <c r="D9022" t="str">
        <f ca="1"/>
        <v xml:space="preserve"> Credit</v>
      </c>
    </row>
    <row r="9023" spans="1:4" x14ac:dyDescent="0.25">
      <c r="A9023" t="str">
        <f ca="1"/>
        <v>Sony</v>
      </c>
      <c r="B9023" s="8">
        <f ca="1"/>
        <v>46576</v>
      </c>
      <c r="C9023" s="107">
        <f ca="1"/>
        <v>-11478.61</v>
      </c>
      <c r="D9023" t="str">
        <f ca="1"/>
        <v xml:space="preserve"> Credit</v>
      </c>
    </row>
    <row r="9024" spans="1:4" x14ac:dyDescent="0.25">
      <c r="A9024" t="str">
        <f ca="1"/>
        <v>Phone Insurance</v>
      </c>
      <c r="B9024" s="8">
        <f ca="1"/>
        <v>46576</v>
      </c>
      <c r="C9024" s="107">
        <f ca="1"/>
        <v>-11478.61</v>
      </c>
      <c r="D9024" t="str">
        <f ca="1"/>
        <v xml:space="preserve"> Credit</v>
      </c>
    </row>
    <row r="9025" spans="1:4" x14ac:dyDescent="0.25">
      <c r="A9025" t="str">
        <f ca="1"/>
        <v>Amazon</v>
      </c>
      <c r="B9025" s="8">
        <f ca="1"/>
        <v>46577</v>
      </c>
      <c r="C9025" s="107">
        <f ca="1"/>
        <v>-11478.61</v>
      </c>
      <c r="D9025" t="str">
        <f ca="1"/>
        <v xml:space="preserve"> Credit</v>
      </c>
    </row>
    <row r="9026" spans="1:4" x14ac:dyDescent="0.25">
      <c r="A9026" t="str">
        <f ca="1"/>
        <v>Viso Go</v>
      </c>
      <c r="B9026" s="8">
        <f ca="1"/>
        <v>46579</v>
      </c>
      <c r="C9026" s="107">
        <f ca="1"/>
        <v>-11332.61</v>
      </c>
      <c r="D9026" t="str">
        <f ca="1"/>
        <v xml:space="preserve"> Credit</v>
      </c>
    </row>
    <row r="9027" spans="1:4" x14ac:dyDescent="0.25">
      <c r="A9027" t="str">
        <f ca="1"/>
        <v>Paycheck</v>
      </c>
      <c r="B9027" s="8">
        <f ca="1"/>
        <v>46584</v>
      </c>
      <c r="C9027" s="107">
        <f ca="1"/>
        <v>-11332.61</v>
      </c>
      <c r="D9027" t="str">
        <f ca="1"/>
        <v xml:space="preserve"> Credit</v>
      </c>
    </row>
    <row r="9028" spans="1:4" x14ac:dyDescent="0.25">
      <c r="A9028" t="str">
        <f ca="1"/>
        <v>Ameritas</v>
      </c>
      <c r="B9028" s="8">
        <f ca="1"/>
        <v>46584</v>
      </c>
      <c r="C9028" s="107">
        <f ca="1"/>
        <v>-11332.61</v>
      </c>
      <c r="D9028" t="str">
        <f ca="1"/>
        <v xml:space="preserve"> Credit</v>
      </c>
    </row>
    <row r="9029" spans="1:4" x14ac:dyDescent="0.25">
      <c r="A9029" t="str">
        <f ca="1"/>
        <v>Motorcycle</v>
      </c>
      <c r="B9029" s="8">
        <f ca="1"/>
        <v>46584</v>
      </c>
      <c r="C9029" s="107">
        <f ca="1"/>
        <v>-11332.61</v>
      </c>
      <c r="D9029" t="str">
        <f ca="1"/>
        <v xml:space="preserve"> Credit</v>
      </c>
    </row>
    <row r="9030" spans="1:4" x14ac:dyDescent="0.25">
      <c r="A9030" t="str">
        <f ca="1"/>
        <v>Groceries</v>
      </c>
      <c r="B9030" s="8">
        <f ca="1"/>
        <v>46585</v>
      </c>
      <c r="C9030" s="107">
        <f ca="1"/>
        <v>-11332.61</v>
      </c>
      <c r="D9030" t="str">
        <f ca="1"/>
        <v xml:space="preserve"> Credit</v>
      </c>
    </row>
    <row r="9031" spans="1:4" x14ac:dyDescent="0.25">
      <c r="A9031" t="str">
        <f ca="1"/>
        <v>Food &amp; Drinks</v>
      </c>
      <c r="B9031" s="8">
        <f ca="1"/>
        <v>46585</v>
      </c>
      <c r="C9031" s="107">
        <f ca="1"/>
        <v>-11332.61</v>
      </c>
      <c r="D9031" t="str">
        <f ca="1"/>
        <v xml:space="preserve"> Credit</v>
      </c>
    </row>
    <row r="9032" spans="1:4" x14ac:dyDescent="0.25">
      <c r="A9032" t="str">
        <f ca="1"/>
        <v>Netflix</v>
      </c>
      <c r="B9032" s="8">
        <f ca="1"/>
        <v>46588</v>
      </c>
      <c r="C9032" s="107">
        <f ca="1"/>
        <v>-11332.61</v>
      </c>
      <c r="D9032" t="str">
        <f ca="1"/>
        <v xml:space="preserve"> Credit</v>
      </c>
    </row>
    <row r="9033" spans="1:4" x14ac:dyDescent="0.25">
      <c r="A9033" t="str">
        <f ca="1"/>
        <v>Renters</v>
      </c>
      <c r="B9033" s="8">
        <f ca="1"/>
        <v>46589</v>
      </c>
      <c r="C9033" s="107">
        <f ca="1"/>
        <v>-11332.61</v>
      </c>
      <c r="D9033" t="str">
        <f ca="1"/>
        <v xml:space="preserve"> Credit</v>
      </c>
    </row>
    <row r="9034" spans="1:4" x14ac:dyDescent="0.25">
      <c r="A9034" t="str">
        <f ca="1"/>
        <v>Cese Transfer</v>
      </c>
      <c r="B9034" s="8">
        <f ca="1"/>
        <v>46593</v>
      </c>
      <c r="C9034" s="107">
        <f ca="1"/>
        <v>-11332.61</v>
      </c>
      <c r="D9034" t="str">
        <f ca="1"/>
        <v xml:space="preserve"> Credit</v>
      </c>
    </row>
    <row r="9035" spans="1:4" x14ac:dyDescent="0.25">
      <c r="A9035" t="str">
        <f ca="1"/>
        <v>Internet</v>
      </c>
      <c r="B9035" s="8">
        <f ca="1"/>
        <v>46594</v>
      </c>
      <c r="C9035" s="107">
        <f ca="1"/>
        <v>-11332.61</v>
      </c>
      <c r="D9035" t="str">
        <f ca="1"/>
        <v xml:space="preserve"> Credit</v>
      </c>
    </row>
    <row r="9036" spans="1:4" x14ac:dyDescent="0.25">
      <c r="A9036" t="str">
        <f ca="1"/>
        <v>Windsurf</v>
      </c>
      <c r="B9036" s="8">
        <f ca="1"/>
        <v>46594</v>
      </c>
      <c r="C9036" s="107">
        <f ca="1"/>
        <v>-11332.61</v>
      </c>
      <c r="D9036" t="str">
        <f ca="1"/>
        <v xml:space="preserve"> Credit</v>
      </c>
    </row>
    <row r="9037" spans="1:4" x14ac:dyDescent="0.25">
      <c r="A9037" t="str">
        <f ca="1"/>
        <v>Tidal</v>
      </c>
      <c r="B9037" s="8">
        <f ca="1"/>
        <v>46595</v>
      </c>
      <c r="C9037" s="107">
        <f ca="1"/>
        <v>-11332.61</v>
      </c>
      <c r="D9037" t="str">
        <f ca="1"/>
        <v xml:space="preserve"> Credit</v>
      </c>
    </row>
    <row r="9038" spans="1:4" x14ac:dyDescent="0.25">
      <c r="A9038" t="str">
        <f ca="1"/>
        <v>Costco Citi</v>
      </c>
      <c r="B9038" s="8">
        <f ca="1"/>
        <v>46596</v>
      </c>
      <c r="C9038" s="107">
        <f ca="1"/>
        <v>-11332.61</v>
      </c>
      <c r="D9038" t="str">
        <f ca="1"/>
        <v xml:space="preserve"> Credit</v>
      </c>
    </row>
    <row r="9039" spans="1:4" x14ac:dyDescent="0.25">
      <c r="A9039" t="str">
        <f ca="1"/>
        <v>Kulo Transfer</v>
      </c>
      <c r="B9039" s="8">
        <f ca="1"/>
        <v>46596</v>
      </c>
      <c r="C9039" s="107">
        <f ca="1"/>
        <v>-11332.61</v>
      </c>
      <c r="D9039" t="str">
        <f ca="1"/>
        <v xml:space="preserve"> Credit</v>
      </c>
    </row>
    <row r="9040" spans="1:4" x14ac:dyDescent="0.25">
      <c r="A9040" t="str">
        <f ca="1"/>
        <v>Kulo SDGE</v>
      </c>
      <c r="B9040" s="8">
        <f ca="1"/>
        <v>46596</v>
      </c>
      <c r="C9040" s="107">
        <f ca="1"/>
        <v>-11332.61</v>
      </c>
      <c r="D9040" t="str">
        <f ca="1"/>
        <v xml:space="preserve"> Credit</v>
      </c>
    </row>
    <row r="9041" spans="1:4" x14ac:dyDescent="0.25">
      <c r="A9041" t="str">
        <f ca="1"/>
        <v>SDGE</v>
      </c>
      <c r="B9041" s="8">
        <f ca="1"/>
        <v>46596</v>
      </c>
      <c r="C9041" s="107">
        <f ca="1"/>
        <v>-11332.61</v>
      </c>
      <c r="D9041" t="str">
        <f ca="1"/>
        <v xml:space="preserve"> Credit</v>
      </c>
    </row>
    <row r="9042" spans="1:4" x14ac:dyDescent="0.25">
      <c r="A9042" t="str">
        <f ca="1"/>
        <v>Prime Ad-Free</v>
      </c>
      <c r="B9042" s="8">
        <f ca="1"/>
        <v>46596</v>
      </c>
      <c r="C9042" s="107">
        <f ca="1"/>
        <v>-11332.61</v>
      </c>
      <c r="D9042" t="str">
        <f ca="1"/>
        <v xml:space="preserve"> Credit</v>
      </c>
    </row>
    <row r="9043" spans="1:4" x14ac:dyDescent="0.25">
      <c r="A9043" t="str">
        <f ca="1"/>
        <v>Paycheck</v>
      </c>
      <c r="B9043" s="8">
        <f ca="1"/>
        <v>46598</v>
      </c>
      <c r="C9043" s="107">
        <f ca="1"/>
        <v>-11332.61</v>
      </c>
      <c r="D9043" t="str">
        <f ca="1"/>
        <v xml:space="preserve"> Credit</v>
      </c>
    </row>
    <row r="9044" spans="1:4" x14ac:dyDescent="0.25">
      <c r="A9044" t="str">
        <f ca="1"/>
        <v>Ameritas</v>
      </c>
      <c r="B9044" s="8">
        <f ca="1"/>
        <v>46598</v>
      </c>
      <c r="C9044" s="107">
        <f ca="1"/>
        <v>-11332.61</v>
      </c>
      <c r="D9044" t="str">
        <f ca="1"/>
        <v xml:space="preserve"> Credit</v>
      </c>
    </row>
    <row r="9045" spans="1:4" x14ac:dyDescent="0.25">
      <c r="A9045" t="str">
        <f ca="1"/>
        <v>Groceries</v>
      </c>
      <c r="B9045" s="8">
        <f ca="1"/>
        <v>46599</v>
      </c>
      <c r="C9045" s="107">
        <f ca="1"/>
        <v>-11332.61</v>
      </c>
      <c r="D9045" t="str">
        <f ca="1"/>
        <v xml:space="preserve"> Credit</v>
      </c>
    </row>
    <row r="9046" spans="1:4" x14ac:dyDescent="0.25">
      <c r="A9046" t="str">
        <f ca="1"/>
        <v>Food &amp; Drinks</v>
      </c>
      <c r="B9046" s="8">
        <f ca="1"/>
        <v>46599</v>
      </c>
      <c r="C9046" s="107">
        <f ca="1"/>
        <v>-11332.61</v>
      </c>
      <c r="D9046" t="str">
        <f ca="1"/>
        <v xml:space="preserve"> Credit</v>
      </c>
    </row>
    <row r="9047" spans="1:4" x14ac:dyDescent="0.25">
      <c r="A9047" t="str">
        <f ca="1"/>
        <v>Disability</v>
      </c>
      <c r="B9047" s="8">
        <f ca="1"/>
        <v>46600</v>
      </c>
      <c r="C9047" s="107">
        <f ca="1"/>
        <v>-11332.61</v>
      </c>
      <c r="D9047" t="str">
        <f ca="1"/>
        <v xml:space="preserve"> Credit</v>
      </c>
    </row>
    <row r="9048" spans="1:4" x14ac:dyDescent="0.25">
      <c r="A9048" t="str">
        <f ca="1"/>
        <v>Kulo Rent</v>
      </c>
      <c r="B9048" s="8">
        <f ca="1"/>
        <v>46600</v>
      </c>
      <c r="C9048" s="107">
        <f ca="1"/>
        <v>-11332.61</v>
      </c>
      <c r="D9048" t="str">
        <f ca="1"/>
        <v xml:space="preserve"> Credit</v>
      </c>
    </row>
    <row r="9049" spans="1:4" x14ac:dyDescent="0.25">
      <c r="A9049" t="str">
        <f ca="1"/>
        <v>Rent</v>
      </c>
      <c r="B9049" s="8">
        <f ca="1"/>
        <v>46600</v>
      </c>
      <c r="C9049" s="107">
        <f ca="1"/>
        <v>-11332.61</v>
      </c>
      <c r="D9049" t="str">
        <f ca="1"/>
        <v xml:space="preserve"> Credit</v>
      </c>
    </row>
    <row r="9050" spans="1:4" x14ac:dyDescent="0.25">
      <c r="A9050" t="str">
        <f ca="1"/>
        <v>Visa Platinum</v>
      </c>
      <c r="B9050" s="8">
        <f ca="1"/>
        <v>46602</v>
      </c>
      <c r="C9050" s="107">
        <f ca="1"/>
        <v>-11021.61</v>
      </c>
      <c r="D9050" t="str">
        <f ca="1"/>
        <v xml:space="preserve"> Credit</v>
      </c>
    </row>
    <row r="9051" spans="1:4" x14ac:dyDescent="0.25">
      <c r="A9051" t="str">
        <f ca="1"/>
        <v>Kulo Internet</v>
      </c>
      <c r="B9051" s="8">
        <f ca="1"/>
        <v>46604</v>
      </c>
      <c r="C9051" s="107">
        <f ca="1"/>
        <v>-11021.61</v>
      </c>
      <c r="D9051" t="str">
        <f ca="1"/>
        <v xml:space="preserve"> Credit</v>
      </c>
    </row>
    <row r="9052" spans="1:4" x14ac:dyDescent="0.25">
      <c r="A9052" t="str">
        <f ca="1"/>
        <v>Cese Phone</v>
      </c>
      <c r="B9052" s="8">
        <f ca="1"/>
        <v>46604</v>
      </c>
      <c r="C9052" s="107">
        <f ca="1"/>
        <v>-11021.61</v>
      </c>
      <c r="D9052" t="str">
        <f ca="1"/>
        <v xml:space="preserve"> Credit</v>
      </c>
    </row>
    <row r="9053" spans="1:4" x14ac:dyDescent="0.25">
      <c r="A9053" t="str">
        <f ca="1"/>
        <v>Phone</v>
      </c>
      <c r="B9053" s="8">
        <f ca="1"/>
        <v>46604</v>
      </c>
      <c r="C9053" s="107">
        <f ca="1"/>
        <v>-11021.61</v>
      </c>
      <c r="D9053" t="str">
        <f ca="1"/>
        <v xml:space="preserve"> Credit</v>
      </c>
    </row>
    <row r="9054" spans="1:4" x14ac:dyDescent="0.25">
      <c r="A9054" t="str">
        <f ca="1"/>
        <v>Sony</v>
      </c>
      <c r="B9054" s="8">
        <f ca="1"/>
        <v>46607</v>
      </c>
      <c r="C9054" s="107">
        <f ca="1"/>
        <v>-11021.61</v>
      </c>
      <c r="D9054" t="str">
        <f ca="1"/>
        <v xml:space="preserve"> Credit</v>
      </c>
    </row>
    <row r="9055" spans="1:4" x14ac:dyDescent="0.25">
      <c r="A9055" t="str">
        <f ca="1"/>
        <v>Phone Insurance</v>
      </c>
      <c r="B9055" s="8">
        <f ca="1"/>
        <v>46607</v>
      </c>
      <c r="C9055" s="107">
        <f ca="1"/>
        <v>-11021.61</v>
      </c>
      <c r="D9055" t="str">
        <f ca="1"/>
        <v xml:space="preserve"> Credit</v>
      </c>
    </row>
    <row r="9056" spans="1:4" x14ac:dyDescent="0.25">
      <c r="A9056" t="str">
        <f ca="1"/>
        <v>Amazon</v>
      </c>
      <c r="B9056" s="8">
        <f ca="1"/>
        <v>46608</v>
      </c>
      <c r="C9056" s="107">
        <f ca="1"/>
        <v>-11021.61</v>
      </c>
      <c r="D9056" t="str">
        <f ca="1"/>
        <v xml:space="preserve"> Credit</v>
      </c>
    </row>
    <row r="9057" spans="1:4" x14ac:dyDescent="0.25">
      <c r="A9057" t="str">
        <f ca="1"/>
        <v>Viso Go</v>
      </c>
      <c r="B9057" s="8">
        <f ca="1"/>
        <v>46610</v>
      </c>
      <c r="C9057" s="107">
        <f ca="1"/>
        <v>-10875.61</v>
      </c>
      <c r="D9057" t="str">
        <f ca="1"/>
        <v xml:space="preserve"> Credit</v>
      </c>
    </row>
    <row r="9058" spans="1:4" x14ac:dyDescent="0.25">
      <c r="A9058" t="str">
        <f ca="1"/>
        <v>Paycheck</v>
      </c>
      <c r="B9058" s="8">
        <f ca="1"/>
        <v>46612</v>
      </c>
      <c r="C9058" s="107">
        <f ca="1"/>
        <v>-10875.61</v>
      </c>
      <c r="D9058" t="str">
        <f ca="1"/>
        <v xml:space="preserve"> Credit</v>
      </c>
    </row>
    <row r="9059" spans="1:4" x14ac:dyDescent="0.25">
      <c r="A9059" t="str">
        <f ca="1"/>
        <v>Ameritas</v>
      </c>
      <c r="B9059" s="8">
        <f ca="1"/>
        <v>46612</v>
      </c>
      <c r="C9059" s="107">
        <f ca="1"/>
        <v>-10875.61</v>
      </c>
      <c r="D9059" t="str">
        <f ca="1"/>
        <v xml:space="preserve"> Credit</v>
      </c>
    </row>
    <row r="9060" spans="1:4" x14ac:dyDescent="0.25">
      <c r="A9060" t="str">
        <f ca="1"/>
        <v>Groceries</v>
      </c>
      <c r="B9060" s="8">
        <f ca="1"/>
        <v>46613</v>
      </c>
      <c r="C9060" s="107">
        <f ca="1"/>
        <v>-10875.61</v>
      </c>
      <c r="D9060" t="str">
        <f ca="1"/>
        <v xml:space="preserve"> Credit</v>
      </c>
    </row>
    <row r="9061" spans="1:4" x14ac:dyDescent="0.25">
      <c r="A9061" t="str">
        <f ca="1"/>
        <v>Food &amp; Drinks</v>
      </c>
      <c r="B9061" s="8">
        <f ca="1"/>
        <v>46613</v>
      </c>
      <c r="C9061" s="107">
        <f ca="1"/>
        <v>-10875.61</v>
      </c>
      <c r="D9061" t="str">
        <f ca="1"/>
        <v xml:space="preserve"> Credit</v>
      </c>
    </row>
    <row r="9062" spans="1:4" x14ac:dyDescent="0.25">
      <c r="A9062" t="str">
        <f ca="1"/>
        <v>Motorcycle</v>
      </c>
      <c r="B9062" s="8">
        <f ca="1"/>
        <v>46615</v>
      </c>
      <c r="C9062" s="107">
        <f ca="1"/>
        <v>-10875.61</v>
      </c>
      <c r="D9062" t="str">
        <f ca="1"/>
        <v xml:space="preserve"> Credit</v>
      </c>
    </row>
    <row r="9063" spans="1:4" x14ac:dyDescent="0.25">
      <c r="A9063" t="str">
        <f ca="1"/>
        <v>Netflix</v>
      </c>
      <c r="B9063" s="8">
        <f ca="1"/>
        <v>46619</v>
      </c>
      <c r="C9063" s="107">
        <f ca="1"/>
        <v>-10875.61</v>
      </c>
      <c r="D9063" t="str">
        <f ca="1"/>
        <v xml:space="preserve"> Credit</v>
      </c>
    </row>
    <row r="9064" spans="1:4" x14ac:dyDescent="0.25">
      <c r="A9064" t="str">
        <f ca="1"/>
        <v>Renters</v>
      </c>
      <c r="B9064" s="8">
        <f ca="1"/>
        <v>46620</v>
      </c>
      <c r="C9064" s="107">
        <f ca="1"/>
        <v>-10875.61</v>
      </c>
      <c r="D9064" t="str">
        <f ca="1"/>
        <v xml:space="preserve"> Credit</v>
      </c>
    </row>
    <row r="9065" spans="1:4" x14ac:dyDescent="0.25">
      <c r="A9065" t="str">
        <f ca="1"/>
        <v>Cese Transfer</v>
      </c>
      <c r="B9065" s="8">
        <f ca="1"/>
        <v>46624</v>
      </c>
      <c r="C9065" s="107">
        <f ca="1"/>
        <v>-10875.61</v>
      </c>
      <c r="D9065" t="str">
        <f ca="1"/>
        <v xml:space="preserve"> Credit</v>
      </c>
    </row>
    <row r="9066" spans="1:4" x14ac:dyDescent="0.25">
      <c r="A9066" t="str">
        <f ca="1"/>
        <v>Internet</v>
      </c>
      <c r="B9066" s="8">
        <f ca="1"/>
        <v>46625</v>
      </c>
      <c r="C9066" s="107">
        <f ca="1"/>
        <v>-10875.61</v>
      </c>
      <c r="D9066" t="str">
        <f ca="1"/>
        <v xml:space="preserve"> Credit</v>
      </c>
    </row>
    <row r="9067" spans="1:4" x14ac:dyDescent="0.25">
      <c r="A9067" t="str">
        <f ca="1"/>
        <v>Windsurf</v>
      </c>
      <c r="B9067" s="8">
        <f ca="1"/>
        <v>46625</v>
      </c>
      <c r="C9067" s="107">
        <f ca="1"/>
        <v>-10875.61</v>
      </c>
      <c r="D9067" t="str">
        <f ca="1"/>
        <v xml:space="preserve"> Credit</v>
      </c>
    </row>
    <row r="9068" spans="1:4" x14ac:dyDescent="0.25">
      <c r="A9068" t="str">
        <f ca="1"/>
        <v>Paycheck</v>
      </c>
      <c r="B9068" s="8">
        <f ca="1"/>
        <v>46626</v>
      </c>
      <c r="C9068" s="107">
        <f ca="1"/>
        <v>-10875.61</v>
      </c>
      <c r="D9068" t="str">
        <f ca="1"/>
        <v xml:space="preserve"> Credit</v>
      </c>
    </row>
    <row r="9069" spans="1:4" x14ac:dyDescent="0.25">
      <c r="A9069" t="str">
        <f ca="1"/>
        <v>Ameritas</v>
      </c>
      <c r="B9069" s="8">
        <f ca="1"/>
        <v>46626</v>
      </c>
      <c r="C9069" s="107">
        <f ca="1"/>
        <v>-10875.61</v>
      </c>
      <c r="D9069" t="str">
        <f ca="1"/>
        <v xml:space="preserve"> Credit</v>
      </c>
    </row>
    <row r="9070" spans="1:4" x14ac:dyDescent="0.25">
      <c r="A9070" t="str">
        <f ca="1"/>
        <v>Tidal</v>
      </c>
      <c r="B9070" s="8">
        <f ca="1"/>
        <v>46626</v>
      </c>
      <c r="C9070" s="107">
        <f ca="1"/>
        <v>-10875.61</v>
      </c>
      <c r="D9070" t="str">
        <f ca="1"/>
        <v xml:space="preserve"> Credit</v>
      </c>
    </row>
    <row r="9071" spans="1:4" x14ac:dyDescent="0.25">
      <c r="A9071" t="str">
        <f ca="1"/>
        <v>Costco Citi</v>
      </c>
      <c r="B9071" s="8">
        <f ca="1"/>
        <v>46627</v>
      </c>
      <c r="C9071" s="107">
        <f ca="1"/>
        <v>-10875.61</v>
      </c>
      <c r="D9071" t="str">
        <f ca="1"/>
        <v xml:space="preserve"> Credit</v>
      </c>
    </row>
    <row r="9072" spans="1:4" x14ac:dyDescent="0.25">
      <c r="A9072" t="str">
        <f ca="1"/>
        <v>Kulo Transfer</v>
      </c>
      <c r="B9072" s="8">
        <f ca="1"/>
        <v>46627</v>
      </c>
      <c r="C9072" s="107">
        <f ca="1"/>
        <v>-10875.61</v>
      </c>
      <c r="D9072" t="str">
        <f ca="1"/>
        <v xml:space="preserve"> Credit</v>
      </c>
    </row>
    <row r="9073" spans="1:4" x14ac:dyDescent="0.25">
      <c r="A9073" t="str">
        <f ca="1"/>
        <v>Kulo SDGE</v>
      </c>
      <c r="B9073" s="8">
        <f ca="1"/>
        <v>46627</v>
      </c>
      <c r="C9073" s="107">
        <f ca="1"/>
        <v>-10875.61</v>
      </c>
      <c r="D9073" t="str">
        <f ca="1"/>
        <v xml:space="preserve"> Credit</v>
      </c>
    </row>
    <row r="9074" spans="1:4" x14ac:dyDescent="0.25">
      <c r="A9074" t="str">
        <f ca="1"/>
        <v>Groceries</v>
      </c>
      <c r="B9074" s="8">
        <f ca="1"/>
        <v>46627</v>
      </c>
      <c r="C9074" s="107">
        <f ca="1"/>
        <v>-10875.61</v>
      </c>
      <c r="D9074" t="str">
        <f ca="1"/>
        <v xml:space="preserve"> Credit</v>
      </c>
    </row>
    <row r="9075" spans="1:4" x14ac:dyDescent="0.25">
      <c r="A9075" t="str">
        <f ca="1"/>
        <v>Food &amp; Drinks</v>
      </c>
      <c r="B9075" s="8">
        <f ca="1"/>
        <v>46627</v>
      </c>
      <c r="C9075" s="107">
        <f ca="1"/>
        <v>-10875.61</v>
      </c>
      <c r="D9075" t="str">
        <f ca="1"/>
        <v xml:space="preserve"> Credit</v>
      </c>
    </row>
    <row r="9076" spans="1:4" x14ac:dyDescent="0.25">
      <c r="A9076" t="str">
        <f ca="1"/>
        <v>SDGE</v>
      </c>
      <c r="B9076" s="8">
        <f ca="1"/>
        <v>46627</v>
      </c>
      <c r="C9076" s="107">
        <f ca="1"/>
        <v>-10875.61</v>
      </c>
      <c r="D9076" t="str">
        <f ca="1"/>
        <v xml:space="preserve"> Credit</v>
      </c>
    </row>
    <row r="9077" spans="1:4" x14ac:dyDescent="0.25">
      <c r="A9077" t="str">
        <f ca="1"/>
        <v>Prime Ad-Free</v>
      </c>
      <c r="B9077" s="8">
        <f ca="1"/>
        <v>46627</v>
      </c>
      <c r="C9077" s="107">
        <f ca="1"/>
        <v>-10875.61</v>
      </c>
      <c r="D9077" t="str">
        <f ca="1"/>
        <v xml:space="preserve"> Credit</v>
      </c>
    </row>
    <row r="9078" spans="1:4" x14ac:dyDescent="0.25">
      <c r="A9078" t="str">
        <f ca="1"/>
        <v>Disability</v>
      </c>
      <c r="B9078" s="8">
        <f ca="1"/>
        <v>46631</v>
      </c>
      <c r="C9078" s="107">
        <f ca="1"/>
        <v>-10875.61</v>
      </c>
      <c r="D9078" t="str">
        <f ca="1"/>
        <v xml:space="preserve"> Credit</v>
      </c>
    </row>
    <row r="9079" spans="1:4" x14ac:dyDescent="0.25">
      <c r="A9079" t="str">
        <f ca="1"/>
        <v>Kulo Rent</v>
      </c>
      <c r="B9079" s="8">
        <f ca="1"/>
        <v>46631</v>
      </c>
      <c r="C9079" s="107">
        <f ca="1"/>
        <v>-10875.61</v>
      </c>
      <c r="D9079" t="str">
        <f ca="1"/>
        <v xml:space="preserve"> Credit</v>
      </c>
    </row>
    <row r="9080" spans="1:4" x14ac:dyDescent="0.25">
      <c r="A9080" t="str">
        <f ca="1"/>
        <v>Rent</v>
      </c>
      <c r="B9080" s="8">
        <f ca="1"/>
        <v>46631</v>
      </c>
      <c r="C9080" s="107">
        <f ca="1"/>
        <v>-10875.61</v>
      </c>
      <c r="D9080" t="str">
        <f ca="1"/>
        <v xml:space="preserve"> Credit</v>
      </c>
    </row>
    <row r="9081" spans="1:4" x14ac:dyDescent="0.25">
      <c r="A9081" t="str">
        <f ca="1"/>
        <v>Visa Platinum</v>
      </c>
      <c r="B9081" s="8">
        <f ca="1"/>
        <v>46633</v>
      </c>
      <c r="C9081" s="107">
        <f ca="1"/>
        <v>-10564.61</v>
      </c>
      <c r="D9081" t="str">
        <f ca="1"/>
        <v xml:space="preserve"> Credit</v>
      </c>
    </row>
    <row r="9082" spans="1:4" x14ac:dyDescent="0.25">
      <c r="A9082" t="str">
        <f ca="1"/>
        <v>Kulo Internet</v>
      </c>
      <c r="B9082" s="8">
        <f ca="1"/>
        <v>46635</v>
      </c>
      <c r="C9082" s="107">
        <f ca="1"/>
        <v>-10564.61</v>
      </c>
      <c r="D9082" t="str">
        <f ca="1"/>
        <v xml:space="preserve"> Credit</v>
      </c>
    </row>
    <row r="9083" spans="1:4" x14ac:dyDescent="0.25">
      <c r="A9083" t="str">
        <f ca="1"/>
        <v>Cese Phone</v>
      </c>
      <c r="B9083" s="8">
        <f ca="1"/>
        <v>46635</v>
      </c>
      <c r="C9083" s="107">
        <f ca="1"/>
        <v>-10564.61</v>
      </c>
      <c r="D9083" t="str">
        <f ca="1"/>
        <v xml:space="preserve"> Credit</v>
      </c>
    </row>
    <row r="9084" spans="1:4" x14ac:dyDescent="0.25">
      <c r="A9084" t="str">
        <f ca="1"/>
        <v>Phone</v>
      </c>
      <c r="B9084" s="8">
        <f ca="1"/>
        <v>46635</v>
      </c>
      <c r="C9084" s="107">
        <f ca="1"/>
        <v>-10564.61</v>
      </c>
      <c r="D9084" t="str">
        <f ca="1"/>
        <v xml:space="preserve"> Credit</v>
      </c>
    </row>
    <row r="9085" spans="1:4" x14ac:dyDescent="0.25">
      <c r="A9085" t="str">
        <f ca="1"/>
        <v>Sony</v>
      </c>
      <c r="B9085" s="8">
        <f ca="1"/>
        <v>46638</v>
      </c>
      <c r="C9085" s="107">
        <f ca="1"/>
        <v>-10564.61</v>
      </c>
      <c r="D9085" t="str">
        <f ca="1"/>
        <v xml:space="preserve"> Credit</v>
      </c>
    </row>
    <row r="9086" spans="1:4" x14ac:dyDescent="0.25">
      <c r="A9086" t="str">
        <f ca="1"/>
        <v>Phone Insurance</v>
      </c>
      <c r="B9086" s="8">
        <f ca="1"/>
        <v>46638</v>
      </c>
      <c r="C9086" s="107">
        <f ca="1"/>
        <v>-10564.61</v>
      </c>
      <c r="D9086" t="str">
        <f ca="1"/>
        <v xml:space="preserve"> Credit</v>
      </c>
    </row>
    <row r="9087" spans="1:4" x14ac:dyDescent="0.25">
      <c r="A9087" t="str">
        <f ca="1"/>
        <v>Amazon</v>
      </c>
      <c r="B9087" s="8">
        <f ca="1"/>
        <v>46639</v>
      </c>
      <c r="C9087" s="107">
        <f ca="1"/>
        <v>-10564.61</v>
      </c>
      <c r="D9087" t="str">
        <f ca="1"/>
        <v xml:space="preserve"> Credit</v>
      </c>
    </row>
    <row r="9088" spans="1:4" x14ac:dyDescent="0.25">
      <c r="A9088" t="str">
        <f ca="1"/>
        <v>Paycheck</v>
      </c>
      <c r="B9088" s="8">
        <f ca="1"/>
        <v>46640</v>
      </c>
      <c r="C9088" s="107">
        <f ca="1"/>
        <v>-10564.61</v>
      </c>
      <c r="D9088" t="str">
        <f ca="1"/>
        <v xml:space="preserve"> Credit</v>
      </c>
    </row>
    <row r="9089" spans="1:4" x14ac:dyDescent="0.25">
      <c r="A9089" t="str">
        <f ca="1"/>
        <v>Ameritas</v>
      </c>
      <c r="B9089" s="8">
        <f ca="1"/>
        <v>46640</v>
      </c>
      <c r="C9089" s="107">
        <f ca="1"/>
        <v>-10564.61</v>
      </c>
      <c r="D9089" t="str">
        <f ca="1"/>
        <v xml:space="preserve"> Credit</v>
      </c>
    </row>
    <row r="9090" spans="1:4" x14ac:dyDescent="0.25">
      <c r="A9090" t="str">
        <f ca="1"/>
        <v>Viso Go</v>
      </c>
      <c r="B9090" s="8">
        <f ca="1"/>
        <v>46641</v>
      </c>
      <c r="C9090" s="107">
        <f ca="1"/>
        <v>-10418.61</v>
      </c>
      <c r="D9090" t="str">
        <f ca="1"/>
        <v xml:space="preserve"> Credit</v>
      </c>
    </row>
    <row r="9091" spans="1:4" x14ac:dyDescent="0.25">
      <c r="A9091" t="str">
        <f ca="1"/>
        <v>Groceries</v>
      </c>
      <c r="B9091" s="8">
        <f ca="1"/>
        <v>46641</v>
      </c>
      <c r="C9091" s="107">
        <f ca="1"/>
        <v>-10418.61</v>
      </c>
      <c r="D9091" t="str">
        <f ca="1"/>
        <v xml:space="preserve"> Credit</v>
      </c>
    </row>
    <row r="9092" spans="1:4" x14ac:dyDescent="0.25">
      <c r="A9092" t="str">
        <f ca="1"/>
        <v>Food &amp; Drinks</v>
      </c>
      <c r="B9092" s="8">
        <f ca="1"/>
        <v>46641</v>
      </c>
      <c r="C9092" s="107">
        <f ca="1"/>
        <v>-10418.61</v>
      </c>
      <c r="D9092" t="str">
        <f ca="1"/>
        <v xml:space="preserve"> Credit</v>
      </c>
    </row>
    <row r="9093" spans="1:4" x14ac:dyDescent="0.25">
      <c r="A9093" t="str">
        <f ca="1"/>
        <v>Motorcycle</v>
      </c>
      <c r="B9093" s="8">
        <f ca="1"/>
        <v>46646</v>
      </c>
      <c r="C9093" s="107">
        <f ca="1"/>
        <v>-10418.61</v>
      </c>
      <c r="D9093" t="str">
        <f ca="1"/>
        <v xml:space="preserve"> Credit</v>
      </c>
    </row>
    <row r="9094" spans="1:4" x14ac:dyDescent="0.25">
      <c r="A9094" t="str">
        <f ca="1"/>
        <v>Netflix</v>
      </c>
      <c r="B9094" s="8">
        <f ca="1"/>
        <v>46650</v>
      </c>
      <c r="C9094" s="107">
        <f ca="1"/>
        <v>-10418.61</v>
      </c>
      <c r="D9094" t="str">
        <f ca="1"/>
        <v xml:space="preserve"> Credit</v>
      </c>
    </row>
    <row r="9095" spans="1:4" x14ac:dyDescent="0.25">
      <c r="A9095" t="str">
        <f ca="1"/>
        <v>Renters</v>
      </c>
      <c r="B9095" s="8">
        <f ca="1"/>
        <v>46651</v>
      </c>
      <c r="C9095" s="107">
        <f ca="1"/>
        <v>-10418.61</v>
      </c>
      <c r="D9095" t="str">
        <f ca="1"/>
        <v xml:space="preserve"> Credit</v>
      </c>
    </row>
    <row r="9096" spans="1:4" x14ac:dyDescent="0.25">
      <c r="A9096" t="str">
        <f ca="1"/>
        <v>Paycheck</v>
      </c>
      <c r="B9096" s="8">
        <f ca="1"/>
        <v>46654</v>
      </c>
      <c r="C9096" s="107">
        <f ca="1"/>
        <v>-10418.61</v>
      </c>
      <c r="D9096" t="str">
        <f ca="1"/>
        <v xml:space="preserve"> Credit</v>
      </c>
    </row>
    <row r="9097" spans="1:4" x14ac:dyDescent="0.25">
      <c r="A9097" t="str">
        <f ca="1"/>
        <v>Ameritas</v>
      </c>
      <c r="B9097" s="8">
        <f ca="1"/>
        <v>46654</v>
      </c>
      <c r="C9097" s="107">
        <f ca="1"/>
        <v>-10418.61</v>
      </c>
      <c r="D9097" t="str">
        <f ca="1"/>
        <v xml:space="preserve"> Credit</v>
      </c>
    </row>
    <row r="9098" spans="1:4" x14ac:dyDescent="0.25">
      <c r="A9098" t="str">
        <f ca="1"/>
        <v>Cese Transfer</v>
      </c>
      <c r="B9098" s="8">
        <f ca="1"/>
        <v>46655</v>
      </c>
      <c r="C9098" s="107">
        <f ca="1"/>
        <v>-10418.61</v>
      </c>
      <c r="D9098" t="str">
        <f ca="1"/>
        <v xml:space="preserve"> Credit</v>
      </c>
    </row>
    <row r="9099" spans="1:4" x14ac:dyDescent="0.25">
      <c r="A9099" t="str">
        <f ca="1"/>
        <v>Groceries</v>
      </c>
      <c r="B9099" s="8">
        <f ca="1"/>
        <v>46655</v>
      </c>
      <c r="C9099" s="107">
        <f ca="1"/>
        <v>-10418.61</v>
      </c>
      <c r="D9099" t="str">
        <f ca="1"/>
        <v xml:space="preserve"> Credit</v>
      </c>
    </row>
    <row r="9100" spans="1:4" x14ac:dyDescent="0.25">
      <c r="A9100" t="str">
        <f ca="1"/>
        <v>Food &amp; Drinks</v>
      </c>
      <c r="B9100" s="8">
        <f ca="1"/>
        <v>46655</v>
      </c>
      <c r="C9100" s="107">
        <f ca="1"/>
        <v>-10418.61</v>
      </c>
      <c r="D9100" t="str">
        <f ca="1"/>
        <v xml:space="preserve"> Credit</v>
      </c>
    </row>
    <row r="9101" spans="1:4" x14ac:dyDescent="0.25">
      <c r="A9101" t="str">
        <f ca="1"/>
        <v>Internet</v>
      </c>
      <c r="B9101" s="8">
        <f ca="1"/>
        <v>46656</v>
      </c>
      <c r="C9101" s="107">
        <f ca="1"/>
        <v>-10418.61</v>
      </c>
      <c r="D9101" t="str">
        <f ca="1"/>
        <v xml:space="preserve"> Credit</v>
      </c>
    </row>
    <row r="9102" spans="1:4" x14ac:dyDescent="0.25">
      <c r="A9102" t="str">
        <f ca="1"/>
        <v>Windsurf</v>
      </c>
      <c r="B9102" s="8">
        <f ca="1"/>
        <v>46656</v>
      </c>
      <c r="C9102" s="107">
        <f ca="1"/>
        <v>-10418.61</v>
      </c>
      <c r="D9102" t="str">
        <f ca="1"/>
        <v xml:space="preserve"> Credit</v>
      </c>
    </row>
    <row r="9103" spans="1:4" x14ac:dyDescent="0.25">
      <c r="A9103" t="str">
        <f ca="1"/>
        <v>Tidal</v>
      </c>
      <c r="B9103" s="8">
        <f ca="1"/>
        <v>46657</v>
      </c>
      <c r="C9103" s="107">
        <f ca="1"/>
        <v>-10418.61</v>
      </c>
      <c r="D9103" t="str">
        <f ca="1"/>
        <v xml:space="preserve"> Credit</v>
      </c>
    </row>
    <row r="9104" spans="1:4" x14ac:dyDescent="0.25">
      <c r="A9104" t="str">
        <f ca="1"/>
        <v>Costco Citi</v>
      </c>
      <c r="B9104" s="8">
        <f ca="1"/>
        <v>46658</v>
      </c>
      <c r="C9104" s="107">
        <f ca="1"/>
        <v>-10418.61</v>
      </c>
      <c r="D9104" t="str">
        <f ca="1"/>
        <v xml:space="preserve"> Credit</v>
      </c>
    </row>
    <row r="9105" spans="1:4" x14ac:dyDescent="0.25">
      <c r="A9105" t="str">
        <f ca="1"/>
        <v>Kulo Transfer</v>
      </c>
      <c r="B9105" s="8">
        <f ca="1"/>
        <v>46658</v>
      </c>
      <c r="C9105" s="107">
        <f ca="1"/>
        <v>-10418.61</v>
      </c>
      <c r="D9105" t="str">
        <f ca="1"/>
        <v xml:space="preserve"> Credit</v>
      </c>
    </row>
    <row r="9106" spans="1:4" x14ac:dyDescent="0.25">
      <c r="A9106" t="str">
        <f ca="1"/>
        <v>Kulo SDGE</v>
      </c>
      <c r="B9106" s="8">
        <f ca="1"/>
        <v>46658</v>
      </c>
      <c r="C9106" s="107">
        <f ca="1"/>
        <v>-10418.61</v>
      </c>
      <c r="D9106" t="str">
        <f ca="1"/>
        <v xml:space="preserve"> Credit</v>
      </c>
    </row>
    <row r="9107" spans="1:4" x14ac:dyDescent="0.25">
      <c r="A9107" t="str">
        <f ca="1"/>
        <v>SDGE</v>
      </c>
      <c r="B9107" s="8">
        <f ca="1"/>
        <v>46658</v>
      </c>
      <c r="C9107" s="107">
        <f ca="1"/>
        <v>-10418.61</v>
      </c>
      <c r="D9107" t="str">
        <f ca="1"/>
        <v xml:space="preserve"> Credit</v>
      </c>
    </row>
    <row r="9108" spans="1:4" x14ac:dyDescent="0.25">
      <c r="A9108" t="str">
        <f ca="1"/>
        <v>Prime Ad-Free</v>
      </c>
      <c r="B9108" s="8">
        <f ca="1"/>
        <v>46658</v>
      </c>
      <c r="C9108" s="107">
        <f ca="1"/>
        <v>-10418.61</v>
      </c>
      <c r="D9108" t="str">
        <f ca="1"/>
        <v xml:space="preserve"> Credit</v>
      </c>
    </row>
    <row r="9109" spans="1:4" x14ac:dyDescent="0.25">
      <c r="A9109" t="str">
        <f ca="1"/>
        <v>Disability</v>
      </c>
      <c r="B9109" s="8">
        <f ca="1"/>
        <v>46661</v>
      </c>
      <c r="C9109" s="107">
        <f ca="1"/>
        <v>-10418.61</v>
      </c>
      <c r="D9109" t="str">
        <f ca="1"/>
        <v xml:space="preserve"> Credit</v>
      </c>
    </row>
    <row r="9110" spans="1:4" x14ac:dyDescent="0.25">
      <c r="A9110" t="str">
        <f ca="1"/>
        <v>Kulo Rent</v>
      </c>
      <c r="B9110" s="8">
        <f ca="1"/>
        <v>46661</v>
      </c>
      <c r="C9110" s="107">
        <f ca="1"/>
        <v>-10418.61</v>
      </c>
      <c r="D9110" t="str">
        <f ca="1"/>
        <v xml:space="preserve"> Credit</v>
      </c>
    </row>
    <row r="9111" spans="1:4" x14ac:dyDescent="0.25">
      <c r="A9111" t="str">
        <f ca="1"/>
        <v>Rent</v>
      </c>
      <c r="B9111" s="8">
        <f ca="1"/>
        <v>46661</v>
      </c>
      <c r="C9111" s="107">
        <f ca="1"/>
        <v>-10418.61</v>
      </c>
      <c r="D9111" t="str">
        <f ca="1"/>
        <v xml:space="preserve"> Credit</v>
      </c>
    </row>
    <row r="9112" spans="1:4" x14ac:dyDescent="0.25">
      <c r="A9112" t="str">
        <f ca="1"/>
        <v>Visa Platinum</v>
      </c>
      <c r="B9112" s="8">
        <f ca="1"/>
        <v>46663</v>
      </c>
      <c r="C9112" s="107">
        <f ca="1"/>
        <v>-10107.61</v>
      </c>
      <c r="D9112" t="str">
        <f ca="1"/>
        <v xml:space="preserve"> Credit</v>
      </c>
    </row>
    <row r="9113" spans="1:4" x14ac:dyDescent="0.25">
      <c r="A9113" t="str">
        <f ca="1"/>
        <v>Kulo Internet</v>
      </c>
      <c r="B9113" s="8">
        <f ca="1"/>
        <v>46665</v>
      </c>
      <c r="C9113" s="107">
        <f ca="1"/>
        <v>-10107.61</v>
      </c>
      <c r="D9113" t="str">
        <f ca="1"/>
        <v xml:space="preserve"> Credit</v>
      </c>
    </row>
    <row r="9114" spans="1:4" x14ac:dyDescent="0.25">
      <c r="A9114" t="str">
        <f ca="1"/>
        <v>Cese Phone</v>
      </c>
      <c r="B9114" s="8">
        <f ca="1"/>
        <v>46665</v>
      </c>
      <c r="C9114" s="107">
        <f ca="1"/>
        <v>-10107.61</v>
      </c>
      <c r="D9114" t="str">
        <f ca="1"/>
        <v xml:space="preserve"> Credit</v>
      </c>
    </row>
    <row r="9115" spans="1:4" x14ac:dyDescent="0.25">
      <c r="A9115" t="str">
        <f ca="1"/>
        <v>Phone</v>
      </c>
      <c r="B9115" s="8">
        <f ca="1"/>
        <v>46665</v>
      </c>
      <c r="C9115" s="107">
        <f ca="1"/>
        <v>-10107.61</v>
      </c>
      <c r="D9115" t="str">
        <f ca="1"/>
        <v xml:space="preserve"> Credit</v>
      </c>
    </row>
    <row r="9116" spans="1:4" x14ac:dyDescent="0.25">
      <c r="A9116" t="str">
        <f ca="1"/>
        <v>Paycheck</v>
      </c>
      <c r="B9116" s="8">
        <f ca="1"/>
        <v>46668</v>
      </c>
      <c r="C9116" s="107">
        <f ca="1"/>
        <v>-10107.61</v>
      </c>
      <c r="D9116" t="str">
        <f ca="1"/>
        <v xml:space="preserve"> Credit</v>
      </c>
    </row>
    <row r="9117" spans="1:4" x14ac:dyDescent="0.25">
      <c r="A9117" t="str">
        <f ca="1"/>
        <v>Ameritas</v>
      </c>
      <c r="B9117" s="8">
        <f ca="1"/>
        <v>46668</v>
      </c>
      <c r="C9117" s="107">
        <f ca="1"/>
        <v>-10107.61</v>
      </c>
      <c r="D9117" t="str">
        <f ca="1"/>
        <v xml:space="preserve"> Credit</v>
      </c>
    </row>
    <row r="9118" spans="1:4" x14ac:dyDescent="0.25">
      <c r="A9118" t="str">
        <f ca="1"/>
        <v>Sony</v>
      </c>
      <c r="B9118" s="8">
        <f ca="1"/>
        <v>46668</v>
      </c>
      <c r="C9118" s="107">
        <f ca="1"/>
        <v>-10107.61</v>
      </c>
      <c r="D9118" t="str">
        <f ca="1"/>
        <v xml:space="preserve"> Credit</v>
      </c>
    </row>
    <row r="9119" spans="1:4" x14ac:dyDescent="0.25">
      <c r="A9119" t="str">
        <f ca="1"/>
        <v>Phone Insurance</v>
      </c>
      <c r="B9119" s="8">
        <f ca="1"/>
        <v>46668</v>
      </c>
      <c r="C9119" s="107">
        <f ca="1"/>
        <v>-10107.61</v>
      </c>
      <c r="D9119" t="str">
        <f ca="1"/>
        <v xml:space="preserve"> Credit</v>
      </c>
    </row>
    <row r="9120" spans="1:4" x14ac:dyDescent="0.25">
      <c r="A9120" t="str">
        <f ca="1"/>
        <v>Groceries</v>
      </c>
      <c r="B9120" s="8">
        <f ca="1"/>
        <v>46669</v>
      </c>
      <c r="C9120" s="107">
        <f ca="1"/>
        <v>-10107.61</v>
      </c>
      <c r="D9120" t="str">
        <f ca="1"/>
        <v xml:space="preserve"> Credit</v>
      </c>
    </row>
    <row r="9121" spans="1:4" x14ac:dyDescent="0.25">
      <c r="A9121" t="str">
        <f ca="1"/>
        <v>Food &amp; Drinks</v>
      </c>
      <c r="B9121" s="8">
        <f ca="1"/>
        <v>46669</v>
      </c>
      <c r="C9121" s="107">
        <f ca="1"/>
        <v>-10107.61</v>
      </c>
      <c r="D9121" t="str">
        <f ca="1"/>
        <v xml:space="preserve"> Credit</v>
      </c>
    </row>
    <row r="9122" spans="1:4" x14ac:dyDescent="0.25">
      <c r="A9122" t="str">
        <f ca="1"/>
        <v>Amazon</v>
      </c>
      <c r="B9122" s="8">
        <f ca="1"/>
        <v>46669</v>
      </c>
      <c r="C9122" s="107">
        <f ca="1"/>
        <v>-10107.61</v>
      </c>
      <c r="D9122" t="str">
        <f ca="1"/>
        <v xml:space="preserve"> Credit</v>
      </c>
    </row>
    <row r="9123" spans="1:4" x14ac:dyDescent="0.25">
      <c r="A9123" t="str">
        <f ca="1"/>
        <v>Viso Go</v>
      </c>
      <c r="B9123" s="8">
        <f ca="1"/>
        <v>46671</v>
      </c>
      <c r="C9123" s="107">
        <f ca="1"/>
        <v>-9961.61</v>
      </c>
      <c r="D9123" t="str">
        <f ca="1"/>
        <v xml:space="preserve"> Credit</v>
      </c>
    </row>
    <row r="9124" spans="1:4" x14ac:dyDescent="0.25">
      <c r="A9124" t="str">
        <f ca="1"/>
        <v>Motorcycle</v>
      </c>
      <c r="B9124" s="8">
        <f ca="1"/>
        <v>46676</v>
      </c>
      <c r="C9124" s="107">
        <f ca="1"/>
        <v>-9961.61</v>
      </c>
      <c r="D9124" t="str">
        <f ca="1"/>
        <v xml:space="preserve"> Credit</v>
      </c>
    </row>
    <row r="9125" spans="1:4" x14ac:dyDescent="0.25">
      <c r="A9125" t="str">
        <f ca="1"/>
        <v>Netflix</v>
      </c>
      <c r="B9125" s="8">
        <f ca="1"/>
        <v>46680</v>
      </c>
      <c r="C9125" s="107">
        <f ca="1"/>
        <v>-9961.61</v>
      </c>
      <c r="D9125" t="str">
        <f ca="1"/>
        <v xml:space="preserve"> Credit</v>
      </c>
    </row>
    <row r="9126" spans="1:4" x14ac:dyDescent="0.25">
      <c r="A9126" t="str">
        <f ca="1"/>
        <v>Renters</v>
      </c>
      <c r="B9126" s="8">
        <f ca="1"/>
        <v>46681</v>
      </c>
      <c r="C9126" s="107">
        <f ca="1"/>
        <v>-9961.61</v>
      </c>
      <c r="D9126" t="str">
        <f ca="1"/>
        <v xml:space="preserve"> Credit</v>
      </c>
    </row>
    <row r="9127" spans="1:4" x14ac:dyDescent="0.25">
      <c r="A9127" t="str">
        <f ca="1"/>
        <v>Paycheck</v>
      </c>
      <c r="B9127" s="8">
        <f ca="1"/>
        <v>46682</v>
      </c>
      <c r="C9127" s="107">
        <f ca="1"/>
        <v>-9961.61</v>
      </c>
      <c r="D9127" t="str">
        <f ca="1"/>
        <v xml:space="preserve"> Credit</v>
      </c>
    </row>
    <row r="9128" spans="1:4" x14ac:dyDescent="0.25">
      <c r="A9128" t="str">
        <f ca="1"/>
        <v>Ameritas</v>
      </c>
      <c r="B9128" s="8">
        <f ca="1"/>
        <v>46682</v>
      </c>
      <c r="C9128" s="107">
        <f ca="1"/>
        <v>-9961.61</v>
      </c>
      <c r="D9128" t="str">
        <f ca="1"/>
        <v xml:space="preserve"> Credit</v>
      </c>
    </row>
    <row r="9129" spans="1:4" x14ac:dyDescent="0.25">
      <c r="A9129" t="str">
        <f ca="1"/>
        <v>Groceries</v>
      </c>
      <c r="B9129" s="8">
        <f ca="1"/>
        <v>46683</v>
      </c>
      <c r="C9129" s="107">
        <f ca="1"/>
        <v>-9961.61</v>
      </c>
      <c r="D9129" t="str">
        <f ca="1"/>
        <v xml:space="preserve"> Credit</v>
      </c>
    </row>
    <row r="9130" spans="1:4" x14ac:dyDescent="0.25">
      <c r="A9130" t="str">
        <f ca="1"/>
        <v>Food &amp; Drinks</v>
      </c>
      <c r="B9130" s="8">
        <f ca="1"/>
        <v>46683</v>
      </c>
      <c r="C9130" s="107">
        <f ca="1"/>
        <v>-9961.61</v>
      </c>
      <c r="D9130" t="str">
        <f ca="1"/>
        <v xml:space="preserve"> Credit</v>
      </c>
    </row>
    <row r="9131" spans="1:4" x14ac:dyDescent="0.25">
      <c r="A9131" t="str">
        <f ca="1"/>
        <v>Cese Transfer</v>
      </c>
      <c r="B9131" s="8">
        <f ca="1"/>
        <v>46685</v>
      </c>
      <c r="C9131" s="107">
        <f ca="1"/>
        <v>-9961.61</v>
      </c>
      <c r="D9131" t="str">
        <f ca="1"/>
        <v xml:space="preserve"> Credit</v>
      </c>
    </row>
    <row r="9132" spans="1:4" x14ac:dyDescent="0.25">
      <c r="A9132" t="str">
        <f ca="1"/>
        <v>Internet</v>
      </c>
      <c r="B9132" s="8">
        <f ca="1"/>
        <v>46686</v>
      </c>
      <c r="C9132" s="107">
        <f ca="1"/>
        <v>-9961.61</v>
      </c>
      <c r="D9132" t="str">
        <f ca="1"/>
        <v xml:space="preserve"> Credit</v>
      </c>
    </row>
    <row r="9133" spans="1:4" x14ac:dyDescent="0.25">
      <c r="A9133" t="str">
        <f ca="1"/>
        <v>Windsurf</v>
      </c>
      <c r="B9133" s="8">
        <f ca="1"/>
        <v>46686</v>
      </c>
      <c r="C9133" s="107">
        <f ca="1"/>
        <v>-9961.61</v>
      </c>
      <c r="D9133" t="str">
        <f ca="1"/>
        <v xml:space="preserve"> Credit</v>
      </c>
    </row>
    <row r="9134" spans="1:4" x14ac:dyDescent="0.25">
      <c r="A9134" t="str">
        <f ca="1"/>
        <v>Tidal</v>
      </c>
      <c r="B9134" s="8">
        <f ca="1"/>
        <v>46687</v>
      </c>
      <c r="C9134" s="107">
        <f ca="1"/>
        <v>-9961.61</v>
      </c>
      <c r="D9134" t="str">
        <f ca="1"/>
        <v xml:space="preserve"> Credit</v>
      </c>
    </row>
    <row r="9135" spans="1:4" x14ac:dyDescent="0.25">
      <c r="A9135" t="str">
        <f ca="1"/>
        <v>Costco Citi</v>
      </c>
      <c r="B9135" s="8">
        <f ca="1"/>
        <v>46688</v>
      </c>
      <c r="C9135" s="107">
        <f ca="1"/>
        <v>-9961.61</v>
      </c>
      <c r="D9135" t="str">
        <f ca="1"/>
        <v xml:space="preserve"> Credit</v>
      </c>
    </row>
    <row r="9136" spans="1:4" x14ac:dyDescent="0.25">
      <c r="A9136" t="str">
        <f ca="1"/>
        <v>Kulo Transfer</v>
      </c>
      <c r="B9136" s="8">
        <f ca="1"/>
        <v>46688</v>
      </c>
      <c r="C9136" s="107">
        <f ca="1"/>
        <v>-9961.61</v>
      </c>
      <c r="D9136" t="str">
        <f ca="1"/>
        <v xml:space="preserve"> Credit</v>
      </c>
    </row>
    <row r="9137" spans="1:4" x14ac:dyDescent="0.25">
      <c r="A9137" t="str">
        <f ca="1"/>
        <v>Kulo SDGE</v>
      </c>
      <c r="B9137" s="8">
        <f ca="1"/>
        <v>46688</v>
      </c>
      <c r="C9137" s="107">
        <f ca="1"/>
        <v>-9961.61</v>
      </c>
      <c r="D9137" t="str">
        <f ca="1"/>
        <v xml:space="preserve"> Credit</v>
      </c>
    </row>
    <row r="9138" spans="1:4" x14ac:dyDescent="0.25">
      <c r="A9138" t="str">
        <f ca="1"/>
        <v>SDGE</v>
      </c>
      <c r="B9138" s="8">
        <f ca="1"/>
        <v>46688</v>
      </c>
      <c r="C9138" s="107">
        <f ca="1"/>
        <v>-9961.61</v>
      </c>
      <c r="D9138" t="str">
        <f ca="1"/>
        <v xml:space="preserve"> Credit</v>
      </c>
    </row>
    <row r="9139" spans="1:4" x14ac:dyDescent="0.25">
      <c r="A9139" t="str">
        <f ca="1"/>
        <v>Prime Ad-Free</v>
      </c>
      <c r="B9139" s="8">
        <f ca="1"/>
        <v>46688</v>
      </c>
      <c r="C9139" s="107">
        <f ca="1"/>
        <v>-9961.61</v>
      </c>
      <c r="D9139" t="str">
        <f ca="1"/>
        <v xml:space="preserve"> Credit</v>
      </c>
    </row>
    <row r="9140" spans="1:4" x14ac:dyDescent="0.25">
      <c r="A9140" t="str">
        <f ca="1"/>
        <v>Disability</v>
      </c>
      <c r="B9140" s="8">
        <f ca="1"/>
        <v>46692</v>
      </c>
      <c r="C9140" s="107">
        <f ca="1"/>
        <v>-9961.61</v>
      </c>
      <c r="D9140" t="str">
        <f ca="1"/>
        <v xml:space="preserve"> Credit</v>
      </c>
    </row>
    <row r="9141" spans="1:4" x14ac:dyDescent="0.25">
      <c r="A9141" t="str">
        <f ca="1"/>
        <v>Kulo Rent</v>
      </c>
      <c r="B9141" s="8">
        <f ca="1"/>
        <v>46692</v>
      </c>
      <c r="C9141" s="107">
        <f ca="1"/>
        <v>-9961.61</v>
      </c>
      <c r="D9141" t="str">
        <f ca="1"/>
        <v xml:space="preserve"> Credit</v>
      </c>
    </row>
    <row r="9142" spans="1:4" x14ac:dyDescent="0.25">
      <c r="A9142" t="str">
        <f ca="1"/>
        <v>Rent</v>
      </c>
      <c r="B9142" s="8">
        <f ca="1"/>
        <v>46692</v>
      </c>
      <c r="C9142" s="107">
        <f ca="1"/>
        <v>-9961.61</v>
      </c>
      <c r="D9142" t="str">
        <f ca="1"/>
        <v xml:space="preserve"> Credit</v>
      </c>
    </row>
    <row r="9143" spans="1:4" x14ac:dyDescent="0.25">
      <c r="A9143" t="str">
        <f ca="1"/>
        <v>Visa Platinum</v>
      </c>
      <c r="B9143" s="8">
        <f ca="1"/>
        <v>46694</v>
      </c>
      <c r="C9143" s="107">
        <f ca="1"/>
        <v>-9650.61</v>
      </c>
      <c r="D9143" t="str">
        <f ca="1"/>
        <v xml:space="preserve"> Credit</v>
      </c>
    </row>
    <row r="9144" spans="1:4" x14ac:dyDescent="0.25">
      <c r="A9144" t="str">
        <f ca="1"/>
        <v>Paycheck</v>
      </c>
      <c r="B9144" s="8">
        <f ca="1"/>
        <v>46696</v>
      </c>
      <c r="C9144" s="107">
        <f ca="1"/>
        <v>-9650.61</v>
      </c>
      <c r="D9144" t="str">
        <f ca="1"/>
        <v xml:space="preserve"> Credit</v>
      </c>
    </row>
    <row r="9145" spans="1:4" x14ac:dyDescent="0.25">
      <c r="A9145" t="str">
        <f ca="1"/>
        <v>Ameritas</v>
      </c>
      <c r="B9145" s="8">
        <f ca="1"/>
        <v>46696</v>
      </c>
      <c r="C9145" s="107">
        <f ca="1"/>
        <v>-9650.61</v>
      </c>
      <c r="D9145" t="str">
        <f ca="1"/>
        <v xml:space="preserve"> Credit</v>
      </c>
    </row>
    <row r="9146" spans="1:4" x14ac:dyDescent="0.25">
      <c r="A9146" t="str">
        <f ca="1"/>
        <v>Kulo Internet</v>
      </c>
      <c r="B9146" s="8">
        <f ca="1"/>
        <v>46696</v>
      </c>
      <c r="C9146" s="107">
        <f ca="1"/>
        <v>-9650.61</v>
      </c>
      <c r="D9146" t="str">
        <f ca="1"/>
        <v xml:space="preserve"> Credit</v>
      </c>
    </row>
    <row r="9147" spans="1:4" x14ac:dyDescent="0.25">
      <c r="A9147" t="str">
        <f ca="1"/>
        <v>Cese Phone</v>
      </c>
      <c r="B9147" s="8">
        <f ca="1"/>
        <v>46696</v>
      </c>
      <c r="C9147" s="107">
        <f ca="1"/>
        <v>-9650.61</v>
      </c>
      <c r="D9147" t="str">
        <f ca="1"/>
        <v xml:space="preserve"> Credit</v>
      </c>
    </row>
    <row r="9148" spans="1:4" x14ac:dyDescent="0.25">
      <c r="A9148" t="str">
        <f ca="1"/>
        <v>Phone</v>
      </c>
      <c r="B9148" s="8">
        <f ca="1"/>
        <v>46696</v>
      </c>
      <c r="C9148" s="107">
        <f ca="1"/>
        <v>-9650.61</v>
      </c>
      <c r="D9148" t="str">
        <f ca="1"/>
        <v xml:space="preserve"> Credit</v>
      </c>
    </row>
    <row r="9149" spans="1:4" x14ac:dyDescent="0.25">
      <c r="A9149" t="str">
        <f ca="1"/>
        <v>Groceries</v>
      </c>
      <c r="B9149" s="8">
        <f ca="1"/>
        <v>46697</v>
      </c>
      <c r="C9149" s="107">
        <f ca="1"/>
        <v>-9650.61</v>
      </c>
      <c r="D9149" t="str">
        <f ca="1"/>
        <v xml:space="preserve"> Credit</v>
      </c>
    </row>
    <row r="9150" spans="1:4" x14ac:dyDescent="0.25">
      <c r="A9150" t="str">
        <f ca="1"/>
        <v>Food &amp; Drinks</v>
      </c>
      <c r="B9150" s="8">
        <f ca="1"/>
        <v>46697</v>
      </c>
      <c r="C9150" s="107">
        <f ca="1"/>
        <v>-9650.61</v>
      </c>
      <c r="D9150" t="str">
        <f ca="1"/>
        <v xml:space="preserve"> Credit</v>
      </c>
    </row>
    <row r="9151" spans="1:4" x14ac:dyDescent="0.25">
      <c r="A9151" t="str">
        <f ca="1"/>
        <v>Sony</v>
      </c>
      <c r="B9151" s="8">
        <f ca="1"/>
        <v>46699</v>
      </c>
      <c r="C9151" s="107">
        <f ca="1"/>
        <v>-9650.61</v>
      </c>
      <c r="D9151" t="str">
        <f ca="1"/>
        <v xml:space="preserve"> Credit</v>
      </c>
    </row>
    <row r="9152" spans="1:4" x14ac:dyDescent="0.25">
      <c r="A9152" t="str">
        <f ca="1"/>
        <v>Bike Insurance</v>
      </c>
      <c r="B9152" s="8">
        <f ca="1"/>
        <v>46699</v>
      </c>
      <c r="C9152" s="107">
        <f ca="1"/>
        <v>-9650.61</v>
      </c>
      <c r="D9152" t="str">
        <f ca="1"/>
        <v xml:space="preserve"> Credit</v>
      </c>
    </row>
    <row r="9153" spans="1:4" x14ac:dyDescent="0.25">
      <c r="A9153" t="str">
        <f ca="1"/>
        <v>Phone Insurance</v>
      </c>
      <c r="B9153" s="8">
        <f ca="1"/>
        <v>46699</v>
      </c>
      <c r="C9153" s="107">
        <f ca="1"/>
        <v>-9650.61</v>
      </c>
      <c r="D9153" t="str">
        <f ca="1"/>
        <v xml:space="preserve"> Credit</v>
      </c>
    </row>
    <row r="9154" spans="1:4" x14ac:dyDescent="0.25">
      <c r="A9154" t="str">
        <f ca="1"/>
        <v>Amazon</v>
      </c>
      <c r="B9154" s="8">
        <f ca="1"/>
        <v>46700</v>
      </c>
      <c r="C9154" s="107">
        <f ca="1"/>
        <v>-9650.61</v>
      </c>
      <c r="D9154" t="str">
        <f ca="1"/>
        <v xml:space="preserve"> Credit</v>
      </c>
    </row>
    <row r="9155" spans="1:4" x14ac:dyDescent="0.25">
      <c r="A9155" t="str">
        <f ca="1"/>
        <v>Viso Go</v>
      </c>
      <c r="B9155" s="8">
        <f ca="1"/>
        <v>46702</v>
      </c>
      <c r="C9155" s="107">
        <f ca="1"/>
        <v>-9504.61</v>
      </c>
      <c r="D9155" t="str">
        <f ca="1"/>
        <v xml:space="preserve"> Credit</v>
      </c>
    </row>
    <row r="9156" spans="1:4" x14ac:dyDescent="0.25">
      <c r="A9156" t="str">
        <f ca="1"/>
        <v>Motorcycle</v>
      </c>
      <c r="B9156" s="8">
        <f ca="1"/>
        <v>46707</v>
      </c>
      <c r="C9156" s="107">
        <f ca="1"/>
        <v>-9504.61</v>
      </c>
      <c r="D9156" t="str">
        <f ca="1"/>
        <v xml:space="preserve"> Credit</v>
      </c>
    </row>
    <row r="9157" spans="1:4" x14ac:dyDescent="0.25">
      <c r="A9157" t="str">
        <f ca="1"/>
        <v>Paycheck</v>
      </c>
      <c r="B9157" s="8">
        <f ca="1"/>
        <v>46710</v>
      </c>
      <c r="C9157" s="107">
        <f ca="1"/>
        <v>-9504.61</v>
      </c>
      <c r="D9157" t="str">
        <f ca="1"/>
        <v xml:space="preserve"> Credit</v>
      </c>
    </row>
    <row r="9158" spans="1:4" x14ac:dyDescent="0.25">
      <c r="A9158" t="str">
        <f ca="1"/>
        <v>Ameritas</v>
      </c>
      <c r="B9158" s="8">
        <f ca="1"/>
        <v>46710</v>
      </c>
      <c r="C9158" s="107">
        <f ca="1"/>
        <v>-9504.61</v>
      </c>
      <c r="D9158" t="str">
        <f ca="1"/>
        <v xml:space="preserve"> Credit</v>
      </c>
    </row>
    <row r="9159" spans="1:4" x14ac:dyDescent="0.25">
      <c r="A9159" t="str">
        <f ca="1"/>
        <v>Groceries</v>
      </c>
      <c r="B9159" s="8">
        <f ca="1"/>
        <v>46711</v>
      </c>
      <c r="C9159" s="107">
        <f ca="1"/>
        <v>-9504.61</v>
      </c>
      <c r="D9159" t="str">
        <f ca="1"/>
        <v xml:space="preserve"> Credit</v>
      </c>
    </row>
    <row r="9160" spans="1:4" x14ac:dyDescent="0.25">
      <c r="A9160" t="str">
        <f ca="1"/>
        <v>Food &amp; Drinks</v>
      </c>
      <c r="B9160" s="8">
        <f ca="1"/>
        <v>46711</v>
      </c>
      <c r="C9160" s="107">
        <f ca="1"/>
        <v>-9504.61</v>
      </c>
      <c r="D9160" t="str">
        <f ca="1"/>
        <v xml:space="preserve"> Credit</v>
      </c>
    </row>
    <row r="9161" spans="1:4" x14ac:dyDescent="0.25">
      <c r="A9161" t="str">
        <f ca="1"/>
        <v>Netflix</v>
      </c>
      <c r="B9161" s="8">
        <f ca="1"/>
        <v>46711</v>
      </c>
      <c r="C9161" s="107">
        <f ca="1"/>
        <v>-9504.61</v>
      </c>
      <c r="D9161" t="str">
        <f ca="1"/>
        <v xml:space="preserve"> Credit</v>
      </c>
    </row>
    <row r="9162" spans="1:4" x14ac:dyDescent="0.25">
      <c r="A9162" t="str">
        <f ca="1"/>
        <v>Renters</v>
      </c>
      <c r="B9162" s="8">
        <f ca="1"/>
        <v>46712</v>
      </c>
      <c r="C9162" s="107">
        <f ca="1"/>
        <v>-9504.61</v>
      </c>
      <c r="D9162" t="str">
        <f ca="1"/>
        <v xml:space="preserve"> Credit</v>
      </c>
    </row>
    <row r="9163" spans="1:4" x14ac:dyDescent="0.25">
      <c r="A9163" t="str">
        <f ca="1"/>
        <v>Cese Transfer</v>
      </c>
      <c r="B9163" s="8">
        <f ca="1"/>
        <v>46716</v>
      </c>
      <c r="C9163" s="107">
        <f ca="1"/>
        <v>-9504.61</v>
      </c>
      <c r="D9163" t="str">
        <f ca="1"/>
        <v xml:space="preserve"> Credit</v>
      </c>
    </row>
    <row r="9164" spans="1:4" x14ac:dyDescent="0.25">
      <c r="A9164" t="str">
        <f ca="1"/>
        <v>Internet</v>
      </c>
      <c r="B9164" s="8">
        <f ca="1"/>
        <v>46717</v>
      </c>
      <c r="C9164" s="107">
        <f ca="1"/>
        <v>-9504.61</v>
      </c>
      <c r="D9164" t="str">
        <f ca="1"/>
        <v xml:space="preserve"> Credit</v>
      </c>
    </row>
    <row r="9165" spans="1:4" x14ac:dyDescent="0.25">
      <c r="A9165" t="str">
        <f ca="1"/>
        <v>Windsurf</v>
      </c>
      <c r="B9165" s="8">
        <f ca="1"/>
        <v>46717</v>
      </c>
      <c r="C9165" s="107">
        <f ca="1"/>
        <v>-9504.61</v>
      </c>
      <c r="D9165" t="str">
        <f ca="1"/>
        <v xml:space="preserve"> Credit</v>
      </c>
    </row>
    <row r="9166" spans="1:4" x14ac:dyDescent="0.25">
      <c r="A9166" t="str">
        <f ca="1"/>
        <v>Tidal</v>
      </c>
      <c r="B9166" s="8">
        <f ca="1"/>
        <v>46718</v>
      </c>
      <c r="C9166" s="107">
        <f ca="1"/>
        <v>-9504.61</v>
      </c>
      <c r="D9166" t="str">
        <f ca="1"/>
        <v xml:space="preserve"> Credit</v>
      </c>
    </row>
    <row r="9167" spans="1:4" x14ac:dyDescent="0.25">
      <c r="A9167" t="str">
        <f ca="1"/>
        <v>Costco Citi</v>
      </c>
      <c r="B9167" s="8">
        <f ca="1"/>
        <v>46719</v>
      </c>
      <c r="C9167" s="107">
        <f ca="1"/>
        <v>-9504.61</v>
      </c>
      <c r="D9167" t="str">
        <f ca="1"/>
        <v xml:space="preserve"> Credit</v>
      </c>
    </row>
    <row r="9168" spans="1:4" x14ac:dyDescent="0.25">
      <c r="A9168" t="str">
        <f ca="1"/>
        <v>Kulo Transfer</v>
      </c>
      <c r="B9168" s="8">
        <f ca="1"/>
        <v>46719</v>
      </c>
      <c r="C9168" s="107">
        <f ca="1"/>
        <v>-9504.61</v>
      </c>
      <c r="D9168" t="str">
        <f ca="1"/>
        <v xml:space="preserve"> Credit</v>
      </c>
    </row>
    <row r="9169" spans="1:4" x14ac:dyDescent="0.25">
      <c r="A9169" t="str">
        <f ca="1"/>
        <v>Kulo SDGE</v>
      </c>
      <c r="B9169" s="8">
        <f ca="1"/>
        <v>46719</v>
      </c>
      <c r="C9169" s="107">
        <f ca="1"/>
        <v>-9504.61</v>
      </c>
      <c r="D9169" t="str">
        <f ca="1"/>
        <v xml:space="preserve"> Credit</v>
      </c>
    </row>
    <row r="9170" spans="1:4" x14ac:dyDescent="0.25">
      <c r="A9170" t="str">
        <f ca="1"/>
        <v>SDGE</v>
      </c>
      <c r="B9170" s="8">
        <f ca="1"/>
        <v>46719</v>
      </c>
      <c r="C9170" s="107">
        <f ca="1"/>
        <v>-9504.61</v>
      </c>
      <c r="D9170" t="str">
        <f ca="1"/>
        <v xml:space="preserve"> Credit</v>
      </c>
    </row>
    <row r="9171" spans="1:4" x14ac:dyDescent="0.25">
      <c r="A9171" t="str">
        <f ca="1"/>
        <v>Prime Ad-Free</v>
      </c>
      <c r="B9171" s="8">
        <f ca="1"/>
        <v>46719</v>
      </c>
      <c r="C9171" s="107">
        <f ca="1"/>
        <v>-9504.61</v>
      </c>
      <c r="D9171" t="str">
        <f ca="1"/>
        <v xml:space="preserve"> Credit</v>
      </c>
    </row>
    <row r="9172" spans="1:4" x14ac:dyDescent="0.25">
      <c r="A9172" t="str">
        <f ca="1"/>
        <v>Disability</v>
      </c>
      <c r="B9172" s="8">
        <f ca="1"/>
        <v>46722</v>
      </c>
      <c r="C9172" s="107">
        <f ca="1"/>
        <v>-9504.61</v>
      </c>
      <c r="D9172" t="str">
        <f ca="1"/>
        <v xml:space="preserve"> Credit</v>
      </c>
    </row>
    <row r="9173" spans="1:4" x14ac:dyDescent="0.25">
      <c r="A9173" t="str">
        <f ca="1"/>
        <v>Kulo Rent</v>
      </c>
      <c r="B9173" s="8">
        <f ca="1"/>
        <v>46722</v>
      </c>
      <c r="C9173" s="107">
        <f ca="1"/>
        <v>-9504.61</v>
      </c>
      <c r="D9173" t="str">
        <f ca="1"/>
        <v xml:space="preserve"> Credit</v>
      </c>
    </row>
    <row r="9174" spans="1:4" x14ac:dyDescent="0.25">
      <c r="A9174" t="str">
        <f ca="1"/>
        <v>Rent</v>
      </c>
      <c r="B9174" s="8">
        <f ca="1"/>
        <v>46722</v>
      </c>
      <c r="C9174" s="107">
        <f ca="1"/>
        <v>-9504.61</v>
      </c>
      <c r="D9174" t="str">
        <f ca="1"/>
        <v xml:space="preserve"> Credit</v>
      </c>
    </row>
    <row r="9175" spans="1:4" x14ac:dyDescent="0.25">
      <c r="A9175" t="str">
        <f ca="1"/>
        <v>Paycheck</v>
      </c>
      <c r="B9175" s="8">
        <f ca="1"/>
        <v>46724</v>
      </c>
      <c r="C9175" s="107">
        <f ca="1"/>
        <v>-9504.61</v>
      </c>
      <c r="D9175" t="str">
        <f ca="1"/>
        <v xml:space="preserve"> Credit</v>
      </c>
    </row>
    <row r="9176" spans="1:4" x14ac:dyDescent="0.25">
      <c r="A9176" t="str">
        <f ca="1"/>
        <v>Ameritas</v>
      </c>
      <c r="B9176" s="8">
        <f ca="1"/>
        <v>46724</v>
      </c>
      <c r="C9176" s="107">
        <f ca="1"/>
        <v>-9504.61</v>
      </c>
      <c r="D9176" t="str">
        <f ca="1"/>
        <v xml:space="preserve"> Credit</v>
      </c>
    </row>
    <row r="9177" spans="1:4" x14ac:dyDescent="0.25">
      <c r="A9177" t="str">
        <f ca="1"/>
        <v>Visa Platinum</v>
      </c>
      <c r="B9177" s="8">
        <f ca="1"/>
        <v>46724</v>
      </c>
      <c r="C9177" s="107">
        <f ca="1"/>
        <v>-9193.61</v>
      </c>
      <c r="D9177" t="str">
        <f ca="1"/>
        <v xml:space="preserve"> Credit</v>
      </c>
    </row>
    <row r="9178" spans="1:4" x14ac:dyDescent="0.25">
      <c r="A9178" t="str">
        <f ca="1"/>
        <v>Groceries</v>
      </c>
      <c r="B9178" s="8">
        <f ca="1"/>
        <v>46725</v>
      </c>
      <c r="C9178" s="107">
        <f ca="1"/>
        <v>-9193.61</v>
      </c>
      <c r="D9178" t="str">
        <f ca="1"/>
        <v xml:space="preserve"> Credit</v>
      </c>
    </row>
    <row r="9179" spans="1:4" x14ac:dyDescent="0.25">
      <c r="A9179" t="str">
        <f ca="1"/>
        <v>Food &amp; Drinks</v>
      </c>
      <c r="B9179" s="8">
        <f ca="1"/>
        <v>46725</v>
      </c>
      <c r="C9179" s="107">
        <f ca="1"/>
        <v>-9193.61</v>
      </c>
      <c r="D9179" t="str">
        <f ca="1"/>
        <v xml:space="preserve"> Credit</v>
      </c>
    </row>
    <row r="9180" spans="1:4" x14ac:dyDescent="0.25">
      <c r="A9180" t="str">
        <f ca="1"/>
        <v>Kulo Internet</v>
      </c>
      <c r="B9180" s="8">
        <f ca="1"/>
        <v>46726</v>
      </c>
      <c r="C9180" s="107">
        <f ca="1"/>
        <v>-9193.61</v>
      </c>
      <c r="D9180" t="str">
        <f ca="1"/>
        <v xml:space="preserve"> Credit</v>
      </c>
    </row>
    <row r="9181" spans="1:4" x14ac:dyDescent="0.25">
      <c r="A9181" t="str">
        <f ca="1"/>
        <v>Cese Phone</v>
      </c>
      <c r="B9181" s="8">
        <f ca="1"/>
        <v>46726</v>
      </c>
      <c r="C9181" s="107">
        <f ca="1"/>
        <v>-9193.61</v>
      </c>
      <c r="D9181" t="str">
        <f ca="1"/>
        <v xml:space="preserve"> Credit</v>
      </c>
    </row>
    <row r="9182" spans="1:4" x14ac:dyDescent="0.25">
      <c r="A9182" t="str">
        <f ca="1"/>
        <v>Phone</v>
      </c>
      <c r="B9182" s="8">
        <f ca="1"/>
        <v>46726</v>
      </c>
      <c r="C9182" s="107">
        <f ca="1"/>
        <v>-9193.61</v>
      </c>
      <c r="D9182" t="str">
        <f ca="1"/>
        <v xml:space="preserve"> Credit</v>
      </c>
    </row>
    <row r="9183" spans="1:4" x14ac:dyDescent="0.25">
      <c r="A9183" t="str">
        <f ca="1"/>
        <v>Sony</v>
      </c>
      <c r="B9183" s="8">
        <f ca="1"/>
        <v>46729</v>
      </c>
      <c r="C9183" s="107">
        <f ca="1"/>
        <v>-9193.61</v>
      </c>
      <c r="D9183" t="str">
        <f ca="1"/>
        <v xml:space="preserve"> Credit</v>
      </c>
    </row>
    <row r="9184" spans="1:4" x14ac:dyDescent="0.25">
      <c r="A9184" t="str">
        <f ca="1"/>
        <v>Phone Insurance</v>
      </c>
      <c r="B9184" s="8">
        <f ca="1"/>
        <v>46729</v>
      </c>
      <c r="C9184" s="107">
        <f ca="1"/>
        <v>-9193.61</v>
      </c>
      <c r="D9184" t="str">
        <f ca="1"/>
        <v xml:space="preserve"> Credit</v>
      </c>
    </row>
    <row r="9185" spans="1:4" x14ac:dyDescent="0.25">
      <c r="A9185" t="str">
        <f ca="1"/>
        <v>Amazon</v>
      </c>
      <c r="B9185" s="8">
        <f ca="1"/>
        <v>46730</v>
      </c>
      <c r="C9185" s="107">
        <f ca="1"/>
        <v>-9193.61</v>
      </c>
      <c r="D9185" t="str">
        <f ca="1"/>
        <v xml:space="preserve"> Credit</v>
      </c>
    </row>
    <row r="9186" spans="1:4" x14ac:dyDescent="0.25">
      <c r="A9186" t="str">
        <f ca="1"/>
        <v>Viso Go</v>
      </c>
      <c r="B9186" s="8">
        <f ca="1"/>
        <v>46732</v>
      </c>
      <c r="C9186" s="107">
        <f ca="1"/>
        <v>-9047.61</v>
      </c>
      <c r="D9186" t="str">
        <f ca="1"/>
        <v xml:space="preserve"> Credit</v>
      </c>
    </row>
    <row r="9187" spans="1:4" x14ac:dyDescent="0.25">
      <c r="A9187" t="str">
        <f ca="1"/>
        <v>Motorcycle</v>
      </c>
      <c r="B9187" s="8">
        <f ca="1"/>
        <v>46737</v>
      </c>
      <c r="C9187" s="107">
        <f ca="1"/>
        <v>-9047.61</v>
      </c>
      <c r="D9187" t="str">
        <f ca="1"/>
        <v xml:space="preserve"> Credit</v>
      </c>
    </row>
    <row r="9188" spans="1:4" x14ac:dyDescent="0.25">
      <c r="A9188" t="str">
        <f ca="1"/>
        <v>Paycheck</v>
      </c>
      <c r="B9188" s="8">
        <f ca="1"/>
        <v>46738</v>
      </c>
      <c r="C9188" s="107">
        <f ca="1"/>
        <v>-9047.61</v>
      </c>
      <c r="D9188" t="str">
        <f ca="1"/>
        <v xml:space="preserve"> Credit</v>
      </c>
    </row>
    <row r="9189" spans="1:4" x14ac:dyDescent="0.25">
      <c r="A9189" t="str">
        <f ca="1"/>
        <v>Ameritas</v>
      </c>
      <c r="B9189" s="8">
        <f ca="1"/>
        <v>46738</v>
      </c>
      <c r="C9189" s="107">
        <f ca="1"/>
        <v>-9047.61</v>
      </c>
      <c r="D9189" t="str">
        <f ca="1"/>
        <v xml:space="preserve"> Credit</v>
      </c>
    </row>
    <row r="9190" spans="1:4" x14ac:dyDescent="0.25">
      <c r="A9190" t="str">
        <f ca="1"/>
        <v>Groceries</v>
      </c>
      <c r="B9190" s="8">
        <f ca="1"/>
        <v>46739</v>
      </c>
      <c r="C9190" s="107">
        <f ca="1"/>
        <v>-9047.61</v>
      </c>
      <c r="D9190" t="str">
        <f ca="1"/>
        <v xml:space="preserve"> Credit</v>
      </c>
    </row>
    <row r="9191" spans="1:4" x14ac:dyDescent="0.25">
      <c r="A9191" t="str">
        <f ca="1"/>
        <v>Food &amp; Drinks</v>
      </c>
      <c r="B9191" s="8">
        <f ca="1"/>
        <v>46739</v>
      </c>
      <c r="C9191" s="107">
        <f ca="1"/>
        <v>-9047.61</v>
      </c>
      <c r="D9191" t="str">
        <f ca="1"/>
        <v xml:space="preserve"> Credit</v>
      </c>
    </row>
    <row r="9192" spans="1:4" x14ac:dyDescent="0.25">
      <c r="A9192" t="str">
        <f ca="1"/>
        <v>Netflix</v>
      </c>
      <c r="B9192" s="8">
        <f ca="1"/>
        <v>46741</v>
      </c>
      <c r="C9192" s="107">
        <f ca="1"/>
        <v>-9047.61</v>
      </c>
      <c r="D9192" t="str">
        <f ca="1"/>
        <v xml:space="preserve"> Credit</v>
      </c>
    </row>
    <row r="9193" spans="1:4" x14ac:dyDescent="0.25">
      <c r="A9193" t="str">
        <f ca="1"/>
        <v>Renters</v>
      </c>
      <c r="B9193" s="8">
        <f ca="1"/>
        <v>46742</v>
      </c>
      <c r="C9193" s="107">
        <f ca="1"/>
        <v>-9047.61</v>
      </c>
      <c r="D9193" t="str">
        <f ca="1"/>
        <v xml:space="preserve"> Credit</v>
      </c>
    </row>
    <row r="9194" spans="1:4" x14ac:dyDescent="0.25">
      <c r="A9194" t="str">
        <f ca="1"/>
        <v>Sniffies</v>
      </c>
      <c r="B9194" s="8">
        <f ca="1"/>
        <v>46742</v>
      </c>
      <c r="C9194" s="107">
        <f ca="1"/>
        <v>-9047.61</v>
      </c>
      <c r="D9194" t="str">
        <f ca="1"/>
        <v xml:space="preserve"> Credit</v>
      </c>
    </row>
    <row r="9195" spans="1:4" x14ac:dyDescent="0.25">
      <c r="A9195" t="str">
        <f ca="1"/>
        <v>Cese Transfer</v>
      </c>
      <c r="B9195" s="8">
        <f ca="1"/>
        <v>46746</v>
      </c>
      <c r="C9195" s="107">
        <f ca="1"/>
        <v>-9047.61</v>
      </c>
      <c r="D9195" t="str">
        <f ca="1"/>
        <v xml:space="preserve"> Credit</v>
      </c>
    </row>
    <row r="9196" spans="1:4" x14ac:dyDescent="0.25">
      <c r="A9196" t="str">
        <f ca="1"/>
        <v>Internet</v>
      </c>
      <c r="B9196" s="8">
        <f ca="1"/>
        <v>46747</v>
      </c>
      <c r="C9196" s="107">
        <f ca="1"/>
        <v>-9047.61</v>
      </c>
      <c r="D9196" t="str">
        <f ca="1"/>
        <v xml:space="preserve"> Credit</v>
      </c>
    </row>
    <row r="9197" spans="1:4" x14ac:dyDescent="0.25">
      <c r="A9197" t="str">
        <f ca="1"/>
        <v>Windsurf</v>
      </c>
      <c r="B9197" s="8">
        <f ca="1"/>
        <v>46747</v>
      </c>
      <c r="C9197" s="107">
        <f ca="1"/>
        <v>-9047.61</v>
      </c>
      <c r="D9197" t="str">
        <f ca="1"/>
        <v xml:space="preserve"> Credit</v>
      </c>
    </row>
    <row r="9198" spans="1:4" x14ac:dyDescent="0.25">
      <c r="A9198" t="str">
        <f ca="1"/>
        <v>Tidal</v>
      </c>
      <c r="B9198" s="8">
        <f ca="1"/>
        <v>46748</v>
      </c>
      <c r="C9198" s="107">
        <f ca="1"/>
        <v>-9047.61</v>
      </c>
      <c r="D9198" t="str">
        <f ca="1"/>
        <v xml:space="preserve"> Credit</v>
      </c>
    </row>
    <row r="9199" spans="1:4" x14ac:dyDescent="0.25">
      <c r="A9199" t="str">
        <f ca="1"/>
        <v>Costco Citi</v>
      </c>
      <c r="B9199" s="8">
        <f ca="1"/>
        <v>46749</v>
      </c>
      <c r="C9199" s="107">
        <f ca="1"/>
        <v>-9047.61</v>
      </c>
      <c r="D9199" t="str">
        <f ca="1"/>
        <v xml:space="preserve"> Credit</v>
      </c>
    </row>
    <row r="9200" spans="1:4" x14ac:dyDescent="0.25">
      <c r="A9200" t="str">
        <f ca="1"/>
        <v>Kulo Transfer</v>
      </c>
      <c r="B9200" s="8">
        <f ca="1"/>
        <v>46749</v>
      </c>
      <c r="C9200" s="107">
        <f ca="1"/>
        <v>-9047.61</v>
      </c>
      <c r="D9200" t="str">
        <f ca="1"/>
        <v xml:space="preserve"> Credit</v>
      </c>
    </row>
    <row r="9201" spans="1:4" x14ac:dyDescent="0.25">
      <c r="A9201" t="str">
        <f ca="1"/>
        <v>Kulo SDGE</v>
      </c>
      <c r="B9201" s="8">
        <f ca="1"/>
        <v>46749</v>
      </c>
      <c r="C9201" s="107">
        <f ca="1"/>
        <v>-9047.61</v>
      </c>
      <c r="D9201" t="str">
        <f ca="1"/>
        <v xml:space="preserve"> Credit</v>
      </c>
    </row>
    <row r="9202" spans="1:4" x14ac:dyDescent="0.25">
      <c r="A9202" t="str">
        <f ca="1"/>
        <v>SDGE</v>
      </c>
      <c r="B9202" s="8">
        <f ca="1"/>
        <v>46749</v>
      </c>
      <c r="C9202" s="107">
        <f ca="1"/>
        <v>-9047.61</v>
      </c>
      <c r="D9202" t="str">
        <f ca="1"/>
        <v xml:space="preserve"> Credit</v>
      </c>
    </row>
    <row r="9203" spans="1:4" x14ac:dyDescent="0.25">
      <c r="A9203" t="str">
        <f ca="1"/>
        <v>Prime Ad-Free</v>
      </c>
      <c r="B9203" s="8">
        <f ca="1"/>
        <v>46749</v>
      </c>
      <c r="C9203" s="107">
        <f ca="1"/>
        <v>-9047.61</v>
      </c>
      <c r="D9203" t="str">
        <f ca="1"/>
        <v xml:space="preserve"> Credit</v>
      </c>
    </row>
    <row r="9204" spans="1:4" x14ac:dyDescent="0.25">
      <c r="A9204" t="str">
        <f ca="1"/>
        <v>Paycheck</v>
      </c>
      <c r="B9204" s="8">
        <f ca="1"/>
        <v>46752</v>
      </c>
      <c r="C9204" s="107">
        <f ca="1"/>
        <v>-9047.61</v>
      </c>
      <c r="D9204" t="str">
        <f ca="1"/>
        <v xml:space="preserve"> Credit</v>
      </c>
    </row>
    <row r="9205" spans="1:4" x14ac:dyDescent="0.25">
      <c r="A9205" t="str">
        <f ca="1"/>
        <v>Ameritas</v>
      </c>
      <c r="B9205" s="8">
        <f ca="1"/>
        <v>46752</v>
      </c>
      <c r="C9205" s="107">
        <f ca="1"/>
        <v>-9047.61</v>
      </c>
      <c r="D9205" t="str">
        <f ca="1"/>
        <v xml:space="preserve"> Credit</v>
      </c>
    </row>
    <row r="9206" spans="1:4" x14ac:dyDescent="0.25">
      <c r="A9206" t="str">
        <f ca="1"/>
        <v>Disability</v>
      </c>
      <c r="B9206" s="8">
        <f ca="1"/>
        <v>46753</v>
      </c>
      <c r="C9206" s="107">
        <f ca="1"/>
        <v>-9047.61</v>
      </c>
      <c r="D9206" t="str">
        <f ca="1"/>
        <v xml:space="preserve"> Credit</v>
      </c>
    </row>
    <row r="9207" spans="1:4" x14ac:dyDescent="0.25">
      <c r="A9207" t="str">
        <f ca="1"/>
        <v>Kulo Rent</v>
      </c>
      <c r="B9207" s="8">
        <f ca="1"/>
        <v>46753</v>
      </c>
      <c r="C9207" s="107">
        <f ca="1"/>
        <v>-9047.61</v>
      </c>
      <c r="D9207" t="str">
        <f ca="1"/>
        <v xml:space="preserve"> Credit</v>
      </c>
    </row>
    <row r="9208" spans="1:4" x14ac:dyDescent="0.25">
      <c r="A9208" t="str">
        <f ca="1"/>
        <v>Rent</v>
      </c>
      <c r="B9208" s="8">
        <f ca="1"/>
        <v>46753</v>
      </c>
      <c r="C9208" s="107">
        <f ca="1"/>
        <v>-9047.61</v>
      </c>
      <c r="D9208" t="str">
        <f ca="1"/>
        <v xml:space="preserve"> Credit</v>
      </c>
    </row>
    <row r="9209" spans="1:4" x14ac:dyDescent="0.25">
      <c r="A9209" t="str">
        <f ca="1"/>
        <v>Groceries</v>
      </c>
      <c r="B9209" s="8">
        <f ca="1"/>
        <v>46753</v>
      </c>
      <c r="C9209" s="107">
        <f ca="1"/>
        <v>-9047.61</v>
      </c>
      <c r="D9209" t="str">
        <f ca="1"/>
        <v xml:space="preserve"> Credit</v>
      </c>
    </row>
    <row r="9210" spans="1:4" x14ac:dyDescent="0.25">
      <c r="A9210" t="str">
        <f ca="1"/>
        <v>Food &amp; Drinks</v>
      </c>
      <c r="B9210" s="8">
        <f ca="1"/>
        <v>46753</v>
      </c>
      <c r="C9210" s="107">
        <f ca="1"/>
        <v>-9047.61</v>
      </c>
      <c r="D9210" t="str">
        <f ca="1"/>
        <v xml:space="preserve"> Credit</v>
      </c>
    </row>
    <row r="9211" spans="1:4" x14ac:dyDescent="0.25">
      <c r="A9211" t="str">
        <f ca="1"/>
        <v>Visa Platinum</v>
      </c>
      <c r="B9211" s="8">
        <f ca="1"/>
        <v>46755</v>
      </c>
      <c r="C9211" s="107">
        <f ca="1"/>
        <v>-8736.61</v>
      </c>
      <c r="D9211" t="str">
        <f ca="1"/>
        <v xml:space="preserve"> Credit</v>
      </c>
    </row>
    <row r="9212" spans="1:4" x14ac:dyDescent="0.25">
      <c r="A9212" t="str">
        <f ca="1"/>
        <v>Kulo Internet</v>
      </c>
      <c r="B9212" s="8">
        <f ca="1"/>
        <v>46757</v>
      </c>
      <c r="C9212" s="107">
        <f ca="1"/>
        <v>-8736.61</v>
      </c>
      <c r="D9212" t="str">
        <f ca="1"/>
        <v xml:space="preserve"> Credit</v>
      </c>
    </row>
    <row r="9213" spans="1:4" x14ac:dyDescent="0.25">
      <c r="A9213" t="str">
        <f ca="1"/>
        <v>Cese Phone</v>
      </c>
      <c r="B9213" s="8">
        <f ca="1"/>
        <v>46757</v>
      </c>
      <c r="C9213" s="107">
        <f ca="1"/>
        <v>-8736.61</v>
      </c>
      <c r="D9213" t="str">
        <f ca="1"/>
        <v xml:space="preserve"> Credit</v>
      </c>
    </row>
    <row r="9214" spans="1:4" x14ac:dyDescent="0.25">
      <c r="A9214" t="str">
        <f ca="1"/>
        <v>Phone</v>
      </c>
      <c r="B9214" s="8">
        <f ca="1"/>
        <v>46757</v>
      </c>
      <c r="C9214" s="107">
        <f ca="1"/>
        <v>-8736.61</v>
      </c>
      <c r="D9214" t="str">
        <f ca="1"/>
        <v xml:space="preserve"> Credit</v>
      </c>
    </row>
    <row r="9215" spans="1:4" x14ac:dyDescent="0.25">
      <c r="A9215" t="str">
        <f ca="1"/>
        <v>Sony</v>
      </c>
      <c r="B9215" s="8">
        <f ca="1"/>
        <v>46760</v>
      </c>
      <c r="C9215" s="107">
        <f ca="1"/>
        <v>-8736.61</v>
      </c>
      <c r="D9215" t="str">
        <f ca="1"/>
        <v xml:space="preserve"> Credit</v>
      </c>
    </row>
    <row r="9216" spans="1:4" x14ac:dyDescent="0.25">
      <c r="A9216" t="str">
        <f ca="1"/>
        <v>Phone Insurance</v>
      </c>
      <c r="B9216" s="8">
        <f ca="1"/>
        <v>46760</v>
      </c>
      <c r="C9216" s="107">
        <f ca="1"/>
        <v>-8736.61</v>
      </c>
      <c r="D9216" t="str">
        <f ca="1"/>
        <v xml:space="preserve"> Credit</v>
      </c>
    </row>
    <row r="9217" spans="1:4" x14ac:dyDescent="0.25">
      <c r="A9217" t="str">
        <f ca="1"/>
        <v>Amazon</v>
      </c>
      <c r="B9217" s="8">
        <f ca="1"/>
        <v>46761</v>
      </c>
      <c r="C9217" s="107">
        <f ca="1"/>
        <v>-8736.61</v>
      </c>
      <c r="D9217" t="str">
        <f ca="1"/>
        <v xml:space="preserve"> Credit</v>
      </c>
    </row>
    <row r="9218" spans="1:4" x14ac:dyDescent="0.25">
      <c r="A9218" t="str">
        <f ca="1"/>
        <v>Viso Go</v>
      </c>
      <c r="B9218" s="8">
        <f ca="1"/>
        <v>46763</v>
      </c>
      <c r="C9218" s="107">
        <f ca="1"/>
        <v>-8590.61</v>
      </c>
      <c r="D9218" t="str">
        <f ca="1"/>
        <v xml:space="preserve"> Credit</v>
      </c>
    </row>
    <row r="9219" spans="1:4" x14ac:dyDescent="0.25">
      <c r="A9219" t="str">
        <f ca="1"/>
        <v>Paycheck</v>
      </c>
      <c r="B9219" s="8">
        <f ca="1"/>
        <v>46766</v>
      </c>
      <c r="C9219" s="107">
        <f ca="1"/>
        <v>-8590.61</v>
      </c>
      <c r="D9219" t="str">
        <f ca="1"/>
        <v xml:space="preserve"> Credit</v>
      </c>
    </row>
    <row r="9220" spans="1:4" x14ac:dyDescent="0.25">
      <c r="A9220" t="str">
        <f ca="1"/>
        <v>Ameritas</v>
      </c>
      <c r="B9220" s="8">
        <f ca="1"/>
        <v>46766</v>
      </c>
      <c r="C9220" s="107">
        <f ca="1"/>
        <v>-8590.61</v>
      </c>
      <c r="D9220" t="str">
        <f ca="1"/>
        <v xml:space="preserve"> Credit</v>
      </c>
    </row>
    <row r="9221" spans="1:4" x14ac:dyDescent="0.25">
      <c r="A9221" t="str">
        <f ca="1"/>
        <v>Groceries</v>
      </c>
      <c r="B9221" s="8">
        <f ca="1"/>
        <v>46767</v>
      </c>
      <c r="C9221" s="107">
        <f ca="1"/>
        <v>-8590.61</v>
      </c>
      <c r="D9221" t="str">
        <f ca="1"/>
        <v xml:space="preserve"> Credit</v>
      </c>
    </row>
    <row r="9222" spans="1:4" x14ac:dyDescent="0.25">
      <c r="A9222" t="str">
        <f ca="1"/>
        <v>Food &amp; Drinks</v>
      </c>
      <c r="B9222" s="8">
        <f ca="1"/>
        <v>46767</v>
      </c>
      <c r="C9222" s="107">
        <f ca="1"/>
        <v>-8590.61</v>
      </c>
      <c r="D9222" t="str">
        <f ca="1"/>
        <v xml:space="preserve"> Credit</v>
      </c>
    </row>
    <row r="9223" spans="1:4" x14ac:dyDescent="0.25">
      <c r="A9223" t="str">
        <f ca="1"/>
        <v>Motorcycle</v>
      </c>
      <c r="B9223" s="8">
        <f ca="1"/>
        <v>46768</v>
      </c>
      <c r="C9223" s="107">
        <f ca="1"/>
        <v>-8590.61</v>
      </c>
      <c r="D9223" t="str">
        <f ca="1"/>
        <v xml:space="preserve"> Credit</v>
      </c>
    </row>
    <row r="9224" spans="1:4" x14ac:dyDescent="0.25">
      <c r="A9224" t="str">
        <f ca="1"/>
        <v>Netflix</v>
      </c>
      <c r="B9224" s="8">
        <f ca="1"/>
        <v>46772</v>
      </c>
      <c r="C9224" s="107">
        <f ca="1"/>
        <v>-8590.61</v>
      </c>
      <c r="D9224" t="str">
        <f ca="1"/>
        <v xml:space="preserve"> Credit</v>
      </c>
    </row>
    <row r="9225" spans="1:4" x14ac:dyDescent="0.25">
      <c r="A9225" t="str">
        <f ca="1"/>
        <v>Renters</v>
      </c>
      <c r="B9225" s="8">
        <f ca="1"/>
        <v>46773</v>
      </c>
      <c r="C9225" s="107">
        <f ca="1"/>
        <v>-8590.61</v>
      </c>
      <c r="D9225" t="str">
        <f ca="1"/>
        <v xml:space="preserve"> Credit</v>
      </c>
    </row>
    <row r="9226" spans="1:4" x14ac:dyDescent="0.25">
      <c r="A9226" t="str">
        <f ca="1"/>
        <v>Cese Transfer</v>
      </c>
      <c r="B9226" s="8">
        <f ca="1"/>
        <v>46777</v>
      </c>
      <c r="C9226" s="107">
        <f ca="1"/>
        <v>-8590.61</v>
      </c>
      <c r="D9226" t="str">
        <f ca="1"/>
        <v xml:space="preserve"> Credit</v>
      </c>
    </row>
    <row r="9227" spans="1:4" x14ac:dyDescent="0.25">
      <c r="A9227" t="str">
        <f ca="1"/>
        <v>Internet</v>
      </c>
      <c r="B9227" s="8">
        <f ca="1"/>
        <v>46778</v>
      </c>
      <c r="C9227" s="107">
        <f ca="1"/>
        <v>-8590.61</v>
      </c>
      <c r="D9227" t="str">
        <f ca="1"/>
        <v xml:space="preserve"> Credit</v>
      </c>
    </row>
    <row r="9228" spans="1:4" x14ac:dyDescent="0.25">
      <c r="A9228" t="str">
        <f ca="1"/>
        <v>Windsurf</v>
      </c>
      <c r="B9228" s="8">
        <f ca="1"/>
        <v>46778</v>
      </c>
      <c r="C9228" s="107">
        <f ca="1"/>
        <v>-8590.61</v>
      </c>
      <c r="D9228" t="str">
        <f ca="1"/>
        <v xml:space="preserve"> Credit</v>
      </c>
    </row>
    <row r="9229" spans="1:4" x14ac:dyDescent="0.25">
      <c r="A9229" t="str">
        <f ca="1"/>
        <v>Tidal</v>
      </c>
      <c r="B9229" s="8">
        <f ca="1"/>
        <v>46779</v>
      </c>
      <c r="C9229" s="107">
        <f ca="1"/>
        <v>-8590.61</v>
      </c>
      <c r="D9229" t="str">
        <f ca="1"/>
        <v xml:space="preserve"> Credit</v>
      </c>
    </row>
    <row r="9230" spans="1:4" x14ac:dyDescent="0.25">
      <c r="A9230" t="str">
        <f ca="1"/>
        <v>Paycheck</v>
      </c>
      <c r="B9230" s="8">
        <f ca="1"/>
        <v>46780</v>
      </c>
      <c r="C9230" s="107">
        <f ca="1"/>
        <v>-8590.61</v>
      </c>
      <c r="D9230" t="str">
        <f ca="1"/>
        <v xml:space="preserve"> Credit</v>
      </c>
    </row>
    <row r="9231" spans="1:4" x14ac:dyDescent="0.25">
      <c r="A9231" t="str">
        <f ca="1"/>
        <v>Ameritas</v>
      </c>
      <c r="B9231" s="8">
        <f ca="1"/>
        <v>46780</v>
      </c>
      <c r="C9231" s="107">
        <f ca="1"/>
        <v>-8590.61</v>
      </c>
      <c r="D9231" t="str">
        <f ca="1"/>
        <v xml:space="preserve"> Credit</v>
      </c>
    </row>
    <row r="9232" spans="1:4" x14ac:dyDescent="0.25">
      <c r="A9232" t="str">
        <f ca="1"/>
        <v>Costco Citi</v>
      </c>
      <c r="B9232" s="8">
        <f ca="1"/>
        <v>46780</v>
      </c>
      <c r="C9232" s="107">
        <f ca="1"/>
        <v>-8590.61</v>
      </c>
      <c r="D9232" t="str">
        <f ca="1"/>
        <v xml:space="preserve"> Credit</v>
      </c>
    </row>
    <row r="9233" spans="1:4" x14ac:dyDescent="0.25">
      <c r="A9233" t="str">
        <f ca="1"/>
        <v>Kulo Transfer</v>
      </c>
      <c r="B9233" s="8">
        <f ca="1"/>
        <v>46780</v>
      </c>
      <c r="C9233" s="107">
        <f ca="1"/>
        <v>-8590.61</v>
      </c>
      <c r="D9233" t="str">
        <f ca="1"/>
        <v xml:space="preserve"> Credit</v>
      </c>
    </row>
    <row r="9234" spans="1:4" x14ac:dyDescent="0.25">
      <c r="A9234" t="str">
        <f ca="1"/>
        <v>Kulo SDGE</v>
      </c>
      <c r="B9234" s="8">
        <f ca="1"/>
        <v>46780</v>
      </c>
      <c r="C9234" s="107">
        <f ca="1"/>
        <v>-8590.61</v>
      </c>
      <c r="D9234" t="str">
        <f ca="1"/>
        <v xml:space="preserve"> Credit</v>
      </c>
    </row>
    <row r="9235" spans="1:4" x14ac:dyDescent="0.25">
      <c r="A9235" t="str">
        <f ca="1"/>
        <v>SDGE</v>
      </c>
      <c r="B9235" s="8">
        <f ca="1"/>
        <v>46780</v>
      </c>
      <c r="C9235" s="107">
        <f ca="1"/>
        <v>-8590.61</v>
      </c>
      <c r="D9235" t="str">
        <f ca="1"/>
        <v xml:space="preserve"> Credit</v>
      </c>
    </row>
    <row r="9236" spans="1:4" x14ac:dyDescent="0.25">
      <c r="A9236" t="str">
        <f ca="1"/>
        <v>Prime Ad-Free</v>
      </c>
      <c r="B9236" s="8">
        <f ca="1"/>
        <v>46780</v>
      </c>
      <c r="C9236" s="107">
        <f ca="1"/>
        <v>-8590.61</v>
      </c>
      <c r="D9236" t="str">
        <f ca="1"/>
        <v xml:space="preserve"> Credit</v>
      </c>
    </row>
    <row r="9237" spans="1:4" x14ac:dyDescent="0.25">
      <c r="A9237" t="str">
        <f ca="1"/>
        <v>Groceries</v>
      </c>
      <c r="B9237" s="8">
        <f ca="1"/>
        <v>46781</v>
      </c>
      <c r="C9237" s="107">
        <f ca="1"/>
        <v>-8590.61</v>
      </c>
      <c r="D9237" t="str">
        <f ca="1"/>
        <v xml:space="preserve"> Credit</v>
      </c>
    </row>
    <row r="9238" spans="1:4" x14ac:dyDescent="0.25">
      <c r="A9238" t="str">
        <f ca="1"/>
        <v>Food &amp; Drinks</v>
      </c>
      <c r="B9238" s="8">
        <f ca="1"/>
        <v>46781</v>
      </c>
      <c r="C9238" s="107">
        <f ca="1"/>
        <v>-8590.61</v>
      </c>
      <c r="D9238" t="str">
        <f ca="1"/>
        <v xml:space="preserve"> Credit</v>
      </c>
    </row>
    <row r="9239" spans="1:4" x14ac:dyDescent="0.25">
      <c r="A9239" t="str">
        <f ca="1"/>
        <v>Disability</v>
      </c>
      <c r="B9239" s="8">
        <f ca="1"/>
        <v>46784</v>
      </c>
      <c r="C9239" s="107">
        <f ca="1"/>
        <v>-8590.61</v>
      </c>
      <c r="D9239" t="str">
        <f ca="1"/>
        <v xml:space="preserve"> Credit</v>
      </c>
    </row>
    <row r="9240" spans="1:4" x14ac:dyDescent="0.25">
      <c r="A9240" t="str">
        <f ca="1"/>
        <v>Kulo Rent</v>
      </c>
      <c r="B9240" s="8">
        <f ca="1"/>
        <v>46784</v>
      </c>
      <c r="C9240" s="107">
        <f ca="1"/>
        <v>-8590.61</v>
      </c>
      <c r="D9240" t="str">
        <f ca="1"/>
        <v xml:space="preserve"> Credit</v>
      </c>
    </row>
    <row r="9241" spans="1:4" x14ac:dyDescent="0.25">
      <c r="A9241" t="str">
        <f ca="1"/>
        <v>Rent</v>
      </c>
      <c r="B9241" s="8">
        <f ca="1"/>
        <v>46784</v>
      </c>
      <c r="C9241" s="107">
        <f ca="1"/>
        <v>-8590.61</v>
      </c>
      <c r="D9241" t="str">
        <f ca="1"/>
        <v xml:space="preserve"> Credit</v>
      </c>
    </row>
    <row r="9242" spans="1:4" x14ac:dyDescent="0.25">
      <c r="A9242" t="str">
        <f ca="1"/>
        <v>Down Dog</v>
      </c>
      <c r="B9242" s="8">
        <f ca="1"/>
        <v>46785</v>
      </c>
      <c r="C9242" s="107">
        <f ca="1"/>
        <v>-8605.5999999999985</v>
      </c>
      <c r="D9242" t="str">
        <f ca="1"/>
        <v xml:space="preserve"> Credit</v>
      </c>
    </row>
    <row r="9243" spans="1:4" x14ac:dyDescent="0.25">
      <c r="A9243" t="str">
        <f ca="1"/>
        <v>Visa Platinum</v>
      </c>
      <c r="B9243" s="8">
        <f ca="1"/>
        <v>46786</v>
      </c>
      <c r="C9243" s="107">
        <f ca="1"/>
        <v>-8294.5999999999985</v>
      </c>
      <c r="D9243" t="str">
        <f ca="1"/>
        <v xml:space="preserve"> Credit</v>
      </c>
    </row>
    <row r="9244" spans="1:4" x14ac:dyDescent="0.25">
      <c r="A9244" t="str">
        <f ca="1"/>
        <v>Kulo Internet</v>
      </c>
      <c r="B9244" s="8">
        <f ca="1"/>
        <v>46788</v>
      </c>
      <c r="C9244" s="107">
        <f ca="1"/>
        <v>-8294.5999999999985</v>
      </c>
      <c r="D9244" t="str">
        <f ca="1"/>
        <v xml:space="preserve"> Credit</v>
      </c>
    </row>
    <row r="9245" spans="1:4" x14ac:dyDescent="0.25">
      <c r="A9245" t="str">
        <f ca="1"/>
        <v>Cese Phone</v>
      </c>
      <c r="B9245" s="8">
        <f ca="1"/>
        <v>46788</v>
      </c>
      <c r="C9245" s="107">
        <f ca="1"/>
        <v>-8294.5999999999985</v>
      </c>
      <c r="D9245" t="str">
        <f ca="1"/>
        <v xml:space="preserve"> Credit</v>
      </c>
    </row>
    <row r="9246" spans="1:4" x14ac:dyDescent="0.25">
      <c r="A9246" t="str">
        <f ca="1"/>
        <v>Phone</v>
      </c>
      <c r="B9246" s="8">
        <f ca="1"/>
        <v>46788</v>
      </c>
      <c r="C9246" s="107">
        <f ca="1"/>
        <v>-8294.5999999999985</v>
      </c>
      <c r="D9246" t="str">
        <f ca="1"/>
        <v xml:space="preserve"> Credit</v>
      </c>
    </row>
    <row r="9247" spans="1:4" x14ac:dyDescent="0.25">
      <c r="A9247" t="str">
        <f ca="1"/>
        <v>Sony</v>
      </c>
      <c r="B9247" s="8">
        <f ca="1"/>
        <v>46791</v>
      </c>
      <c r="C9247" s="107">
        <f ca="1"/>
        <v>-8294.5999999999985</v>
      </c>
      <c r="D9247" t="str">
        <f ca="1"/>
        <v xml:space="preserve"> Credit</v>
      </c>
    </row>
    <row r="9248" spans="1:4" x14ac:dyDescent="0.25">
      <c r="A9248" t="str">
        <f ca="1"/>
        <v>Phone Insurance</v>
      </c>
      <c r="B9248" s="8">
        <f ca="1"/>
        <v>46791</v>
      </c>
      <c r="C9248" s="107">
        <f ca="1"/>
        <v>-8294.5999999999985</v>
      </c>
      <c r="D9248" t="str">
        <f ca="1"/>
        <v xml:space="preserve"> Credit</v>
      </c>
    </row>
    <row r="9249" spans="1:4" x14ac:dyDescent="0.25">
      <c r="A9249" t="str">
        <f ca="1"/>
        <v>Amazon</v>
      </c>
      <c r="B9249" s="8">
        <f ca="1"/>
        <v>46792</v>
      </c>
      <c r="C9249" s="107">
        <f ca="1"/>
        <v>-8294.5999999999985</v>
      </c>
      <c r="D9249" t="str">
        <f ca="1"/>
        <v xml:space="preserve"> Credit</v>
      </c>
    </row>
    <row r="9250" spans="1:4" x14ac:dyDescent="0.25">
      <c r="A9250" t="str">
        <f ca="1"/>
        <v>Paycheck</v>
      </c>
      <c r="B9250" s="8">
        <f ca="1"/>
        <v>46794</v>
      </c>
      <c r="C9250" s="107">
        <f ca="1"/>
        <v>-8294.5999999999985</v>
      </c>
      <c r="D9250" t="str">
        <f ca="1"/>
        <v xml:space="preserve"> Credit</v>
      </c>
    </row>
    <row r="9251" spans="1:4" x14ac:dyDescent="0.25">
      <c r="A9251" t="str">
        <f ca="1"/>
        <v>Ameritas</v>
      </c>
      <c r="B9251" s="8">
        <f ca="1"/>
        <v>46794</v>
      </c>
      <c r="C9251" s="107">
        <f ca="1"/>
        <v>-8294.5999999999985</v>
      </c>
      <c r="D9251" t="str">
        <f ca="1"/>
        <v xml:space="preserve"> Credit</v>
      </c>
    </row>
    <row r="9252" spans="1:4" x14ac:dyDescent="0.25">
      <c r="A9252" t="str">
        <f ca="1"/>
        <v>Viso Go</v>
      </c>
      <c r="B9252" s="8">
        <f ca="1"/>
        <v>46794</v>
      </c>
      <c r="C9252" s="107">
        <f ca="1"/>
        <v>-8148.5999999999995</v>
      </c>
      <c r="D9252" t="str">
        <f ca="1"/>
        <v xml:space="preserve"> Credit</v>
      </c>
    </row>
    <row r="9253" spans="1:4" x14ac:dyDescent="0.25">
      <c r="A9253" t="str">
        <f ca="1"/>
        <v>Groceries</v>
      </c>
      <c r="B9253" s="8">
        <f ca="1"/>
        <v>46795</v>
      </c>
      <c r="C9253" s="107">
        <f ca="1"/>
        <v>-8148.5999999999995</v>
      </c>
      <c r="D9253" t="str">
        <f ca="1"/>
        <v xml:space="preserve"> Credit</v>
      </c>
    </row>
    <row r="9254" spans="1:4" x14ac:dyDescent="0.25">
      <c r="A9254" t="str">
        <f ca="1"/>
        <v>Food &amp; Drinks</v>
      </c>
      <c r="B9254" s="8">
        <f ca="1"/>
        <v>46795</v>
      </c>
      <c r="C9254" s="107">
        <f ca="1"/>
        <v>-8148.5999999999995</v>
      </c>
      <c r="D9254" t="str">
        <f ca="1"/>
        <v xml:space="preserve"> Credit</v>
      </c>
    </row>
    <row r="9255" spans="1:4" x14ac:dyDescent="0.25">
      <c r="A9255" t="str">
        <f ca="1"/>
        <v>Motorcycle</v>
      </c>
      <c r="B9255" s="8">
        <f ca="1"/>
        <v>46799</v>
      </c>
      <c r="C9255" s="107">
        <f ca="1"/>
        <v>-8148.5999999999995</v>
      </c>
      <c r="D9255" t="str">
        <f ca="1"/>
        <v xml:space="preserve"> Credit</v>
      </c>
    </row>
    <row r="9256" spans="1:4" x14ac:dyDescent="0.25">
      <c r="A9256" t="str">
        <f ca="1"/>
        <v>Netflix</v>
      </c>
      <c r="B9256" s="8">
        <f ca="1"/>
        <v>46803</v>
      </c>
      <c r="C9256" s="107">
        <f ca="1"/>
        <v>-8148.5999999999995</v>
      </c>
      <c r="D9256" t="str">
        <f ca="1"/>
        <v xml:space="preserve"> Credit</v>
      </c>
    </row>
    <row r="9257" spans="1:4" x14ac:dyDescent="0.25">
      <c r="A9257" t="str">
        <f ca="1"/>
        <v>Renters</v>
      </c>
      <c r="B9257" s="8">
        <f ca="1"/>
        <v>46804</v>
      </c>
      <c r="C9257" s="107">
        <f ca="1"/>
        <v>-8148.5999999999995</v>
      </c>
      <c r="D9257" t="str">
        <f ca="1"/>
        <v xml:space="preserve"> Credit</v>
      </c>
    </row>
    <row r="9258" spans="1:4" x14ac:dyDescent="0.25">
      <c r="A9258" t="str">
        <f ca="1"/>
        <v>Paycheck</v>
      </c>
      <c r="B9258" s="8">
        <f ca="1"/>
        <v>46808</v>
      </c>
      <c r="C9258" s="107">
        <f ca="1"/>
        <v>-8148.5999999999995</v>
      </c>
      <c r="D9258" t="str">
        <f ca="1"/>
        <v xml:space="preserve"> Credit</v>
      </c>
    </row>
    <row r="9259" spans="1:4" x14ac:dyDescent="0.25">
      <c r="A9259" t="str">
        <f ca="1"/>
        <v>Ameritas</v>
      </c>
      <c r="B9259" s="8">
        <f ca="1"/>
        <v>46808</v>
      </c>
      <c r="C9259" s="107">
        <f ca="1"/>
        <v>-8148.5999999999995</v>
      </c>
      <c r="D9259" t="str">
        <f ca="1"/>
        <v xml:space="preserve"> Credit</v>
      </c>
    </row>
    <row r="9260" spans="1:4" x14ac:dyDescent="0.25">
      <c r="A9260" t="str">
        <f ca="1"/>
        <v>Cese Transfer</v>
      </c>
      <c r="B9260" s="8">
        <f ca="1"/>
        <v>46808</v>
      </c>
      <c r="C9260" s="107">
        <f ca="1"/>
        <v>-8148.5999999999995</v>
      </c>
      <c r="D9260" t="str">
        <f ca="1"/>
        <v xml:space="preserve"> Credit</v>
      </c>
    </row>
    <row r="9261" spans="1:4" x14ac:dyDescent="0.25">
      <c r="A9261" t="str">
        <f ca="1"/>
        <v>Groceries</v>
      </c>
      <c r="B9261" s="8">
        <f ca="1"/>
        <v>46809</v>
      </c>
      <c r="C9261" s="107">
        <f ca="1"/>
        <v>-8148.5999999999995</v>
      </c>
      <c r="D9261" t="str">
        <f ca="1"/>
        <v xml:space="preserve"> Credit</v>
      </c>
    </row>
    <row r="9262" spans="1:4" x14ac:dyDescent="0.25">
      <c r="A9262" t="str">
        <f ca="1"/>
        <v>Food &amp; Drinks</v>
      </c>
      <c r="B9262" s="8">
        <f ca="1"/>
        <v>46809</v>
      </c>
      <c r="C9262" s="107">
        <f ca="1"/>
        <v>-8148.5999999999995</v>
      </c>
      <c r="D9262" t="str">
        <f ca="1"/>
        <v xml:space="preserve"> Credit</v>
      </c>
    </row>
    <row r="9263" spans="1:4" x14ac:dyDescent="0.25">
      <c r="A9263" t="str">
        <f ca="1"/>
        <v>Internet</v>
      </c>
      <c r="B9263" s="8">
        <f ca="1"/>
        <v>46809</v>
      </c>
      <c r="C9263" s="107">
        <f ca="1"/>
        <v>-8148.5999999999995</v>
      </c>
      <c r="D9263" t="str">
        <f ca="1"/>
        <v xml:space="preserve"> Credit</v>
      </c>
    </row>
    <row r="9264" spans="1:4" x14ac:dyDescent="0.25">
      <c r="A9264" t="str">
        <f ca="1"/>
        <v>Windsurf</v>
      </c>
      <c r="B9264" s="8">
        <f ca="1"/>
        <v>46809</v>
      </c>
      <c r="C9264" s="107">
        <f ca="1"/>
        <v>-8148.5999999999995</v>
      </c>
      <c r="D9264" t="str">
        <f ca="1"/>
        <v xml:space="preserve"> Credit</v>
      </c>
    </row>
    <row r="9265" spans="1:4" x14ac:dyDescent="0.25">
      <c r="A9265" t="str">
        <f ca="1"/>
        <v>Google+</v>
      </c>
      <c r="B9265" s="8">
        <f ca="1"/>
        <v>46810</v>
      </c>
      <c r="C9265" s="107">
        <f ca="1"/>
        <v>-8148.5999999999995</v>
      </c>
      <c r="D9265" t="str">
        <f ca="1"/>
        <v xml:space="preserve"> Credit</v>
      </c>
    </row>
    <row r="9266" spans="1:4" x14ac:dyDescent="0.25">
      <c r="A9266" t="str">
        <f ca="1"/>
        <v>Tidal</v>
      </c>
      <c r="B9266" s="8">
        <f ca="1"/>
        <v>46810</v>
      </c>
      <c r="C9266" s="107">
        <f ca="1"/>
        <v>-8148.5999999999995</v>
      </c>
      <c r="D9266" t="str">
        <f ca="1"/>
        <v xml:space="preserve"> Credit</v>
      </c>
    </row>
    <row r="9267" spans="1:4" x14ac:dyDescent="0.25">
      <c r="A9267" t="str">
        <f ca="1"/>
        <v>Starting balance</v>
      </c>
      <c r="B9267" s="8">
        <f ca="1"/>
        <v>46081</v>
      </c>
      <c r="C9267" s="107">
        <f ca="1"/>
        <v>35408.86</v>
      </c>
      <c r="D9267" t="str">
        <f ca="1"/>
        <v xml:space="preserve"> Savings</v>
      </c>
    </row>
    <row r="9268" spans="1:4" x14ac:dyDescent="0.25">
      <c r="A9268" t="str">
        <f ca="1"/>
        <v>Costco Citi</v>
      </c>
      <c r="B9268" s="8">
        <f ca="1"/>
        <v>46081</v>
      </c>
      <c r="C9268" s="107">
        <f ca="1"/>
        <v>35408.86</v>
      </c>
      <c r="D9268" t="str">
        <f ca="1"/>
        <v xml:space="preserve"> Savings</v>
      </c>
    </row>
    <row r="9269" spans="1:4" x14ac:dyDescent="0.25">
      <c r="A9269" t="str">
        <f ca="1"/>
        <v>Kulo SDGE</v>
      </c>
      <c r="B9269" s="8">
        <f ca="1"/>
        <v>46081</v>
      </c>
      <c r="C9269" s="107">
        <f ca="1"/>
        <v>35408.86</v>
      </c>
      <c r="D9269" t="str">
        <f ca="1"/>
        <v xml:space="preserve"> Savings</v>
      </c>
    </row>
    <row r="9270" spans="1:4" x14ac:dyDescent="0.25">
      <c r="A9270" t="str">
        <f ca="1"/>
        <v>Groceries</v>
      </c>
      <c r="B9270" s="8">
        <f ca="1"/>
        <v>46081</v>
      </c>
      <c r="C9270" s="107">
        <f ca="1"/>
        <v>35408.86</v>
      </c>
      <c r="D9270" t="str">
        <f ca="1"/>
        <v xml:space="preserve"> Savings</v>
      </c>
    </row>
    <row r="9271" spans="1:4" x14ac:dyDescent="0.25">
      <c r="A9271" t="str">
        <f ca="1"/>
        <v>Food &amp; Drinks</v>
      </c>
      <c r="B9271" s="8">
        <f ca="1"/>
        <v>46081</v>
      </c>
      <c r="C9271" s="107">
        <f ca="1"/>
        <v>35408.86</v>
      </c>
      <c r="D9271" t="str">
        <f ca="1"/>
        <v xml:space="preserve"> Savings</v>
      </c>
    </row>
    <row r="9272" spans="1:4" x14ac:dyDescent="0.25">
      <c r="A9272" t="str">
        <f ca="1"/>
        <v>SDGE</v>
      </c>
      <c r="B9272" s="8">
        <f ca="1"/>
        <v>46081</v>
      </c>
      <c r="C9272" s="107">
        <f ca="1"/>
        <v>35408.86</v>
      </c>
      <c r="D9272" t="str">
        <f ca="1"/>
        <v xml:space="preserve"> Savings</v>
      </c>
    </row>
    <row r="9273" spans="1:4" x14ac:dyDescent="0.25">
      <c r="A9273" t="str">
        <f ca="1"/>
        <v>Prime Ad-Free</v>
      </c>
      <c r="B9273" s="8">
        <f ca="1"/>
        <v>46081</v>
      </c>
      <c r="C9273" s="107">
        <f ca="1"/>
        <v>35408.86</v>
      </c>
      <c r="D9273" t="str">
        <f ca="1"/>
        <v xml:space="preserve"> Savings</v>
      </c>
    </row>
    <row r="9274" spans="1:4" x14ac:dyDescent="0.25">
      <c r="A9274" t="str">
        <f ca="1"/>
        <v>Disability</v>
      </c>
      <c r="B9274" s="8">
        <f ca="1"/>
        <v>46082</v>
      </c>
      <c r="C9274" s="107">
        <f ca="1"/>
        <v>35408.86</v>
      </c>
      <c r="D9274" t="str">
        <f ca="1"/>
        <v xml:space="preserve"> Savings</v>
      </c>
    </row>
    <row r="9275" spans="1:4" x14ac:dyDescent="0.25">
      <c r="A9275" t="str">
        <f ca="1"/>
        <v>Kulo Rent</v>
      </c>
      <c r="B9275" s="8">
        <f ca="1"/>
        <v>46082</v>
      </c>
      <c r="C9275" s="107">
        <f ca="1"/>
        <v>35408.86</v>
      </c>
      <c r="D9275" t="str">
        <f ca="1"/>
        <v xml:space="preserve"> Savings</v>
      </c>
    </row>
    <row r="9276" spans="1:4" x14ac:dyDescent="0.25">
      <c r="A9276" t="str">
        <f ca="1"/>
        <v>Rent</v>
      </c>
      <c r="B9276" s="8">
        <f ca="1"/>
        <v>46082</v>
      </c>
      <c r="C9276" s="107">
        <f ca="1"/>
        <v>35408.86</v>
      </c>
      <c r="D9276" t="str">
        <f ca="1"/>
        <v xml:space="preserve"> Savings</v>
      </c>
    </row>
    <row r="9277" spans="1:4" x14ac:dyDescent="0.25">
      <c r="A9277" t="str">
        <f ca="1"/>
        <v>Visa Platinum</v>
      </c>
      <c r="B9277" s="8">
        <f ca="1"/>
        <v>46084</v>
      </c>
      <c r="C9277" s="107">
        <f ca="1"/>
        <v>35408.86</v>
      </c>
      <c r="D9277" t="str">
        <f ca="1"/>
        <v xml:space="preserve"> Savings</v>
      </c>
    </row>
    <row r="9278" spans="1:4" x14ac:dyDescent="0.25">
      <c r="A9278" t="str">
        <f ca="1"/>
        <v>Kulo Internet</v>
      </c>
      <c r="B9278" s="8">
        <f ca="1"/>
        <v>46086</v>
      </c>
      <c r="C9278" s="107">
        <f ca="1"/>
        <v>35408.86</v>
      </c>
      <c r="D9278" t="str">
        <f ca="1"/>
        <v xml:space="preserve"> Savings</v>
      </c>
    </row>
    <row r="9279" spans="1:4" x14ac:dyDescent="0.25">
      <c r="A9279" t="str">
        <f ca="1"/>
        <v>Cese Phone</v>
      </c>
      <c r="B9279" s="8">
        <f ca="1"/>
        <v>46086</v>
      </c>
      <c r="C9279" s="107">
        <f ca="1"/>
        <v>35408.86</v>
      </c>
      <c r="D9279" t="str">
        <f ca="1"/>
        <v xml:space="preserve"> Savings</v>
      </c>
    </row>
    <row r="9280" spans="1:4" x14ac:dyDescent="0.25">
      <c r="A9280" t="str">
        <f ca="1"/>
        <v>Phone</v>
      </c>
      <c r="B9280" s="8">
        <f ca="1"/>
        <v>46086</v>
      </c>
      <c r="C9280" s="107">
        <f ca="1"/>
        <v>35408.86</v>
      </c>
      <c r="D9280" t="str">
        <f ca="1"/>
        <v xml:space="preserve"> Savings</v>
      </c>
    </row>
    <row r="9281" spans="1:4" x14ac:dyDescent="0.25">
      <c r="A9281" t="str">
        <f ca="1"/>
        <v>Sony</v>
      </c>
      <c r="B9281" s="8">
        <f ca="1"/>
        <v>46089</v>
      </c>
      <c r="C9281" s="107">
        <f ca="1"/>
        <v>35408.86</v>
      </c>
      <c r="D9281" t="str">
        <f ca="1"/>
        <v xml:space="preserve"> Savings</v>
      </c>
    </row>
    <row r="9282" spans="1:4" x14ac:dyDescent="0.25">
      <c r="A9282" t="str">
        <f ca="1"/>
        <v>Phone Insurance</v>
      </c>
      <c r="B9282" s="8">
        <f ca="1"/>
        <v>46089</v>
      </c>
      <c r="C9282" s="107">
        <f ca="1"/>
        <v>35408.86</v>
      </c>
      <c r="D9282" t="str">
        <f ca="1"/>
        <v xml:space="preserve"> Savings</v>
      </c>
    </row>
    <row r="9283" spans="1:4" x14ac:dyDescent="0.25">
      <c r="A9283" t="str">
        <f ca="1"/>
        <v>Amazon</v>
      </c>
      <c r="B9283" s="8">
        <f ca="1"/>
        <v>46090</v>
      </c>
      <c r="C9283" s="107">
        <f ca="1"/>
        <v>35408.86</v>
      </c>
      <c r="D9283" t="str">
        <f ca="1"/>
        <v xml:space="preserve"> Savings</v>
      </c>
    </row>
    <row r="9284" spans="1:4" x14ac:dyDescent="0.25">
      <c r="A9284" t="str">
        <f ca="1"/>
        <v>Viso Go</v>
      </c>
      <c r="B9284" s="8">
        <f ca="1"/>
        <v>46092</v>
      </c>
      <c r="C9284" s="107">
        <f ca="1"/>
        <v>35408.86</v>
      </c>
      <c r="D9284" t="str">
        <f ca="1"/>
        <v xml:space="preserve"> Savings</v>
      </c>
    </row>
    <row r="9285" spans="1:4" x14ac:dyDescent="0.25">
      <c r="A9285" t="str">
        <f ca="1"/>
        <v>Paycheck</v>
      </c>
      <c r="B9285" s="8">
        <f ca="1"/>
        <v>46094</v>
      </c>
      <c r="C9285" s="107">
        <f ca="1"/>
        <v>35408.86</v>
      </c>
      <c r="D9285" t="str">
        <f ca="1"/>
        <v xml:space="preserve"> Savings</v>
      </c>
    </row>
    <row r="9286" spans="1:4" x14ac:dyDescent="0.25">
      <c r="A9286" t="str">
        <f ca="1"/>
        <v>Ameritas</v>
      </c>
      <c r="B9286" s="8">
        <f ca="1"/>
        <v>46094</v>
      </c>
      <c r="C9286" s="107">
        <f ca="1"/>
        <v>35520.86</v>
      </c>
      <c r="D9286" t="str">
        <f ca="1"/>
        <v xml:space="preserve"> Savings</v>
      </c>
    </row>
    <row r="9287" spans="1:4" x14ac:dyDescent="0.25">
      <c r="A9287" t="str">
        <f ca="1"/>
        <v>Groceries</v>
      </c>
      <c r="B9287" s="8">
        <f ca="1"/>
        <v>46095</v>
      </c>
      <c r="C9287" s="107">
        <f ca="1"/>
        <v>35520.86</v>
      </c>
      <c r="D9287" t="str">
        <f ca="1"/>
        <v xml:space="preserve"> Savings</v>
      </c>
    </row>
    <row r="9288" spans="1:4" x14ac:dyDescent="0.25">
      <c r="A9288" t="str">
        <f ca="1"/>
        <v>Food &amp; Drinks</v>
      </c>
      <c r="B9288" s="8">
        <f ca="1"/>
        <v>46095</v>
      </c>
      <c r="C9288" s="107">
        <f ca="1"/>
        <v>35520.86</v>
      </c>
      <c r="D9288" t="str">
        <f ca="1"/>
        <v xml:space="preserve"> Savings</v>
      </c>
    </row>
    <row r="9289" spans="1:4" x14ac:dyDescent="0.25">
      <c r="A9289" t="str">
        <f ca="1"/>
        <v>Motorcycle</v>
      </c>
      <c r="B9289" s="8">
        <f ca="1"/>
        <v>46097</v>
      </c>
      <c r="C9289" s="107">
        <f ca="1"/>
        <v>35520.86</v>
      </c>
      <c r="D9289" t="str">
        <f ca="1"/>
        <v xml:space="preserve"> Savings</v>
      </c>
    </row>
    <row r="9290" spans="1:4" x14ac:dyDescent="0.25">
      <c r="A9290" t="str">
        <f ca="1"/>
        <v>Netflix</v>
      </c>
      <c r="B9290" s="8">
        <f ca="1"/>
        <v>46101</v>
      </c>
      <c r="C9290" s="107">
        <f ca="1"/>
        <v>35520.86</v>
      </c>
      <c r="D9290" t="str">
        <f ca="1"/>
        <v xml:space="preserve"> Savings</v>
      </c>
    </row>
    <row r="9291" spans="1:4" x14ac:dyDescent="0.25">
      <c r="A9291" t="str">
        <f ca="1"/>
        <v>Renters</v>
      </c>
      <c r="B9291" s="8">
        <f ca="1"/>
        <v>46102</v>
      </c>
      <c r="C9291" s="107">
        <f ca="1"/>
        <v>35520.86</v>
      </c>
      <c r="D9291" t="str">
        <f ca="1"/>
        <v xml:space="preserve"> Savings</v>
      </c>
    </row>
    <row r="9292" spans="1:4" x14ac:dyDescent="0.25">
      <c r="A9292" t="str">
        <f ca="1"/>
        <v>Cese Transfer</v>
      </c>
      <c r="B9292" s="8">
        <f ca="1"/>
        <v>46106</v>
      </c>
      <c r="C9292" s="107">
        <f ca="1"/>
        <v>35520.86</v>
      </c>
      <c r="D9292" t="str">
        <f ca="1"/>
        <v xml:space="preserve"> Savings</v>
      </c>
    </row>
    <row r="9293" spans="1:4" x14ac:dyDescent="0.25">
      <c r="A9293" t="str">
        <f ca="1"/>
        <v>Internet</v>
      </c>
      <c r="B9293" s="8">
        <f ca="1"/>
        <v>46107</v>
      </c>
      <c r="C9293" s="107">
        <f ca="1"/>
        <v>35520.86</v>
      </c>
      <c r="D9293" t="str">
        <f ca="1"/>
        <v xml:space="preserve"> Savings</v>
      </c>
    </row>
    <row r="9294" spans="1:4" x14ac:dyDescent="0.25">
      <c r="A9294" t="str">
        <f ca="1"/>
        <v>Windsurf</v>
      </c>
      <c r="B9294" s="8">
        <f ca="1"/>
        <v>46107</v>
      </c>
      <c r="C9294" s="107">
        <f ca="1"/>
        <v>35520.86</v>
      </c>
      <c r="D9294" t="str">
        <f ca="1"/>
        <v xml:space="preserve"> Savings</v>
      </c>
    </row>
    <row r="9295" spans="1:4" x14ac:dyDescent="0.25">
      <c r="A9295" t="str">
        <f ca="1"/>
        <v>Paycheck</v>
      </c>
      <c r="B9295" s="8">
        <f ca="1"/>
        <v>46108</v>
      </c>
      <c r="C9295" s="107">
        <f ca="1"/>
        <v>35520.86</v>
      </c>
      <c r="D9295" t="str">
        <f ca="1"/>
        <v xml:space="preserve"> Savings</v>
      </c>
    </row>
    <row r="9296" spans="1:4" x14ac:dyDescent="0.25">
      <c r="A9296" t="str">
        <f ca="1"/>
        <v>Ameritas</v>
      </c>
      <c r="B9296" s="8">
        <f ca="1"/>
        <v>46108</v>
      </c>
      <c r="C9296" s="107">
        <f ca="1"/>
        <v>35632.86</v>
      </c>
      <c r="D9296" t="str">
        <f ca="1"/>
        <v xml:space="preserve"> Savings</v>
      </c>
    </row>
    <row r="9297" spans="1:4" x14ac:dyDescent="0.25">
      <c r="A9297" t="str">
        <f ca="1"/>
        <v>Tidal</v>
      </c>
      <c r="B9297" s="8">
        <f ca="1"/>
        <v>46108</v>
      </c>
      <c r="C9297" s="107">
        <f ca="1"/>
        <v>35632.86</v>
      </c>
      <c r="D9297" t="str">
        <f ca="1"/>
        <v xml:space="preserve"> Savings</v>
      </c>
    </row>
    <row r="9298" spans="1:4" x14ac:dyDescent="0.25">
      <c r="A9298" t="str">
        <f ca="1"/>
        <v>Costco Citi</v>
      </c>
      <c r="B9298" s="8">
        <f ca="1"/>
        <v>46109</v>
      </c>
      <c r="C9298" s="107">
        <f ca="1"/>
        <v>35632.86</v>
      </c>
      <c r="D9298" t="str">
        <f ca="1"/>
        <v xml:space="preserve"> Savings</v>
      </c>
    </row>
    <row r="9299" spans="1:4" x14ac:dyDescent="0.25">
      <c r="A9299" t="str">
        <f ca="1"/>
        <v>Kulo Transfer</v>
      </c>
      <c r="B9299" s="8">
        <f ca="1"/>
        <v>46109</v>
      </c>
      <c r="C9299" s="107">
        <f ca="1"/>
        <v>35632.86</v>
      </c>
      <c r="D9299" t="str">
        <f ca="1"/>
        <v xml:space="preserve"> Savings</v>
      </c>
    </row>
    <row r="9300" spans="1:4" x14ac:dyDescent="0.25">
      <c r="A9300" t="str">
        <f ca="1"/>
        <v>Kulo SDGE</v>
      </c>
      <c r="B9300" s="8">
        <f ca="1"/>
        <v>46109</v>
      </c>
      <c r="C9300" s="107">
        <f ca="1"/>
        <v>35632.86</v>
      </c>
      <c r="D9300" t="str">
        <f ca="1"/>
        <v xml:space="preserve"> Savings</v>
      </c>
    </row>
    <row r="9301" spans="1:4" x14ac:dyDescent="0.25">
      <c r="A9301" t="str">
        <f ca="1"/>
        <v>Groceries</v>
      </c>
      <c r="B9301" s="8">
        <f ca="1"/>
        <v>46109</v>
      </c>
      <c r="C9301" s="107">
        <f ca="1"/>
        <v>35632.86</v>
      </c>
      <c r="D9301" t="str">
        <f ca="1"/>
        <v xml:space="preserve"> Savings</v>
      </c>
    </row>
    <row r="9302" spans="1:4" x14ac:dyDescent="0.25">
      <c r="A9302" t="str">
        <f ca="1"/>
        <v>Food &amp; Drinks</v>
      </c>
      <c r="B9302" s="8">
        <f ca="1"/>
        <v>46109</v>
      </c>
      <c r="C9302" s="107">
        <f ca="1"/>
        <v>35632.86</v>
      </c>
      <c r="D9302" t="str">
        <f ca="1"/>
        <v xml:space="preserve"> Savings</v>
      </c>
    </row>
    <row r="9303" spans="1:4" x14ac:dyDescent="0.25">
      <c r="A9303" t="str">
        <f ca="1"/>
        <v>SDGE</v>
      </c>
      <c r="B9303" s="8">
        <f ca="1"/>
        <v>46109</v>
      </c>
      <c r="C9303" s="107">
        <f ca="1"/>
        <v>35632.86</v>
      </c>
      <c r="D9303" t="str">
        <f ca="1"/>
        <v xml:space="preserve"> Savings</v>
      </c>
    </row>
    <row r="9304" spans="1:4" x14ac:dyDescent="0.25">
      <c r="A9304" t="str">
        <f ca="1"/>
        <v>Prime Ad-Free</v>
      </c>
      <c r="B9304" s="8">
        <f ca="1"/>
        <v>46109</v>
      </c>
      <c r="C9304" s="107">
        <f ca="1"/>
        <v>35632.86</v>
      </c>
      <c r="D9304" t="str">
        <f ca="1"/>
        <v xml:space="preserve"> Savings</v>
      </c>
    </row>
    <row r="9305" spans="1:4" x14ac:dyDescent="0.25">
      <c r="A9305" t="str">
        <f ca="1"/>
        <v>Disability</v>
      </c>
      <c r="B9305" s="8">
        <f ca="1"/>
        <v>46113</v>
      </c>
      <c r="C9305" s="107">
        <f ca="1"/>
        <v>35632.86</v>
      </c>
      <c r="D9305" t="str">
        <f ca="1"/>
        <v xml:space="preserve"> Savings</v>
      </c>
    </row>
    <row r="9306" spans="1:4" x14ac:dyDescent="0.25">
      <c r="A9306" t="str">
        <f ca="1"/>
        <v>Kulo Rent</v>
      </c>
      <c r="B9306" s="8">
        <f ca="1"/>
        <v>46113</v>
      </c>
      <c r="C9306" s="107">
        <f ca="1"/>
        <v>35632.86</v>
      </c>
      <c r="D9306" t="str">
        <f ca="1"/>
        <v xml:space="preserve"> Savings</v>
      </c>
    </row>
    <row r="9307" spans="1:4" x14ac:dyDescent="0.25">
      <c r="A9307" t="str">
        <f ca="1"/>
        <v>Rent</v>
      </c>
      <c r="B9307" s="8">
        <f ca="1"/>
        <v>46113</v>
      </c>
      <c r="C9307" s="107">
        <f ca="1"/>
        <v>35632.86</v>
      </c>
      <c r="D9307" t="str">
        <f ca="1"/>
        <v xml:space="preserve"> Savings</v>
      </c>
    </row>
    <row r="9308" spans="1:4" x14ac:dyDescent="0.25">
      <c r="A9308" t="str">
        <f ca="1"/>
        <v>Visa Platinum</v>
      </c>
      <c r="B9308" s="8">
        <f ca="1"/>
        <v>46115</v>
      </c>
      <c r="C9308" s="107">
        <f ca="1"/>
        <v>35632.86</v>
      </c>
      <c r="D9308" t="str">
        <f ca="1"/>
        <v xml:space="preserve"> Savings</v>
      </c>
    </row>
    <row r="9309" spans="1:4" x14ac:dyDescent="0.25">
      <c r="A9309" t="str">
        <f ca="1"/>
        <v>Kulo Internet</v>
      </c>
      <c r="B9309" s="8">
        <f ca="1"/>
        <v>46117</v>
      </c>
      <c r="C9309" s="107">
        <f ca="1"/>
        <v>35632.86</v>
      </c>
      <c r="D9309" t="str">
        <f ca="1"/>
        <v xml:space="preserve"> Savings</v>
      </c>
    </row>
    <row r="9310" spans="1:4" x14ac:dyDescent="0.25">
      <c r="A9310" t="str">
        <f ca="1"/>
        <v>Cese Phone</v>
      </c>
      <c r="B9310" s="8">
        <f ca="1"/>
        <v>46117</v>
      </c>
      <c r="C9310" s="107">
        <f ca="1"/>
        <v>35632.86</v>
      </c>
      <c r="D9310" t="str">
        <f ca="1"/>
        <v xml:space="preserve"> Savings</v>
      </c>
    </row>
    <row r="9311" spans="1:4" x14ac:dyDescent="0.25">
      <c r="A9311" t="str">
        <f ca="1"/>
        <v>Phone</v>
      </c>
      <c r="B9311" s="8">
        <f ca="1"/>
        <v>46117</v>
      </c>
      <c r="C9311" s="107">
        <f ca="1"/>
        <v>35632.86</v>
      </c>
      <c r="D9311" t="str">
        <f ca="1"/>
        <v xml:space="preserve"> Savings</v>
      </c>
    </row>
    <row r="9312" spans="1:4" x14ac:dyDescent="0.25">
      <c r="A9312" t="str">
        <f ca="1"/>
        <v>Sony</v>
      </c>
      <c r="B9312" s="8">
        <f ca="1"/>
        <v>46120</v>
      </c>
      <c r="C9312" s="107">
        <f ca="1"/>
        <v>35632.86</v>
      </c>
      <c r="D9312" t="str">
        <f ca="1"/>
        <v xml:space="preserve"> Savings</v>
      </c>
    </row>
    <row r="9313" spans="1:4" x14ac:dyDescent="0.25">
      <c r="A9313" t="str">
        <f ca="1"/>
        <v>Phone Insurance</v>
      </c>
      <c r="B9313" s="8">
        <f ca="1"/>
        <v>46120</v>
      </c>
      <c r="C9313" s="107">
        <f ca="1"/>
        <v>35632.86</v>
      </c>
      <c r="D9313" t="str">
        <f ca="1"/>
        <v xml:space="preserve"> Savings</v>
      </c>
    </row>
    <row r="9314" spans="1:4" x14ac:dyDescent="0.25">
      <c r="A9314" t="str">
        <f ca="1"/>
        <v>Amazon</v>
      </c>
      <c r="B9314" s="8">
        <f ca="1"/>
        <v>46121</v>
      </c>
      <c r="C9314" s="107">
        <f ca="1"/>
        <v>35632.86</v>
      </c>
      <c r="D9314" t="str">
        <f ca="1"/>
        <v xml:space="preserve"> Savings</v>
      </c>
    </row>
    <row r="9315" spans="1:4" x14ac:dyDescent="0.25">
      <c r="A9315" t="str">
        <f ca="1"/>
        <v>Paycheck</v>
      </c>
      <c r="B9315" s="8">
        <f ca="1"/>
        <v>46122</v>
      </c>
      <c r="C9315" s="107">
        <f ca="1"/>
        <v>35632.86</v>
      </c>
      <c r="D9315" t="str">
        <f ca="1"/>
        <v xml:space="preserve"> Savings</v>
      </c>
    </row>
    <row r="9316" spans="1:4" x14ac:dyDescent="0.25">
      <c r="A9316" t="str">
        <f ca="1"/>
        <v>Ameritas</v>
      </c>
      <c r="B9316" s="8">
        <f ca="1"/>
        <v>46122</v>
      </c>
      <c r="C9316" s="107">
        <f ca="1"/>
        <v>35744.86</v>
      </c>
      <c r="D9316" t="str">
        <f ca="1"/>
        <v xml:space="preserve"> Savings</v>
      </c>
    </row>
    <row r="9317" spans="1:4" x14ac:dyDescent="0.25">
      <c r="A9317" t="str">
        <f ca="1"/>
        <v>Viso Go</v>
      </c>
      <c r="B9317" s="8">
        <f ca="1"/>
        <v>46123</v>
      </c>
      <c r="C9317" s="107">
        <f ca="1"/>
        <v>35744.86</v>
      </c>
      <c r="D9317" t="str">
        <f ca="1"/>
        <v xml:space="preserve"> Savings</v>
      </c>
    </row>
    <row r="9318" spans="1:4" x14ac:dyDescent="0.25">
      <c r="A9318" t="str">
        <f ca="1"/>
        <v>Groceries</v>
      </c>
      <c r="B9318" s="8">
        <f ca="1"/>
        <v>46123</v>
      </c>
      <c r="C9318" s="107">
        <f ca="1"/>
        <v>35744.86</v>
      </c>
      <c r="D9318" t="str">
        <f ca="1"/>
        <v xml:space="preserve"> Savings</v>
      </c>
    </row>
    <row r="9319" spans="1:4" x14ac:dyDescent="0.25">
      <c r="A9319" t="str">
        <f ca="1"/>
        <v>Food &amp; Drinks</v>
      </c>
      <c r="B9319" s="8">
        <f ca="1"/>
        <v>46123</v>
      </c>
      <c r="C9319" s="107">
        <f ca="1"/>
        <v>35744.86</v>
      </c>
      <c r="D9319" t="str">
        <f ca="1"/>
        <v xml:space="preserve"> Savings</v>
      </c>
    </row>
    <row r="9320" spans="1:4" x14ac:dyDescent="0.25">
      <c r="A9320" t="str">
        <f ca="1"/>
        <v>Motorcycle</v>
      </c>
      <c r="B9320" s="8">
        <f ca="1"/>
        <v>46128</v>
      </c>
      <c r="C9320" s="107">
        <f ca="1"/>
        <v>35744.86</v>
      </c>
      <c r="D9320" t="str">
        <f ca="1"/>
        <v xml:space="preserve"> Savings</v>
      </c>
    </row>
    <row r="9321" spans="1:4" x14ac:dyDescent="0.25">
      <c r="A9321" t="str">
        <f ca="1"/>
        <v>Netflix</v>
      </c>
      <c r="B9321" s="8">
        <f ca="1"/>
        <v>46132</v>
      </c>
      <c r="C9321" s="107">
        <f ca="1"/>
        <v>35744.86</v>
      </c>
      <c r="D9321" t="str">
        <f ca="1"/>
        <v xml:space="preserve"> Savings</v>
      </c>
    </row>
    <row r="9322" spans="1:4" x14ac:dyDescent="0.25">
      <c r="A9322" t="str">
        <f ca="1"/>
        <v>Renters</v>
      </c>
      <c r="B9322" s="8">
        <f ca="1"/>
        <v>46133</v>
      </c>
      <c r="C9322" s="107">
        <f ca="1"/>
        <v>35744.86</v>
      </c>
      <c r="D9322" t="str">
        <f ca="1"/>
        <v xml:space="preserve"> Savings</v>
      </c>
    </row>
    <row r="9323" spans="1:4" x14ac:dyDescent="0.25">
      <c r="A9323" t="str">
        <f ca="1"/>
        <v>Paycheck</v>
      </c>
      <c r="B9323" s="8">
        <f ca="1"/>
        <v>46136</v>
      </c>
      <c r="C9323" s="107">
        <f ca="1"/>
        <v>35744.86</v>
      </c>
      <c r="D9323" t="str">
        <f ca="1"/>
        <v xml:space="preserve"> Savings</v>
      </c>
    </row>
    <row r="9324" spans="1:4" x14ac:dyDescent="0.25">
      <c r="A9324" t="str">
        <f ca="1"/>
        <v>Ameritas</v>
      </c>
      <c r="B9324" s="8">
        <f ca="1"/>
        <v>46136</v>
      </c>
      <c r="C9324" s="107">
        <f ca="1"/>
        <v>35856.86</v>
      </c>
      <c r="D9324" t="str">
        <f ca="1"/>
        <v xml:space="preserve"> Savings</v>
      </c>
    </row>
    <row r="9325" spans="1:4" x14ac:dyDescent="0.25">
      <c r="A9325" t="str">
        <f ca="1"/>
        <v>Cese Transfer</v>
      </c>
      <c r="B9325" s="8">
        <f ca="1"/>
        <v>46137</v>
      </c>
      <c r="C9325" s="107">
        <f ca="1"/>
        <v>35856.86</v>
      </c>
      <c r="D9325" t="str">
        <f ca="1"/>
        <v xml:space="preserve"> Savings</v>
      </c>
    </row>
    <row r="9326" spans="1:4" x14ac:dyDescent="0.25">
      <c r="A9326" t="str">
        <f ca="1"/>
        <v>Groceries</v>
      </c>
      <c r="B9326" s="8">
        <f ca="1"/>
        <v>46137</v>
      </c>
      <c r="C9326" s="107">
        <f ca="1"/>
        <v>35856.86</v>
      </c>
      <c r="D9326" t="str">
        <f ca="1"/>
        <v xml:space="preserve"> Savings</v>
      </c>
    </row>
    <row r="9327" spans="1:4" x14ac:dyDescent="0.25">
      <c r="A9327" t="str">
        <f ca="1"/>
        <v>Food &amp; Drinks</v>
      </c>
      <c r="B9327" s="8">
        <f ca="1"/>
        <v>46137</v>
      </c>
      <c r="C9327" s="107">
        <f ca="1"/>
        <v>35856.86</v>
      </c>
      <c r="D9327" t="str">
        <f ca="1"/>
        <v xml:space="preserve"> Savings</v>
      </c>
    </row>
    <row r="9328" spans="1:4" x14ac:dyDescent="0.25">
      <c r="A9328" t="str">
        <f ca="1"/>
        <v>Internet</v>
      </c>
      <c r="B9328" s="8">
        <f ca="1"/>
        <v>46138</v>
      </c>
      <c r="C9328" s="107">
        <f ca="1"/>
        <v>35856.86</v>
      </c>
      <c r="D9328" t="str">
        <f ca="1"/>
        <v xml:space="preserve"> Savings</v>
      </c>
    </row>
    <row r="9329" spans="1:4" x14ac:dyDescent="0.25">
      <c r="A9329" t="str">
        <f ca="1"/>
        <v>Windsurf</v>
      </c>
      <c r="B9329" s="8">
        <f ca="1"/>
        <v>46138</v>
      </c>
      <c r="C9329" s="107">
        <f ca="1"/>
        <v>35856.86</v>
      </c>
      <c r="D9329" t="str">
        <f ca="1"/>
        <v xml:space="preserve"> Savings</v>
      </c>
    </row>
    <row r="9330" spans="1:4" x14ac:dyDescent="0.25">
      <c r="A9330" t="str">
        <f ca="1"/>
        <v>Tidal</v>
      </c>
      <c r="B9330" s="8">
        <f ca="1"/>
        <v>46139</v>
      </c>
      <c r="C9330" s="107">
        <f ca="1"/>
        <v>35856.86</v>
      </c>
      <c r="D9330" t="str">
        <f ca="1"/>
        <v xml:space="preserve"> Savings</v>
      </c>
    </row>
    <row r="9331" spans="1:4" x14ac:dyDescent="0.25">
      <c r="A9331" t="str">
        <f ca="1"/>
        <v>Costco Citi</v>
      </c>
      <c r="B9331" s="8">
        <f ca="1"/>
        <v>46140</v>
      </c>
      <c r="C9331" s="107">
        <f ca="1"/>
        <v>35856.86</v>
      </c>
      <c r="D9331" t="str">
        <f ca="1"/>
        <v xml:space="preserve"> Savings</v>
      </c>
    </row>
    <row r="9332" spans="1:4" x14ac:dyDescent="0.25">
      <c r="A9332" t="str">
        <f ca="1"/>
        <v>Kulo Transfer</v>
      </c>
      <c r="B9332" s="8">
        <f ca="1"/>
        <v>46140</v>
      </c>
      <c r="C9332" s="107">
        <f ca="1"/>
        <v>35856.86</v>
      </c>
      <c r="D9332" t="str">
        <f ca="1"/>
        <v xml:space="preserve"> Savings</v>
      </c>
    </row>
    <row r="9333" spans="1:4" x14ac:dyDescent="0.25">
      <c r="A9333" t="str">
        <f ca="1"/>
        <v>Kulo SDGE</v>
      </c>
      <c r="B9333" s="8">
        <f ca="1"/>
        <v>46140</v>
      </c>
      <c r="C9333" s="107">
        <f ca="1"/>
        <v>35856.86</v>
      </c>
      <c r="D9333" t="str">
        <f ca="1"/>
        <v xml:space="preserve"> Savings</v>
      </c>
    </row>
    <row r="9334" spans="1:4" x14ac:dyDescent="0.25">
      <c r="A9334" t="str">
        <f ca="1"/>
        <v>SDGE</v>
      </c>
      <c r="B9334" s="8">
        <f ca="1"/>
        <v>46140</v>
      </c>
      <c r="C9334" s="107">
        <f ca="1"/>
        <v>35856.86</v>
      </c>
      <c r="D9334" t="str">
        <f ca="1"/>
        <v xml:space="preserve"> Savings</v>
      </c>
    </row>
    <row r="9335" spans="1:4" x14ac:dyDescent="0.25">
      <c r="A9335" t="str">
        <f ca="1"/>
        <v>Prime Ad-Free</v>
      </c>
      <c r="B9335" s="8">
        <f ca="1"/>
        <v>46140</v>
      </c>
      <c r="C9335" s="107">
        <f ca="1"/>
        <v>35856.86</v>
      </c>
      <c r="D9335" t="str">
        <f ca="1"/>
        <v xml:space="preserve"> Savings</v>
      </c>
    </row>
    <row r="9336" spans="1:4" x14ac:dyDescent="0.25">
      <c r="A9336" t="str">
        <f ca="1"/>
        <v>Disability</v>
      </c>
      <c r="B9336" s="8">
        <f ca="1"/>
        <v>46143</v>
      </c>
      <c r="C9336" s="107">
        <f ca="1"/>
        <v>35856.86</v>
      </c>
      <c r="D9336" t="str">
        <f ca="1"/>
        <v xml:space="preserve"> Savings</v>
      </c>
    </row>
    <row r="9337" spans="1:4" x14ac:dyDescent="0.25">
      <c r="A9337" t="str">
        <f ca="1"/>
        <v>Kulo Rent</v>
      </c>
      <c r="B9337" s="8">
        <f ca="1"/>
        <v>46143</v>
      </c>
      <c r="C9337" s="107">
        <f ca="1"/>
        <v>35856.86</v>
      </c>
      <c r="D9337" t="str">
        <f ca="1"/>
        <v xml:space="preserve"> Savings</v>
      </c>
    </row>
    <row r="9338" spans="1:4" x14ac:dyDescent="0.25">
      <c r="A9338" t="str">
        <f ca="1"/>
        <v>Rent</v>
      </c>
      <c r="B9338" s="8">
        <f ca="1"/>
        <v>46143</v>
      </c>
      <c r="C9338" s="107">
        <f ca="1"/>
        <v>35856.86</v>
      </c>
      <c r="D9338" t="str">
        <f ca="1"/>
        <v xml:space="preserve"> Savings</v>
      </c>
    </row>
    <row r="9339" spans="1:4" x14ac:dyDescent="0.25">
      <c r="A9339" t="str">
        <f ca="1"/>
        <v>Visa Platinum</v>
      </c>
      <c r="B9339" s="8">
        <f ca="1"/>
        <v>46145</v>
      </c>
      <c r="C9339" s="107">
        <f ca="1"/>
        <v>35856.86</v>
      </c>
      <c r="D9339" t="str">
        <f ca="1"/>
        <v xml:space="preserve"> Savings</v>
      </c>
    </row>
    <row r="9340" spans="1:4" x14ac:dyDescent="0.25">
      <c r="A9340" t="str">
        <f ca="1"/>
        <v>Kulo Internet</v>
      </c>
      <c r="B9340" s="8">
        <f ca="1"/>
        <v>46147</v>
      </c>
      <c r="C9340" s="107">
        <f ca="1"/>
        <v>35856.86</v>
      </c>
      <c r="D9340" t="str">
        <f ca="1"/>
        <v xml:space="preserve"> Savings</v>
      </c>
    </row>
    <row r="9341" spans="1:4" x14ac:dyDescent="0.25">
      <c r="A9341" t="str">
        <f ca="1"/>
        <v>Cese Phone</v>
      </c>
      <c r="B9341" s="8">
        <f ca="1"/>
        <v>46147</v>
      </c>
      <c r="C9341" s="107">
        <f ca="1"/>
        <v>35856.86</v>
      </c>
      <c r="D9341" t="str">
        <f ca="1"/>
        <v xml:space="preserve"> Savings</v>
      </c>
    </row>
    <row r="9342" spans="1:4" x14ac:dyDescent="0.25">
      <c r="A9342" t="str">
        <f ca="1"/>
        <v>Phone</v>
      </c>
      <c r="B9342" s="8">
        <f ca="1"/>
        <v>46147</v>
      </c>
      <c r="C9342" s="107">
        <f ca="1"/>
        <v>35856.86</v>
      </c>
      <c r="D9342" t="str">
        <f ca="1"/>
        <v xml:space="preserve"> Savings</v>
      </c>
    </row>
    <row r="9343" spans="1:4" x14ac:dyDescent="0.25">
      <c r="A9343" t="str">
        <f ca="1"/>
        <v>Paycheck</v>
      </c>
      <c r="B9343" s="8">
        <f ca="1"/>
        <v>46150</v>
      </c>
      <c r="C9343" s="107">
        <f ca="1"/>
        <v>35856.86</v>
      </c>
      <c r="D9343" t="str">
        <f ca="1"/>
        <v xml:space="preserve"> Savings</v>
      </c>
    </row>
    <row r="9344" spans="1:4" x14ac:dyDescent="0.25">
      <c r="A9344" t="str">
        <f ca="1"/>
        <v>Ameritas</v>
      </c>
      <c r="B9344" s="8">
        <f ca="1"/>
        <v>46150</v>
      </c>
      <c r="C9344" s="107">
        <f ca="1"/>
        <v>35968.86</v>
      </c>
      <c r="D9344" t="str">
        <f ca="1"/>
        <v xml:space="preserve"> Savings</v>
      </c>
    </row>
    <row r="9345" spans="1:4" x14ac:dyDescent="0.25">
      <c r="A9345" t="str">
        <f ca="1"/>
        <v>Sony</v>
      </c>
      <c r="B9345" s="8">
        <f ca="1"/>
        <v>46150</v>
      </c>
      <c r="C9345" s="107">
        <f ca="1"/>
        <v>35968.86</v>
      </c>
      <c r="D9345" t="str">
        <f ca="1"/>
        <v xml:space="preserve"> Savings</v>
      </c>
    </row>
    <row r="9346" spans="1:4" x14ac:dyDescent="0.25">
      <c r="A9346" t="str">
        <f ca="1"/>
        <v>Phone Insurance</v>
      </c>
      <c r="B9346" s="8">
        <f ca="1"/>
        <v>46150</v>
      </c>
      <c r="C9346" s="107">
        <f ca="1"/>
        <v>35968.86</v>
      </c>
      <c r="D9346" t="str">
        <f ca="1"/>
        <v xml:space="preserve"> Savings</v>
      </c>
    </row>
    <row r="9347" spans="1:4" x14ac:dyDescent="0.25">
      <c r="A9347" t="str">
        <f ca="1"/>
        <v>Groceries</v>
      </c>
      <c r="B9347" s="8">
        <f ca="1"/>
        <v>46151</v>
      </c>
      <c r="C9347" s="107">
        <f ca="1"/>
        <v>35968.86</v>
      </c>
      <c r="D9347" t="str">
        <f ca="1"/>
        <v xml:space="preserve"> Savings</v>
      </c>
    </row>
    <row r="9348" spans="1:4" x14ac:dyDescent="0.25">
      <c r="A9348" t="str">
        <f ca="1"/>
        <v>Food &amp; Drinks</v>
      </c>
      <c r="B9348" s="8">
        <f ca="1"/>
        <v>46151</v>
      </c>
      <c r="C9348" s="107">
        <f ca="1"/>
        <v>35968.86</v>
      </c>
      <c r="D9348" t="str">
        <f ca="1"/>
        <v xml:space="preserve"> Savings</v>
      </c>
    </row>
    <row r="9349" spans="1:4" x14ac:dyDescent="0.25">
      <c r="A9349" t="str">
        <f ca="1"/>
        <v>Amazon</v>
      </c>
      <c r="B9349" s="8">
        <f ca="1"/>
        <v>46151</v>
      </c>
      <c r="C9349" s="107">
        <f ca="1"/>
        <v>35968.86</v>
      </c>
      <c r="D9349" t="str">
        <f ca="1"/>
        <v xml:space="preserve"> Savings</v>
      </c>
    </row>
    <row r="9350" spans="1:4" x14ac:dyDescent="0.25">
      <c r="A9350" t="str">
        <f ca="1"/>
        <v>Viso Go</v>
      </c>
      <c r="B9350" s="8">
        <f ca="1"/>
        <v>46153</v>
      </c>
      <c r="C9350" s="107">
        <f ca="1"/>
        <v>35968.86</v>
      </c>
      <c r="D9350" t="str">
        <f ca="1"/>
        <v xml:space="preserve"> Savings</v>
      </c>
    </row>
    <row r="9351" spans="1:4" x14ac:dyDescent="0.25">
      <c r="A9351" t="str">
        <f ca="1"/>
        <v>Motorcycle</v>
      </c>
      <c r="B9351" s="8">
        <f ca="1"/>
        <v>46158</v>
      </c>
      <c r="C9351" s="107">
        <f ca="1"/>
        <v>35968.86</v>
      </c>
      <c r="D9351" t="str">
        <f ca="1"/>
        <v xml:space="preserve"> Savings</v>
      </c>
    </row>
    <row r="9352" spans="1:4" x14ac:dyDescent="0.25">
      <c r="A9352" t="str">
        <f ca="1"/>
        <v>Netflix</v>
      </c>
      <c r="B9352" s="8">
        <f ca="1"/>
        <v>46162</v>
      </c>
      <c r="C9352" s="107">
        <f ca="1"/>
        <v>35968.86</v>
      </c>
      <c r="D9352" t="str">
        <f ca="1"/>
        <v xml:space="preserve"> Savings</v>
      </c>
    </row>
    <row r="9353" spans="1:4" x14ac:dyDescent="0.25">
      <c r="A9353" t="str">
        <f ca="1"/>
        <v>Renters</v>
      </c>
      <c r="B9353" s="8">
        <f ca="1"/>
        <v>46163</v>
      </c>
      <c r="C9353" s="107">
        <f ca="1"/>
        <v>35968.86</v>
      </c>
      <c r="D9353" t="str">
        <f ca="1"/>
        <v xml:space="preserve"> Savings</v>
      </c>
    </row>
    <row r="9354" spans="1:4" x14ac:dyDescent="0.25">
      <c r="A9354" t="str">
        <f ca="1"/>
        <v>Paycheck</v>
      </c>
      <c r="B9354" s="8">
        <f ca="1"/>
        <v>46164</v>
      </c>
      <c r="C9354" s="107">
        <f ca="1"/>
        <v>35968.86</v>
      </c>
      <c r="D9354" t="str">
        <f ca="1"/>
        <v xml:space="preserve"> Savings</v>
      </c>
    </row>
    <row r="9355" spans="1:4" x14ac:dyDescent="0.25">
      <c r="A9355" t="str">
        <f ca="1"/>
        <v>Ameritas</v>
      </c>
      <c r="B9355" s="8">
        <f ca="1"/>
        <v>46164</v>
      </c>
      <c r="C9355" s="107">
        <f ca="1"/>
        <v>36080.86</v>
      </c>
      <c r="D9355" t="str">
        <f ca="1"/>
        <v xml:space="preserve"> Savings</v>
      </c>
    </row>
    <row r="9356" spans="1:4" x14ac:dyDescent="0.25">
      <c r="A9356" t="str">
        <f ca="1"/>
        <v>Groceries</v>
      </c>
      <c r="B9356" s="8">
        <f ca="1"/>
        <v>46165</v>
      </c>
      <c r="C9356" s="107">
        <f ca="1"/>
        <v>36080.86</v>
      </c>
      <c r="D9356" t="str">
        <f ca="1"/>
        <v xml:space="preserve"> Savings</v>
      </c>
    </row>
    <row r="9357" spans="1:4" x14ac:dyDescent="0.25">
      <c r="A9357" t="str">
        <f ca="1"/>
        <v>Food &amp; Drinks</v>
      </c>
      <c r="B9357" s="8">
        <f ca="1"/>
        <v>46165</v>
      </c>
      <c r="C9357" s="107">
        <f ca="1"/>
        <v>36080.86</v>
      </c>
      <c r="D9357" t="str">
        <f ca="1"/>
        <v xml:space="preserve"> Savings</v>
      </c>
    </row>
    <row r="9358" spans="1:4" x14ac:dyDescent="0.25">
      <c r="A9358" t="str">
        <f ca="1"/>
        <v>Cese Transfer</v>
      </c>
      <c r="B9358" s="8">
        <f ca="1"/>
        <v>46167</v>
      </c>
      <c r="C9358" s="107">
        <f ca="1"/>
        <v>36080.86</v>
      </c>
      <c r="D9358" t="str">
        <f ca="1"/>
        <v xml:space="preserve"> Savings</v>
      </c>
    </row>
    <row r="9359" spans="1:4" x14ac:dyDescent="0.25">
      <c r="A9359" t="str">
        <f ca="1"/>
        <v>Internet</v>
      </c>
      <c r="B9359" s="8">
        <f ca="1"/>
        <v>46168</v>
      </c>
      <c r="C9359" s="107">
        <f ca="1"/>
        <v>36080.86</v>
      </c>
      <c r="D9359" t="str">
        <f ca="1"/>
        <v xml:space="preserve"> Savings</v>
      </c>
    </row>
    <row r="9360" spans="1:4" x14ac:dyDescent="0.25">
      <c r="A9360" t="str">
        <f ca="1"/>
        <v>Windsurf</v>
      </c>
      <c r="B9360" s="8">
        <f ca="1"/>
        <v>46168</v>
      </c>
      <c r="C9360" s="107">
        <f ca="1"/>
        <v>36080.86</v>
      </c>
      <c r="D9360" t="str">
        <f ca="1"/>
        <v xml:space="preserve"> Savings</v>
      </c>
    </row>
    <row r="9361" spans="1:4" x14ac:dyDescent="0.25">
      <c r="A9361" t="str">
        <f ca="1"/>
        <v>Tidal</v>
      </c>
      <c r="B9361" s="8">
        <f ca="1"/>
        <v>46169</v>
      </c>
      <c r="C9361" s="107">
        <f ca="1"/>
        <v>36080.86</v>
      </c>
      <c r="D9361" t="str">
        <f ca="1"/>
        <v xml:space="preserve"> Savings</v>
      </c>
    </row>
    <row r="9362" spans="1:4" x14ac:dyDescent="0.25">
      <c r="A9362" t="str">
        <f ca="1"/>
        <v>Costco Citi</v>
      </c>
      <c r="B9362" s="8">
        <f ca="1"/>
        <v>46170</v>
      </c>
      <c r="C9362" s="107">
        <f ca="1"/>
        <v>36080.86</v>
      </c>
      <c r="D9362" t="str">
        <f ca="1"/>
        <v xml:space="preserve"> Savings</v>
      </c>
    </row>
    <row r="9363" spans="1:4" x14ac:dyDescent="0.25">
      <c r="A9363" t="str">
        <f ca="1"/>
        <v>Kulo Transfer</v>
      </c>
      <c r="B9363" s="8">
        <f ca="1"/>
        <v>46170</v>
      </c>
      <c r="C9363" s="107">
        <f ca="1"/>
        <v>36080.86</v>
      </c>
      <c r="D9363" t="str">
        <f ca="1"/>
        <v xml:space="preserve"> Savings</v>
      </c>
    </row>
    <row r="9364" spans="1:4" x14ac:dyDescent="0.25">
      <c r="A9364" t="str">
        <f ca="1"/>
        <v>Kulo SDGE</v>
      </c>
      <c r="B9364" s="8">
        <f ca="1"/>
        <v>46170</v>
      </c>
      <c r="C9364" s="107">
        <f ca="1"/>
        <v>36080.86</v>
      </c>
      <c r="D9364" t="str">
        <f ca="1"/>
        <v xml:space="preserve"> Savings</v>
      </c>
    </row>
    <row r="9365" spans="1:4" x14ac:dyDescent="0.25">
      <c r="A9365" t="str">
        <f ca="1"/>
        <v>SDGE</v>
      </c>
      <c r="B9365" s="8">
        <f ca="1"/>
        <v>46170</v>
      </c>
      <c r="C9365" s="107">
        <f ca="1"/>
        <v>36080.86</v>
      </c>
      <c r="D9365" t="str">
        <f ca="1"/>
        <v xml:space="preserve"> Savings</v>
      </c>
    </row>
    <row r="9366" spans="1:4" x14ac:dyDescent="0.25">
      <c r="A9366" t="str">
        <f ca="1"/>
        <v>Prime Ad-Free</v>
      </c>
      <c r="B9366" s="8">
        <f ca="1"/>
        <v>46170</v>
      </c>
      <c r="C9366" s="107">
        <f ca="1"/>
        <v>36080.86</v>
      </c>
      <c r="D9366" t="str">
        <f ca="1"/>
        <v xml:space="preserve"> Savings</v>
      </c>
    </row>
    <row r="9367" spans="1:4" x14ac:dyDescent="0.25">
      <c r="A9367" t="str">
        <f ca="1"/>
        <v>Disability</v>
      </c>
      <c r="B9367" s="8">
        <f ca="1"/>
        <v>46174</v>
      </c>
      <c r="C9367" s="107">
        <f ca="1"/>
        <v>36080.86</v>
      </c>
      <c r="D9367" t="str">
        <f ca="1"/>
        <v xml:space="preserve"> Savings</v>
      </c>
    </row>
    <row r="9368" spans="1:4" x14ac:dyDescent="0.25">
      <c r="A9368" t="str">
        <f ca="1"/>
        <v>Kulo Rent</v>
      </c>
      <c r="B9368" s="8">
        <f ca="1"/>
        <v>46174</v>
      </c>
      <c r="C9368" s="107">
        <f ca="1"/>
        <v>36080.86</v>
      </c>
      <c r="D9368" t="str">
        <f ca="1"/>
        <v xml:space="preserve"> Savings</v>
      </c>
    </row>
    <row r="9369" spans="1:4" x14ac:dyDescent="0.25">
      <c r="A9369" t="str">
        <f ca="1"/>
        <v>Rent</v>
      </c>
      <c r="B9369" s="8">
        <f ca="1"/>
        <v>46174</v>
      </c>
      <c r="C9369" s="107">
        <f ca="1"/>
        <v>36080.86</v>
      </c>
      <c r="D9369" t="str">
        <f ca="1"/>
        <v xml:space="preserve"> Savings</v>
      </c>
    </row>
    <row r="9370" spans="1:4" x14ac:dyDescent="0.25">
      <c r="A9370" t="str">
        <f ca="1"/>
        <v>Visa Platinum</v>
      </c>
      <c r="B9370" s="8">
        <f ca="1"/>
        <v>46176</v>
      </c>
      <c r="C9370" s="107">
        <f ca="1"/>
        <v>36080.86</v>
      </c>
      <c r="D9370" t="str">
        <f ca="1"/>
        <v xml:space="preserve"> Savings</v>
      </c>
    </row>
    <row r="9371" spans="1:4" x14ac:dyDescent="0.25">
      <c r="A9371" t="str">
        <f ca="1"/>
        <v>Paycheck</v>
      </c>
      <c r="B9371" s="8">
        <f ca="1"/>
        <v>46178</v>
      </c>
      <c r="C9371" s="107">
        <f ca="1"/>
        <v>36080.86</v>
      </c>
      <c r="D9371" t="str">
        <f ca="1"/>
        <v xml:space="preserve"> Savings</v>
      </c>
    </row>
    <row r="9372" spans="1:4" x14ac:dyDescent="0.25">
      <c r="A9372" t="str">
        <f ca="1"/>
        <v>Ameritas</v>
      </c>
      <c r="B9372" s="8">
        <f ca="1"/>
        <v>46178</v>
      </c>
      <c r="C9372" s="107">
        <f ca="1"/>
        <v>36192.86</v>
      </c>
      <c r="D9372" t="str">
        <f ca="1"/>
        <v xml:space="preserve"> Savings</v>
      </c>
    </row>
    <row r="9373" spans="1:4" x14ac:dyDescent="0.25">
      <c r="A9373" t="str">
        <f ca="1"/>
        <v>Kulo Internet</v>
      </c>
      <c r="B9373" s="8">
        <f ca="1"/>
        <v>46178</v>
      </c>
      <c r="C9373" s="107">
        <f ca="1"/>
        <v>36192.86</v>
      </c>
      <c r="D9373" t="str">
        <f ca="1"/>
        <v xml:space="preserve"> Savings</v>
      </c>
    </row>
    <row r="9374" spans="1:4" x14ac:dyDescent="0.25">
      <c r="A9374" t="str">
        <f ca="1"/>
        <v>Cese Phone</v>
      </c>
      <c r="B9374" s="8">
        <f ca="1"/>
        <v>46178</v>
      </c>
      <c r="C9374" s="107">
        <f ca="1"/>
        <v>36192.86</v>
      </c>
      <c r="D9374" t="str">
        <f ca="1"/>
        <v xml:space="preserve"> Savings</v>
      </c>
    </row>
    <row r="9375" spans="1:4" x14ac:dyDescent="0.25">
      <c r="A9375" t="str">
        <f ca="1"/>
        <v>Phone</v>
      </c>
      <c r="B9375" s="8">
        <f ca="1"/>
        <v>46178</v>
      </c>
      <c r="C9375" s="107">
        <f ca="1"/>
        <v>36192.86</v>
      </c>
      <c r="D9375" t="str">
        <f ca="1"/>
        <v xml:space="preserve"> Savings</v>
      </c>
    </row>
    <row r="9376" spans="1:4" x14ac:dyDescent="0.25">
      <c r="A9376" t="str">
        <f ca="1"/>
        <v>Groceries</v>
      </c>
      <c r="B9376" s="8">
        <f ca="1"/>
        <v>46179</v>
      </c>
      <c r="C9376" s="107">
        <f ca="1"/>
        <v>36192.86</v>
      </c>
      <c r="D9376" t="str">
        <f ca="1"/>
        <v xml:space="preserve"> Savings</v>
      </c>
    </row>
    <row r="9377" spans="1:4" x14ac:dyDescent="0.25">
      <c r="A9377" t="str">
        <f ca="1"/>
        <v>Food &amp; Drinks</v>
      </c>
      <c r="B9377" s="8">
        <f ca="1"/>
        <v>46179</v>
      </c>
      <c r="C9377" s="107">
        <f ca="1"/>
        <v>36192.86</v>
      </c>
      <c r="D9377" t="str">
        <f ca="1"/>
        <v xml:space="preserve"> Savings</v>
      </c>
    </row>
    <row r="9378" spans="1:4" x14ac:dyDescent="0.25">
      <c r="A9378" t="str">
        <f ca="1"/>
        <v>Sony</v>
      </c>
      <c r="B9378" s="8">
        <f ca="1"/>
        <v>46181</v>
      </c>
      <c r="C9378" s="107">
        <f ca="1"/>
        <v>36192.86</v>
      </c>
      <c r="D9378" t="str">
        <f ca="1"/>
        <v xml:space="preserve"> Savings</v>
      </c>
    </row>
    <row r="9379" spans="1:4" x14ac:dyDescent="0.25">
      <c r="A9379" t="str">
        <f ca="1"/>
        <v>Phone Insurance</v>
      </c>
      <c r="B9379" s="8">
        <f ca="1"/>
        <v>46181</v>
      </c>
      <c r="C9379" s="107">
        <f ca="1"/>
        <v>36192.86</v>
      </c>
      <c r="D9379" t="str">
        <f ca="1"/>
        <v xml:space="preserve"> Savings</v>
      </c>
    </row>
    <row r="9380" spans="1:4" x14ac:dyDescent="0.25">
      <c r="A9380" t="str">
        <f ca="1"/>
        <v>Amazon</v>
      </c>
      <c r="B9380" s="8">
        <f ca="1"/>
        <v>46182</v>
      </c>
      <c r="C9380" s="107">
        <f ca="1"/>
        <v>36192.86</v>
      </c>
      <c r="D9380" t="str">
        <f ca="1"/>
        <v xml:space="preserve"> Savings</v>
      </c>
    </row>
    <row r="9381" spans="1:4" x14ac:dyDescent="0.25">
      <c r="A9381" t="str">
        <f ca="1"/>
        <v>Viso Go</v>
      </c>
      <c r="B9381" s="8">
        <f ca="1"/>
        <v>46184</v>
      </c>
      <c r="C9381" s="107">
        <f ca="1"/>
        <v>36192.86</v>
      </c>
      <c r="D9381" t="str">
        <f ca="1"/>
        <v xml:space="preserve"> Savings</v>
      </c>
    </row>
    <row r="9382" spans="1:4" x14ac:dyDescent="0.25">
      <c r="A9382" t="str">
        <f ca="1"/>
        <v>Motorcycle</v>
      </c>
      <c r="B9382" s="8">
        <f ca="1"/>
        <v>46189</v>
      </c>
      <c r="C9382" s="107">
        <f ca="1"/>
        <v>36192.86</v>
      </c>
      <c r="D9382" t="str">
        <f ca="1"/>
        <v xml:space="preserve"> Savings</v>
      </c>
    </row>
    <row r="9383" spans="1:4" x14ac:dyDescent="0.25">
      <c r="A9383" t="str">
        <f ca="1"/>
        <v>Paycheck</v>
      </c>
      <c r="B9383" s="8">
        <f ca="1"/>
        <v>46192</v>
      </c>
      <c r="C9383" s="107">
        <f ca="1"/>
        <v>36192.86</v>
      </c>
      <c r="D9383" t="str">
        <f ca="1"/>
        <v xml:space="preserve"> Savings</v>
      </c>
    </row>
    <row r="9384" spans="1:4" x14ac:dyDescent="0.25">
      <c r="A9384" t="str">
        <f ca="1"/>
        <v>Ameritas</v>
      </c>
      <c r="B9384" s="8">
        <f ca="1"/>
        <v>46192</v>
      </c>
      <c r="C9384" s="107">
        <f ca="1"/>
        <v>36304.86</v>
      </c>
      <c r="D9384" t="str">
        <f ca="1"/>
        <v xml:space="preserve"> Savings</v>
      </c>
    </row>
    <row r="9385" spans="1:4" x14ac:dyDescent="0.25">
      <c r="A9385" t="str">
        <f ca="1"/>
        <v>Groceries</v>
      </c>
      <c r="B9385" s="8">
        <f ca="1"/>
        <v>46193</v>
      </c>
      <c r="C9385" s="107">
        <f ca="1"/>
        <v>36304.86</v>
      </c>
      <c r="D9385" t="str">
        <f ca="1"/>
        <v xml:space="preserve"> Savings</v>
      </c>
    </row>
    <row r="9386" spans="1:4" x14ac:dyDescent="0.25">
      <c r="A9386" t="str">
        <f ca="1"/>
        <v>Food &amp; Drinks</v>
      </c>
      <c r="B9386" s="8">
        <f ca="1"/>
        <v>46193</v>
      </c>
      <c r="C9386" s="107">
        <f ca="1"/>
        <v>36304.86</v>
      </c>
      <c r="D9386" t="str">
        <f ca="1"/>
        <v xml:space="preserve"> Savings</v>
      </c>
    </row>
    <row r="9387" spans="1:4" x14ac:dyDescent="0.25">
      <c r="A9387" t="str">
        <f ca="1"/>
        <v>Netflix</v>
      </c>
      <c r="B9387" s="8">
        <f ca="1"/>
        <v>46193</v>
      </c>
      <c r="C9387" s="107">
        <f ca="1"/>
        <v>36304.86</v>
      </c>
      <c r="D9387" t="str">
        <f ca="1"/>
        <v xml:space="preserve"> Savings</v>
      </c>
    </row>
    <row r="9388" spans="1:4" x14ac:dyDescent="0.25">
      <c r="A9388" t="str">
        <f ca="1"/>
        <v>Renters</v>
      </c>
      <c r="B9388" s="8">
        <f ca="1"/>
        <v>46194</v>
      </c>
      <c r="C9388" s="107">
        <f ca="1"/>
        <v>36304.86</v>
      </c>
      <c r="D9388" t="str">
        <f ca="1"/>
        <v xml:space="preserve"> Savings</v>
      </c>
    </row>
    <row r="9389" spans="1:4" x14ac:dyDescent="0.25">
      <c r="A9389" t="str">
        <f ca="1"/>
        <v>Sniffies</v>
      </c>
      <c r="B9389" s="8">
        <f ca="1"/>
        <v>46194</v>
      </c>
      <c r="C9389" s="107">
        <f ca="1"/>
        <v>36304.86</v>
      </c>
      <c r="D9389" t="str">
        <f ca="1"/>
        <v xml:space="preserve"> Savings</v>
      </c>
    </row>
    <row r="9390" spans="1:4" x14ac:dyDescent="0.25">
      <c r="A9390" t="str">
        <f ca="1"/>
        <v>Cese Transfer</v>
      </c>
      <c r="B9390" s="8">
        <f ca="1"/>
        <v>46198</v>
      </c>
      <c r="C9390" s="107">
        <f ca="1"/>
        <v>36304.86</v>
      </c>
      <c r="D9390" t="str">
        <f ca="1"/>
        <v xml:space="preserve"> Savings</v>
      </c>
    </row>
    <row r="9391" spans="1:4" x14ac:dyDescent="0.25">
      <c r="A9391" t="str">
        <f ca="1"/>
        <v>Internet</v>
      </c>
      <c r="B9391" s="8">
        <f ca="1"/>
        <v>46199</v>
      </c>
      <c r="C9391" s="107">
        <f ca="1"/>
        <v>36304.86</v>
      </c>
      <c r="D9391" t="str">
        <f ca="1"/>
        <v xml:space="preserve"> Savings</v>
      </c>
    </row>
    <row r="9392" spans="1:4" x14ac:dyDescent="0.25">
      <c r="A9392" t="str">
        <f ca="1"/>
        <v>Windsurf</v>
      </c>
      <c r="B9392" s="8">
        <f ca="1"/>
        <v>46199</v>
      </c>
      <c r="C9392" s="107">
        <f ca="1"/>
        <v>36304.86</v>
      </c>
      <c r="D9392" t="str">
        <f ca="1"/>
        <v xml:space="preserve"> Savings</v>
      </c>
    </row>
    <row r="9393" spans="1:4" x14ac:dyDescent="0.25">
      <c r="A9393" t="str">
        <f ca="1"/>
        <v>Tidal</v>
      </c>
      <c r="B9393" s="8">
        <f ca="1"/>
        <v>46200</v>
      </c>
      <c r="C9393" s="107">
        <f ca="1"/>
        <v>36304.86</v>
      </c>
      <c r="D9393" t="str">
        <f ca="1"/>
        <v xml:space="preserve"> Savings</v>
      </c>
    </row>
    <row r="9394" spans="1:4" x14ac:dyDescent="0.25">
      <c r="A9394" t="str">
        <f ca="1"/>
        <v>Costco Citi</v>
      </c>
      <c r="B9394" s="8">
        <f ca="1"/>
        <v>46201</v>
      </c>
      <c r="C9394" s="107">
        <f ca="1"/>
        <v>36304.86</v>
      </c>
      <c r="D9394" t="str">
        <f ca="1"/>
        <v xml:space="preserve"> Savings</v>
      </c>
    </row>
    <row r="9395" spans="1:4" x14ac:dyDescent="0.25">
      <c r="A9395" t="str">
        <f ca="1"/>
        <v>Kulo Transfer</v>
      </c>
      <c r="B9395" s="8">
        <f ca="1"/>
        <v>46201</v>
      </c>
      <c r="C9395" s="107">
        <f ca="1"/>
        <v>36304.86</v>
      </c>
      <c r="D9395" t="str">
        <f ca="1"/>
        <v xml:space="preserve"> Savings</v>
      </c>
    </row>
    <row r="9396" spans="1:4" x14ac:dyDescent="0.25">
      <c r="A9396" t="str">
        <f ca="1"/>
        <v>Kulo SDGE</v>
      </c>
      <c r="B9396" s="8">
        <f ca="1"/>
        <v>46201</v>
      </c>
      <c r="C9396" s="107">
        <f ca="1"/>
        <v>36304.86</v>
      </c>
      <c r="D9396" t="str">
        <f ca="1"/>
        <v xml:space="preserve"> Savings</v>
      </c>
    </row>
    <row r="9397" spans="1:4" x14ac:dyDescent="0.25">
      <c r="A9397" t="str">
        <f ca="1"/>
        <v>SDGE</v>
      </c>
      <c r="B9397" s="8">
        <f ca="1"/>
        <v>46201</v>
      </c>
      <c r="C9397" s="107">
        <f ca="1"/>
        <v>36304.86</v>
      </c>
      <c r="D9397" t="str">
        <f ca="1"/>
        <v xml:space="preserve"> Savings</v>
      </c>
    </row>
    <row r="9398" spans="1:4" x14ac:dyDescent="0.25">
      <c r="A9398" t="str">
        <f ca="1"/>
        <v>Prime Ad-Free</v>
      </c>
      <c r="B9398" s="8">
        <f ca="1"/>
        <v>46201</v>
      </c>
      <c r="C9398" s="107">
        <f ca="1"/>
        <v>36304.86</v>
      </c>
      <c r="D9398" t="str">
        <f ca="1"/>
        <v xml:space="preserve"> Savings</v>
      </c>
    </row>
    <row r="9399" spans="1:4" x14ac:dyDescent="0.25">
      <c r="A9399" t="str">
        <f ca="1"/>
        <v>Disability</v>
      </c>
      <c r="B9399" s="8">
        <f ca="1"/>
        <v>46204</v>
      </c>
      <c r="C9399" s="107">
        <f ca="1"/>
        <v>36304.86</v>
      </c>
      <c r="D9399" t="str">
        <f ca="1"/>
        <v xml:space="preserve"> Savings</v>
      </c>
    </row>
    <row r="9400" spans="1:4" x14ac:dyDescent="0.25">
      <c r="A9400" t="str">
        <f ca="1"/>
        <v>Kulo Rent</v>
      </c>
      <c r="B9400" s="8">
        <f ca="1"/>
        <v>46204</v>
      </c>
      <c r="C9400" s="107">
        <f ca="1"/>
        <v>36304.86</v>
      </c>
      <c r="D9400" t="str">
        <f ca="1"/>
        <v xml:space="preserve"> Savings</v>
      </c>
    </row>
    <row r="9401" spans="1:4" x14ac:dyDescent="0.25">
      <c r="A9401" t="str">
        <f ca="1"/>
        <v>Rent</v>
      </c>
      <c r="B9401" s="8">
        <f ca="1"/>
        <v>46204</v>
      </c>
      <c r="C9401" s="107">
        <f ca="1"/>
        <v>36304.86</v>
      </c>
      <c r="D9401" t="str">
        <f ca="1"/>
        <v xml:space="preserve"> Savings</v>
      </c>
    </row>
    <row r="9402" spans="1:4" x14ac:dyDescent="0.25">
      <c r="A9402" t="str">
        <f ca="1"/>
        <v>Paycheck</v>
      </c>
      <c r="B9402" s="8">
        <f ca="1"/>
        <v>46206</v>
      </c>
      <c r="C9402" s="107">
        <f ca="1"/>
        <v>36304.86</v>
      </c>
      <c r="D9402" t="str">
        <f ca="1"/>
        <v xml:space="preserve"> Savings</v>
      </c>
    </row>
    <row r="9403" spans="1:4" x14ac:dyDescent="0.25">
      <c r="A9403" t="str">
        <f ca="1"/>
        <v>Ameritas</v>
      </c>
      <c r="B9403" s="8">
        <f ca="1"/>
        <v>46206</v>
      </c>
      <c r="C9403" s="107">
        <f ca="1"/>
        <v>36416.86</v>
      </c>
      <c r="D9403" t="str">
        <f ca="1"/>
        <v xml:space="preserve"> Savings</v>
      </c>
    </row>
    <row r="9404" spans="1:4" x14ac:dyDescent="0.25">
      <c r="A9404" t="str">
        <f ca="1"/>
        <v>Visa Platinum</v>
      </c>
      <c r="B9404" s="8">
        <f ca="1"/>
        <v>46206</v>
      </c>
      <c r="C9404" s="107">
        <f ca="1"/>
        <v>36416.86</v>
      </c>
      <c r="D9404" t="str">
        <f ca="1"/>
        <v xml:space="preserve"> Savings</v>
      </c>
    </row>
    <row r="9405" spans="1:4" x14ac:dyDescent="0.25">
      <c r="A9405" t="str">
        <f ca="1"/>
        <v>Groceries</v>
      </c>
      <c r="B9405" s="8">
        <f ca="1"/>
        <v>46207</v>
      </c>
      <c r="C9405" s="107">
        <f ca="1"/>
        <v>36416.86</v>
      </c>
      <c r="D9405" t="str">
        <f ca="1"/>
        <v xml:space="preserve"> Savings</v>
      </c>
    </row>
    <row r="9406" spans="1:4" x14ac:dyDescent="0.25">
      <c r="A9406" t="str">
        <f ca="1"/>
        <v>Food &amp; Drinks</v>
      </c>
      <c r="B9406" s="8">
        <f ca="1"/>
        <v>46207</v>
      </c>
      <c r="C9406" s="107">
        <f ca="1"/>
        <v>36416.86</v>
      </c>
      <c r="D9406" t="str">
        <f ca="1"/>
        <v xml:space="preserve"> Savings</v>
      </c>
    </row>
    <row r="9407" spans="1:4" x14ac:dyDescent="0.25">
      <c r="A9407" t="str">
        <f ca="1"/>
        <v>Kulo Internet</v>
      </c>
      <c r="B9407" s="8">
        <f ca="1"/>
        <v>46208</v>
      </c>
      <c r="C9407" s="107">
        <f ca="1"/>
        <v>36416.86</v>
      </c>
      <c r="D9407" t="str">
        <f ca="1"/>
        <v xml:space="preserve"> Savings</v>
      </c>
    </row>
    <row r="9408" spans="1:4" x14ac:dyDescent="0.25">
      <c r="A9408" t="str">
        <f ca="1"/>
        <v>Cese Phone</v>
      </c>
      <c r="B9408" s="8">
        <f ca="1"/>
        <v>46208</v>
      </c>
      <c r="C9408" s="107">
        <f ca="1"/>
        <v>36416.86</v>
      </c>
      <c r="D9408" t="str">
        <f ca="1"/>
        <v xml:space="preserve"> Savings</v>
      </c>
    </row>
    <row r="9409" spans="1:4" x14ac:dyDescent="0.25">
      <c r="A9409" t="str">
        <f ca="1"/>
        <v>Phone</v>
      </c>
      <c r="B9409" s="8">
        <f ca="1"/>
        <v>46208</v>
      </c>
      <c r="C9409" s="107">
        <f ca="1"/>
        <v>36416.86</v>
      </c>
      <c r="D9409" t="str">
        <f ca="1"/>
        <v xml:space="preserve"> Savings</v>
      </c>
    </row>
    <row r="9410" spans="1:4" x14ac:dyDescent="0.25">
      <c r="A9410" t="str">
        <f ca="1"/>
        <v>Sony</v>
      </c>
      <c r="B9410" s="8">
        <f ca="1"/>
        <v>46211</v>
      </c>
      <c r="C9410" s="107">
        <f ca="1"/>
        <v>36416.86</v>
      </c>
      <c r="D9410" t="str">
        <f ca="1"/>
        <v xml:space="preserve"> Savings</v>
      </c>
    </row>
    <row r="9411" spans="1:4" x14ac:dyDescent="0.25">
      <c r="A9411" t="str">
        <f ca="1"/>
        <v>Phone Insurance</v>
      </c>
      <c r="B9411" s="8">
        <f ca="1"/>
        <v>46211</v>
      </c>
      <c r="C9411" s="107">
        <f ca="1"/>
        <v>36416.86</v>
      </c>
      <c r="D9411" t="str">
        <f ca="1"/>
        <v xml:space="preserve"> Savings</v>
      </c>
    </row>
    <row r="9412" spans="1:4" x14ac:dyDescent="0.25">
      <c r="A9412" t="str">
        <f ca="1"/>
        <v>Amazon</v>
      </c>
      <c r="B9412" s="8">
        <f ca="1"/>
        <v>46212</v>
      </c>
      <c r="C9412" s="107">
        <f ca="1"/>
        <v>36416.86</v>
      </c>
      <c r="D9412" t="str">
        <f ca="1"/>
        <v xml:space="preserve"> Savings</v>
      </c>
    </row>
    <row r="9413" spans="1:4" x14ac:dyDescent="0.25">
      <c r="A9413" t="str">
        <f ca="1"/>
        <v>Viso Go</v>
      </c>
      <c r="B9413" s="8">
        <f ca="1"/>
        <v>46214</v>
      </c>
      <c r="C9413" s="107">
        <f ca="1"/>
        <v>36416.86</v>
      </c>
      <c r="D9413" t="str">
        <f ca="1"/>
        <v xml:space="preserve"> Savings</v>
      </c>
    </row>
    <row r="9414" spans="1:4" x14ac:dyDescent="0.25">
      <c r="A9414" t="str">
        <f ca="1"/>
        <v>Motorcycle</v>
      </c>
      <c r="B9414" s="8">
        <f ca="1"/>
        <v>46219</v>
      </c>
      <c r="C9414" s="107">
        <f ca="1"/>
        <v>36416.86</v>
      </c>
      <c r="D9414" t="str">
        <f ca="1"/>
        <v xml:space="preserve"> Savings</v>
      </c>
    </row>
    <row r="9415" spans="1:4" x14ac:dyDescent="0.25">
      <c r="A9415" t="str">
        <f ca="1"/>
        <v>Paycheck</v>
      </c>
      <c r="B9415" s="8">
        <f ca="1"/>
        <v>46220</v>
      </c>
      <c r="C9415" s="107">
        <f ca="1"/>
        <v>36416.86</v>
      </c>
      <c r="D9415" t="str">
        <f ca="1"/>
        <v xml:space="preserve"> Savings</v>
      </c>
    </row>
    <row r="9416" spans="1:4" x14ac:dyDescent="0.25">
      <c r="A9416" t="str">
        <f ca="1"/>
        <v>Ameritas</v>
      </c>
      <c r="B9416" s="8">
        <f ca="1"/>
        <v>46220</v>
      </c>
      <c r="C9416" s="107">
        <f ca="1"/>
        <v>36528.86</v>
      </c>
      <c r="D9416" t="str">
        <f ca="1"/>
        <v xml:space="preserve"> Savings</v>
      </c>
    </row>
    <row r="9417" spans="1:4" x14ac:dyDescent="0.25">
      <c r="A9417" t="str">
        <f ca="1"/>
        <v>Groceries</v>
      </c>
      <c r="B9417" s="8">
        <f ca="1"/>
        <v>46221</v>
      </c>
      <c r="C9417" s="107">
        <f ca="1"/>
        <v>36528.86</v>
      </c>
      <c r="D9417" t="str">
        <f ca="1"/>
        <v xml:space="preserve"> Savings</v>
      </c>
    </row>
    <row r="9418" spans="1:4" x14ac:dyDescent="0.25">
      <c r="A9418" t="str">
        <f ca="1"/>
        <v>Food &amp; Drinks</v>
      </c>
      <c r="B9418" s="8">
        <f ca="1"/>
        <v>46221</v>
      </c>
      <c r="C9418" s="107">
        <f ca="1"/>
        <v>36528.86</v>
      </c>
      <c r="D9418" t="str">
        <f ca="1"/>
        <v xml:space="preserve"> Savings</v>
      </c>
    </row>
    <row r="9419" spans="1:4" x14ac:dyDescent="0.25">
      <c r="A9419" t="str">
        <f ca="1"/>
        <v>Netflix</v>
      </c>
      <c r="B9419" s="8">
        <f ca="1"/>
        <v>46223</v>
      </c>
      <c r="C9419" s="107">
        <f ca="1"/>
        <v>36528.86</v>
      </c>
      <c r="D9419" t="str">
        <f ca="1"/>
        <v xml:space="preserve"> Savings</v>
      </c>
    </row>
    <row r="9420" spans="1:4" x14ac:dyDescent="0.25">
      <c r="A9420" t="str">
        <f ca="1"/>
        <v>Renters</v>
      </c>
      <c r="B9420" s="8">
        <f ca="1"/>
        <v>46224</v>
      </c>
      <c r="C9420" s="107">
        <f ca="1"/>
        <v>36528.86</v>
      </c>
      <c r="D9420" t="str">
        <f ca="1"/>
        <v xml:space="preserve"> Savings</v>
      </c>
    </row>
    <row r="9421" spans="1:4" x14ac:dyDescent="0.25">
      <c r="A9421" t="str">
        <f ca="1"/>
        <v>Cese Transfer</v>
      </c>
      <c r="B9421" s="8">
        <f ca="1"/>
        <v>46228</v>
      </c>
      <c r="C9421" s="107">
        <f ca="1"/>
        <v>36528.86</v>
      </c>
      <c r="D9421" t="str">
        <f ca="1"/>
        <v xml:space="preserve"> Savings</v>
      </c>
    </row>
    <row r="9422" spans="1:4" x14ac:dyDescent="0.25">
      <c r="A9422" t="str">
        <f ca="1"/>
        <v>Internet</v>
      </c>
      <c r="B9422" s="8">
        <f ca="1"/>
        <v>46229</v>
      </c>
      <c r="C9422" s="107">
        <f ca="1"/>
        <v>36528.86</v>
      </c>
      <c r="D9422" t="str">
        <f ca="1"/>
        <v xml:space="preserve"> Savings</v>
      </c>
    </row>
    <row r="9423" spans="1:4" x14ac:dyDescent="0.25">
      <c r="A9423" t="str">
        <f ca="1"/>
        <v>Windsurf</v>
      </c>
      <c r="B9423" s="8">
        <f ca="1"/>
        <v>46229</v>
      </c>
      <c r="C9423" s="107">
        <f ca="1"/>
        <v>36528.86</v>
      </c>
      <c r="D9423" t="str">
        <f ca="1"/>
        <v xml:space="preserve"> Savings</v>
      </c>
    </row>
    <row r="9424" spans="1:4" x14ac:dyDescent="0.25">
      <c r="A9424" t="str">
        <f ca="1"/>
        <v>Tidal</v>
      </c>
      <c r="B9424" s="8">
        <f ca="1"/>
        <v>46230</v>
      </c>
      <c r="C9424" s="107">
        <f ca="1"/>
        <v>36528.86</v>
      </c>
      <c r="D9424" t="str">
        <f ca="1"/>
        <v xml:space="preserve"> Savings</v>
      </c>
    </row>
    <row r="9425" spans="1:4" x14ac:dyDescent="0.25">
      <c r="A9425" t="str">
        <f ca="1"/>
        <v>Costco Citi</v>
      </c>
      <c r="B9425" s="8">
        <f ca="1"/>
        <v>46231</v>
      </c>
      <c r="C9425" s="107">
        <f ca="1"/>
        <v>36528.86</v>
      </c>
      <c r="D9425" t="str">
        <f ca="1"/>
        <v xml:space="preserve"> Savings</v>
      </c>
    </row>
    <row r="9426" spans="1:4" x14ac:dyDescent="0.25">
      <c r="A9426" t="str">
        <f ca="1"/>
        <v>Kulo Transfer</v>
      </c>
      <c r="B9426" s="8">
        <f ca="1"/>
        <v>46231</v>
      </c>
      <c r="C9426" s="107">
        <f ca="1"/>
        <v>36528.86</v>
      </c>
      <c r="D9426" t="str">
        <f ca="1"/>
        <v xml:space="preserve"> Savings</v>
      </c>
    </row>
    <row r="9427" spans="1:4" x14ac:dyDescent="0.25">
      <c r="A9427" t="str">
        <f ca="1"/>
        <v>Kulo SDGE</v>
      </c>
      <c r="B9427" s="8">
        <f ca="1"/>
        <v>46231</v>
      </c>
      <c r="C9427" s="107">
        <f ca="1"/>
        <v>36528.86</v>
      </c>
      <c r="D9427" t="str">
        <f ca="1"/>
        <v xml:space="preserve"> Savings</v>
      </c>
    </row>
    <row r="9428" spans="1:4" x14ac:dyDescent="0.25">
      <c r="A9428" t="str">
        <f ca="1"/>
        <v>SDGE</v>
      </c>
      <c r="B9428" s="8">
        <f ca="1"/>
        <v>46231</v>
      </c>
      <c r="C9428" s="107">
        <f ca="1"/>
        <v>36528.86</v>
      </c>
      <c r="D9428" t="str">
        <f ca="1"/>
        <v xml:space="preserve"> Savings</v>
      </c>
    </row>
    <row r="9429" spans="1:4" x14ac:dyDescent="0.25">
      <c r="A9429" t="str">
        <f ca="1"/>
        <v>Prime Ad-Free</v>
      </c>
      <c r="B9429" s="8">
        <f ca="1"/>
        <v>46231</v>
      </c>
      <c r="C9429" s="107">
        <f ca="1"/>
        <v>36528.86</v>
      </c>
      <c r="D9429" t="str">
        <f ca="1"/>
        <v xml:space="preserve"> Savings</v>
      </c>
    </row>
    <row r="9430" spans="1:4" x14ac:dyDescent="0.25">
      <c r="A9430" t="str">
        <f ca="1"/>
        <v>Paycheck</v>
      </c>
      <c r="B9430" s="8">
        <f ca="1"/>
        <v>46234</v>
      </c>
      <c r="C9430" s="107">
        <f ca="1"/>
        <v>36528.86</v>
      </c>
      <c r="D9430" t="str">
        <f ca="1"/>
        <v xml:space="preserve"> Savings</v>
      </c>
    </row>
    <row r="9431" spans="1:4" x14ac:dyDescent="0.25">
      <c r="A9431" t="str">
        <f ca="1"/>
        <v>Ameritas</v>
      </c>
      <c r="B9431" s="8">
        <f ca="1"/>
        <v>46234</v>
      </c>
      <c r="C9431" s="107">
        <f ca="1"/>
        <v>36640.86</v>
      </c>
      <c r="D9431" t="str">
        <f ca="1"/>
        <v xml:space="preserve"> Savings</v>
      </c>
    </row>
    <row r="9432" spans="1:4" x14ac:dyDescent="0.25">
      <c r="A9432" t="str">
        <f ca="1"/>
        <v>Disability</v>
      </c>
      <c r="B9432" s="8">
        <f ca="1"/>
        <v>46235</v>
      </c>
      <c r="C9432" s="107">
        <f ca="1"/>
        <v>36640.86</v>
      </c>
      <c r="D9432" t="str">
        <f ca="1"/>
        <v xml:space="preserve"> Savings</v>
      </c>
    </row>
    <row r="9433" spans="1:4" x14ac:dyDescent="0.25">
      <c r="A9433" t="str">
        <f ca="1"/>
        <v>Kulo Rent</v>
      </c>
      <c r="B9433" s="8">
        <f ca="1"/>
        <v>46235</v>
      </c>
      <c r="C9433" s="107">
        <f ca="1"/>
        <v>36640.86</v>
      </c>
      <c r="D9433" t="str">
        <f ca="1"/>
        <v xml:space="preserve"> Savings</v>
      </c>
    </row>
    <row r="9434" spans="1:4" x14ac:dyDescent="0.25">
      <c r="A9434" t="str">
        <f ca="1"/>
        <v>Rent</v>
      </c>
      <c r="B9434" s="8">
        <f ca="1"/>
        <v>46235</v>
      </c>
      <c r="C9434" s="107">
        <f ca="1"/>
        <v>36640.86</v>
      </c>
      <c r="D9434" t="str">
        <f ca="1"/>
        <v xml:space="preserve"> Savings</v>
      </c>
    </row>
    <row r="9435" spans="1:4" x14ac:dyDescent="0.25">
      <c r="A9435" t="str">
        <f ca="1"/>
        <v>Groceries</v>
      </c>
      <c r="B9435" s="8">
        <f ca="1"/>
        <v>46235</v>
      </c>
      <c r="C9435" s="107">
        <f ca="1"/>
        <v>36640.86</v>
      </c>
      <c r="D9435" t="str">
        <f ca="1"/>
        <v xml:space="preserve"> Savings</v>
      </c>
    </row>
    <row r="9436" spans="1:4" x14ac:dyDescent="0.25">
      <c r="A9436" t="str">
        <f ca="1"/>
        <v>Food &amp; Drinks</v>
      </c>
      <c r="B9436" s="8">
        <f ca="1"/>
        <v>46235</v>
      </c>
      <c r="C9436" s="107">
        <f ca="1"/>
        <v>36640.86</v>
      </c>
      <c r="D9436" t="str">
        <f ca="1"/>
        <v xml:space="preserve"> Savings</v>
      </c>
    </row>
    <row r="9437" spans="1:4" x14ac:dyDescent="0.25">
      <c r="A9437" t="str">
        <f ca="1"/>
        <v>Visa Platinum</v>
      </c>
      <c r="B9437" s="8">
        <f ca="1"/>
        <v>46237</v>
      </c>
      <c r="C9437" s="107">
        <f ca="1"/>
        <v>36640.86</v>
      </c>
      <c r="D9437" t="str">
        <f ca="1"/>
        <v xml:space="preserve"> Savings</v>
      </c>
    </row>
    <row r="9438" spans="1:4" x14ac:dyDescent="0.25">
      <c r="A9438" t="str">
        <f ca="1"/>
        <v>Kulo Internet</v>
      </c>
      <c r="B9438" s="8">
        <f ca="1"/>
        <v>46239</v>
      </c>
      <c r="C9438" s="107">
        <f ca="1"/>
        <v>36640.86</v>
      </c>
      <c r="D9438" t="str">
        <f ca="1"/>
        <v xml:space="preserve"> Savings</v>
      </c>
    </row>
    <row r="9439" spans="1:4" x14ac:dyDescent="0.25">
      <c r="A9439" t="str">
        <f ca="1"/>
        <v>Cese Phone</v>
      </c>
      <c r="B9439" s="8">
        <f ca="1"/>
        <v>46239</v>
      </c>
      <c r="C9439" s="107">
        <f ca="1"/>
        <v>36640.86</v>
      </c>
      <c r="D9439" t="str">
        <f ca="1"/>
        <v xml:space="preserve"> Savings</v>
      </c>
    </row>
    <row r="9440" spans="1:4" x14ac:dyDescent="0.25">
      <c r="A9440" t="str">
        <f ca="1"/>
        <v>Phone</v>
      </c>
      <c r="B9440" s="8">
        <f ca="1"/>
        <v>46239</v>
      </c>
      <c r="C9440" s="107">
        <f ca="1"/>
        <v>36640.86</v>
      </c>
      <c r="D9440" t="str">
        <f ca="1"/>
        <v xml:space="preserve"> Savings</v>
      </c>
    </row>
    <row r="9441" spans="1:4" x14ac:dyDescent="0.25">
      <c r="A9441" t="str">
        <f ca="1"/>
        <v>Sony</v>
      </c>
      <c r="B9441" s="8">
        <f ca="1"/>
        <v>46242</v>
      </c>
      <c r="C9441" s="107">
        <f ca="1"/>
        <v>36640.86</v>
      </c>
      <c r="D9441" t="str">
        <f ca="1"/>
        <v xml:space="preserve"> Savings</v>
      </c>
    </row>
    <row r="9442" spans="1:4" x14ac:dyDescent="0.25">
      <c r="A9442" t="str">
        <f ca="1"/>
        <v>Phone Insurance</v>
      </c>
      <c r="B9442" s="8">
        <f ca="1"/>
        <v>46242</v>
      </c>
      <c r="C9442" s="107">
        <f ca="1"/>
        <v>36640.86</v>
      </c>
      <c r="D9442" t="str">
        <f ca="1"/>
        <v xml:space="preserve"> Savings</v>
      </c>
    </row>
    <row r="9443" spans="1:4" x14ac:dyDescent="0.25">
      <c r="A9443" t="str">
        <f ca="1"/>
        <v>Amazon</v>
      </c>
      <c r="B9443" s="8">
        <f ca="1"/>
        <v>46243</v>
      </c>
      <c r="C9443" s="107">
        <f ca="1"/>
        <v>36640.86</v>
      </c>
      <c r="D9443" t="str">
        <f ca="1"/>
        <v xml:space="preserve"> Savings</v>
      </c>
    </row>
    <row r="9444" spans="1:4" x14ac:dyDescent="0.25">
      <c r="A9444" t="str">
        <f ca="1"/>
        <v>Viso Go</v>
      </c>
      <c r="B9444" s="8">
        <f ca="1"/>
        <v>46245</v>
      </c>
      <c r="C9444" s="107">
        <f ca="1"/>
        <v>36640.86</v>
      </c>
      <c r="D9444" t="str">
        <f ca="1"/>
        <v xml:space="preserve"> Savings</v>
      </c>
    </row>
    <row r="9445" spans="1:4" x14ac:dyDescent="0.25">
      <c r="A9445" t="str">
        <f ca="1"/>
        <v>Paycheck</v>
      </c>
      <c r="B9445" s="8">
        <f ca="1"/>
        <v>46248</v>
      </c>
      <c r="C9445" s="107">
        <f ca="1"/>
        <v>36640.86</v>
      </c>
      <c r="D9445" t="str">
        <f ca="1"/>
        <v xml:space="preserve"> Savings</v>
      </c>
    </row>
    <row r="9446" spans="1:4" x14ac:dyDescent="0.25">
      <c r="A9446" t="str">
        <f ca="1"/>
        <v>Ameritas</v>
      </c>
      <c r="B9446" s="8">
        <f ca="1"/>
        <v>46248</v>
      </c>
      <c r="C9446" s="107">
        <f ca="1"/>
        <v>36752.86</v>
      </c>
      <c r="D9446" t="str">
        <f ca="1"/>
        <v xml:space="preserve"> Savings</v>
      </c>
    </row>
    <row r="9447" spans="1:4" x14ac:dyDescent="0.25">
      <c r="A9447" t="str">
        <f ca="1"/>
        <v>Groceries</v>
      </c>
      <c r="B9447" s="8">
        <f ca="1"/>
        <v>46249</v>
      </c>
      <c r="C9447" s="107">
        <f ca="1"/>
        <v>36752.86</v>
      </c>
      <c r="D9447" t="str">
        <f ca="1"/>
        <v xml:space="preserve"> Savings</v>
      </c>
    </row>
    <row r="9448" spans="1:4" x14ac:dyDescent="0.25">
      <c r="A9448" t="str">
        <f ca="1"/>
        <v>Food &amp; Drinks</v>
      </c>
      <c r="B9448" s="8">
        <f ca="1"/>
        <v>46249</v>
      </c>
      <c r="C9448" s="107">
        <f ca="1"/>
        <v>36752.86</v>
      </c>
      <c r="D9448" t="str">
        <f ca="1"/>
        <v xml:space="preserve"> Savings</v>
      </c>
    </row>
    <row r="9449" spans="1:4" x14ac:dyDescent="0.25">
      <c r="A9449" t="str">
        <f ca="1"/>
        <v>Motorcycle</v>
      </c>
      <c r="B9449" s="8">
        <f ca="1"/>
        <v>46250</v>
      </c>
      <c r="C9449" s="107">
        <f ca="1"/>
        <v>36752.86</v>
      </c>
      <c r="D9449" t="str">
        <f ca="1"/>
        <v xml:space="preserve"> Savings</v>
      </c>
    </row>
    <row r="9450" spans="1:4" x14ac:dyDescent="0.25">
      <c r="A9450" t="str">
        <f ca="1"/>
        <v>Netflix</v>
      </c>
      <c r="B9450" s="8">
        <f ca="1"/>
        <v>46254</v>
      </c>
      <c r="C9450" s="107">
        <f ca="1"/>
        <v>36752.86</v>
      </c>
      <c r="D9450" t="str">
        <f ca="1"/>
        <v xml:space="preserve"> Savings</v>
      </c>
    </row>
    <row r="9451" spans="1:4" x14ac:dyDescent="0.25">
      <c r="A9451" t="str">
        <f ca="1"/>
        <v>Renters</v>
      </c>
      <c r="B9451" s="8">
        <f ca="1"/>
        <v>46255</v>
      </c>
      <c r="C9451" s="107">
        <f ca="1"/>
        <v>36752.86</v>
      </c>
      <c r="D9451" t="str">
        <f ca="1"/>
        <v xml:space="preserve"> Savings</v>
      </c>
    </row>
    <row r="9452" spans="1:4" x14ac:dyDescent="0.25">
      <c r="A9452" t="str">
        <f ca="1"/>
        <v>Cese Transfer</v>
      </c>
      <c r="B9452" s="8">
        <f ca="1"/>
        <v>46259</v>
      </c>
      <c r="C9452" s="107">
        <f ca="1"/>
        <v>36752.86</v>
      </c>
      <c r="D9452" t="str">
        <f ca="1"/>
        <v xml:space="preserve"> Savings</v>
      </c>
    </row>
    <row r="9453" spans="1:4" x14ac:dyDescent="0.25">
      <c r="A9453" t="str">
        <f ca="1"/>
        <v>Internet</v>
      </c>
      <c r="B9453" s="8">
        <f ca="1"/>
        <v>46260</v>
      </c>
      <c r="C9453" s="107">
        <f ca="1"/>
        <v>36752.86</v>
      </c>
      <c r="D9453" t="str">
        <f ca="1"/>
        <v xml:space="preserve"> Savings</v>
      </c>
    </row>
    <row r="9454" spans="1:4" x14ac:dyDescent="0.25">
      <c r="A9454" t="str">
        <f ca="1"/>
        <v>Windsurf</v>
      </c>
      <c r="B9454" s="8">
        <f ca="1"/>
        <v>46260</v>
      </c>
      <c r="C9454" s="107">
        <f ca="1"/>
        <v>36752.86</v>
      </c>
      <c r="D9454" t="str">
        <f ca="1"/>
        <v xml:space="preserve"> Savings</v>
      </c>
    </row>
    <row r="9455" spans="1:4" x14ac:dyDescent="0.25">
      <c r="A9455" t="str">
        <f ca="1"/>
        <v>Tidal</v>
      </c>
      <c r="B9455" s="8">
        <f ca="1"/>
        <v>46261</v>
      </c>
      <c r="C9455" s="107">
        <f ca="1"/>
        <v>36752.86</v>
      </c>
      <c r="D9455" t="str">
        <f ca="1"/>
        <v xml:space="preserve"> Savings</v>
      </c>
    </row>
    <row r="9456" spans="1:4" x14ac:dyDescent="0.25">
      <c r="A9456" t="str">
        <f ca="1"/>
        <v>Paycheck</v>
      </c>
      <c r="B9456" s="8">
        <f ca="1"/>
        <v>46262</v>
      </c>
      <c r="C9456" s="107">
        <f ca="1"/>
        <v>36752.86</v>
      </c>
      <c r="D9456" t="str">
        <f ca="1"/>
        <v xml:space="preserve"> Savings</v>
      </c>
    </row>
    <row r="9457" spans="1:4" x14ac:dyDescent="0.25">
      <c r="A9457" t="str">
        <f ca="1"/>
        <v>Ameritas</v>
      </c>
      <c r="B9457" s="8">
        <f ca="1"/>
        <v>46262</v>
      </c>
      <c r="C9457" s="107">
        <f ca="1"/>
        <v>36864.86</v>
      </c>
      <c r="D9457" t="str">
        <f ca="1"/>
        <v xml:space="preserve"> Savings</v>
      </c>
    </row>
    <row r="9458" spans="1:4" x14ac:dyDescent="0.25">
      <c r="A9458" t="str">
        <f ca="1"/>
        <v>Costco Citi</v>
      </c>
      <c r="B9458" s="8">
        <f ca="1"/>
        <v>46262</v>
      </c>
      <c r="C9458" s="107">
        <f ca="1"/>
        <v>36864.86</v>
      </c>
      <c r="D9458" t="str">
        <f ca="1"/>
        <v xml:space="preserve"> Savings</v>
      </c>
    </row>
    <row r="9459" spans="1:4" x14ac:dyDescent="0.25">
      <c r="A9459" t="str">
        <f ca="1"/>
        <v>Kulo Transfer</v>
      </c>
      <c r="B9459" s="8">
        <f ca="1"/>
        <v>46262</v>
      </c>
      <c r="C9459" s="107">
        <f ca="1"/>
        <v>36864.86</v>
      </c>
      <c r="D9459" t="str">
        <f ca="1"/>
        <v xml:space="preserve"> Savings</v>
      </c>
    </row>
    <row r="9460" spans="1:4" x14ac:dyDescent="0.25">
      <c r="A9460" t="str">
        <f ca="1"/>
        <v>Kulo SDGE</v>
      </c>
      <c r="B9460" s="8">
        <f ca="1"/>
        <v>46262</v>
      </c>
      <c r="C9460" s="107">
        <f ca="1"/>
        <v>36864.86</v>
      </c>
      <c r="D9460" t="str">
        <f ca="1"/>
        <v xml:space="preserve"> Savings</v>
      </c>
    </row>
    <row r="9461" spans="1:4" x14ac:dyDescent="0.25">
      <c r="A9461" t="str">
        <f ca="1"/>
        <v>SDGE</v>
      </c>
      <c r="B9461" s="8">
        <f ca="1"/>
        <v>46262</v>
      </c>
      <c r="C9461" s="107">
        <f ca="1"/>
        <v>36864.86</v>
      </c>
      <c r="D9461" t="str">
        <f ca="1"/>
        <v xml:space="preserve"> Savings</v>
      </c>
    </row>
    <row r="9462" spans="1:4" x14ac:dyDescent="0.25">
      <c r="A9462" t="str">
        <f ca="1"/>
        <v>Prime Ad-Free</v>
      </c>
      <c r="B9462" s="8">
        <f ca="1"/>
        <v>46262</v>
      </c>
      <c r="C9462" s="107">
        <f ca="1"/>
        <v>36864.86</v>
      </c>
      <c r="D9462" t="str">
        <f ca="1"/>
        <v xml:space="preserve"> Savings</v>
      </c>
    </row>
    <row r="9463" spans="1:4" x14ac:dyDescent="0.25">
      <c r="A9463" t="str">
        <f ca="1"/>
        <v>Groceries</v>
      </c>
      <c r="B9463" s="8">
        <f ca="1"/>
        <v>46263</v>
      </c>
      <c r="C9463" s="107">
        <f ca="1"/>
        <v>36864.86</v>
      </c>
      <c r="D9463" t="str">
        <f ca="1"/>
        <v xml:space="preserve"> Savings</v>
      </c>
    </row>
    <row r="9464" spans="1:4" x14ac:dyDescent="0.25">
      <c r="A9464" t="str">
        <f ca="1"/>
        <v>Food &amp; Drinks</v>
      </c>
      <c r="B9464" s="8">
        <f ca="1"/>
        <v>46263</v>
      </c>
      <c r="C9464" s="107">
        <f ca="1"/>
        <v>36864.86</v>
      </c>
      <c r="D9464" t="str">
        <f ca="1"/>
        <v xml:space="preserve"> Savings</v>
      </c>
    </row>
    <row r="9465" spans="1:4" x14ac:dyDescent="0.25">
      <c r="A9465" t="str">
        <f ca="1"/>
        <v>Disability</v>
      </c>
      <c r="B9465" s="8">
        <f ca="1"/>
        <v>46266</v>
      </c>
      <c r="C9465" s="107">
        <f ca="1"/>
        <v>36864.86</v>
      </c>
      <c r="D9465" t="str">
        <f ca="1"/>
        <v xml:space="preserve"> Savings</v>
      </c>
    </row>
    <row r="9466" spans="1:4" x14ac:dyDescent="0.25">
      <c r="A9466" t="str">
        <f ca="1"/>
        <v>Kulo Rent</v>
      </c>
      <c r="B9466" s="8">
        <f ca="1"/>
        <v>46266</v>
      </c>
      <c r="C9466" s="107">
        <f ca="1"/>
        <v>36864.86</v>
      </c>
      <c r="D9466" t="str">
        <f ca="1"/>
        <v xml:space="preserve"> Savings</v>
      </c>
    </row>
    <row r="9467" spans="1:4" x14ac:dyDescent="0.25">
      <c r="A9467" t="str">
        <f ca="1"/>
        <v>Rent</v>
      </c>
      <c r="B9467" s="8">
        <f ca="1"/>
        <v>46266</v>
      </c>
      <c r="C9467" s="107">
        <f ca="1"/>
        <v>36864.86</v>
      </c>
      <c r="D9467" t="str">
        <f ca="1"/>
        <v xml:space="preserve"> Savings</v>
      </c>
    </row>
    <row r="9468" spans="1:4" x14ac:dyDescent="0.25">
      <c r="A9468" t="str">
        <f ca="1"/>
        <v>Visa Platinum</v>
      </c>
      <c r="B9468" s="8">
        <f ca="1"/>
        <v>46268</v>
      </c>
      <c r="C9468" s="107">
        <f ca="1"/>
        <v>36864.86</v>
      </c>
      <c r="D9468" t="str">
        <f ca="1"/>
        <v xml:space="preserve"> Savings</v>
      </c>
    </row>
    <row r="9469" spans="1:4" x14ac:dyDescent="0.25">
      <c r="A9469" t="str">
        <f ca="1"/>
        <v>Kulo Internet</v>
      </c>
      <c r="B9469" s="8">
        <f ca="1"/>
        <v>46270</v>
      </c>
      <c r="C9469" s="107">
        <f ca="1"/>
        <v>36864.86</v>
      </c>
      <c r="D9469" t="str">
        <f ca="1"/>
        <v xml:space="preserve"> Savings</v>
      </c>
    </row>
    <row r="9470" spans="1:4" x14ac:dyDescent="0.25">
      <c r="A9470" t="str">
        <f ca="1"/>
        <v>Cese Phone</v>
      </c>
      <c r="B9470" s="8">
        <f ca="1"/>
        <v>46270</v>
      </c>
      <c r="C9470" s="107">
        <f ca="1"/>
        <v>36864.86</v>
      </c>
      <c r="D9470" t="str">
        <f ca="1"/>
        <v xml:space="preserve"> Savings</v>
      </c>
    </row>
    <row r="9471" spans="1:4" x14ac:dyDescent="0.25">
      <c r="A9471" t="str">
        <f ca="1"/>
        <v>Phone</v>
      </c>
      <c r="B9471" s="8">
        <f ca="1"/>
        <v>46270</v>
      </c>
      <c r="C9471" s="107">
        <f ca="1"/>
        <v>36864.86</v>
      </c>
      <c r="D9471" t="str">
        <f ca="1"/>
        <v xml:space="preserve"> Savings</v>
      </c>
    </row>
    <row r="9472" spans="1:4" x14ac:dyDescent="0.25">
      <c r="A9472" t="str">
        <f ca="1"/>
        <v>Sony</v>
      </c>
      <c r="B9472" s="8">
        <f ca="1"/>
        <v>46273</v>
      </c>
      <c r="C9472" s="107">
        <f ca="1"/>
        <v>36864.86</v>
      </c>
      <c r="D9472" t="str">
        <f ca="1"/>
        <v xml:space="preserve"> Savings</v>
      </c>
    </row>
    <row r="9473" spans="1:4" x14ac:dyDescent="0.25">
      <c r="A9473" t="str">
        <f ca="1"/>
        <v>Phone Insurance</v>
      </c>
      <c r="B9473" s="8">
        <f ca="1"/>
        <v>46273</v>
      </c>
      <c r="C9473" s="107">
        <f ca="1"/>
        <v>36864.86</v>
      </c>
      <c r="D9473" t="str">
        <f ca="1"/>
        <v xml:space="preserve"> Savings</v>
      </c>
    </row>
    <row r="9474" spans="1:4" x14ac:dyDescent="0.25">
      <c r="A9474" t="str">
        <f ca="1"/>
        <v>Amazon</v>
      </c>
      <c r="B9474" s="8">
        <f ca="1"/>
        <v>46274</v>
      </c>
      <c r="C9474" s="107">
        <f ca="1"/>
        <v>36864.86</v>
      </c>
      <c r="D9474" t="str">
        <f ca="1"/>
        <v xml:space="preserve"> Savings</v>
      </c>
    </row>
    <row r="9475" spans="1:4" x14ac:dyDescent="0.25">
      <c r="A9475" t="str">
        <f ca="1"/>
        <v>Paycheck</v>
      </c>
      <c r="B9475" s="8">
        <f ca="1"/>
        <v>46276</v>
      </c>
      <c r="C9475" s="107">
        <f ca="1"/>
        <v>36864.86</v>
      </c>
      <c r="D9475" t="str">
        <f ca="1"/>
        <v xml:space="preserve"> Savings</v>
      </c>
    </row>
    <row r="9476" spans="1:4" x14ac:dyDescent="0.25">
      <c r="A9476" t="str">
        <f ca="1"/>
        <v>Ameritas</v>
      </c>
      <c r="B9476" s="8">
        <f ca="1"/>
        <v>46276</v>
      </c>
      <c r="C9476" s="107">
        <f ca="1"/>
        <v>36976.86</v>
      </c>
      <c r="D9476" t="str">
        <f ca="1"/>
        <v xml:space="preserve"> Savings</v>
      </c>
    </row>
    <row r="9477" spans="1:4" x14ac:dyDescent="0.25">
      <c r="A9477" t="str">
        <f ca="1"/>
        <v>Viso Go</v>
      </c>
      <c r="B9477" s="8">
        <f ca="1"/>
        <v>46276</v>
      </c>
      <c r="C9477" s="107">
        <f ca="1"/>
        <v>36976.86</v>
      </c>
      <c r="D9477" t="str">
        <f ca="1"/>
        <v xml:space="preserve"> Savings</v>
      </c>
    </row>
    <row r="9478" spans="1:4" x14ac:dyDescent="0.25">
      <c r="A9478" t="str">
        <f ca="1"/>
        <v>Groceries</v>
      </c>
      <c r="B9478" s="8">
        <f ca="1"/>
        <v>46277</v>
      </c>
      <c r="C9478" s="107">
        <f ca="1"/>
        <v>36976.86</v>
      </c>
      <c r="D9478" t="str">
        <f ca="1"/>
        <v xml:space="preserve"> Savings</v>
      </c>
    </row>
    <row r="9479" spans="1:4" x14ac:dyDescent="0.25">
      <c r="A9479" t="str">
        <f ca="1"/>
        <v>Food &amp; Drinks</v>
      </c>
      <c r="B9479" s="8">
        <f ca="1"/>
        <v>46277</v>
      </c>
      <c r="C9479" s="107">
        <f ca="1"/>
        <v>36976.86</v>
      </c>
      <c r="D9479" t="str">
        <f ca="1"/>
        <v xml:space="preserve"> Savings</v>
      </c>
    </row>
    <row r="9480" spans="1:4" x14ac:dyDescent="0.25">
      <c r="A9480" t="str">
        <f ca="1"/>
        <v>Motorcycle</v>
      </c>
      <c r="B9480" s="8">
        <f ca="1"/>
        <v>46281</v>
      </c>
      <c r="C9480" s="107">
        <f ca="1"/>
        <v>36976.86</v>
      </c>
      <c r="D9480" t="str">
        <f ca="1"/>
        <v xml:space="preserve"> Savings</v>
      </c>
    </row>
    <row r="9481" spans="1:4" x14ac:dyDescent="0.25">
      <c r="A9481" t="str">
        <f ca="1"/>
        <v>Netflix</v>
      </c>
      <c r="B9481" s="8">
        <f ca="1"/>
        <v>46285</v>
      </c>
      <c r="C9481" s="107">
        <f ca="1"/>
        <v>36976.86</v>
      </c>
      <c r="D9481" t="str">
        <f ca="1"/>
        <v xml:space="preserve"> Savings</v>
      </c>
    </row>
    <row r="9482" spans="1:4" x14ac:dyDescent="0.25">
      <c r="A9482" t="str">
        <f ca="1"/>
        <v>Renters</v>
      </c>
      <c r="B9482" s="8">
        <f ca="1"/>
        <v>46286</v>
      </c>
      <c r="C9482" s="107">
        <f ca="1"/>
        <v>36976.86</v>
      </c>
      <c r="D9482" t="str">
        <f ca="1"/>
        <v xml:space="preserve"> Savings</v>
      </c>
    </row>
    <row r="9483" spans="1:4" x14ac:dyDescent="0.25">
      <c r="A9483" t="str">
        <f ca="1"/>
        <v>Paycheck</v>
      </c>
      <c r="B9483" s="8">
        <f ca="1"/>
        <v>46290</v>
      </c>
      <c r="C9483" s="107">
        <f ca="1"/>
        <v>36976.86</v>
      </c>
      <c r="D9483" t="str">
        <f ca="1"/>
        <v xml:space="preserve"> Savings</v>
      </c>
    </row>
    <row r="9484" spans="1:4" x14ac:dyDescent="0.25">
      <c r="A9484" t="str">
        <f ca="1"/>
        <v>Ameritas</v>
      </c>
      <c r="B9484" s="8">
        <f ca="1"/>
        <v>46290</v>
      </c>
      <c r="C9484" s="107">
        <f ca="1"/>
        <v>37088.86</v>
      </c>
      <c r="D9484" t="str">
        <f ca="1"/>
        <v xml:space="preserve"> Savings</v>
      </c>
    </row>
    <row r="9485" spans="1:4" x14ac:dyDescent="0.25">
      <c r="A9485" t="str">
        <f ca="1"/>
        <v>Cese Transfer</v>
      </c>
      <c r="B9485" s="8">
        <f ca="1"/>
        <v>46290</v>
      </c>
      <c r="C9485" s="107">
        <f ca="1"/>
        <v>37088.86</v>
      </c>
      <c r="D9485" t="str">
        <f ca="1"/>
        <v xml:space="preserve"> Savings</v>
      </c>
    </row>
    <row r="9486" spans="1:4" x14ac:dyDescent="0.25">
      <c r="A9486" t="str">
        <f ca="1"/>
        <v>Groceries</v>
      </c>
      <c r="B9486" s="8">
        <f ca="1"/>
        <v>46291</v>
      </c>
      <c r="C9486" s="107">
        <f ca="1"/>
        <v>37088.86</v>
      </c>
      <c r="D9486" t="str">
        <f ca="1"/>
        <v xml:space="preserve"> Savings</v>
      </c>
    </row>
    <row r="9487" spans="1:4" x14ac:dyDescent="0.25">
      <c r="A9487" t="str">
        <f ca="1"/>
        <v>Food &amp; Drinks</v>
      </c>
      <c r="B9487" s="8">
        <f ca="1"/>
        <v>46291</v>
      </c>
      <c r="C9487" s="107">
        <f ca="1"/>
        <v>37088.86</v>
      </c>
      <c r="D9487" t="str">
        <f ca="1"/>
        <v xml:space="preserve"> Savings</v>
      </c>
    </row>
    <row r="9488" spans="1:4" x14ac:dyDescent="0.25">
      <c r="A9488" t="str">
        <f ca="1"/>
        <v>Internet</v>
      </c>
      <c r="B9488" s="8">
        <f ca="1"/>
        <v>46291</v>
      </c>
      <c r="C9488" s="107">
        <f ca="1"/>
        <v>37088.86</v>
      </c>
      <c r="D9488" t="str">
        <f ca="1"/>
        <v xml:space="preserve"> Savings</v>
      </c>
    </row>
    <row r="9489" spans="1:4" x14ac:dyDescent="0.25">
      <c r="A9489" t="str">
        <f ca="1"/>
        <v>Windsurf</v>
      </c>
      <c r="B9489" s="8">
        <f ca="1"/>
        <v>46291</v>
      </c>
      <c r="C9489" s="107">
        <f ca="1"/>
        <v>37088.86</v>
      </c>
      <c r="D9489" t="str">
        <f ca="1"/>
        <v xml:space="preserve"> Savings</v>
      </c>
    </row>
    <row r="9490" spans="1:4" x14ac:dyDescent="0.25">
      <c r="A9490" t="str">
        <f ca="1"/>
        <v>Tidal</v>
      </c>
      <c r="B9490" s="8">
        <f ca="1"/>
        <v>46292</v>
      </c>
      <c r="C9490" s="107">
        <f ca="1"/>
        <v>37088.86</v>
      </c>
      <c r="D9490" t="str">
        <f ca="1"/>
        <v xml:space="preserve"> Savings</v>
      </c>
    </row>
    <row r="9491" spans="1:4" x14ac:dyDescent="0.25">
      <c r="A9491" t="str">
        <f ca="1"/>
        <v>Costco Citi</v>
      </c>
      <c r="B9491" s="8">
        <f ca="1"/>
        <v>46293</v>
      </c>
      <c r="C9491" s="107">
        <f ca="1"/>
        <v>37088.86</v>
      </c>
      <c r="D9491" t="str">
        <f ca="1"/>
        <v xml:space="preserve"> Savings</v>
      </c>
    </row>
    <row r="9492" spans="1:4" x14ac:dyDescent="0.25">
      <c r="A9492" t="str">
        <f ca="1"/>
        <v>Kulo Transfer</v>
      </c>
      <c r="B9492" s="8">
        <f ca="1"/>
        <v>46293</v>
      </c>
      <c r="C9492" s="107">
        <f ca="1"/>
        <v>37088.86</v>
      </c>
      <c r="D9492" t="str">
        <f ca="1"/>
        <v xml:space="preserve"> Savings</v>
      </c>
    </row>
    <row r="9493" spans="1:4" x14ac:dyDescent="0.25">
      <c r="A9493" t="str">
        <f ca="1"/>
        <v>Kulo SDGE</v>
      </c>
      <c r="B9493" s="8">
        <f ca="1"/>
        <v>46293</v>
      </c>
      <c r="C9493" s="107">
        <f ca="1"/>
        <v>37088.86</v>
      </c>
      <c r="D9493" t="str">
        <f ca="1"/>
        <v xml:space="preserve"> Savings</v>
      </c>
    </row>
    <row r="9494" spans="1:4" x14ac:dyDescent="0.25">
      <c r="A9494" t="str">
        <f ca="1"/>
        <v>SDGE</v>
      </c>
      <c r="B9494" s="8">
        <f ca="1"/>
        <v>46293</v>
      </c>
      <c r="C9494" s="107">
        <f ca="1"/>
        <v>37088.86</v>
      </c>
      <c r="D9494" t="str">
        <f ca="1"/>
        <v xml:space="preserve"> Savings</v>
      </c>
    </row>
    <row r="9495" spans="1:4" x14ac:dyDescent="0.25">
      <c r="A9495" t="str">
        <f ca="1"/>
        <v>Prime Ad-Free</v>
      </c>
      <c r="B9495" s="8">
        <f ca="1"/>
        <v>46293</v>
      </c>
      <c r="C9495" s="107">
        <f ca="1"/>
        <v>37088.86</v>
      </c>
      <c r="D9495" t="str">
        <f ca="1"/>
        <v xml:space="preserve"> Savings</v>
      </c>
    </row>
    <row r="9496" spans="1:4" x14ac:dyDescent="0.25">
      <c r="A9496" t="str">
        <f ca="1"/>
        <v>Disability</v>
      </c>
      <c r="B9496" s="8">
        <f ca="1"/>
        <v>46296</v>
      </c>
      <c r="C9496" s="107">
        <f ca="1"/>
        <v>37088.86</v>
      </c>
      <c r="D9496" t="str">
        <f ca="1"/>
        <v xml:space="preserve"> Savings</v>
      </c>
    </row>
    <row r="9497" spans="1:4" x14ac:dyDescent="0.25">
      <c r="A9497" t="str">
        <f ca="1"/>
        <v>Kulo Rent</v>
      </c>
      <c r="B9497" s="8">
        <f ca="1"/>
        <v>46296</v>
      </c>
      <c r="C9497" s="107">
        <f ca="1"/>
        <v>37088.86</v>
      </c>
      <c r="D9497" t="str">
        <f ca="1"/>
        <v xml:space="preserve"> Savings</v>
      </c>
    </row>
    <row r="9498" spans="1:4" x14ac:dyDescent="0.25">
      <c r="A9498" t="str">
        <f ca="1"/>
        <v>Rent</v>
      </c>
      <c r="B9498" s="8">
        <f ca="1"/>
        <v>46296</v>
      </c>
      <c r="C9498" s="107">
        <f ca="1"/>
        <v>37088.86</v>
      </c>
      <c r="D9498" t="str">
        <f ca="1"/>
        <v xml:space="preserve"> Savings</v>
      </c>
    </row>
    <row r="9499" spans="1:4" x14ac:dyDescent="0.25">
      <c r="A9499" t="str">
        <f ca="1"/>
        <v>Visa Platinum</v>
      </c>
      <c r="B9499" s="8">
        <f ca="1"/>
        <v>46298</v>
      </c>
      <c r="C9499" s="107">
        <f ca="1"/>
        <v>37088.86</v>
      </c>
      <c r="D9499" t="str">
        <f ca="1"/>
        <v xml:space="preserve"> Savings</v>
      </c>
    </row>
    <row r="9500" spans="1:4" x14ac:dyDescent="0.25">
      <c r="A9500" t="str">
        <f ca="1"/>
        <v>Kulo Internet</v>
      </c>
      <c r="B9500" s="8">
        <f ca="1"/>
        <v>46300</v>
      </c>
      <c r="C9500" s="107">
        <f ca="1"/>
        <v>37088.86</v>
      </c>
      <c r="D9500" t="str">
        <f ca="1"/>
        <v xml:space="preserve"> Savings</v>
      </c>
    </row>
    <row r="9501" spans="1:4" x14ac:dyDescent="0.25">
      <c r="A9501" t="str">
        <f ca="1"/>
        <v>Cese Phone</v>
      </c>
      <c r="B9501" s="8">
        <f ca="1"/>
        <v>46300</v>
      </c>
      <c r="C9501" s="107">
        <f ca="1"/>
        <v>37088.86</v>
      </c>
      <c r="D9501" t="str">
        <f ca="1"/>
        <v xml:space="preserve"> Savings</v>
      </c>
    </row>
    <row r="9502" spans="1:4" x14ac:dyDescent="0.25">
      <c r="A9502" t="str">
        <f ca="1"/>
        <v>Phone</v>
      </c>
      <c r="B9502" s="8">
        <f ca="1"/>
        <v>46300</v>
      </c>
      <c r="C9502" s="107">
        <f ca="1"/>
        <v>37088.86</v>
      </c>
      <c r="D9502" t="str">
        <f ca="1"/>
        <v xml:space="preserve"> Savings</v>
      </c>
    </row>
    <row r="9503" spans="1:4" x14ac:dyDescent="0.25">
      <c r="A9503" t="str">
        <f ca="1"/>
        <v>Sony</v>
      </c>
      <c r="B9503" s="8">
        <f ca="1"/>
        <v>46303</v>
      </c>
      <c r="C9503" s="107">
        <f ca="1"/>
        <v>37088.86</v>
      </c>
      <c r="D9503" t="str">
        <f ca="1"/>
        <v xml:space="preserve"> Savings</v>
      </c>
    </row>
    <row r="9504" spans="1:4" x14ac:dyDescent="0.25">
      <c r="A9504" t="str">
        <f ca="1"/>
        <v>Phone Insurance</v>
      </c>
      <c r="B9504" s="8">
        <f ca="1"/>
        <v>46303</v>
      </c>
      <c r="C9504" s="107">
        <f ca="1"/>
        <v>37088.86</v>
      </c>
      <c r="D9504" t="str">
        <f ca="1"/>
        <v xml:space="preserve"> Savings</v>
      </c>
    </row>
    <row r="9505" spans="1:4" x14ac:dyDescent="0.25">
      <c r="A9505" t="str">
        <f ca="1"/>
        <v>Paycheck</v>
      </c>
      <c r="B9505" s="8">
        <f ca="1"/>
        <v>46304</v>
      </c>
      <c r="C9505" s="107">
        <f ca="1"/>
        <v>37088.86</v>
      </c>
      <c r="D9505" t="str">
        <f ca="1"/>
        <v xml:space="preserve"> Savings</v>
      </c>
    </row>
    <row r="9506" spans="1:4" x14ac:dyDescent="0.25">
      <c r="A9506" t="str">
        <f ca="1"/>
        <v>Ameritas</v>
      </c>
      <c r="B9506" s="8">
        <f ca="1"/>
        <v>46304</v>
      </c>
      <c r="C9506" s="107">
        <f ca="1"/>
        <v>37200.86</v>
      </c>
      <c r="D9506" t="str">
        <f ca="1"/>
        <v xml:space="preserve"> Savings</v>
      </c>
    </row>
    <row r="9507" spans="1:4" x14ac:dyDescent="0.25">
      <c r="A9507" t="str">
        <f ca="1"/>
        <v>Amazon</v>
      </c>
      <c r="B9507" s="8">
        <f ca="1"/>
        <v>46304</v>
      </c>
      <c r="C9507" s="107">
        <f ca="1"/>
        <v>37200.86</v>
      </c>
      <c r="D9507" t="str">
        <f ca="1"/>
        <v xml:space="preserve"> Savings</v>
      </c>
    </row>
    <row r="9508" spans="1:4" x14ac:dyDescent="0.25">
      <c r="A9508" t="str">
        <f ca="1"/>
        <v>Groceries</v>
      </c>
      <c r="B9508" s="8">
        <f ca="1"/>
        <v>46305</v>
      </c>
      <c r="C9508" s="107">
        <f ca="1"/>
        <v>37200.86</v>
      </c>
      <c r="D9508" t="str">
        <f ca="1"/>
        <v xml:space="preserve"> Savings</v>
      </c>
    </row>
    <row r="9509" spans="1:4" x14ac:dyDescent="0.25">
      <c r="A9509" t="str">
        <f ca="1"/>
        <v>Food &amp; Drinks</v>
      </c>
      <c r="B9509" s="8">
        <f ca="1"/>
        <v>46305</v>
      </c>
      <c r="C9509" s="107">
        <f ca="1"/>
        <v>37200.86</v>
      </c>
      <c r="D9509" t="str">
        <f ca="1"/>
        <v xml:space="preserve"> Savings</v>
      </c>
    </row>
    <row r="9510" spans="1:4" x14ac:dyDescent="0.25">
      <c r="A9510" t="str">
        <f ca="1"/>
        <v>Viso Go</v>
      </c>
      <c r="B9510" s="8">
        <f ca="1"/>
        <v>46306</v>
      </c>
      <c r="C9510" s="107">
        <f ca="1"/>
        <v>37200.86</v>
      </c>
      <c r="D9510" t="str">
        <f ca="1"/>
        <v xml:space="preserve"> Savings</v>
      </c>
    </row>
    <row r="9511" spans="1:4" x14ac:dyDescent="0.25">
      <c r="A9511" t="str">
        <f ca="1"/>
        <v>Motorcycle</v>
      </c>
      <c r="B9511" s="8">
        <f ca="1"/>
        <v>46311</v>
      </c>
      <c r="C9511" s="107">
        <f ca="1"/>
        <v>37200.86</v>
      </c>
      <c r="D9511" t="str">
        <f ca="1"/>
        <v xml:space="preserve"> Savings</v>
      </c>
    </row>
    <row r="9512" spans="1:4" x14ac:dyDescent="0.25">
      <c r="A9512" t="str">
        <f ca="1"/>
        <v>Netflix</v>
      </c>
      <c r="B9512" s="8">
        <f ca="1"/>
        <v>46315</v>
      </c>
      <c r="C9512" s="107">
        <f ca="1"/>
        <v>37200.86</v>
      </c>
      <c r="D9512" t="str">
        <f ca="1"/>
        <v xml:space="preserve"> Savings</v>
      </c>
    </row>
    <row r="9513" spans="1:4" x14ac:dyDescent="0.25">
      <c r="A9513" t="str">
        <f ca="1"/>
        <v>Renters</v>
      </c>
      <c r="B9513" s="8">
        <f ca="1"/>
        <v>46316</v>
      </c>
      <c r="C9513" s="107">
        <f ca="1"/>
        <v>37200.86</v>
      </c>
      <c r="D9513" t="str">
        <f ca="1"/>
        <v xml:space="preserve"> Savings</v>
      </c>
    </row>
    <row r="9514" spans="1:4" x14ac:dyDescent="0.25">
      <c r="A9514" t="str">
        <f ca="1"/>
        <v>Paycheck</v>
      </c>
      <c r="B9514" s="8">
        <f ca="1"/>
        <v>46318</v>
      </c>
      <c r="C9514" s="107">
        <f ca="1"/>
        <v>37200.86</v>
      </c>
      <c r="D9514" t="str">
        <f ca="1"/>
        <v xml:space="preserve"> Savings</v>
      </c>
    </row>
    <row r="9515" spans="1:4" x14ac:dyDescent="0.25">
      <c r="A9515" t="str">
        <f ca="1"/>
        <v>Ameritas</v>
      </c>
      <c r="B9515" s="8">
        <f ca="1"/>
        <v>46318</v>
      </c>
      <c r="C9515" s="107">
        <f ca="1"/>
        <v>37312.86</v>
      </c>
      <c r="D9515" t="str">
        <f ca="1"/>
        <v xml:space="preserve"> Savings</v>
      </c>
    </row>
    <row r="9516" spans="1:4" x14ac:dyDescent="0.25">
      <c r="A9516" t="str">
        <f ca="1"/>
        <v>Groceries</v>
      </c>
      <c r="B9516" s="8">
        <f ca="1"/>
        <v>46319</v>
      </c>
      <c r="C9516" s="107">
        <f ca="1"/>
        <v>37312.86</v>
      </c>
      <c r="D9516" t="str">
        <f ca="1"/>
        <v xml:space="preserve"> Savings</v>
      </c>
    </row>
    <row r="9517" spans="1:4" x14ac:dyDescent="0.25">
      <c r="A9517" t="str">
        <f ca="1"/>
        <v>Food &amp; Drinks</v>
      </c>
      <c r="B9517" s="8">
        <f ca="1"/>
        <v>46319</v>
      </c>
      <c r="C9517" s="107">
        <f ca="1"/>
        <v>37312.86</v>
      </c>
      <c r="D9517" t="str">
        <f ca="1"/>
        <v xml:space="preserve"> Savings</v>
      </c>
    </row>
    <row r="9518" spans="1:4" x14ac:dyDescent="0.25">
      <c r="A9518" t="str">
        <f ca="1"/>
        <v>Cese Transfer</v>
      </c>
      <c r="B9518" s="8">
        <f ca="1"/>
        <v>46320</v>
      </c>
      <c r="C9518" s="107">
        <f ca="1"/>
        <v>37312.86</v>
      </c>
      <c r="D9518" t="str">
        <f ca="1"/>
        <v xml:space="preserve"> Savings</v>
      </c>
    </row>
    <row r="9519" spans="1:4" x14ac:dyDescent="0.25">
      <c r="A9519" t="str">
        <f ca="1"/>
        <v>Internet</v>
      </c>
      <c r="B9519" s="8">
        <f ca="1"/>
        <v>46321</v>
      </c>
      <c r="C9519" s="107">
        <f ca="1"/>
        <v>37312.86</v>
      </c>
      <c r="D9519" t="str">
        <f ca="1"/>
        <v xml:space="preserve"> Savings</v>
      </c>
    </row>
    <row r="9520" spans="1:4" x14ac:dyDescent="0.25">
      <c r="A9520" t="str">
        <f ca="1"/>
        <v>Windsurf</v>
      </c>
      <c r="B9520" s="8">
        <f ca="1"/>
        <v>46321</v>
      </c>
      <c r="C9520" s="107">
        <f ca="1"/>
        <v>37312.86</v>
      </c>
      <c r="D9520" t="str">
        <f ca="1"/>
        <v xml:space="preserve"> Savings</v>
      </c>
    </row>
    <row r="9521" spans="1:4" x14ac:dyDescent="0.25">
      <c r="A9521" t="str">
        <f ca="1"/>
        <v>Tidal</v>
      </c>
      <c r="B9521" s="8">
        <f ca="1"/>
        <v>46322</v>
      </c>
      <c r="C9521" s="107">
        <f ca="1"/>
        <v>37312.86</v>
      </c>
      <c r="D9521" t="str">
        <f ca="1"/>
        <v xml:space="preserve"> Savings</v>
      </c>
    </row>
    <row r="9522" spans="1:4" x14ac:dyDescent="0.25">
      <c r="A9522" t="str">
        <f ca="1"/>
        <v>Costco Citi</v>
      </c>
      <c r="B9522" s="8">
        <f ca="1"/>
        <v>46323</v>
      </c>
      <c r="C9522" s="107">
        <f ca="1"/>
        <v>37312.86</v>
      </c>
      <c r="D9522" t="str">
        <f ca="1"/>
        <v xml:space="preserve"> Savings</v>
      </c>
    </row>
    <row r="9523" spans="1:4" x14ac:dyDescent="0.25">
      <c r="A9523" t="str">
        <f ca="1"/>
        <v>Kulo Transfer</v>
      </c>
      <c r="B9523" s="8">
        <f ca="1"/>
        <v>46323</v>
      </c>
      <c r="C9523" s="107">
        <f ca="1"/>
        <v>37312.86</v>
      </c>
      <c r="D9523" t="str">
        <f ca="1"/>
        <v xml:space="preserve"> Savings</v>
      </c>
    </row>
    <row r="9524" spans="1:4" x14ac:dyDescent="0.25">
      <c r="A9524" t="str">
        <f ca="1"/>
        <v>Kulo SDGE</v>
      </c>
      <c r="B9524" s="8">
        <f ca="1"/>
        <v>46323</v>
      </c>
      <c r="C9524" s="107">
        <f ca="1"/>
        <v>37312.86</v>
      </c>
      <c r="D9524" t="str">
        <f ca="1"/>
        <v xml:space="preserve"> Savings</v>
      </c>
    </row>
    <row r="9525" spans="1:4" x14ac:dyDescent="0.25">
      <c r="A9525" t="str">
        <f ca="1"/>
        <v>SDGE</v>
      </c>
      <c r="B9525" s="8">
        <f ca="1"/>
        <v>46323</v>
      </c>
      <c r="C9525" s="107">
        <f ca="1"/>
        <v>37312.86</v>
      </c>
      <c r="D9525" t="str">
        <f ca="1"/>
        <v xml:space="preserve"> Savings</v>
      </c>
    </row>
    <row r="9526" spans="1:4" x14ac:dyDescent="0.25">
      <c r="A9526" t="str">
        <f ca="1"/>
        <v>Prime Ad-Free</v>
      </c>
      <c r="B9526" s="8">
        <f ca="1"/>
        <v>46323</v>
      </c>
      <c r="C9526" s="107">
        <f ca="1"/>
        <v>37312.86</v>
      </c>
      <c r="D9526" t="str">
        <f ca="1"/>
        <v xml:space="preserve"> Savings</v>
      </c>
    </row>
    <row r="9527" spans="1:4" x14ac:dyDescent="0.25">
      <c r="A9527" t="str">
        <f ca="1"/>
        <v>Disability</v>
      </c>
      <c r="B9527" s="8">
        <f ca="1"/>
        <v>46327</v>
      </c>
      <c r="C9527" s="107">
        <f ca="1"/>
        <v>37312.86</v>
      </c>
      <c r="D9527" t="str">
        <f ca="1"/>
        <v xml:space="preserve"> Savings</v>
      </c>
    </row>
    <row r="9528" spans="1:4" x14ac:dyDescent="0.25">
      <c r="A9528" t="str">
        <f ca="1"/>
        <v>Kulo Rent</v>
      </c>
      <c r="B9528" s="8">
        <f ca="1"/>
        <v>46327</v>
      </c>
      <c r="C9528" s="107">
        <f ca="1"/>
        <v>37312.86</v>
      </c>
      <c r="D9528" t="str">
        <f ca="1"/>
        <v xml:space="preserve"> Savings</v>
      </c>
    </row>
    <row r="9529" spans="1:4" x14ac:dyDescent="0.25">
      <c r="A9529" t="str">
        <f ca="1"/>
        <v>Rent</v>
      </c>
      <c r="B9529" s="8">
        <f ca="1"/>
        <v>46327</v>
      </c>
      <c r="C9529" s="107">
        <f ca="1"/>
        <v>37312.86</v>
      </c>
      <c r="D9529" t="str">
        <f ca="1"/>
        <v xml:space="preserve"> Savings</v>
      </c>
    </row>
    <row r="9530" spans="1:4" x14ac:dyDescent="0.25">
      <c r="A9530" t="str">
        <f ca="1"/>
        <v>Visa Platinum</v>
      </c>
      <c r="B9530" s="8">
        <f ca="1"/>
        <v>46329</v>
      </c>
      <c r="C9530" s="107">
        <f ca="1"/>
        <v>37312.86</v>
      </c>
      <c r="D9530" t="str">
        <f ca="1"/>
        <v xml:space="preserve"> Savings</v>
      </c>
    </row>
    <row r="9531" spans="1:4" x14ac:dyDescent="0.25">
      <c r="A9531" t="str">
        <f ca="1"/>
        <v>Kulo Internet</v>
      </c>
      <c r="B9531" s="8">
        <f ca="1"/>
        <v>46331</v>
      </c>
      <c r="C9531" s="107">
        <f ca="1"/>
        <v>37312.86</v>
      </c>
      <c r="D9531" t="str">
        <f ca="1"/>
        <v xml:space="preserve"> Savings</v>
      </c>
    </row>
    <row r="9532" spans="1:4" x14ac:dyDescent="0.25">
      <c r="A9532" t="str">
        <f ca="1"/>
        <v>Cese Phone</v>
      </c>
      <c r="B9532" s="8">
        <f ca="1"/>
        <v>46331</v>
      </c>
      <c r="C9532" s="107">
        <f ca="1"/>
        <v>37312.86</v>
      </c>
      <c r="D9532" t="str">
        <f ca="1"/>
        <v xml:space="preserve"> Savings</v>
      </c>
    </row>
    <row r="9533" spans="1:4" x14ac:dyDescent="0.25">
      <c r="A9533" t="str">
        <f ca="1"/>
        <v>Phone</v>
      </c>
      <c r="B9533" s="8">
        <f ca="1"/>
        <v>46331</v>
      </c>
      <c r="C9533" s="107">
        <f ca="1"/>
        <v>37312.86</v>
      </c>
      <c r="D9533" t="str">
        <f ca="1"/>
        <v xml:space="preserve"> Savings</v>
      </c>
    </row>
    <row r="9534" spans="1:4" x14ac:dyDescent="0.25">
      <c r="A9534" t="str">
        <f ca="1"/>
        <v>Paycheck</v>
      </c>
      <c r="B9534" s="8">
        <f ca="1"/>
        <v>46332</v>
      </c>
      <c r="C9534" s="107">
        <f ca="1"/>
        <v>37312.86</v>
      </c>
      <c r="D9534" t="str">
        <f ca="1"/>
        <v xml:space="preserve"> Savings</v>
      </c>
    </row>
    <row r="9535" spans="1:4" x14ac:dyDescent="0.25">
      <c r="A9535" t="str">
        <f ca="1"/>
        <v>Ameritas</v>
      </c>
      <c r="B9535" s="8">
        <f ca="1"/>
        <v>46332</v>
      </c>
      <c r="C9535" s="107">
        <f ca="1"/>
        <v>37424.86</v>
      </c>
      <c r="D9535" t="str">
        <f ca="1"/>
        <v xml:space="preserve"> Savings</v>
      </c>
    </row>
    <row r="9536" spans="1:4" x14ac:dyDescent="0.25">
      <c r="A9536" t="str">
        <f ca="1"/>
        <v>Groceries</v>
      </c>
      <c r="B9536" s="8">
        <f ca="1"/>
        <v>46333</v>
      </c>
      <c r="C9536" s="107">
        <f ca="1"/>
        <v>37424.86</v>
      </c>
      <c r="D9536" t="str">
        <f ca="1"/>
        <v xml:space="preserve"> Savings</v>
      </c>
    </row>
    <row r="9537" spans="1:4" x14ac:dyDescent="0.25">
      <c r="A9537" t="str">
        <f ca="1"/>
        <v>Food &amp; Drinks</v>
      </c>
      <c r="B9537" s="8">
        <f ca="1"/>
        <v>46333</v>
      </c>
      <c r="C9537" s="107">
        <f ca="1"/>
        <v>37424.86</v>
      </c>
      <c r="D9537" t="str">
        <f ca="1"/>
        <v xml:space="preserve"> Savings</v>
      </c>
    </row>
    <row r="9538" spans="1:4" x14ac:dyDescent="0.25">
      <c r="A9538" t="str">
        <f ca="1"/>
        <v>Sony</v>
      </c>
      <c r="B9538" s="8">
        <f ca="1"/>
        <v>46334</v>
      </c>
      <c r="C9538" s="107">
        <f ca="1"/>
        <v>37424.86</v>
      </c>
      <c r="D9538" t="str">
        <f ca="1"/>
        <v xml:space="preserve"> Savings</v>
      </c>
    </row>
    <row r="9539" spans="1:4" x14ac:dyDescent="0.25">
      <c r="A9539" t="str">
        <f ca="1"/>
        <v>Bike Insurance</v>
      </c>
      <c r="B9539" s="8">
        <f ca="1"/>
        <v>46334</v>
      </c>
      <c r="C9539" s="107">
        <f ca="1"/>
        <v>37424.86</v>
      </c>
      <c r="D9539" t="str">
        <f ca="1"/>
        <v xml:space="preserve"> Savings</v>
      </c>
    </row>
    <row r="9540" spans="1:4" x14ac:dyDescent="0.25">
      <c r="A9540" t="str">
        <f ca="1"/>
        <v>Phone Insurance</v>
      </c>
      <c r="B9540" s="8">
        <f ca="1"/>
        <v>46334</v>
      </c>
      <c r="C9540" s="107">
        <f ca="1"/>
        <v>37424.86</v>
      </c>
      <c r="D9540" t="str">
        <f ca="1"/>
        <v xml:space="preserve"> Savings</v>
      </c>
    </row>
    <row r="9541" spans="1:4" x14ac:dyDescent="0.25">
      <c r="A9541" t="str">
        <f ca="1"/>
        <v>Amazon</v>
      </c>
      <c r="B9541" s="8">
        <f ca="1"/>
        <v>46335</v>
      </c>
      <c r="C9541" s="107">
        <f ca="1"/>
        <v>37424.86</v>
      </c>
      <c r="D9541" t="str">
        <f ca="1"/>
        <v xml:space="preserve"> Savings</v>
      </c>
    </row>
    <row r="9542" spans="1:4" x14ac:dyDescent="0.25">
      <c r="A9542" t="str">
        <f ca="1"/>
        <v>Viso Go</v>
      </c>
      <c r="B9542" s="8">
        <f ca="1"/>
        <v>46337</v>
      </c>
      <c r="C9542" s="107">
        <f ca="1"/>
        <v>37424.86</v>
      </c>
      <c r="D9542" t="str">
        <f ca="1"/>
        <v xml:space="preserve"> Savings</v>
      </c>
    </row>
    <row r="9543" spans="1:4" x14ac:dyDescent="0.25">
      <c r="A9543" t="str">
        <f ca="1"/>
        <v>Motorcycle</v>
      </c>
      <c r="B9543" s="8">
        <f ca="1"/>
        <v>46342</v>
      </c>
      <c r="C9543" s="107">
        <f ca="1"/>
        <v>37424.86</v>
      </c>
      <c r="D9543" t="str">
        <f ca="1"/>
        <v xml:space="preserve"> Savings</v>
      </c>
    </row>
    <row r="9544" spans="1:4" x14ac:dyDescent="0.25">
      <c r="A9544" t="str">
        <f ca="1"/>
        <v>Paycheck</v>
      </c>
      <c r="B9544" s="8">
        <f ca="1"/>
        <v>46346</v>
      </c>
      <c r="C9544" s="107">
        <f ca="1"/>
        <v>37424.86</v>
      </c>
      <c r="D9544" t="str">
        <f ca="1"/>
        <v xml:space="preserve"> Savings</v>
      </c>
    </row>
    <row r="9545" spans="1:4" x14ac:dyDescent="0.25">
      <c r="A9545" t="str">
        <f ca="1"/>
        <v>Ameritas</v>
      </c>
      <c r="B9545" s="8">
        <f ca="1"/>
        <v>46346</v>
      </c>
      <c r="C9545" s="107">
        <f ca="1"/>
        <v>37536.86</v>
      </c>
      <c r="D9545" t="str">
        <f ca="1"/>
        <v xml:space="preserve"> Savings</v>
      </c>
    </row>
    <row r="9546" spans="1:4" x14ac:dyDescent="0.25">
      <c r="A9546" t="str">
        <f ca="1"/>
        <v>Netflix</v>
      </c>
      <c r="B9546" s="8">
        <f ca="1"/>
        <v>46346</v>
      </c>
      <c r="C9546" s="107">
        <f ca="1"/>
        <v>37536.86</v>
      </c>
      <c r="D9546" t="str">
        <f ca="1"/>
        <v xml:space="preserve"> Savings</v>
      </c>
    </row>
    <row r="9547" spans="1:4" x14ac:dyDescent="0.25">
      <c r="A9547" t="str">
        <f ca="1"/>
        <v>Groceries</v>
      </c>
      <c r="B9547" s="8">
        <f ca="1"/>
        <v>46347</v>
      </c>
      <c r="C9547" s="107">
        <f ca="1"/>
        <v>37536.86</v>
      </c>
      <c r="D9547" t="str">
        <f ca="1"/>
        <v xml:space="preserve"> Savings</v>
      </c>
    </row>
    <row r="9548" spans="1:4" x14ac:dyDescent="0.25">
      <c r="A9548" t="str">
        <f ca="1"/>
        <v>Food &amp; Drinks</v>
      </c>
      <c r="B9548" s="8">
        <f ca="1"/>
        <v>46347</v>
      </c>
      <c r="C9548" s="107">
        <f ca="1"/>
        <v>37536.86</v>
      </c>
      <c r="D9548" t="str">
        <f ca="1"/>
        <v xml:space="preserve"> Savings</v>
      </c>
    </row>
    <row r="9549" spans="1:4" x14ac:dyDescent="0.25">
      <c r="A9549" t="str">
        <f ca="1"/>
        <v>Renters</v>
      </c>
      <c r="B9549" s="8">
        <f ca="1"/>
        <v>46347</v>
      </c>
      <c r="C9549" s="107">
        <f ca="1"/>
        <v>37536.86</v>
      </c>
      <c r="D9549" t="str">
        <f ca="1"/>
        <v xml:space="preserve"> Savings</v>
      </c>
    </row>
    <row r="9550" spans="1:4" x14ac:dyDescent="0.25">
      <c r="A9550" t="str">
        <f ca="1"/>
        <v>Cese Transfer</v>
      </c>
      <c r="B9550" s="8">
        <f ca="1"/>
        <v>46351</v>
      </c>
      <c r="C9550" s="107">
        <f ca="1"/>
        <v>37536.86</v>
      </c>
      <c r="D9550" t="str">
        <f ca="1"/>
        <v xml:space="preserve"> Savings</v>
      </c>
    </row>
    <row r="9551" spans="1:4" x14ac:dyDescent="0.25">
      <c r="A9551" t="str">
        <f ca="1"/>
        <v>Internet</v>
      </c>
      <c r="B9551" s="8">
        <f ca="1"/>
        <v>46352</v>
      </c>
      <c r="C9551" s="107">
        <f ca="1"/>
        <v>37536.86</v>
      </c>
      <c r="D9551" t="str">
        <f ca="1"/>
        <v xml:space="preserve"> Savings</v>
      </c>
    </row>
    <row r="9552" spans="1:4" x14ac:dyDescent="0.25">
      <c r="A9552" t="str">
        <f ca="1"/>
        <v>Windsurf</v>
      </c>
      <c r="B9552" s="8">
        <f ca="1"/>
        <v>46352</v>
      </c>
      <c r="C9552" s="107">
        <f ca="1"/>
        <v>37536.86</v>
      </c>
      <c r="D9552" t="str">
        <f ca="1"/>
        <v xml:space="preserve"> Savings</v>
      </c>
    </row>
    <row r="9553" spans="1:4" x14ac:dyDescent="0.25">
      <c r="A9553" t="str">
        <f ca="1"/>
        <v>Tidal</v>
      </c>
      <c r="B9553" s="8">
        <f ca="1"/>
        <v>46353</v>
      </c>
      <c r="C9553" s="107">
        <f ca="1"/>
        <v>37536.86</v>
      </c>
      <c r="D9553" t="str">
        <f ca="1"/>
        <v xml:space="preserve"> Savings</v>
      </c>
    </row>
    <row r="9554" spans="1:4" x14ac:dyDescent="0.25">
      <c r="A9554" t="str">
        <f ca="1"/>
        <v>Costco Citi</v>
      </c>
      <c r="B9554" s="8">
        <f ca="1"/>
        <v>46354</v>
      </c>
      <c r="C9554" s="107">
        <f ca="1"/>
        <v>37536.86</v>
      </c>
      <c r="D9554" t="str">
        <f ca="1"/>
        <v xml:space="preserve"> Savings</v>
      </c>
    </row>
    <row r="9555" spans="1:4" x14ac:dyDescent="0.25">
      <c r="A9555" t="str">
        <f ca="1"/>
        <v>Kulo Transfer</v>
      </c>
      <c r="B9555" s="8">
        <f ca="1"/>
        <v>46354</v>
      </c>
      <c r="C9555" s="107">
        <f ca="1"/>
        <v>37536.86</v>
      </c>
      <c r="D9555" t="str">
        <f ca="1"/>
        <v xml:space="preserve"> Savings</v>
      </c>
    </row>
    <row r="9556" spans="1:4" x14ac:dyDescent="0.25">
      <c r="A9556" t="str">
        <f ca="1"/>
        <v>Kulo SDGE</v>
      </c>
      <c r="B9556" s="8">
        <f ca="1"/>
        <v>46354</v>
      </c>
      <c r="C9556" s="107">
        <f ca="1"/>
        <v>37536.86</v>
      </c>
      <c r="D9556" t="str">
        <f ca="1"/>
        <v xml:space="preserve"> Savings</v>
      </c>
    </row>
    <row r="9557" spans="1:4" x14ac:dyDescent="0.25">
      <c r="A9557" t="str">
        <f ca="1"/>
        <v>SDGE</v>
      </c>
      <c r="B9557" s="8">
        <f ca="1"/>
        <v>46354</v>
      </c>
      <c r="C9557" s="107">
        <f ca="1"/>
        <v>37536.86</v>
      </c>
      <c r="D9557" t="str">
        <f ca="1"/>
        <v xml:space="preserve"> Savings</v>
      </c>
    </row>
    <row r="9558" spans="1:4" x14ac:dyDescent="0.25">
      <c r="A9558" t="str">
        <f ca="1"/>
        <v>Prime Ad-Free</v>
      </c>
      <c r="B9558" s="8">
        <f ca="1"/>
        <v>46354</v>
      </c>
      <c r="C9558" s="107">
        <f ca="1"/>
        <v>37536.86</v>
      </c>
      <c r="D9558" t="str">
        <f ca="1"/>
        <v xml:space="preserve"> Savings</v>
      </c>
    </row>
    <row r="9559" spans="1:4" x14ac:dyDescent="0.25">
      <c r="A9559" t="str">
        <f ca="1"/>
        <v>Disability</v>
      </c>
      <c r="B9559" s="8">
        <f ca="1"/>
        <v>46357</v>
      </c>
      <c r="C9559" s="107">
        <f ca="1"/>
        <v>37536.86</v>
      </c>
      <c r="D9559" t="str">
        <f ca="1"/>
        <v xml:space="preserve"> Savings</v>
      </c>
    </row>
    <row r="9560" spans="1:4" x14ac:dyDescent="0.25">
      <c r="A9560" t="str">
        <f ca="1"/>
        <v>Kulo Rent</v>
      </c>
      <c r="B9560" s="8">
        <f ca="1"/>
        <v>46357</v>
      </c>
      <c r="C9560" s="107">
        <f ca="1"/>
        <v>37536.86</v>
      </c>
      <c r="D9560" t="str">
        <f ca="1"/>
        <v xml:space="preserve"> Savings</v>
      </c>
    </row>
    <row r="9561" spans="1:4" x14ac:dyDescent="0.25">
      <c r="A9561" t="str">
        <f ca="1"/>
        <v>Rent</v>
      </c>
      <c r="B9561" s="8">
        <f ca="1"/>
        <v>46357</v>
      </c>
      <c r="C9561" s="107">
        <f ca="1"/>
        <v>37536.86</v>
      </c>
      <c r="D9561" t="str">
        <f ca="1"/>
        <v xml:space="preserve"> Savings</v>
      </c>
    </row>
    <row r="9562" spans="1:4" x14ac:dyDescent="0.25">
      <c r="A9562" t="str">
        <f ca="1"/>
        <v>Visa Platinum</v>
      </c>
      <c r="B9562" s="8">
        <f ca="1"/>
        <v>46359</v>
      </c>
      <c r="C9562" s="107">
        <f ca="1"/>
        <v>37536.86</v>
      </c>
      <c r="D9562" t="str">
        <f ca="1"/>
        <v xml:space="preserve"> Savings</v>
      </c>
    </row>
    <row r="9563" spans="1:4" x14ac:dyDescent="0.25">
      <c r="A9563" t="str">
        <f ca="1"/>
        <v>Paycheck</v>
      </c>
      <c r="B9563" s="8">
        <f ca="1"/>
        <v>46360</v>
      </c>
      <c r="C9563" s="107">
        <f ca="1"/>
        <v>37536.86</v>
      </c>
      <c r="D9563" t="str">
        <f ca="1"/>
        <v xml:space="preserve"> Savings</v>
      </c>
    </row>
    <row r="9564" spans="1:4" x14ac:dyDescent="0.25">
      <c r="A9564" t="str">
        <f ca="1"/>
        <v>Ameritas</v>
      </c>
      <c r="B9564" s="8">
        <f ca="1"/>
        <v>46360</v>
      </c>
      <c r="C9564" s="107">
        <f ca="1"/>
        <v>37648.86</v>
      </c>
      <c r="D9564" t="str">
        <f ca="1"/>
        <v xml:space="preserve"> Savings</v>
      </c>
    </row>
    <row r="9565" spans="1:4" x14ac:dyDescent="0.25">
      <c r="A9565" t="str">
        <f ca="1"/>
        <v>Kulo Internet</v>
      </c>
      <c r="B9565" s="8">
        <f ca="1"/>
        <v>46361</v>
      </c>
      <c r="C9565" s="107">
        <f ca="1"/>
        <v>37648.86</v>
      </c>
      <c r="D9565" t="str">
        <f ca="1"/>
        <v xml:space="preserve"> Savings</v>
      </c>
    </row>
    <row r="9566" spans="1:4" x14ac:dyDescent="0.25">
      <c r="A9566" t="str">
        <f ca="1"/>
        <v>Cese Phone</v>
      </c>
      <c r="B9566" s="8">
        <f ca="1"/>
        <v>46361</v>
      </c>
      <c r="C9566" s="107">
        <f ca="1"/>
        <v>37648.86</v>
      </c>
      <c r="D9566" t="str">
        <f ca="1"/>
        <v xml:space="preserve"> Savings</v>
      </c>
    </row>
    <row r="9567" spans="1:4" x14ac:dyDescent="0.25">
      <c r="A9567" t="str">
        <f ca="1"/>
        <v>Groceries</v>
      </c>
      <c r="B9567" s="8">
        <f ca="1"/>
        <v>46361</v>
      </c>
      <c r="C9567" s="107">
        <f ca="1"/>
        <v>37648.86</v>
      </c>
      <c r="D9567" t="str">
        <f ca="1"/>
        <v xml:space="preserve"> Savings</v>
      </c>
    </row>
    <row r="9568" spans="1:4" x14ac:dyDescent="0.25">
      <c r="A9568" t="str">
        <f ca="1"/>
        <v>Food &amp; Drinks</v>
      </c>
      <c r="B9568" s="8">
        <f ca="1"/>
        <v>46361</v>
      </c>
      <c r="C9568" s="107">
        <f ca="1"/>
        <v>37648.86</v>
      </c>
      <c r="D9568" t="str">
        <f ca="1"/>
        <v xml:space="preserve"> Savings</v>
      </c>
    </row>
    <row r="9569" spans="1:4" x14ac:dyDescent="0.25">
      <c r="A9569" t="str">
        <f ca="1"/>
        <v>Phone</v>
      </c>
      <c r="B9569" s="8">
        <f ca="1"/>
        <v>46361</v>
      </c>
      <c r="C9569" s="107">
        <f ca="1"/>
        <v>37648.86</v>
      </c>
      <c r="D9569" t="str">
        <f ca="1"/>
        <v xml:space="preserve"> Savings</v>
      </c>
    </row>
    <row r="9570" spans="1:4" x14ac:dyDescent="0.25">
      <c r="A9570" t="str">
        <f ca="1"/>
        <v>Sony</v>
      </c>
      <c r="B9570" s="8">
        <f ca="1"/>
        <v>46364</v>
      </c>
      <c r="C9570" s="107">
        <f ca="1"/>
        <v>37648.86</v>
      </c>
      <c r="D9570" t="str">
        <f ca="1"/>
        <v xml:space="preserve"> Savings</v>
      </c>
    </row>
    <row r="9571" spans="1:4" x14ac:dyDescent="0.25">
      <c r="A9571" t="str">
        <f ca="1"/>
        <v>Phone Insurance</v>
      </c>
      <c r="B9571" s="8">
        <f ca="1"/>
        <v>46364</v>
      </c>
      <c r="C9571" s="107">
        <f ca="1"/>
        <v>37648.86</v>
      </c>
      <c r="D9571" t="str">
        <f ca="1"/>
        <v xml:space="preserve"> Savings</v>
      </c>
    </row>
    <row r="9572" spans="1:4" x14ac:dyDescent="0.25">
      <c r="A9572" t="str">
        <f ca="1"/>
        <v>Amazon</v>
      </c>
      <c r="B9572" s="8">
        <f ca="1"/>
        <v>46365</v>
      </c>
      <c r="C9572" s="107">
        <f ca="1"/>
        <v>37648.86</v>
      </c>
      <c r="D9572" t="str">
        <f ca="1"/>
        <v xml:space="preserve"> Savings</v>
      </c>
    </row>
    <row r="9573" spans="1:4" x14ac:dyDescent="0.25">
      <c r="A9573" t="str">
        <f ca="1"/>
        <v>Viso Go</v>
      </c>
      <c r="B9573" s="8">
        <f ca="1"/>
        <v>46367</v>
      </c>
      <c r="C9573" s="107">
        <f ca="1"/>
        <v>37648.86</v>
      </c>
      <c r="D9573" t="str">
        <f ca="1"/>
        <v xml:space="preserve"> Savings</v>
      </c>
    </row>
    <row r="9574" spans="1:4" x14ac:dyDescent="0.25">
      <c r="A9574" t="str">
        <f ca="1"/>
        <v>Motorcycle</v>
      </c>
      <c r="B9574" s="8">
        <f ca="1"/>
        <v>46372</v>
      </c>
      <c r="C9574" s="107">
        <f ca="1"/>
        <v>37648.86</v>
      </c>
      <c r="D9574" t="str">
        <f ca="1"/>
        <v xml:space="preserve"> Savings</v>
      </c>
    </row>
    <row r="9575" spans="1:4" x14ac:dyDescent="0.25">
      <c r="A9575" t="str">
        <f ca="1"/>
        <v>Paycheck</v>
      </c>
      <c r="B9575" s="8">
        <f ca="1"/>
        <v>46374</v>
      </c>
      <c r="C9575" s="107">
        <f ca="1"/>
        <v>37648.86</v>
      </c>
      <c r="D9575" t="str">
        <f ca="1"/>
        <v xml:space="preserve"> Savings</v>
      </c>
    </row>
    <row r="9576" spans="1:4" x14ac:dyDescent="0.25">
      <c r="A9576" t="str">
        <f ca="1"/>
        <v>Ameritas</v>
      </c>
      <c r="B9576" s="8">
        <f ca="1"/>
        <v>46374</v>
      </c>
      <c r="C9576" s="107">
        <f ca="1"/>
        <v>37760.86</v>
      </c>
      <c r="D9576" t="str">
        <f ca="1"/>
        <v xml:space="preserve"> Savings</v>
      </c>
    </row>
    <row r="9577" spans="1:4" x14ac:dyDescent="0.25">
      <c r="A9577" t="str">
        <f ca="1"/>
        <v>Groceries</v>
      </c>
      <c r="B9577" s="8">
        <f ca="1"/>
        <v>46375</v>
      </c>
      <c r="C9577" s="107">
        <f ca="1"/>
        <v>37760.86</v>
      </c>
      <c r="D9577" t="str">
        <f ca="1"/>
        <v xml:space="preserve"> Savings</v>
      </c>
    </row>
    <row r="9578" spans="1:4" x14ac:dyDescent="0.25">
      <c r="A9578" t="str">
        <f ca="1"/>
        <v>Food &amp; Drinks</v>
      </c>
      <c r="B9578" s="8">
        <f ca="1"/>
        <v>46375</v>
      </c>
      <c r="C9578" s="107">
        <f ca="1"/>
        <v>37760.86</v>
      </c>
      <c r="D9578" t="str">
        <f ca="1"/>
        <v xml:space="preserve"> Savings</v>
      </c>
    </row>
    <row r="9579" spans="1:4" x14ac:dyDescent="0.25">
      <c r="A9579" t="str">
        <f ca="1"/>
        <v>Netflix</v>
      </c>
      <c r="B9579" s="8">
        <f ca="1"/>
        <v>46376</v>
      </c>
      <c r="C9579" s="107">
        <f ca="1"/>
        <v>37760.86</v>
      </c>
      <c r="D9579" t="str">
        <f ca="1"/>
        <v xml:space="preserve"> Savings</v>
      </c>
    </row>
    <row r="9580" spans="1:4" x14ac:dyDescent="0.25">
      <c r="A9580" t="str">
        <f ca="1"/>
        <v>Renters</v>
      </c>
      <c r="B9580" s="8">
        <f ca="1"/>
        <v>46377</v>
      </c>
      <c r="C9580" s="107">
        <f ca="1"/>
        <v>37760.86</v>
      </c>
      <c r="D9580" t="str">
        <f ca="1"/>
        <v xml:space="preserve"> Savings</v>
      </c>
    </row>
    <row r="9581" spans="1:4" x14ac:dyDescent="0.25">
      <c r="A9581" t="str">
        <f ca="1"/>
        <v>Sniffies</v>
      </c>
      <c r="B9581" s="8">
        <f ca="1"/>
        <v>46377</v>
      </c>
      <c r="C9581" s="107">
        <f ca="1"/>
        <v>37760.86</v>
      </c>
      <c r="D9581" t="str">
        <f ca="1"/>
        <v xml:space="preserve"> Savings</v>
      </c>
    </row>
    <row r="9582" spans="1:4" x14ac:dyDescent="0.25">
      <c r="A9582" t="str">
        <f ca="1"/>
        <v>Cese Transfer</v>
      </c>
      <c r="B9582" s="8">
        <f ca="1"/>
        <v>46381</v>
      </c>
      <c r="C9582" s="107">
        <f ca="1"/>
        <v>37760.86</v>
      </c>
      <c r="D9582" t="str">
        <f ca="1"/>
        <v xml:space="preserve"> Savings</v>
      </c>
    </row>
    <row r="9583" spans="1:4" x14ac:dyDescent="0.25">
      <c r="A9583" t="str">
        <f ca="1"/>
        <v>Internet</v>
      </c>
      <c r="B9583" s="8">
        <f ca="1"/>
        <v>46382</v>
      </c>
      <c r="C9583" s="107">
        <f ca="1"/>
        <v>37760.86</v>
      </c>
      <c r="D9583" t="str">
        <f ca="1"/>
        <v xml:space="preserve"> Savings</v>
      </c>
    </row>
    <row r="9584" spans="1:4" x14ac:dyDescent="0.25">
      <c r="A9584" t="str">
        <f ca="1"/>
        <v>Windsurf</v>
      </c>
      <c r="B9584" s="8">
        <f ca="1"/>
        <v>46382</v>
      </c>
      <c r="C9584" s="107">
        <f ca="1"/>
        <v>37760.86</v>
      </c>
      <c r="D9584" t="str">
        <f ca="1"/>
        <v xml:space="preserve"> Savings</v>
      </c>
    </row>
    <row r="9585" spans="1:4" x14ac:dyDescent="0.25">
      <c r="A9585" t="str">
        <f ca="1"/>
        <v>Tidal</v>
      </c>
      <c r="B9585" s="8">
        <f ca="1"/>
        <v>46383</v>
      </c>
      <c r="C9585" s="107">
        <f ca="1"/>
        <v>37760.86</v>
      </c>
      <c r="D9585" t="str">
        <f ca="1"/>
        <v xml:space="preserve"> Savings</v>
      </c>
    </row>
    <row r="9586" spans="1:4" x14ac:dyDescent="0.25">
      <c r="A9586" t="str">
        <f ca="1"/>
        <v>Costco Citi</v>
      </c>
      <c r="B9586" s="8">
        <f ca="1"/>
        <v>46384</v>
      </c>
      <c r="C9586" s="107">
        <f ca="1"/>
        <v>37760.86</v>
      </c>
      <c r="D9586" t="str">
        <f ca="1"/>
        <v xml:space="preserve"> Savings</v>
      </c>
    </row>
    <row r="9587" spans="1:4" x14ac:dyDescent="0.25">
      <c r="A9587" t="str">
        <f ca="1"/>
        <v>Kulo Transfer</v>
      </c>
      <c r="B9587" s="8">
        <f ca="1"/>
        <v>46384</v>
      </c>
      <c r="C9587" s="107">
        <f ca="1"/>
        <v>37760.86</v>
      </c>
      <c r="D9587" t="str">
        <f ca="1"/>
        <v xml:space="preserve"> Savings</v>
      </c>
    </row>
    <row r="9588" spans="1:4" x14ac:dyDescent="0.25">
      <c r="A9588" t="str">
        <f ca="1"/>
        <v>Kulo SDGE</v>
      </c>
      <c r="B9588" s="8">
        <f ca="1"/>
        <v>46384</v>
      </c>
      <c r="C9588" s="107">
        <f ca="1"/>
        <v>37760.86</v>
      </c>
      <c r="D9588" t="str">
        <f ca="1"/>
        <v xml:space="preserve"> Savings</v>
      </c>
    </row>
    <row r="9589" spans="1:4" x14ac:dyDescent="0.25">
      <c r="A9589" t="str">
        <f ca="1"/>
        <v>SDGE</v>
      </c>
      <c r="B9589" s="8">
        <f ca="1"/>
        <v>46384</v>
      </c>
      <c r="C9589" s="107">
        <f ca="1"/>
        <v>37760.86</v>
      </c>
      <c r="D9589" t="str">
        <f ca="1"/>
        <v xml:space="preserve"> Savings</v>
      </c>
    </row>
    <row r="9590" spans="1:4" x14ac:dyDescent="0.25">
      <c r="A9590" t="str">
        <f ca="1"/>
        <v>Prime Ad-Free</v>
      </c>
      <c r="B9590" s="8">
        <f ca="1"/>
        <v>46384</v>
      </c>
      <c r="C9590" s="107">
        <f ca="1"/>
        <v>37760.86</v>
      </c>
      <c r="D9590" t="str">
        <f ca="1"/>
        <v xml:space="preserve"> Savings</v>
      </c>
    </row>
    <row r="9591" spans="1:4" x14ac:dyDescent="0.25">
      <c r="A9591" t="str">
        <f ca="1"/>
        <v>Paycheck</v>
      </c>
      <c r="B9591" s="8">
        <f ca="1"/>
        <v>46388</v>
      </c>
      <c r="C9591" s="107">
        <f ca="1"/>
        <v>37760.86</v>
      </c>
      <c r="D9591" t="str">
        <f ca="1"/>
        <v xml:space="preserve"> Savings</v>
      </c>
    </row>
    <row r="9592" spans="1:4" x14ac:dyDescent="0.25">
      <c r="A9592" t="str">
        <f ca="1"/>
        <v>Disability</v>
      </c>
      <c r="B9592" s="8">
        <f ca="1"/>
        <v>46388</v>
      </c>
      <c r="C9592" s="107">
        <f ca="1"/>
        <v>37760.86</v>
      </c>
      <c r="D9592" t="str">
        <f ca="1"/>
        <v xml:space="preserve"> Savings</v>
      </c>
    </row>
    <row r="9593" spans="1:4" x14ac:dyDescent="0.25">
      <c r="A9593" t="str">
        <f ca="1"/>
        <v>Ameritas</v>
      </c>
      <c r="B9593" s="8">
        <f ca="1"/>
        <v>46388</v>
      </c>
      <c r="C9593" s="107">
        <f ca="1"/>
        <v>37872.86</v>
      </c>
      <c r="D9593" t="str">
        <f ca="1"/>
        <v xml:space="preserve"> Savings</v>
      </c>
    </row>
    <row r="9594" spans="1:4" x14ac:dyDescent="0.25">
      <c r="A9594" t="str">
        <f ca="1"/>
        <v>Kulo Rent</v>
      </c>
      <c r="B9594" s="8">
        <f ca="1"/>
        <v>46388</v>
      </c>
      <c r="C9594" s="107">
        <f ca="1"/>
        <v>37872.86</v>
      </c>
      <c r="D9594" t="str">
        <f ca="1"/>
        <v xml:space="preserve"> Savings</v>
      </c>
    </row>
    <row r="9595" spans="1:4" x14ac:dyDescent="0.25">
      <c r="A9595" t="str">
        <f ca="1"/>
        <v>Rent</v>
      </c>
      <c r="B9595" s="8">
        <f ca="1"/>
        <v>46388</v>
      </c>
      <c r="C9595" s="107">
        <f ca="1"/>
        <v>37872.86</v>
      </c>
      <c r="D9595" t="str">
        <f ca="1"/>
        <v xml:space="preserve"> Savings</v>
      </c>
    </row>
    <row r="9596" spans="1:4" x14ac:dyDescent="0.25">
      <c r="A9596" t="str">
        <f ca="1"/>
        <v>Groceries</v>
      </c>
      <c r="B9596" s="8">
        <f ca="1"/>
        <v>46389</v>
      </c>
      <c r="C9596" s="107">
        <f ca="1"/>
        <v>37872.86</v>
      </c>
      <c r="D9596" t="str">
        <f ca="1"/>
        <v xml:space="preserve"> Savings</v>
      </c>
    </row>
    <row r="9597" spans="1:4" x14ac:dyDescent="0.25">
      <c r="A9597" t="str">
        <f ca="1"/>
        <v>Food &amp; Drinks</v>
      </c>
      <c r="B9597" s="8">
        <f ca="1"/>
        <v>46389</v>
      </c>
      <c r="C9597" s="107">
        <f ca="1"/>
        <v>37872.86</v>
      </c>
      <c r="D9597" t="str">
        <f ca="1"/>
        <v xml:space="preserve"> Savings</v>
      </c>
    </row>
    <row r="9598" spans="1:4" x14ac:dyDescent="0.25">
      <c r="A9598" t="str">
        <f ca="1"/>
        <v>Visa Platinum</v>
      </c>
      <c r="B9598" s="8">
        <f ca="1"/>
        <v>46390</v>
      </c>
      <c r="C9598" s="107">
        <f ca="1"/>
        <v>37872.86</v>
      </c>
      <c r="D9598" t="str">
        <f ca="1"/>
        <v xml:space="preserve"> Savings</v>
      </c>
    </row>
    <row r="9599" spans="1:4" x14ac:dyDescent="0.25">
      <c r="A9599" t="str">
        <f ca="1"/>
        <v>Kulo Internet</v>
      </c>
      <c r="B9599" s="8">
        <f ca="1"/>
        <v>46392</v>
      </c>
      <c r="C9599" s="107">
        <f ca="1"/>
        <v>37872.86</v>
      </c>
      <c r="D9599" t="str">
        <f ca="1"/>
        <v xml:space="preserve"> Savings</v>
      </c>
    </row>
    <row r="9600" spans="1:4" x14ac:dyDescent="0.25">
      <c r="A9600" t="str">
        <f ca="1"/>
        <v>Cese Phone</v>
      </c>
      <c r="B9600" s="8">
        <f ca="1"/>
        <v>46392</v>
      </c>
      <c r="C9600" s="107">
        <f ca="1"/>
        <v>37872.86</v>
      </c>
      <c r="D9600" t="str">
        <f ca="1"/>
        <v xml:space="preserve"> Savings</v>
      </c>
    </row>
    <row r="9601" spans="1:4" x14ac:dyDescent="0.25">
      <c r="A9601" t="str">
        <f ca="1"/>
        <v>Phone</v>
      </c>
      <c r="B9601" s="8">
        <f ca="1"/>
        <v>46392</v>
      </c>
      <c r="C9601" s="107">
        <f ca="1"/>
        <v>37872.86</v>
      </c>
      <c r="D9601" t="str">
        <f ca="1"/>
        <v xml:space="preserve"> Savings</v>
      </c>
    </row>
    <row r="9602" spans="1:4" x14ac:dyDescent="0.25">
      <c r="A9602" t="str">
        <f ca="1"/>
        <v>Sony</v>
      </c>
      <c r="B9602" s="8">
        <f ca="1"/>
        <v>46395</v>
      </c>
      <c r="C9602" s="107">
        <f ca="1"/>
        <v>37872.86</v>
      </c>
      <c r="D9602" t="str">
        <f ca="1"/>
        <v xml:space="preserve"> Savings</v>
      </c>
    </row>
    <row r="9603" spans="1:4" x14ac:dyDescent="0.25">
      <c r="A9603" t="str">
        <f ca="1"/>
        <v>Phone Insurance</v>
      </c>
      <c r="B9603" s="8">
        <f ca="1"/>
        <v>46395</v>
      </c>
      <c r="C9603" s="107">
        <f ca="1"/>
        <v>37872.86</v>
      </c>
      <c r="D9603" t="str">
        <f ca="1"/>
        <v xml:space="preserve"> Savings</v>
      </c>
    </row>
    <row r="9604" spans="1:4" x14ac:dyDescent="0.25">
      <c r="A9604" t="str">
        <f ca="1"/>
        <v>Amazon</v>
      </c>
      <c r="B9604" s="8">
        <f ca="1"/>
        <v>46396</v>
      </c>
      <c r="C9604" s="107">
        <f ca="1"/>
        <v>37872.86</v>
      </c>
      <c r="D9604" t="str">
        <f ca="1"/>
        <v xml:space="preserve"> Savings</v>
      </c>
    </row>
    <row r="9605" spans="1:4" x14ac:dyDescent="0.25">
      <c r="A9605" t="str">
        <f ca="1"/>
        <v>Viso Go</v>
      </c>
      <c r="B9605" s="8">
        <f ca="1"/>
        <v>46398</v>
      </c>
      <c r="C9605" s="107">
        <f ca="1"/>
        <v>37872.86</v>
      </c>
      <c r="D9605" t="str">
        <f ca="1"/>
        <v xml:space="preserve"> Savings</v>
      </c>
    </row>
    <row r="9606" spans="1:4" x14ac:dyDescent="0.25">
      <c r="A9606" t="str">
        <f ca="1"/>
        <v>Paycheck</v>
      </c>
      <c r="B9606" s="8">
        <f ca="1"/>
        <v>46402</v>
      </c>
      <c r="C9606" s="107">
        <f ca="1"/>
        <v>37872.86</v>
      </c>
      <c r="D9606" t="str">
        <f ca="1"/>
        <v xml:space="preserve"> Savings</v>
      </c>
    </row>
    <row r="9607" spans="1:4" x14ac:dyDescent="0.25">
      <c r="A9607" t="str">
        <f ca="1"/>
        <v>Ameritas</v>
      </c>
      <c r="B9607" s="8">
        <f ca="1"/>
        <v>46402</v>
      </c>
      <c r="C9607" s="107">
        <f ca="1"/>
        <v>37984.86</v>
      </c>
      <c r="D9607" t="str">
        <f ca="1"/>
        <v xml:space="preserve"> Savings</v>
      </c>
    </row>
    <row r="9608" spans="1:4" x14ac:dyDescent="0.25">
      <c r="A9608" t="str">
        <f ca="1"/>
        <v>Groceries</v>
      </c>
      <c r="B9608" s="8">
        <f ca="1"/>
        <v>46403</v>
      </c>
      <c r="C9608" s="107">
        <f ca="1"/>
        <v>37984.86</v>
      </c>
      <c r="D9608" t="str">
        <f ca="1"/>
        <v xml:space="preserve"> Savings</v>
      </c>
    </row>
    <row r="9609" spans="1:4" x14ac:dyDescent="0.25">
      <c r="A9609" t="str">
        <f ca="1"/>
        <v>Food &amp; Drinks</v>
      </c>
      <c r="B9609" s="8">
        <f ca="1"/>
        <v>46403</v>
      </c>
      <c r="C9609" s="107">
        <f ca="1"/>
        <v>37984.86</v>
      </c>
      <c r="D9609" t="str">
        <f ca="1"/>
        <v xml:space="preserve"> Savings</v>
      </c>
    </row>
    <row r="9610" spans="1:4" x14ac:dyDescent="0.25">
      <c r="A9610" t="str">
        <f ca="1"/>
        <v>Motorcycle</v>
      </c>
      <c r="B9610" s="8">
        <f ca="1"/>
        <v>46403</v>
      </c>
      <c r="C9610" s="107">
        <f ca="1"/>
        <v>37984.86</v>
      </c>
      <c r="D9610" t="str">
        <f ca="1"/>
        <v xml:space="preserve"> Savings</v>
      </c>
    </row>
    <row r="9611" spans="1:4" x14ac:dyDescent="0.25">
      <c r="A9611" t="str">
        <f ca="1"/>
        <v>Netflix</v>
      </c>
      <c r="B9611" s="8">
        <f ca="1"/>
        <v>46407</v>
      </c>
      <c r="C9611" s="107">
        <f ca="1"/>
        <v>37984.86</v>
      </c>
      <c r="D9611" t="str">
        <f ca="1"/>
        <v xml:space="preserve"> Savings</v>
      </c>
    </row>
    <row r="9612" spans="1:4" x14ac:dyDescent="0.25">
      <c r="A9612" t="str">
        <f ca="1"/>
        <v>Renters</v>
      </c>
      <c r="B9612" s="8">
        <f ca="1"/>
        <v>46408</v>
      </c>
      <c r="C9612" s="107">
        <f ca="1"/>
        <v>37984.86</v>
      </c>
      <c r="D9612" t="str">
        <f ca="1"/>
        <v xml:space="preserve"> Savings</v>
      </c>
    </row>
    <row r="9613" spans="1:4" x14ac:dyDescent="0.25">
      <c r="A9613" t="str">
        <f ca="1"/>
        <v>Cese Transfer</v>
      </c>
      <c r="B9613" s="8">
        <f ca="1"/>
        <v>46412</v>
      </c>
      <c r="C9613" s="107">
        <f ca="1"/>
        <v>37984.86</v>
      </c>
      <c r="D9613" t="str">
        <f ca="1"/>
        <v xml:space="preserve"> Savings</v>
      </c>
    </row>
    <row r="9614" spans="1:4" x14ac:dyDescent="0.25">
      <c r="A9614" t="str">
        <f ca="1"/>
        <v>Internet</v>
      </c>
      <c r="B9614" s="8">
        <f ca="1"/>
        <v>46413</v>
      </c>
      <c r="C9614" s="107">
        <f ca="1"/>
        <v>37984.86</v>
      </c>
      <c r="D9614" t="str">
        <f ca="1"/>
        <v xml:space="preserve"> Savings</v>
      </c>
    </row>
    <row r="9615" spans="1:4" x14ac:dyDescent="0.25">
      <c r="A9615" t="str">
        <f ca="1"/>
        <v>Windsurf</v>
      </c>
      <c r="B9615" s="8">
        <f ca="1"/>
        <v>46413</v>
      </c>
      <c r="C9615" s="107">
        <f ca="1"/>
        <v>37984.86</v>
      </c>
      <c r="D9615" t="str">
        <f ca="1"/>
        <v xml:space="preserve"> Savings</v>
      </c>
    </row>
    <row r="9616" spans="1:4" x14ac:dyDescent="0.25">
      <c r="A9616" t="str">
        <f ca="1"/>
        <v>Tidal</v>
      </c>
      <c r="B9616" s="8">
        <f ca="1"/>
        <v>46414</v>
      </c>
      <c r="C9616" s="107">
        <f ca="1"/>
        <v>37984.86</v>
      </c>
      <c r="D9616" t="str">
        <f ca="1"/>
        <v xml:space="preserve"> Savings</v>
      </c>
    </row>
    <row r="9617" spans="1:4" x14ac:dyDescent="0.25">
      <c r="A9617" t="str">
        <f ca="1"/>
        <v>Costco Citi</v>
      </c>
      <c r="B9617" s="8">
        <f ca="1"/>
        <v>46415</v>
      </c>
      <c r="C9617" s="107">
        <f ca="1"/>
        <v>37984.86</v>
      </c>
      <c r="D9617" t="str">
        <f ca="1"/>
        <v xml:space="preserve"> Savings</v>
      </c>
    </row>
    <row r="9618" spans="1:4" x14ac:dyDescent="0.25">
      <c r="A9618" t="str">
        <f ca="1"/>
        <v>Kulo Transfer</v>
      </c>
      <c r="B9618" s="8">
        <f ca="1"/>
        <v>46415</v>
      </c>
      <c r="C9618" s="107">
        <f ca="1"/>
        <v>37984.86</v>
      </c>
      <c r="D9618" t="str">
        <f ca="1"/>
        <v xml:space="preserve"> Savings</v>
      </c>
    </row>
    <row r="9619" spans="1:4" x14ac:dyDescent="0.25">
      <c r="A9619" t="str">
        <f ca="1"/>
        <v>Kulo SDGE</v>
      </c>
      <c r="B9619" s="8">
        <f ca="1"/>
        <v>46415</v>
      </c>
      <c r="C9619" s="107">
        <f ca="1"/>
        <v>37984.86</v>
      </c>
      <c r="D9619" t="str">
        <f ca="1"/>
        <v xml:space="preserve"> Savings</v>
      </c>
    </row>
    <row r="9620" spans="1:4" x14ac:dyDescent="0.25">
      <c r="A9620" t="str">
        <f ca="1"/>
        <v>SDGE</v>
      </c>
      <c r="B9620" s="8">
        <f ca="1"/>
        <v>46415</v>
      </c>
      <c r="C9620" s="107">
        <f ca="1"/>
        <v>37984.86</v>
      </c>
      <c r="D9620" t="str">
        <f ca="1"/>
        <v xml:space="preserve"> Savings</v>
      </c>
    </row>
    <row r="9621" spans="1:4" x14ac:dyDescent="0.25">
      <c r="A9621" t="str">
        <f ca="1"/>
        <v>Prime Ad-Free</v>
      </c>
      <c r="B9621" s="8">
        <f ca="1"/>
        <v>46415</v>
      </c>
      <c r="C9621" s="107">
        <f ca="1"/>
        <v>37984.86</v>
      </c>
      <c r="D9621" t="str">
        <f ca="1"/>
        <v xml:space="preserve"> Savings</v>
      </c>
    </row>
    <row r="9622" spans="1:4" x14ac:dyDescent="0.25">
      <c r="A9622" t="str">
        <f ca="1"/>
        <v>Paycheck</v>
      </c>
      <c r="B9622" s="8">
        <f ca="1"/>
        <v>46416</v>
      </c>
      <c r="C9622" s="107">
        <f ca="1"/>
        <v>37984.86</v>
      </c>
      <c r="D9622" t="str">
        <f ca="1"/>
        <v xml:space="preserve"> Savings</v>
      </c>
    </row>
    <row r="9623" spans="1:4" x14ac:dyDescent="0.25">
      <c r="A9623" t="str">
        <f ca="1"/>
        <v>Ameritas</v>
      </c>
      <c r="B9623" s="8">
        <f ca="1"/>
        <v>46416</v>
      </c>
      <c r="C9623" s="107">
        <f ca="1"/>
        <v>38096.86</v>
      </c>
      <c r="D9623" t="str">
        <f ca="1"/>
        <v xml:space="preserve"> Savings</v>
      </c>
    </row>
    <row r="9624" spans="1:4" x14ac:dyDescent="0.25">
      <c r="A9624" t="str">
        <f ca="1"/>
        <v>Groceries</v>
      </c>
      <c r="B9624" s="8">
        <f ca="1"/>
        <v>46417</v>
      </c>
      <c r="C9624" s="107">
        <f ca="1"/>
        <v>38096.86</v>
      </c>
      <c r="D9624" t="str">
        <f ca="1"/>
        <v xml:space="preserve"> Savings</v>
      </c>
    </row>
    <row r="9625" spans="1:4" x14ac:dyDescent="0.25">
      <c r="A9625" t="str">
        <f ca="1"/>
        <v>Food &amp; Drinks</v>
      </c>
      <c r="B9625" s="8">
        <f ca="1"/>
        <v>46417</v>
      </c>
      <c r="C9625" s="107">
        <f ca="1"/>
        <v>38096.86</v>
      </c>
      <c r="D9625" t="str">
        <f ca="1"/>
        <v xml:space="preserve"> Savings</v>
      </c>
    </row>
    <row r="9626" spans="1:4" x14ac:dyDescent="0.25">
      <c r="A9626" t="str">
        <f ca="1"/>
        <v>Disability</v>
      </c>
      <c r="B9626" s="8">
        <f ca="1"/>
        <v>46419</v>
      </c>
      <c r="C9626" s="107">
        <f ca="1"/>
        <v>38096.86</v>
      </c>
      <c r="D9626" t="str">
        <f ca="1"/>
        <v xml:space="preserve"> Savings</v>
      </c>
    </row>
    <row r="9627" spans="1:4" x14ac:dyDescent="0.25">
      <c r="A9627" t="str">
        <f ca="1"/>
        <v>Kulo Rent</v>
      </c>
      <c r="B9627" s="8">
        <f ca="1"/>
        <v>46419</v>
      </c>
      <c r="C9627" s="107">
        <f ca="1"/>
        <v>38096.86</v>
      </c>
      <c r="D9627" t="str">
        <f ca="1"/>
        <v xml:space="preserve"> Savings</v>
      </c>
    </row>
    <row r="9628" spans="1:4" x14ac:dyDescent="0.25">
      <c r="A9628" t="str">
        <f ca="1"/>
        <v>Rent</v>
      </c>
      <c r="B9628" s="8">
        <f ca="1"/>
        <v>46419</v>
      </c>
      <c r="C9628" s="107">
        <f ca="1"/>
        <v>38096.86</v>
      </c>
      <c r="D9628" t="str">
        <f ca="1"/>
        <v xml:space="preserve"> Savings</v>
      </c>
    </row>
    <row r="9629" spans="1:4" x14ac:dyDescent="0.25">
      <c r="A9629" t="str">
        <f ca="1"/>
        <v>Down Dog</v>
      </c>
      <c r="B9629" s="8">
        <f ca="1"/>
        <v>46420</v>
      </c>
      <c r="C9629" s="107">
        <f ca="1"/>
        <v>38096.86</v>
      </c>
      <c r="D9629" t="str">
        <f ca="1"/>
        <v xml:space="preserve"> Savings</v>
      </c>
    </row>
    <row r="9630" spans="1:4" x14ac:dyDescent="0.25">
      <c r="A9630" t="str">
        <f ca="1"/>
        <v>Visa Platinum</v>
      </c>
      <c r="B9630" s="8">
        <f ca="1"/>
        <v>46421</v>
      </c>
      <c r="C9630" s="107">
        <f ca="1"/>
        <v>38096.86</v>
      </c>
      <c r="D9630" t="str">
        <f ca="1"/>
        <v xml:space="preserve"> Savings</v>
      </c>
    </row>
    <row r="9631" spans="1:4" x14ac:dyDescent="0.25">
      <c r="A9631" t="str">
        <f ca="1"/>
        <v>Kulo Internet</v>
      </c>
      <c r="B9631" s="8">
        <f ca="1"/>
        <v>46423</v>
      </c>
      <c r="C9631" s="107">
        <f ca="1"/>
        <v>38096.86</v>
      </c>
      <c r="D9631" t="str">
        <f ca="1"/>
        <v xml:space="preserve"> Savings</v>
      </c>
    </row>
    <row r="9632" spans="1:4" x14ac:dyDescent="0.25">
      <c r="A9632" t="str">
        <f ca="1"/>
        <v>Cese Phone</v>
      </c>
      <c r="B9632" s="8">
        <f ca="1"/>
        <v>46423</v>
      </c>
      <c r="C9632" s="107">
        <f ca="1"/>
        <v>38096.86</v>
      </c>
      <c r="D9632" t="str">
        <f ca="1"/>
        <v xml:space="preserve"> Savings</v>
      </c>
    </row>
    <row r="9633" spans="1:4" x14ac:dyDescent="0.25">
      <c r="A9633" t="str">
        <f ca="1"/>
        <v>Phone</v>
      </c>
      <c r="B9633" s="8">
        <f ca="1"/>
        <v>46423</v>
      </c>
      <c r="C9633" s="107">
        <f ca="1"/>
        <v>38096.86</v>
      </c>
      <c r="D9633" t="str">
        <f ca="1"/>
        <v xml:space="preserve"> Savings</v>
      </c>
    </row>
    <row r="9634" spans="1:4" x14ac:dyDescent="0.25">
      <c r="A9634" t="str">
        <f ca="1"/>
        <v>Sony</v>
      </c>
      <c r="B9634" s="8">
        <f ca="1"/>
        <v>46426</v>
      </c>
      <c r="C9634" s="107">
        <f ca="1"/>
        <v>38096.86</v>
      </c>
      <c r="D9634" t="str">
        <f ca="1"/>
        <v xml:space="preserve"> Savings</v>
      </c>
    </row>
    <row r="9635" spans="1:4" x14ac:dyDescent="0.25">
      <c r="A9635" t="str">
        <f ca="1"/>
        <v>Phone Insurance</v>
      </c>
      <c r="B9635" s="8">
        <f ca="1"/>
        <v>46426</v>
      </c>
      <c r="C9635" s="107">
        <f ca="1"/>
        <v>38096.86</v>
      </c>
      <c r="D9635" t="str">
        <f ca="1"/>
        <v xml:space="preserve"> Savings</v>
      </c>
    </row>
    <row r="9636" spans="1:4" x14ac:dyDescent="0.25">
      <c r="A9636" t="str">
        <f ca="1"/>
        <v>Amazon</v>
      </c>
      <c r="B9636" s="8">
        <f ca="1"/>
        <v>46427</v>
      </c>
      <c r="C9636" s="107">
        <f ca="1"/>
        <v>38096.86</v>
      </c>
      <c r="D9636" t="str">
        <f ca="1"/>
        <v xml:space="preserve"> Savings</v>
      </c>
    </row>
    <row r="9637" spans="1:4" x14ac:dyDescent="0.25">
      <c r="A9637" t="str">
        <f ca="1"/>
        <v>Viso Go</v>
      </c>
      <c r="B9637" s="8">
        <f ca="1"/>
        <v>46429</v>
      </c>
      <c r="C9637" s="107">
        <f ca="1"/>
        <v>38096.86</v>
      </c>
      <c r="D9637" t="str">
        <f ca="1"/>
        <v xml:space="preserve"> Savings</v>
      </c>
    </row>
    <row r="9638" spans="1:4" x14ac:dyDescent="0.25">
      <c r="A9638" t="str">
        <f ca="1"/>
        <v>Paycheck</v>
      </c>
      <c r="B9638" s="8">
        <f ca="1"/>
        <v>46430</v>
      </c>
      <c r="C9638" s="107">
        <f ca="1"/>
        <v>38096.86</v>
      </c>
      <c r="D9638" t="str">
        <f ca="1"/>
        <v xml:space="preserve"> Savings</v>
      </c>
    </row>
    <row r="9639" spans="1:4" x14ac:dyDescent="0.25">
      <c r="A9639" t="str">
        <f ca="1"/>
        <v>Ameritas</v>
      </c>
      <c r="B9639" s="8">
        <f ca="1"/>
        <v>46430</v>
      </c>
      <c r="C9639" s="107">
        <f ca="1"/>
        <v>38208.86</v>
      </c>
      <c r="D9639" t="str">
        <f ca="1"/>
        <v xml:space="preserve"> Savings</v>
      </c>
    </row>
    <row r="9640" spans="1:4" x14ac:dyDescent="0.25">
      <c r="A9640" t="str">
        <f ca="1"/>
        <v>Groceries</v>
      </c>
      <c r="B9640" s="8">
        <f ca="1"/>
        <v>46431</v>
      </c>
      <c r="C9640" s="107">
        <f ca="1"/>
        <v>38208.86</v>
      </c>
      <c r="D9640" t="str">
        <f ca="1"/>
        <v xml:space="preserve"> Savings</v>
      </c>
    </row>
    <row r="9641" spans="1:4" x14ac:dyDescent="0.25">
      <c r="A9641" t="str">
        <f ca="1"/>
        <v>Food &amp; Drinks</v>
      </c>
      <c r="B9641" s="8">
        <f ca="1"/>
        <v>46431</v>
      </c>
      <c r="C9641" s="107">
        <f ca="1"/>
        <v>38208.86</v>
      </c>
      <c r="D9641" t="str">
        <f ca="1"/>
        <v xml:space="preserve"> Savings</v>
      </c>
    </row>
    <row r="9642" spans="1:4" x14ac:dyDescent="0.25">
      <c r="A9642" t="str">
        <f ca="1"/>
        <v>Motorcycle</v>
      </c>
      <c r="B9642" s="8">
        <f ca="1"/>
        <v>46434</v>
      </c>
      <c r="C9642" s="107">
        <f ca="1"/>
        <v>38208.86</v>
      </c>
      <c r="D9642" t="str">
        <f ca="1"/>
        <v xml:space="preserve"> Savings</v>
      </c>
    </row>
    <row r="9643" spans="1:4" x14ac:dyDescent="0.25">
      <c r="A9643" t="str">
        <f ca="1"/>
        <v>Netflix</v>
      </c>
      <c r="B9643" s="8">
        <f ca="1"/>
        <v>46438</v>
      </c>
      <c r="C9643" s="107">
        <f ca="1"/>
        <v>38208.86</v>
      </c>
      <c r="D9643" t="str">
        <f ca="1"/>
        <v xml:space="preserve"> Savings</v>
      </c>
    </row>
    <row r="9644" spans="1:4" x14ac:dyDescent="0.25">
      <c r="A9644" t="str">
        <f ca="1"/>
        <v>Renters</v>
      </c>
      <c r="B9644" s="8">
        <f ca="1"/>
        <v>46439</v>
      </c>
      <c r="C9644" s="107">
        <f ca="1"/>
        <v>38208.86</v>
      </c>
      <c r="D9644" t="str">
        <f ca="1"/>
        <v xml:space="preserve"> Savings</v>
      </c>
    </row>
    <row r="9645" spans="1:4" x14ac:dyDescent="0.25">
      <c r="A9645" t="str">
        <f ca="1"/>
        <v>Cese Transfer</v>
      </c>
      <c r="B9645" s="8">
        <f ca="1"/>
        <v>46443</v>
      </c>
      <c r="C9645" s="107">
        <f ca="1"/>
        <v>38208.86</v>
      </c>
      <c r="D9645" t="str">
        <f ca="1"/>
        <v xml:space="preserve"> Savings</v>
      </c>
    </row>
    <row r="9646" spans="1:4" x14ac:dyDescent="0.25">
      <c r="A9646" t="str">
        <f ca="1"/>
        <v>Paycheck</v>
      </c>
      <c r="B9646" s="8">
        <f ca="1"/>
        <v>46444</v>
      </c>
      <c r="C9646" s="107">
        <f ca="1"/>
        <v>38208.86</v>
      </c>
      <c r="D9646" t="str">
        <f ca="1"/>
        <v xml:space="preserve"> Savings</v>
      </c>
    </row>
    <row r="9647" spans="1:4" x14ac:dyDescent="0.25">
      <c r="A9647" t="str">
        <f ca="1"/>
        <v>Ameritas</v>
      </c>
      <c r="B9647" s="8">
        <f ca="1"/>
        <v>46444</v>
      </c>
      <c r="C9647" s="107">
        <f ca="1"/>
        <v>38320.86</v>
      </c>
      <c r="D9647" t="str">
        <f ca="1"/>
        <v xml:space="preserve"> Savings</v>
      </c>
    </row>
    <row r="9648" spans="1:4" x14ac:dyDescent="0.25">
      <c r="A9648" t="str">
        <f ca="1"/>
        <v>Internet</v>
      </c>
      <c r="B9648" s="8">
        <f ca="1"/>
        <v>46444</v>
      </c>
      <c r="C9648" s="107">
        <f ca="1"/>
        <v>38320.86</v>
      </c>
      <c r="D9648" t="str">
        <f ca="1"/>
        <v xml:space="preserve"> Savings</v>
      </c>
    </row>
    <row r="9649" spans="1:4" x14ac:dyDescent="0.25">
      <c r="A9649" t="str">
        <f ca="1"/>
        <v>Windsurf</v>
      </c>
      <c r="B9649" s="8">
        <f ca="1"/>
        <v>46444</v>
      </c>
      <c r="C9649" s="107">
        <f ca="1"/>
        <v>38320.86</v>
      </c>
      <c r="D9649" t="str">
        <f ca="1"/>
        <v xml:space="preserve"> Savings</v>
      </c>
    </row>
    <row r="9650" spans="1:4" x14ac:dyDescent="0.25">
      <c r="A9650" t="str">
        <f ca="1"/>
        <v>Groceries</v>
      </c>
      <c r="B9650" s="8">
        <f ca="1"/>
        <v>46445</v>
      </c>
      <c r="C9650" s="107">
        <f ca="1"/>
        <v>38320.86</v>
      </c>
      <c r="D9650" t="str">
        <f ca="1"/>
        <v xml:space="preserve"> Savings</v>
      </c>
    </row>
    <row r="9651" spans="1:4" x14ac:dyDescent="0.25">
      <c r="A9651" t="str">
        <f ca="1"/>
        <v>Food &amp; Drinks</v>
      </c>
      <c r="B9651" s="8">
        <f ca="1"/>
        <v>46445</v>
      </c>
      <c r="C9651" s="107">
        <f ca="1"/>
        <v>38320.86</v>
      </c>
      <c r="D9651" t="str">
        <f ca="1"/>
        <v xml:space="preserve"> Savings</v>
      </c>
    </row>
    <row r="9652" spans="1:4" x14ac:dyDescent="0.25">
      <c r="A9652" t="str">
        <f ca="1"/>
        <v>Google+</v>
      </c>
      <c r="B9652" s="8">
        <f ca="1"/>
        <v>46445</v>
      </c>
      <c r="C9652" s="107">
        <f ca="1"/>
        <v>38320.86</v>
      </c>
      <c r="D9652" t="str">
        <f ca="1"/>
        <v xml:space="preserve"> Savings</v>
      </c>
    </row>
    <row r="9653" spans="1:4" x14ac:dyDescent="0.25">
      <c r="A9653" t="str">
        <f ca="1"/>
        <v>Tidal</v>
      </c>
      <c r="B9653" s="8">
        <f ca="1"/>
        <v>46445</v>
      </c>
      <c r="C9653" s="107">
        <f ca="1"/>
        <v>38320.86</v>
      </c>
      <c r="D9653" t="str">
        <f ca="1"/>
        <v xml:space="preserve"> Savings</v>
      </c>
    </row>
    <row r="9654" spans="1:4" x14ac:dyDescent="0.25">
      <c r="A9654" t="str">
        <f ca="1"/>
        <v>Costco Citi</v>
      </c>
      <c r="B9654" s="8">
        <f ca="1"/>
        <v>46446</v>
      </c>
      <c r="C9654" s="107">
        <f ca="1"/>
        <v>38320.86</v>
      </c>
      <c r="D9654" t="str">
        <f ca="1"/>
        <v xml:space="preserve"> Savings</v>
      </c>
    </row>
    <row r="9655" spans="1:4" x14ac:dyDescent="0.25">
      <c r="A9655" t="str">
        <f ca="1"/>
        <v>Kulo Transfer</v>
      </c>
      <c r="B9655" s="8">
        <f ca="1"/>
        <v>46446</v>
      </c>
      <c r="C9655" s="107">
        <f ca="1"/>
        <v>38320.86</v>
      </c>
      <c r="D9655" t="str">
        <f ca="1"/>
        <v xml:space="preserve"> Savings</v>
      </c>
    </row>
    <row r="9656" spans="1:4" x14ac:dyDescent="0.25">
      <c r="A9656" t="str">
        <f ca="1"/>
        <v>Kulo SDGE</v>
      </c>
      <c r="B9656" s="8">
        <f ca="1"/>
        <v>46446</v>
      </c>
      <c r="C9656" s="107">
        <f ca="1"/>
        <v>38320.86</v>
      </c>
      <c r="D9656" t="str">
        <f ca="1"/>
        <v xml:space="preserve"> Savings</v>
      </c>
    </row>
    <row r="9657" spans="1:4" x14ac:dyDescent="0.25">
      <c r="A9657" t="str">
        <f ca="1"/>
        <v>SDGE</v>
      </c>
      <c r="B9657" s="8">
        <f ca="1"/>
        <v>46446</v>
      </c>
      <c r="C9657" s="107">
        <f ca="1"/>
        <v>38320.86</v>
      </c>
      <c r="D9657" t="str">
        <f ca="1"/>
        <v xml:space="preserve"> Savings</v>
      </c>
    </row>
    <row r="9658" spans="1:4" x14ac:dyDescent="0.25">
      <c r="A9658" t="str">
        <f ca="1"/>
        <v>Prime Ad-Free</v>
      </c>
      <c r="B9658" s="8">
        <f ca="1"/>
        <v>46446</v>
      </c>
      <c r="C9658" s="107">
        <f ca="1"/>
        <v>38320.86</v>
      </c>
      <c r="D9658" t="str">
        <f ca="1"/>
        <v xml:space="preserve"> Savings</v>
      </c>
    </row>
    <row r="9659" spans="1:4" x14ac:dyDescent="0.25">
      <c r="A9659" t="str">
        <f ca="1"/>
        <v>Disability</v>
      </c>
      <c r="B9659" s="8">
        <f ca="1"/>
        <v>46447</v>
      </c>
      <c r="C9659" s="107">
        <f ca="1"/>
        <v>38320.86</v>
      </c>
      <c r="D9659" t="str">
        <f ca="1"/>
        <v xml:space="preserve"> Savings</v>
      </c>
    </row>
    <row r="9660" spans="1:4" x14ac:dyDescent="0.25">
      <c r="A9660" t="str">
        <f ca="1"/>
        <v>Kulo Rent</v>
      </c>
      <c r="B9660" s="8">
        <f ca="1"/>
        <v>46447</v>
      </c>
      <c r="C9660" s="107">
        <f ca="1"/>
        <v>38320.86</v>
      </c>
      <c r="D9660" t="str">
        <f ca="1"/>
        <v xml:space="preserve"> Savings</v>
      </c>
    </row>
    <row r="9661" spans="1:4" x14ac:dyDescent="0.25">
      <c r="A9661" t="str">
        <f ca="1"/>
        <v>Rent</v>
      </c>
      <c r="B9661" s="8">
        <f ca="1"/>
        <v>46447</v>
      </c>
      <c r="C9661" s="107">
        <f ca="1"/>
        <v>38320.86</v>
      </c>
      <c r="D9661" t="str">
        <f ca="1"/>
        <v xml:space="preserve"> Savings</v>
      </c>
    </row>
    <row r="9662" spans="1:4" x14ac:dyDescent="0.25">
      <c r="A9662" t="str">
        <f ca="1"/>
        <v>Visa Platinum</v>
      </c>
      <c r="B9662" s="8">
        <f ca="1"/>
        <v>46449</v>
      </c>
      <c r="C9662" s="107">
        <f ca="1"/>
        <v>38320.86</v>
      </c>
      <c r="D9662" t="str">
        <f ca="1"/>
        <v xml:space="preserve"> Savings</v>
      </c>
    </row>
    <row r="9663" spans="1:4" x14ac:dyDescent="0.25">
      <c r="A9663" t="str">
        <f ca="1"/>
        <v>Kulo Internet</v>
      </c>
      <c r="B9663" s="8">
        <f ca="1"/>
        <v>46451</v>
      </c>
      <c r="C9663" s="107">
        <f ca="1"/>
        <v>38320.86</v>
      </c>
      <c r="D9663" t="str">
        <f ca="1"/>
        <v xml:space="preserve"> Savings</v>
      </c>
    </row>
    <row r="9664" spans="1:4" x14ac:dyDescent="0.25">
      <c r="A9664" t="str">
        <f ca="1"/>
        <v>Cese Phone</v>
      </c>
      <c r="B9664" s="8">
        <f ca="1"/>
        <v>46451</v>
      </c>
      <c r="C9664" s="107">
        <f ca="1"/>
        <v>38320.86</v>
      </c>
      <c r="D9664" t="str">
        <f ca="1"/>
        <v xml:space="preserve"> Savings</v>
      </c>
    </row>
    <row r="9665" spans="1:4" x14ac:dyDescent="0.25">
      <c r="A9665" t="str">
        <f ca="1"/>
        <v>Phone</v>
      </c>
      <c r="B9665" s="8">
        <f ca="1"/>
        <v>46451</v>
      </c>
      <c r="C9665" s="107">
        <f ca="1"/>
        <v>38320.86</v>
      </c>
      <c r="D9665" t="str">
        <f ca="1"/>
        <v xml:space="preserve"> Savings</v>
      </c>
    </row>
    <row r="9666" spans="1:4" x14ac:dyDescent="0.25">
      <c r="A9666" t="str">
        <f ca="1"/>
        <v>Sony</v>
      </c>
      <c r="B9666" s="8">
        <f ca="1"/>
        <v>46454</v>
      </c>
      <c r="C9666" s="107">
        <f ca="1"/>
        <v>38320.86</v>
      </c>
      <c r="D9666" t="str">
        <f ca="1"/>
        <v xml:space="preserve"> Savings</v>
      </c>
    </row>
    <row r="9667" spans="1:4" x14ac:dyDescent="0.25">
      <c r="A9667" t="str">
        <f ca="1"/>
        <v>Phone Insurance</v>
      </c>
      <c r="B9667" s="8">
        <f ca="1"/>
        <v>46454</v>
      </c>
      <c r="C9667" s="107">
        <f ca="1"/>
        <v>38320.86</v>
      </c>
      <c r="D9667" t="str">
        <f ca="1"/>
        <v xml:space="preserve"> Savings</v>
      </c>
    </row>
    <row r="9668" spans="1:4" x14ac:dyDescent="0.25">
      <c r="A9668" t="str">
        <f ca="1"/>
        <v>Amazon</v>
      </c>
      <c r="B9668" s="8">
        <f ca="1"/>
        <v>46455</v>
      </c>
      <c r="C9668" s="107">
        <f ca="1"/>
        <v>38320.86</v>
      </c>
      <c r="D9668" t="str">
        <f ca="1"/>
        <v xml:space="preserve"> Savings</v>
      </c>
    </row>
    <row r="9669" spans="1:4" x14ac:dyDescent="0.25">
      <c r="A9669" t="str">
        <f ca="1"/>
        <v>Viso Go</v>
      </c>
      <c r="B9669" s="8">
        <f ca="1"/>
        <v>46457</v>
      </c>
      <c r="C9669" s="107">
        <f ca="1"/>
        <v>38320.86</v>
      </c>
      <c r="D9669" t="str">
        <f ca="1"/>
        <v xml:space="preserve"> Savings</v>
      </c>
    </row>
    <row r="9670" spans="1:4" x14ac:dyDescent="0.25">
      <c r="A9670" t="str">
        <f ca="1"/>
        <v>Paycheck</v>
      </c>
      <c r="B9670" s="8">
        <f ca="1"/>
        <v>46458</v>
      </c>
      <c r="C9670" s="107">
        <f ca="1"/>
        <v>38320.86</v>
      </c>
      <c r="D9670" t="str">
        <f ca="1"/>
        <v xml:space="preserve"> Savings</v>
      </c>
    </row>
    <row r="9671" spans="1:4" x14ac:dyDescent="0.25">
      <c r="A9671" t="str">
        <f ca="1"/>
        <v>Ameritas</v>
      </c>
      <c r="B9671" s="8">
        <f ca="1"/>
        <v>46458</v>
      </c>
      <c r="C9671" s="107">
        <f ca="1"/>
        <v>38432.86</v>
      </c>
      <c r="D9671" t="str">
        <f ca="1"/>
        <v xml:space="preserve"> Savings</v>
      </c>
    </row>
    <row r="9672" spans="1:4" x14ac:dyDescent="0.25">
      <c r="A9672" t="str">
        <f ca="1"/>
        <v>Groceries</v>
      </c>
      <c r="B9672" s="8">
        <f ca="1"/>
        <v>46459</v>
      </c>
      <c r="C9672" s="107">
        <f ca="1"/>
        <v>38432.86</v>
      </c>
      <c r="D9672" t="str">
        <f ca="1"/>
        <v xml:space="preserve"> Savings</v>
      </c>
    </row>
    <row r="9673" spans="1:4" x14ac:dyDescent="0.25">
      <c r="A9673" t="str">
        <f ca="1"/>
        <v>Food &amp; Drinks</v>
      </c>
      <c r="B9673" s="8">
        <f ca="1"/>
        <v>46459</v>
      </c>
      <c r="C9673" s="107">
        <f ca="1"/>
        <v>38432.86</v>
      </c>
      <c r="D9673" t="str">
        <f ca="1"/>
        <v xml:space="preserve"> Savings</v>
      </c>
    </row>
    <row r="9674" spans="1:4" x14ac:dyDescent="0.25">
      <c r="A9674" t="str">
        <f ca="1"/>
        <v>Motorcycle</v>
      </c>
      <c r="B9674" s="8">
        <f ca="1"/>
        <v>46462</v>
      </c>
      <c r="C9674" s="107">
        <f ca="1"/>
        <v>38432.86</v>
      </c>
      <c r="D9674" t="str">
        <f ca="1"/>
        <v xml:space="preserve"> Savings</v>
      </c>
    </row>
    <row r="9675" spans="1:4" x14ac:dyDescent="0.25">
      <c r="A9675" t="str">
        <f ca="1"/>
        <v>Netflix</v>
      </c>
      <c r="B9675" s="8">
        <f ca="1"/>
        <v>46466</v>
      </c>
      <c r="C9675" s="107">
        <f ca="1"/>
        <v>38432.86</v>
      </c>
      <c r="D9675" t="str">
        <f ca="1"/>
        <v xml:space="preserve"> Savings</v>
      </c>
    </row>
    <row r="9676" spans="1:4" x14ac:dyDescent="0.25">
      <c r="A9676" t="str">
        <f ca="1"/>
        <v>Renters</v>
      </c>
      <c r="B9676" s="8">
        <f ca="1"/>
        <v>46467</v>
      </c>
      <c r="C9676" s="107">
        <f ca="1"/>
        <v>38432.86</v>
      </c>
      <c r="D9676" t="str">
        <f ca="1"/>
        <v xml:space="preserve"> Savings</v>
      </c>
    </row>
    <row r="9677" spans="1:4" x14ac:dyDescent="0.25">
      <c r="A9677" t="str">
        <f ca="1"/>
        <v>Cese Transfer</v>
      </c>
      <c r="B9677" s="8">
        <f ca="1"/>
        <v>46471</v>
      </c>
      <c r="C9677" s="107">
        <f ca="1"/>
        <v>38432.86</v>
      </c>
      <c r="D9677" t="str">
        <f ca="1"/>
        <v xml:space="preserve"> Savings</v>
      </c>
    </row>
    <row r="9678" spans="1:4" x14ac:dyDescent="0.25">
      <c r="A9678" t="str">
        <f ca="1"/>
        <v>Paycheck</v>
      </c>
      <c r="B9678" s="8">
        <f ca="1"/>
        <v>46472</v>
      </c>
      <c r="C9678" s="107">
        <f ca="1"/>
        <v>38432.86</v>
      </c>
      <c r="D9678" t="str">
        <f ca="1"/>
        <v xml:space="preserve"> Savings</v>
      </c>
    </row>
    <row r="9679" spans="1:4" x14ac:dyDescent="0.25">
      <c r="A9679" t="str">
        <f ca="1"/>
        <v>Ameritas</v>
      </c>
      <c r="B9679" s="8">
        <f ca="1"/>
        <v>46472</v>
      </c>
      <c r="C9679" s="107">
        <f ca="1"/>
        <v>38544.86</v>
      </c>
      <c r="D9679" t="str">
        <f ca="1"/>
        <v xml:space="preserve"> Savings</v>
      </c>
    </row>
    <row r="9680" spans="1:4" x14ac:dyDescent="0.25">
      <c r="A9680" t="str">
        <f ca="1"/>
        <v>Internet</v>
      </c>
      <c r="B9680" s="8">
        <f ca="1"/>
        <v>46472</v>
      </c>
      <c r="C9680" s="107">
        <f ca="1"/>
        <v>38544.86</v>
      </c>
      <c r="D9680" t="str">
        <f ca="1"/>
        <v xml:space="preserve"> Savings</v>
      </c>
    </row>
    <row r="9681" spans="1:4" x14ac:dyDescent="0.25">
      <c r="A9681" t="str">
        <f ca="1"/>
        <v>Windsurf</v>
      </c>
      <c r="B9681" s="8">
        <f ca="1"/>
        <v>46472</v>
      </c>
      <c r="C9681" s="107">
        <f ca="1"/>
        <v>38544.86</v>
      </c>
      <c r="D9681" t="str">
        <f ca="1"/>
        <v xml:space="preserve"> Savings</v>
      </c>
    </row>
    <row r="9682" spans="1:4" x14ac:dyDescent="0.25">
      <c r="A9682" t="str">
        <f ca="1"/>
        <v>Groceries</v>
      </c>
      <c r="B9682" s="8">
        <f ca="1"/>
        <v>46473</v>
      </c>
      <c r="C9682" s="107">
        <f ca="1"/>
        <v>38544.86</v>
      </c>
      <c r="D9682" t="str">
        <f ca="1"/>
        <v xml:space="preserve"> Savings</v>
      </c>
    </row>
    <row r="9683" spans="1:4" x14ac:dyDescent="0.25">
      <c r="A9683" t="str">
        <f ca="1"/>
        <v>Food &amp; Drinks</v>
      </c>
      <c r="B9683" s="8">
        <f ca="1"/>
        <v>46473</v>
      </c>
      <c r="C9683" s="107">
        <f ca="1"/>
        <v>38544.86</v>
      </c>
      <c r="D9683" t="str">
        <f ca="1"/>
        <v xml:space="preserve"> Savings</v>
      </c>
    </row>
    <row r="9684" spans="1:4" x14ac:dyDescent="0.25">
      <c r="A9684" t="str">
        <f ca="1"/>
        <v>Tidal</v>
      </c>
      <c r="B9684" s="8">
        <f ca="1"/>
        <v>46473</v>
      </c>
      <c r="C9684" s="107">
        <f ca="1"/>
        <v>38544.86</v>
      </c>
      <c r="D9684" t="str">
        <f ca="1"/>
        <v xml:space="preserve"> Savings</v>
      </c>
    </row>
    <row r="9685" spans="1:4" x14ac:dyDescent="0.25">
      <c r="A9685" t="str">
        <f ca="1"/>
        <v>Costco Citi</v>
      </c>
      <c r="B9685" s="8">
        <f ca="1"/>
        <v>46474</v>
      </c>
      <c r="C9685" s="107">
        <f ca="1"/>
        <v>38544.86</v>
      </c>
      <c r="D9685" t="str">
        <f ca="1"/>
        <v xml:space="preserve"> Savings</v>
      </c>
    </row>
    <row r="9686" spans="1:4" x14ac:dyDescent="0.25">
      <c r="A9686" t="str">
        <f ca="1"/>
        <v>Kulo Transfer</v>
      </c>
      <c r="B9686" s="8">
        <f ca="1"/>
        <v>46474</v>
      </c>
      <c r="C9686" s="107">
        <f ca="1"/>
        <v>38544.86</v>
      </c>
      <c r="D9686" t="str">
        <f ca="1"/>
        <v xml:space="preserve"> Savings</v>
      </c>
    </row>
    <row r="9687" spans="1:4" x14ac:dyDescent="0.25">
      <c r="A9687" t="str">
        <f ca="1"/>
        <v>Kulo SDGE</v>
      </c>
      <c r="B9687" s="8">
        <f ca="1"/>
        <v>46474</v>
      </c>
      <c r="C9687" s="107">
        <f ca="1"/>
        <v>38544.86</v>
      </c>
      <c r="D9687" t="str">
        <f ca="1"/>
        <v xml:space="preserve"> Savings</v>
      </c>
    </row>
    <row r="9688" spans="1:4" x14ac:dyDescent="0.25">
      <c r="A9688" t="str">
        <f ca="1"/>
        <v>SDGE</v>
      </c>
      <c r="B9688" s="8">
        <f ca="1"/>
        <v>46474</v>
      </c>
      <c r="C9688" s="107">
        <f ca="1"/>
        <v>38544.86</v>
      </c>
      <c r="D9688" t="str">
        <f ca="1"/>
        <v xml:space="preserve"> Savings</v>
      </c>
    </row>
    <row r="9689" spans="1:4" x14ac:dyDescent="0.25">
      <c r="A9689" t="str">
        <f ca="1"/>
        <v>Prime Ad-Free</v>
      </c>
      <c r="B9689" s="8">
        <f ca="1"/>
        <v>46474</v>
      </c>
      <c r="C9689" s="107">
        <f ca="1"/>
        <v>38544.86</v>
      </c>
      <c r="D9689" t="str">
        <f ca="1"/>
        <v xml:space="preserve"> Savings</v>
      </c>
    </row>
    <row r="9690" spans="1:4" x14ac:dyDescent="0.25">
      <c r="A9690" t="str">
        <f ca="1"/>
        <v>Disability</v>
      </c>
      <c r="B9690" s="8">
        <f ca="1"/>
        <v>46478</v>
      </c>
      <c r="C9690" s="107">
        <f ca="1"/>
        <v>38544.86</v>
      </c>
      <c r="D9690" t="str">
        <f ca="1"/>
        <v xml:space="preserve"> Savings</v>
      </c>
    </row>
    <row r="9691" spans="1:4" x14ac:dyDescent="0.25">
      <c r="A9691" t="str">
        <f ca="1"/>
        <v>Kulo Rent</v>
      </c>
      <c r="B9691" s="8">
        <f ca="1"/>
        <v>46478</v>
      </c>
      <c r="C9691" s="107">
        <f ca="1"/>
        <v>38544.86</v>
      </c>
      <c r="D9691" t="str">
        <f ca="1"/>
        <v xml:space="preserve"> Savings</v>
      </c>
    </row>
    <row r="9692" spans="1:4" x14ac:dyDescent="0.25">
      <c r="A9692" t="str">
        <f ca="1"/>
        <v>Rent</v>
      </c>
      <c r="B9692" s="8">
        <f ca="1"/>
        <v>46478</v>
      </c>
      <c r="C9692" s="107">
        <f ca="1"/>
        <v>38544.86</v>
      </c>
      <c r="D9692" t="str">
        <f ca="1"/>
        <v xml:space="preserve"> Savings</v>
      </c>
    </row>
    <row r="9693" spans="1:4" x14ac:dyDescent="0.25">
      <c r="A9693" t="str">
        <f ca="1"/>
        <v>Visa Platinum</v>
      </c>
      <c r="B9693" s="8">
        <f ca="1"/>
        <v>46480</v>
      </c>
      <c r="C9693" s="107">
        <f ca="1"/>
        <v>38544.86</v>
      </c>
      <c r="D9693" t="str">
        <f ca="1"/>
        <v xml:space="preserve"> Savings</v>
      </c>
    </row>
    <row r="9694" spans="1:4" x14ac:dyDescent="0.25">
      <c r="A9694" t="str">
        <f ca="1"/>
        <v>Kulo Internet</v>
      </c>
      <c r="B9694" s="8">
        <f ca="1"/>
        <v>46482</v>
      </c>
      <c r="C9694" s="107">
        <f ca="1"/>
        <v>38544.86</v>
      </c>
      <c r="D9694" t="str">
        <f ca="1"/>
        <v xml:space="preserve"> Savings</v>
      </c>
    </row>
    <row r="9695" spans="1:4" x14ac:dyDescent="0.25">
      <c r="A9695" t="str">
        <f ca="1"/>
        <v>Cese Phone</v>
      </c>
      <c r="B9695" s="8">
        <f ca="1"/>
        <v>46482</v>
      </c>
      <c r="C9695" s="107">
        <f ca="1"/>
        <v>38544.86</v>
      </c>
      <c r="D9695" t="str">
        <f ca="1"/>
        <v xml:space="preserve"> Savings</v>
      </c>
    </row>
    <row r="9696" spans="1:4" x14ac:dyDescent="0.25">
      <c r="A9696" t="str">
        <f ca="1"/>
        <v>Phone</v>
      </c>
      <c r="B9696" s="8">
        <f ca="1"/>
        <v>46482</v>
      </c>
      <c r="C9696" s="107">
        <f ca="1"/>
        <v>38544.86</v>
      </c>
      <c r="D9696" t="str">
        <f ca="1"/>
        <v xml:space="preserve"> Savings</v>
      </c>
    </row>
    <row r="9697" spans="1:4" x14ac:dyDescent="0.25">
      <c r="A9697" t="str">
        <f ca="1"/>
        <v>Sony</v>
      </c>
      <c r="B9697" s="8">
        <f ca="1"/>
        <v>46485</v>
      </c>
      <c r="C9697" s="107">
        <f ca="1"/>
        <v>38544.86</v>
      </c>
      <c r="D9697" t="str">
        <f ca="1"/>
        <v xml:space="preserve"> Savings</v>
      </c>
    </row>
    <row r="9698" spans="1:4" x14ac:dyDescent="0.25">
      <c r="A9698" t="str">
        <f ca="1"/>
        <v>Phone Insurance</v>
      </c>
      <c r="B9698" s="8">
        <f ca="1"/>
        <v>46485</v>
      </c>
      <c r="C9698" s="107">
        <f ca="1"/>
        <v>38544.86</v>
      </c>
      <c r="D9698" t="str">
        <f ca="1"/>
        <v xml:space="preserve"> Savings</v>
      </c>
    </row>
    <row r="9699" spans="1:4" x14ac:dyDescent="0.25">
      <c r="A9699" t="str">
        <f ca="1"/>
        <v>Paycheck</v>
      </c>
      <c r="B9699" s="8">
        <f ca="1"/>
        <v>46486</v>
      </c>
      <c r="C9699" s="107">
        <f ca="1"/>
        <v>38544.86</v>
      </c>
      <c r="D9699" t="str">
        <f ca="1"/>
        <v xml:space="preserve"> Savings</v>
      </c>
    </row>
    <row r="9700" spans="1:4" x14ac:dyDescent="0.25">
      <c r="A9700" t="str">
        <f ca="1"/>
        <v>Ameritas</v>
      </c>
      <c r="B9700" s="8">
        <f ca="1"/>
        <v>46486</v>
      </c>
      <c r="C9700" s="107">
        <f ca="1"/>
        <v>38656.86</v>
      </c>
      <c r="D9700" t="str">
        <f ca="1"/>
        <v xml:space="preserve"> Savings</v>
      </c>
    </row>
    <row r="9701" spans="1:4" x14ac:dyDescent="0.25">
      <c r="A9701" t="str">
        <f ca="1"/>
        <v>Amazon</v>
      </c>
      <c r="B9701" s="8">
        <f ca="1"/>
        <v>46486</v>
      </c>
      <c r="C9701" s="107">
        <f ca="1"/>
        <v>38656.86</v>
      </c>
      <c r="D9701" t="str">
        <f ca="1"/>
        <v xml:space="preserve"> Savings</v>
      </c>
    </row>
    <row r="9702" spans="1:4" x14ac:dyDescent="0.25">
      <c r="A9702" t="str">
        <f ca="1"/>
        <v>Groceries</v>
      </c>
      <c r="B9702" s="8">
        <f ca="1"/>
        <v>46487</v>
      </c>
      <c r="C9702" s="107">
        <f ca="1"/>
        <v>38656.86</v>
      </c>
      <c r="D9702" t="str">
        <f ca="1"/>
        <v xml:space="preserve"> Savings</v>
      </c>
    </row>
    <row r="9703" spans="1:4" x14ac:dyDescent="0.25">
      <c r="A9703" t="str">
        <f ca="1"/>
        <v>Food &amp; Drinks</v>
      </c>
      <c r="B9703" s="8">
        <f ca="1"/>
        <v>46487</v>
      </c>
      <c r="C9703" s="107">
        <f ca="1"/>
        <v>38656.86</v>
      </c>
      <c r="D9703" t="str">
        <f ca="1"/>
        <v xml:space="preserve"> Savings</v>
      </c>
    </row>
    <row r="9704" spans="1:4" x14ac:dyDescent="0.25">
      <c r="A9704" t="str">
        <f ca="1"/>
        <v>Viso Go</v>
      </c>
      <c r="B9704" s="8">
        <f ca="1"/>
        <v>46488</v>
      </c>
      <c r="C9704" s="107">
        <f ca="1"/>
        <v>38656.86</v>
      </c>
      <c r="D9704" t="str">
        <f ca="1"/>
        <v xml:space="preserve"> Savings</v>
      </c>
    </row>
    <row r="9705" spans="1:4" x14ac:dyDescent="0.25">
      <c r="A9705" t="str">
        <f ca="1"/>
        <v>Motorcycle</v>
      </c>
      <c r="B9705" s="8">
        <f ca="1"/>
        <v>46493</v>
      </c>
      <c r="C9705" s="107">
        <f ca="1"/>
        <v>38656.86</v>
      </c>
      <c r="D9705" t="str">
        <f ca="1"/>
        <v xml:space="preserve"> Savings</v>
      </c>
    </row>
    <row r="9706" spans="1:4" x14ac:dyDescent="0.25">
      <c r="A9706" t="str">
        <f ca="1"/>
        <v>Netflix</v>
      </c>
      <c r="B9706" s="8">
        <f ca="1"/>
        <v>46497</v>
      </c>
      <c r="C9706" s="107">
        <f ca="1"/>
        <v>38656.86</v>
      </c>
      <c r="D9706" t="str">
        <f ca="1"/>
        <v xml:space="preserve"> Savings</v>
      </c>
    </row>
    <row r="9707" spans="1:4" x14ac:dyDescent="0.25">
      <c r="A9707" t="str">
        <f ca="1"/>
        <v>Renters</v>
      </c>
      <c r="B9707" s="8">
        <f ca="1"/>
        <v>46498</v>
      </c>
      <c r="C9707" s="107">
        <f ca="1"/>
        <v>38656.86</v>
      </c>
      <c r="D9707" t="str">
        <f ca="1"/>
        <v xml:space="preserve"> Savings</v>
      </c>
    </row>
    <row r="9708" spans="1:4" x14ac:dyDescent="0.25">
      <c r="A9708" t="str">
        <f ca="1"/>
        <v>Paycheck</v>
      </c>
      <c r="B9708" s="8">
        <f ca="1"/>
        <v>46500</v>
      </c>
      <c r="C9708" s="107">
        <f ca="1"/>
        <v>38656.86</v>
      </c>
      <c r="D9708" t="str">
        <f ca="1"/>
        <v xml:space="preserve"> Savings</v>
      </c>
    </row>
    <row r="9709" spans="1:4" x14ac:dyDescent="0.25">
      <c r="A9709" t="str">
        <f ca="1"/>
        <v>Ameritas</v>
      </c>
      <c r="B9709" s="8">
        <f ca="1"/>
        <v>46500</v>
      </c>
      <c r="C9709" s="107">
        <f ca="1"/>
        <v>38768.86</v>
      </c>
      <c r="D9709" t="str">
        <f ca="1"/>
        <v xml:space="preserve"> Savings</v>
      </c>
    </row>
    <row r="9710" spans="1:4" x14ac:dyDescent="0.25">
      <c r="A9710" t="str">
        <f ca="1"/>
        <v>Groceries</v>
      </c>
      <c r="B9710" s="8">
        <f ca="1"/>
        <v>46501</v>
      </c>
      <c r="C9710" s="107">
        <f ca="1"/>
        <v>38768.86</v>
      </c>
      <c r="D9710" t="str">
        <f ca="1"/>
        <v xml:space="preserve"> Savings</v>
      </c>
    </row>
    <row r="9711" spans="1:4" x14ac:dyDescent="0.25">
      <c r="A9711" t="str">
        <f ca="1"/>
        <v>Food &amp; Drinks</v>
      </c>
      <c r="B9711" s="8">
        <f ca="1"/>
        <v>46501</v>
      </c>
      <c r="C9711" s="107">
        <f ca="1"/>
        <v>38768.86</v>
      </c>
      <c r="D9711" t="str">
        <f ca="1"/>
        <v xml:space="preserve"> Savings</v>
      </c>
    </row>
    <row r="9712" spans="1:4" x14ac:dyDescent="0.25">
      <c r="A9712" t="str">
        <f ca="1"/>
        <v>Cese Transfer</v>
      </c>
      <c r="B9712" s="8">
        <f ca="1"/>
        <v>46502</v>
      </c>
      <c r="C9712" s="107">
        <f ca="1"/>
        <v>38768.86</v>
      </c>
      <c r="D9712" t="str">
        <f ca="1"/>
        <v xml:space="preserve"> Savings</v>
      </c>
    </row>
    <row r="9713" spans="1:4" x14ac:dyDescent="0.25">
      <c r="A9713" t="str">
        <f ca="1"/>
        <v>Internet</v>
      </c>
      <c r="B9713" s="8">
        <f ca="1"/>
        <v>46503</v>
      </c>
      <c r="C9713" s="107">
        <f ca="1"/>
        <v>38768.86</v>
      </c>
      <c r="D9713" t="str">
        <f ca="1"/>
        <v xml:space="preserve"> Savings</v>
      </c>
    </row>
    <row r="9714" spans="1:4" x14ac:dyDescent="0.25">
      <c r="A9714" t="str">
        <f ca="1"/>
        <v>Windsurf</v>
      </c>
      <c r="B9714" s="8">
        <f ca="1"/>
        <v>46503</v>
      </c>
      <c r="C9714" s="107">
        <f ca="1"/>
        <v>38768.86</v>
      </c>
      <c r="D9714" t="str">
        <f ca="1"/>
        <v xml:space="preserve"> Savings</v>
      </c>
    </row>
    <row r="9715" spans="1:4" x14ac:dyDescent="0.25">
      <c r="A9715" t="str">
        <f ca="1"/>
        <v>Tidal</v>
      </c>
      <c r="B9715" s="8">
        <f ca="1"/>
        <v>46504</v>
      </c>
      <c r="C9715" s="107">
        <f ca="1"/>
        <v>38768.86</v>
      </c>
      <c r="D9715" t="str">
        <f ca="1"/>
        <v xml:space="preserve"> Savings</v>
      </c>
    </row>
    <row r="9716" spans="1:4" x14ac:dyDescent="0.25">
      <c r="A9716" t="str">
        <f ca="1"/>
        <v>Costco Citi</v>
      </c>
      <c r="B9716" s="8">
        <f ca="1"/>
        <v>46505</v>
      </c>
      <c r="C9716" s="107">
        <f ca="1"/>
        <v>38768.86</v>
      </c>
      <c r="D9716" t="str">
        <f ca="1"/>
        <v xml:space="preserve"> Savings</v>
      </c>
    </row>
    <row r="9717" spans="1:4" x14ac:dyDescent="0.25">
      <c r="A9717" t="str">
        <f ca="1"/>
        <v>Kulo Transfer</v>
      </c>
      <c r="B9717" s="8">
        <f ca="1"/>
        <v>46505</v>
      </c>
      <c r="C9717" s="107">
        <f ca="1"/>
        <v>38768.86</v>
      </c>
      <c r="D9717" t="str">
        <f ca="1"/>
        <v xml:space="preserve"> Savings</v>
      </c>
    </row>
    <row r="9718" spans="1:4" x14ac:dyDescent="0.25">
      <c r="A9718" t="str">
        <f ca="1"/>
        <v>Kulo SDGE</v>
      </c>
      <c r="B9718" s="8">
        <f ca="1"/>
        <v>46505</v>
      </c>
      <c r="C9718" s="107">
        <f ca="1"/>
        <v>38768.86</v>
      </c>
      <c r="D9718" t="str">
        <f ca="1"/>
        <v xml:space="preserve"> Savings</v>
      </c>
    </row>
    <row r="9719" spans="1:4" x14ac:dyDescent="0.25">
      <c r="A9719" t="str">
        <f ca="1"/>
        <v>SDGE</v>
      </c>
      <c r="B9719" s="8">
        <f ca="1"/>
        <v>46505</v>
      </c>
      <c r="C9719" s="107">
        <f ca="1"/>
        <v>38768.86</v>
      </c>
      <c r="D9719" t="str">
        <f ca="1"/>
        <v xml:space="preserve"> Savings</v>
      </c>
    </row>
    <row r="9720" spans="1:4" x14ac:dyDescent="0.25">
      <c r="A9720" t="str">
        <f ca="1"/>
        <v>Prime Ad-Free</v>
      </c>
      <c r="B9720" s="8">
        <f ca="1"/>
        <v>46505</v>
      </c>
      <c r="C9720" s="107">
        <f ca="1"/>
        <v>38768.86</v>
      </c>
      <c r="D9720" t="str">
        <f ca="1"/>
        <v xml:space="preserve"> Savings</v>
      </c>
    </row>
    <row r="9721" spans="1:4" x14ac:dyDescent="0.25">
      <c r="A9721" t="str">
        <f ca="1"/>
        <v>Disability</v>
      </c>
      <c r="B9721" s="8">
        <f ca="1"/>
        <v>46508</v>
      </c>
      <c r="C9721" s="107">
        <f ca="1"/>
        <v>38768.86</v>
      </c>
      <c r="D9721" t="str">
        <f ca="1"/>
        <v xml:space="preserve"> Savings</v>
      </c>
    </row>
    <row r="9722" spans="1:4" x14ac:dyDescent="0.25">
      <c r="A9722" t="str">
        <f ca="1"/>
        <v>Kulo Rent</v>
      </c>
      <c r="B9722" s="8">
        <f ca="1"/>
        <v>46508</v>
      </c>
      <c r="C9722" s="107">
        <f ca="1"/>
        <v>38768.86</v>
      </c>
      <c r="D9722" t="str">
        <f ca="1"/>
        <v xml:space="preserve"> Savings</v>
      </c>
    </row>
    <row r="9723" spans="1:4" x14ac:dyDescent="0.25">
      <c r="A9723" t="str">
        <f ca="1"/>
        <v>Rent</v>
      </c>
      <c r="B9723" s="8">
        <f ca="1"/>
        <v>46508</v>
      </c>
      <c r="C9723" s="107">
        <f ca="1"/>
        <v>38768.86</v>
      </c>
      <c r="D9723" t="str">
        <f ca="1"/>
        <v xml:space="preserve"> Savings</v>
      </c>
    </row>
    <row r="9724" spans="1:4" x14ac:dyDescent="0.25">
      <c r="A9724" t="str">
        <f ca="1"/>
        <v>Visa Platinum</v>
      </c>
      <c r="B9724" s="8">
        <f ca="1"/>
        <v>46510</v>
      </c>
      <c r="C9724" s="107">
        <f ca="1"/>
        <v>38768.86</v>
      </c>
      <c r="D9724" t="str">
        <f ca="1"/>
        <v xml:space="preserve"> Savings</v>
      </c>
    </row>
    <row r="9725" spans="1:4" x14ac:dyDescent="0.25">
      <c r="A9725" t="str">
        <f ca="1"/>
        <v>Kulo Internet</v>
      </c>
      <c r="B9725" s="8">
        <f ca="1"/>
        <v>46512</v>
      </c>
      <c r="C9725" s="107">
        <f ca="1"/>
        <v>38768.86</v>
      </c>
      <c r="D9725" t="str">
        <f ca="1"/>
        <v xml:space="preserve"> Savings</v>
      </c>
    </row>
    <row r="9726" spans="1:4" x14ac:dyDescent="0.25">
      <c r="A9726" t="str">
        <f ca="1"/>
        <v>Cese Phone</v>
      </c>
      <c r="B9726" s="8">
        <f ca="1"/>
        <v>46512</v>
      </c>
      <c r="C9726" s="107">
        <f ca="1"/>
        <v>38768.86</v>
      </c>
      <c r="D9726" t="str">
        <f ca="1"/>
        <v xml:space="preserve"> Savings</v>
      </c>
    </row>
    <row r="9727" spans="1:4" x14ac:dyDescent="0.25">
      <c r="A9727" t="str">
        <f ca="1"/>
        <v>Phone</v>
      </c>
      <c r="B9727" s="8">
        <f ca="1"/>
        <v>46512</v>
      </c>
      <c r="C9727" s="107">
        <f ca="1"/>
        <v>38768.86</v>
      </c>
      <c r="D9727" t="str">
        <f ca="1"/>
        <v xml:space="preserve"> Savings</v>
      </c>
    </row>
    <row r="9728" spans="1:4" x14ac:dyDescent="0.25">
      <c r="A9728" t="str">
        <f ca="1"/>
        <v>Paycheck</v>
      </c>
      <c r="B9728" s="8">
        <f ca="1"/>
        <v>46514</v>
      </c>
      <c r="C9728" s="107">
        <f ca="1"/>
        <v>38768.86</v>
      </c>
      <c r="D9728" t="str">
        <f ca="1"/>
        <v xml:space="preserve"> Savings</v>
      </c>
    </row>
    <row r="9729" spans="1:4" x14ac:dyDescent="0.25">
      <c r="A9729" t="str">
        <f ca="1"/>
        <v>Ameritas</v>
      </c>
      <c r="B9729" s="8">
        <f ca="1"/>
        <v>46514</v>
      </c>
      <c r="C9729" s="107">
        <f ca="1"/>
        <v>38880.86</v>
      </c>
      <c r="D9729" t="str">
        <f ca="1"/>
        <v xml:space="preserve"> Savings</v>
      </c>
    </row>
    <row r="9730" spans="1:4" x14ac:dyDescent="0.25">
      <c r="A9730" t="str">
        <f ca="1"/>
        <v>Groceries</v>
      </c>
      <c r="B9730" s="8">
        <f ca="1"/>
        <v>46515</v>
      </c>
      <c r="C9730" s="107">
        <f ca="1"/>
        <v>38880.86</v>
      </c>
      <c r="D9730" t="str">
        <f ca="1"/>
        <v xml:space="preserve"> Savings</v>
      </c>
    </row>
    <row r="9731" spans="1:4" x14ac:dyDescent="0.25">
      <c r="A9731" t="str">
        <f ca="1"/>
        <v>Food &amp; Drinks</v>
      </c>
      <c r="B9731" s="8">
        <f ca="1"/>
        <v>46515</v>
      </c>
      <c r="C9731" s="107">
        <f ca="1"/>
        <v>38880.86</v>
      </c>
      <c r="D9731" t="str">
        <f ca="1"/>
        <v xml:space="preserve"> Savings</v>
      </c>
    </row>
    <row r="9732" spans="1:4" x14ac:dyDescent="0.25">
      <c r="A9732" t="str">
        <f ca="1"/>
        <v>Sony</v>
      </c>
      <c r="B9732" s="8">
        <f ca="1"/>
        <v>46515</v>
      </c>
      <c r="C9732" s="107">
        <f ca="1"/>
        <v>38880.86</v>
      </c>
      <c r="D9732" t="str">
        <f ca="1"/>
        <v xml:space="preserve"> Savings</v>
      </c>
    </row>
    <row r="9733" spans="1:4" x14ac:dyDescent="0.25">
      <c r="A9733" t="str">
        <f ca="1"/>
        <v>Phone Insurance</v>
      </c>
      <c r="B9733" s="8">
        <f ca="1"/>
        <v>46515</v>
      </c>
      <c r="C9733" s="107">
        <f ca="1"/>
        <v>38880.86</v>
      </c>
      <c r="D9733" t="str">
        <f ca="1"/>
        <v xml:space="preserve"> Savings</v>
      </c>
    </row>
    <row r="9734" spans="1:4" x14ac:dyDescent="0.25">
      <c r="A9734" t="str">
        <f ca="1"/>
        <v>Amazon</v>
      </c>
      <c r="B9734" s="8">
        <f ca="1"/>
        <v>46516</v>
      </c>
      <c r="C9734" s="107">
        <f ca="1"/>
        <v>38880.86</v>
      </c>
      <c r="D9734" t="str">
        <f ca="1"/>
        <v xml:space="preserve"> Savings</v>
      </c>
    </row>
    <row r="9735" spans="1:4" x14ac:dyDescent="0.25">
      <c r="A9735" t="str">
        <f ca="1"/>
        <v>Viso Go</v>
      </c>
      <c r="B9735" s="8">
        <f ca="1"/>
        <v>46518</v>
      </c>
      <c r="C9735" s="107">
        <f ca="1"/>
        <v>38880.86</v>
      </c>
      <c r="D9735" t="str">
        <f ca="1"/>
        <v xml:space="preserve"> Savings</v>
      </c>
    </row>
    <row r="9736" spans="1:4" x14ac:dyDescent="0.25">
      <c r="A9736" t="str">
        <f ca="1"/>
        <v>Motorcycle</v>
      </c>
      <c r="B9736" s="8">
        <f ca="1"/>
        <v>46523</v>
      </c>
      <c r="C9736" s="107">
        <f ca="1"/>
        <v>38880.86</v>
      </c>
      <c r="D9736" t="str">
        <f ca="1"/>
        <v xml:space="preserve"> Savings</v>
      </c>
    </row>
    <row r="9737" spans="1:4" x14ac:dyDescent="0.25">
      <c r="A9737" t="str">
        <f ca="1"/>
        <v>Netflix</v>
      </c>
      <c r="B9737" s="8">
        <f ca="1"/>
        <v>46527</v>
      </c>
      <c r="C9737" s="107">
        <f ca="1"/>
        <v>38880.86</v>
      </c>
      <c r="D9737" t="str">
        <f ca="1"/>
        <v xml:space="preserve"> Savings</v>
      </c>
    </row>
    <row r="9738" spans="1:4" x14ac:dyDescent="0.25">
      <c r="A9738" t="str">
        <f ca="1"/>
        <v>Paycheck</v>
      </c>
      <c r="B9738" s="8">
        <f ca="1"/>
        <v>46528</v>
      </c>
      <c r="C9738" s="107">
        <f ca="1"/>
        <v>38880.86</v>
      </c>
      <c r="D9738" t="str">
        <f ca="1"/>
        <v xml:space="preserve"> Savings</v>
      </c>
    </row>
    <row r="9739" spans="1:4" x14ac:dyDescent="0.25">
      <c r="A9739" t="str">
        <f ca="1"/>
        <v>Ameritas</v>
      </c>
      <c r="B9739" s="8">
        <f ca="1"/>
        <v>46528</v>
      </c>
      <c r="C9739" s="107">
        <f ca="1"/>
        <v>38992.86</v>
      </c>
      <c r="D9739" t="str">
        <f ca="1"/>
        <v xml:space="preserve"> Savings</v>
      </c>
    </row>
    <row r="9740" spans="1:4" x14ac:dyDescent="0.25">
      <c r="A9740" t="str">
        <f ca="1"/>
        <v>Renters</v>
      </c>
      <c r="B9740" s="8">
        <f ca="1"/>
        <v>46528</v>
      </c>
      <c r="C9740" s="107">
        <f ca="1"/>
        <v>38992.86</v>
      </c>
      <c r="D9740" t="str">
        <f ca="1"/>
        <v xml:space="preserve"> Savings</v>
      </c>
    </row>
    <row r="9741" spans="1:4" x14ac:dyDescent="0.25">
      <c r="A9741" t="str">
        <f ca="1"/>
        <v>Groceries</v>
      </c>
      <c r="B9741" s="8">
        <f ca="1"/>
        <v>46529</v>
      </c>
      <c r="C9741" s="107">
        <f ca="1"/>
        <v>38992.86</v>
      </c>
      <c r="D9741" t="str">
        <f ca="1"/>
        <v xml:space="preserve"> Savings</v>
      </c>
    </row>
    <row r="9742" spans="1:4" x14ac:dyDescent="0.25">
      <c r="A9742" t="str">
        <f ca="1"/>
        <v>Food &amp; Drinks</v>
      </c>
      <c r="B9742" s="8">
        <f ca="1"/>
        <v>46529</v>
      </c>
      <c r="C9742" s="107">
        <f ca="1"/>
        <v>38992.86</v>
      </c>
      <c r="D9742" t="str">
        <f ca="1"/>
        <v xml:space="preserve"> Savings</v>
      </c>
    </row>
    <row r="9743" spans="1:4" x14ac:dyDescent="0.25">
      <c r="A9743" t="str">
        <f ca="1"/>
        <v>Cese Transfer</v>
      </c>
      <c r="B9743" s="8">
        <f ca="1"/>
        <v>46532</v>
      </c>
      <c r="C9743" s="107">
        <f ca="1"/>
        <v>38992.86</v>
      </c>
      <c r="D9743" t="str">
        <f ca="1"/>
        <v xml:space="preserve"> Savings</v>
      </c>
    </row>
    <row r="9744" spans="1:4" x14ac:dyDescent="0.25">
      <c r="A9744" t="str">
        <f ca="1"/>
        <v>Internet</v>
      </c>
      <c r="B9744" s="8">
        <f ca="1"/>
        <v>46533</v>
      </c>
      <c r="C9744" s="107">
        <f ca="1"/>
        <v>38992.86</v>
      </c>
      <c r="D9744" t="str">
        <f ca="1"/>
        <v xml:space="preserve"> Savings</v>
      </c>
    </row>
    <row r="9745" spans="1:4" x14ac:dyDescent="0.25">
      <c r="A9745" t="str">
        <f ca="1"/>
        <v>Windsurf</v>
      </c>
      <c r="B9745" s="8">
        <f ca="1"/>
        <v>46533</v>
      </c>
      <c r="C9745" s="107">
        <f ca="1"/>
        <v>38992.86</v>
      </c>
      <c r="D9745" t="str">
        <f ca="1"/>
        <v xml:space="preserve"> Savings</v>
      </c>
    </row>
    <row r="9746" spans="1:4" x14ac:dyDescent="0.25">
      <c r="A9746" t="str">
        <f ca="1"/>
        <v>Tidal</v>
      </c>
      <c r="B9746" s="8">
        <f ca="1"/>
        <v>46534</v>
      </c>
      <c r="C9746" s="107">
        <f ca="1"/>
        <v>38992.86</v>
      </c>
      <c r="D9746" t="str">
        <f ca="1"/>
        <v xml:space="preserve"> Savings</v>
      </c>
    </row>
    <row r="9747" spans="1:4" x14ac:dyDescent="0.25">
      <c r="A9747" t="str">
        <f ca="1"/>
        <v>Costco Citi</v>
      </c>
      <c r="B9747" s="8">
        <f ca="1"/>
        <v>46535</v>
      </c>
      <c r="C9747" s="107">
        <f ca="1"/>
        <v>38992.86</v>
      </c>
      <c r="D9747" t="str">
        <f ca="1"/>
        <v xml:space="preserve"> Savings</v>
      </c>
    </row>
    <row r="9748" spans="1:4" x14ac:dyDescent="0.25">
      <c r="A9748" t="str">
        <f ca="1"/>
        <v>Kulo Transfer</v>
      </c>
      <c r="B9748" s="8">
        <f ca="1"/>
        <v>46535</v>
      </c>
      <c r="C9748" s="107">
        <f ca="1"/>
        <v>38992.86</v>
      </c>
      <c r="D9748" t="str">
        <f ca="1"/>
        <v xml:space="preserve"> Savings</v>
      </c>
    </row>
    <row r="9749" spans="1:4" x14ac:dyDescent="0.25">
      <c r="A9749" t="str">
        <f ca="1"/>
        <v>Kulo SDGE</v>
      </c>
      <c r="B9749" s="8">
        <f ca="1"/>
        <v>46535</v>
      </c>
      <c r="C9749" s="107">
        <f ca="1"/>
        <v>38992.86</v>
      </c>
      <c r="D9749" t="str">
        <f ca="1"/>
        <v xml:space="preserve"> Savings</v>
      </c>
    </row>
    <row r="9750" spans="1:4" x14ac:dyDescent="0.25">
      <c r="A9750" t="str">
        <f ca="1"/>
        <v>SDGE</v>
      </c>
      <c r="B9750" s="8">
        <f ca="1"/>
        <v>46535</v>
      </c>
      <c r="C9750" s="107">
        <f ca="1"/>
        <v>38992.86</v>
      </c>
      <c r="D9750" t="str">
        <f ca="1"/>
        <v xml:space="preserve"> Savings</v>
      </c>
    </row>
    <row r="9751" spans="1:4" x14ac:dyDescent="0.25">
      <c r="A9751" t="str">
        <f ca="1"/>
        <v>Prime Ad-Free</v>
      </c>
      <c r="B9751" s="8">
        <f ca="1"/>
        <v>46535</v>
      </c>
      <c r="C9751" s="107">
        <f ca="1"/>
        <v>38992.86</v>
      </c>
      <c r="D9751" t="str">
        <f ca="1"/>
        <v xml:space="preserve"> Savings</v>
      </c>
    </row>
    <row r="9752" spans="1:4" x14ac:dyDescent="0.25">
      <c r="A9752" t="str">
        <f ca="1"/>
        <v>Disability</v>
      </c>
      <c r="B9752" s="8">
        <f ca="1"/>
        <v>46539</v>
      </c>
      <c r="C9752" s="107">
        <f ca="1"/>
        <v>38992.86</v>
      </c>
      <c r="D9752" t="str">
        <f ca="1"/>
        <v xml:space="preserve"> Savings</v>
      </c>
    </row>
    <row r="9753" spans="1:4" x14ac:dyDescent="0.25">
      <c r="A9753" t="str">
        <f ca="1"/>
        <v>Kulo Rent</v>
      </c>
      <c r="B9753" s="8">
        <f ca="1"/>
        <v>46539</v>
      </c>
      <c r="C9753" s="107">
        <f ca="1"/>
        <v>38992.86</v>
      </c>
      <c r="D9753" t="str">
        <f ca="1"/>
        <v xml:space="preserve"> Savings</v>
      </c>
    </row>
    <row r="9754" spans="1:4" x14ac:dyDescent="0.25">
      <c r="A9754" t="str">
        <f ca="1"/>
        <v>Rent</v>
      </c>
      <c r="B9754" s="8">
        <f ca="1"/>
        <v>46539</v>
      </c>
      <c r="C9754" s="107">
        <f ca="1"/>
        <v>38992.86</v>
      </c>
      <c r="D9754" t="str">
        <f ca="1"/>
        <v xml:space="preserve"> Savings</v>
      </c>
    </row>
    <row r="9755" spans="1:4" x14ac:dyDescent="0.25">
      <c r="A9755" t="str">
        <f ca="1"/>
        <v>Visa Platinum</v>
      </c>
      <c r="B9755" s="8">
        <f ca="1"/>
        <v>46541</v>
      </c>
      <c r="C9755" s="107">
        <f ca="1"/>
        <v>38992.86</v>
      </c>
      <c r="D9755" t="str">
        <f ca="1"/>
        <v xml:space="preserve"> Savings</v>
      </c>
    </row>
    <row r="9756" spans="1:4" x14ac:dyDescent="0.25">
      <c r="A9756" t="str">
        <f ca="1"/>
        <v>Paycheck</v>
      </c>
      <c r="B9756" s="8">
        <f ca="1"/>
        <v>46542</v>
      </c>
      <c r="C9756" s="107">
        <f ca="1"/>
        <v>38992.86</v>
      </c>
      <c r="D9756" t="str">
        <f ca="1"/>
        <v xml:space="preserve"> Savings</v>
      </c>
    </row>
    <row r="9757" spans="1:4" x14ac:dyDescent="0.25">
      <c r="A9757" t="str">
        <f ca="1"/>
        <v>Ameritas</v>
      </c>
      <c r="B9757" s="8">
        <f ca="1"/>
        <v>46542</v>
      </c>
      <c r="C9757" s="107">
        <f ca="1"/>
        <v>39104.86</v>
      </c>
      <c r="D9757" t="str">
        <f ca="1"/>
        <v xml:space="preserve"> Savings</v>
      </c>
    </row>
    <row r="9758" spans="1:4" x14ac:dyDescent="0.25">
      <c r="A9758" t="str">
        <f ca="1"/>
        <v>Kulo Internet</v>
      </c>
      <c r="B9758" s="8">
        <f ca="1"/>
        <v>46543</v>
      </c>
      <c r="C9758" s="107">
        <f ca="1"/>
        <v>39104.86</v>
      </c>
      <c r="D9758" t="str">
        <f ca="1"/>
        <v xml:space="preserve"> Savings</v>
      </c>
    </row>
    <row r="9759" spans="1:4" x14ac:dyDescent="0.25">
      <c r="A9759" t="str">
        <f ca="1"/>
        <v>Cese Phone</v>
      </c>
      <c r="B9759" s="8">
        <f ca="1"/>
        <v>46543</v>
      </c>
      <c r="C9759" s="107">
        <f ca="1"/>
        <v>39104.86</v>
      </c>
      <c r="D9759" t="str">
        <f ca="1"/>
        <v xml:space="preserve"> Savings</v>
      </c>
    </row>
    <row r="9760" spans="1:4" x14ac:dyDescent="0.25">
      <c r="A9760" t="str">
        <f ca="1"/>
        <v>Groceries</v>
      </c>
      <c r="B9760" s="8">
        <f ca="1"/>
        <v>46543</v>
      </c>
      <c r="C9760" s="107">
        <f ca="1"/>
        <v>39104.86</v>
      </c>
      <c r="D9760" t="str">
        <f ca="1"/>
        <v xml:space="preserve"> Savings</v>
      </c>
    </row>
    <row r="9761" spans="1:4" x14ac:dyDescent="0.25">
      <c r="A9761" t="str">
        <f ca="1"/>
        <v>Food &amp; Drinks</v>
      </c>
      <c r="B9761" s="8">
        <f ca="1"/>
        <v>46543</v>
      </c>
      <c r="C9761" s="107">
        <f ca="1"/>
        <v>39104.86</v>
      </c>
      <c r="D9761" t="str">
        <f ca="1"/>
        <v xml:space="preserve"> Savings</v>
      </c>
    </row>
    <row r="9762" spans="1:4" x14ac:dyDescent="0.25">
      <c r="A9762" t="str">
        <f ca="1"/>
        <v>Phone</v>
      </c>
      <c r="B9762" s="8">
        <f ca="1"/>
        <v>46543</v>
      </c>
      <c r="C9762" s="107">
        <f ca="1"/>
        <v>39104.86</v>
      </c>
      <c r="D9762" t="str">
        <f ca="1"/>
        <v xml:space="preserve"> Savings</v>
      </c>
    </row>
    <row r="9763" spans="1:4" x14ac:dyDescent="0.25">
      <c r="A9763" t="str">
        <f ca="1"/>
        <v>Sony</v>
      </c>
      <c r="B9763" s="8">
        <f ca="1"/>
        <v>46546</v>
      </c>
      <c r="C9763" s="107">
        <f ca="1"/>
        <v>39104.86</v>
      </c>
      <c r="D9763" t="str">
        <f ca="1"/>
        <v xml:space="preserve"> Savings</v>
      </c>
    </row>
    <row r="9764" spans="1:4" x14ac:dyDescent="0.25">
      <c r="A9764" t="str">
        <f ca="1"/>
        <v>Phone Insurance</v>
      </c>
      <c r="B9764" s="8">
        <f ca="1"/>
        <v>46546</v>
      </c>
      <c r="C9764" s="107">
        <f ca="1"/>
        <v>39104.86</v>
      </c>
      <c r="D9764" t="str">
        <f ca="1"/>
        <v xml:space="preserve"> Savings</v>
      </c>
    </row>
    <row r="9765" spans="1:4" x14ac:dyDescent="0.25">
      <c r="A9765" t="str">
        <f ca="1"/>
        <v>Amazon</v>
      </c>
      <c r="B9765" s="8">
        <f ca="1"/>
        <v>46547</v>
      </c>
      <c r="C9765" s="107">
        <f ca="1"/>
        <v>39104.86</v>
      </c>
      <c r="D9765" t="str">
        <f ca="1"/>
        <v xml:space="preserve"> Savings</v>
      </c>
    </row>
    <row r="9766" spans="1:4" x14ac:dyDescent="0.25">
      <c r="A9766" t="str">
        <f ca="1"/>
        <v>Viso Go</v>
      </c>
      <c r="B9766" s="8">
        <f ca="1"/>
        <v>46549</v>
      </c>
      <c r="C9766" s="107">
        <f ca="1"/>
        <v>39104.86</v>
      </c>
      <c r="D9766" t="str">
        <f ca="1"/>
        <v xml:space="preserve"> Savings</v>
      </c>
    </row>
    <row r="9767" spans="1:4" x14ac:dyDescent="0.25">
      <c r="A9767" t="str">
        <f ca="1"/>
        <v>Motorcycle</v>
      </c>
      <c r="B9767" s="8">
        <f ca="1"/>
        <v>46554</v>
      </c>
      <c r="C9767" s="107">
        <f ca="1"/>
        <v>39104.86</v>
      </c>
      <c r="D9767" t="str">
        <f ca="1"/>
        <v xml:space="preserve"> Savings</v>
      </c>
    </row>
    <row r="9768" spans="1:4" x14ac:dyDescent="0.25">
      <c r="A9768" t="str">
        <f ca="1"/>
        <v>Paycheck</v>
      </c>
      <c r="B9768" s="8">
        <f ca="1"/>
        <v>46556</v>
      </c>
      <c r="C9768" s="107">
        <f ca="1"/>
        <v>39104.86</v>
      </c>
      <c r="D9768" t="str">
        <f ca="1"/>
        <v xml:space="preserve"> Savings</v>
      </c>
    </row>
    <row r="9769" spans="1:4" x14ac:dyDescent="0.25">
      <c r="A9769" t="str">
        <f ca="1"/>
        <v>Ameritas</v>
      </c>
      <c r="B9769" s="8">
        <f ca="1"/>
        <v>46556</v>
      </c>
      <c r="C9769" s="107">
        <f ca="1"/>
        <v>39216.86</v>
      </c>
      <c r="D9769" t="str">
        <f ca="1"/>
        <v xml:space="preserve"> Savings</v>
      </c>
    </row>
    <row r="9770" spans="1:4" x14ac:dyDescent="0.25">
      <c r="A9770" t="str">
        <f ca="1"/>
        <v>Groceries</v>
      </c>
      <c r="B9770" s="8">
        <f ca="1"/>
        <v>46557</v>
      </c>
      <c r="C9770" s="107">
        <f ca="1"/>
        <v>39216.86</v>
      </c>
      <c r="D9770" t="str">
        <f ca="1"/>
        <v xml:space="preserve"> Savings</v>
      </c>
    </row>
    <row r="9771" spans="1:4" x14ac:dyDescent="0.25">
      <c r="A9771" t="str">
        <f ca="1"/>
        <v>Food &amp; Drinks</v>
      </c>
      <c r="B9771" s="8">
        <f ca="1"/>
        <v>46557</v>
      </c>
      <c r="C9771" s="107">
        <f ca="1"/>
        <v>39216.86</v>
      </c>
      <c r="D9771" t="str">
        <f ca="1"/>
        <v xml:space="preserve"> Savings</v>
      </c>
    </row>
    <row r="9772" spans="1:4" x14ac:dyDescent="0.25">
      <c r="A9772" t="str">
        <f ca="1"/>
        <v>Netflix</v>
      </c>
      <c r="B9772" s="8">
        <f ca="1"/>
        <v>46558</v>
      </c>
      <c r="C9772" s="107">
        <f ca="1"/>
        <v>39216.86</v>
      </c>
      <c r="D9772" t="str">
        <f ca="1"/>
        <v xml:space="preserve"> Savings</v>
      </c>
    </row>
    <row r="9773" spans="1:4" x14ac:dyDescent="0.25">
      <c r="A9773" t="str">
        <f ca="1"/>
        <v>Renters</v>
      </c>
      <c r="B9773" s="8">
        <f ca="1"/>
        <v>46559</v>
      </c>
      <c r="C9773" s="107">
        <f ca="1"/>
        <v>39216.86</v>
      </c>
      <c r="D9773" t="str">
        <f ca="1"/>
        <v xml:space="preserve"> Savings</v>
      </c>
    </row>
    <row r="9774" spans="1:4" x14ac:dyDescent="0.25">
      <c r="A9774" t="str">
        <f ca="1"/>
        <v>Sniffies</v>
      </c>
      <c r="B9774" s="8">
        <f ca="1"/>
        <v>46559</v>
      </c>
      <c r="C9774" s="107">
        <f ca="1"/>
        <v>39216.86</v>
      </c>
      <c r="D9774" t="str">
        <f ca="1"/>
        <v xml:space="preserve"> Savings</v>
      </c>
    </row>
    <row r="9775" spans="1:4" x14ac:dyDescent="0.25">
      <c r="A9775" t="str">
        <f ca="1"/>
        <v>Cese Transfer</v>
      </c>
      <c r="B9775" s="8">
        <f ca="1"/>
        <v>46563</v>
      </c>
      <c r="C9775" s="107">
        <f ca="1"/>
        <v>39216.86</v>
      </c>
      <c r="D9775" t="str">
        <f ca="1"/>
        <v xml:space="preserve"> Savings</v>
      </c>
    </row>
    <row r="9776" spans="1:4" x14ac:dyDescent="0.25">
      <c r="A9776" t="str">
        <f ca="1"/>
        <v>Internet</v>
      </c>
      <c r="B9776" s="8">
        <f ca="1"/>
        <v>46564</v>
      </c>
      <c r="C9776" s="107">
        <f ca="1"/>
        <v>39216.86</v>
      </c>
      <c r="D9776" t="str">
        <f ca="1"/>
        <v xml:space="preserve"> Savings</v>
      </c>
    </row>
    <row r="9777" spans="1:4" x14ac:dyDescent="0.25">
      <c r="A9777" t="str">
        <f ca="1"/>
        <v>Windsurf</v>
      </c>
      <c r="B9777" s="8">
        <f ca="1"/>
        <v>46564</v>
      </c>
      <c r="C9777" s="107">
        <f ca="1"/>
        <v>39216.86</v>
      </c>
      <c r="D9777" t="str">
        <f ca="1"/>
        <v xml:space="preserve"> Savings</v>
      </c>
    </row>
    <row r="9778" spans="1:4" x14ac:dyDescent="0.25">
      <c r="A9778" t="str">
        <f ca="1"/>
        <v>Tidal</v>
      </c>
      <c r="B9778" s="8">
        <f ca="1"/>
        <v>46565</v>
      </c>
      <c r="C9778" s="107">
        <f ca="1"/>
        <v>39216.86</v>
      </c>
      <c r="D9778" t="str">
        <f ca="1"/>
        <v xml:space="preserve"> Savings</v>
      </c>
    </row>
    <row r="9779" spans="1:4" x14ac:dyDescent="0.25">
      <c r="A9779" t="str">
        <f ca="1"/>
        <v>Costco Citi</v>
      </c>
      <c r="B9779" s="8">
        <f ca="1"/>
        <v>46566</v>
      </c>
      <c r="C9779" s="107">
        <f ca="1"/>
        <v>39216.86</v>
      </c>
      <c r="D9779" t="str">
        <f ca="1"/>
        <v xml:space="preserve"> Savings</v>
      </c>
    </row>
    <row r="9780" spans="1:4" x14ac:dyDescent="0.25">
      <c r="A9780" t="str">
        <f ca="1"/>
        <v>Kulo Transfer</v>
      </c>
      <c r="B9780" s="8">
        <f ca="1"/>
        <v>46566</v>
      </c>
      <c r="C9780" s="107">
        <f ca="1"/>
        <v>39216.86</v>
      </c>
      <c r="D9780" t="str">
        <f ca="1"/>
        <v xml:space="preserve"> Savings</v>
      </c>
    </row>
    <row r="9781" spans="1:4" x14ac:dyDescent="0.25">
      <c r="A9781" t="str">
        <f ca="1"/>
        <v>Kulo SDGE</v>
      </c>
      <c r="B9781" s="8">
        <f ca="1"/>
        <v>46566</v>
      </c>
      <c r="C9781" s="107">
        <f ca="1"/>
        <v>39216.86</v>
      </c>
      <c r="D9781" t="str">
        <f ca="1"/>
        <v xml:space="preserve"> Savings</v>
      </c>
    </row>
    <row r="9782" spans="1:4" x14ac:dyDescent="0.25">
      <c r="A9782" t="str">
        <f ca="1"/>
        <v>SDGE</v>
      </c>
      <c r="B9782" s="8">
        <f ca="1"/>
        <v>46566</v>
      </c>
      <c r="C9782" s="107">
        <f ca="1"/>
        <v>39216.86</v>
      </c>
      <c r="D9782" t="str">
        <f ca="1"/>
        <v xml:space="preserve"> Savings</v>
      </c>
    </row>
    <row r="9783" spans="1:4" x14ac:dyDescent="0.25">
      <c r="A9783" t="str">
        <f ca="1"/>
        <v>Prime Ad-Free</v>
      </c>
      <c r="B9783" s="8">
        <f ca="1"/>
        <v>46566</v>
      </c>
      <c r="C9783" s="107">
        <f ca="1"/>
        <v>39216.86</v>
      </c>
      <c r="D9783" t="str">
        <f ca="1"/>
        <v xml:space="preserve"> Savings</v>
      </c>
    </row>
    <row r="9784" spans="1:4" x14ac:dyDescent="0.25">
      <c r="A9784" t="str">
        <f ca="1"/>
        <v>Disability</v>
      </c>
      <c r="B9784" s="8">
        <f ca="1"/>
        <v>46569</v>
      </c>
      <c r="C9784" s="107">
        <f ca="1"/>
        <v>39216.86</v>
      </c>
      <c r="D9784" t="str">
        <f ca="1"/>
        <v xml:space="preserve"> Savings</v>
      </c>
    </row>
    <row r="9785" spans="1:4" x14ac:dyDescent="0.25">
      <c r="A9785" t="str">
        <f ca="1"/>
        <v>Kulo Rent</v>
      </c>
      <c r="B9785" s="8">
        <f ca="1"/>
        <v>46569</v>
      </c>
      <c r="C9785" s="107">
        <f ca="1"/>
        <v>39216.86</v>
      </c>
      <c r="D9785" t="str">
        <f ca="1"/>
        <v xml:space="preserve"> Savings</v>
      </c>
    </row>
    <row r="9786" spans="1:4" x14ac:dyDescent="0.25">
      <c r="A9786" t="str">
        <f ca="1"/>
        <v>Rent</v>
      </c>
      <c r="B9786" s="8">
        <f ca="1"/>
        <v>46569</v>
      </c>
      <c r="C9786" s="107">
        <f ca="1"/>
        <v>39216.86</v>
      </c>
      <c r="D9786" t="str">
        <f ca="1"/>
        <v xml:space="preserve"> Savings</v>
      </c>
    </row>
    <row r="9787" spans="1:4" x14ac:dyDescent="0.25">
      <c r="A9787" t="str">
        <f ca="1"/>
        <v>Paycheck</v>
      </c>
      <c r="B9787" s="8">
        <f ca="1"/>
        <v>46570</v>
      </c>
      <c r="C9787" s="107">
        <f ca="1"/>
        <v>39216.86</v>
      </c>
      <c r="D9787" t="str">
        <f ca="1"/>
        <v xml:space="preserve"> Savings</v>
      </c>
    </row>
    <row r="9788" spans="1:4" x14ac:dyDescent="0.25">
      <c r="A9788" t="str">
        <f ca="1"/>
        <v>Ameritas</v>
      </c>
      <c r="B9788" s="8">
        <f ca="1"/>
        <v>46570</v>
      </c>
      <c r="C9788" s="107">
        <f ca="1"/>
        <v>39328.86</v>
      </c>
      <c r="D9788" t="str">
        <f ca="1"/>
        <v xml:space="preserve"> Savings</v>
      </c>
    </row>
    <row r="9789" spans="1:4" x14ac:dyDescent="0.25">
      <c r="A9789" t="str">
        <f ca="1"/>
        <v>Visa Platinum</v>
      </c>
      <c r="B9789" s="8">
        <f ca="1"/>
        <v>46571</v>
      </c>
      <c r="C9789" s="107">
        <f ca="1"/>
        <v>39328.86</v>
      </c>
      <c r="D9789" t="str">
        <f ca="1"/>
        <v xml:space="preserve"> Savings</v>
      </c>
    </row>
    <row r="9790" spans="1:4" x14ac:dyDescent="0.25">
      <c r="A9790" t="str">
        <f ca="1"/>
        <v>Groceries</v>
      </c>
      <c r="B9790" s="8">
        <f ca="1"/>
        <v>46571</v>
      </c>
      <c r="C9790" s="107">
        <f ca="1"/>
        <v>39328.86</v>
      </c>
      <c r="D9790" t="str">
        <f ca="1"/>
        <v xml:space="preserve"> Savings</v>
      </c>
    </row>
    <row r="9791" spans="1:4" x14ac:dyDescent="0.25">
      <c r="A9791" t="str">
        <f ca="1"/>
        <v>Food &amp; Drinks</v>
      </c>
      <c r="B9791" s="8">
        <f ca="1"/>
        <v>46571</v>
      </c>
      <c r="C9791" s="107">
        <f ca="1"/>
        <v>39328.86</v>
      </c>
      <c r="D9791" t="str">
        <f ca="1"/>
        <v xml:space="preserve"> Savings</v>
      </c>
    </row>
    <row r="9792" spans="1:4" x14ac:dyDescent="0.25">
      <c r="A9792" t="str">
        <f ca="1"/>
        <v>Kulo Internet</v>
      </c>
      <c r="B9792" s="8">
        <f ca="1"/>
        <v>46573</v>
      </c>
      <c r="C9792" s="107">
        <f ca="1"/>
        <v>39328.86</v>
      </c>
      <c r="D9792" t="str">
        <f ca="1"/>
        <v xml:space="preserve"> Savings</v>
      </c>
    </row>
    <row r="9793" spans="1:4" x14ac:dyDescent="0.25">
      <c r="A9793" t="str">
        <f ca="1"/>
        <v>Cese Phone</v>
      </c>
      <c r="B9793" s="8">
        <f ca="1"/>
        <v>46573</v>
      </c>
      <c r="C9793" s="107">
        <f ca="1"/>
        <v>39328.86</v>
      </c>
      <c r="D9793" t="str">
        <f ca="1"/>
        <v xml:space="preserve"> Savings</v>
      </c>
    </row>
    <row r="9794" spans="1:4" x14ac:dyDescent="0.25">
      <c r="A9794" t="str">
        <f ca="1"/>
        <v>Phone</v>
      </c>
      <c r="B9794" s="8">
        <f ca="1"/>
        <v>46573</v>
      </c>
      <c r="C9794" s="107">
        <f ca="1"/>
        <v>39328.86</v>
      </c>
      <c r="D9794" t="str">
        <f ca="1"/>
        <v xml:space="preserve"> Savings</v>
      </c>
    </row>
    <row r="9795" spans="1:4" x14ac:dyDescent="0.25">
      <c r="A9795" t="str">
        <f ca="1"/>
        <v>Sony</v>
      </c>
      <c r="B9795" s="8">
        <f ca="1"/>
        <v>46576</v>
      </c>
      <c r="C9795" s="107">
        <f ca="1"/>
        <v>39328.86</v>
      </c>
      <c r="D9795" t="str">
        <f ca="1"/>
        <v xml:space="preserve"> Savings</v>
      </c>
    </row>
    <row r="9796" spans="1:4" x14ac:dyDescent="0.25">
      <c r="A9796" t="str">
        <f ca="1"/>
        <v>Phone Insurance</v>
      </c>
      <c r="B9796" s="8">
        <f ca="1"/>
        <v>46576</v>
      </c>
      <c r="C9796" s="107">
        <f ca="1"/>
        <v>39328.86</v>
      </c>
      <c r="D9796" t="str">
        <f ca="1"/>
        <v xml:space="preserve"> Savings</v>
      </c>
    </row>
    <row r="9797" spans="1:4" x14ac:dyDescent="0.25">
      <c r="A9797" t="str">
        <f ca="1"/>
        <v>Amazon</v>
      </c>
      <c r="B9797" s="8">
        <f ca="1"/>
        <v>46577</v>
      </c>
      <c r="C9797" s="107">
        <f ca="1"/>
        <v>39328.86</v>
      </c>
      <c r="D9797" t="str">
        <f ca="1"/>
        <v xml:space="preserve"> Savings</v>
      </c>
    </row>
    <row r="9798" spans="1:4" x14ac:dyDescent="0.25">
      <c r="A9798" t="str">
        <f ca="1"/>
        <v>Viso Go</v>
      </c>
      <c r="B9798" s="8">
        <f ca="1"/>
        <v>46579</v>
      </c>
      <c r="C9798" s="107">
        <f ca="1"/>
        <v>39328.86</v>
      </c>
      <c r="D9798" t="str">
        <f ca="1"/>
        <v xml:space="preserve"> Savings</v>
      </c>
    </row>
    <row r="9799" spans="1:4" x14ac:dyDescent="0.25">
      <c r="A9799" t="str">
        <f ca="1"/>
        <v>Paycheck</v>
      </c>
      <c r="B9799" s="8">
        <f ca="1"/>
        <v>46584</v>
      </c>
      <c r="C9799" s="107">
        <f ca="1"/>
        <v>39328.86</v>
      </c>
      <c r="D9799" t="str">
        <f ca="1"/>
        <v xml:space="preserve"> Savings</v>
      </c>
    </row>
    <row r="9800" spans="1:4" x14ac:dyDescent="0.25">
      <c r="A9800" t="str">
        <f ca="1"/>
        <v>Ameritas</v>
      </c>
      <c r="B9800" s="8">
        <f ca="1"/>
        <v>46584</v>
      </c>
      <c r="C9800" s="107">
        <f ca="1"/>
        <v>39440.86</v>
      </c>
      <c r="D9800" t="str">
        <f ca="1"/>
        <v xml:space="preserve"> Savings</v>
      </c>
    </row>
    <row r="9801" spans="1:4" x14ac:dyDescent="0.25">
      <c r="A9801" t="str">
        <f ca="1"/>
        <v>Motorcycle</v>
      </c>
      <c r="B9801" s="8">
        <f ca="1"/>
        <v>46584</v>
      </c>
      <c r="C9801" s="107">
        <f ca="1"/>
        <v>39440.86</v>
      </c>
      <c r="D9801" t="str">
        <f ca="1"/>
        <v xml:space="preserve"> Savings</v>
      </c>
    </row>
    <row r="9802" spans="1:4" x14ac:dyDescent="0.25">
      <c r="A9802" t="str">
        <f ca="1"/>
        <v>Groceries</v>
      </c>
      <c r="B9802" s="8">
        <f ca="1"/>
        <v>46585</v>
      </c>
      <c r="C9802" s="107">
        <f ca="1"/>
        <v>39440.86</v>
      </c>
      <c r="D9802" t="str">
        <f ca="1"/>
        <v xml:space="preserve"> Savings</v>
      </c>
    </row>
    <row r="9803" spans="1:4" x14ac:dyDescent="0.25">
      <c r="A9803" t="str">
        <f ca="1"/>
        <v>Food &amp; Drinks</v>
      </c>
      <c r="B9803" s="8">
        <f ca="1"/>
        <v>46585</v>
      </c>
      <c r="C9803" s="107">
        <f ca="1"/>
        <v>39440.86</v>
      </c>
      <c r="D9803" t="str">
        <f ca="1"/>
        <v xml:space="preserve"> Savings</v>
      </c>
    </row>
    <row r="9804" spans="1:4" x14ac:dyDescent="0.25">
      <c r="A9804" t="str">
        <f ca="1"/>
        <v>Netflix</v>
      </c>
      <c r="B9804" s="8">
        <f ca="1"/>
        <v>46588</v>
      </c>
      <c r="C9804" s="107">
        <f ca="1"/>
        <v>39440.86</v>
      </c>
      <c r="D9804" t="str">
        <f ca="1"/>
        <v xml:space="preserve"> Savings</v>
      </c>
    </row>
    <row r="9805" spans="1:4" x14ac:dyDescent="0.25">
      <c r="A9805" t="str">
        <f ca="1"/>
        <v>Renters</v>
      </c>
      <c r="B9805" s="8">
        <f ca="1"/>
        <v>46589</v>
      </c>
      <c r="C9805" s="107">
        <f ca="1"/>
        <v>39440.86</v>
      </c>
      <c r="D9805" t="str">
        <f ca="1"/>
        <v xml:space="preserve"> Savings</v>
      </c>
    </row>
    <row r="9806" spans="1:4" x14ac:dyDescent="0.25">
      <c r="A9806" t="str">
        <f ca="1"/>
        <v>Cese Transfer</v>
      </c>
      <c r="B9806" s="8">
        <f ca="1"/>
        <v>46593</v>
      </c>
      <c r="C9806" s="107">
        <f ca="1"/>
        <v>39440.86</v>
      </c>
      <c r="D9806" t="str">
        <f ca="1"/>
        <v xml:space="preserve"> Savings</v>
      </c>
    </row>
    <row r="9807" spans="1:4" x14ac:dyDescent="0.25">
      <c r="A9807" t="str">
        <f ca="1"/>
        <v>Internet</v>
      </c>
      <c r="B9807" s="8">
        <f ca="1"/>
        <v>46594</v>
      </c>
      <c r="C9807" s="107">
        <f ca="1"/>
        <v>39440.86</v>
      </c>
      <c r="D9807" t="str">
        <f ca="1"/>
        <v xml:space="preserve"> Savings</v>
      </c>
    </row>
    <row r="9808" spans="1:4" x14ac:dyDescent="0.25">
      <c r="A9808" t="str">
        <f ca="1"/>
        <v>Windsurf</v>
      </c>
      <c r="B9808" s="8">
        <f ca="1"/>
        <v>46594</v>
      </c>
      <c r="C9808" s="107">
        <f ca="1"/>
        <v>39440.86</v>
      </c>
      <c r="D9808" t="str">
        <f ca="1"/>
        <v xml:space="preserve"> Savings</v>
      </c>
    </row>
    <row r="9809" spans="1:4" x14ac:dyDescent="0.25">
      <c r="A9809" t="str">
        <f ca="1"/>
        <v>Tidal</v>
      </c>
      <c r="B9809" s="8">
        <f ca="1"/>
        <v>46595</v>
      </c>
      <c r="C9809" s="107">
        <f ca="1"/>
        <v>39440.86</v>
      </c>
      <c r="D9809" t="str">
        <f ca="1"/>
        <v xml:space="preserve"> Savings</v>
      </c>
    </row>
    <row r="9810" spans="1:4" x14ac:dyDescent="0.25">
      <c r="A9810" t="str">
        <f ca="1"/>
        <v>Costco Citi</v>
      </c>
      <c r="B9810" s="8">
        <f ca="1"/>
        <v>46596</v>
      </c>
      <c r="C9810" s="107">
        <f ca="1"/>
        <v>39440.86</v>
      </c>
      <c r="D9810" t="str">
        <f ca="1"/>
        <v xml:space="preserve"> Savings</v>
      </c>
    </row>
    <row r="9811" spans="1:4" x14ac:dyDescent="0.25">
      <c r="A9811" t="str">
        <f ca="1"/>
        <v>Kulo Transfer</v>
      </c>
      <c r="B9811" s="8">
        <f ca="1"/>
        <v>46596</v>
      </c>
      <c r="C9811" s="107">
        <f ca="1"/>
        <v>39440.86</v>
      </c>
      <c r="D9811" t="str">
        <f ca="1"/>
        <v xml:space="preserve"> Savings</v>
      </c>
    </row>
    <row r="9812" spans="1:4" x14ac:dyDescent="0.25">
      <c r="A9812" t="str">
        <f ca="1"/>
        <v>Kulo SDGE</v>
      </c>
      <c r="B9812" s="8">
        <f ca="1"/>
        <v>46596</v>
      </c>
      <c r="C9812" s="107">
        <f ca="1"/>
        <v>39440.86</v>
      </c>
      <c r="D9812" t="str">
        <f ca="1"/>
        <v xml:space="preserve"> Savings</v>
      </c>
    </row>
    <row r="9813" spans="1:4" x14ac:dyDescent="0.25">
      <c r="A9813" t="str">
        <f ca="1"/>
        <v>SDGE</v>
      </c>
      <c r="B9813" s="8">
        <f ca="1"/>
        <v>46596</v>
      </c>
      <c r="C9813" s="107">
        <f ca="1"/>
        <v>39440.86</v>
      </c>
      <c r="D9813" t="str">
        <f ca="1"/>
        <v xml:space="preserve"> Savings</v>
      </c>
    </row>
    <row r="9814" spans="1:4" x14ac:dyDescent="0.25">
      <c r="A9814" t="str">
        <f ca="1"/>
        <v>Prime Ad-Free</v>
      </c>
      <c r="B9814" s="8">
        <f ca="1"/>
        <v>46596</v>
      </c>
      <c r="C9814" s="107">
        <f ca="1"/>
        <v>39440.86</v>
      </c>
      <c r="D9814" t="str">
        <f ca="1"/>
        <v xml:space="preserve"> Savings</v>
      </c>
    </row>
    <row r="9815" spans="1:4" x14ac:dyDescent="0.25">
      <c r="A9815" t="str">
        <f ca="1"/>
        <v>Paycheck</v>
      </c>
      <c r="B9815" s="8">
        <f ca="1"/>
        <v>46598</v>
      </c>
      <c r="C9815" s="107">
        <f ca="1"/>
        <v>39440.86</v>
      </c>
      <c r="D9815" t="str">
        <f ca="1"/>
        <v xml:space="preserve"> Savings</v>
      </c>
    </row>
    <row r="9816" spans="1:4" x14ac:dyDescent="0.25">
      <c r="A9816" t="str">
        <f ca="1"/>
        <v>Ameritas</v>
      </c>
      <c r="B9816" s="8">
        <f ca="1"/>
        <v>46598</v>
      </c>
      <c r="C9816" s="107">
        <f ca="1"/>
        <v>39552.86</v>
      </c>
      <c r="D9816" t="str">
        <f ca="1"/>
        <v xml:space="preserve"> Savings</v>
      </c>
    </row>
    <row r="9817" spans="1:4" x14ac:dyDescent="0.25">
      <c r="A9817" t="str">
        <f ca="1"/>
        <v>Groceries</v>
      </c>
      <c r="B9817" s="8">
        <f ca="1"/>
        <v>46599</v>
      </c>
      <c r="C9817" s="107">
        <f ca="1"/>
        <v>39552.86</v>
      </c>
      <c r="D9817" t="str">
        <f ca="1"/>
        <v xml:space="preserve"> Savings</v>
      </c>
    </row>
    <row r="9818" spans="1:4" x14ac:dyDescent="0.25">
      <c r="A9818" t="str">
        <f ca="1"/>
        <v>Food &amp; Drinks</v>
      </c>
      <c r="B9818" s="8">
        <f ca="1"/>
        <v>46599</v>
      </c>
      <c r="C9818" s="107">
        <f ca="1"/>
        <v>39552.86</v>
      </c>
      <c r="D9818" t="str">
        <f ca="1"/>
        <v xml:space="preserve"> Savings</v>
      </c>
    </row>
    <row r="9819" spans="1:4" x14ac:dyDescent="0.25">
      <c r="A9819" t="str">
        <f ca="1"/>
        <v>Disability</v>
      </c>
      <c r="B9819" s="8">
        <f ca="1"/>
        <v>46600</v>
      </c>
      <c r="C9819" s="107">
        <f ca="1"/>
        <v>39552.86</v>
      </c>
      <c r="D9819" t="str">
        <f ca="1"/>
        <v xml:space="preserve"> Savings</v>
      </c>
    </row>
    <row r="9820" spans="1:4" x14ac:dyDescent="0.25">
      <c r="A9820" t="str">
        <f ca="1"/>
        <v>Kulo Rent</v>
      </c>
      <c r="B9820" s="8">
        <f ca="1"/>
        <v>46600</v>
      </c>
      <c r="C9820" s="107">
        <f ca="1"/>
        <v>39552.86</v>
      </c>
      <c r="D9820" t="str">
        <f ca="1"/>
        <v xml:space="preserve"> Savings</v>
      </c>
    </row>
    <row r="9821" spans="1:4" x14ac:dyDescent="0.25">
      <c r="A9821" t="str">
        <f ca="1"/>
        <v>Rent</v>
      </c>
      <c r="B9821" s="8">
        <f ca="1"/>
        <v>46600</v>
      </c>
      <c r="C9821" s="107">
        <f ca="1"/>
        <v>39552.86</v>
      </c>
      <c r="D9821" t="str">
        <f ca="1"/>
        <v xml:space="preserve"> Savings</v>
      </c>
    </row>
    <row r="9822" spans="1:4" x14ac:dyDescent="0.25">
      <c r="A9822" t="str">
        <f ca="1"/>
        <v>Visa Platinum</v>
      </c>
      <c r="B9822" s="8">
        <f ca="1"/>
        <v>46602</v>
      </c>
      <c r="C9822" s="107">
        <f ca="1"/>
        <v>39552.86</v>
      </c>
      <c r="D9822" t="str">
        <f ca="1"/>
        <v xml:space="preserve"> Savings</v>
      </c>
    </row>
    <row r="9823" spans="1:4" x14ac:dyDescent="0.25">
      <c r="A9823" t="str">
        <f ca="1"/>
        <v>Kulo Internet</v>
      </c>
      <c r="B9823" s="8">
        <f ca="1"/>
        <v>46604</v>
      </c>
      <c r="C9823" s="107">
        <f ca="1"/>
        <v>39552.86</v>
      </c>
      <c r="D9823" t="str">
        <f ca="1"/>
        <v xml:space="preserve"> Savings</v>
      </c>
    </row>
    <row r="9824" spans="1:4" x14ac:dyDescent="0.25">
      <c r="A9824" t="str">
        <f ca="1"/>
        <v>Cese Phone</v>
      </c>
      <c r="B9824" s="8">
        <f ca="1"/>
        <v>46604</v>
      </c>
      <c r="C9824" s="107">
        <f ca="1"/>
        <v>39552.86</v>
      </c>
      <c r="D9824" t="str">
        <f ca="1"/>
        <v xml:space="preserve"> Savings</v>
      </c>
    </row>
    <row r="9825" spans="1:4" x14ac:dyDescent="0.25">
      <c r="A9825" t="str">
        <f ca="1"/>
        <v>Phone</v>
      </c>
      <c r="B9825" s="8">
        <f ca="1"/>
        <v>46604</v>
      </c>
      <c r="C9825" s="107">
        <f ca="1"/>
        <v>39552.86</v>
      </c>
      <c r="D9825" t="str">
        <f ca="1"/>
        <v xml:space="preserve"> Savings</v>
      </c>
    </row>
    <row r="9826" spans="1:4" x14ac:dyDescent="0.25">
      <c r="A9826" t="str">
        <f ca="1"/>
        <v>Sony</v>
      </c>
      <c r="B9826" s="8">
        <f ca="1"/>
        <v>46607</v>
      </c>
      <c r="C9826" s="107">
        <f ca="1"/>
        <v>39552.86</v>
      </c>
      <c r="D9826" t="str">
        <f ca="1"/>
        <v xml:space="preserve"> Savings</v>
      </c>
    </row>
    <row r="9827" spans="1:4" x14ac:dyDescent="0.25">
      <c r="A9827" t="str">
        <f ca="1"/>
        <v>Phone Insurance</v>
      </c>
      <c r="B9827" s="8">
        <f ca="1"/>
        <v>46607</v>
      </c>
      <c r="C9827" s="107">
        <f ca="1"/>
        <v>39552.86</v>
      </c>
      <c r="D9827" t="str">
        <f ca="1"/>
        <v xml:space="preserve"> Savings</v>
      </c>
    </row>
    <row r="9828" spans="1:4" x14ac:dyDescent="0.25">
      <c r="A9828" t="str">
        <f ca="1"/>
        <v>Amazon</v>
      </c>
      <c r="B9828" s="8">
        <f ca="1"/>
        <v>46608</v>
      </c>
      <c r="C9828" s="107">
        <f ca="1"/>
        <v>39552.86</v>
      </c>
      <c r="D9828" t="str">
        <f ca="1"/>
        <v xml:space="preserve"> Savings</v>
      </c>
    </row>
    <row r="9829" spans="1:4" x14ac:dyDescent="0.25">
      <c r="A9829" t="str">
        <f ca="1"/>
        <v>Viso Go</v>
      </c>
      <c r="B9829" s="8">
        <f ca="1"/>
        <v>46610</v>
      </c>
      <c r="C9829" s="107">
        <f ca="1"/>
        <v>39552.86</v>
      </c>
      <c r="D9829" t="str">
        <f ca="1"/>
        <v xml:space="preserve"> Savings</v>
      </c>
    </row>
    <row r="9830" spans="1:4" x14ac:dyDescent="0.25">
      <c r="A9830" t="str">
        <f ca="1"/>
        <v>Paycheck</v>
      </c>
      <c r="B9830" s="8">
        <f ca="1"/>
        <v>46612</v>
      </c>
      <c r="C9830" s="107">
        <f ca="1"/>
        <v>39552.86</v>
      </c>
      <c r="D9830" t="str">
        <f ca="1"/>
        <v xml:space="preserve"> Savings</v>
      </c>
    </row>
    <row r="9831" spans="1:4" x14ac:dyDescent="0.25">
      <c r="A9831" t="str">
        <f ca="1"/>
        <v>Ameritas</v>
      </c>
      <c r="B9831" s="8">
        <f ca="1"/>
        <v>46612</v>
      </c>
      <c r="C9831" s="107">
        <f ca="1"/>
        <v>39664.86</v>
      </c>
      <c r="D9831" t="str">
        <f ca="1"/>
        <v xml:space="preserve"> Savings</v>
      </c>
    </row>
    <row r="9832" spans="1:4" x14ac:dyDescent="0.25">
      <c r="A9832" t="str">
        <f ca="1"/>
        <v>Groceries</v>
      </c>
      <c r="B9832" s="8">
        <f ca="1"/>
        <v>46613</v>
      </c>
      <c r="C9832" s="107">
        <f ca="1"/>
        <v>39664.86</v>
      </c>
      <c r="D9832" t="str">
        <f ca="1"/>
        <v xml:space="preserve"> Savings</v>
      </c>
    </row>
    <row r="9833" spans="1:4" x14ac:dyDescent="0.25">
      <c r="A9833" t="str">
        <f ca="1"/>
        <v>Food &amp; Drinks</v>
      </c>
      <c r="B9833" s="8">
        <f ca="1"/>
        <v>46613</v>
      </c>
      <c r="C9833" s="107">
        <f ca="1"/>
        <v>39664.86</v>
      </c>
      <c r="D9833" t="str">
        <f ca="1"/>
        <v xml:space="preserve"> Savings</v>
      </c>
    </row>
    <row r="9834" spans="1:4" x14ac:dyDescent="0.25">
      <c r="A9834" t="str">
        <f ca="1"/>
        <v>Motorcycle</v>
      </c>
      <c r="B9834" s="8">
        <f ca="1"/>
        <v>46615</v>
      </c>
      <c r="C9834" s="107">
        <f ca="1"/>
        <v>39664.86</v>
      </c>
      <c r="D9834" t="str">
        <f ca="1"/>
        <v xml:space="preserve"> Savings</v>
      </c>
    </row>
    <row r="9835" spans="1:4" x14ac:dyDescent="0.25">
      <c r="A9835" t="str">
        <f ca="1"/>
        <v>Netflix</v>
      </c>
      <c r="B9835" s="8">
        <f ca="1"/>
        <v>46619</v>
      </c>
      <c r="C9835" s="107">
        <f ca="1"/>
        <v>39664.86</v>
      </c>
      <c r="D9835" t="str">
        <f ca="1"/>
        <v xml:space="preserve"> Savings</v>
      </c>
    </row>
    <row r="9836" spans="1:4" x14ac:dyDescent="0.25">
      <c r="A9836" t="str">
        <f ca="1"/>
        <v>Renters</v>
      </c>
      <c r="B9836" s="8">
        <f ca="1"/>
        <v>46620</v>
      </c>
      <c r="C9836" s="107">
        <f ca="1"/>
        <v>39664.86</v>
      </c>
      <c r="D9836" t="str">
        <f ca="1"/>
        <v xml:space="preserve"> Savings</v>
      </c>
    </row>
    <row r="9837" spans="1:4" x14ac:dyDescent="0.25">
      <c r="A9837" t="str">
        <f ca="1"/>
        <v>Cese Transfer</v>
      </c>
      <c r="B9837" s="8">
        <f ca="1"/>
        <v>46624</v>
      </c>
      <c r="C9837" s="107">
        <f ca="1"/>
        <v>39664.86</v>
      </c>
      <c r="D9837" t="str">
        <f ca="1"/>
        <v xml:space="preserve"> Savings</v>
      </c>
    </row>
    <row r="9838" spans="1:4" x14ac:dyDescent="0.25">
      <c r="A9838" t="str">
        <f ca="1"/>
        <v>Internet</v>
      </c>
      <c r="B9838" s="8">
        <f ca="1"/>
        <v>46625</v>
      </c>
      <c r="C9838" s="107">
        <f ca="1"/>
        <v>39664.86</v>
      </c>
      <c r="D9838" t="str">
        <f ca="1"/>
        <v xml:space="preserve"> Savings</v>
      </c>
    </row>
    <row r="9839" spans="1:4" x14ac:dyDescent="0.25">
      <c r="A9839" t="str">
        <f ca="1"/>
        <v>Windsurf</v>
      </c>
      <c r="B9839" s="8">
        <f ca="1"/>
        <v>46625</v>
      </c>
      <c r="C9839" s="107">
        <f ca="1"/>
        <v>39664.86</v>
      </c>
      <c r="D9839" t="str">
        <f ca="1"/>
        <v xml:space="preserve"> Savings</v>
      </c>
    </row>
    <row r="9840" spans="1:4" x14ac:dyDescent="0.25">
      <c r="A9840" t="str">
        <f ca="1"/>
        <v>Paycheck</v>
      </c>
      <c r="B9840" s="8">
        <f ca="1"/>
        <v>46626</v>
      </c>
      <c r="C9840" s="107">
        <f ca="1"/>
        <v>39664.86</v>
      </c>
      <c r="D9840" t="str">
        <f ca="1"/>
        <v xml:space="preserve"> Savings</v>
      </c>
    </row>
    <row r="9841" spans="1:4" x14ac:dyDescent="0.25">
      <c r="A9841" t="str">
        <f ca="1"/>
        <v>Ameritas</v>
      </c>
      <c r="B9841" s="8">
        <f ca="1"/>
        <v>46626</v>
      </c>
      <c r="C9841" s="107">
        <f ca="1"/>
        <v>39776.86</v>
      </c>
      <c r="D9841" t="str">
        <f ca="1"/>
        <v xml:space="preserve"> Savings</v>
      </c>
    </row>
    <row r="9842" spans="1:4" x14ac:dyDescent="0.25">
      <c r="A9842" t="str">
        <f ca="1"/>
        <v>Tidal</v>
      </c>
      <c r="B9842" s="8">
        <f ca="1"/>
        <v>46626</v>
      </c>
      <c r="C9842" s="107">
        <f ca="1"/>
        <v>39776.86</v>
      </c>
      <c r="D9842" t="str">
        <f ca="1"/>
        <v xml:space="preserve"> Savings</v>
      </c>
    </row>
    <row r="9843" spans="1:4" x14ac:dyDescent="0.25">
      <c r="A9843" t="str">
        <f ca="1"/>
        <v>Costco Citi</v>
      </c>
      <c r="B9843" s="8">
        <f ca="1"/>
        <v>46627</v>
      </c>
      <c r="C9843" s="107">
        <f ca="1"/>
        <v>39776.86</v>
      </c>
      <c r="D9843" t="str">
        <f ca="1"/>
        <v xml:space="preserve"> Savings</v>
      </c>
    </row>
    <row r="9844" spans="1:4" x14ac:dyDescent="0.25">
      <c r="A9844" t="str">
        <f ca="1"/>
        <v>Kulo Transfer</v>
      </c>
      <c r="B9844" s="8">
        <f ca="1"/>
        <v>46627</v>
      </c>
      <c r="C9844" s="107">
        <f ca="1"/>
        <v>39776.86</v>
      </c>
      <c r="D9844" t="str">
        <f ca="1"/>
        <v xml:space="preserve"> Savings</v>
      </c>
    </row>
    <row r="9845" spans="1:4" x14ac:dyDescent="0.25">
      <c r="A9845" t="str">
        <f ca="1"/>
        <v>Kulo SDGE</v>
      </c>
      <c r="B9845" s="8">
        <f ca="1"/>
        <v>46627</v>
      </c>
      <c r="C9845" s="107">
        <f ca="1"/>
        <v>39776.86</v>
      </c>
      <c r="D9845" t="str">
        <f ca="1"/>
        <v xml:space="preserve"> Savings</v>
      </c>
    </row>
    <row r="9846" spans="1:4" x14ac:dyDescent="0.25">
      <c r="A9846" t="str">
        <f ca="1"/>
        <v>Groceries</v>
      </c>
      <c r="B9846" s="8">
        <f ca="1"/>
        <v>46627</v>
      </c>
      <c r="C9846" s="107">
        <f ca="1"/>
        <v>39776.86</v>
      </c>
      <c r="D9846" t="str">
        <f ca="1"/>
        <v xml:space="preserve"> Savings</v>
      </c>
    </row>
    <row r="9847" spans="1:4" x14ac:dyDescent="0.25">
      <c r="A9847" t="str">
        <f ca="1"/>
        <v>Food &amp; Drinks</v>
      </c>
      <c r="B9847" s="8">
        <f ca="1"/>
        <v>46627</v>
      </c>
      <c r="C9847" s="107">
        <f ca="1"/>
        <v>39776.86</v>
      </c>
      <c r="D9847" t="str">
        <f ca="1"/>
        <v xml:space="preserve"> Savings</v>
      </c>
    </row>
    <row r="9848" spans="1:4" x14ac:dyDescent="0.25">
      <c r="A9848" t="str">
        <f ca="1"/>
        <v>SDGE</v>
      </c>
      <c r="B9848" s="8">
        <f ca="1"/>
        <v>46627</v>
      </c>
      <c r="C9848" s="107">
        <f ca="1"/>
        <v>39776.86</v>
      </c>
      <c r="D9848" t="str">
        <f ca="1"/>
        <v xml:space="preserve"> Savings</v>
      </c>
    </row>
    <row r="9849" spans="1:4" x14ac:dyDescent="0.25">
      <c r="A9849" t="str">
        <f ca="1"/>
        <v>Prime Ad-Free</v>
      </c>
      <c r="B9849" s="8">
        <f ca="1"/>
        <v>46627</v>
      </c>
      <c r="C9849" s="107">
        <f ca="1"/>
        <v>39776.86</v>
      </c>
      <c r="D9849" t="str">
        <f ca="1"/>
        <v xml:space="preserve"> Savings</v>
      </c>
    </row>
    <row r="9850" spans="1:4" x14ac:dyDescent="0.25">
      <c r="A9850" t="str">
        <f ca="1"/>
        <v>Disability</v>
      </c>
      <c r="B9850" s="8">
        <f ca="1"/>
        <v>46631</v>
      </c>
      <c r="C9850" s="107">
        <f ca="1"/>
        <v>39776.86</v>
      </c>
      <c r="D9850" t="str">
        <f ca="1"/>
        <v xml:space="preserve"> Savings</v>
      </c>
    </row>
    <row r="9851" spans="1:4" x14ac:dyDescent="0.25">
      <c r="A9851" t="str">
        <f ca="1"/>
        <v>Kulo Rent</v>
      </c>
      <c r="B9851" s="8">
        <f ca="1"/>
        <v>46631</v>
      </c>
      <c r="C9851" s="107">
        <f ca="1"/>
        <v>39776.86</v>
      </c>
      <c r="D9851" t="str">
        <f ca="1"/>
        <v xml:space="preserve"> Savings</v>
      </c>
    </row>
    <row r="9852" spans="1:4" x14ac:dyDescent="0.25">
      <c r="A9852" t="str">
        <f ca="1"/>
        <v>Rent</v>
      </c>
      <c r="B9852" s="8">
        <f ca="1"/>
        <v>46631</v>
      </c>
      <c r="C9852" s="107">
        <f ca="1"/>
        <v>39776.86</v>
      </c>
      <c r="D9852" t="str">
        <f ca="1"/>
        <v xml:space="preserve"> Savings</v>
      </c>
    </row>
    <row r="9853" spans="1:4" x14ac:dyDescent="0.25">
      <c r="A9853" t="str">
        <f ca="1"/>
        <v>Visa Platinum</v>
      </c>
      <c r="B9853" s="8">
        <f ca="1"/>
        <v>46633</v>
      </c>
      <c r="C9853" s="107">
        <f ca="1"/>
        <v>39776.86</v>
      </c>
      <c r="D9853" t="str">
        <f ca="1"/>
        <v xml:space="preserve"> Savings</v>
      </c>
    </row>
    <row r="9854" spans="1:4" x14ac:dyDescent="0.25">
      <c r="A9854" t="str">
        <f ca="1"/>
        <v>Kulo Internet</v>
      </c>
      <c r="B9854" s="8">
        <f ca="1"/>
        <v>46635</v>
      </c>
      <c r="C9854" s="107">
        <f ca="1"/>
        <v>39776.86</v>
      </c>
      <c r="D9854" t="str">
        <f ca="1"/>
        <v xml:space="preserve"> Savings</v>
      </c>
    </row>
    <row r="9855" spans="1:4" x14ac:dyDescent="0.25">
      <c r="A9855" t="str">
        <f ca="1"/>
        <v>Cese Phone</v>
      </c>
      <c r="B9855" s="8">
        <f ca="1"/>
        <v>46635</v>
      </c>
      <c r="C9855" s="107">
        <f ca="1"/>
        <v>39776.86</v>
      </c>
      <c r="D9855" t="str">
        <f ca="1"/>
        <v xml:space="preserve"> Savings</v>
      </c>
    </row>
    <row r="9856" spans="1:4" x14ac:dyDescent="0.25">
      <c r="A9856" t="str">
        <f ca="1"/>
        <v>Phone</v>
      </c>
      <c r="B9856" s="8">
        <f ca="1"/>
        <v>46635</v>
      </c>
      <c r="C9856" s="107">
        <f ca="1"/>
        <v>39776.86</v>
      </c>
      <c r="D9856" t="str">
        <f ca="1"/>
        <v xml:space="preserve"> Savings</v>
      </c>
    </row>
    <row r="9857" spans="1:4" x14ac:dyDescent="0.25">
      <c r="A9857" t="str">
        <f ca="1"/>
        <v>Sony</v>
      </c>
      <c r="B9857" s="8">
        <f ca="1"/>
        <v>46638</v>
      </c>
      <c r="C9857" s="107">
        <f ca="1"/>
        <v>39776.86</v>
      </c>
      <c r="D9857" t="str">
        <f ca="1"/>
        <v xml:space="preserve"> Savings</v>
      </c>
    </row>
    <row r="9858" spans="1:4" x14ac:dyDescent="0.25">
      <c r="A9858" t="str">
        <f ca="1"/>
        <v>Phone Insurance</v>
      </c>
      <c r="B9858" s="8">
        <f ca="1"/>
        <v>46638</v>
      </c>
      <c r="C9858" s="107">
        <f ca="1"/>
        <v>39776.86</v>
      </c>
      <c r="D9858" t="str">
        <f ca="1"/>
        <v xml:space="preserve"> Savings</v>
      </c>
    </row>
    <row r="9859" spans="1:4" x14ac:dyDescent="0.25">
      <c r="A9859" t="str">
        <f ca="1"/>
        <v>Amazon</v>
      </c>
      <c r="B9859" s="8">
        <f ca="1"/>
        <v>46639</v>
      </c>
      <c r="C9859" s="107">
        <f ca="1"/>
        <v>39776.86</v>
      </c>
      <c r="D9859" t="str">
        <f ca="1"/>
        <v xml:space="preserve"> Savings</v>
      </c>
    </row>
    <row r="9860" spans="1:4" x14ac:dyDescent="0.25">
      <c r="A9860" t="str">
        <f ca="1"/>
        <v>Paycheck</v>
      </c>
      <c r="B9860" s="8">
        <f ca="1"/>
        <v>46640</v>
      </c>
      <c r="C9860" s="107">
        <f ca="1"/>
        <v>39776.86</v>
      </c>
      <c r="D9860" t="str">
        <f ca="1"/>
        <v xml:space="preserve"> Savings</v>
      </c>
    </row>
    <row r="9861" spans="1:4" x14ac:dyDescent="0.25">
      <c r="A9861" t="str">
        <f ca="1"/>
        <v>Ameritas</v>
      </c>
      <c r="B9861" s="8">
        <f ca="1"/>
        <v>46640</v>
      </c>
      <c r="C9861" s="107">
        <f ca="1"/>
        <v>39888.86</v>
      </c>
      <c r="D9861" t="str">
        <f ca="1"/>
        <v xml:space="preserve"> Savings</v>
      </c>
    </row>
    <row r="9862" spans="1:4" x14ac:dyDescent="0.25">
      <c r="A9862" t="str">
        <f ca="1"/>
        <v>Viso Go</v>
      </c>
      <c r="B9862" s="8">
        <f ca="1"/>
        <v>46641</v>
      </c>
      <c r="C9862" s="107">
        <f ca="1"/>
        <v>39888.86</v>
      </c>
      <c r="D9862" t="str">
        <f ca="1"/>
        <v xml:space="preserve"> Savings</v>
      </c>
    </row>
    <row r="9863" spans="1:4" x14ac:dyDescent="0.25">
      <c r="A9863" t="str">
        <f ca="1"/>
        <v>Groceries</v>
      </c>
      <c r="B9863" s="8">
        <f ca="1"/>
        <v>46641</v>
      </c>
      <c r="C9863" s="107">
        <f ca="1"/>
        <v>39888.86</v>
      </c>
      <c r="D9863" t="str">
        <f ca="1"/>
        <v xml:space="preserve"> Savings</v>
      </c>
    </row>
    <row r="9864" spans="1:4" x14ac:dyDescent="0.25">
      <c r="A9864" t="str">
        <f ca="1"/>
        <v>Food &amp; Drinks</v>
      </c>
      <c r="B9864" s="8">
        <f ca="1"/>
        <v>46641</v>
      </c>
      <c r="C9864" s="107">
        <f ca="1"/>
        <v>39888.86</v>
      </c>
      <c r="D9864" t="str">
        <f ca="1"/>
        <v xml:space="preserve"> Savings</v>
      </c>
    </row>
    <row r="9865" spans="1:4" x14ac:dyDescent="0.25">
      <c r="A9865" t="str">
        <f ca="1"/>
        <v>Motorcycle</v>
      </c>
      <c r="B9865" s="8">
        <f ca="1"/>
        <v>46646</v>
      </c>
      <c r="C9865" s="107">
        <f ca="1"/>
        <v>39888.86</v>
      </c>
      <c r="D9865" t="str">
        <f ca="1"/>
        <v xml:space="preserve"> Savings</v>
      </c>
    </row>
    <row r="9866" spans="1:4" x14ac:dyDescent="0.25">
      <c r="A9866" t="str">
        <f ca="1"/>
        <v>Netflix</v>
      </c>
      <c r="B9866" s="8">
        <f ca="1"/>
        <v>46650</v>
      </c>
      <c r="C9866" s="107">
        <f ca="1"/>
        <v>39888.86</v>
      </c>
      <c r="D9866" t="str">
        <f ca="1"/>
        <v xml:space="preserve"> Savings</v>
      </c>
    </row>
    <row r="9867" spans="1:4" x14ac:dyDescent="0.25">
      <c r="A9867" t="str">
        <f ca="1"/>
        <v>Renters</v>
      </c>
      <c r="B9867" s="8">
        <f ca="1"/>
        <v>46651</v>
      </c>
      <c r="C9867" s="107">
        <f ca="1"/>
        <v>39888.86</v>
      </c>
      <c r="D9867" t="str">
        <f ca="1"/>
        <v xml:space="preserve"> Savings</v>
      </c>
    </row>
    <row r="9868" spans="1:4" x14ac:dyDescent="0.25">
      <c r="A9868" t="str">
        <f ca="1"/>
        <v>Paycheck</v>
      </c>
      <c r="B9868" s="8">
        <f ca="1"/>
        <v>46654</v>
      </c>
      <c r="C9868" s="107">
        <f ca="1"/>
        <v>39888.86</v>
      </c>
      <c r="D9868" t="str">
        <f ca="1"/>
        <v xml:space="preserve"> Savings</v>
      </c>
    </row>
    <row r="9869" spans="1:4" x14ac:dyDescent="0.25">
      <c r="A9869" t="str">
        <f ca="1"/>
        <v>Ameritas</v>
      </c>
      <c r="B9869" s="8">
        <f ca="1"/>
        <v>46654</v>
      </c>
      <c r="C9869" s="107">
        <f ca="1"/>
        <v>40000.86</v>
      </c>
      <c r="D9869" t="str">
        <f ca="1"/>
        <v xml:space="preserve"> Savings</v>
      </c>
    </row>
    <row r="9870" spans="1:4" x14ac:dyDescent="0.25">
      <c r="A9870" t="str">
        <f ca="1"/>
        <v>Cese Transfer</v>
      </c>
      <c r="B9870" s="8">
        <f ca="1"/>
        <v>46655</v>
      </c>
      <c r="C9870" s="107">
        <f ca="1"/>
        <v>40000.86</v>
      </c>
      <c r="D9870" t="str">
        <f ca="1"/>
        <v xml:space="preserve"> Savings</v>
      </c>
    </row>
    <row r="9871" spans="1:4" x14ac:dyDescent="0.25">
      <c r="A9871" t="str">
        <f ca="1"/>
        <v>Groceries</v>
      </c>
      <c r="B9871" s="8">
        <f ca="1"/>
        <v>46655</v>
      </c>
      <c r="C9871" s="107">
        <f ca="1"/>
        <v>40000.86</v>
      </c>
      <c r="D9871" t="str">
        <f ca="1"/>
        <v xml:space="preserve"> Savings</v>
      </c>
    </row>
    <row r="9872" spans="1:4" x14ac:dyDescent="0.25">
      <c r="A9872" t="str">
        <f ca="1"/>
        <v>Food &amp; Drinks</v>
      </c>
      <c r="B9872" s="8">
        <f ca="1"/>
        <v>46655</v>
      </c>
      <c r="C9872" s="107">
        <f ca="1"/>
        <v>40000.86</v>
      </c>
      <c r="D9872" t="str">
        <f ca="1"/>
        <v xml:space="preserve"> Savings</v>
      </c>
    </row>
    <row r="9873" spans="1:4" x14ac:dyDescent="0.25">
      <c r="A9873" t="str">
        <f ca="1"/>
        <v>Internet</v>
      </c>
      <c r="B9873" s="8">
        <f ca="1"/>
        <v>46656</v>
      </c>
      <c r="C9873" s="107">
        <f ca="1"/>
        <v>40000.86</v>
      </c>
      <c r="D9873" t="str">
        <f ca="1"/>
        <v xml:space="preserve"> Savings</v>
      </c>
    </row>
    <row r="9874" spans="1:4" x14ac:dyDescent="0.25">
      <c r="A9874" t="str">
        <f ca="1"/>
        <v>Windsurf</v>
      </c>
      <c r="B9874" s="8">
        <f ca="1"/>
        <v>46656</v>
      </c>
      <c r="C9874" s="107">
        <f ca="1"/>
        <v>40000.86</v>
      </c>
      <c r="D9874" t="str">
        <f ca="1"/>
        <v xml:space="preserve"> Savings</v>
      </c>
    </row>
    <row r="9875" spans="1:4" x14ac:dyDescent="0.25">
      <c r="A9875" t="str">
        <f ca="1"/>
        <v>Tidal</v>
      </c>
      <c r="B9875" s="8">
        <f ca="1"/>
        <v>46657</v>
      </c>
      <c r="C9875" s="107">
        <f ca="1"/>
        <v>40000.86</v>
      </c>
      <c r="D9875" t="str">
        <f ca="1"/>
        <v xml:space="preserve"> Savings</v>
      </c>
    </row>
    <row r="9876" spans="1:4" x14ac:dyDescent="0.25">
      <c r="A9876" t="str">
        <f ca="1"/>
        <v>Costco Citi</v>
      </c>
      <c r="B9876" s="8">
        <f ca="1"/>
        <v>46658</v>
      </c>
      <c r="C9876" s="107">
        <f ca="1"/>
        <v>40000.86</v>
      </c>
      <c r="D9876" t="str">
        <f ca="1"/>
        <v xml:space="preserve"> Savings</v>
      </c>
    </row>
    <row r="9877" spans="1:4" x14ac:dyDescent="0.25">
      <c r="A9877" t="str">
        <f ca="1"/>
        <v>Kulo Transfer</v>
      </c>
      <c r="B9877" s="8">
        <f ca="1"/>
        <v>46658</v>
      </c>
      <c r="C9877" s="107">
        <f ca="1"/>
        <v>40000.86</v>
      </c>
      <c r="D9877" t="str">
        <f ca="1"/>
        <v xml:space="preserve"> Savings</v>
      </c>
    </row>
    <row r="9878" spans="1:4" x14ac:dyDescent="0.25">
      <c r="A9878" t="str">
        <f ca="1"/>
        <v>Kulo SDGE</v>
      </c>
      <c r="B9878" s="8">
        <f ca="1"/>
        <v>46658</v>
      </c>
      <c r="C9878" s="107">
        <f ca="1"/>
        <v>40000.86</v>
      </c>
      <c r="D9878" t="str">
        <f ca="1"/>
        <v xml:space="preserve"> Savings</v>
      </c>
    </row>
    <row r="9879" spans="1:4" x14ac:dyDescent="0.25">
      <c r="A9879" t="str">
        <f ca="1"/>
        <v>SDGE</v>
      </c>
      <c r="B9879" s="8">
        <f ca="1"/>
        <v>46658</v>
      </c>
      <c r="C9879" s="107">
        <f ca="1"/>
        <v>40000.86</v>
      </c>
      <c r="D9879" t="str">
        <f ca="1"/>
        <v xml:space="preserve"> Savings</v>
      </c>
    </row>
    <row r="9880" spans="1:4" x14ac:dyDescent="0.25">
      <c r="A9880" t="str">
        <f ca="1"/>
        <v>Prime Ad-Free</v>
      </c>
      <c r="B9880" s="8">
        <f ca="1"/>
        <v>46658</v>
      </c>
      <c r="C9880" s="107">
        <f ca="1"/>
        <v>40000.86</v>
      </c>
      <c r="D9880" t="str">
        <f ca="1"/>
        <v xml:space="preserve"> Savings</v>
      </c>
    </row>
    <row r="9881" spans="1:4" x14ac:dyDescent="0.25">
      <c r="A9881" t="str">
        <f ca="1"/>
        <v>Disability</v>
      </c>
      <c r="B9881" s="8">
        <f ca="1"/>
        <v>46661</v>
      </c>
      <c r="C9881" s="107">
        <f ca="1"/>
        <v>40000.86</v>
      </c>
      <c r="D9881" t="str">
        <f ca="1"/>
        <v xml:space="preserve"> Savings</v>
      </c>
    </row>
    <row r="9882" spans="1:4" x14ac:dyDescent="0.25">
      <c r="A9882" t="str">
        <f ca="1"/>
        <v>Kulo Rent</v>
      </c>
      <c r="B9882" s="8">
        <f ca="1"/>
        <v>46661</v>
      </c>
      <c r="C9882" s="107">
        <f ca="1"/>
        <v>40000.86</v>
      </c>
      <c r="D9882" t="str">
        <f ca="1"/>
        <v xml:space="preserve"> Savings</v>
      </c>
    </row>
    <row r="9883" spans="1:4" x14ac:dyDescent="0.25">
      <c r="A9883" t="str">
        <f ca="1"/>
        <v>Rent</v>
      </c>
      <c r="B9883" s="8">
        <f ca="1"/>
        <v>46661</v>
      </c>
      <c r="C9883" s="107">
        <f ca="1"/>
        <v>40000.86</v>
      </c>
      <c r="D9883" t="str">
        <f ca="1"/>
        <v xml:space="preserve"> Savings</v>
      </c>
    </row>
    <row r="9884" spans="1:4" x14ac:dyDescent="0.25">
      <c r="A9884" t="str">
        <f ca="1"/>
        <v>Visa Platinum</v>
      </c>
      <c r="B9884" s="8">
        <f ca="1"/>
        <v>46663</v>
      </c>
      <c r="C9884" s="107">
        <f ca="1"/>
        <v>40000.86</v>
      </c>
      <c r="D9884" t="str">
        <f ca="1"/>
        <v xml:space="preserve"> Savings</v>
      </c>
    </row>
    <row r="9885" spans="1:4" x14ac:dyDescent="0.25">
      <c r="A9885" t="str">
        <f ca="1"/>
        <v>Kulo Internet</v>
      </c>
      <c r="B9885" s="8">
        <f ca="1"/>
        <v>46665</v>
      </c>
      <c r="C9885" s="107">
        <f ca="1"/>
        <v>40000.86</v>
      </c>
      <c r="D9885" t="str">
        <f ca="1"/>
        <v xml:space="preserve"> Savings</v>
      </c>
    </row>
    <row r="9886" spans="1:4" x14ac:dyDescent="0.25">
      <c r="A9886" t="str">
        <f ca="1"/>
        <v>Cese Phone</v>
      </c>
      <c r="B9886" s="8">
        <f ca="1"/>
        <v>46665</v>
      </c>
      <c r="C9886" s="107">
        <f ca="1"/>
        <v>40000.86</v>
      </c>
      <c r="D9886" t="str">
        <f ca="1"/>
        <v xml:space="preserve"> Savings</v>
      </c>
    </row>
    <row r="9887" spans="1:4" x14ac:dyDescent="0.25">
      <c r="A9887" t="str">
        <f ca="1"/>
        <v>Phone</v>
      </c>
      <c r="B9887" s="8">
        <f ca="1"/>
        <v>46665</v>
      </c>
      <c r="C9887" s="107">
        <f ca="1"/>
        <v>40000.86</v>
      </c>
      <c r="D9887" t="str">
        <f ca="1"/>
        <v xml:space="preserve"> Savings</v>
      </c>
    </row>
    <row r="9888" spans="1:4" x14ac:dyDescent="0.25">
      <c r="A9888" t="str">
        <f ca="1"/>
        <v>Paycheck</v>
      </c>
      <c r="B9888" s="8">
        <f ca="1"/>
        <v>46668</v>
      </c>
      <c r="C9888" s="107">
        <f ca="1"/>
        <v>40000.86</v>
      </c>
      <c r="D9888" t="str">
        <f ca="1"/>
        <v xml:space="preserve"> Savings</v>
      </c>
    </row>
    <row r="9889" spans="1:4" x14ac:dyDescent="0.25">
      <c r="A9889" t="str">
        <f ca="1"/>
        <v>Ameritas</v>
      </c>
      <c r="B9889" s="8">
        <f ca="1"/>
        <v>46668</v>
      </c>
      <c r="C9889" s="107">
        <f ca="1"/>
        <v>40112.86</v>
      </c>
      <c r="D9889" t="str">
        <f ca="1"/>
        <v xml:space="preserve"> Savings</v>
      </c>
    </row>
    <row r="9890" spans="1:4" x14ac:dyDescent="0.25">
      <c r="A9890" t="str">
        <f ca="1"/>
        <v>Sony</v>
      </c>
      <c r="B9890" s="8">
        <f ca="1"/>
        <v>46668</v>
      </c>
      <c r="C9890" s="107">
        <f ca="1"/>
        <v>40112.86</v>
      </c>
      <c r="D9890" t="str">
        <f ca="1"/>
        <v xml:space="preserve"> Savings</v>
      </c>
    </row>
    <row r="9891" spans="1:4" x14ac:dyDescent="0.25">
      <c r="A9891" t="str">
        <f ca="1"/>
        <v>Phone Insurance</v>
      </c>
      <c r="B9891" s="8">
        <f ca="1"/>
        <v>46668</v>
      </c>
      <c r="C9891" s="107">
        <f ca="1"/>
        <v>40112.86</v>
      </c>
      <c r="D9891" t="str">
        <f ca="1"/>
        <v xml:space="preserve"> Savings</v>
      </c>
    </row>
    <row r="9892" spans="1:4" x14ac:dyDescent="0.25">
      <c r="A9892" t="str">
        <f ca="1"/>
        <v>Groceries</v>
      </c>
      <c r="B9892" s="8">
        <f ca="1"/>
        <v>46669</v>
      </c>
      <c r="C9892" s="107">
        <f ca="1"/>
        <v>40112.86</v>
      </c>
      <c r="D9892" t="str">
        <f ca="1"/>
        <v xml:space="preserve"> Savings</v>
      </c>
    </row>
    <row r="9893" spans="1:4" x14ac:dyDescent="0.25">
      <c r="A9893" t="str">
        <f ca="1"/>
        <v>Food &amp; Drinks</v>
      </c>
      <c r="B9893" s="8">
        <f ca="1"/>
        <v>46669</v>
      </c>
      <c r="C9893" s="107">
        <f ca="1"/>
        <v>40112.86</v>
      </c>
      <c r="D9893" t="str">
        <f ca="1"/>
        <v xml:space="preserve"> Savings</v>
      </c>
    </row>
    <row r="9894" spans="1:4" x14ac:dyDescent="0.25">
      <c r="A9894" t="str">
        <f ca="1"/>
        <v>Amazon</v>
      </c>
      <c r="B9894" s="8">
        <f ca="1"/>
        <v>46669</v>
      </c>
      <c r="C9894" s="107">
        <f ca="1"/>
        <v>40112.86</v>
      </c>
      <c r="D9894" t="str">
        <f ca="1"/>
        <v xml:space="preserve"> Savings</v>
      </c>
    </row>
    <row r="9895" spans="1:4" x14ac:dyDescent="0.25">
      <c r="A9895" t="str">
        <f ca="1"/>
        <v>Viso Go</v>
      </c>
      <c r="B9895" s="8">
        <f ca="1"/>
        <v>46671</v>
      </c>
      <c r="C9895" s="107">
        <f ca="1"/>
        <v>40112.86</v>
      </c>
      <c r="D9895" t="str">
        <f ca="1"/>
        <v xml:space="preserve"> Savings</v>
      </c>
    </row>
    <row r="9896" spans="1:4" x14ac:dyDescent="0.25">
      <c r="A9896" t="str">
        <f ca="1"/>
        <v>Motorcycle</v>
      </c>
      <c r="B9896" s="8">
        <f ca="1"/>
        <v>46676</v>
      </c>
      <c r="C9896" s="107">
        <f ca="1"/>
        <v>40112.86</v>
      </c>
      <c r="D9896" t="str">
        <f ca="1"/>
        <v xml:space="preserve"> Savings</v>
      </c>
    </row>
    <row r="9897" spans="1:4" x14ac:dyDescent="0.25">
      <c r="A9897" t="str">
        <f ca="1"/>
        <v>Netflix</v>
      </c>
      <c r="B9897" s="8">
        <f ca="1"/>
        <v>46680</v>
      </c>
      <c r="C9897" s="107">
        <f ca="1"/>
        <v>40112.86</v>
      </c>
      <c r="D9897" t="str">
        <f ca="1"/>
        <v xml:space="preserve"> Savings</v>
      </c>
    </row>
    <row r="9898" spans="1:4" x14ac:dyDescent="0.25">
      <c r="A9898" t="str">
        <f ca="1"/>
        <v>Renters</v>
      </c>
      <c r="B9898" s="8">
        <f ca="1"/>
        <v>46681</v>
      </c>
      <c r="C9898" s="107">
        <f ca="1"/>
        <v>40112.86</v>
      </c>
      <c r="D9898" t="str">
        <f ca="1"/>
        <v xml:space="preserve"> Savings</v>
      </c>
    </row>
    <row r="9899" spans="1:4" x14ac:dyDescent="0.25">
      <c r="A9899" t="str">
        <f ca="1"/>
        <v>Paycheck</v>
      </c>
      <c r="B9899" s="8">
        <f ca="1"/>
        <v>46682</v>
      </c>
      <c r="C9899" s="107">
        <f ca="1"/>
        <v>40112.86</v>
      </c>
      <c r="D9899" t="str">
        <f ca="1"/>
        <v xml:space="preserve"> Savings</v>
      </c>
    </row>
    <row r="9900" spans="1:4" x14ac:dyDescent="0.25">
      <c r="A9900" t="str">
        <f ca="1"/>
        <v>Ameritas</v>
      </c>
      <c r="B9900" s="8">
        <f ca="1"/>
        <v>46682</v>
      </c>
      <c r="C9900" s="107">
        <f ca="1"/>
        <v>40224.86</v>
      </c>
      <c r="D9900" t="str">
        <f ca="1"/>
        <v xml:space="preserve"> Savings</v>
      </c>
    </row>
    <row r="9901" spans="1:4" x14ac:dyDescent="0.25">
      <c r="A9901" t="str">
        <f ca="1"/>
        <v>Groceries</v>
      </c>
      <c r="B9901" s="8">
        <f ca="1"/>
        <v>46683</v>
      </c>
      <c r="C9901" s="107">
        <f ca="1"/>
        <v>40224.86</v>
      </c>
      <c r="D9901" t="str">
        <f ca="1"/>
        <v xml:space="preserve"> Savings</v>
      </c>
    </row>
    <row r="9902" spans="1:4" x14ac:dyDescent="0.25">
      <c r="A9902" t="str">
        <f ca="1"/>
        <v>Food &amp; Drinks</v>
      </c>
      <c r="B9902" s="8">
        <f ca="1"/>
        <v>46683</v>
      </c>
      <c r="C9902" s="107">
        <f ca="1"/>
        <v>40224.86</v>
      </c>
      <c r="D9902" t="str">
        <f ca="1"/>
        <v xml:space="preserve"> Savings</v>
      </c>
    </row>
    <row r="9903" spans="1:4" x14ac:dyDescent="0.25">
      <c r="A9903" t="str">
        <f ca="1"/>
        <v>Cese Transfer</v>
      </c>
      <c r="B9903" s="8">
        <f ca="1"/>
        <v>46685</v>
      </c>
      <c r="C9903" s="107">
        <f ca="1"/>
        <v>40224.86</v>
      </c>
      <c r="D9903" t="str">
        <f ca="1"/>
        <v xml:space="preserve"> Savings</v>
      </c>
    </row>
    <row r="9904" spans="1:4" x14ac:dyDescent="0.25">
      <c r="A9904" t="str">
        <f ca="1"/>
        <v>Internet</v>
      </c>
      <c r="B9904" s="8">
        <f ca="1"/>
        <v>46686</v>
      </c>
      <c r="C9904" s="107">
        <f ca="1"/>
        <v>40224.86</v>
      </c>
      <c r="D9904" t="str">
        <f ca="1"/>
        <v xml:space="preserve"> Savings</v>
      </c>
    </row>
    <row r="9905" spans="1:4" x14ac:dyDescent="0.25">
      <c r="A9905" t="str">
        <f ca="1"/>
        <v>Windsurf</v>
      </c>
      <c r="B9905" s="8">
        <f ca="1"/>
        <v>46686</v>
      </c>
      <c r="C9905" s="107">
        <f ca="1"/>
        <v>40224.86</v>
      </c>
      <c r="D9905" t="str">
        <f ca="1"/>
        <v xml:space="preserve"> Savings</v>
      </c>
    </row>
    <row r="9906" spans="1:4" x14ac:dyDescent="0.25">
      <c r="A9906" t="str">
        <f ca="1"/>
        <v>Tidal</v>
      </c>
      <c r="B9906" s="8">
        <f ca="1"/>
        <v>46687</v>
      </c>
      <c r="C9906" s="107">
        <f ca="1"/>
        <v>40224.86</v>
      </c>
      <c r="D9906" t="str">
        <f ca="1"/>
        <v xml:space="preserve"> Savings</v>
      </c>
    </row>
    <row r="9907" spans="1:4" x14ac:dyDescent="0.25">
      <c r="A9907" t="str">
        <f ca="1"/>
        <v>Costco Citi</v>
      </c>
      <c r="B9907" s="8">
        <f ca="1"/>
        <v>46688</v>
      </c>
      <c r="C9907" s="107">
        <f ca="1"/>
        <v>40224.86</v>
      </c>
      <c r="D9907" t="str">
        <f ca="1"/>
        <v xml:space="preserve"> Savings</v>
      </c>
    </row>
    <row r="9908" spans="1:4" x14ac:dyDescent="0.25">
      <c r="A9908" t="str">
        <f ca="1"/>
        <v>Kulo Transfer</v>
      </c>
      <c r="B9908" s="8">
        <f ca="1"/>
        <v>46688</v>
      </c>
      <c r="C9908" s="107">
        <f ca="1"/>
        <v>40224.86</v>
      </c>
      <c r="D9908" t="str">
        <f ca="1"/>
        <v xml:space="preserve"> Savings</v>
      </c>
    </row>
    <row r="9909" spans="1:4" x14ac:dyDescent="0.25">
      <c r="A9909" t="str">
        <f ca="1"/>
        <v>Kulo SDGE</v>
      </c>
      <c r="B9909" s="8">
        <f ca="1"/>
        <v>46688</v>
      </c>
      <c r="C9909" s="107">
        <f ca="1"/>
        <v>40224.86</v>
      </c>
      <c r="D9909" t="str">
        <f ca="1"/>
        <v xml:space="preserve"> Savings</v>
      </c>
    </row>
    <row r="9910" spans="1:4" x14ac:dyDescent="0.25">
      <c r="A9910" t="str">
        <f ca="1"/>
        <v>SDGE</v>
      </c>
      <c r="B9910" s="8">
        <f ca="1"/>
        <v>46688</v>
      </c>
      <c r="C9910" s="107">
        <f ca="1"/>
        <v>40224.86</v>
      </c>
      <c r="D9910" t="str">
        <f ca="1"/>
        <v xml:space="preserve"> Savings</v>
      </c>
    </row>
    <row r="9911" spans="1:4" x14ac:dyDescent="0.25">
      <c r="A9911" t="str">
        <f ca="1"/>
        <v>Prime Ad-Free</v>
      </c>
      <c r="B9911" s="8">
        <f ca="1"/>
        <v>46688</v>
      </c>
      <c r="C9911" s="107">
        <f ca="1"/>
        <v>40224.86</v>
      </c>
      <c r="D9911" t="str">
        <f ca="1"/>
        <v xml:space="preserve"> Savings</v>
      </c>
    </row>
    <row r="9912" spans="1:4" x14ac:dyDescent="0.25">
      <c r="A9912" t="str">
        <f ca="1"/>
        <v>Disability</v>
      </c>
      <c r="B9912" s="8">
        <f ca="1"/>
        <v>46692</v>
      </c>
      <c r="C9912" s="107">
        <f ca="1"/>
        <v>40224.86</v>
      </c>
      <c r="D9912" t="str">
        <f ca="1"/>
        <v xml:space="preserve"> Savings</v>
      </c>
    </row>
    <row r="9913" spans="1:4" x14ac:dyDescent="0.25">
      <c r="A9913" t="str">
        <f ca="1"/>
        <v>Kulo Rent</v>
      </c>
      <c r="B9913" s="8">
        <f ca="1"/>
        <v>46692</v>
      </c>
      <c r="C9913" s="107">
        <f ca="1"/>
        <v>40224.86</v>
      </c>
      <c r="D9913" t="str">
        <f ca="1"/>
        <v xml:space="preserve"> Savings</v>
      </c>
    </row>
    <row r="9914" spans="1:4" x14ac:dyDescent="0.25">
      <c r="A9914" t="str">
        <f ca="1"/>
        <v>Rent</v>
      </c>
      <c r="B9914" s="8">
        <f ca="1"/>
        <v>46692</v>
      </c>
      <c r="C9914" s="107">
        <f ca="1"/>
        <v>40224.86</v>
      </c>
      <c r="D9914" t="str">
        <f ca="1"/>
        <v xml:space="preserve"> Savings</v>
      </c>
    </row>
    <row r="9915" spans="1:4" x14ac:dyDescent="0.25">
      <c r="A9915" t="str">
        <f ca="1"/>
        <v>Visa Platinum</v>
      </c>
      <c r="B9915" s="8">
        <f ca="1"/>
        <v>46694</v>
      </c>
      <c r="C9915" s="107">
        <f ca="1"/>
        <v>40224.86</v>
      </c>
      <c r="D9915" t="str">
        <f ca="1"/>
        <v xml:space="preserve"> Savings</v>
      </c>
    </row>
    <row r="9916" spans="1:4" x14ac:dyDescent="0.25">
      <c r="A9916" t="str">
        <f ca="1"/>
        <v>Paycheck</v>
      </c>
      <c r="B9916" s="8">
        <f ca="1"/>
        <v>46696</v>
      </c>
      <c r="C9916" s="107">
        <f ca="1"/>
        <v>40224.86</v>
      </c>
      <c r="D9916" t="str">
        <f ca="1"/>
        <v xml:space="preserve"> Savings</v>
      </c>
    </row>
    <row r="9917" spans="1:4" x14ac:dyDescent="0.25">
      <c r="A9917" t="str">
        <f ca="1"/>
        <v>Ameritas</v>
      </c>
      <c r="B9917" s="8">
        <f ca="1"/>
        <v>46696</v>
      </c>
      <c r="C9917" s="107">
        <f ca="1"/>
        <v>40336.86</v>
      </c>
      <c r="D9917" t="str">
        <f ca="1"/>
        <v xml:space="preserve"> Savings</v>
      </c>
    </row>
    <row r="9918" spans="1:4" x14ac:dyDescent="0.25">
      <c r="A9918" t="str">
        <f ca="1"/>
        <v>Kulo Internet</v>
      </c>
      <c r="B9918" s="8">
        <f ca="1"/>
        <v>46696</v>
      </c>
      <c r="C9918" s="107">
        <f ca="1"/>
        <v>40336.86</v>
      </c>
      <c r="D9918" t="str">
        <f ca="1"/>
        <v xml:space="preserve"> Savings</v>
      </c>
    </row>
    <row r="9919" spans="1:4" x14ac:dyDescent="0.25">
      <c r="A9919" t="str">
        <f ca="1"/>
        <v>Cese Phone</v>
      </c>
      <c r="B9919" s="8">
        <f ca="1"/>
        <v>46696</v>
      </c>
      <c r="C9919" s="107">
        <f ca="1"/>
        <v>40336.86</v>
      </c>
      <c r="D9919" t="str">
        <f ca="1"/>
        <v xml:space="preserve"> Savings</v>
      </c>
    </row>
    <row r="9920" spans="1:4" x14ac:dyDescent="0.25">
      <c r="A9920" t="str">
        <f ca="1"/>
        <v>Phone</v>
      </c>
      <c r="B9920" s="8">
        <f ca="1"/>
        <v>46696</v>
      </c>
      <c r="C9920" s="107">
        <f ca="1"/>
        <v>40336.86</v>
      </c>
      <c r="D9920" t="str">
        <f ca="1"/>
        <v xml:space="preserve"> Savings</v>
      </c>
    </row>
    <row r="9921" spans="1:4" x14ac:dyDescent="0.25">
      <c r="A9921" t="str">
        <f ca="1"/>
        <v>Groceries</v>
      </c>
      <c r="B9921" s="8">
        <f ca="1"/>
        <v>46697</v>
      </c>
      <c r="C9921" s="107">
        <f ca="1"/>
        <v>40336.86</v>
      </c>
      <c r="D9921" t="str">
        <f ca="1"/>
        <v xml:space="preserve"> Savings</v>
      </c>
    </row>
    <row r="9922" spans="1:4" x14ac:dyDescent="0.25">
      <c r="A9922" t="str">
        <f ca="1"/>
        <v>Food &amp; Drinks</v>
      </c>
      <c r="B9922" s="8">
        <f ca="1"/>
        <v>46697</v>
      </c>
      <c r="C9922" s="107">
        <f ca="1"/>
        <v>40336.86</v>
      </c>
      <c r="D9922" t="str">
        <f ca="1"/>
        <v xml:space="preserve"> Savings</v>
      </c>
    </row>
    <row r="9923" spans="1:4" x14ac:dyDescent="0.25">
      <c r="A9923" t="str">
        <f ca="1"/>
        <v>Sony</v>
      </c>
      <c r="B9923" s="8">
        <f ca="1"/>
        <v>46699</v>
      </c>
      <c r="C9923" s="107">
        <f ca="1"/>
        <v>40336.86</v>
      </c>
      <c r="D9923" t="str">
        <f ca="1"/>
        <v xml:space="preserve"> Savings</v>
      </c>
    </row>
    <row r="9924" spans="1:4" x14ac:dyDescent="0.25">
      <c r="A9924" t="str">
        <f ca="1"/>
        <v>Bike Insurance</v>
      </c>
      <c r="B9924" s="8">
        <f ca="1"/>
        <v>46699</v>
      </c>
      <c r="C9924" s="107">
        <f ca="1"/>
        <v>40336.86</v>
      </c>
      <c r="D9924" t="str">
        <f ca="1"/>
        <v xml:space="preserve"> Savings</v>
      </c>
    </row>
    <row r="9925" spans="1:4" x14ac:dyDescent="0.25">
      <c r="A9925" t="str">
        <f ca="1"/>
        <v>Phone Insurance</v>
      </c>
      <c r="B9925" s="8">
        <f ca="1"/>
        <v>46699</v>
      </c>
      <c r="C9925" s="107">
        <f ca="1"/>
        <v>40336.86</v>
      </c>
      <c r="D9925" t="str">
        <f ca="1"/>
        <v xml:space="preserve"> Savings</v>
      </c>
    </row>
    <row r="9926" spans="1:4" x14ac:dyDescent="0.25">
      <c r="A9926" t="str">
        <f ca="1"/>
        <v>Amazon</v>
      </c>
      <c r="B9926" s="8">
        <f ca="1"/>
        <v>46700</v>
      </c>
      <c r="C9926" s="107">
        <f ca="1"/>
        <v>40336.86</v>
      </c>
      <c r="D9926" t="str">
        <f ca="1"/>
        <v xml:space="preserve"> Savings</v>
      </c>
    </row>
    <row r="9927" spans="1:4" x14ac:dyDescent="0.25">
      <c r="A9927" t="str">
        <f ca="1"/>
        <v>Viso Go</v>
      </c>
      <c r="B9927" s="8">
        <f ca="1"/>
        <v>46702</v>
      </c>
      <c r="C9927" s="107">
        <f ca="1"/>
        <v>40336.86</v>
      </c>
      <c r="D9927" t="str">
        <f ca="1"/>
        <v xml:space="preserve"> Savings</v>
      </c>
    </row>
    <row r="9928" spans="1:4" x14ac:dyDescent="0.25">
      <c r="A9928" t="str">
        <f ca="1"/>
        <v>Motorcycle</v>
      </c>
      <c r="B9928" s="8">
        <f ca="1"/>
        <v>46707</v>
      </c>
      <c r="C9928" s="107">
        <f ca="1"/>
        <v>40336.86</v>
      </c>
      <c r="D9928" t="str">
        <f ca="1"/>
        <v xml:space="preserve"> Savings</v>
      </c>
    </row>
    <row r="9929" spans="1:4" x14ac:dyDescent="0.25">
      <c r="A9929" t="str">
        <f ca="1"/>
        <v>Paycheck</v>
      </c>
      <c r="B9929" s="8">
        <f ca="1"/>
        <v>46710</v>
      </c>
      <c r="C9929" s="107">
        <f ca="1"/>
        <v>40336.86</v>
      </c>
      <c r="D9929" t="str">
        <f ca="1"/>
        <v xml:space="preserve"> Savings</v>
      </c>
    </row>
    <row r="9930" spans="1:4" x14ac:dyDescent="0.25">
      <c r="A9930" t="str">
        <f ca="1"/>
        <v>Ameritas</v>
      </c>
      <c r="B9930" s="8">
        <f ca="1"/>
        <v>46710</v>
      </c>
      <c r="C9930" s="107">
        <f ca="1"/>
        <v>40448.86</v>
      </c>
      <c r="D9930" t="str">
        <f ca="1"/>
        <v xml:space="preserve"> Savings</v>
      </c>
    </row>
    <row r="9931" spans="1:4" x14ac:dyDescent="0.25">
      <c r="A9931" t="str">
        <f ca="1"/>
        <v>Groceries</v>
      </c>
      <c r="B9931" s="8">
        <f ca="1"/>
        <v>46711</v>
      </c>
      <c r="C9931" s="107">
        <f ca="1"/>
        <v>40448.86</v>
      </c>
      <c r="D9931" t="str">
        <f ca="1"/>
        <v xml:space="preserve"> Savings</v>
      </c>
    </row>
    <row r="9932" spans="1:4" x14ac:dyDescent="0.25">
      <c r="A9932" t="str">
        <f ca="1"/>
        <v>Food &amp; Drinks</v>
      </c>
      <c r="B9932" s="8">
        <f ca="1"/>
        <v>46711</v>
      </c>
      <c r="C9932" s="107">
        <f ca="1"/>
        <v>40448.86</v>
      </c>
      <c r="D9932" t="str">
        <f ca="1"/>
        <v xml:space="preserve"> Savings</v>
      </c>
    </row>
    <row r="9933" spans="1:4" x14ac:dyDescent="0.25">
      <c r="A9933" t="str">
        <f ca="1"/>
        <v>Netflix</v>
      </c>
      <c r="B9933" s="8">
        <f ca="1"/>
        <v>46711</v>
      </c>
      <c r="C9933" s="107">
        <f ca="1"/>
        <v>40448.86</v>
      </c>
      <c r="D9933" t="str">
        <f ca="1"/>
        <v xml:space="preserve"> Savings</v>
      </c>
    </row>
    <row r="9934" spans="1:4" x14ac:dyDescent="0.25">
      <c r="A9934" t="str">
        <f ca="1"/>
        <v>Renters</v>
      </c>
      <c r="B9934" s="8">
        <f ca="1"/>
        <v>46712</v>
      </c>
      <c r="C9934" s="107">
        <f ca="1"/>
        <v>40448.86</v>
      </c>
      <c r="D9934" t="str">
        <f ca="1"/>
        <v xml:space="preserve"> Savings</v>
      </c>
    </row>
    <row r="9935" spans="1:4" x14ac:dyDescent="0.25">
      <c r="A9935" t="str">
        <f ca="1"/>
        <v>Cese Transfer</v>
      </c>
      <c r="B9935" s="8">
        <f ca="1"/>
        <v>46716</v>
      </c>
      <c r="C9935" s="107">
        <f ca="1"/>
        <v>40448.86</v>
      </c>
      <c r="D9935" t="str">
        <f ca="1"/>
        <v xml:space="preserve"> Savings</v>
      </c>
    </row>
    <row r="9936" spans="1:4" x14ac:dyDescent="0.25">
      <c r="A9936" t="str">
        <f ca="1"/>
        <v>Internet</v>
      </c>
      <c r="B9936" s="8">
        <f ca="1"/>
        <v>46717</v>
      </c>
      <c r="C9936" s="107">
        <f ca="1"/>
        <v>40448.86</v>
      </c>
      <c r="D9936" t="str">
        <f ca="1"/>
        <v xml:space="preserve"> Savings</v>
      </c>
    </row>
    <row r="9937" spans="1:4" x14ac:dyDescent="0.25">
      <c r="A9937" t="str">
        <f ca="1"/>
        <v>Windsurf</v>
      </c>
      <c r="B9937" s="8">
        <f ca="1"/>
        <v>46717</v>
      </c>
      <c r="C9937" s="107">
        <f ca="1"/>
        <v>40448.86</v>
      </c>
      <c r="D9937" t="str">
        <f ca="1"/>
        <v xml:space="preserve"> Savings</v>
      </c>
    </row>
    <row r="9938" spans="1:4" x14ac:dyDescent="0.25">
      <c r="A9938" t="str">
        <f ca="1"/>
        <v>Tidal</v>
      </c>
      <c r="B9938" s="8">
        <f ca="1"/>
        <v>46718</v>
      </c>
      <c r="C9938" s="107">
        <f ca="1"/>
        <v>40448.86</v>
      </c>
      <c r="D9938" t="str">
        <f ca="1"/>
        <v xml:space="preserve"> Savings</v>
      </c>
    </row>
    <row r="9939" spans="1:4" x14ac:dyDescent="0.25">
      <c r="A9939" t="str">
        <f ca="1"/>
        <v>Costco Citi</v>
      </c>
      <c r="B9939" s="8">
        <f ca="1"/>
        <v>46719</v>
      </c>
      <c r="C9939" s="107">
        <f ca="1"/>
        <v>40448.86</v>
      </c>
      <c r="D9939" t="str">
        <f ca="1"/>
        <v xml:space="preserve"> Savings</v>
      </c>
    </row>
    <row r="9940" spans="1:4" x14ac:dyDescent="0.25">
      <c r="A9940" t="str">
        <f ca="1"/>
        <v>Kulo Transfer</v>
      </c>
      <c r="B9940" s="8">
        <f ca="1"/>
        <v>46719</v>
      </c>
      <c r="C9940" s="107">
        <f ca="1"/>
        <v>40448.86</v>
      </c>
      <c r="D9940" t="str">
        <f ca="1"/>
        <v xml:space="preserve"> Savings</v>
      </c>
    </row>
    <row r="9941" spans="1:4" x14ac:dyDescent="0.25">
      <c r="A9941" t="str">
        <f ca="1"/>
        <v>Kulo SDGE</v>
      </c>
      <c r="B9941" s="8">
        <f ca="1"/>
        <v>46719</v>
      </c>
      <c r="C9941" s="107">
        <f ca="1"/>
        <v>40448.86</v>
      </c>
      <c r="D9941" t="str">
        <f ca="1"/>
        <v xml:space="preserve"> Savings</v>
      </c>
    </row>
    <row r="9942" spans="1:4" x14ac:dyDescent="0.25">
      <c r="A9942" t="str">
        <f ca="1"/>
        <v>SDGE</v>
      </c>
      <c r="B9942" s="8">
        <f ca="1"/>
        <v>46719</v>
      </c>
      <c r="C9942" s="107">
        <f ca="1"/>
        <v>40448.86</v>
      </c>
      <c r="D9942" t="str">
        <f ca="1"/>
        <v xml:space="preserve"> Savings</v>
      </c>
    </row>
    <row r="9943" spans="1:4" x14ac:dyDescent="0.25">
      <c r="A9943" t="str">
        <f ca="1"/>
        <v>Prime Ad-Free</v>
      </c>
      <c r="B9943" s="8">
        <f ca="1"/>
        <v>46719</v>
      </c>
      <c r="C9943" s="107">
        <f ca="1"/>
        <v>40448.86</v>
      </c>
      <c r="D9943" t="str">
        <f ca="1"/>
        <v xml:space="preserve"> Savings</v>
      </c>
    </row>
    <row r="9944" spans="1:4" x14ac:dyDescent="0.25">
      <c r="A9944" t="str">
        <f ca="1"/>
        <v>Disability</v>
      </c>
      <c r="B9944" s="8">
        <f ca="1"/>
        <v>46722</v>
      </c>
      <c r="C9944" s="107">
        <f ca="1"/>
        <v>40448.86</v>
      </c>
      <c r="D9944" t="str">
        <f ca="1"/>
        <v xml:space="preserve"> Savings</v>
      </c>
    </row>
    <row r="9945" spans="1:4" x14ac:dyDescent="0.25">
      <c r="A9945" t="str">
        <f ca="1"/>
        <v>Kulo Rent</v>
      </c>
      <c r="B9945" s="8">
        <f ca="1"/>
        <v>46722</v>
      </c>
      <c r="C9945" s="107">
        <f ca="1"/>
        <v>40448.86</v>
      </c>
      <c r="D9945" t="str">
        <f ca="1"/>
        <v xml:space="preserve"> Savings</v>
      </c>
    </row>
    <row r="9946" spans="1:4" x14ac:dyDescent="0.25">
      <c r="A9946" t="str">
        <f ca="1"/>
        <v>Rent</v>
      </c>
      <c r="B9946" s="8">
        <f ca="1"/>
        <v>46722</v>
      </c>
      <c r="C9946" s="107">
        <f ca="1"/>
        <v>40448.86</v>
      </c>
      <c r="D9946" t="str">
        <f ca="1"/>
        <v xml:space="preserve"> Savings</v>
      </c>
    </row>
    <row r="9947" spans="1:4" x14ac:dyDescent="0.25">
      <c r="A9947" t="str">
        <f ca="1"/>
        <v>Paycheck</v>
      </c>
      <c r="B9947" s="8">
        <f ca="1"/>
        <v>46724</v>
      </c>
      <c r="C9947" s="107">
        <f ca="1"/>
        <v>40448.86</v>
      </c>
      <c r="D9947" t="str">
        <f ca="1"/>
        <v xml:space="preserve"> Savings</v>
      </c>
    </row>
    <row r="9948" spans="1:4" x14ac:dyDescent="0.25">
      <c r="A9948" t="str">
        <f ca="1"/>
        <v>Ameritas</v>
      </c>
      <c r="B9948" s="8">
        <f ca="1"/>
        <v>46724</v>
      </c>
      <c r="C9948" s="107">
        <f ca="1"/>
        <v>40560.86</v>
      </c>
      <c r="D9948" t="str">
        <f ca="1"/>
        <v xml:space="preserve"> Savings</v>
      </c>
    </row>
    <row r="9949" spans="1:4" x14ac:dyDescent="0.25">
      <c r="A9949" t="str">
        <f ca="1"/>
        <v>Visa Platinum</v>
      </c>
      <c r="B9949" s="8">
        <f ca="1"/>
        <v>46724</v>
      </c>
      <c r="C9949" s="107">
        <f ca="1"/>
        <v>40560.86</v>
      </c>
      <c r="D9949" t="str">
        <f ca="1"/>
        <v xml:space="preserve"> Savings</v>
      </c>
    </row>
    <row r="9950" spans="1:4" x14ac:dyDescent="0.25">
      <c r="A9950" t="str">
        <f ca="1"/>
        <v>Groceries</v>
      </c>
      <c r="B9950" s="8">
        <f ca="1"/>
        <v>46725</v>
      </c>
      <c r="C9950" s="107">
        <f ca="1"/>
        <v>40560.86</v>
      </c>
      <c r="D9950" t="str">
        <f ca="1"/>
        <v xml:space="preserve"> Savings</v>
      </c>
    </row>
    <row r="9951" spans="1:4" x14ac:dyDescent="0.25">
      <c r="A9951" t="str">
        <f ca="1"/>
        <v>Food &amp; Drinks</v>
      </c>
      <c r="B9951" s="8">
        <f ca="1"/>
        <v>46725</v>
      </c>
      <c r="C9951" s="107">
        <f ca="1"/>
        <v>40560.86</v>
      </c>
      <c r="D9951" t="str">
        <f ca="1"/>
        <v xml:space="preserve"> Savings</v>
      </c>
    </row>
    <row r="9952" spans="1:4" x14ac:dyDescent="0.25">
      <c r="A9952" t="str">
        <f ca="1"/>
        <v>Kulo Internet</v>
      </c>
      <c r="B9952" s="8">
        <f ca="1"/>
        <v>46726</v>
      </c>
      <c r="C9952" s="107">
        <f ca="1"/>
        <v>40560.86</v>
      </c>
      <c r="D9952" t="str">
        <f ca="1"/>
        <v xml:space="preserve"> Savings</v>
      </c>
    </row>
    <row r="9953" spans="1:4" x14ac:dyDescent="0.25">
      <c r="A9953" t="str">
        <f ca="1"/>
        <v>Cese Phone</v>
      </c>
      <c r="B9953" s="8">
        <f ca="1"/>
        <v>46726</v>
      </c>
      <c r="C9953" s="107">
        <f ca="1"/>
        <v>40560.86</v>
      </c>
      <c r="D9953" t="str">
        <f ca="1"/>
        <v xml:space="preserve"> Savings</v>
      </c>
    </row>
    <row r="9954" spans="1:4" x14ac:dyDescent="0.25">
      <c r="A9954" t="str">
        <f ca="1"/>
        <v>Phone</v>
      </c>
      <c r="B9954" s="8">
        <f ca="1"/>
        <v>46726</v>
      </c>
      <c r="C9954" s="107">
        <f ca="1"/>
        <v>40560.86</v>
      </c>
      <c r="D9954" t="str">
        <f ca="1"/>
        <v xml:space="preserve"> Savings</v>
      </c>
    </row>
    <row r="9955" spans="1:4" x14ac:dyDescent="0.25">
      <c r="A9955" t="str">
        <f ca="1"/>
        <v>Sony</v>
      </c>
      <c r="B9955" s="8">
        <f ca="1"/>
        <v>46729</v>
      </c>
      <c r="C9955" s="107">
        <f ca="1"/>
        <v>40560.86</v>
      </c>
      <c r="D9955" t="str">
        <f ca="1"/>
        <v xml:space="preserve"> Savings</v>
      </c>
    </row>
    <row r="9956" spans="1:4" x14ac:dyDescent="0.25">
      <c r="A9956" t="str">
        <f ca="1"/>
        <v>Phone Insurance</v>
      </c>
      <c r="B9956" s="8">
        <f ca="1"/>
        <v>46729</v>
      </c>
      <c r="C9956" s="107">
        <f ca="1"/>
        <v>40560.86</v>
      </c>
      <c r="D9956" t="str">
        <f ca="1"/>
        <v xml:space="preserve"> Savings</v>
      </c>
    </row>
    <row r="9957" spans="1:4" x14ac:dyDescent="0.25">
      <c r="A9957" t="str">
        <f ca="1"/>
        <v>Amazon</v>
      </c>
      <c r="B9957" s="8">
        <f ca="1"/>
        <v>46730</v>
      </c>
      <c r="C9957" s="107">
        <f ca="1"/>
        <v>40560.86</v>
      </c>
      <c r="D9957" t="str">
        <f ca="1"/>
        <v xml:space="preserve"> Savings</v>
      </c>
    </row>
    <row r="9958" spans="1:4" x14ac:dyDescent="0.25">
      <c r="A9958" t="str">
        <f ca="1"/>
        <v>Viso Go</v>
      </c>
      <c r="B9958" s="8">
        <f ca="1"/>
        <v>46732</v>
      </c>
      <c r="C9958" s="107">
        <f ca="1"/>
        <v>40560.86</v>
      </c>
      <c r="D9958" t="str">
        <f ca="1"/>
        <v xml:space="preserve"> Savings</v>
      </c>
    </row>
    <row r="9959" spans="1:4" x14ac:dyDescent="0.25">
      <c r="A9959" t="str">
        <f ca="1"/>
        <v>Motorcycle</v>
      </c>
      <c r="B9959" s="8">
        <f ca="1"/>
        <v>46737</v>
      </c>
      <c r="C9959" s="107">
        <f ca="1"/>
        <v>40560.86</v>
      </c>
      <c r="D9959" t="str">
        <f ca="1"/>
        <v xml:space="preserve"> Savings</v>
      </c>
    </row>
    <row r="9960" spans="1:4" x14ac:dyDescent="0.25">
      <c r="A9960" t="str">
        <f ca="1"/>
        <v>Paycheck</v>
      </c>
      <c r="B9960" s="8">
        <f ca="1"/>
        <v>46738</v>
      </c>
      <c r="C9960" s="107">
        <f ca="1"/>
        <v>40560.86</v>
      </c>
      <c r="D9960" t="str">
        <f ca="1"/>
        <v xml:space="preserve"> Savings</v>
      </c>
    </row>
    <row r="9961" spans="1:4" x14ac:dyDescent="0.25">
      <c r="A9961" t="str">
        <f ca="1"/>
        <v>Ameritas</v>
      </c>
      <c r="B9961" s="8">
        <f ca="1"/>
        <v>46738</v>
      </c>
      <c r="C9961" s="107">
        <f ca="1"/>
        <v>40672.86</v>
      </c>
      <c r="D9961" t="str">
        <f ca="1"/>
        <v xml:space="preserve"> Savings</v>
      </c>
    </row>
    <row r="9962" spans="1:4" x14ac:dyDescent="0.25">
      <c r="A9962" t="str">
        <f ca="1"/>
        <v>Groceries</v>
      </c>
      <c r="B9962" s="8">
        <f ca="1"/>
        <v>46739</v>
      </c>
      <c r="C9962" s="107">
        <f ca="1"/>
        <v>40672.86</v>
      </c>
      <c r="D9962" t="str">
        <f ca="1"/>
        <v xml:space="preserve"> Savings</v>
      </c>
    </row>
    <row r="9963" spans="1:4" x14ac:dyDescent="0.25">
      <c r="A9963" t="str">
        <f ca="1"/>
        <v>Food &amp; Drinks</v>
      </c>
      <c r="B9963" s="8">
        <f ca="1"/>
        <v>46739</v>
      </c>
      <c r="C9963" s="107">
        <f ca="1"/>
        <v>40672.86</v>
      </c>
      <c r="D9963" t="str">
        <f ca="1"/>
        <v xml:space="preserve"> Savings</v>
      </c>
    </row>
    <row r="9964" spans="1:4" x14ac:dyDescent="0.25">
      <c r="A9964" t="str">
        <f ca="1"/>
        <v>Netflix</v>
      </c>
      <c r="B9964" s="8">
        <f ca="1"/>
        <v>46741</v>
      </c>
      <c r="C9964" s="107">
        <f ca="1"/>
        <v>40672.86</v>
      </c>
      <c r="D9964" t="str">
        <f ca="1"/>
        <v xml:space="preserve"> Savings</v>
      </c>
    </row>
    <row r="9965" spans="1:4" x14ac:dyDescent="0.25">
      <c r="A9965" t="str">
        <f ca="1"/>
        <v>Renters</v>
      </c>
      <c r="B9965" s="8">
        <f ca="1"/>
        <v>46742</v>
      </c>
      <c r="C9965" s="107">
        <f ca="1"/>
        <v>40672.86</v>
      </c>
      <c r="D9965" t="str">
        <f ca="1"/>
        <v xml:space="preserve"> Savings</v>
      </c>
    </row>
    <row r="9966" spans="1:4" x14ac:dyDescent="0.25">
      <c r="A9966" t="str">
        <f ca="1"/>
        <v>Sniffies</v>
      </c>
      <c r="B9966" s="8">
        <f ca="1"/>
        <v>46742</v>
      </c>
      <c r="C9966" s="107">
        <f ca="1"/>
        <v>40672.86</v>
      </c>
      <c r="D9966" t="str">
        <f ca="1"/>
        <v xml:space="preserve"> Savings</v>
      </c>
    </row>
    <row r="9967" spans="1:4" x14ac:dyDescent="0.25">
      <c r="A9967" t="str">
        <f ca="1"/>
        <v>Cese Transfer</v>
      </c>
      <c r="B9967" s="8">
        <f ca="1"/>
        <v>46746</v>
      </c>
      <c r="C9967" s="107">
        <f ca="1"/>
        <v>40672.86</v>
      </c>
      <c r="D9967" t="str">
        <f ca="1"/>
        <v xml:space="preserve"> Savings</v>
      </c>
    </row>
    <row r="9968" spans="1:4" x14ac:dyDescent="0.25">
      <c r="A9968" t="str">
        <f ca="1"/>
        <v>Internet</v>
      </c>
      <c r="B9968" s="8">
        <f ca="1"/>
        <v>46747</v>
      </c>
      <c r="C9968" s="107">
        <f ca="1"/>
        <v>40672.86</v>
      </c>
      <c r="D9968" t="str">
        <f ca="1"/>
        <v xml:space="preserve"> Savings</v>
      </c>
    </row>
    <row r="9969" spans="1:4" x14ac:dyDescent="0.25">
      <c r="A9969" t="str">
        <f ca="1"/>
        <v>Windsurf</v>
      </c>
      <c r="B9969" s="8">
        <f ca="1"/>
        <v>46747</v>
      </c>
      <c r="C9969" s="107">
        <f ca="1"/>
        <v>40672.86</v>
      </c>
      <c r="D9969" t="str">
        <f ca="1"/>
        <v xml:space="preserve"> Savings</v>
      </c>
    </row>
    <row r="9970" spans="1:4" x14ac:dyDescent="0.25">
      <c r="A9970" t="str">
        <f ca="1"/>
        <v>Tidal</v>
      </c>
      <c r="B9970" s="8">
        <f ca="1"/>
        <v>46748</v>
      </c>
      <c r="C9970" s="107">
        <f ca="1"/>
        <v>40672.86</v>
      </c>
      <c r="D9970" t="str">
        <f ca="1"/>
        <v xml:space="preserve"> Savings</v>
      </c>
    </row>
    <row r="9971" spans="1:4" x14ac:dyDescent="0.25">
      <c r="A9971" t="str">
        <f ca="1"/>
        <v>Costco Citi</v>
      </c>
      <c r="B9971" s="8">
        <f ca="1"/>
        <v>46749</v>
      </c>
      <c r="C9971" s="107">
        <f ca="1"/>
        <v>40672.86</v>
      </c>
      <c r="D9971" t="str">
        <f ca="1"/>
        <v xml:space="preserve"> Savings</v>
      </c>
    </row>
    <row r="9972" spans="1:4" x14ac:dyDescent="0.25">
      <c r="A9972" t="str">
        <f ca="1"/>
        <v>Kulo Transfer</v>
      </c>
      <c r="B9972" s="8">
        <f ca="1"/>
        <v>46749</v>
      </c>
      <c r="C9972" s="107">
        <f ca="1"/>
        <v>40672.86</v>
      </c>
      <c r="D9972" t="str">
        <f ca="1"/>
        <v xml:space="preserve"> Savings</v>
      </c>
    </row>
    <row r="9973" spans="1:4" x14ac:dyDescent="0.25">
      <c r="A9973" t="str">
        <f ca="1"/>
        <v>Kulo SDGE</v>
      </c>
      <c r="B9973" s="8">
        <f ca="1"/>
        <v>46749</v>
      </c>
      <c r="C9973" s="107">
        <f ca="1"/>
        <v>40672.86</v>
      </c>
      <c r="D9973" t="str">
        <f ca="1"/>
        <v xml:space="preserve"> Savings</v>
      </c>
    </row>
    <row r="9974" spans="1:4" x14ac:dyDescent="0.25">
      <c r="A9974" t="str">
        <f ca="1"/>
        <v>SDGE</v>
      </c>
      <c r="B9974" s="8">
        <f ca="1"/>
        <v>46749</v>
      </c>
      <c r="C9974" s="107">
        <f ca="1"/>
        <v>40672.86</v>
      </c>
      <c r="D9974" t="str">
        <f ca="1"/>
        <v xml:space="preserve"> Savings</v>
      </c>
    </row>
    <row r="9975" spans="1:4" x14ac:dyDescent="0.25">
      <c r="A9975" t="str">
        <f ca="1"/>
        <v>Prime Ad-Free</v>
      </c>
      <c r="B9975" s="8">
        <f ca="1"/>
        <v>46749</v>
      </c>
      <c r="C9975" s="107">
        <f ca="1"/>
        <v>40672.86</v>
      </c>
      <c r="D9975" t="str">
        <f ca="1"/>
        <v xml:space="preserve"> Savings</v>
      </c>
    </row>
    <row r="9976" spans="1:4" x14ac:dyDescent="0.25">
      <c r="A9976" t="str">
        <f ca="1"/>
        <v>Paycheck</v>
      </c>
      <c r="B9976" s="8">
        <f ca="1"/>
        <v>46752</v>
      </c>
      <c r="C9976" s="107">
        <f ca="1"/>
        <v>40672.86</v>
      </c>
      <c r="D9976" t="str">
        <f ca="1"/>
        <v xml:space="preserve"> Savings</v>
      </c>
    </row>
    <row r="9977" spans="1:4" x14ac:dyDescent="0.25">
      <c r="A9977" t="str">
        <f ca="1"/>
        <v>Ameritas</v>
      </c>
      <c r="B9977" s="8">
        <f ca="1"/>
        <v>46752</v>
      </c>
      <c r="C9977" s="107">
        <f ca="1"/>
        <v>40784.86</v>
      </c>
      <c r="D9977" t="str">
        <f ca="1"/>
        <v xml:space="preserve"> Savings</v>
      </c>
    </row>
    <row r="9978" spans="1:4" x14ac:dyDescent="0.25">
      <c r="A9978" t="str">
        <f ca="1"/>
        <v>Disability</v>
      </c>
      <c r="B9978" s="8">
        <f ca="1"/>
        <v>46753</v>
      </c>
      <c r="C9978" s="107">
        <f ca="1"/>
        <v>40784.86</v>
      </c>
      <c r="D9978" t="str">
        <f ca="1"/>
        <v xml:space="preserve"> Savings</v>
      </c>
    </row>
    <row r="9979" spans="1:4" x14ac:dyDescent="0.25">
      <c r="A9979" t="str">
        <f ca="1"/>
        <v>Kulo Rent</v>
      </c>
      <c r="B9979" s="8">
        <f ca="1"/>
        <v>46753</v>
      </c>
      <c r="C9979" s="107">
        <f ca="1"/>
        <v>40784.86</v>
      </c>
      <c r="D9979" t="str">
        <f ca="1"/>
        <v xml:space="preserve"> Savings</v>
      </c>
    </row>
    <row r="9980" spans="1:4" x14ac:dyDescent="0.25">
      <c r="A9980" t="str">
        <f ca="1"/>
        <v>Rent</v>
      </c>
      <c r="B9980" s="8">
        <f ca="1"/>
        <v>46753</v>
      </c>
      <c r="C9980" s="107">
        <f ca="1"/>
        <v>40784.86</v>
      </c>
      <c r="D9980" t="str">
        <f ca="1"/>
        <v xml:space="preserve"> Savings</v>
      </c>
    </row>
    <row r="9981" spans="1:4" x14ac:dyDescent="0.25">
      <c r="A9981" t="str">
        <f ca="1"/>
        <v>Groceries</v>
      </c>
      <c r="B9981" s="8">
        <f ca="1"/>
        <v>46753</v>
      </c>
      <c r="C9981" s="107">
        <f ca="1"/>
        <v>40784.86</v>
      </c>
      <c r="D9981" t="str">
        <f ca="1"/>
        <v xml:space="preserve"> Savings</v>
      </c>
    </row>
    <row r="9982" spans="1:4" x14ac:dyDescent="0.25">
      <c r="A9982" t="str">
        <f ca="1"/>
        <v>Food &amp; Drinks</v>
      </c>
      <c r="B9982" s="8">
        <f ca="1"/>
        <v>46753</v>
      </c>
      <c r="C9982" s="107">
        <f ca="1"/>
        <v>40784.86</v>
      </c>
      <c r="D9982" t="str">
        <f ca="1"/>
        <v xml:space="preserve"> Savings</v>
      </c>
    </row>
    <row r="9983" spans="1:4" x14ac:dyDescent="0.25">
      <c r="A9983" t="str">
        <f ca="1"/>
        <v>Visa Platinum</v>
      </c>
      <c r="B9983" s="8">
        <f ca="1"/>
        <v>46755</v>
      </c>
      <c r="C9983" s="107">
        <f ca="1"/>
        <v>40784.86</v>
      </c>
      <c r="D9983" t="str">
        <f ca="1"/>
        <v xml:space="preserve"> Savings</v>
      </c>
    </row>
    <row r="9984" spans="1:4" x14ac:dyDescent="0.25">
      <c r="A9984" t="str">
        <f ca="1"/>
        <v>Kulo Internet</v>
      </c>
      <c r="B9984" s="8">
        <f ca="1"/>
        <v>46757</v>
      </c>
      <c r="C9984" s="107">
        <f ca="1"/>
        <v>40784.86</v>
      </c>
      <c r="D9984" t="str">
        <f ca="1"/>
        <v xml:space="preserve"> Savings</v>
      </c>
    </row>
    <row r="9985" spans="1:4" x14ac:dyDescent="0.25">
      <c r="A9985" t="str">
        <f ca="1"/>
        <v>Cese Phone</v>
      </c>
      <c r="B9985" s="8">
        <f ca="1"/>
        <v>46757</v>
      </c>
      <c r="C9985" s="107">
        <f ca="1"/>
        <v>40784.86</v>
      </c>
      <c r="D9985" t="str">
        <f ca="1"/>
        <v xml:space="preserve"> Savings</v>
      </c>
    </row>
    <row r="9986" spans="1:4" x14ac:dyDescent="0.25">
      <c r="A9986" t="str">
        <f ca="1"/>
        <v>Phone</v>
      </c>
      <c r="B9986" s="8">
        <f ca="1"/>
        <v>46757</v>
      </c>
      <c r="C9986" s="107">
        <f ca="1"/>
        <v>40784.86</v>
      </c>
      <c r="D9986" t="str">
        <f ca="1"/>
        <v xml:space="preserve"> Savings</v>
      </c>
    </row>
    <row r="9987" spans="1:4" x14ac:dyDescent="0.25">
      <c r="A9987" t="str">
        <f ca="1"/>
        <v>Sony</v>
      </c>
      <c r="B9987" s="8">
        <f ca="1"/>
        <v>46760</v>
      </c>
      <c r="C9987" s="107">
        <f ca="1"/>
        <v>40784.86</v>
      </c>
      <c r="D9987" t="str">
        <f ca="1"/>
        <v xml:space="preserve"> Savings</v>
      </c>
    </row>
    <row r="9988" spans="1:4" x14ac:dyDescent="0.25">
      <c r="A9988" t="str">
        <f ca="1"/>
        <v>Phone Insurance</v>
      </c>
      <c r="B9988" s="8">
        <f ca="1"/>
        <v>46760</v>
      </c>
      <c r="C9988" s="107">
        <f ca="1"/>
        <v>40784.86</v>
      </c>
      <c r="D9988" t="str">
        <f ca="1"/>
        <v xml:space="preserve"> Savings</v>
      </c>
    </row>
    <row r="9989" spans="1:4" x14ac:dyDescent="0.25">
      <c r="A9989" t="str">
        <f ca="1"/>
        <v>Amazon</v>
      </c>
      <c r="B9989" s="8">
        <f ca="1"/>
        <v>46761</v>
      </c>
      <c r="C9989" s="107">
        <f ca="1"/>
        <v>40784.86</v>
      </c>
      <c r="D9989" t="str">
        <f ca="1"/>
        <v xml:space="preserve"> Savings</v>
      </c>
    </row>
    <row r="9990" spans="1:4" x14ac:dyDescent="0.25">
      <c r="A9990" t="str">
        <f ca="1"/>
        <v>Viso Go</v>
      </c>
      <c r="B9990" s="8">
        <f ca="1"/>
        <v>46763</v>
      </c>
      <c r="C9990" s="107">
        <f ca="1"/>
        <v>40784.86</v>
      </c>
      <c r="D9990" t="str">
        <f ca="1"/>
        <v xml:space="preserve"> Savings</v>
      </c>
    </row>
    <row r="9991" spans="1:4" x14ac:dyDescent="0.25">
      <c r="A9991" t="str">
        <f ca="1"/>
        <v>Paycheck</v>
      </c>
      <c r="B9991" s="8">
        <f ca="1"/>
        <v>46766</v>
      </c>
      <c r="C9991" s="107">
        <f ca="1"/>
        <v>40784.86</v>
      </c>
      <c r="D9991" t="str">
        <f ca="1"/>
        <v xml:space="preserve"> Savings</v>
      </c>
    </row>
    <row r="9992" spans="1:4" x14ac:dyDescent="0.25">
      <c r="A9992" t="str">
        <f ca="1"/>
        <v>Ameritas</v>
      </c>
      <c r="B9992" s="8">
        <f ca="1"/>
        <v>46766</v>
      </c>
      <c r="C9992" s="107">
        <f ca="1"/>
        <v>40896.86</v>
      </c>
      <c r="D9992" t="str">
        <f ca="1"/>
        <v xml:space="preserve"> Savings</v>
      </c>
    </row>
    <row r="9993" spans="1:4" x14ac:dyDescent="0.25">
      <c r="A9993" t="str">
        <f ca="1"/>
        <v>Groceries</v>
      </c>
      <c r="B9993" s="8">
        <f ca="1"/>
        <v>46767</v>
      </c>
      <c r="C9993" s="107">
        <f ca="1"/>
        <v>40896.86</v>
      </c>
      <c r="D9993" t="str">
        <f ca="1"/>
        <v xml:space="preserve"> Savings</v>
      </c>
    </row>
    <row r="9994" spans="1:4" x14ac:dyDescent="0.25">
      <c r="A9994" t="str">
        <f ca="1"/>
        <v>Food &amp; Drinks</v>
      </c>
      <c r="B9994" s="8">
        <f ca="1"/>
        <v>46767</v>
      </c>
      <c r="C9994" s="107">
        <f ca="1"/>
        <v>40896.86</v>
      </c>
      <c r="D9994" t="str">
        <f ca="1"/>
        <v xml:space="preserve"> Savings</v>
      </c>
    </row>
    <row r="9995" spans="1:4" x14ac:dyDescent="0.25">
      <c r="A9995" t="str">
        <f ca="1"/>
        <v>Motorcycle</v>
      </c>
      <c r="B9995" s="8">
        <f ca="1"/>
        <v>46768</v>
      </c>
      <c r="C9995" s="107">
        <f ca="1"/>
        <v>40896.86</v>
      </c>
      <c r="D9995" t="str">
        <f ca="1"/>
        <v xml:space="preserve"> Savings</v>
      </c>
    </row>
    <row r="9996" spans="1:4" x14ac:dyDescent="0.25">
      <c r="A9996" t="str">
        <f ca="1"/>
        <v>Netflix</v>
      </c>
      <c r="B9996" s="8">
        <f ca="1"/>
        <v>46772</v>
      </c>
      <c r="C9996" s="107">
        <f ca="1"/>
        <v>40896.86</v>
      </c>
      <c r="D9996" t="str">
        <f ca="1"/>
        <v xml:space="preserve"> Savings</v>
      </c>
    </row>
    <row r="9997" spans="1:4" x14ac:dyDescent="0.25">
      <c r="A9997" t="str">
        <f ca="1"/>
        <v>Renters</v>
      </c>
      <c r="B9997" s="8">
        <f ca="1"/>
        <v>46773</v>
      </c>
      <c r="C9997" s="107">
        <f ca="1"/>
        <v>40896.86</v>
      </c>
      <c r="D9997" t="str">
        <f ca="1"/>
        <v xml:space="preserve"> Savings</v>
      </c>
    </row>
    <row r="9998" spans="1:4" x14ac:dyDescent="0.25">
      <c r="A9998" t="str">
        <f ca="1"/>
        <v>Cese Transfer</v>
      </c>
      <c r="B9998" s="8">
        <f ca="1"/>
        <v>46777</v>
      </c>
      <c r="C9998" s="107">
        <f ca="1"/>
        <v>40896.86</v>
      </c>
      <c r="D9998" t="str">
        <f ca="1"/>
        <v xml:space="preserve"> Savings</v>
      </c>
    </row>
    <row r="9999" spans="1:4" x14ac:dyDescent="0.25">
      <c r="A9999" t="str">
        <f ca="1"/>
        <v>Internet</v>
      </c>
      <c r="B9999" s="8">
        <f ca="1"/>
        <v>46778</v>
      </c>
      <c r="C9999" s="107">
        <f ca="1"/>
        <v>40896.86</v>
      </c>
      <c r="D9999" t="str">
        <f ca="1"/>
        <v xml:space="preserve"> Savings</v>
      </c>
    </row>
    <row r="10000" spans="1:4" x14ac:dyDescent="0.25">
      <c r="A10000" t="str">
        <f ca="1"/>
        <v>Windsurf</v>
      </c>
      <c r="B10000" s="8">
        <f ca="1"/>
        <v>46778</v>
      </c>
      <c r="C10000" s="107">
        <f ca="1"/>
        <v>40896.86</v>
      </c>
      <c r="D10000" t="str">
        <f ca="1"/>
        <v xml:space="preserve"> Savings</v>
      </c>
    </row>
    <row r="10001" spans="1:4" x14ac:dyDescent="0.25">
      <c r="A10001" t="str">
        <f ca="1"/>
        <v>Tidal</v>
      </c>
      <c r="B10001" s="8">
        <f ca="1"/>
        <v>46779</v>
      </c>
      <c r="C10001" s="107">
        <f ca="1"/>
        <v>40896.86</v>
      </c>
      <c r="D10001" t="str">
        <f ca="1"/>
        <v xml:space="preserve"> Savings</v>
      </c>
    </row>
    <row r="10002" spans="1:4" x14ac:dyDescent="0.25">
      <c r="A10002" t="str">
        <f ca="1"/>
        <v>Paycheck</v>
      </c>
      <c r="B10002" s="8">
        <f ca="1"/>
        <v>46780</v>
      </c>
      <c r="C10002" s="107">
        <f ca="1"/>
        <v>40896.86</v>
      </c>
      <c r="D10002" t="str">
        <f ca="1"/>
        <v xml:space="preserve"> Savings</v>
      </c>
    </row>
    <row r="10003" spans="1:4" x14ac:dyDescent="0.25">
      <c r="A10003" t="str">
        <f ca="1"/>
        <v>Ameritas</v>
      </c>
      <c r="B10003" s="8">
        <f ca="1"/>
        <v>46780</v>
      </c>
      <c r="C10003" s="107">
        <f ca="1"/>
        <v>41008.86</v>
      </c>
      <c r="D10003" t="str">
        <f ca="1"/>
        <v xml:space="preserve"> Savings</v>
      </c>
    </row>
    <row r="10004" spans="1:4" x14ac:dyDescent="0.25">
      <c r="A10004" t="str">
        <f ca="1"/>
        <v>Costco Citi</v>
      </c>
      <c r="B10004" s="8">
        <f ca="1"/>
        <v>46780</v>
      </c>
      <c r="C10004" s="107">
        <f ca="1"/>
        <v>41008.86</v>
      </c>
      <c r="D10004" t="str">
        <f ca="1"/>
        <v xml:space="preserve"> Savings</v>
      </c>
    </row>
    <row r="10005" spans="1:4" x14ac:dyDescent="0.25">
      <c r="A10005" t="str">
        <f ca="1"/>
        <v>Kulo Transfer</v>
      </c>
      <c r="B10005" s="8">
        <f ca="1"/>
        <v>46780</v>
      </c>
      <c r="C10005" s="107">
        <f ca="1"/>
        <v>41008.86</v>
      </c>
      <c r="D10005" t="str">
        <f ca="1"/>
        <v xml:space="preserve"> Savings</v>
      </c>
    </row>
    <row r="10006" spans="1:4" x14ac:dyDescent="0.25">
      <c r="A10006" t="str">
        <f ca="1"/>
        <v>Kulo SDGE</v>
      </c>
      <c r="B10006" s="8">
        <f ca="1"/>
        <v>46780</v>
      </c>
      <c r="C10006" s="107">
        <f ca="1"/>
        <v>41008.86</v>
      </c>
      <c r="D10006" t="str">
        <f ca="1"/>
        <v xml:space="preserve"> Savings</v>
      </c>
    </row>
    <row r="10007" spans="1:4" x14ac:dyDescent="0.25">
      <c r="A10007" t="str">
        <f ca="1"/>
        <v>SDGE</v>
      </c>
      <c r="B10007" s="8">
        <f ca="1"/>
        <v>46780</v>
      </c>
      <c r="C10007" s="107">
        <f ca="1"/>
        <v>41008.86</v>
      </c>
      <c r="D10007" t="str">
        <f ca="1"/>
        <v xml:space="preserve"> Savings</v>
      </c>
    </row>
    <row r="10008" spans="1:4" x14ac:dyDescent="0.25">
      <c r="A10008" t="str">
        <f ca="1"/>
        <v>Prime Ad-Free</v>
      </c>
      <c r="B10008" s="8">
        <f ca="1"/>
        <v>46780</v>
      </c>
      <c r="C10008" s="107">
        <f ca="1"/>
        <v>41008.86</v>
      </c>
      <c r="D10008" t="str">
        <f ca="1"/>
        <v xml:space="preserve"> Savings</v>
      </c>
    </row>
    <row r="10009" spans="1:4" x14ac:dyDescent="0.25">
      <c r="A10009" t="str">
        <f ca="1"/>
        <v>Groceries</v>
      </c>
      <c r="B10009" s="8">
        <f ca="1"/>
        <v>46781</v>
      </c>
      <c r="C10009" s="107">
        <f ca="1"/>
        <v>41008.86</v>
      </c>
      <c r="D10009" t="str">
        <f ca="1"/>
        <v xml:space="preserve"> Savings</v>
      </c>
    </row>
    <row r="10010" spans="1:4" x14ac:dyDescent="0.25">
      <c r="A10010" t="str">
        <f ca="1"/>
        <v>Food &amp; Drinks</v>
      </c>
      <c r="B10010" s="8">
        <f ca="1"/>
        <v>46781</v>
      </c>
      <c r="C10010" s="107">
        <f ca="1"/>
        <v>41008.86</v>
      </c>
      <c r="D10010" t="str">
        <f ca="1"/>
        <v xml:space="preserve"> Savings</v>
      </c>
    </row>
    <row r="10011" spans="1:4" x14ac:dyDescent="0.25">
      <c r="A10011" t="str">
        <f ca="1"/>
        <v>Disability</v>
      </c>
      <c r="B10011" s="8">
        <f ca="1"/>
        <v>46784</v>
      </c>
      <c r="C10011" s="107">
        <f ca="1"/>
        <v>41008.86</v>
      </c>
      <c r="D10011" t="str">
        <f ca="1"/>
        <v xml:space="preserve"> Savings</v>
      </c>
    </row>
    <row r="10012" spans="1:4" x14ac:dyDescent="0.25">
      <c r="A10012" t="str">
        <f ca="1"/>
        <v>Kulo Rent</v>
      </c>
      <c r="B10012" s="8">
        <f ca="1"/>
        <v>46784</v>
      </c>
      <c r="C10012" s="107">
        <f ca="1"/>
        <v>41008.86</v>
      </c>
      <c r="D10012" t="str">
        <f ca="1"/>
        <v xml:space="preserve"> Savings</v>
      </c>
    </row>
    <row r="10013" spans="1:4" x14ac:dyDescent="0.25">
      <c r="A10013" t="str">
        <f ca="1"/>
        <v>Rent</v>
      </c>
      <c r="B10013" s="8">
        <f ca="1"/>
        <v>46784</v>
      </c>
      <c r="C10013" s="107">
        <f ca="1"/>
        <v>41008.86</v>
      </c>
      <c r="D10013" t="str">
        <f ca="1"/>
        <v xml:space="preserve"> Savings</v>
      </c>
    </row>
    <row r="10014" spans="1:4" x14ac:dyDescent="0.25">
      <c r="A10014" t="str">
        <f ca="1"/>
        <v>Down Dog</v>
      </c>
      <c r="B10014" s="8">
        <f ca="1"/>
        <v>46785</v>
      </c>
      <c r="C10014" s="107">
        <f ca="1"/>
        <v>41008.86</v>
      </c>
      <c r="D10014" t="str">
        <f ca="1"/>
        <v xml:space="preserve"> Savings</v>
      </c>
    </row>
    <row r="10015" spans="1:4" x14ac:dyDescent="0.25">
      <c r="A10015" t="str">
        <f ca="1"/>
        <v>Visa Platinum</v>
      </c>
      <c r="B10015" s="8">
        <f ca="1"/>
        <v>46786</v>
      </c>
      <c r="C10015" s="107">
        <f ca="1"/>
        <v>41008.86</v>
      </c>
      <c r="D10015" t="str">
        <f ca="1"/>
        <v xml:space="preserve"> Savings</v>
      </c>
    </row>
    <row r="10016" spans="1:4" x14ac:dyDescent="0.25">
      <c r="A10016" t="str">
        <f ca="1"/>
        <v>Kulo Internet</v>
      </c>
      <c r="B10016" s="8">
        <f ca="1"/>
        <v>46788</v>
      </c>
      <c r="C10016" s="107">
        <f ca="1"/>
        <v>41008.86</v>
      </c>
      <c r="D10016" t="str">
        <f ca="1"/>
        <v xml:space="preserve"> Savings</v>
      </c>
    </row>
    <row r="10017" spans="1:4" x14ac:dyDescent="0.25">
      <c r="A10017" t="str">
        <f ca="1"/>
        <v>Cese Phone</v>
      </c>
      <c r="B10017" s="8">
        <f ca="1"/>
        <v>46788</v>
      </c>
      <c r="C10017" s="107">
        <f ca="1"/>
        <v>41008.86</v>
      </c>
      <c r="D10017" t="str">
        <f ca="1"/>
        <v xml:space="preserve"> Savings</v>
      </c>
    </row>
    <row r="10018" spans="1:4" x14ac:dyDescent="0.25">
      <c r="A10018" t="str">
        <f ca="1"/>
        <v>Phone</v>
      </c>
      <c r="B10018" s="8">
        <f ca="1"/>
        <v>46788</v>
      </c>
      <c r="C10018" s="107">
        <f ca="1"/>
        <v>41008.86</v>
      </c>
      <c r="D10018" t="str">
        <f ca="1"/>
        <v xml:space="preserve"> Savings</v>
      </c>
    </row>
    <row r="10019" spans="1:4" x14ac:dyDescent="0.25">
      <c r="A10019" t="str">
        <f ca="1"/>
        <v>Sony</v>
      </c>
      <c r="B10019" s="8">
        <f ca="1"/>
        <v>46791</v>
      </c>
      <c r="C10019" s="107">
        <f ca="1"/>
        <v>41008.86</v>
      </c>
      <c r="D10019" t="str">
        <f ca="1"/>
        <v xml:space="preserve"> Savings</v>
      </c>
    </row>
    <row r="10020" spans="1:4" x14ac:dyDescent="0.25">
      <c r="A10020" t="str">
        <f ca="1"/>
        <v>Phone Insurance</v>
      </c>
      <c r="B10020" s="8">
        <f ca="1"/>
        <v>46791</v>
      </c>
      <c r="C10020" s="107">
        <f ca="1"/>
        <v>41008.86</v>
      </c>
      <c r="D10020" t="str">
        <f ca="1"/>
        <v xml:space="preserve"> Savings</v>
      </c>
    </row>
    <row r="10021" spans="1:4" x14ac:dyDescent="0.25">
      <c r="A10021" t="str">
        <f ca="1"/>
        <v>Amazon</v>
      </c>
      <c r="B10021" s="8">
        <f ca="1"/>
        <v>46792</v>
      </c>
      <c r="C10021" s="107">
        <f ca="1"/>
        <v>41008.86</v>
      </c>
      <c r="D10021" t="str">
        <f ca="1"/>
        <v xml:space="preserve"> Savings</v>
      </c>
    </row>
    <row r="10022" spans="1:4" x14ac:dyDescent="0.25">
      <c r="A10022" t="str">
        <f ca="1"/>
        <v>Paycheck</v>
      </c>
      <c r="B10022" s="8">
        <f ca="1"/>
        <v>46794</v>
      </c>
      <c r="C10022" s="107">
        <f ca="1"/>
        <v>41008.86</v>
      </c>
      <c r="D10022" t="str">
        <f ca="1"/>
        <v xml:space="preserve"> Savings</v>
      </c>
    </row>
    <row r="10023" spans="1:4" x14ac:dyDescent="0.25">
      <c r="A10023" t="str">
        <f ca="1"/>
        <v>Ameritas</v>
      </c>
      <c r="B10023" s="8">
        <f ca="1"/>
        <v>46794</v>
      </c>
      <c r="C10023" s="107">
        <f ca="1"/>
        <v>41120.86</v>
      </c>
      <c r="D10023" t="str">
        <f ca="1"/>
        <v xml:space="preserve"> Savings</v>
      </c>
    </row>
    <row r="10024" spans="1:4" x14ac:dyDescent="0.25">
      <c r="A10024" t="str">
        <f ca="1"/>
        <v>Viso Go</v>
      </c>
      <c r="B10024" s="8">
        <f ca="1"/>
        <v>46794</v>
      </c>
      <c r="C10024" s="107">
        <f ca="1"/>
        <v>41120.86</v>
      </c>
      <c r="D10024" t="str">
        <f ca="1"/>
        <v xml:space="preserve"> Savings</v>
      </c>
    </row>
    <row r="10025" spans="1:4" x14ac:dyDescent="0.25">
      <c r="A10025" t="str">
        <f ca="1"/>
        <v>Groceries</v>
      </c>
      <c r="B10025" s="8">
        <f ca="1"/>
        <v>46795</v>
      </c>
      <c r="C10025" s="107">
        <f ca="1"/>
        <v>41120.86</v>
      </c>
      <c r="D10025" t="str">
        <f ca="1"/>
        <v xml:space="preserve"> Savings</v>
      </c>
    </row>
    <row r="10026" spans="1:4" x14ac:dyDescent="0.25">
      <c r="A10026" t="str">
        <f ca="1"/>
        <v>Food &amp; Drinks</v>
      </c>
      <c r="B10026" s="8">
        <f ca="1"/>
        <v>46795</v>
      </c>
      <c r="C10026" s="107">
        <f ca="1"/>
        <v>41120.86</v>
      </c>
      <c r="D10026" t="str">
        <f ca="1"/>
        <v xml:space="preserve"> Savings</v>
      </c>
    </row>
    <row r="10027" spans="1:4" x14ac:dyDescent="0.25">
      <c r="A10027" t="str">
        <f ca="1"/>
        <v>Motorcycle</v>
      </c>
      <c r="B10027" s="8">
        <f ca="1"/>
        <v>46799</v>
      </c>
      <c r="C10027" s="107">
        <f ca="1"/>
        <v>41120.86</v>
      </c>
      <c r="D10027" t="str">
        <f ca="1"/>
        <v xml:space="preserve"> Savings</v>
      </c>
    </row>
    <row r="10028" spans="1:4" x14ac:dyDescent="0.25">
      <c r="A10028" t="str">
        <f ca="1"/>
        <v>Netflix</v>
      </c>
      <c r="B10028" s="8">
        <f ca="1"/>
        <v>46803</v>
      </c>
      <c r="C10028" s="107">
        <f ca="1"/>
        <v>41120.86</v>
      </c>
      <c r="D10028" t="str">
        <f ca="1"/>
        <v xml:space="preserve"> Savings</v>
      </c>
    </row>
    <row r="10029" spans="1:4" x14ac:dyDescent="0.25">
      <c r="A10029" t="str">
        <f ca="1"/>
        <v>Renters</v>
      </c>
      <c r="B10029" s="8">
        <f ca="1"/>
        <v>46804</v>
      </c>
      <c r="C10029" s="107">
        <f ca="1"/>
        <v>41120.86</v>
      </c>
      <c r="D10029" t="str">
        <f ca="1"/>
        <v xml:space="preserve"> Savings</v>
      </c>
    </row>
    <row r="10030" spans="1:4" x14ac:dyDescent="0.25">
      <c r="A10030" t="str">
        <f ca="1"/>
        <v>Paycheck</v>
      </c>
      <c r="B10030" s="8">
        <f ca="1"/>
        <v>46808</v>
      </c>
      <c r="C10030" s="107">
        <f ca="1"/>
        <v>41120.86</v>
      </c>
      <c r="D10030" t="str">
        <f ca="1"/>
        <v xml:space="preserve"> Savings</v>
      </c>
    </row>
    <row r="10031" spans="1:4" x14ac:dyDescent="0.25">
      <c r="A10031" t="str">
        <f ca="1"/>
        <v>Ameritas</v>
      </c>
      <c r="B10031" s="8">
        <f ca="1"/>
        <v>46808</v>
      </c>
      <c r="C10031" s="107">
        <f ca="1"/>
        <v>41232.86</v>
      </c>
      <c r="D10031" t="str">
        <f ca="1"/>
        <v xml:space="preserve"> Savings</v>
      </c>
    </row>
    <row r="10032" spans="1:4" x14ac:dyDescent="0.25">
      <c r="A10032" t="str">
        <f ca="1"/>
        <v>Cese Transfer</v>
      </c>
      <c r="B10032" s="8">
        <f ca="1"/>
        <v>46808</v>
      </c>
      <c r="C10032" s="107">
        <f ca="1"/>
        <v>41232.86</v>
      </c>
      <c r="D10032" t="str">
        <f ca="1"/>
        <v xml:space="preserve"> Savings</v>
      </c>
    </row>
    <row r="10033" spans="1:4" x14ac:dyDescent="0.25">
      <c r="A10033" t="str">
        <f ca="1"/>
        <v>Groceries</v>
      </c>
      <c r="B10033" s="8">
        <f ca="1"/>
        <v>46809</v>
      </c>
      <c r="C10033" s="107">
        <f ca="1"/>
        <v>41232.86</v>
      </c>
      <c r="D10033" t="str">
        <f ca="1"/>
        <v xml:space="preserve"> Savings</v>
      </c>
    </row>
    <row r="10034" spans="1:4" x14ac:dyDescent="0.25">
      <c r="A10034" t="str">
        <f ca="1"/>
        <v>Food &amp; Drinks</v>
      </c>
      <c r="B10034" s="8">
        <f ca="1"/>
        <v>46809</v>
      </c>
      <c r="C10034" s="107">
        <f ca="1"/>
        <v>41232.86</v>
      </c>
      <c r="D10034" t="str">
        <f ca="1"/>
        <v xml:space="preserve"> Savings</v>
      </c>
    </row>
    <row r="10035" spans="1:4" x14ac:dyDescent="0.25">
      <c r="A10035" t="str">
        <f ca="1"/>
        <v>Internet</v>
      </c>
      <c r="B10035" s="8">
        <f ca="1"/>
        <v>46809</v>
      </c>
      <c r="C10035" s="107">
        <f ca="1"/>
        <v>41232.86</v>
      </c>
      <c r="D10035" t="str">
        <f ca="1"/>
        <v xml:space="preserve"> Savings</v>
      </c>
    </row>
    <row r="10036" spans="1:4" x14ac:dyDescent="0.25">
      <c r="A10036" t="str">
        <f ca="1"/>
        <v>Windsurf</v>
      </c>
      <c r="B10036" s="8">
        <f ca="1"/>
        <v>46809</v>
      </c>
      <c r="C10036" s="107">
        <f ca="1"/>
        <v>41232.86</v>
      </c>
      <c r="D10036" t="str">
        <f ca="1"/>
        <v xml:space="preserve"> Savings</v>
      </c>
    </row>
    <row r="10037" spans="1:4" x14ac:dyDescent="0.25">
      <c r="A10037" t="str">
        <f ca="1"/>
        <v>Google+</v>
      </c>
      <c r="B10037" s="8">
        <f ca="1"/>
        <v>46810</v>
      </c>
      <c r="C10037" s="107">
        <f ca="1"/>
        <v>41232.86</v>
      </c>
      <c r="D10037" t="str">
        <f ca="1"/>
        <v xml:space="preserve"> Savings</v>
      </c>
    </row>
    <row r="10038" spans="1:4" x14ac:dyDescent="0.25">
      <c r="A10038" t="str">
        <f ca="1"/>
        <v>Tidal</v>
      </c>
      <c r="B10038" s="8">
        <f ca="1"/>
        <v>46810</v>
      </c>
      <c r="C10038" s="107">
        <f ca="1"/>
        <v>41232.86</v>
      </c>
      <c r="D10038" t="str">
        <f ca="1"/>
        <v xml:space="preserve"> Savings</v>
      </c>
    </row>
    <row r="10039" spans="1:4" x14ac:dyDescent="0.25">
      <c r="A10039" t="str">
        <f ca="1"/>
        <v>Starting balance</v>
      </c>
      <c r="B10039" s="8">
        <f ca="1"/>
        <v>46081</v>
      </c>
      <c r="C10039" s="107">
        <f ca="1"/>
        <v>26165.949999999997</v>
      </c>
      <c r="D10039" t="str">
        <f ca="1"/>
        <v xml:space="preserve"> Net Worth</v>
      </c>
    </row>
    <row r="10040" spans="1:4" x14ac:dyDescent="0.25">
      <c r="A10040" t="str">
        <f ca="1"/>
        <v>Costco Citi</v>
      </c>
      <c r="B10040" s="8">
        <f ca="1"/>
        <v>46081</v>
      </c>
      <c r="C10040" s="107">
        <f ca="1"/>
        <v>26165.949999999997</v>
      </c>
      <c r="D10040" t="str">
        <f ca="1"/>
        <v xml:space="preserve"> Net Worth</v>
      </c>
    </row>
    <row r="10041" spans="1:4" x14ac:dyDescent="0.25">
      <c r="A10041" t="str">
        <f ca="1"/>
        <v>Kulo SDGE</v>
      </c>
      <c r="B10041" s="8">
        <f ca="1"/>
        <v>46081</v>
      </c>
      <c r="C10041" s="107">
        <f ca="1"/>
        <v>26083.949999999997</v>
      </c>
      <c r="D10041" t="str">
        <f ca="1"/>
        <v xml:space="preserve"> Net Worth</v>
      </c>
    </row>
    <row r="10042" spans="1:4" x14ac:dyDescent="0.25">
      <c r="A10042" t="str">
        <f ca="1"/>
        <v>Groceries</v>
      </c>
      <c r="B10042" s="8">
        <f ca="1"/>
        <v>46081</v>
      </c>
      <c r="C10042" s="107">
        <f ca="1"/>
        <v>25883.949999999997</v>
      </c>
      <c r="D10042" t="str">
        <f ca="1"/>
        <v xml:space="preserve"> Net Worth</v>
      </c>
    </row>
    <row r="10043" spans="1:4" x14ac:dyDescent="0.25">
      <c r="A10043" t="str">
        <f ca="1"/>
        <v>Food &amp; Drinks</v>
      </c>
      <c r="B10043" s="8">
        <f ca="1"/>
        <v>46081</v>
      </c>
      <c r="C10043" s="107">
        <f ca="1"/>
        <v>25683.949999999997</v>
      </c>
      <c r="D10043" t="str">
        <f ca="1"/>
        <v xml:space="preserve"> Net Worth</v>
      </c>
    </row>
    <row r="10044" spans="1:4" x14ac:dyDescent="0.25">
      <c r="A10044" t="str">
        <f ca="1"/>
        <v>SDGE</v>
      </c>
      <c r="B10044" s="8">
        <f ca="1"/>
        <v>46081</v>
      </c>
      <c r="C10044" s="107">
        <f ca="1"/>
        <v>25599.949999999997</v>
      </c>
      <c r="D10044" t="str">
        <f ca="1"/>
        <v xml:space="preserve"> Net Worth</v>
      </c>
    </row>
    <row r="10045" spans="1:4" x14ac:dyDescent="0.25">
      <c r="A10045" t="str">
        <f ca="1"/>
        <v>Prime Ad-Free</v>
      </c>
      <c r="B10045" s="8">
        <f ca="1"/>
        <v>46081</v>
      </c>
      <c r="C10045" s="107">
        <f ca="1"/>
        <v>25596.959999999999</v>
      </c>
      <c r="D10045" t="str">
        <f ca="1"/>
        <v xml:space="preserve"> Net Worth</v>
      </c>
    </row>
    <row r="10046" spans="1:4" x14ac:dyDescent="0.25">
      <c r="A10046" t="str">
        <f ca="1"/>
        <v>Disability</v>
      </c>
      <c r="B10046" s="8">
        <f ca="1"/>
        <v>46082</v>
      </c>
      <c r="C10046" s="107">
        <f ca="1"/>
        <v>25953.619999999995</v>
      </c>
      <c r="D10046" t="str">
        <f ca="1"/>
        <v xml:space="preserve"> Net Worth</v>
      </c>
    </row>
    <row r="10047" spans="1:4" x14ac:dyDescent="0.25">
      <c r="A10047" t="str">
        <f ca="1"/>
        <v>Kulo Rent</v>
      </c>
      <c r="B10047" s="8">
        <f ca="1"/>
        <v>46082</v>
      </c>
      <c r="C10047" s="107">
        <f ca="1"/>
        <v>24994.619999999995</v>
      </c>
      <c r="D10047" t="str">
        <f ca="1"/>
        <v xml:space="preserve"> Net Worth</v>
      </c>
    </row>
    <row r="10048" spans="1:4" x14ac:dyDescent="0.25">
      <c r="A10048" t="str">
        <f ca="1"/>
        <v>Rent</v>
      </c>
      <c r="B10048" s="8">
        <f ca="1"/>
        <v>46082</v>
      </c>
      <c r="C10048" s="107">
        <f ca="1"/>
        <v>23716.65</v>
      </c>
      <c r="D10048" t="str">
        <f ca="1"/>
        <v xml:space="preserve"> Net Worth</v>
      </c>
    </row>
    <row r="10049" spans="1:4" x14ac:dyDescent="0.25">
      <c r="A10049" t="str">
        <f ca="1"/>
        <v>Visa Platinum</v>
      </c>
      <c r="B10049" s="8">
        <f ca="1"/>
        <v>46084</v>
      </c>
      <c r="C10049" s="107">
        <f ca="1"/>
        <v>23798.65</v>
      </c>
      <c r="D10049" t="str">
        <f ca="1"/>
        <v xml:space="preserve"> Net Worth</v>
      </c>
    </row>
    <row r="10050" spans="1:4" x14ac:dyDescent="0.25">
      <c r="A10050" t="str">
        <f ca="1"/>
        <v>Kulo Internet</v>
      </c>
      <c r="B10050" s="8">
        <f ca="1"/>
        <v>46086</v>
      </c>
      <c r="C10050" s="107">
        <f ca="1"/>
        <v>23770.65</v>
      </c>
      <c r="D10050" t="str">
        <f ca="1"/>
        <v xml:space="preserve"> Net Worth</v>
      </c>
    </row>
    <row r="10051" spans="1:4" x14ac:dyDescent="0.25">
      <c r="A10051" t="str">
        <f ca="1"/>
        <v>Cese Phone</v>
      </c>
      <c r="B10051" s="8">
        <f ca="1"/>
        <v>46086</v>
      </c>
      <c r="C10051" s="107">
        <f ca="1"/>
        <v>23628.65</v>
      </c>
      <c r="D10051" t="str">
        <f ca="1"/>
        <v xml:space="preserve"> Net Worth</v>
      </c>
    </row>
    <row r="10052" spans="1:4" x14ac:dyDescent="0.25">
      <c r="A10052" t="str">
        <f ca="1"/>
        <v>Phone</v>
      </c>
      <c r="B10052" s="8">
        <f ca="1"/>
        <v>46086</v>
      </c>
      <c r="C10052" s="107">
        <f ca="1"/>
        <v>23477.979999999996</v>
      </c>
      <c r="D10052" t="str">
        <f ca="1"/>
        <v xml:space="preserve"> Net Worth</v>
      </c>
    </row>
    <row r="10053" spans="1:4" x14ac:dyDescent="0.25">
      <c r="A10053" t="str">
        <f ca="1"/>
        <v>Sony</v>
      </c>
      <c r="B10053" s="8">
        <f ca="1"/>
        <v>46089</v>
      </c>
      <c r="C10053" s="107">
        <f ca="1"/>
        <v>23459.989999999998</v>
      </c>
      <c r="D10053" t="str">
        <f ca="1"/>
        <v xml:space="preserve"> Net Worth</v>
      </c>
    </row>
    <row r="10054" spans="1:4" x14ac:dyDescent="0.25">
      <c r="A10054" t="str">
        <f ca="1"/>
        <v>Phone Insurance</v>
      </c>
      <c r="B10054" s="8">
        <f ca="1"/>
        <v>46089</v>
      </c>
      <c r="C10054" s="107">
        <f ca="1"/>
        <v>23451.989999999998</v>
      </c>
      <c r="D10054" t="str">
        <f ca="1"/>
        <v xml:space="preserve"> Net Worth</v>
      </c>
    </row>
    <row r="10055" spans="1:4" x14ac:dyDescent="0.25">
      <c r="A10055" t="str">
        <f ca="1"/>
        <v>Amazon</v>
      </c>
      <c r="B10055" s="8">
        <f ca="1"/>
        <v>46090</v>
      </c>
      <c r="C10055" s="107">
        <f ca="1"/>
        <v>23435.839999999997</v>
      </c>
      <c r="D10055" t="str">
        <f ca="1"/>
        <v xml:space="preserve"> Net Worth</v>
      </c>
    </row>
    <row r="10056" spans="1:4" x14ac:dyDescent="0.25">
      <c r="A10056" t="str">
        <f ca="1"/>
        <v>Viso Go</v>
      </c>
      <c r="B10056" s="8">
        <f ca="1"/>
        <v>46092</v>
      </c>
      <c r="C10056" s="107">
        <f ca="1"/>
        <v>23306.839999999997</v>
      </c>
      <c r="D10056" t="str">
        <f ca="1"/>
        <v xml:space="preserve"> Net Worth</v>
      </c>
    </row>
    <row r="10057" spans="1:4" x14ac:dyDescent="0.25">
      <c r="A10057" t="str">
        <f ca="1"/>
        <v>Paycheck</v>
      </c>
      <c r="B10057" s="8">
        <f ca="1"/>
        <v>46094</v>
      </c>
      <c r="C10057" s="107">
        <f ca="1"/>
        <v>24906.839999999997</v>
      </c>
      <c r="D10057" t="str">
        <f ca="1"/>
        <v xml:space="preserve"> Net Worth</v>
      </c>
    </row>
    <row r="10058" spans="1:4" x14ac:dyDescent="0.25">
      <c r="A10058" t="str">
        <f ca="1"/>
        <v>Ameritas</v>
      </c>
      <c r="B10058" s="8">
        <f ca="1"/>
        <v>46094</v>
      </c>
      <c r="C10058" s="107">
        <f ca="1"/>
        <v>25018.839999999997</v>
      </c>
      <c r="D10058" t="str">
        <f ca="1"/>
        <v xml:space="preserve"> Net Worth</v>
      </c>
    </row>
    <row r="10059" spans="1:4" x14ac:dyDescent="0.25">
      <c r="A10059" t="str">
        <f ca="1"/>
        <v>Groceries</v>
      </c>
      <c r="B10059" s="8">
        <f ca="1"/>
        <v>46095</v>
      </c>
      <c r="C10059" s="107">
        <f ca="1"/>
        <v>24818.839999999997</v>
      </c>
      <c r="D10059" t="str">
        <f ca="1"/>
        <v xml:space="preserve"> Net Worth</v>
      </c>
    </row>
    <row r="10060" spans="1:4" x14ac:dyDescent="0.25">
      <c r="A10060" t="str">
        <f ca="1"/>
        <v>Food &amp; Drinks</v>
      </c>
      <c r="B10060" s="8">
        <f ca="1"/>
        <v>46095</v>
      </c>
      <c r="C10060" s="107">
        <f ca="1"/>
        <v>24618.839999999997</v>
      </c>
      <c r="D10060" t="str">
        <f ca="1"/>
        <v xml:space="preserve"> Net Worth</v>
      </c>
    </row>
    <row r="10061" spans="1:4" x14ac:dyDescent="0.25">
      <c r="A10061" t="str">
        <f ca="1"/>
        <v>Motorcycle</v>
      </c>
      <c r="B10061" s="8">
        <f ca="1"/>
        <v>46097</v>
      </c>
      <c r="C10061" s="107">
        <f ca="1"/>
        <v>24468.46</v>
      </c>
      <c r="D10061" t="str">
        <f ca="1"/>
        <v xml:space="preserve"> Net Worth</v>
      </c>
    </row>
    <row r="10062" spans="1:4" x14ac:dyDescent="0.25">
      <c r="A10062" t="str">
        <f ca="1"/>
        <v>Netflix</v>
      </c>
      <c r="B10062" s="8">
        <f ca="1"/>
        <v>46101</v>
      </c>
      <c r="C10062" s="107">
        <f ca="1"/>
        <v>24443.469999999994</v>
      </c>
      <c r="D10062" t="str">
        <f ca="1"/>
        <v xml:space="preserve"> Net Worth</v>
      </c>
    </row>
    <row r="10063" spans="1:4" x14ac:dyDescent="0.25">
      <c r="A10063" t="str">
        <f ca="1"/>
        <v>Renters</v>
      </c>
      <c r="B10063" s="8">
        <f ca="1"/>
        <v>46102</v>
      </c>
      <c r="C10063" s="107">
        <f ca="1"/>
        <v>24432.549999999996</v>
      </c>
      <c r="D10063" t="str">
        <f ca="1"/>
        <v xml:space="preserve"> Net Worth</v>
      </c>
    </row>
    <row r="10064" spans="1:4" x14ac:dyDescent="0.25">
      <c r="A10064" t="str">
        <f ca="1"/>
        <v>Cese Transfer</v>
      </c>
      <c r="B10064" s="8">
        <f ca="1"/>
        <v>46106</v>
      </c>
      <c r="C10064" s="107">
        <f ca="1"/>
        <v>24574.549999999996</v>
      </c>
      <c r="D10064" t="str">
        <f ca="1"/>
        <v xml:space="preserve"> Net Worth</v>
      </c>
    </row>
    <row r="10065" spans="1:4" x14ac:dyDescent="0.25">
      <c r="A10065" t="str">
        <f ca="1"/>
        <v>Internet</v>
      </c>
      <c r="B10065" s="8">
        <f ca="1"/>
        <v>46107</v>
      </c>
      <c r="C10065" s="107">
        <f ca="1"/>
        <v>24574.549999999996</v>
      </c>
      <c r="D10065" t="str">
        <f ca="1"/>
        <v xml:space="preserve"> Net Worth</v>
      </c>
    </row>
    <row r="10066" spans="1:4" x14ac:dyDescent="0.25">
      <c r="A10066" t="str">
        <f ca="1"/>
        <v>Windsurf</v>
      </c>
      <c r="B10066" s="8">
        <f ca="1"/>
        <v>46107</v>
      </c>
      <c r="C10066" s="107">
        <f ca="1"/>
        <v>24559.549999999996</v>
      </c>
      <c r="D10066" t="str">
        <f ca="1"/>
        <v xml:space="preserve"> Net Worth</v>
      </c>
    </row>
    <row r="10067" spans="1:4" x14ac:dyDescent="0.25">
      <c r="A10067" t="str">
        <f ca="1"/>
        <v>Paycheck</v>
      </c>
      <c r="B10067" s="8">
        <f ca="1"/>
        <v>46108</v>
      </c>
      <c r="C10067" s="107">
        <f ca="1"/>
        <v>26159.549999999996</v>
      </c>
      <c r="D10067" t="str">
        <f ca="1"/>
        <v xml:space="preserve"> Net Worth</v>
      </c>
    </row>
    <row r="10068" spans="1:4" x14ac:dyDescent="0.25">
      <c r="A10068" t="str">
        <f ca="1"/>
        <v>Ameritas</v>
      </c>
      <c r="B10068" s="8">
        <f ca="1"/>
        <v>46108</v>
      </c>
      <c r="C10068" s="107">
        <f ca="1"/>
        <v>26271.549999999996</v>
      </c>
      <c r="D10068" t="str">
        <f ca="1"/>
        <v xml:space="preserve"> Net Worth</v>
      </c>
    </row>
    <row r="10069" spans="1:4" x14ac:dyDescent="0.25">
      <c r="A10069" t="str">
        <f ca="1"/>
        <v>Tidal</v>
      </c>
      <c r="B10069" s="8">
        <f ca="1"/>
        <v>46108</v>
      </c>
      <c r="C10069" s="107">
        <f ca="1"/>
        <v>26260.559999999998</v>
      </c>
      <c r="D10069" t="str">
        <f ca="1"/>
        <v xml:space="preserve"> Net Worth</v>
      </c>
    </row>
    <row r="10070" spans="1:4" x14ac:dyDescent="0.25">
      <c r="A10070" t="str">
        <f ca="1"/>
        <v>Costco Citi</v>
      </c>
      <c r="B10070" s="8">
        <f ca="1"/>
        <v>46109</v>
      </c>
      <c r="C10070" s="107">
        <f ca="1"/>
        <v>26260.559999999998</v>
      </c>
      <c r="D10070" t="str">
        <f ca="1"/>
        <v xml:space="preserve"> Net Worth</v>
      </c>
    </row>
    <row r="10071" spans="1:4" x14ac:dyDescent="0.25">
      <c r="A10071" t="str">
        <f ca="1"/>
        <v>Kulo Transfer</v>
      </c>
      <c r="B10071" s="8">
        <f ca="1"/>
        <v>46109</v>
      </c>
      <c r="C10071" s="107">
        <f ca="1"/>
        <v>27310.559999999998</v>
      </c>
      <c r="D10071" t="str">
        <f ca="1"/>
        <v xml:space="preserve"> Net Worth</v>
      </c>
    </row>
    <row r="10072" spans="1:4" x14ac:dyDescent="0.25">
      <c r="A10072" t="str">
        <f ca="1"/>
        <v>Kulo SDGE</v>
      </c>
      <c r="B10072" s="8">
        <f ca="1"/>
        <v>46109</v>
      </c>
      <c r="C10072" s="107">
        <f ca="1"/>
        <v>27228.559999999998</v>
      </c>
      <c r="D10072" t="str">
        <f ca="1"/>
        <v xml:space="preserve"> Net Worth</v>
      </c>
    </row>
    <row r="10073" spans="1:4" x14ac:dyDescent="0.25">
      <c r="A10073" t="str">
        <f ca="1"/>
        <v>Groceries</v>
      </c>
      <c r="B10073" s="8">
        <f ca="1"/>
        <v>46109</v>
      </c>
      <c r="C10073" s="107">
        <f ca="1"/>
        <v>27028.559999999998</v>
      </c>
      <c r="D10073" t="str">
        <f ca="1"/>
        <v xml:space="preserve"> Net Worth</v>
      </c>
    </row>
    <row r="10074" spans="1:4" x14ac:dyDescent="0.25">
      <c r="A10074" t="str">
        <f ca="1"/>
        <v>Food &amp; Drinks</v>
      </c>
      <c r="B10074" s="8">
        <f ca="1"/>
        <v>46109</v>
      </c>
      <c r="C10074" s="107">
        <f ca="1"/>
        <v>26828.559999999998</v>
      </c>
      <c r="D10074" t="str">
        <f ca="1"/>
        <v xml:space="preserve"> Net Worth</v>
      </c>
    </row>
    <row r="10075" spans="1:4" x14ac:dyDescent="0.25">
      <c r="A10075" t="str">
        <f ca="1"/>
        <v>SDGE</v>
      </c>
      <c r="B10075" s="8">
        <f ca="1"/>
        <v>46109</v>
      </c>
      <c r="C10075" s="107">
        <f ca="1"/>
        <v>26744.559999999998</v>
      </c>
      <c r="D10075" t="str">
        <f ca="1"/>
        <v xml:space="preserve"> Net Worth</v>
      </c>
    </row>
    <row r="10076" spans="1:4" x14ac:dyDescent="0.25">
      <c r="A10076" t="str">
        <f ca="1"/>
        <v>Prime Ad-Free</v>
      </c>
      <c r="B10076" s="8">
        <f ca="1"/>
        <v>46109</v>
      </c>
      <c r="C10076" s="107">
        <f ca="1"/>
        <v>26741.57</v>
      </c>
      <c r="D10076" t="str">
        <f ca="1"/>
        <v xml:space="preserve"> Net Worth</v>
      </c>
    </row>
    <row r="10077" spans="1:4" x14ac:dyDescent="0.25">
      <c r="A10077" t="str">
        <f ca="1"/>
        <v>Disability</v>
      </c>
      <c r="B10077" s="8">
        <f ca="1"/>
        <v>46113</v>
      </c>
      <c r="C10077" s="107">
        <f ca="1"/>
        <v>27098.229999999996</v>
      </c>
      <c r="D10077" t="str">
        <f ca="1"/>
        <v xml:space="preserve"> Net Worth</v>
      </c>
    </row>
    <row r="10078" spans="1:4" x14ac:dyDescent="0.25">
      <c r="A10078" t="str">
        <f ca="1"/>
        <v>Kulo Rent</v>
      </c>
      <c r="B10078" s="8">
        <f ca="1"/>
        <v>46113</v>
      </c>
      <c r="C10078" s="107">
        <f ca="1"/>
        <v>26139.229999999996</v>
      </c>
      <c r="D10078" t="str">
        <f ca="1"/>
        <v xml:space="preserve"> Net Worth</v>
      </c>
    </row>
    <row r="10079" spans="1:4" x14ac:dyDescent="0.25">
      <c r="A10079" t="str">
        <f ca="1"/>
        <v>Rent</v>
      </c>
      <c r="B10079" s="8">
        <f ca="1"/>
        <v>46113</v>
      </c>
      <c r="C10079" s="107">
        <f ca="1"/>
        <v>24861.260000000002</v>
      </c>
      <c r="D10079" t="str">
        <f ca="1"/>
        <v xml:space="preserve"> Net Worth</v>
      </c>
    </row>
    <row r="10080" spans="1:4" x14ac:dyDescent="0.25">
      <c r="A10080" t="str">
        <f ca="1"/>
        <v>Visa Platinum</v>
      </c>
      <c r="B10080" s="8">
        <f ca="1"/>
        <v>46115</v>
      </c>
      <c r="C10080" s="107">
        <f ca="1"/>
        <v>24943.260000000002</v>
      </c>
      <c r="D10080" t="str">
        <f ca="1"/>
        <v xml:space="preserve"> Net Worth</v>
      </c>
    </row>
    <row r="10081" spans="1:4" x14ac:dyDescent="0.25">
      <c r="A10081" t="str">
        <f ca="1"/>
        <v>Kulo Internet</v>
      </c>
      <c r="B10081" s="8">
        <f ca="1"/>
        <v>46117</v>
      </c>
      <c r="C10081" s="107">
        <f ca="1"/>
        <v>24915.260000000002</v>
      </c>
      <c r="D10081" t="str">
        <f ca="1"/>
        <v xml:space="preserve"> Net Worth</v>
      </c>
    </row>
    <row r="10082" spans="1:4" x14ac:dyDescent="0.25">
      <c r="A10082" t="str">
        <f ca="1"/>
        <v>Cese Phone</v>
      </c>
      <c r="B10082" s="8">
        <f ca="1"/>
        <v>46117</v>
      </c>
      <c r="C10082" s="107">
        <f ca="1"/>
        <v>24773.260000000002</v>
      </c>
      <c r="D10082" t="str">
        <f ca="1"/>
        <v xml:space="preserve"> Net Worth</v>
      </c>
    </row>
    <row r="10083" spans="1:4" x14ac:dyDescent="0.25">
      <c r="A10083" t="str">
        <f ca="1"/>
        <v>Phone</v>
      </c>
      <c r="B10083" s="8">
        <f ca="1"/>
        <v>46117</v>
      </c>
      <c r="C10083" s="107">
        <f ca="1"/>
        <v>24622.589999999997</v>
      </c>
      <c r="D10083" t="str">
        <f ca="1"/>
        <v xml:space="preserve"> Net Worth</v>
      </c>
    </row>
    <row r="10084" spans="1:4" x14ac:dyDescent="0.25">
      <c r="A10084" t="str">
        <f ca="1"/>
        <v>Sony</v>
      </c>
      <c r="B10084" s="8">
        <f ca="1"/>
        <v>46120</v>
      </c>
      <c r="C10084" s="107">
        <f ca="1"/>
        <v>24604.6</v>
      </c>
      <c r="D10084" t="str">
        <f ca="1"/>
        <v xml:space="preserve"> Net Worth</v>
      </c>
    </row>
    <row r="10085" spans="1:4" x14ac:dyDescent="0.25">
      <c r="A10085" t="str">
        <f ca="1"/>
        <v>Phone Insurance</v>
      </c>
      <c r="B10085" s="8">
        <f ca="1"/>
        <v>46120</v>
      </c>
      <c r="C10085" s="107">
        <f ca="1"/>
        <v>24596.6</v>
      </c>
      <c r="D10085" t="str">
        <f ca="1"/>
        <v xml:space="preserve"> Net Worth</v>
      </c>
    </row>
    <row r="10086" spans="1:4" x14ac:dyDescent="0.25">
      <c r="A10086" t="str">
        <f ca="1"/>
        <v>Amazon</v>
      </c>
      <c r="B10086" s="8">
        <f ca="1"/>
        <v>46121</v>
      </c>
      <c r="C10086" s="107">
        <f ca="1"/>
        <v>24580.449999999997</v>
      </c>
      <c r="D10086" t="str">
        <f ca="1"/>
        <v xml:space="preserve"> Net Worth</v>
      </c>
    </row>
    <row r="10087" spans="1:4" x14ac:dyDescent="0.25">
      <c r="A10087" t="str">
        <f ca="1"/>
        <v>Paycheck</v>
      </c>
      <c r="B10087" s="8">
        <f ca="1"/>
        <v>46122</v>
      </c>
      <c r="C10087" s="107">
        <f ca="1"/>
        <v>26180.449999999997</v>
      </c>
      <c r="D10087" t="str">
        <f ca="1"/>
        <v xml:space="preserve"> Net Worth</v>
      </c>
    </row>
    <row r="10088" spans="1:4" x14ac:dyDescent="0.25">
      <c r="A10088" t="str">
        <f ca="1"/>
        <v>Ameritas</v>
      </c>
      <c r="B10088" s="8">
        <f ca="1"/>
        <v>46122</v>
      </c>
      <c r="C10088" s="107">
        <f ca="1"/>
        <v>26292.449999999997</v>
      </c>
      <c r="D10088" t="str">
        <f ca="1"/>
        <v xml:space="preserve"> Net Worth</v>
      </c>
    </row>
    <row r="10089" spans="1:4" x14ac:dyDescent="0.25">
      <c r="A10089" t="str">
        <f ca="1"/>
        <v>Viso Go</v>
      </c>
      <c r="B10089" s="8">
        <f ca="1"/>
        <v>46123</v>
      </c>
      <c r="C10089" s="107">
        <f ca="1"/>
        <v>26163.449999999997</v>
      </c>
      <c r="D10089" t="str">
        <f ca="1"/>
        <v xml:space="preserve"> Net Worth</v>
      </c>
    </row>
    <row r="10090" spans="1:4" x14ac:dyDescent="0.25">
      <c r="A10090" t="str">
        <f ca="1"/>
        <v>Groceries</v>
      </c>
      <c r="B10090" s="8">
        <f ca="1"/>
        <v>46123</v>
      </c>
      <c r="C10090" s="107">
        <f ca="1"/>
        <v>25963.449999999997</v>
      </c>
      <c r="D10090" t="str">
        <f ca="1"/>
        <v xml:space="preserve"> Net Worth</v>
      </c>
    </row>
    <row r="10091" spans="1:4" x14ac:dyDescent="0.25">
      <c r="A10091" t="str">
        <f ca="1"/>
        <v>Food &amp; Drinks</v>
      </c>
      <c r="B10091" s="8">
        <f ca="1"/>
        <v>46123</v>
      </c>
      <c r="C10091" s="107">
        <f ca="1"/>
        <v>25763.449999999997</v>
      </c>
      <c r="D10091" t="str">
        <f ca="1"/>
        <v xml:space="preserve"> Net Worth</v>
      </c>
    </row>
    <row r="10092" spans="1:4" x14ac:dyDescent="0.25">
      <c r="A10092" t="str">
        <f ca="1"/>
        <v>Motorcycle</v>
      </c>
      <c r="B10092" s="8">
        <f ca="1"/>
        <v>46128</v>
      </c>
      <c r="C10092" s="107">
        <f ca="1"/>
        <v>25613.07</v>
      </c>
      <c r="D10092" t="str">
        <f ca="1"/>
        <v xml:space="preserve"> Net Worth</v>
      </c>
    </row>
    <row r="10093" spans="1:4" x14ac:dyDescent="0.25">
      <c r="A10093" t="str">
        <f ca="1"/>
        <v>Netflix</v>
      </c>
      <c r="B10093" s="8">
        <f ca="1"/>
        <v>46132</v>
      </c>
      <c r="C10093" s="107">
        <f ca="1"/>
        <v>25588.079999999994</v>
      </c>
      <c r="D10093" t="str">
        <f ca="1"/>
        <v xml:space="preserve"> Net Worth</v>
      </c>
    </row>
    <row r="10094" spans="1:4" x14ac:dyDescent="0.25">
      <c r="A10094" t="str">
        <f ca="1"/>
        <v>Renters</v>
      </c>
      <c r="B10094" s="8">
        <f ca="1"/>
        <v>46133</v>
      </c>
      <c r="C10094" s="107">
        <f ca="1"/>
        <v>25577.159999999996</v>
      </c>
      <c r="D10094" t="str">
        <f ca="1"/>
        <v xml:space="preserve"> Net Worth</v>
      </c>
    </row>
    <row r="10095" spans="1:4" x14ac:dyDescent="0.25">
      <c r="A10095" t="str">
        <f ca="1"/>
        <v>Paycheck</v>
      </c>
      <c r="B10095" s="8">
        <f ca="1"/>
        <v>46136</v>
      </c>
      <c r="C10095" s="107">
        <f ca="1"/>
        <v>27177.159999999996</v>
      </c>
      <c r="D10095" t="str">
        <f ca="1"/>
        <v xml:space="preserve"> Net Worth</v>
      </c>
    </row>
    <row r="10096" spans="1:4" x14ac:dyDescent="0.25">
      <c r="A10096" t="str">
        <f ca="1"/>
        <v>Ameritas</v>
      </c>
      <c r="B10096" s="8">
        <f ca="1"/>
        <v>46136</v>
      </c>
      <c r="C10096" s="107">
        <f ca="1"/>
        <v>27289.159999999996</v>
      </c>
      <c r="D10096" t="str">
        <f ca="1"/>
        <v xml:space="preserve"> Net Worth</v>
      </c>
    </row>
    <row r="10097" spans="1:4" x14ac:dyDescent="0.25">
      <c r="A10097" t="str">
        <f ca="1"/>
        <v>Cese Transfer</v>
      </c>
      <c r="B10097" s="8">
        <f ca="1"/>
        <v>46137</v>
      </c>
      <c r="C10097" s="107">
        <f ca="1"/>
        <v>27431.159999999996</v>
      </c>
      <c r="D10097" t="str">
        <f ca="1"/>
        <v xml:space="preserve"> Net Worth</v>
      </c>
    </row>
    <row r="10098" spans="1:4" x14ac:dyDescent="0.25">
      <c r="A10098" t="str">
        <f ca="1"/>
        <v>Groceries</v>
      </c>
      <c r="B10098" s="8">
        <f ca="1"/>
        <v>46137</v>
      </c>
      <c r="C10098" s="107">
        <f ca="1"/>
        <v>27231.159999999996</v>
      </c>
      <c r="D10098" t="str">
        <f ca="1"/>
        <v xml:space="preserve"> Net Worth</v>
      </c>
    </row>
    <row r="10099" spans="1:4" x14ac:dyDescent="0.25">
      <c r="A10099" t="str">
        <f ca="1"/>
        <v>Food &amp; Drinks</v>
      </c>
      <c r="B10099" s="8">
        <f ca="1"/>
        <v>46137</v>
      </c>
      <c r="C10099" s="107">
        <f ca="1"/>
        <v>27031.159999999996</v>
      </c>
      <c r="D10099" t="str">
        <f ca="1"/>
        <v xml:space="preserve"> Net Worth</v>
      </c>
    </row>
    <row r="10100" spans="1:4" x14ac:dyDescent="0.25">
      <c r="A10100" t="str">
        <f ca="1"/>
        <v>Internet</v>
      </c>
      <c r="B10100" s="8">
        <f ca="1"/>
        <v>46138</v>
      </c>
      <c r="C10100" s="107">
        <f ca="1"/>
        <v>27031.159999999996</v>
      </c>
      <c r="D10100" t="str">
        <f ca="1"/>
        <v xml:space="preserve"> Net Worth</v>
      </c>
    </row>
    <row r="10101" spans="1:4" x14ac:dyDescent="0.25">
      <c r="A10101" t="str">
        <f ca="1"/>
        <v>Windsurf</v>
      </c>
      <c r="B10101" s="8">
        <f ca="1"/>
        <v>46138</v>
      </c>
      <c r="C10101" s="107">
        <f ca="1"/>
        <v>27016.159999999996</v>
      </c>
      <c r="D10101" t="str">
        <f ca="1"/>
        <v xml:space="preserve"> Net Worth</v>
      </c>
    </row>
    <row r="10102" spans="1:4" x14ac:dyDescent="0.25">
      <c r="A10102" t="str">
        <f ca="1"/>
        <v>Tidal</v>
      </c>
      <c r="B10102" s="8">
        <f ca="1"/>
        <v>46139</v>
      </c>
      <c r="C10102" s="107">
        <f ca="1"/>
        <v>27005.17</v>
      </c>
      <c r="D10102" t="str">
        <f ca="1"/>
        <v xml:space="preserve"> Net Worth</v>
      </c>
    </row>
    <row r="10103" spans="1:4" x14ac:dyDescent="0.25">
      <c r="A10103" t="str">
        <f ca="1"/>
        <v>Costco Citi</v>
      </c>
      <c r="B10103" s="8">
        <f ca="1"/>
        <v>46140</v>
      </c>
      <c r="C10103" s="107">
        <f ca="1"/>
        <v>27005.17</v>
      </c>
      <c r="D10103" t="str">
        <f ca="1"/>
        <v xml:space="preserve"> Net Worth</v>
      </c>
    </row>
    <row r="10104" spans="1:4" x14ac:dyDescent="0.25">
      <c r="A10104" t="str">
        <f ca="1"/>
        <v>Kulo Transfer</v>
      </c>
      <c r="B10104" s="8">
        <f ca="1"/>
        <v>46140</v>
      </c>
      <c r="C10104" s="107">
        <f ca="1"/>
        <v>28055.17</v>
      </c>
      <c r="D10104" t="str">
        <f ca="1"/>
        <v xml:space="preserve"> Net Worth</v>
      </c>
    </row>
    <row r="10105" spans="1:4" x14ac:dyDescent="0.25">
      <c r="A10105" t="str">
        <f ca="1"/>
        <v>Kulo SDGE</v>
      </c>
      <c r="B10105" s="8">
        <f ca="1"/>
        <v>46140</v>
      </c>
      <c r="C10105" s="107">
        <f ca="1"/>
        <v>27973.17</v>
      </c>
      <c r="D10105" t="str">
        <f ca="1"/>
        <v xml:space="preserve"> Net Worth</v>
      </c>
    </row>
    <row r="10106" spans="1:4" x14ac:dyDescent="0.25">
      <c r="A10106" t="str">
        <f ca="1"/>
        <v>SDGE</v>
      </c>
      <c r="B10106" s="8">
        <f ca="1"/>
        <v>46140</v>
      </c>
      <c r="C10106" s="107">
        <f ca="1"/>
        <v>27889.17</v>
      </c>
      <c r="D10106" t="str">
        <f ca="1"/>
        <v xml:space="preserve"> Net Worth</v>
      </c>
    </row>
    <row r="10107" spans="1:4" x14ac:dyDescent="0.25">
      <c r="A10107" t="str">
        <f ca="1"/>
        <v>Prime Ad-Free</v>
      </c>
      <c r="B10107" s="8">
        <f ca="1"/>
        <v>46140</v>
      </c>
      <c r="C10107" s="107">
        <f ca="1"/>
        <v>27886.18</v>
      </c>
      <c r="D10107" t="str">
        <f ca="1"/>
        <v xml:space="preserve"> Net Worth</v>
      </c>
    </row>
    <row r="10108" spans="1:4" x14ac:dyDescent="0.25">
      <c r="A10108" t="str">
        <f ca="1"/>
        <v>Disability</v>
      </c>
      <c r="B10108" s="8">
        <f ca="1"/>
        <v>46143</v>
      </c>
      <c r="C10108" s="107">
        <f ca="1"/>
        <v>28242.839999999997</v>
      </c>
      <c r="D10108" t="str">
        <f ca="1"/>
        <v xml:space="preserve"> Net Worth</v>
      </c>
    </row>
    <row r="10109" spans="1:4" x14ac:dyDescent="0.25">
      <c r="A10109" t="str">
        <f ca="1"/>
        <v>Kulo Rent</v>
      </c>
      <c r="B10109" s="8">
        <f ca="1"/>
        <v>46143</v>
      </c>
      <c r="C10109" s="107">
        <f ca="1"/>
        <v>27283.839999999997</v>
      </c>
      <c r="D10109" t="str">
        <f ca="1"/>
        <v xml:space="preserve"> Net Worth</v>
      </c>
    </row>
    <row r="10110" spans="1:4" x14ac:dyDescent="0.25">
      <c r="A10110" t="str">
        <f ca="1"/>
        <v>Rent</v>
      </c>
      <c r="B10110" s="8">
        <f ca="1"/>
        <v>46143</v>
      </c>
      <c r="C10110" s="107">
        <f ca="1"/>
        <v>26005.870000000003</v>
      </c>
      <c r="D10110" t="str">
        <f ca="1"/>
        <v xml:space="preserve"> Net Worth</v>
      </c>
    </row>
    <row r="10111" spans="1:4" x14ac:dyDescent="0.25">
      <c r="A10111" t="str">
        <f ca="1"/>
        <v>Visa Platinum</v>
      </c>
      <c r="B10111" s="8">
        <f ca="1"/>
        <v>46145</v>
      </c>
      <c r="C10111" s="107">
        <f ca="1"/>
        <v>26087.870000000003</v>
      </c>
      <c r="D10111" t="str">
        <f ca="1"/>
        <v xml:space="preserve"> Net Worth</v>
      </c>
    </row>
    <row r="10112" spans="1:4" x14ac:dyDescent="0.25">
      <c r="A10112" t="str">
        <f ca="1"/>
        <v>Kulo Internet</v>
      </c>
      <c r="B10112" s="8">
        <f ca="1"/>
        <v>46147</v>
      </c>
      <c r="C10112" s="107">
        <f ca="1"/>
        <v>26059.870000000003</v>
      </c>
      <c r="D10112" t="str">
        <f ca="1"/>
        <v xml:space="preserve"> Net Worth</v>
      </c>
    </row>
    <row r="10113" spans="1:4" x14ac:dyDescent="0.25">
      <c r="A10113" t="str">
        <f ca="1"/>
        <v>Cese Phone</v>
      </c>
      <c r="B10113" s="8">
        <f ca="1"/>
        <v>46147</v>
      </c>
      <c r="C10113" s="107">
        <f ca="1"/>
        <v>25917.870000000003</v>
      </c>
      <c r="D10113" t="str">
        <f ca="1"/>
        <v xml:space="preserve"> Net Worth</v>
      </c>
    </row>
    <row r="10114" spans="1:4" x14ac:dyDescent="0.25">
      <c r="A10114" t="str">
        <f ca="1"/>
        <v>Phone</v>
      </c>
      <c r="B10114" s="8">
        <f ca="1"/>
        <v>46147</v>
      </c>
      <c r="C10114" s="107">
        <f ca="1"/>
        <v>25767.199999999997</v>
      </c>
      <c r="D10114" t="str">
        <f ca="1"/>
        <v xml:space="preserve"> Net Worth</v>
      </c>
    </row>
    <row r="10115" spans="1:4" x14ac:dyDescent="0.25">
      <c r="A10115" t="str">
        <f ca="1"/>
        <v>Paycheck</v>
      </c>
      <c r="B10115" s="8">
        <f ca="1"/>
        <v>46150</v>
      </c>
      <c r="C10115" s="107">
        <f ca="1"/>
        <v>27367.199999999997</v>
      </c>
      <c r="D10115" t="str">
        <f ca="1"/>
        <v xml:space="preserve"> Net Worth</v>
      </c>
    </row>
    <row r="10116" spans="1:4" x14ac:dyDescent="0.25">
      <c r="A10116" t="str">
        <f ca="1"/>
        <v>Ameritas</v>
      </c>
      <c r="B10116" s="8">
        <f ca="1"/>
        <v>46150</v>
      </c>
      <c r="C10116" s="107">
        <f ca="1"/>
        <v>27479.199999999997</v>
      </c>
      <c r="D10116" t="str">
        <f ca="1"/>
        <v xml:space="preserve"> Net Worth</v>
      </c>
    </row>
    <row r="10117" spans="1:4" x14ac:dyDescent="0.25">
      <c r="A10117" t="str">
        <f ca="1"/>
        <v>Sony</v>
      </c>
      <c r="B10117" s="8">
        <f ca="1"/>
        <v>46150</v>
      </c>
      <c r="C10117" s="107">
        <f ca="1"/>
        <v>27461.21</v>
      </c>
      <c r="D10117" t="str">
        <f ca="1"/>
        <v xml:space="preserve"> Net Worth</v>
      </c>
    </row>
    <row r="10118" spans="1:4" x14ac:dyDescent="0.25">
      <c r="A10118" t="str">
        <f ca="1"/>
        <v>Phone Insurance</v>
      </c>
      <c r="B10118" s="8">
        <f ca="1"/>
        <v>46150</v>
      </c>
      <c r="C10118" s="107">
        <f ca="1"/>
        <v>27453.21</v>
      </c>
      <c r="D10118" t="str">
        <f ca="1"/>
        <v xml:space="preserve"> Net Worth</v>
      </c>
    </row>
    <row r="10119" spans="1:4" x14ac:dyDescent="0.25">
      <c r="A10119" t="str">
        <f ca="1"/>
        <v>Groceries</v>
      </c>
      <c r="B10119" s="8">
        <f ca="1"/>
        <v>46151</v>
      </c>
      <c r="C10119" s="107">
        <f ca="1"/>
        <v>27253.21</v>
      </c>
      <c r="D10119" t="str">
        <f ca="1"/>
        <v xml:space="preserve"> Net Worth</v>
      </c>
    </row>
    <row r="10120" spans="1:4" x14ac:dyDescent="0.25">
      <c r="A10120" t="str">
        <f ca="1"/>
        <v>Food &amp; Drinks</v>
      </c>
      <c r="B10120" s="8">
        <f ca="1"/>
        <v>46151</v>
      </c>
      <c r="C10120" s="107">
        <f ca="1"/>
        <v>27053.21</v>
      </c>
      <c r="D10120" t="str">
        <f ca="1"/>
        <v xml:space="preserve"> Net Worth</v>
      </c>
    </row>
    <row r="10121" spans="1:4" x14ac:dyDescent="0.25">
      <c r="A10121" t="str">
        <f ca="1"/>
        <v>Amazon</v>
      </c>
      <c r="B10121" s="8">
        <f ca="1"/>
        <v>46151</v>
      </c>
      <c r="C10121" s="107">
        <f ca="1"/>
        <v>27037.059999999998</v>
      </c>
      <c r="D10121" t="str">
        <f ca="1"/>
        <v xml:space="preserve"> Net Worth</v>
      </c>
    </row>
    <row r="10122" spans="1:4" x14ac:dyDescent="0.25">
      <c r="A10122" t="str">
        <f ca="1"/>
        <v>Viso Go</v>
      </c>
      <c r="B10122" s="8">
        <f ca="1"/>
        <v>46153</v>
      </c>
      <c r="C10122" s="107">
        <f ca="1"/>
        <v>26908.059999999998</v>
      </c>
      <c r="D10122" t="str">
        <f ca="1"/>
        <v xml:space="preserve"> Net Worth</v>
      </c>
    </row>
    <row r="10123" spans="1:4" x14ac:dyDescent="0.25">
      <c r="A10123" t="str">
        <f ca="1"/>
        <v>Motorcycle</v>
      </c>
      <c r="B10123" s="8">
        <f ca="1"/>
        <v>46158</v>
      </c>
      <c r="C10123" s="107">
        <f ca="1"/>
        <v>26757.68</v>
      </c>
      <c r="D10123" t="str">
        <f ca="1"/>
        <v xml:space="preserve"> Net Worth</v>
      </c>
    </row>
    <row r="10124" spans="1:4" x14ac:dyDescent="0.25">
      <c r="A10124" t="str">
        <f ca="1"/>
        <v>Netflix</v>
      </c>
      <c r="B10124" s="8">
        <f ca="1"/>
        <v>46162</v>
      </c>
      <c r="C10124" s="107">
        <f ca="1"/>
        <v>26732.689999999995</v>
      </c>
      <c r="D10124" t="str">
        <f ca="1"/>
        <v xml:space="preserve"> Net Worth</v>
      </c>
    </row>
    <row r="10125" spans="1:4" x14ac:dyDescent="0.25">
      <c r="A10125" t="str">
        <f ca="1"/>
        <v>Renters</v>
      </c>
      <c r="B10125" s="8">
        <f ca="1"/>
        <v>46163</v>
      </c>
      <c r="C10125" s="107">
        <f ca="1"/>
        <v>26721.769999999997</v>
      </c>
      <c r="D10125" t="str">
        <f ca="1"/>
        <v xml:space="preserve"> Net Worth</v>
      </c>
    </row>
    <row r="10126" spans="1:4" x14ac:dyDescent="0.25">
      <c r="A10126" t="str">
        <f ca="1"/>
        <v>Paycheck</v>
      </c>
      <c r="B10126" s="8">
        <f ca="1"/>
        <v>46164</v>
      </c>
      <c r="C10126" s="107">
        <f ca="1"/>
        <v>28321.769999999997</v>
      </c>
      <c r="D10126" t="str">
        <f ca="1"/>
        <v xml:space="preserve"> Net Worth</v>
      </c>
    </row>
    <row r="10127" spans="1:4" x14ac:dyDescent="0.25">
      <c r="A10127" t="str">
        <f ca="1"/>
        <v>Ameritas</v>
      </c>
      <c r="B10127" s="8">
        <f ca="1"/>
        <v>46164</v>
      </c>
      <c r="C10127" s="107">
        <f ca="1"/>
        <v>28433.769999999997</v>
      </c>
      <c r="D10127" t="str">
        <f ca="1"/>
        <v xml:space="preserve"> Net Worth</v>
      </c>
    </row>
    <row r="10128" spans="1:4" x14ac:dyDescent="0.25">
      <c r="A10128" t="str">
        <f ca="1"/>
        <v>Groceries</v>
      </c>
      <c r="B10128" s="8">
        <f ca="1"/>
        <v>46165</v>
      </c>
      <c r="C10128" s="107">
        <f ca="1"/>
        <v>28233.769999999997</v>
      </c>
      <c r="D10128" t="str">
        <f ca="1"/>
        <v xml:space="preserve"> Net Worth</v>
      </c>
    </row>
    <row r="10129" spans="1:4" x14ac:dyDescent="0.25">
      <c r="A10129" t="str">
        <f ca="1"/>
        <v>Food &amp; Drinks</v>
      </c>
      <c r="B10129" s="8">
        <f ca="1"/>
        <v>46165</v>
      </c>
      <c r="C10129" s="107">
        <f ca="1"/>
        <v>28033.769999999997</v>
      </c>
      <c r="D10129" t="str">
        <f ca="1"/>
        <v xml:space="preserve"> Net Worth</v>
      </c>
    </row>
    <row r="10130" spans="1:4" x14ac:dyDescent="0.25">
      <c r="A10130" t="str">
        <f ca="1"/>
        <v>Cese Transfer</v>
      </c>
      <c r="B10130" s="8">
        <f ca="1"/>
        <v>46167</v>
      </c>
      <c r="C10130" s="107">
        <f ca="1"/>
        <v>28175.769999999997</v>
      </c>
      <c r="D10130" t="str">
        <f ca="1"/>
        <v xml:space="preserve"> Net Worth</v>
      </c>
    </row>
    <row r="10131" spans="1:4" x14ac:dyDescent="0.25">
      <c r="A10131" t="str">
        <f ca="1"/>
        <v>Internet</v>
      </c>
      <c r="B10131" s="8">
        <f ca="1"/>
        <v>46168</v>
      </c>
      <c r="C10131" s="107">
        <f ca="1"/>
        <v>28175.769999999997</v>
      </c>
      <c r="D10131" t="str">
        <f ca="1"/>
        <v xml:space="preserve"> Net Worth</v>
      </c>
    </row>
    <row r="10132" spans="1:4" x14ac:dyDescent="0.25">
      <c r="A10132" t="str">
        <f ca="1"/>
        <v>Windsurf</v>
      </c>
      <c r="B10132" s="8">
        <f ca="1"/>
        <v>46168</v>
      </c>
      <c r="C10132" s="107">
        <f ca="1"/>
        <v>28160.769999999997</v>
      </c>
      <c r="D10132" t="str">
        <f ca="1"/>
        <v xml:space="preserve"> Net Worth</v>
      </c>
    </row>
    <row r="10133" spans="1:4" x14ac:dyDescent="0.25">
      <c r="A10133" t="str">
        <f ca="1"/>
        <v>Tidal</v>
      </c>
      <c r="B10133" s="8">
        <f ca="1"/>
        <v>46169</v>
      </c>
      <c r="C10133" s="107">
        <f ca="1"/>
        <v>28149.78</v>
      </c>
      <c r="D10133" t="str">
        <f ca="1"/>
        <v xml:space="preserve"> Net Worth</v>
      </c>
    </row>
    <row r="10134" spans="1:4" x14ac:dyDescent="0.25">
      <c r="A10134" t="str">
        <f ca="1"/>
        <v>Costco Citi</v>
      </c>
      <c r="B10134" s="8">
        <f ca="1"/>
        <v>46170</v>
      </c>
      <c r="C10134" s="107">
        <f ca="1"/>
        <v>28149.78</v>
      </c>
      <c r="D10134" t="str">
        <f ca="1"/>
        <v xml:space="preserve"> Net Worth</v>
      </c>
    </row>
    <row r="10135" spans="1:4" x14ac:dyDescent="0.25">
      <c r="A10135" t="str">
        <f ca="1"/>
        <v>Kulo Transfer</v>
      </c>
      <c r="B10135" s="8">
        <f ca="1"/>
        <v>46170</v>
      </c>
      <c r="C10135" s="107">
        <f ca="1"/>
        <v>29199.78</v>
      </c>
      <c r="D10135" t="str">
        <f ca="1"/>
        <v xml:space="preserve"> Net Worth</v>
      </c>
    </row>
    <row r="10136" spans="1:4" x14ac:dyDescent="0.25">
      <c r="A10136" t="str">
        <f ca="1"/>
        <v>Kulo SDGE</v>
      </c>
      <c r="B10136" s="8">
        <f ca="1"/>
        <v>46170</v>
      </c>
      <c r="C10136" s="107">
        <f ca="1"/>
        <v>29117.78</v>
      </c>
      <c r="D10136" t="str">
        <f ca="1"/>
        <v xml:space="preserve"> Net Worth</v>
      </c>
    </row>
    <row r="10137" spans="1:4" x14ac:dyDescent="0.25">
      <c r="A10137" t="str">
        <f ca="1"/>
        <v>SDGE</v>
      </c>
      <c r="B10137" s="8">
        <f ca="1"/>
        <v>46170</v>
      </c>
      <c r="C10137" s="107">
        <f ca="1"/>
        <v>29033.78</v>
      </c>
      <c r="D10137" t="str">
        <f ca="1"/>
        <v xml:space="preserve"> Net Worth</v>
      </c>
    </row>
    <row r="10138" spans="1:4" x14ac:dyDescent="0.25">
      <c r="A10138" t="str">
        <f ca="1"/>
        <v>Prime Ad-Free</v>
      </c>
      <c r="B10138" s="8">
        <f ca="1"/>
        <v>46170</v>
      </c>
      <c r="C10138" s="107">
        <f ca="1"/>
        <v>29030.79</v>
      </c>
      <c r="D10138" t="str">
        <f ca="1"/>
        <v xml:space="preserve"> Net Worth</v>
      </c>
    </row>
    <row r="10139" spans="1:4" x14ac:dyDescent="0.25">
      <c r="A10139" t="str">
        <f ca="1"/>
        <v>Disability</v>
      </c>
      <c r="B10139" s="8">
        <f ca="1"/>
        <v>46174</v>
      </c>
      <c r="C10139" s="107">
        <f ca="1"/>
        <v>29387.449999999997</v>
      </c>
      <c r="D10139" t="str">
        <f ca="1"/>
        <v xml:space="preserve"> Net Worth</v>
      </c>
    </row>
    <row r="10140" spans="1:4" x14ac:dyDescent="0.25">
      <c r="A10140" t="str">
        <f ca="1"/>
        <v>Kulo Rent</v>
      </c>
      <c r="B10140" s="8">
        <f ca="1"/>
        <v>46174</v>
      </c>
      <c r="C10140" s="107">
        <f ca="1"/>
        <v>28428.449999999997</v>
      </c>
      <c r="D10140" t="str">
        <f ca="1"/>
        <v xml:space="preserve"> Net Worth</v>
      </c>
    </row>
    <row r="10141" spans="1:4" x14ac:dyDescent="0.25">
      <c r="A10141" t="str">
        <f ca="1"/>
        <v>Rent</v>
      </c>
      <c r="B10141" s="8">
        <f ca="1"/>
        <v>46174</v>
      </c>
      <c r="C10141" s="107">
        <f ca="1"/>
        <v>27150.480000000003</v>
      </c>
      <c r="D10141" t="str">
        <f ca="1"/>
        <v xml:space="preserve"> Net Worth</v>
      </c>
    </row>
    <row r="10142" spans="1:4" x14ac:dyDescent="0.25">
      <c r="A10142" t="str">
        <f ca="1"/>
        <v>Visa Platinum</v>
      </c>
      <c r="B10142" s="8">
        <f ca="1"/>
        <v>46176</v>
      </c>
      <c r="C10142" s="107">
        <f ca="1"/>
        <v>27232.480000000003</v>
      </c>
      <c r="D10142" t="str">
        <f ca="1"/>
        <v xml:space="preserve"> Net Worth</v>
      </c>
    </row>
    <row r="10143" spans="1:4" x14ac:dyDescent="0.25">
      <c r="A10143" t="str">
        <f ca="1"/>
        <v>Paycheck</v>
      </c>
      <c r="B10143" s="8">
        <f ca="1"/>
        <v>46178</v>
      </c>
      <c r="C10143" s="107">
        <f ca="1"/>
        <v>28832.480000000003</v>
      </c>
      <c r="D10143" t="str">
        <f ca="1"/>
        <v xml:space="preserve"> Net Worth</v>
      </c>
    </row>
    <row r="10144" spans="1:4" x14ac:dyDescent="0.25">
      <c r="A10144" t="str">
        <f ca="1"/>
        <v>Ameritas</v>
      </c>
      <c r="B10144" s="8">
        <f ca="1"/>
        <v>46178</v>
      </c>
      <c r="C10144" s="107">
        <f ca="1"/>
        <v>28944.480000000003</v>
      </c>
      <c r="D10144" t="str">
        <f ca="1"/>
        <v xml:space="preserve"> Net Worth</v>
      </c>
    </row>
    <row r="10145" spans="1:4" x14ac:dyDescent="0.25">
      <c r="A10145" t="str">
        <f ca="1"/>
        <v>Kulo Internet</v>
      </c>
      <c r="B10145" s="8">
        <f ca="1"/>
        <v>46178</v>
      </c>
      <c r="C10145" s="107">
        <f ca="1"/>
        <v>28916.480000000003</v>
      </c>
      <c r="D10145" t="str">
        <f ca="1"/>
        <v xml:space="preserve"> Net Worth</v>
      </c>
    </row>
    <row r="10146" spans="1:4" x14ac:dyDescent="0.25">
      <c r="A10146" t="str">
        <f ca="1"/>
        <v>Cese Phone</v>
      </c>
      <c r="B10146" s="8">
        <f ca="1"/>
        <v>46178</v>
      </c>
      <c r="C10146" s="107">
        <f ca="1"/>
        <v>28774.480000000003</v>
      </c>
      <c r="D10146" t="str">
        <f ca="1"/>
        <v xml:space="preserve"> Net Worth</v>
      </c>
    </row>
    <row r="10147" spans="1:4" x14ac:dyDescent="0.25">
      <c r="A10147" t="str">
        <f ca="1"/>
        <v>Phone</v>
      </c>
      <c r="B10147" s="8">
        <f ca="1"/>
        <v>46178</v>
      </c>
      <c r="C10147" s="107">
        <f ca="1"/>
        <v>28623.809999999998</v>
      </c>
      <c r="D10147" t="str">
        <f ca="1"/>
        <v xml:space="preserve"> Net Worth</v>
      </c>
    </row>
    <row r="10148" spans="1:4" x14ac:dyDescent="0.25">
      <c r="A10148" t="str">
        <f ca="1"/>
        <v>Groceries</v>
      </c>
      <c r="B10148" s="8">
        <f ca="1"/>
        <v>46179</v>
      </c>
      <c r="C10148" s="107">
        <f ca="1"/>
        <v>28423.809999999998</v>
      </c>
      <c r="D10148" t="str">
        <f ca="1"/>
        <v xml:space="preserve"> Net Worth</v>
      </c>
    </row>
    <row r="10149" spans="1:4" x14ac:dyDescent="0.25">
      <c r="A10149" t="str">
        <f ca="1"/>
        <v>Food &amp; Drinks</v>
      </c>
      <c r="B10149" s="8">
        <f ca="1"/>
        <v>46179</v>
      </c>
      <c r="C10149" s="107">
        <f ca="1"/>
        <v>28223.809999999998</v>
      </c>
      <c r="D10149" t="str">
        <f ca="1"/>
        <v xml:space="preserve"> Net Worth</v>
      </c>
    </row>
    <row r="10150" spans="1:4" x14ac:dyDescent="0.25">
      <c r="A10150" t="str">
        <f ca="1"/>
        <v>Sony</v>
      </c>
      <c r="B10150" s="8">
        <f ca="1"/>
        <v>46181</v>
      </c>
      <c r="C10150" s="107">
        <f ca="1"/>
        <v>28205.82</v>
      </c>
      <c r="D10150" t="str">
        <f ca="1"/>
        <v xml:space="preserve"> Net Worth</v>
      </c>
    </row>
    <row r="10151" spans="1:4" x14ac:dyDescent="0.25">
      <c r="A10151" t="str">
        <f ca="1"/>
        <v>Phone Insurance</v>
      </c>
      <c r="B10151" s="8">
        <f ca="1"/>
        <v>46181</v>
      </c>
      <c r="C10151" s="107">
        <f ca="1"/>
        <v>28197.82</v>
      </c>
      <c r="D10151" t="str">
        <f ca="1"/>
        <v xml:space="preserve"> Net Worth</v>
      </c>
    </row>
    <row r="10152" spans="1:4" x14ac:dyDescent="0.25">
      <c r="A10152" t="str">
        <f ca="1"/>
        <v>Amazon</v>
      </c>
      <c r="B10152" s="8">
        <f ca="1"/>
        <v>46182</v>
      </c>
      <c r="C10152" s="107">
        <f ca="1"/>
        <v>28181.67</v>
      </c>
      <c r="D10152" t="str">
        <f ca="1"/>
        <v xml:space="preserve"> Net Worth</v>
      </c>
    </row>
    <row r="10153" spans="1:4" x14ac:dyDescent="0.25">
      <c r="A10153" t="str">
        <f ca="1"/>
        <v>Viso Go</v>
      </c>
      <c r="B10153" s="8">
        <f ca="1"/>
        <v>46184</v>
      </c>
      <c r="C10153" s="107">
        <f ca="1"/>
        <v>28052.67</v>
      </c>
      <c r="D10153" t="str">
        <f ca="1"/>
        <v xml:space="preserve"> Net Worth</v>
      </c>
    </row>
    <row r="10154" spans="1:4" x14ac:dyDescent="0.25">
      <c r="A10154" t="str">
        <f ca="1"/>
        <v>Motorcycle</v>
      </c>
      <c r="B10154" s="8">
        <f ca="1"/>
        <v>46189</v>
      </c>
      <c r="C10154" s="107">
        <f ca="1"/>
        <v>27902.29</v>
      </c>
      <c r="D10154" t="str">
        <f ca="1"/>
        <v xml:space="preserve"> Net Worth</v>
      </c>
    </row>
    <row r="10155" spans="1:4" x14ac:dyDescent="0.25">
      <c r="A10155" t="str">
        <f ca="1"/>
        <v>Paycheck</v>
      </c>
      <c r="B10155" s="8">
        <f ca="1"/>
        <v>46192</v>
      </c>
      <c r="C10155" s="107">
        <f ca="1"/>
        <v>29502.29</v>
      </c>
      <c r="D10155" t="str">
        <f ca="1"/>
        <v xml:space="preserve"> Net Worth</v>
      </c>
    </row>
    <row r="10156" spans="1:4" x14ac:dyDescent="0.25">
      <c r="A10156" t="str">
        <f ca="1"/>
        <v>Ameritas</v>
      </c>
      <c r="B10156" s="8">
        <f ca="1"/>
        <v>46192</v>
      </c>
      <c r="C10156" s="107">
        <f ca="1"/>
        <v>29614.29</v>
      </c>
      <c r="D10156" t="str">
        <f ca="1"/>
        <v xml:space="preserve"> Net Worth</v>
      </c>
    </row>
    <row r="10157" spans="1:4" x14ac:dyDescent="0.25">
      <c r="A10157" t="str">
        <f ca="1"/>
        <v>Groceries</v>
      </c>
      <c r="B10157" s="8">
        <f ca="1"/>
        <v>46193</v>
      </c>
      <c r="C10157" s="107">
        <f ca="1"/>
        <v>29414.29</v>
      </c>
      <c r="D10157" t="str">
        <f ca="1"/>
        <v xml:space="preserve"> Net Worth</v>
      </c>
    </row>
    <row r="10158" spans="1:4" x14ac:dyDescent="0.25">
      <c r="A10158" t="str">
        <f ca="1"/>
        <v>Food &amp; Drinks</v>
      </c>
      <c r="B10158" s="8">
        <f ca="1"/>
        <v>46193</v>
      </c>
      <c r="C10158" s="107">
        <f ca="1"/>
        <v>29214.29</v>
      </c>
      <c r="D10158" t="str">
        <f ca="1"/>
        <v xml:space="preserve"> Net Worth</v>
      </c>
    </row>
    <row r="10159" spans="1:4" x14ac:dyDescent="0.25">
      <c r="A10159" t="str">
        <f ca="1"/>
        <v>Netflix</v>
      </c>
      <c r="B10159" s="8">
        <f ca="1"/>
        <v>46193</v>
      </c>
      <c r="C10159" s="107">
        <f ca="1"/>
        <v>29189.299999999996</v>
      </c>
      <c r="D10159" t="str">
        <f ca="1"/>
        <v xml:space="preserve"> Net Worth</v>
      </c>
    </row>
    <row r="10160" spans="1:4" x14ac:dyDescent="0.25">
      <c r="A10160" t="str">
        <f ca="1"/>
        <v>Renters</v>
      </c>
      <c r="B10160" s="8">
        <f ca="1"/>
        <v>46194</v>
      </c>
      <c r="C10160" s="107">
        <f ca="1"/>
        <v>29178.379999999997</v>
      </c>
      <c r="D10160" t="str">
        <f ca="1"/>
        <v xml:space="preserve"> Net Worth</v>
      </c>
    </row>
    <row r="10161" spans="1:4" x14ac:dyDescent="0.25">
      <c r="A10161" t="str">
        <f ca="1"/>
        <v>Sniffies</v>
      </c>
      <c r="B10161" s="8">
        <f ca="1"/>
        <v>46194</v>
      </c>
      <c r="C10161" s="107">
        <f ca="1"/>
        <v>29118.439999999995</v>
      </c>
      <c r="D10161" t="str">
        <f ca="1"/>
        <v xml:space="preserve"> Net Worth</v>
      </c>
    </row>
    <row r="10162" spans="1:4" x14ac:dyDescent="0.25">
      <c r="A10162" t="str">
        <f ca="1"/>
        <v>Cese Transfer</v>
      </c>
      <c r="B10162" s="8">
        <f ca="1"/>
        <v>46198</v>
      </c>
      <c r="C10162" s="107">
        <f ca="1"/>
        <v>29260.439999999995</v>
      </c>
      <c r="D10162" t="str">
        <f ca="1"/>
        <v xml:space="preserve"> Net Worth</v>
      </c>
    </row>
    <row r="10163" spans="1:4" x14ac:dyDescent="0.25">
      <c r="A10163" t="str">
        <f ca="1"/>
        <v>Internet</v>
      </c>
      <c r="B10163" s="8">
        <f ca="1"/>
        <v>46199</v>
      </c>
      <c r="C10163" s="107">
        <f ca="1"/>
        <v>29260.439999999995</v>
      </c>
      <c r="D10163" t="str">
        <f ca="1"/>
        <v xml:space="preserve"> Net Worth</v>
      </c>
    </row>
    <row r="10164" spans="1:4" x14ac:dyDescent="0.25">
      <c r="A10164" t="str">
        <f ca="1"/>
        <v>Windsurf</v>
      </c>
      <c r="B10164" s="8">
        <f ca="1"/>
        <v>46199</v>
      </c>
      <c r="C10164" s="107">
        <f ca="1"/>
        <v>29245.439999999995</v>
      </c>
      <c r="D10164" t="str">
        <f ca="1"/>
        <v xml:space="preserve"> Net Worth</v>
      </c>
    </row>
    <row r="10165" spans="1:4" x14ac:dyDescent="0.25">
      <c r="A10165" t="str">
        <f ca="1"/>
        <v>Tidal</v>
      </c>
      <c r="B10165" s="8">
        <f ca="1"/>
        <v>46200</v>
      </c>
      <c r="C10165" s="107">
        <f ca="1"/>
        <v>29234.449999999997</v>
      </c>
      <c r="D10165" t="str">
        <f ca="1"/>
        <v xml:space="preserve"> Net Worth</v>
      </c>
    </row>
    <row r="10166" spans="1:4" x14ac:dyDescent="0.25">
      <c r="A10166" t="str">
        <f ca="1"/>
        <v>Costco Citi</v>
      </c>
      <c r="B10166" s="8">
        <f ca="1"/>
        <v>46201</v>
      </c>
      <c r="C10166" s="107">
        <f ca="1"/>
        <v>29234.449999999997</v>
      </c>
      <c r="D10166" t="str">
        <f ca="1"/>
        <v xml:space="preserve"> Net Worth</v>
      </c>
    </row>
    <row r="10167" spans="1:4" x14ac:dyDescent="0.25">
      <c r="A10167" t="str">
        <f ca="1"/>
        <v>Kulo Transfer</v>
      </c>
      <c r="B10167" s="8">
        <f ca="1"/>
        <v>46201</v>
      </c>
      <c r="C10167" s="107">
        <f ca="1"/>
        <v>30284.449999999997</v>
      </c>
      <c r="D10167" t="str">
        <f ca="1"/>
        <v xml:space="preserve"> Net Worth</v>
      </c>
    </row>
    <row r="10168" spans="1:4" x14ac:dyDescent="0.25">
      <c r="A10168" t="str">
        <f ca="1"/>
        <v>Kulo SDGE</v>
      </c>
      <c r="B10168" s="8">
        <f ca="1"/>
        <v>46201</v>
      </c>
      <c r="C10168" s="107">
        <f ca="1"/>
        <v>30202.449999999997</v>
      </c>
      <c r="D10168" t="str">
        <f ca="1"/>
        <v xml:space="preserve"> Net Worth</v>
      </c>
    </row>
    <row r="10169" spans="1:4" x14ac:dyDescent="0.25">
      <c r="A10169" t="str">
        <f ca="1"/>
        <v>SDGE</v>
      </c>
      <c r="B10169" s="8">
        <f ca="1"/>
        <v>46201</v>
      </c>
      <c r="C10169" s="107">
        <f ca="1"/>
        <v>30118.449999999997</v>
      </c>
      <c r="D10169" t="str">
        <f ca="1"/>
        <v xml:space="preserve"> Net Worth</v>
      </c>
    </row>
    <row r="10170" spans="1:4" x14ac:dyDescent="0.25">
      <c r="A10170" t="str">
        <f ca="1"/>
        <v>Prime Ad-Free</v>
      </c>
      <c r="B10170" s="8">
        <f ca="1"/>
        <v>46201</v>
      </c>
      <c r="C10170" s="107">
        <f ca="1"/>
        <v>30115.46</v>
      </c>
      <c r="D10170" t="str">
        <f ca="1"/>
        <v xml:space="preserve"> Net Worth</v>
      </c>
    </row>
    <row r="10171" spans="1:4" x14ac:dyDescent="0.25">
      <c r="A10171" t="str">
        <f ca="1"/>
        <v>Disability</v>
      </c>
      <c r="B10171" s="8">
        <f ca="1"/>
        <v>46204</v>
      </c>
      <c r="C10171" s="107">
        <f ca="1"/>
        <v>30472.120000000003</v>
      </c>
      <c r="D10171" t="str">
        <f ca="1"/>
        <v xml:space="preserve"> Net Worth</v>
      </c>
    </row>
    <row r="10172" spans="1:4" x14ac:dyDescent="0.25">
      <c r="A10172" t="str">
        <f ca="1"/>
        <v>Kulo Rent</v>
      </c>
      <c r="B10172" s="8">
        <f ca="1"/>
        <v>46204</v>
      </c>
      <c r="C10172" s="107">
        <f ca="1"/>
        <v>29513.120000000003</v>
      </c>
      <c r="D10172" t="str">
        <f ca="1"/>
        <v xml:space="preserve"> Net Worth</v>
      </c>
    </row>
    <row r="10173" spans="1:4" x14ac:dyDescent="0.25">
      <c r="A10173" t="str">
        <f ca="1"/>
        <v>Rent</v>
      </c>
      <c r="B10173" s="8">
        <f ca="1"/>
        <v>46204</v>
      </c>
      <c r="C10173" s="107">
        <f ca="1"/>
        <v>28235.15</v>
      </c>
      <c r="D10173" t="str">
        <f ca="1"/>
        <v xml:space="preserve"> Net Worth</v>
      </c>
    </row>
    <row r="10174" spans="1:4" x14ac:dyDescent="0.25">
      <c r="A10174" t="str">
        <f ca="1"/>
        <v>Paycheck</v>
      </c>
      <c r="B10174" s="8">
        <f ca="1"/>
        <v>46206</v>
      </c>
      <c r="C10174" s="107">
        <f ca="1"/>
        <v>29835.15</v>
      </c>
      <c r="D10174" t="str">
        <f ca="1"/>
        <v xml:space="preserve"> Net Worth</v>
      </c>
    </row>
    <row r="10175" spans="1:4" x14ac:dyDescent="0.25">
      <c r="A10175" t="str">
        <f ca="1"/>
        <v>Ameritas</v>
      </c>
      <c r="B10175" s="8">
        <f ca="1"/>
        <v>46206</v>
      </c>
      <c r="C10175" s="107">
        <f ca="1"/>
        <v>29947.15</v>
      </c>
      <c r="D10175" t="str">
        <f ca="1"/>
        <v xml:space="preserve"> Net Worth</v>
      </c>
    </row>
    <row r="10176" spans="1:4" x14ac:dyDescent="0.25">
      <c r="A10176" t="str">
        <f ca="1"/>
        <v>Visa Platinum</v>
      </c>
      <c r="B10176" s="8">
        <f ca="1"/>
        <v>46206</v>
      </c>
      <c r="C10176" s="107">
        <f ca="1"/>
        <v>30029.15</v>
      </c>
      <c r="D10176" t="str">
        <f ca="1"/>
        <v xml:space="preserve"> Net Worth</v>
      </c>
    </row>
    <row r="10177" spans="1:4" x14ac:dyDescent="0.25">
      <c r="A10177" t="str">
        <f ca="1"/>
        <v>Groceries</v>
      </c>
      <c r="B10177" s="8">
        <f ca="1"/>
        <v>46207</v>
      </c>
      <c r="C10177" s="107">
        <f ca="1"/>
        <v>29829.15</v>
      </c>
      <c r="D10177" t="str">
        <f ca="1"/>
        <v xml:space="preserve"> Net Worth</v>
      </c>
    </row>
    <row r="10178" spans="1:4" x14ac:dyDescent="0.25">
      <c r="A10178" t="str">
        <f ca="1"/>
        <v>Food &amp; Drinks</v>
      </c>
      <c r="B10178" s="8">
        <f ca="1"/>
        <v>46207</v>
      </c>
      <c r="C10178" s="107">
        <f ca="1"/>
        <v>29629.15</v>
      </c>
      <c r="D10178" t="str">
        <f ca="1"/>
        <v xml:space="preserve"> Net Worth</v>
      </c>
    </row>
    <row r="10179" spans="1:4" x14ac:dyDescent="0.25">
      <c r="A10179" t="str">
        <f ca="1"/>
        <v>Kulo Internet</v>
      </c>
      <c r="B10179" s="8">
        <f ca="1"/>
        <v>46208</v>
      </c>
      <c r="C10179" s="107">
        <f ca="1"/>
        <v>29601.15</v>
      </c>
      <c r="D10179" t="str">
        <f ca="1"/>
        <v xml:space="preserve"> Net Worth</v>
      </c>
    </row>
    <row r="10180" spans="1:4" x14ac:dyDescent="0.25">
      <c r="A10180" t="str">
        <f ca="1"/>
        <v>Cese Phone</v>
      </c>
      <c r="B10180" s="8">
        <f ca="1"/>
        <v>46208</v>
      </c>
      <c r="C10180" s="107">
        <f ca="1"/>
        <v>29459.15</v>
      </c>
      <c r="D10180" t="str">
        <f ca="1"/>
        <v xml:space="preserve"> Net Worth</v>
      </c>
    </row>
    <row r="10181" spans="1:4" x14ac:dyDescent="0.25">
      <c r="A10181" t="str">
        <f ca="1"/>
        <v>Phone</v>
      </c>
      <c r="B10181" s="8">
        <f ca="1"/>
        <v>46208</v>
      </c>
      <c r="C10181" s="107">
        <f ca="1"/>
        <v>29308.480000000003</v>
      </c>
      <c r="D10181" t="str">
        <f ca="1"/>
        <v xml:space="preserve"> Net Worth</v>
      </c>
    </row>
    <row r="10182" spans="1:4" x14ac:dyDescent="0.25">
      <c r="A10182" t="str">
        <f ca="1"/>
        <v>Sony</v>
      </c>
      <c r="B10182" s="8">
        <f ca="1"/>
        <v>46211</v>
      </c>
      <c r="C10182" s="107">
        <f ca="1"/>
        <v>29290.489999999998</v>
      </c>
      <c r="D10182" t="str">
        <f ca="1"/>
        <v xml:space="preserve"> Net Worth</v>
      </c>
    </row>
    <row r="10183" spans="1:4" x14ac:dyDescent="0.25">
      <c r="A10183" t="str">
        <f ca="1"/>
        <v>Phone Insurance</v>
      </c>
      <c r="B10183" s="8">
        <f ca="1"/>
        <v>46211</v>
      </c>
      <c r="C10183" s="107">
        <f ca="1"/>
        <v>29282.489999999998</v>
      </c>
      <c r="D10183" t="str">
        <f ca="1"/>
        <v xml:space="preserve"> Net Worth</v>
      </c>
    </row>
    <row r="10184" spans="1:4" x14ac:dyDescent="0.25">
      <c r="A10184" t="str">
        <f ca="1"/>
        <v>Amazon</v>
      </c>
      <c r="B10184" s="8">
        <f ca="1"/>
        <v>46212</v>
      </c>
      <c r="C10184" s="107">
        <f ca="1"/>
        <v>29266.339999999997</v>
      </c>
      <c r="D10184" t="str">
        <f ca="1"/>
        <v xml:space="preserve"> Net Worth</v>
      </c>
    </row>
    <row r="10185" spans="1:4" x14ac:dyDescent="0.25">
      <c r="A10185" t="str">
        <f ca="1"/>
        <v>Viso Go</v>
      </c>
      <c r="B10185" s="8">
        <f ca="1"/>
        <v>46214</v>
      </c>
      <c r="C10185" s="107">
        <f ca="1"/>
        <v>29137.339999999997</v>
      </c>
      <c r="D10185" t="str">
        <f ca="1"/>
        <v xml:space="preserve"> Net Worth</v>
      </c>
    </row>
    <row r="10186" spans="1:4" x14ac:dyDescent="0.25">
      <c r="A10186" t="str">
        <f ca="1"/>
        <v>Motorcycle</v>
      </c>
      <c r="B10186" s="8">
        <f ca="1"/>
        <v>46219</v>
      </c>
      <c r="C10186" s="107">
        <f ca="1"/>
        <v>28986.959999999999</v>
      </c>
      <c r="D10186" t="str">
        <f ca="1"/>
        <v xml:space="preserve"> Net Worth</v>
      </c>
    </row>
    <row r="10187" spans="1:4" x14ac:dyDescent="0.25">
      <c r="A10187" t="str">
        <f ca="1"/>
        <v>Paycheck</v>
      </c>
      <c r="B10187" s="8">
        <f ca="1"/>
        <v>46220</v>
      </c>
      <c r="C10187" s="107">
        <f ca="1"/>
        <v>30586.959999999999</v>
      </c>
      <c r="D10187" t="str">
        <f ca="1"/>
        <v xml:space="preserve"> Net Worth</v>
      </c>
    </row>
    <row r="10188" spans="1:4" x14ac:dyDescent="0.25">
      <c r="A10188" t="str">
        <f ca="1"/>
        <v>Ameritas</v>
      </c>
      <c r="B10188" s="8">
        <f ca="1"/>
        <v>46220</v>
      </c>
      <c r="C10188" s="107">
        <f ca="1"/>
        <v>30698.959999999999</v>
      </c>
      <c r="D10188" t="str">
        <f ca="1"/>
        <v xml:space="preserve"> Net Worth</v>
      </c>
    </row>
    <row r="10189" spans="1:4" x14ac:dyDescent="0.25">
      <c r="A10189" t="str">
        <f ca="1"/>
        <v>Groceries</v>
      </c>
      <c r="B10189" s="8">
        <f ca="1"/>
        <v>46221</v>
      </c>
      <c r="C10189" s="107">
        <f ca="1"/>
        <v>30498.959999999999</v>
      </c>
      <c r="D10189" t="str">
        <f ca="1"/>
        <v xml:space="preserve"> Net Worth</v>
      </c>
    </row>
    <row r="10190" spans="1:4" x14ac:dyDescent="0.25">
      <c r="A10190" t="str">
        <f ca="1"/>
        <v>Food &amp; Drinks</v>
      </c>
      <c r="B10190" s="8">
        <f ca="1"/>
        <v>46221</v>
      </c>
      <c r="C10190" s="107">
        <f ca="1"/>
        <v>30298.959999999999</v>
      </c>
      <c r="D10190" t="str">
        <f ca="1"/>
        <v xml:space="preserve"> Net Worth</v>
      </c>
    </row>
    <row r="10191" spans="1:4" x14ac:dyDescent="0.25">
      <c r="A10191" t="str">
        <f ca="1"/>
        <v>Netflix</v>
      </c>
      <c r="B10191" s="8">
        <f ca="1"/>
        <v>46223</v>
      </c>
      <c r="C10191" s="107">
        <f ca="1"/>
        <v>30273.97</v>
      </c>
      <c r="D10191" t="str">
        <f ca="1"/>
        <v xml:space="preserve"> Net Worth</v>
      </c>
    </row>
    <row r="10192" spans="1:4" x14ac:dyDescent="0.25">
      <c r="A10192" t="str">
        <f ca="1"/>
        <v>Renters</v>
      </c>
      <c r="B10192" s="8">
        <f ca="1"/>
        <v>46224</v>
      </c>
      <c r="C10192" s="107">
        <f ca="1"/>
        <v>30263.049999999996</v>
      </c>
      <c r="D10192" t="str">
        <f ca="1"/>
        <v xml:space="preserve"> Net Worth</v>
      </c>
    </row>
    <row r="10193" spans="1:4" x14ac:dyDescent="0.25">
      <c r="A10193" t="str">
        <f ca="1"/>
        <v>Cese Transfer</v>
      </c>
      <c r="B10193" s="8">
        <f ca="1"/>
        <v>46228</v>
      </c>
      <c r="C10193" s="107">
        <f ca="1"/>
        <v>30405.049999999996</v>
      </c>
      <c r="D10193" t="str">
        <f ca="1"/>
        <v xml:space="preserve"> Net Worth</v>
      </c>
    </row>
    <row r="10194" spans="1:4" x14ac:dyDescent="0.25">
      <c r="A10194" t="str">
        <f ca="1"/>
        <v>Internet</v>
      </c>
      <c r="B10194" s="8">
        <f ca="1"/>
        <v>46229</v>
      </c>
      <c r="C10194" s="107">
        <f ca="1"/>
        <v>30405.049999999996</v>
      </c>
      <c r="D10194" t="str">
        <f ca="1"/>
        <v xml:space="preserve"> Net Worth</v>
      </c>
    </row>
    <row r="10195" spans="1:4" x14ac:dyDescent="0.25">
      <c r="A10195" t="str">
        <f ca="1"/>
        <v>Windsurf</v>
      </c>
      <c r="B10195" s="8">
        <f ca="1"/>
        <v>46229</v>
      </c>
      <c r="C10195" s="107">
        <f ca="1"/>
        <v>30390.049999999996</v>
      </c>
      <c r="D10195" t="str">
        <f ca="1"/>
        <v xml:space="preserve"> Net Worth</v>
      </c>
    </row>
    <row r="10196" spans="1:4" x14ac:dyDescent="0.25">
      <c r="A10196" t="str">
        <f ca="1"/>
        <v>Tidal</v>
      </c>
      <c r="B10196" s="8">
        <f ca="1"/>
        <v>46230</v>
      </c>
      <c r="C10196" s="107">
        <f ca="1"/>
        <v>30379.059999999998</v>
      </c>
      <c r="D10196" t="str">
        <f ca="1"/>
        <v xml:space="preserve"> Net Worth</v>
      </c>
    </row>
    <row r="10197" spans="1:4" x14ac:dyDescent="0.25">
      <c r="A10197" t="str">
        <f ca="1"/>
        <v>Costco Citi</v>
      </c>
      <c r="B10197" s="8">
        <f ca="1"/>
        <v>46231</v>
      </c>
      <c r="C10197" s="107">
        <f ca="1"/>
        <v>30379.059999999998</v>
      </c>
      <c r="D10197" t="str">
        <f ca="1"/>
        <v xml:space="preserve"> Net Worth</v>
      </c>
    </row>
    <row r="10198" spans="1:4" x14ac:dyDescent="0.25">
      <c r="A10198" t="str">
        <f ca="1"/>
        <v>Kulo Transfer</v>
      </c>
      <c r="B10198" s="8">
        <f ca="1"/>
        <v>46231</v>
      </c>
      <c r="C10198" s="107">
        <f ca="1"/>
        <v>31429.059999999998</v>
      </c>
      <c r="D10198" t="str">
        <f ca="1"/>
        <v xml:space="preserve"> Net Worth</v>
      </c>
    </row>
    <row r="10199" spans="1:4" x14ac:dyDescent="0.25">
      <c r="A10199" t="str">
        <f ca="1"/>
        <v>Kulo SDGE</v>
      </c>
      <c r="B10199" s="8">
        <f ca="1"/>
        <v>46231</v>
      </c>
      <c r="C10199" s="107">
        <f ca="1"/>
        <v>31347.059999999998</v>
      </c>
      <c r="D10199" t="str">
        <f ca="1"/>
        <v xml:space="preserve"> Net Worth</v>
      </c>
    </row>
    <row r="10200" spans="1:4" x14ac:dyDescent="0.25">
      <c r="A10200" t="str">
        <f ca="1"/>
        <v>SDGE</v>
      </c>
      <c r="B10200" s="8">
        <f ca="1"/>
        <v>46231</v>
      </c>
      <c r="C10200" s="107">
        <f ca="1"/>
        <v>31263.059999999998</v>
      </c>
      <c r="D10200" t="str">
        <f ca="1"/>
        <v xml:space="preserve"> Net Worth</v>
      </c>
    </row>
    <row r="10201" spans="1:4" x14ac:dyDescent="0.25">
      <c r="A10201" t="str">
        <f ca="1"/>
        <v>Prime Ad-Free</v>
      </c>
      <c r="B10201" s="8">
        <f ca="1"/>
        <v>46231</v>
      </c>
      <c r="C10201" s="107">
        <f ca="1"/>
        <v>31260.07</v>
      </c>
      <c r="D10201" t="str">
        <f ca="1"/>
        <v xml:space="preserve"> Net Worth</v>
      </c>
    </row>
    <row r="10202" spans="1:4" x14ac:dyDescent="0.25">
      <c r="A10202" t="str">
        <f ca="1"/>
        <v>Paycheck</v>
      </c>
      <c r="B10202" s="8">
        <f ca="1"/>
        <v>46234</v>
      </c>
      <c r="C10202" s="107">
        <f ca="1"/>
        <v>32860.07</v>
      </c>
      <c r="D10202" t="str">
        <f ca="1"/>
        <v xml:space="preserve"> Net Worth</v>
      </c>
    </row>
    <row r="10203" spans="1:4" x14ac:dyDescent="0.25">
      <c r="A10203" t="str">
        <f ca="1"/>
        <v>Ameritas</v>
      </c>
      <c r="B10203" s="8">
        <f ca="1"/>
        <v>46234</v>
      </c>
      <c r="C10203" s="107">
        <f ca="1"/>
        <v>32972.07</v>
      </c>
      <c r="D10203" t="str">
        <f ca="1"/>
        <v xml:space="preserve"> Net Worth</v>
      </c>
    </row>
    <row r="10204" spans="1:4" x14ac:dyDescent="0.25">
      <c r="A10204" t="str">
        <f ca="1"/>
        <v>Disability</v>
      </c>
      <c r="B10204" s="8">
        <f ca="1"/>
        <v>46235</v>
      </c>
      <c r="C10204" s="107">
        <f ca="1"/>
        <v>33328.730000000003</v>
      </c>
      <c r="D10204" t="str">
        <f ca="1"/>
        <v xml:space="preserve"> Net Worth</v>
      </c>
    </row>
    <row r="10205" spans="1:4" x14ac:dyDescent="0.25">
      <c r="A10205" t="str">
        <f ca="1"/>
        <v>Kulo Rent</v>
      </c>
      <c r="B10205" s="8">
        <f ca="1"/>
        <v>46235</v>
      </c>
      <c r="C10205" s="107">
        <f ca="1"/>
        <v>32369.730000000003</v>
      </c>
      <c r="D10205" t="str">
        <f ca="1"/>
        <v xml:space="preserve"> Net Worth</v>
      </c>
    </row>
    <row r="10206" spans="1:4" x14ac:dyDescent="0.25">
      <c r="A10206" t="str">
        <f ca="1"/>
        <v>Rent</v>
      </c>
      <c r="B10206" s="8">
        <f ca="1"/>
        <v>46235</v>
      </c>
      <c r="C10206" s="107">
        <f ca="1"/>
        <v>31091.760000000002</v>
      </c>
      <c r="D10206" t="str">
        <f ca="1"/>
        <v xml:space="preserve"> Net Worth</v>
      </c>
    </row>
    <row r="10207" spans="1:4" x14ac:dyDescent="0.25">
      <c r="A10207" t="str">
        <f ca="1"/>
        <v>Groceries</v>
      </c>
      <c r="B10207" s="8">
        <f ca="1"/>
        <v>46235</v>
      </c>
      <c r="C10207" s="107">
        <f ca="1"/>
        <v>30891.760000000002</v>
      </c>
      <c r="D10207" t="str">
        <f ca="1"/>
        <v xml:space="preserve"> Net Worth</v>
      </c>
    </row>
    <row r="10208" spans="1:4" x14ac:dyDescent="0.25">
      <c r="A10208" t="str">
        <f ca="1"/>
        <v>Food &amp; Drinks</v>
      </c>
      <c r="B10208" s="8">
        <f ca="1"/>
        <v>46235</v>
      </c>
      <c r="C10208" s="107">
        <f ca="1"/>
        <v>30691.760000000002</v>
      </c>
      <c r="D10208" t="str">
        <f ca="1"/>
        <v xml:space="preserve"> Net Worth</v>
      </c>
    </row>
    <row r="10209" spans="1:4" x14ac:dyDescent="0.25">
      <c r="A10209" t="str">
        <f ca="1"/>
        <v>Visa Platinum</v>
      </c>
      <c r="B10209" s="8">
        <f ca="1"/>
        <v>46237</v>
      </c>
      <c r="C10209" s="107">
        <f ca="1"/>
        <v>30773.760000000002</v>
      </c>
      <c r="D10209" t="str">
        <f ca="1"/>
        <v xml:space="preserve"> Net Worth</v>
      </c>
    </row>
    <row r="10210" spans="1:4" x14ac:dyDescent="0.25">
      <c r="A10210" t="str">
        <f ca="1"/>
        <v>Kulo Internet</v>
      </c>
      <c r="B10210" s="8">
        <f ca="1"/>
        <v>46239</v>
      </c>
      <c r="C10210" s="107">
        <f ca="1"/>
        <v>30745.760000000002</v>
      </c>
      <c r="D10210" t="str">
        <f ca="1"/>
        <v xml:space="preserve"> Net Worth</v>
      </c>
    </row>
    <row r="10211" spans="1:4" x14ac:dyDescent="0.25">
      <c r="A10211" t="str">
        <f ca="1"/>
        <v>Cese Phone</v>
      </c>
      <c r="B10211" s="8">
        <f ca="1"/>
        <v>46239</v>
      </c>
      <c r="C10211" s="107">
        <f ca="1"/>
        <v>30603.760000000002</v>
      </c>
      <c r="D10211" t="str">
        <f ca="1"/>
        <v xml:space="preserve"> Net Worth</v>
      </c>
    </row>
    <row r="10212" spans="1:4" x14ac:dyDescent="0.25">
      <c r="A10212" t="str">
        <f ca="1"/>
        <v>Phone</v>
      </c>
      <c r="B10212" s="8">
        <f ca="1"/>
        <v>46239</v>
      </c>
      <c r="C10212" s="107">
        <f ca="1"/>
        <v>30453.089999999997</v>
      </c>
      <c r="D10212" t="str">
        <f ca="1"/>
        <v xml:space="preserve"> Net Worth</v>
      </c>
    </row>
    <row r="10213" spans="1:4" x14ac:dyDescent="0.25">
      <c r="A10213" t="str">
        <f ca="1"/>
        <v>Sony</v>
      </c>
      <c r="B10213" s="8">
        <f ca="1"/>
        <v>46242</v>
      </c>
      <c r="C10213" s="107">
        <f ca="1"/>
        <v>30435.1</v>
      </c>
      <c r="D10213" t="str">
        <f ca="1"/>
        <v xml:space="preserve"> Net Worth</v>
      </c>
    </row>
    <row r="10214" spans="1:4" x14ac:dyDescent="0.25">
      <c r="A10214" t="str">
        <f ca="1"/>
        <v>Phone Insurance</v>
      </c>
      <c r="B10214" s="8">
        <f ca="1"/>
        <v>46242</v>
      </c>
      <c r="C10214" s="107">
        <f ca="1"/>
        <v>30427.1</v>
      </c>
      <c r="D10214" t="str">
        <f ca="1"/>
        <v xml:space="preserve"> Net Worth</v>
      </c>
    </row>
    <row r="10215" spans="1:4" x14ac:dyDescent="0.25">
      <c r="A10215" t="str">
        <f ca="1"/>
        <v>Amazon</v>
      </c>
      <c r="B10215" s="8">
        <f ca="1"/>
        <v>46243</v>
      </c>
      <c r="C10215" s="107">
        <f ca="1"/>
        <v>30410.949999999997</v>
      </c>
      <c r="D10215" t="str">
        <f ca="1"/>
        <v xml:space="preserve"> Net Worth</v>
      </c>
    </row>
    <row r="10216" spans="1:4" x14ac:dyDescent="0.25">
      <c r="A10216" t="str">
        <f ca="1"/>
        <v>Viso Go</v>
      </c>
      <c r="B10216" s="8">
        <f ca="1"/>
        <v>46245</v>
      </c>
      <c r="C10216" s="107">
        <f ca="1"/>
        <v>30281.949999999997</v>
      </c>
      <c r="D10216" t="str">
        <f ca="1"/>
        <v xml:space="preserve"> Net Worth</v>
      </c>
    </row>
    <row r="10217" spans="1:4" x14ac:dyDescent="0.25">
      <c r="A10217" t="str">
        <f ca="1"/>
        <v>Paycheck</v>
      </c>
      <c r="B10217" s="8">
        <f ca="1"/>
        <v>46248</v>
      </c>
      <c r="C10217" s="107">
        <f ca="1"/>
        <v>31881.949999999997</v>
      </c>
      <c r="D10217" t="str">
        <f ca="1"/>
        <v xml:space="preserve"> Net Worth</v>
      </c>
    </row>
    <row r="10218" spans="1:4" x14ac:dyDescent="0.25">
      <c r="A10218" t="str">
        <f ca="1"/>
        <v>Ameritas</v>
      </c>
      <c r="B10218" s="8">
        <f ca="1"/>
        <v>46248</v>
      </c>
      <c r="C10218" s="107">
        <f ca="1"/>
        <v>31993.949999999997</v>
      </c>
      <c r="D10218" t="str">
        <f ca="1"/>
        <v xml:space="preserve"> Net Worth</v>
      </c>
    </row>
    <row r="10219" spans="1:4" x14ac:dyDescent="0.25">
      <c r="A10219" t="str">
        <f ca="1"/>
        <v>Groceries</v>
      </c>
      <c r="B10219" s="8">
        <f ca="1"/>
        <v>46249</v>
      </c>
      <c r="C10219" s="107">
        <f ca="1"/>
        <v>31793.949999999997</v>
      </c>
      <c r="D10219" t="str">
        <f ca="1"/>
        <v xml:space="preserve"> Net Worth</v>
      </c>
    </row>
    <row r="10220" spans="1:4" x14ac:dyDescent="0.25">
      <c r="A10220" t="str">
        <f ca="1"/>
        <v>Food &amp; Drinks</v>
      </c>
      <c r="B10220" s="8">
        <f ca="1"/>
        <v>46249</v>
      </c>
      <c r="C10220" s="107">
        <f ca="1"/>
        <v>31593.949999999997</v>
      </c>
      <c r="D10220" t="str">
        <f ca="1"/>
        <v xml:space="preserve"> Net Worth</v>
      </c>
    </row>
    <row r="10221" spans="1:4" x14ac:dyDescent="0.25">
      <c r="A10221" t="str">
        <f ca="1"/>
        <v>Motorcycle</v>
      </c>
      <c r="B10221" s="8">
        <f ca="1"/>
        <v>46250</v>
      </c>
      <c r="C10221" s="107">
        <f ca="1"/>
        <v>31443.57</v>
      </c>
      <c r="D10221" t="str">
        <f ca="1"/>
        <v xml:space="preserve"> Net Worth</v>
      </c>
    </row>
    <row r="10222" spans="1:4" x14ac:dyDescent="0.25">
      <c r="A10222" t="str">
        <f ca="1"/>
        <v>Netflix</v>
      </c>
      <c r="B10222" s="8">
        <f ca="1"/>
        <v>46254</v>
      </c>
      <c r="C10222" s="107">
        <f ca="1"/>
        <v>31418.579999999994</v>
      </c>
      <c r="D10222" t="str">
        <f ca="1"/>
        <v xml:space="preserve"> Net Worth</v>
      </c>
    </row>
    <row r="10223" spans="1:4" x14ac:dyDescent="0.25">
      <c r="A10223" t="str">
        <f ca="1"/>
        <v>Renters</v>
      </c>
      <c r="B10223" s="8">
        <f ca="1"/>
        <v>46255</v>
      </c>
      <c r="C10223" s="107">
        <f ca="1"/>
        <v>31407.659999999996</v>
      </c>
      <c r="D10223" t="str">
        <f ca="1"/>
        <v xml:space="preserve"> Net Worth</v>
      </c>
    </row>
    <row r="10224" spans="1:4" x14ac:dyDescent="0.25">
      <c r="A10224" t="str">
        <f ca="1"/>
        <v>Cese Transfer</v>
      </c>
      <c r="B10224" s="8">
        <f ca="1"/>
        <v>46259</v>
      </c>
      <c r="C10224" s="107">
        <f ca="1"/>
        <v>31549.659999999996</v>
      </c>
      <c r="D10224" t="str">
        <f ca="1"/>
        <v xml:space="preserve"> Net Worth</v>
      </c>
    </row>
    <row r="10225" spans="1:4" x14ac:dyDescent="0.25">
      <c r="A10225" t="str">
        <f ca="1"/>
        <v>Internet</v>
      </c>
      <c r="B10225" s="8">
        <f ca="1"/>
        <v>46260</v>
      </c>
      <c r="C10225" s="107">
        <f ca="1"/>
        <v>31549.659999999996</v>
      </c>
      <c r="D10225" t="str">
        <f ca="1"/>
        <v xml:space="preserve"> Net Worth</v>
      </c>
    </row>
    <row r="10226" spans="1:4" x14ac:dyDescent="0.25">
      <c r="A10226" t="str">
        <f ca="1"/>
        <v>Windsurf</v>
      </c>
      <c r="B10226" s="8">
        <f ca="1"/>
        <v>46260</v>
      </c>
      <c r="C10226" s="107">
        <f ca="1"/>
        <v>31534.659999999996</v>
      </c>
      <c r="D10226" t="str">
        <f ca="1"/>
        <v xml:space="preserve"> Net Worth</v>
      </c>
    </row>
    <row r="10227" spans="1:4" x14ac:dyDescent="0.25">
      <c r="A10227" t="str">
        <f ca="1"/>
        <v>Tidal</v>
      </c>
      <c r="B10227" s="8">
        <f ca="1"/>
        <v>46261</v>
      </c>
      <c r="C10227" s="107">
        <f ca="1"/>
        <v>31523.67</v>
      </c>
      <c r="D10227" t="str">
        <f ca="1"/>
        <v xml:space="preserve"> Net Worth</v>
      </c>
    </row>
    <row r="10228" spans="1:4" x14ac:dyDescent="0.25">
      <c r="A10228" t="str">
        <f ca="1"/>
        <v>Paycheck</v>
      </c>
      <c r="B10228" s="8">
        <f ca="1"/>
        <v>46262</v>
      </c>
      <c r="C10228" s="107">
        <f ca="1"/>
        <v>33123.67</v>
      </c>
      <c r="D10228" t="str">
        <f ca="1"/>
        <v xml:space="preserve"> Net Worth</v>
      </c>
    </row>
    <row r="10229" spans="1:4" x14ac:dyDescent="0.25">
      <c r="A10229" t="str">
        <f ca="1"/>
        <v>Ameritas</v>
      </c>
      <c r="B10229" s="8">
        <f ca="1"/>
        <v>46262</v>
      </c>
      <c r="C10229" s="107">
        <f ca="1"/>
        <v>33235.67</v>
      </c>
      <c r="D10229" t="str">
        <f ca="1"/>
        <v xml:space="preserve"> Net Worth</v>
      </c>
    </row>
    <row r="10230" spans="1:4" x14ac:dyDescent="0.25">
      <c r="A10230" t="str">
        <f ca="1"/>
        <v>Costco Citi</v>
      </c>
      <c r="B10230" s="8">
        <f ca="1"/>
        <v>46262</v>
      </c>
      <c r="C10230" s="107">
        <f ca="1"/>
        <v>33235.67</v>
      </c>
      <c r="D10230" t="str">
        <f ca="1"/>
        <v xml:space="preserve"> Net Worth</v>
      </c>
    </row>
    <row r="10231" spans="1:4" x14ac:dyDescent="0.25">
      <c r="A10231" t="str">
        <f ca="1"/>
        <v>Kulo Transfer</v>
      </c>
      <c r="B10231" s="8">
        <f ca="1"/>
        <v>46262</v>
      </c>
      <c r="C10231" s="107">
        <f ca="1"/>
        <v>34285.67</v>
      </c>
      <c r="D10231" t="str">
        <f ca="1"/>
        <v xml:space="preserve"> Net Worth</v>
      </c>
    </row>
    <row r="10232" spans="1:4" x14ac:dyDescent="0.25">
      <c r="A10232" t="str">
        <f ca="1"/>
        <v>Kulo SDGE</v>
      </c>
      <c r="B10232" s="8">
        <f ca="1"/>
        <v>46262</v>
      </c>
      <c r="C10232" s="107">
        <f ca="1"/>
        <v>34203.67</v>
      </c>
      <c r="D10232" t="str">
        <f ca="1"/>
        <v xml:space="preserve"> Net Worth</v>
      </c>
    </row>
    <row r="10233" spans="1:4" x14ac:dyDescent="0.25">
      <c r="A10233" t="str">
        <f ca="1"/>
        <v>SDGE</v>
      </c>
      <c r="B10233" s="8">
        <f ca="1"/>
        <v>46262</v>
      </c>
      <c r="C10233" s="107">
        <f ca="1"/>
        <v>34119.67</v>
      </c>
      <c r="D10233" t="str">
        <f ca="1"/>
        <v xml:space="preserve"> Net Worth</v>
      </c>
    </row>
    <row r="10234" spans="1:4" x14ac:dyDescent="0.25">
      <c r="A10234" t="str">
        <f ca="1"/>
        <v>Prime Ad-Free</v>
      </c>
      <c r="B10234" s="8">
        <f ca="1"/>
        <v>46262</v>
      </c>
      <c r="C10234" s="107">
        <f ca="1"/>
        <v>34116.68</v>
      </c>
      <c r="D10234" t="str">
        <f ca="1"/>
        <v xml:space="preserve"> Net Worth</v>
      </c>
    </row>
    <row r="10235" spans="1:4" x14ac:dyDescent="0.25">
      <c r="A10235" t="str">
        <f ca="1"/>
        <v>Groceries</v>
      </c>
      <c r="B10235" s="8">
        <f ca="1"/>
        <v>46263</v>
      </c>
      <c r="C10235" s="107">
        <f ca="1"/>
        <v>33916.68</v>
      </c>
      <c r="D10235" t="str">
        <f ca="1"/>
        <v xml:space="preserve"> Net Worth</v>
      </c>
    </row>
    <row r="10236" spans="1:4" x14ac:dyDescent="0.25">
      <c r="A10236" t="str">
        <f ca="1"/>
        <v>Food &amp; Drinks</v>
      </c>
      <c r="B10236" s="8">
        <f ca="1"/>
        <v>46263</v>
      </c>
      <c r="C10236" s="107">
        <f ca="1"/>
        <v>33716.68</v>
      </c>
      <c r="D10236" t="str">
        <f ca="1"/>
        <v xml:space="preserve"> Net Worth</v>
      </c>
    </row>
    <row r="10237" spans="1:4" x14ac:dyDescent="0.25">
      <c r="A10237" t="str">
        <f ca="1"/>
        <v>Disability</v>
      </c>
      <c r="B10237" s="8">
        <f ca="1"/>
        <v>46266</v>
      </c>
      <c r="C10237" s="107">
        <f ca="1"/>
        <v>34073.339999999997</v>
      </c>
      <c r="D10237" t="str">
        <f ca="1"/>
        <v xml:space="preserve"> Net Worth</v>
      </c>
    </row>
    <row r="10238" spans="1:4" x14ac:dyDescent="0.25">
      <c r="A10238" t="str">
        <f ca="1"/>
        <v>Kulo Rent</v>
      </c>
      <c r="B10238" s="8">
        <f ca="1"/>
        <v>46266</v>
      </c>
      <c r="C10238" s="107">
        <f ca="1"/>
        <v>33114.339999999997</v>
      </c>
      <c r="D10238" t="str">
        <f ca="1"/>
        <v xml:space="preserve"> Net Worth</v>
      </c>
    </row>
    <row r="10239" spans="1:4" x14ac:dyDescent="0.25">
      <c r="A10239" t="str">
        <f ca="1"/>
        <v>Rent</v>
      </c>
      <c r="B10239" s="8">
        <f ca="1"/>
        <v>46266</v>
      </c>
      <c r="C10239" s="107">
        <f ca="1"/>
        <v>31836.370000000003</v>
      </c>
      <c r="D10239" t="str">
        <f ca="1"/>
        <v xml:space="preserve"> Net Worth</v>
      </c>
    </row>
    <row r="10240" spans="1:4" x14ac:dyDescent="0.25">
      <c r="A10240" t="str">
        <f ca="1"/>
        <v>Visa Platinum</v>
      </c>
      <c r="B10240" s="8">
        <f ca="1"/>
        <v>46268</v>
      </c>
      <c r="C10240" s="107">
        <f ca="1"/>
        <v>31918.370000000003</v>
      </c>
      <c r="D10240" t="str">
        <f ca="1"/>
        <v xml:space="preserve"> Net Worth</v>
      </c>
    </row>
    <row r="10241" spans="1:4" x14ac:dyDescent="0.25">
      <c r="A10241" t="str">
        <f ca="1"/>
        <v>Kulo Internet</v>
      </c>
      <c r="B10241" s="8">
        <f ca="1"/>
        <v>46270</v>
      </c>
      <c r="C10241" s="107">
        <f ca="1"/>
        <v>31890.370000000003</v>
      </c>
      <c r="D10241" t="str">
        <f ca="1"/>
        <v xml:space="preserve"> Net Worth</v>
      </c>
    </row>
    <row r="10242" spans="1:4" x14ac:dyDescent="0.25">
      <c r="A10242" t="str">
        <f ca="1"/>
        <v>Cese Phone</v>
      </c>
      <c r="B10242" s="8">
        <f ca="1"/>
        <v>46270</v>
      </c>
      <c r="C10242" s="107">
        <f ca="1"/>
        <v>31748.370000000003</v>
      </c>
      <c r="D10242" t="str">
        <f ca="1"/>
        <v xml:space="preserve"> Net Worth</v>
      </c>
    </row>
    <row r="10243" spans="1:4" x14ac:dyDescent="0.25">
      <c r="A10243" t="str">
        <f ca="1"/>
        <v>Phone</v>
      </c>
      <c r="B10243" s="8">
        <f ca="1"/>
        <v>46270</v>
      </c>
      <c r="C10243" s="107">
        <f ca="1"/>
        <v>31597.699999999997</v>
      </c>
      <c r="D10243" t="str">
        <f ca="1"/>
        <v xml:space="preserve"> Net Worth</v>
      </c>
    </row>
    <row r="10244" spans="1:4" x14ac:dyDescent="0.25">
      <c r="A10244" t="str">
        <f ca="1"/>
        <v>Sony</v>
      </c>
      <c r="B10244" s="8">
        <f ca="1"/>
        <v>46273</v>
      </c>
      <c r="C10244" s="107">
        <f ca="1"/>
        <v>31579.71</v>
      </c>
      <c r="D10244" t="str">
        <f ca="1"/>
        <v xml:space="preserve"> Net Worth</v>
      </c>
    </row>
    <row r="10245" spans="1:4" x14ac:dyDescent="0.25">
      <c r="A10245" t="str">
        <f ca="1"/>
        <v>Phone Insurance</v>
      </c>
      <c r="B10245" s="8">
        <f ca="1"/>
        <v>46273</v>
      </c>
      <c r="C10245" s="107">
        <f ca="1"/>
        <v>31571.71</v>
      </c>
      <c r="D10245" t="str">
        <f ca="1"/>
        <v xml:space="preserve"> Net Worth</v>
      </c>
    </row>
    <row r="10246" spans="1:4" x14ac:dyDescent="0.25">
      <c r="A10246" t="str">
        <f ca="1"/>
        <v>Amazon</v>
      </c>
      <c r="B10246" s="8">
        <f ca="1"/>
        <v>46274</v>
      </c>
      <c r="C10246" s="107">
        <f ca="1"/>
        <v>31555.559999999998</v>
      </c>
      <c r="D10246" t="str">
        <f ca="1"/>
        <v xml:space="preserve"> Net Worth</v>
      </c>
    </row>
    <row r="10247" spans="1:4" x14ac:dyDescent="0.25">
      <c r="A10247" t="str">
        <f ca="1"/>
        <v>Paycheck</v>
      </c>
      <c r="B10247" s="8">
        <f ca="1"/>
        <v>46276</v>
      </c>
      <c r="C10247" s="107">
        <f ca="1"/>
        <v>33155.56</v>
      </c>
      <c r="D10247" t="str">
        <f ca="1"/>
        <v xml:space="preserve"> Net Worth</v>
      </c>
    </row>
    <row r="10248" spans="1:4" x14ac:dyDescent="0.25">
      <c r="A10248" t="str">
        <f ca="1"/>
        <v>Ameritas</v>
      </c>
      <c r="B10248" s="8">
        <f ca="1"/>
        <v>46276</v>
      </c>
      <c r="C10248" s="107">
        <f ca="1"/>
        <v>33267.56</v>
      </c>
      <c r="D10248" t="str">
        <f ca="1"/>
        <v xml:space="preserve"> Net Worth</v>
      </c>
    </row>
    <row r="10249" spans="1:4" x14ac:dyDescent="0.25">
      <c r="A10249" t="str">
        <f ca="1"/>
        <v>Viso Go</v>
      </c>
      <c r="B10249" s="8">
        <f ca="1"/>
        <v>46276</v>
      </c>
      <c r="C10249" s="107">
        <f ca="1"/>
        <v>33138.559999999998</v>
      </c>
      <c r="D10249" t="str">
        <f ca="1"/>
        <v xml:space="preserve"> Net Worth</v>
      </c>
    </row>
    <row r="10250" spans="1:4" x14ac:dyDescent="0.25">
      <c r="A10250" t="str">
        <f ca="1"/>
        <v>Groceries</v>
      </c>
      <c r="B10250" s="8">
        <f ca="1"/>
        <v>46277</v>
      </c>
      <c r="C10250" s="107">
        <f ca="1"/>
        <v>32938.559999999998</v>
      </c>
      <c r="D10250" t="str">
        <f ca="1"/>
        <v xml:space="preserve"> Net Worth</v>
      </c>
    </row>
    <row r="10251" spans="1:4" x14ac:dyDescent="0.25">
      <c r="A10251" t="str">
        <f ca="1"/>
        <v>Food &amp; Drinks</v>
      </c>
      <c r="B10251" s="8">
        <f ca="1"/>
        <v>46277</v>
      </c>
      <c r="C10251" s="107">
        <f ca="1"/>
        <v>32738.559999999998</v>
      </c>
      <c r="D10251" t="str">
        <f ca="1"/>
        <v xml:space="preserve"> Net Worth</v>
      </c>
    </row>
    <row r="10252" spans="1:4" x14ac:dyDescent="0.25">
      <c r="A10252" t="str">
        <f ca="1"/>
        <v>Motorcycle</v>
      </c>
      <c r="B10252" s="8">
        <f ca="1"/>
        <v>46281</v>
      </c>
      <c r="C10252" s="107">
        <f ca="1"/>
        <v>32588.18</v>
      </c>
      <c r="D10252" t="str">
        <f ca="1"/>
        <v xml:space="preserve"> Net Worth</v>
      </c>
    </row>
    <row r="10253" spans="1:4" x14ac:dyDescent="0.25">
      <c r="A10253" t="str">
        <f ca="1"/>
        <v>Netflix</v>
      </c>
      <c r="B10253" s="8">
        <f ca="1"/>
        <v>46285</v>
      </c>
      <c r="C10253" s="107">
        <f ca="1"/>
        <v>32563.189999999995</v>
      </c>
      <c r="D10253" t="str">
        <f ca="1"/>
        <v xml:space="preserve"> Net Worth</v>
      </c>
    </row>
    <row r="10254" spans="1:4" x14ac:dyDescent="0.25">
      <c r="A10254" t="str">
        <f ca="1"/>
        <v>Renters</v>
      </c>
      <c r="B10254" s="8">
        <f ca="1"/>
        <v>46286</v>
      </c>
      <c r="C10254" s="107">
        <f ca="1"/>
        <v>32552.269999999997</v>
      </c>
      <c r="D10254" t="str">
        <f ca="1"/>
        <v xml:space="preserve"> Net Worth</v>
      </c>
    </row>
    <row r="10255" spans="1:4" x14ac:dyDescent="0.25">
      <c r="A10255" t="str">
        <f ca="1"/>
        <v>Paycheck</v>
      </c>
      <c r="B10255" s="8">
        <f ca="1"/>
        <v>46290</v>
      </c>
      <c r="C10255" s="107">
        <f ca="1"/>
        <v>34152.269999999997</v>
      </c>
      <c r="D10255" t="str">
        <f ca="1"/>
        <v xml:space="preserve"> Net Worth</v>
      </c>
    </row>
    <row r="10256" spans="1:4" x14ac:dyDescent="0.25">
      <c r="A10256" t="str">
        <f ca="1"/>
        <v>Ameritas</v>
      </c>
      <c r="B10256" s="8">
        <f ca="1"/>
        <v>46290</v>
      </c>
      <c r="C10256" s="107">
        <f ca="1"/>
        <v>34264.269999999997</v>
      </c>
      <c r="D10256" t="str">
        <f ca="1"/>
        <v xml:space="preserve"> Net Worth</v>
      </c>
    </row>
    <row r="10257" spans="1:4" x14ac:dyDescent="0.25">
      <c r="A10257" t="str">
        <f ca="1"/>
        <v>Cese Transfer</v>
      </c>
      <c r="B10257" s="8">
        <f ca="1"/>
        <v>46290</v>
      </c>
      <c r="C10257" s="107">
        <f ca="1"/>
        <v>34406.269999999997</v>
      </c>
      <c r="D10257" t="str">
        <f ca="1"/>
        <v xml:space="preserve"> Net Worth</v>
      </c>
    </row>
    <row r="10258" spans="1:4" x14ac:dyDescent="0.25">
      <c r="A10258" t="str">
        <f ca="1"/>
        <v>Groceries</v>
      </c>
      <c r="B10258" s="8">
        <f ca="1"/>
        <v>46291</v>
      </c>
      <c r="C10258" s="107">
        <f ca="1"/>
        <v>34206.269999999997</v>
      </c>
      <c r="D10258" t="str">
        <f ca="1"/>
        <v xml:space="preserve"> Net Worth</v>
      </c>
    </row>
    <row r="10259" spans="1:4" x14ac:dyDescent="0.25">
      <c r="A10259" t="str">
        <f ca="1"/>
        <v>Food &amp; Drinks</v>
      </c>
      <c r="B10259" s="8">
        <f ca="1"/>
        <v>46291</v>
      </c>
      <c r="C10259" s="107">
        <f ca="1"/>
        <v>34006.269999999997</v>
      </c>
      <c r="D10259" t="str">
        <f ca="1"/>
        <v xml:space="preserve"> Net Worth</v>
      </c>
    </row>
    <row r="10260" spans="1:4" x14ac:dyDescent="0.25">
      <c r="A10260" t="str">
        <f ca="1"/>
        <v>Internet</v>
      </c>
      <c r="B10260" s="8">
        <f ca="1"/>
        <v>46291</v>
      </c>
      <c r="C10260" s="107">
        <f ca="1"/>
        <v>34006.269999999997</v>
      </c>
      <c r="D10260" t="str">
        <f ca="1"/>
        <v xml:space="preserve"> Net Worth</v>
      </c>
    </row>
    <row r="10261" spans="1:4" x14ac:dyDescent="0.25">
      <c r="A10261" t="str">
        <f ca="1"/>
        <v>Windsurf</v>
      </c>
      <c r="B10261" s="8">
        <f ca="1"/>
        <v>46291</v>
      </c>
      <c r="C10261" s="107">
        <f ca="1"/>
        <v>33991.269999999997</v>
      </c>
      <c r="D10261" t="str">
        <f ca="1"/>
        <v xml:space="preserve"> Net Worth</v>
      </c>
    </row>
    <row r="10262" spans="1:4" x14ac:dyDescent="0.25">
      <c r="A10262" t="str">
        <f ca="1"/>
        <v>Tidal</v>
      </c>
      <c r="B10262" s="8">
        <f ca="1"/>
        <v>46292</v>
      </c>
      <c r="C10262" s="107">
        <f ca="1"/>
        <v>33980.28</v>
      </c>
      <c r="D10262" t="str">
        <f ca="1"/>
        <v xml:space="preserve"> Net Worth</v>
      </c>
    </row>
    <row r="10263" spans="1:4" x14ac:dyDescent="0.25">
      <c r="A10263" t="str">
        <f ca="1"/>
        <v>Costco Citi</v>
      </c>
      <c r="B10263" s="8">
        <f ca="1"/>
        <v>46293</v>
      </c>
      <c r="C10263" s="107">
        <f ca="1"/>
        <v>33980.28</v>
      </c>
      <c r="D10263" t="str">
        <f ca="1"/>
        <v xml:space="preserve"> Net Worth</v>
      </c>
    </row>
    <row r="10264" spans="1:4" x14ac:dyDescent="0.25">
      <c r="A10264" t="str">
        <f ca="1"/>
        <v>Kulo Transfer</v>
      </c>
      <c r="B10264" s="8">
        <f ca="1"/>
        <v>46293</v>
      </c>
      <c r="C10264" s="107">
        <f ca="1"/>
        <v>35030.28</v>
      </c>
      <c r="D10264" t="str">
        <f ca="1"/>
        <v xml:space="preserve"> Net Worth</v>
      </c>
    </row>
    <row r="10265" spans="1:4" x14ac:dyDescent="0.25">
      <c r="A10265" t="str">
        <f ca="1"/>
        <v>Kulo SDGE</v>
      </c>
      <c r="B10265" s="8">
        <f ca="1"/>
        <v>46293</v>
      </c>
      <c r="C10265" s="107">
        <f ca="1"/>
        <v>34948.28</v>
      </c>
      <c r="D10265" t="str">
        <f ca="1"/>
        <v xml:space="preserve"> Net Worth</v>
      </c>
    </row>
    <row r="10266" spans="1:4" x14ac:dyDescent="0.25">
      <c r="A10266" t="str">
        <f ca="1"/>
        <v>SDGE</v>
      </c>
      <c r="B10266" s="8">
        <f ca="1"/>
        <v>46293</v>
      </c>
      <c r="C10266" s="107">
        <f ca="1"/>
        <v>34864.28</v>
      </c>
      <c r="D10266" t="str">
        <f ca="1"/>
        <v xml:space="preserve"> Net Worth</v>
      </c>
    </row>
    <row r="10267" spans="1:4" x14ac:dyDescent="0.25">
      <c r="A10267" t="str">
        <f ca="1"/>
        <v>Prime Ad-Free</v>
      </c>
      <c r="B10267" s="8">
        <f ca="1"/>
        <v>46293</v>
      </c>
      <c r="C10267" s="107">
        <f ca="1"/>
        <v>34861.29</v>
      </c>
      <c r="D10267" t="str">
        <f ca="1"/>
        <v xml:space="preserve"> Net Worth</v>
      </c>
    </row>
    <row r="10268" spans="1:4" x14ac:dyDescent="0.25">
      <c r="A10268" t="str">
        <f ca="1"/>
        <v>Disability</v>
      </c>
      <c r="B10268" s="8">
        <f ca="1"/>
        <v>46296</v>
      </c>
      <c r="C10268" s="107">
        <f ca="1"/>
        <v>35217.949999999997</v>
      </c>
      <c r="D10268" t="str">
        <f ca="1"/>
        <v xml:space="preserve"> Net Worth</v>
      </c>
    </row>
    <row r="10269" spans="1:4" x14ac:dyDescent="0.25">
      <c r="A10269" t="str">
        <f ca="1"/>
        <v>Kulo Rent</v>
      </c>
      <c r="B10269" s="8">
        <f ca="1"/>
        <v>46296</v>
      </c>
      <c r="C10269" s="107">
        <f ca="1"/>
        <v>34258.949999999997</v>
      </c>
      <c r="D10269" t="str">
        <f ca="1"/>
        <v xml:space="preserve"> Net Worth</v>
      </c>
    </row>
    <row r="10270" spans="1:4" x14ac:dyDescent="0.25">
      <c r="A10270" t="str">
        <f ca="1"/>
        <v>Rent</v>
      </c>
      <c r="B10270" s="8">
        <f ca="1"/>
        <v>46296</v>
      </c>
      <c r="C10270" s="107">
        <f ca="1"/>
        <v>32980.980000000003</v>
      </c>
      <c r="D10270" t="str">
        <f ca="1"/>
        <v xml:space="preserve"> Net Worth</v>
      </c>
    </row>
    <row r="10271" spans="1:4" x14ac:dyDescent="0.25">
      <c r="A10271" t="str">
        <f ca="1"/>
        <v>Visa Platinum</v>
      </c>
      <c r="B10271" s="8">
        <f ca="1"/>
        <v>46298</v>
      </c>
      <c r="C10271" s="107">
        <f ca="1"/>
        <v>33062.980000000003</v>
      </c>
      <c r="D10271" t="str">
        <f ca="1"/>
        <v xml:space="preserve"> Net Worth</v>
      </c>
    </row>
    <row r="10272" spans="1:4" x14ac:dyDescent="0.25">
      <c r="A10272" t="str">
        <f ca="1"/>
        <v>Kulo Internet</v>
      </c>
      <c r="B10272" s="8">
        <f ca="1"/>
        <v>46300</v>
      </c>
      <c r="C10272" s="107">
        <f ca="1"/>
        <v>33034.980000000003</v>
      </c>
      <c r="D10272" t="str">
        <f ca="1"/>
        <v xml:space="preserve"> Net Worth</v>
      </c>
    </row>
    <row r="10273" spans="1:4" x14ac:dyDescent="0.25">
      <c r="A10273" t="str">
        <f ca="1"/>
        <v>Cese Phone</v>
      </c>
      <c r="B10273" s="8">
        <f ca="1"/>
        <v>46300</v>
      </c>
      <c r="C10273" s="107">
        <f ca="1"/>
        <v>32892.980000000003</v>
      </c>
      <c r="D10273" t="str">
        <f ca="1"/>
        <v xml:space="preserve"> Net Worth</v>
      </c>
    </row>
    <row r="10274" spans="1:4" x14ac:dyDescent="0.25">
      <c r="A10274" t="str">
        <f ca="1"/>
        <v>Phone</v>
      </c>
      <c r="B10274" s="8">
        <f ca="1"/>
        <v>46300</v>
      </c>
      <c r="C10274" s="107">
        <f ca="1"/>
        <v>32742.309999999998</v>
      </c>
      <c r="D10274" t="str">
        <f ca="1"/>
        <v xml:space="preserve"> Net Worth</v>
      </c>
    </row>
    <row r="10275" spans="1:4" x14ac:dyDescent="0.25">
      <c r="A10275" t="str">
        <f ca="1"/>
        <v>Sony</v>
      </c>
      <c r="B10275" s="8">
        <f ca="1"/>
        <v>46303</v>
      </c>
      <c r="C10275" s="107">
        <f ca="1"/>
        <v>32724.32</v>
      </c>
      <c r="D10275" t="str">
        <f ca="1"/>
        <v xml:space="preserve"> Net Worth</v>
      </c>
    </row>
    <row r="10276" spans="1:4" x14ac:dyDescent="0.25">
      <c r="A10276" t="str">
        <f ca="1"/>
        <v>Phone Insurance</v>
      </c>
      <c r="B10276" s="8">
        <f ca="1"/>
        <v>46303</v>
      </c>
      <c r="C10276" s="107">
        <f ca="1"/>
        <v>32716.32</v>
      </c>
      <c r="D10276" t="str">
        <f ca="1"/>
        <v xml:space="preserve"> Net Worth</v>
      </c>
    </row>
    <row r="10277" spans="1:4" x14ac:dyDescent="0.25">
      <c r="A10277" t="str">
        <f ca="1"/>
        <v>Paycheck</v>
      </c>
      <c r="B10277" s="8">
        <f ca="1"/>
        <v>46304</v>
      </c>
      <c r="C10277" s="107">
        <f ca="1"/>
        <v>34316.32</v>
      </c>
      <c r="D10277" t="str">
        <f ca="1"/>
        <v xml:space="preserve"> Net Worth</v>
      </c>
    </row>
    <row r="10278" spans="1:4" x14ac:dyDescent="0.25">
      <c r="A10278" t="str">
        <f ca="1"/>
        <v>Ameritas</v>
      </c>
      <c r="B10278" s="8">
        <f ca="1"/>
        <v>46304</v>
      </c>
      <c r="C10278" s="107">
        <f ca="1"/>
        <v>34428.32</v>
      </c>
      <c r="D10278" t="str">
        <f ca="1"/>
        <v xml:space="preserve"> Net Worth</v>
      </c>
    </row>
    <row r="10279" spans="1:4" x14ac:dyDescent="0.25">
      <c r="A10279" t="str">
        <f ca="1"/>
        <v>Amazon</v>
      </c>
      <c r="B10279" s="8">
        <f ca="1"/>
        <v>46304</v>
      </c>
      <c r="C10279" s="107">
        <f ca="1"/>
        <v>34412.17</v>
      </c>
      <c r="D10279" t="str">
        <f ca="1"/>
        <v xml:space="preserve"> Net Worth</v>
      </c>
    </row>
    <row r="10280" spans="1:4" x14ac:dyDescent="0.25">
      <c r="A10280" t="str">
        <f ca="1"/>
        <v>Groceries</v>
      </c>
      <c r="B10280" s="8">
        <f ca="1"/>
        <v>46305</v>
      </c>
      <c r="C10280" s="107">
        <f ca="1"/>
        <v>34212.17</v>
      </c>
      <c r="D10280" t="str">
        <f ca="1"/>
        <v xml:space="preserve"> Net Worth</v>
      </c>
    </row>
    <row r="10281" spans="1:4" x14ac:dyDescent="0.25">
      <c r="A10281" t="str">
        <f ca="1"/>
        <v>Food &amp; Drinks</v>
      </c>
      <c r="B10281" s="8">
        <f ca="1"/>
        <v>46305</v>
      </c>
      <c r="C10281" s="107">
        <f ca="1"/>
        <v>34012.17</v>
      </c>
      <c r="D10281" t="str">
        <f ca="1"/>
        <v xml:space="preserve"> Net Worth</v>
      </c>
    </row>
    <row r="10282" spans="1:4" x14ac:dyDescent="0.25">
      <c r="A10282" t="str">
        <f ca="1"/>
        <v>Viso Go</v>
      </c>
      <c r="B10282" s="8">
        <f ca="1"/>
        <v>46306</v>
      </c>
      <c r="C10282" s="107">
        <f ca="1"/>
        <v>33883.17</v>
      </c>
      <c r="D10282" t="str">
        <f ca="1"/>
        <v xml:space="preserve"> Net Worth</v>
      </c>
    </row>
    <row r="10283" spans="1:4" x14ac:dyDescent="0.25">
      <c r="A10283" t="str">
        <f ca="1"/>
        <v>Motorcycle</v>
      </c>
      <c r="B10283" s="8">
        <f ca="1"/>
        <v>46311</v>
      </c>
      <c r="C10283" s="107">
        <f ca="1"/>
        <v>33732.79</v>
      </c>
      <c r="D10283" t="str">
        <f ca="1"/>
        <v xml:space="preserve"> Net Worth</v>
      </c>
    </row>
    <row r="10284" spans="1:4" x14ac:dyDescent="0.25">
      <c r="A10284" t="str">
        <f ca="1"/>
        <v>Netflix</v>
      </c>
      <c r="B10284" s="8">
        <f ca="1"/>
        <v>46315</v>
      </c>
      <c r="C10284" s="107">
        <f ca="1"/>
        <v>33707.799999999996</v>
      </c>
      <c r="D10284" t="str">
        <f ca="1"/>
        <v xml:space="preserve"> Net Worth</v>
      </c>
    </row>
    <row r="10285" spans="1:4" x14ac:dyDescent="0.25">
      <c r="A10285" t="str">
        <f ca="1"/>
        <v>Renters</v>
      </c>
      <c r="B10285" s="8">
        <f ca="1"/>
        <v>46316</v>
      </c>
      <c r="C10285" s="107">
        <f ca="1"/>
        <v>33696.879999999997</v>
      </c>
      <c r="D10285" t="str">
        <f ca="1"/>
        <v xml:space="preserve"> Net Worth</v>
      </c>
    </row>
    <row r="10286" spans="1:4" x14ac:dyDescent="0.25">
      <c r="A10286" t="str">
        <f ca="1"/>
        <v>Paycheck</v>
      </c>
      <c r="B10286" s="8">
        <f ca="1"/>
        <v>46318</v>
      </c>
      <c r="C10286" s="107">
        <f ca="1"/>
        <v>35296.879999999997</v>
      </c>
      <c r="D10286" t="str">
        <f ca="1"/>
        <v xml:space="preserve"> Net Worth</v>
      </c>
    </row>
    <row r="10287" spans="1:4" x14ac:dyDescent="0.25">
      <c r="A10287" t="str">
        <f ca="1"/>
        <v>Ameritas</v>
      </c>
      <c r="B10287" s="8">
        <f ca="1"/>
        <v>46318</v>
      </c>
      <c r="C10287" s="107">
        <f ca="1"/>
        <v>35408.879999999997</v>
      </c>
      <c r="D10287" t="str">
        <f ca="1"/>
        <v xml:space="preserve"> Net Worth</v>
      </c>
    </row>
    <row r="10288" spans="1:4" x14ac:dyDescent="0.25">
      <c r="A10288" t="str">
        <f ca="1"/>
        <v>Groceries</v>
      </c>
      <c r="B10288" s="8">
        <f ca="1"/>
        <v>46319</v>
      </c>
      <c r="C10288" s="107">
        <f ca="1"/>
        <v>35208.879999999997</v>
      </c>
      <c r="D10288" t="str">
        <f ca="1"/>
        <v xml:space="preserve"> Net Worth</v>
      </c>
    </row>
    <row r="10289" spans="1:4" x14ac:dyDescent="0.25">
      <c r="A10289" t="str">
        <f ca="1"/>
        <v>Food &amp; Drinks</v>
      </c>
      <c r="B10289" s="8">
        <f ca="1"/>
        <v>46319</v>
      </c>
      <c r="C10289" s="107">
        <f ca="1"/>
        <v>35008.879999999997</v>
      </c>
      <c r="D10289" t="str">
        <f ca="1"/>
        <v xml:space="preserve"> Net Worth</v>
      </c>
    </row>
    <row r="10290" spans="1:4" x14ac:dyDescent="0.25">
      <c r="A10290" t="str">
        <f ca="1"/>
        <v>Cese Transfer</v>
      </c>
      <c r="B10290" s="8">
        <f ca="1"/>
        <v>46320</v>
      </c>
      <c r="C10290" s="107">
        <f ca="1"/>
        <v>35150.879999999997</v>
      </c>
      <c r="D10290" t="str">
        <f ca="1"/>
        <v xml:space="preserve"> Net Worth</v>
      </c>
    </row>
    <row r="10291" spans="1:4" x14ac:dyDescent="0.25">
      <c r="A10291" t="str">
        <f ca="1"/>
        <v>Internet</v>
      </c>
      <c r="B10291" s="8">
        <f ca="1"/>
        <v>46321</v>
      </c>
      <c r="C10291" s="107">
        <f ca="1"/>
        <v>35150.879999999997</v>
      </c>
      <c r="D10291" t="str">
        <f ca="1"/>
        <v xml:space="preserve"> Net Worth</v>
      </c>
    </row>
    <row r="10292" spans="1:4" x14ac:dyDescent="0.25">
      <c r="A10292" t="str">
        <f ca="1"/>
        <v>Windsurf</v>
      </c>
      <c r="B10292" s="8">
        <f ca="1"/>
        <v>46321</v>
      </c>
      <c r="C10292" s="107">
        <f ca="1"/>
        <v>35135.879999999997</v>
      </c>
      <c r="D10292" t="str">
        <f ca="1"/>
        <v xml:space="preserve"> Net Worth</v>
      </c>
    </row>
    <row r="10293" spans="1:4" x14ac:dyDescent="0.25">
      <c r="A10293" t="str">
        <f ca="1"/>
        <v>Tidal</v>
      </c>
      <c r="B10293" s="8">
        <f ca="1"/>
        <v>46322</v>
      </c>
      <c r="C10293" s="107">
        <f ca="1"/>
        <v>35124.89</v>
      </c>
      <c r="D10293" t="str">
        <f ca="1"/>
        <v xml:space="preserve"> Net Worth</v>
      </c>
    </row>
    <row r="10294" spans="1:4" x14ac:dyDescent="0.25">
      <c r="A10294" t="str">
        <f ca="1"/>
        <v>Costco Citi</v>
      </c>
      <c r="B10294" s="8">
        <f ca="1"/>
        <v>46323</v>
      </c>
      <c r="C10294" s="107">
        <f ca="1"/>
        <v>35124.89</v>
      </c>
      <c r="D10294" t="str">
        <f ca="1"/>
        <v xml:space="preserve"> Net Worth</v>
      </c>
    </row>
    <row r="10295" spans="1:4" x14ac:dyDescent="0.25">
      <c r="A10295" t="str">
        <f ca="1"/>
        <v>Kulo Transfer</v>
      </c>
      <c r="B10295" s="8">
        <f ca="1"/>
        <v>46323</v>
      </c>
      <c r="C10295" s="107">
        <f ca="1"/>
        <v>36174.89</v>
      </c>
      <c r="D10295" t="str">
        <f ca="1"/>
        <v xml:space="preserve"> Net Worth</v>
      </c>
    </row>
    <row r="10296" spans="1:4" x14ac:dyDescent="0.25">
      <c r="A10296" t="str">
        <f ca="1"/>
        <v>Kulo SDGE</v>
      </c>
      <c r="B10296" s="8">
        <f ca="1"/>
        <v>46323</v>
      </c>
      <c r="C10296" s="107">
        <f ca="1"/>
        <v>36092.89</v>
      </c>
      <c r="D10296" t="str">
        <f ca="1"/>
        <v xml:space="preserve"> Net Worth</v>
      </c>
    </row>
    <row r="10297" spans="1:4" x14ac:dyDescent="0.25">
      <c r="A10297" t="str">
        <f ca="1"/>
        <v>SDGE</v>
      </c>
      <c r="B10297" s="8">
        <f ca="1"/>
        <v>46323</v>
      </c>
      <c r="C10297" s="107">
        <f ca="1"/>
        <v>36008.89</v>
      </c>
      <c r="D10297" t="str">
        <f ca="1"/>
        <v xml:space="preserve"> Net Worth</v>
      </c>
    </row>
    <row r="10298" spans="1:4" x14ac:dyDescent="0.25">
      <c r="A10298" t="str">
        <f ca="1"/>
        <v>Prime Ad-Free</v>
      </c>
      <c r="B10298" s="8">
        <f ca="1"/>
        <v>46323</v>
      </c>
      <c r="C10298" s="107">
        <f ca="1"/>
        <v>36005.9</v>
      </c>
      <c r="D10298" t="str">
        <f ca="1"/>
        <v xml:space="preserve"> Net Worth</v>
      </c>
    </row>
    <row r="10299" spans="1:4" x14ac:dyDescent="0.25">
      <c r="A10299" t="str">
        <f ca="1"/>
        <v>Disability</v>
      </c>
      <c r="B10299" s="8">
        <f ca="1"/>
        <v>46327</v>
      </c>
      <c r="C10299" s="107">
        <f ca="1"/>
        <v>36362.559999999998</v>
      </c>
      <c r="D10299" t="str">
        <f ca="1"/>
        <v xml:space="preserve"> Net Worth</v>
      </c>
    </row>
    <row r="10300" spans="1:4" x14ac:dyDescent="0.25">
      <c r="A10300" t="str">
        <f ca="1"/>
        <v>Kulo Rent</v>
      </c>
      <c r="B10300" s="8">
        <f ca="1"/>
        <v>46327</v>
      </c>
      <c r="C10300" s="107">
        <f ca="1"/>
        <v>35403.56</v>
      </c>
      <c r="D10300" t="str">
        <f ca="1"/>
        <v xml:space="preserve"> Net Worth</v>
      </c>
    </row>
    <row r="10301" spans="1:4" x14ac:dyDescent="0.25">
      <c r="A10301" t="str">
        <f ca="1"/>
        <v>Rent</v>
      </c>
      <c r="B10301" s="8">
        <f ca="1"/>
        <v>46327</v>
      </c>
      <c r="C10301" s="107">
        <f ca="1"/>
        <v>34125.589999999997</v>
      </c>
      <c r="D10301" t="str">
        <f ca="1"/>
        <v xml:space="preserve"> Net Worth</v>
      </c>
    </row>
    <row r="10302" spans="1:4" x14ac:dyDescent="0.25">
      <c r="A10302" t="str">
        <f ca="1"/>
        <v>Visa Platinum</v>
      </c>
      <c r="B10302" s="8">
        <f ca="1"/>
        <v>46329</v>
      </c>
      <c r="C10302" s="107">
        <f ca="1"/>
        <v>34207.589999999997</v>
      </c>
      <c r="D10302" t="str">
        <f ca="1"/>
        <v xml:space="preserve"> Net Worth</v>
      </c>
    </row>
    <row r="10303" spans="1:4" x14ac:dyDescent="0.25">
      <c r="A10303" t="str">
        <f ca="1"/>
        <v>Kulo Internet</v>
      </c>
      <c r="B10303" s="8">
        <f ca="1"/>
        <v>46331</v>
      </c>
      <c r="C10303" s="107">
        <f ca="1"/>
        <v>34179.589999999997</v>
      </c>
      <c r="D10303" t="str">
        <f ca="1"/>
        <v xml:space="preserve"> Net Worth</v>
      </c>
    </row>
    <row r="10304" spans="1:4" x14ac:dyDescent="0.25">
      <c r="A10304" t="str">
        <f ca="1"/>
        <v>Cese Phone</v>
      </c>
      <c r="B10304" s="8">
        <f ca="1"/>
        <v>46331</v>
      </c>
      <c r="C10304" s="107">
        <f ca="1"/>
        <v>34037.589999999997</v>
      </c>
      <c r="D10304" t="str">
        <f ca="1"/>
        <v xml:space="preserve"> Net Worth</v>
      </c>
    </row>
    <row r="10305" spans="1:4" x14ac:dyDescent="0.25">
      <c r="A10305" t="str">
        <f ca="1"/>
        <v>Phone</v>
      </c>
      <c r="B10305" s="8">
        <f ca="1"/>
        <v>46331</v>
      </c>
      <c r="C10305" s="107">
        <f ca="1"/>
        <v>33886.92</v>
      </c>
      <c r="D10305" t="str">
        <f ca="1"/>
        <v xml:space="preserve"> Net Worth</v>
      </c>
    </row>
    <row r="10306" spans="1:4" x14ac:dyDescent="0.25">
      <c r="A10306" t="str">
        <f ca="1"/>
        <v>Paycheck</v>
      </c>
      <c r="B10306" s="8">
        <f ca="1"/>
        <v>46332</v>
      </c>
      <c r="C10306" s="107">
        <f ca="1"/>
        <v>35486.92</v>
      </c>
      <c r="D10306" t="str">
        <f ca="1"/>
        <v xml:space="preserve"> Net Worth</v>
      </c>
    </row>
    <row r="10307" spans="1:4" x14ac:dyDescent="0.25">
      <c r="A10307" t="str">
        <f ca="1"/>
        <v>Ameritas</v>
      </c>
      <c r="B10307" s="8">
        <f ca="1"/>
        <v>46332</v>
      </c>
      <c r="C10307" s="107">
        <f ca="1"/>
        <v>35598.92</v>
      </c>
      <c r="D10307" t="str">
        <f ca="1"/>
        <v xml:space="preserve"> Net Worth</v>
      </c>
    </row>
    <row r="10308" spans="1:4" x14ac:dyDescent="0.25">
      <c r="A10308" t="str">
        <f ca="1"/>
        <v>Groceries</v>
      </c>
      <c r="B10308" s="8">
        <f ca="1"/>
        <v>46333</v>
      </c>
      <c r="C10308" s="107">
        <f ca="1"/>
        <v>35398.92</v>
      </c>
      <c r="D10308" t="str">
        <f ca="1"/>
        <v xml:space="preserve"> Net Worth</v>
      </c>
    </row>
    <row r="10309" spans="1:4" x14ac:dyDescent="0.25">
      <c r="A10309" t="str">
        <f ca="1"/>
        <v>Food &amp; Drinks</v>
      </c>
      <c r="B10309" s="8">
        <f ca="1"/>
        <v>46333</v>
      </c>
      <c r="C10309" s="107">
        <f ca="1"/>
        <v>35198.92</v>
      </c>
      <c r="D10309" t="str">
        <f ca="1"/>
        <v xml:space="preserve"> Net Worth</v>
      </c>
    </row>
    <row r="10310" spans="1:4" x14ac:dyDescent="0.25">
      <c r="A10310" t="str">
        <f ca="1"/>
        <v>Sony</v>
      </c>
      <c r="B10310" s="8">
        <f ca="1"/>
        <v>46334</v>
      </c>
      <c r="C10310" s="107">
        <f ca="1"/>
        <v>35180.93</v>
      </c>
      <c r="D10310" t="str">
        <f ca="1"/>
        <v xml:space="preserve"> Net Worth</v>
      </c>
    </row>
    <row r="10311" spans="1:4" x14ac:dyDescent="0.25">
      <c r="A10311" t="str">
        <f ca="1"/>
        <v>Bike Insurance</v>
      </c>
      <c r="B10311" s="8">
        <f ca="1"/>
        <v>46334</v>
      </c>
      <c r="C10311" s="107">
        <f ca="1"/>
        <v>34856.879999999997</v>
      </c>
      <c r="D10311" t="str">
        <f ca="1"/>
        <v xml:space="preserve"> Net Worth</v>
      </c>
    </row>
    <row r="10312" spans="1:4" x14ac:dyDescent="0.25">
      <c r="A10312" t="str">
        <f ca="1"/>
        <v>Phone Insurance</v>
      </c>
      <c r="B10312" s="8">
        <f ca="1"/>
        <v>46334</v>
      </c>
      <c r="C10312" s="107">
        <f ca="1"/>
        <v>34848.879999999997</v>
      </c>
      <c r="D10312" t="str">
        <f ca="1"/>
        <v xml:space="preserve"> Net Worth</v>
      </c>
    </row>
    <row r="10313" spans="1:4" x14ac:dyDescent="0.25">
      <c r="A10313" t="str">
        <f ca="1"/>
        <v>Amazon</v>
      </c>
      <c r="B10313" s="8">
        <f ca="1"/>
        <v>46335</v>
      </c>
      <c r="C10313" s="107">
        <f ca="1"/>
        <v>34832.730000000003</v>
      </c>
      <c r="D10313" t="str">
        <f ca="1"/>
        <v xml:space="preserve"> Net Worth</v>
      </c>
    </row>
    <row r="10314" spans="1:4" x14ac:dyDescent="0.25">
      <c r="A10314" t="str">
        <f ca="1"/>
        <v>Viso Go</v>
      </c>
      <c r="B10314" s="8">
        <f ca="1"/>
        <v>46337</v>
      </c>
      <c r="C10314" s="107">
        <f ca="1"/>
        <v>34703.730000000003</v>
      </c>
      <c r="D10314" t="str">
        <f ca="1"/>
        <v xml:space="preserve"> Net Worth</v>
      </c>
    </row>
    <row r="10315" spans="1:4" x14ac:dyDescent="0.25">
      <c r="A10315" t="str">
        <f ca="1"/>
        <v>Motorcycle</v>
      </c>
      <c r="B10315" s="8">
        <f ca="1"/>
        <v>46342</v>
      </c>
      <c r="C10315" s="107">
        <f ca="1"/>
        <v>34553.35</v>
      </c>
      <c r="D10315" t="str">
        <f ca="1"/>
        <v xml:space="preserve"> Net Worth</v>
      </c>
    </row>
    <row r="10316" spans="1:4" x14ac:dyDescent="0.25">
      <c r="A10316" t="str">
        <f ca="1"/>
        <v>Paycheck</v>
      </c>
      <c r="B10316" s="8">
        <f ca="1"/>
        <v>46346</v>
      </c>
      <c r="C10316" s="107">
        <f ca="1"/>
        <v>36153.35</v>
      </c>
      <c r="D10316" t="str">
        <f ca="1"/>
        <v xml:space="preserve"> Net Worth</v>
      </c>
    </row>
    <row r="10317" spans="1:4" x14ac:dyDescent="0.25">
      <c r="A10317" t="str">
        <f ca="1"/>
        <v>Ameritas</v>
      </c>
      <c r="B10317" s="8">
        <f ca="1"/>
        <v>46346</v>
      </c>
      <c r="C10317" s="107">
        <f ca="1"/>
        <v>36265.35</v>
      </c>
      <c r="D10317" t="str">
        <f ca="1"/>
        <v xml:space="preserve"> Net Worth</v>
      </c>
    </row>
    <row r="10318" spans="1:4" x14ac:dyDescent="0.25">
      <c r="A10318" t="str">
        <f ca="1"/>
        <v>Netflix</v>
      </c>
      <c r="B10318" s="8">
        <f ca="1"/>
        <v>46346</v>
      </c>
      <c r="C10318" s="107">
        <f ca="1"/>
        <v>36240.36</v>
      </c>
      <c r="D10318" t="str">
        <f ca="1"/>
        <v xml:space="preserve"> Net Worth</v>
      </c>
    </row>
    <row r="10319" spans="1:4" x14ac:dyDescent="0.25">
      <c r="A10319" t="str">
        <f ca="1"/>
        <v>Groceries</v>
      </c>
      <c r="B10319" s="8">
        <f ca="1"/>
        <v>46347</v>
      </c>
      <c r="C10319" s="107">
        <f ca="1"/>
        <v>36040.36</v>
      </c>
      <c r="D10319" t="str">
        <f ca="1"/>
        <v xml:space="preserve"> Net Worth</v>
      </c>
    </row>
    <row r="10320" spans="1:4" x14ac:dyDescent="0.25">
      <c r="A10320" t="str">
        <f ca="1"/>
        <v>Food &amp; Drinks</v>
      </c>
      <c r="B10320" s="8">
        <f ca="1"/>
        <v>46347</v>
      </c>
      <c r="C10320" s="107">
        <f ca="1"/>
        <v>35840.36</v>
      </c>
      <c r="D10320" t="str">
        <f ca="1"/>
        <v xml:space="preserve"> Net Worth</v>
      </c>
    </row>
    <row r="10321" spans="1:4" x14ac:dyDescent="0.25">
      <c r="A10321" t="str">
        <f ca="1"/>
        <v>Renters</v>
      </c>
      <c r="B10321" s="8">
        <f ca="1"/>
        <v>46347</v>
      </c>
      <c r="C10321" s="107">
        <f ca="1"/>
        <v>35829.439999999995</v>
      </c>
      <c r="D10321" t="str">
        <f ca="1"/>
        <v xml:space="preserve"> Net Worth</v>
      </c>
    </row>
    <row r="10322" spans="1:4" x14ac:dyDescent="0.25">
      <c r="A10322" t="str">
        <f ca="1"/>
        <v>Cese Transfer</v>
      </c>
      <c r="B10322" s="8">
        <f ca="1"/>
        <v>46351</v>
      </c>
      <c r="C10322" s="107">
        <f ca="1"/>
        <v>35971.439999999995</v>
      </c>
      <c r="D10322" t="str">
        <f ca="1"/>
        <v xml:space="preserve"> Net Worth</v>
      </c>
    </row>
    <row r="10323" spans="1:4" x14ac:dyDescent="0.25">
      <c r="A10323" t="str">
        <f ca="1"/>
        <v>Internet</v>
      </c>
      <c r="B10323" s="8">
        <f ca="1"/>
        <v>46352</v>
      </c>
      <c r="C10323" s="107">
        <f ca="1"/>
        <v>35971.439999999995</v>
      </c>
      <c r="D10323" t="str">
        <f ca="1"/>
        <v xml:space="preserve"> Net Worth</v>
      </c>
    </row>
    <row r="10324" spans="1:4" x14ac:dyDescent="0.25">
      <c r="A10324" t="str">
        <f ca="1"/>
        <v>Windsurf</v>
      </c>
      <c r="B10324" s="8">
        <f ca="1"/>
        <v>46352</v>
      </c>
      <c r="C10324" s="107">
        <f ca="1"/>
        <v>35956.439999999995</v>
      </c>
      <c r="D10324" t="str">
        <f ca="1"/>
        <v xml:space="preserve"> Net Worth</v>
      </c>
    </row>
    <row r="10325" spans="1:4" x14ac:dyDescent="0.25">
      <c r="A10325" t="str">
        <f ca="1"/>
        <v>Tidal</v>
      </c>
      <c r="B10325" s="8">
        <f ca="1"/>
        <v>46353</v>
      </c>
      <c r="C10325" s="107">
        <f ca="1"/>
        <v>35945.449999999997</v>
      </c>
      <c r="D10325" t="str">
        <f ca="1"/>
        <v xml:space="preserve"> Net Worth</v>
      </c>
    </row>
    <row r="10326" spans="1:4" x14ac:dyDescent="0.25">
      <c r="A10326" t="str">
        <f ca="1"/>
        <v>Costco Citi</v>
      </c>
      <c r="B10326" s="8">
        <f ca="1"/>
        <v>46354</v>
      </c>
      <c r="C10326" s="107">
        <f ca="1"/>
        <v>35945.449999999997</v>
      </c>
      <c r="D10326" t="str">
        <f ca="1"/>
        <v xml:space="preserve"> Net Worth</v>
      </c>
    </row>
    <row r="10327" spans="1:4" x14ac:dyDescent="0.25">
      <c r="A10327" t="str">
        <f ca="1"/>
        <v>Kulo Transfer</v>
      </c>
      <c r="B10327" s="8">
        <f ca="1"/>
        <v>46354</v>
      </c>
      <c r="C10327" s="107">
        <f ca="1"/>
        <v>36995.449999999997</v>
      </c>
      <c r="D10327" t="str">
        <f ca="1"/>
        <v xml:space="preserve"> Net Worth</v>
      </c>
    </row>
    <row r="10328" spans="1:4" x14ac:dyDescent="0.25">
      <c r="A10328" t="str">
        <f ca="1"/>
        <v>Kulo SDGE</v>
      </c>
      <c r="B10328" s="8">
        <f ca="1"/>
        <v>46354</v>
      </c>
      <c r="C10328" s="107">
        <f ca="1"/>
        <v>36913.449999999997</v>
      </c>
      <c r="D10328" t="str">
        <f ca="1"/>
        <v xml:space="preserve"> Net Worth</v>
      </c>
    </row>
    <row r="10329" spans="1:4" x14ac:dyDescent="0.25">
      <c r="A10329" t="str">
        <f ca="1"/>
        <v>SDGE</v>
      </c>
      <c r="B10329" s="8">
        <f ca="1"/>
        <v>46354</v>
      </c>
      <c r="C10329" s="107">
        <f ca="1"/>
        <v>36829.449999999997</v>
      </c>
      <c r="D10329" t="str">
        <f ca="1"/>
        <v xml:space="preserve"> Net Worth</v>
      </c>
    </row>
    <row r="10330" spans="1:4" x14ac:dyDescent="0.25">
      <c r="A10330" t="str">
        <f ca="1"/>
        <v>Prime Ad-Free</v>
      </c>
      <c r="B10330" s="8">
        <f ca="1"/>
        <v>46354</v>
      </c>
      <c r="C10330" s="107">
        <f ca="1"/>
        <v>36826.46</v>
      </c>
      <c r="D10330" t="str">
        <f ca="1"/>
        <v xml:space="preserve"> Net Worth</v>
      </c>
    </row>
    <row r="10331" spans="1:4" x14ac:dyDescent="0.25">
      <c r="A10331" t="str">
        <f ca="1"/>
        <v>Disability</v>
      </c>
      <c r="B10331" s="8">
        <f ca="1"/>
        <v>46357</v>
      </c>
      <c r="C10331" s="107">
        <f ca="1"/>
        <v>37183.120000000003</v>
      </c>
      <c r="D10331" t="str">
        <f ca="1"/>
        <v xml:space="preserve"> Net Worth</v>
      </c>
    </row>
    <row r="10332" spans="1:4" x14ac:dyDescent="0.25">
      <c r="A10332" t="str">
        <f ca="1"/>
        <v>Kulo Rent</v>
      </c>
      <c r="B10332" s="8">
        <f ca="1"/>
        <v>46357</v>
      </c>
      <c r="C10332" s="107">
        <f ca="1"/>
        <v>36224.120000000003</v>
      </c>
      <c r="D10332" t="str">
        <f ca="1"/>
        <v xml:space="preserve"> Net Worth</v>
      </c>
    </row>
    <row r="10333" spans="1:4" x14ac:dyDescent="0.25">
      <c r="A10333" t="str">
        <f ca="1"/>
        <v>Rent</v>
      </c>
      <c r="B10333" s="8">
        <f ca="1"/>
        <v>46357</v>
      </c>
      <c r="C10333" s="107">
        <f ca="1"/>
        <v>34946.15</v>
      </c>
      <c r="D10333" t="str">
        <f ca="1"/>
        <v xml:space="preserve"> Net Worth</v>
      </c>
    </row>
    <row r="10334" spans="1:4" x14ac:dyDescent="0.25">
      <c r="A10334" t="str">
        <f ca="1"/>
        <v>Visa Platinum</v>
      </c>
      <c r="B10334" s="8">
        <f ca="1"/>
        <v>46359</v>
      </c>
      <c r="C10334" s="107">
        <f ca="1"/>
        <v>35028.15</v>
      </c>
      <c r="D10334" t="str">
        <f ca="1"/>
        <v xml:space="preserve"> Net Worth</v>
      </c>
    </row>
    <row r="10335" spans="1:4" x14ac:dyDescent="0.25">
      <c r="A10335" t="str">
        <f ca="1"/>
        <v>Paycheck</v>
      </c>
      <c r="B10335" s="8">
        <f ca="1"/>
        <v>46360</v>
      </c>
      <c r="C10335" s="107">
        <f ca="1"/>
        <v>36628.15</v>
      </c>
      <c r="D10335" t="str">
        <f ca="1"/>
        <v xml:space="preserve"> Net Worth</v>
      </c>
    </row>
    <row r="10336" spans="1:4" x14ac:dyDescent="0.25">
      <c r="A10336" t="str">
        <f ca="1"/>
        <v>Ameritas</v>
      </c>
      <c r="B10336" s="8">
        <f ca="1"/>
        <v>46360</v>
      </c>
      <c r="C10336" s="107">
        <f ca="1"/>
        <v>36740.15</v>
      </c>
      <c r="D10336" t="str">
        <f ca="1"/>
        <v xml:space="preserve"> Net Worth</v>
      </c>
    </row>
    <row r="10337" spans="1:4" x14ac:dyDescent="0.25">
      <c r="A10337" t="str">
        <f ca="1"/>
        <v>Kulo Internet</v>
      </c>
      <c r="B10337" s="8">
        <f ca="1"/>
        <v>46361</v>
      </c>
      <c r="C10337" s="107">
        <f ca="1"/>
        <v>36712.15</v>
      </c>
      <c r="D10337" t="str">
        <f ca="1"/>
        <v xml:space="preserve"> Net Worth</v>
      </c>
    </row>
    <row r="10338" spans="1:4" x14ac:dyDescent="0.25">
      <c r="A10338" t="str">
        <f ca="1"/>
        <v>Cese Phone</v>
      </c>
      <c r="B10338" s="8">
        <f ca="1"/>
        <v>46361</v>
      </c>
      <c r="C10338" s="107">
        <f ca="1"/>
        <v>36570.15</v>
      </c>
      <c r="D10338" t="str">
        <f ca="1"/>
        <v xml:space="preserve"> Net Worth</v>
      </c>
    </row>
    <row r="10339" spans="1:4" x14ac:dyDescent="0.25">
      <c r="A10339" t="str">
        <f ca="1"/>
        <v>Groceries</v>
      </c>
      <c r="B10339" s="8">
        <f ca="1"/>
        <v>46361</v>
      </c>
      <c r="C10339" s="107">
        <f ca="1"/>
        <v>36370.15</v>
      </c>
      <c r="D10339" t="str">
        <f ca="1"/>
        <v xml:space="preserve"> Net Worth</v>
      </c>
    </row>
    <row r="10340" spans="1:4" x14ac:dyDescent="0.25">
      <c r="A10340" t="str">
        <f ca="1"/>
        <v>Food &amp; Drinks</v>
      </c>
      <c r="B10340" s="8">
        <f ca="1"/>
        <v>46361</v>
      </c>
      <c r="C10340" s="107">
        <f ca="1"/>
        <v>36170.15</v>
      </c>
      <c r="D10340" t="str">
        <f ca="1"/>
        <v xml:space="preserve"> Net Worth</v>
      </c>
    </row>
    <row r="10341" spans="1:4" x14ac:dyDescent="0.25">
      <c r="A10341" t="str">
        <f ca="1"/>
        <v>Phone</v>
      </c>
      <c r="B10341" s="8">
        <f ca="1"/>
        <v>46361</v>
      </c>
      <c r="C10341" s="107">
        <f ca="1"/>
        <v>36019.480000000003</v>
      </c>
      <c r="D10341" t="str">
        <f ca="1"/>
        <v xml:space="preserve"> Net Worth</v>
      </c>
    </row>
    <row r="10342" spans="1:4" x14ac:dyDescent="0.25">
      <c r="A10342" t="str">
        <f ca="1"/>
        <v>Sony</v>
      </c>
      <c r="B10342" s="8">
        <f ca="1"/>
        <v>46364</v>
      </c>
      <c r="C10342" s="107">
        <f ca="1"/>
        <v>36001.49</v>
      </c>
      <c r="D10342" t="str">
        <f ca="1"/>
        <v xml:space="preserve"> Net Worth</v>
      </c>
    </row>
    <row r="10343" spans="1:4" x14ac:dyDescent="0.25">
      <c r="A10343" t="str">
        <f ca="1"/>
        <v>Phone Insurance</v>
      </c>
      <c r="B10343" s="8">
        <f ca="1"/>
        <v>46364</v>
      </c>
      <c r="C10343" s="107">
        <f ca="1"/>
        <v>35993.49</v>
      </c>
      <c r="D10343" t="str">
        <f ca="1"/>
        <v xml:space="preserve"> Net Worth</v>
      </c>
    </row>
    <row r="10344" spans="1:4" x14ac:dyDescent="0.25">
      <c r="A10344" t="str">
        <f ca="1"/>
        <v>Amazon</v>
      </c>
      <c r="B10344" s="8">
        <f ca="1"/>
        <v>46365</v>
      </c>
      <c r="C10344" s="107">
        <f ca="1"/>
        <v>35977.339999999997</v>
      </c>
      <c r="D10344" t="str">
        <f ca="1"/>
        <v xml:space="preserve"> Net Worth</v>
      </c>
    </row>
    <row r="10345" spans="1:4" x14ac:dyDescent="0.25">
      <c r="A10345" t="str">
        <f ca="1"/>
        <v>Viso Go</v>
      </c>
      <c r="B10345" s="8">
        <f ca="1"/>
        <v>46367</v>
      </c>
      <c r="C10345" s="107">
        <f ca="1"/>
        <v>35848.339999999997</v>
      </c>
      <c r="D10345" t="str">
        <f ca="1"/>
        <v xml:space="preserve"> Net Worth</v>
      </c>
    </row>
    <row r="10346" spans="1:4" x14ac:dyDescent="0.25">
      <c r="A10346" t="str">
        <f ca="1"/>
        <v>Motorcycle</v>
      </c>
      <c r="B10346" s="8">
        <f ca="1"/>
        <v>46372</v>
      </c>
      <c r="C10346" s="107">
        <f ca="1"/>
        <v>35697.96</v>
      </c>
      <c r="D10346" t="str">
        <f ca="1"/>
        <v xml:space="preserve"> Net Worth</v>
      </c>
    </row>
    <row r="10347" spans="1:4" x14ac:dyDescent="0.25">
      <c r="A10347" t="str">
        <f ca="1"/>
        <v>Paycheck</v>
      </c>
      <c r="B10347" s="8">
        <f ca="1"/>
        <v>46374</v>
      </c>
      <c r="C10347" s="107">
        <f ca="1"/>
        <v>37297.96</v>
      </c>
      <c r="D10347" t="str">
        <f ca="1"/>
        <v xml:space="preserve"> Net Worth</v>
      </c>
    </row>
    <row r="10348" spans="1:4" x14ac:dyDescent="0.25">
      <c r="A10348" t="str">
        <f ca="1"/>
        <v>Ameritas</v>
      </c>
      <c r="B10348" s="8">
        <f ca="1"/>
        <v>46374</v>
      </c>
      <c r="C10348" s="107">
        <f ca="1"/>
        <v>37409.96</v>
      </c>
      <c r="D10348" t="str">
        <f ca="1"/>
        <v xml:space="preserve"> Net Worth</v>
      </c>
    </row>
    <row r="10349" spans="1:4" x14ac:dyDescent="0.25">
      <c r="A10349" t="str">
        <f ca="1"/>
        <v>Groceries</v>
      </c>
      <c r="B10349" s="8">
        <f ca="1"/>
        <v>46375</v>
      </c>
      <c r="C10349" s="107">
        <f ca="1"/>
        <v>37209.96</v>
      </c>
      <c r="D10349" t="str">
        <f ca="1"/>
        <v xml:space="preserve"> Net Worth</v>
      </c>
    </row>
    <row r="10350" spans="1:4" x14ac:dyDescent="0.25">
      <c r="A10350" t="str">
        <f ca="1"/>
        <v>Food &amp; Drinks</v>
      </c>
      <c r="B10350" s="8">
        <f ca="1"/>
        <v>46375</v>
      </c>
      <c r="C10350" s="107">
        <f ca="1"/>
        <v>37009.96</v>
      </c>
      <c r="D10350" t="str">
        <f ca="1"/>
        <v xml:space="preserve"> Net Worth</v>
      </c>
    </row>
    <row r="10351" spans="1:4" x14ac:dyDescent="0.25">
      <c r="A10351" t="str">
        <f ca="1"/>
        <v>Netflix</v>
      </c>
      <c r="B10351" s="8">
        <f ca="1"/>
        <v>46376</v>
      </c>
      <c r="C10351" s="107">
        <f ca="1"/>
        <v>36984.97</v>
      </c>
      <c r="D10351" t="str">
        <f ca="1"/>
        <v xml:space="preserve"> Net Worth</v>
      </c>
    </row>
    <row r="10352" spans="1:4" x14ac:dyDescent="0.25">
      <c r="A10352" t="str">
        <f ca="1"/>
        <v>Renters</v>
      </c>
      <c r="B10352" s="8">
        <f ca="1"/>
        <v>46377</v>
      </c>
      <c r="C10352" s="107">
        <f ca="1"/>
        <v>36974.049999999996</v>
      </c>
      <c r="D10352" t="str">
        <f ca="1"/>
        <v xml:space="preserve"> Net Worth</v>
      </c>
    </row>
    <row r="10353" spans="1:4" x14ac:dyDescent="0.25">
      <c r="A10353" t="str">
        <f ca="1"/>
        <v>Sniffies</v>
      </c>
      <c r="B10353" s="8">
        <f ca="1"/>
        <v>46377</v>
      </c>
      <c r="C10353" s="107">
        <f ca="1"/>
        <v>36914.11</v>
      </c>
      <c r="D10353" t="str">
        <f ca="1"/>
        <v xml:space="preserve"> Net Worth</v>
      </c>
    </row>
    <row r="10354" spans="1:4" x14ac:dyDescent="0.25">
      <c r="A10354" t="str">
        <f ca="1"/>
        <v>Cese Transfer</v>
      </c>
      <c r="B10354" s="8">
        <f ca="1"/>
        <v>46381</v>
      </c>
      <c r="C10354" s="107">
        <f ca="1"/>
        <v>37056.11</v>
      </c>
      <c r="D10354" t="str">
        <f ca="1"/>
        <v xml:space="preserve"> Net Worth</v>
      </c>
    </row>
    <row r="10355" spans="1:4" x14ac:dyDescent="0.25">
      <c r="A10355" t="str">
        <f ca="1"/>
        <v>Internet</v>
      </c>
      <c r="B10355" s="8">
        <f ca="1"/>
        <v>46382</v>
      </c>
      <c r="C10355" s="107">
        <f ca="1"/>
        <v>37056.11</v>
      </c>
      <c r="D10355" t="str">
        <f ca="1"/>
        <v xml:space="preserve"> Net Worth</v>
      </c>
    </row>
    <row r="10356" spans="1:4" x14ac:dyDescent="0.25">
      <c r="A10356" t="str">
        <f ca="1"/>
        <v>Windsurf</v>
      </c>
      <c r="B10356" s="8">
        <f ca="1"/>
        <v>46382</v>
      </c>
      <c r="C10356" s="107">
        <f ca="1"/>
        <v>37041.11</v>
      </c>
      <c r="D10356" t="str">
        <f ca="1"/>
        <v xml:space="preserve"> Net Worth</v>
      </c>
    </row>
    <row r="10357" spans="1:4" x14ac:dyDescent="0.25">
      <c r="A10357" t="str">
        <f ca="1"/>
        <v>Tidal</v>
      </c>
      <c r="B10357" s="8">
        <f ca="1"/>
        <v>46383</v>
      </c>
      <c r="C10357" s="107">
        <f ca="1"/>
        <v>37030.120000000003</v>
      </c>
      <c r="D10357" t="str">
        <f ca="1"/>
        <v xml:space="preserve"> Net Worth</v>
      </c>
    </row>
    <row r="10358" spans="1:4" x14ac:dyDescent="0.25">
      <c r="A10358" t="str">
        <f ca="1"/>
        <v>Costco Citi</v>
      </c>
      <c r="B10358" s="8">
        <f ca="1"/>
        <v>46384</v>
      </c>
      <c r="C10358" s="107">
        <f ca="1"/>
        <v>37030.120000000003</v>
      </c>
      <c r="D10358" t="str">
        <f ca="1"/>
        <v xml:space="preserve"> Net Worth</v>
      </c>
    </row>
    <row r="10359" spans="1:4" x14ac:dyDescent="0.25">
      <c r="A10359" t="str">
        <f ca="1"/>
        <v>Kulo Transfer</v>
      </c>
      <c r="B10359" s="8">
        <f ca="1"/>
        <v>46384</v>
      </c>
      <c r="C10359" s="107">
        <f ca="1"/>
        <v>38080.120000000003</v>
      </c>
      <c r="D10359" t="str">
        <f ca="1"/>
        <v xml:space="preserve"> Net Worth</v>
      </c>
    </row>
    <row r="10360" spans="1:4" x14ac:dyDescent="0.25">
      <c r="A10360" t="str">
        <f ca="1"/>
        <v>Kulo SDGE</v>
      </c>
      <c r="B10360" s="8">
        <f ca="1"/>
        <v>46384</v>
      </c>
      <c r="C10360" s="107">
        <f ca="1"/>
        <v>37998.120000000003</v>
      </c>
      <c r="D10360" t="str">
        <f ca="1"/>
        <v xml:space="preserve"> Net Worth</v>
      </c>
    </row>
    <row r="10361" spans="1:4" x14ac:dyDescent="0.25">
      <c r="A10361" t="str">
        <f ca="1"/>
        <v>SDGE</v>
      </c>
      <c r="B10361" s="8">
        <f ca="1"/>
        <v>46384</v>
      </c>
      <c r="C10361" s="107">
        <f ca="1"/>
        <v>37914.120000000003</v>
      </c>
      <c r="D10361" t="str">
        <f ca="1"/>
        <v xml:space="preserve"> Net Worth</v>
      </c>
    </row>
    <row r="10362" spans="1:4" x14ac:dyDescent="0.25">
      <c r="A10362" t="str">
        <f ca="1"/>
        <v>Prime Ad-Free</v>
      </c>
      <c r="B10362" s="8">
        <f ca="1"/>
        <v>46384</v>
      </c>
      <c r="C10362" s="107">
        <f ca="1"/>
        <v>37911.129999999997</v>
      </c>
      <c r="D10362" t="str">
        <f ca="1"/>
        <v xml:space="preserve"> Net Worth</v>
      </c>
    </row>
    <row r="10363" spans="1:4" x14ac:dyDescent="0.25">
      <c r="A10363" t="str">
        <f ca="1"/>
        <v>Paycheck</v>
      </c>
      <c r="B10363" s="8">
        <f ca="1"/>
        <v>46388</v>
      </c>
      <c r="C10363" s="107">
        <f ca="1"/>
        <v>39511.129999999997</v>
      </c>
      <c r="D10363" t="str">
        <f ca="1"/>
        <v xml:space="preserve"> Net Worth</v>
      </c>
    </row>
    <row r="10364" spans="1:4" x14ac:dyDescent="0.25">
      <c r="A10364" t="str">
        <f ca="1"/>
        <v>Disability</v>
      </c>
      <c r="B10364" s="8">
        <f ca="1"/>
        <v>46388</v>
      </c>
      <c r="C10364" s="107">
        <f ca="1"/>
        <v>39867.79</v>
      </c>
      <c r="D10364" t="str">
        <f ca="1"/>
        <v xml:space="preserve"> Net Worth</v>
      </c>
    </row>
    <row r="10365" spans="1:4" x14ac:dyDescent="0.25">
      <c r="A10365" t="str">
        <f ca="1"/>
        <v>Ameritas</v>
      </c>
      <c r="B10365" s="8">
        <f ca="1"/>
        <v>46388</v>
      </c>
      <c r="C10365" s="107">
        <f ca="1"/>
        <v>39979.79</v>
      </c>
      <c r="D10365" t="str">
        <f ca="1"/>
        <v xml:space="preserve"> Net Worth</v>
      </c>
    </row>
    <row r="10366" spans="1:4" x14ac:dyDescent="0.25">
      <c r="A10366" t="str">
        <f ca="1"/>
        <v>Kulo Rent</v>
      </c>
      <c r="B10366" s="8">
        <f ca="1"/>
        <v>46388</v>
      </c>
      <c r="C10366" s="107">
        <f ca="1"/>
        <v>39020.79</v>
      </c>
      <c r="D10366" t="str">
        <f ca="1"/>
        <v xml:space="preserve"> Net Worth</v>
      </c>
    </row>
    <row r="10367" spans="1:4" x14ac:dyDescent="0.25">
      <c r="A10367" t="str">
        <f ca="1"/>
        <v>Rent</v>
      </c>
      <c r="B10367" s="8">
        <f ca="1"/>
        <v>46388</v>
      </c>
      <c r="C10367" s="107">
        <f ca="1"/>
        <v>37742.82</v>
      </c>
      <c r="D10367" t="str">
        <f ca="1"/>
        <v xml:space="preserve"> Net Worth</v>
      </c>
    </row>
    <row r="10368" spans="1:4" x14ac:dyDescent="0.25">
      <c r="A10368" t="str">
        <f ca="1"/>
        <v>Groceries</v>
      </c>
      <c r="B10368" s="8">
        <f ca="1"/>
        <v>46389</v>
      </c>
      <c r="C10368" s="107">
        <f ca="1"/>
        <v>37542.82</v>
      </c>
      <c r="D10368" t="str">
        <f ca="1"/>
        <v xml:space="preserve"> Net Worth</v>
      </c>
    </row>
    <row r="10369" spans="1:4" x14ac:dyDescent="0.25">
      <c r="A10369" t="str">
        <f ca="1"/>
        <v>Food &amp; Drinks</v>
      </c>
      <c r="B10369" s="8">
        <f ca="1"/>
        <v>46389</v>
      </c>
      <c r="C10369" s="107">
        <f ca="1"/>
        <v>37342.82</v>
      </c>
      <c r="D10369" t="str">
        <f ca="1"/>
        <v xml:space="preserve"> Net Worth</v>
      </c>
    </row>
    <row r="10370" spans="1:4" x14ac:dyDescent="0.25">
      <c r="A10370" t="str">
        <f ca="1"/>
        <v>Visa Platinum</v>
      </c>
      <c r="B10370" s="8">
        <f ca="1"/>
        <v>46390</v>
      </c>
      <c r="C10370" s="107">
        <f ca="1"/>
        <v>37424.82</v>
      </c>
      <c r="D10370" t="str">
        <f ca="1"/>
        <v xml:space="preserve"> Net Worth</v>
      </c>
    </row>
    <row r="10371" spans="1:4" x14ac:dyDescent="0.25">
      <c r="A10371" t="str">
        <f ca="1"/>
        <v>Kulo Internet</v>
      </c>
      <c r="B10371" s="8">
        <f ca="1"/>
        <v>46392</v>
      </c>
      <c r="C10371" s="107">
        <f ca="1"/>
        <v>37396.82</v>
      </c>
      <c r="D10371" t="str">
        <f ca="1"/>
        <v xml:space="preserve"> Net Worth</v>
      </c>
    </row>
    <row r="10372" spans="1:4" x14ac:dyDescent="0.25">
      <c r="A10372" t="str">
        <f ca="1"/>
        <v>Cese Phone</v>
      </c>
      <c r="B10372" s="8">
        <f ca="1"/>
        <v>46392</v>
      </c>
      <c r="C10372" s="107">
        <f ca="1"/>
        <v>37254.82</v>
      </c>
      <c r="D10372" t="str">
        <f ca="1"/>
        <v xml:space="preserve"> Net Worth</v>
      </c>
    </row>
    <row r="10373" spans="1:4" x14ac:dyDescent="0.25">
      <c r="A10373" t="str">
        <f ca="1"/>
        <v>Phone</v>
      </c>
      <c r="B10373" s="8">
        <f ca="1"/>
        <v>46392</v>
      </c>
      <c r="C10373" s="107">
        <f ca="1"/>
        <v>37104.15</v>
      </c>
      <c r="D10373" t="str">
        <f ca="1"/>
        <v xml:space="preserve"> Net Worth</v>
      </c>
    </row>
    <row r="10374" spans="1:4" x14ac:dyDescent="0.25">
      <c r="A10374" t="str">
        <f ca="1"/>
        <v>Sony</v>
      </c>
      <c r="B10374" s="8">
        <f ca="1"/>
        <v>46395</v>
      </c>
      <c r="C10374" s="107">
        <f ca="1"/>
        <v>37086.159999999996</v>
      </c>
      <c r="D10374" t="str">
        <f ca="1"/>
        <v xml:space="preserve"> Net Worth</v>
      </c>
    </row>
    <row r="10375" spans="1:4" x14ac:dyDescent="0.25">
      <c r="A10375" t="str">
        <f ca="1"/>
        <v>Phone Insurance</v>
      </c>
      <c r="B10375" s="8">
        <f ca="1"/>
        <v>46395</v>
      </c>
      <c r="C10375" s="107">
        <f ca="1"/>
        <v>37078.159999999996</v>
      </c>
      <c r="D10375" t="str">
        <f ca="1"/>
        <v xml:space="preserve"> Net Worth</v>
      </c>
    </row>
    <row r="10376" spans="1:4" x14ac:dyDescent="0.25">
      <c r="A10376" t="str">
        <f ca="1"/>
        <v>Amazon</v>
      </c>
      <c r="B10376" s="8">
        <f ca="1"/>
        <v>46396</v>
      </c>
      <c r="C10376" s="107">
        <f ca="1"/>
        <v>37062.01</v>
      </c>
      <c r="D10376" t="str">
        <f ca="1"/>
        <v xml:space="preserve"> Net Worth</v>
      </c>
    </row>
    <row r="10377" spans="1:4" x14ac:dyDescent="0.25">
      <c r="A10377" t="str">
        <f ca="1"/>
        <v>Viso Go</v>
      </c>
      <c r="B10377" s="8">
        <f ca="1"/>
        <v>46398</v>
      </c>
      <c r="C10377" s="107">
        <f ca="1"/>
        <v>36933.01</v>
      </c>
      <c r="D10377" t="str">
        <f ca="1"/>
        <v xml:space="preserve"> Net Worth</v>
      </c>
    </row>
    <row r="10378" spans="1:4" x14ac:dyDescent="0.25">
      <c r="A10378" t="str">
        <f ca="1"/>
        <v>Paycheck</v>
      </c>
      <c r="B10378" s="8">
        <f ca="1"/>
        <v>46402</v>
      </c>
      <c r="C10378" s="107">
        <f ca="1"/>
        <v>38533.01</v>
      </c>
      <c r="D10378" t="str">
        <f ca="1"/>
        <v xml:space="preserve"> Net Worth</v>
      </c>
    </row>
    <row r="10379" spans="1:4" x14ac:dyDescent="0.25">
      <c r="A10379" t="str">
        <f ca="1"/>
        <v>Ameritas</v>
      </c>
      <c r="B10379" s="8">
        <f ca="1"/>
        <v>46402</v>
      </c>
      <c r="C10379" s="107">
        <f ca="1"/>
        <v>38645.01</v>
      </c>
      <c r="D10379" t="str">
        <f ca="1"/>
        <v xml:space="preserve"> Net Worth</v>
      </c>
    </row>
    <row r="10380" spans="1:4" x14ac:dyDescent="0.25">
      <c r="A10380" t="str">
        <f ca="1"/>
        <v>Groceries</v>
      </c>
      <c r="B10380" s="8">
        <f ca="1"/>
        <v>46403</v>
      </c>
      <c r="C10380" s="107">
        <f ca="1"/>
        <v>38445.01</v>
      </c>
      <c r="D10380" t="str">
        <f ca="1"/>
        <v xml:space="preserve"> Net Worth</v>
      </c>
    </row>
    <row r="10381" spans="1:4" x14ac:dyDescent="0.25">
      <c r="A10381" t="str">
        <f ca="1"/>
        <v>Food &amp; Drinks</v>
      </c>
      <c r="B10381" s="8">
        <f ca="1"/>
        <v>46403</v>
      </c>
      <c r="C10381" s="107">
        <f ca="1"/>
        <v>38245.01</v>
      </c>
      <c r="D10381" t="str">
        <f ca="1"/>
        <v xml:space="preserve"> Net Worth</v>
      </c>
    </row>
    <row r="10382" spans="1:4" x14ac:dyDescent="0.25">
      <c r="A10382" t="str">
        <f ca="1"/>
        <v>Motorcycle</v>
      </c>
      <c r="B10382" s="8">
        <f ca="1"/>
        <v>46403</v>
      </c>
      <c r="C10382" s="107">
        <f ca="1"/>
        <v>38094.629999999997</v>
      </c>
      <c r="D10382" t="str">
        <f ca="1"/>
        <v xml:space="preserve"> Net Worth</v>
      </c>
    </row>
    <row r="10383" spans="1:4" x14ac:dyDescent="0.25">
      <c r="A10383" t="str">
        <f ca="1"/>
        <v>Netflix</v>
      </c>
      <c r="B10383" s="8">
        <f ca="1"/>
        <v>46407</v>
      </c>
      <c r="C10383" s="107">
        <f ca="1"/>
        <v>38069.64</v>
      </c>
      <c r="D10383" t="str">
        <f ca="1"/>
        <v xml:space="preserve"> Net Worth</v>
      </c>
    </row>
    <row r="10384" spans="1:4" x14ac:dyDescent="0.25">
      <c r="A10384" t="str">
        <f ca="1"/>
        <v>Renters</v>
      </c>
      <c r="B10384" s="8">
        <f ca="1"/>
        <v>46408</v>
      </c>
      <c r="C10384" s="107">
        <f ca="1"/>
        <v>38058.720000000001</v>
      </c>
      <c r="D10384" t="str">
        <f ca="1"/>
        <v xml:space="preserve"> Net Worth</v>
      </c>
    </row>
    <row r="10385" spans="1:4" x14ac:dyDescent="0.25">
      <c r="A10385" t="str">
        <f ca="1"/>
        <v>Cese Transfer</v>
      </c>
      <c r="B10385" s="8">
        <f ca="1"/>
        <v>46412</v>
      </c>
      <c r="C10385" s="107">
        <f ca="1"/>
        <v>38200.720000000001</v>
      </c>
      <c r="D10385" t="str">
        <f ca="1"/>
        <v xml:space="preserve"> Net Worth</v>
      </c>
    </row>
    <row r="10386" spans="1:4" x14ac:dyDescent="0.25">
      <c r="A10386" t="str">
        <f ca="1"/>
        <v>Internet</v>
      </c>
      <c r="B10386" s="8">
        <f ca="1"/>
        <v>46413</v>
      </c>
      <c r="C10386" s="107">
        <f ca="1"/>
        <v>38200.720000000001</v>
      </c>
      <c r="D10386" t="str">
        <f ca="1"/>
        <v xml:space="preserve"> Net Worth</v>
      </c>
    </row>
    <row r="10387" spans="1:4" x14ac:dyDescent="0.25">
      <c r="A10387" t="str">
        <f ca="1"/>
        <v>Windsurf</v>
      </c>
      <c r="B10387" s="8">
        <f ca="1"/>
        <v>46413</v>
      </c>
      <c r="C10387" s="107">
        <f ca="1"/>
        <v>38185.72</v>
      </c>
      <c r="D10387" t="str">
        <f ca="1"/>
        <v xml:space="preserve"> Net Worth</v>
      </c>
    </row>
    <row r="10388" spans="1:4" x14ac:dyDescent="0.25">
      <c r="A10388" t="str">
        <f ca="1"/>
        <v>Tidal</v>
      </c>
      <c r="B10388" s="8">
        <f ca="1"/>
        <v>46414</v>
      </c>
      <c r="C10388" s="107">
        <f ca="1"/>
        <v>38174.730000000003</v>
      </c>
      <c r="D10388" t="str">
        <f ca="1"/>
        <v xml:space="preserve"> Net Worth</v>
      </c>
    </row>
    <row r="10389" spans="1:4" x14ac:dyDescent="0.25">
      <c r="A10389" t="str">
        <f ca="1"/>
        <v>Costco Citi</v>
      </c>
      <c r="B10389" s="8">
        <f ca="1"/>
        <v>46415</v>
      </c>
      <c r="C10389" s="107">
        <f ca="1"/>
        <v>38174.730000000003</v>
      </c>
      <c r="D10389" t="str">
        <f ca="1"/>
        <v xml:space="preserve"> Net Worth</v>
      </c>
    </row>
    <row r="10390" spans="1:4" x14ac:dyDescent="0.25">
      <c r="A10390" t="str">
        <f ca="1"/>
        <v>Kulo Transfer</v>
      </c>
      <c r="B10390" s="8">
        <f ca="1"/>
        <v>46415</v>
      </c>
      <c r="C10390" s="107">
        <f ca="1"/>
        <v>39224.730000000003</v>
      </c>
      <c r="D10390" t="str">
        <f ca="1"/>
        <v xml:space="preserve"> Net Worth</v>
      </c>
    </row>
    <row r="10391" spans="1:4" x14ac:dyDescent="0.25">
      <c r="A10391" t="str">
        <f ca="1"/>
        <v>Kulo SDGE</v>
      </c>
      <c r="B10391" s="8">
        <f ca="1"/>
        <v>46415</v>
      </c>
      <c r="C10391" s="107">
        <f ca="1"/>
        <v>39142.730000000003</v>
      </c>
      <c r="D10391" t="str">
        <f ca="1"/>
        <v xml:space="preserve"> Net Worth</v>
      </c>
    </row>
    <row r="10392" spans="1:4" x14ac:dyDescent="0.25">
      <c r="A10392" t="str">
        <f ca="1"/>
        <v>SDGE</v>
      </c>
      <c r="B10392" s="8">
        <f ca="1"/>
        <v>46415</v>
      </c>
      <c r="C10392" s="107">
        <f ca="1"/>
        <v>39058.730000000003</v>
      </c>
      <c r="D10392" t="str">
        <f ca="1"/>
        <v xml:space="preserve"> Net Worth</v>
      </c>
    </row>
    <row r="10393" spans="1:4" x14ac:dyDescent="0.25">
      <c r="A10393" t="str">
        <f ca="1"/>
        <v>Prime Ad-Free</v>
      </c>
      <c r="B10393" s="8">
        <f ca="1"/>
        <v>46415</v>
      </c>
      <c r="C10393" s="107">
        <f ca="1"/>
        <v>39055.74</v>
      </c>
      <c r="D10393" t="str">
        <f ca="1"/>
        <v xml:space="preserve"> Net Worth</v>
      </c>
    </row>
    <row r="10394" spans="1:4" x14ac:dyDescent="0.25">
      <c r="A10394" t="str">
        <f ca="1"/>
        <v>Paycheck</v>
      </c>
      <c r="B10394" s="8">
        <f ca="1"/>
        <v>46416</v>
      </c>
      <c r="C10394" s="107">
        <f ca="1"/>
        <v>40655.74</v>
      </c>
      <c r="D10394" t="str">
        <f ca="1"/>
        <v xml:space="preserve"> Net Worth</v>
      </c>
    </row>
    <row r="10395" spans="1:4" x14ac:dyDescent="0.25">
      <c r="A10395" t="str">
        <f ca="1"/>
        <v>Ameritas</v>
      </c>
      <c r="B10395" s="8">
        <f ca="1"/>
        <v>46416</v>
      </c>
      <c r="C10395" s="107">
        <f ca="1"/>
        <v>40767.74</v>
      </c>
      <c r="D10395" t="str">
        <f ca="1"/>
        <v xml:space="preserve"> Net Worth</v>
      </c>
    </row>
    <row r="10396" spans="1:4" x14ac:dyDescent="0.25">
      <c r="A10396" t="str">
        <f ca="1"/>
        <v>Groceries</v>
      </c>
      <c r="B10396" s="8">
        <f ca="1"/>
        <v>46417</v>
      </c>
      <c r="C10396" s="107">
        <f ca="1"/>
        <v>40567.74</v>
      </c>
      <c r="D10396" t="str">
        <f ca="1"/>
        <v xml:space="preserve"> Net Worth</v>
      </c>
    </row>
    <row r="10397" spans="1:4" x14ac:dyDescent="0.25">
      <c r="A10397" t="str">
        <f ca="1"/>
        <v>Food &amp; Drinks</v>
      </c>
      <c r="B10397" s="8">
        <f ca="1"/>
        <v>46417</v>
      </c>
      <c r="C10397" s="107">
        <f ca="1"/>
        <v>40367.74</v>
      </c>
      <c r="D10397" t="str">
        <f ca="1"/>
        <v xml:space="preserve"> Net Worth</v>
      </c>
    </row>
    <row r="10398" spans="1:4" x14ac:dyDescent="0.25">
      <c r="A10398" t="str">
        <f ca="1"/>
        <v>Disability</v>
      </c>
      <c r="B10398" s="8">
        <f ca="1"/>
        <v>46419</v>
      </c>
      <c r="C10398" s="107">
        <f ca="1"/>
        <v>40724.400000000001</v>
      </c>
      <c r="D10398" t="str">
        <f ca="1"/>
        <v xml:space="preserve"> Net Worth</v>
      </c>
    </row>
    <row r="10399" spans="1:4" x14ac:dyDescent="0.25">
      <c r="A10399" t="str">
        <f ca="1"/>
        <v>Kulo Rent</v>
      </c>
      <c r="B10399" s="8">
        <f ca="1"/>
        <v>46419</v>
      </c>
      <c r="C10399" s="107">
        <f ca="1"/>
        <v>39765.4</v>
      </c>
      <c r="D10399" t="str">
        <f ca="1"/>
        <v xml:space="preserve"> Net Worth</v>
      </c>
    </row>
    <row r="10400" spans="1:4" x14ac:dyDescent="0.25">
      <c r="A10400" t="str">
        <f ca="1"/>
        <v>Rent</v>
      </c>
      <c r="B10400" s="8">
        <f ca="1"/>
        <v>46419</v>
      </c>
      <c r="C10400" s="107">
        <f ca="1"/>
        <v>38487.43</v>
      </c>
      <c r="D10400" t="str">
        <f ca="1"/>
        <v xml:space="preserve"> Net Worth</v>
      </c>
    </row>
    <row r="10401" spans="1:4" x14ac:dyDescent="0.25">
      <c r="A10401" t="str">
        <f ca="1"/>
        <v>Down Dog</v>
      </c>
      <c r="B10401" s="8">
        <f ca="1"/>
        <v>46420</v>
      </c>
      <c r="C10401" s="107">
        <f ca="1"/>
        <v>38472.44</v>
      </c>
      <c r="D10401" t="str">
        <f ca="1"/>
        <v xml:space="preserve"> Net Worth</v>
      </c>
    </row>
    <row r="10402" spans="1:4" x14ac:dyDescent="0.25">
      <c r="A10402" t="str">
        <f ca="1"/>
        <v>Visa Platinum</v>
      </c>
      <c r="B10402" s="8">
        <f ca="1"/>
        <v>46421</v>
      </c>
      <c r="C10402" s="107">
        <f ca="1"/>
        <v>38554.44</v>
      </c>
      <c r="D10402" t="str">
        <f ca="1"/>
        <v xml:space="preserve"> Net Worth</v>
      </c>
    </row>
    <row r="10403" spans="1:4" x14ac:dyDescent="0.25">
      <c r="A10403" t="str">
        <f ca="1"/>
        <v>Kulo Internet</v>
      </c>
      <c r="B10403" s="8">
        <f ca="1"/>
        <v>46423</v>
      </c>
      <c r="C10403" s="107">
        <f ca="1"/>
        <v>38526.44</v>
      </c>
      <c r="D10403" t="str">
        <f ca="1"/>
        <v xml:space="preserve"> Net Worth</v>
      </c>
    </row>
    <row r="10404" spans="1:4" x14ac:dyDescent="0.25">
      <c r="A10404" t="str">
        <f ca="1"/>
        <v>Cese Phone</v>
      </c>
      <c r="B10404" s="8">
        <f ca="1"/>
        <v>46423</v>
      </c>
      <c r="C10404" s="107">
        <f ca="1"/>
        <v>38384.44</v>
      </c>
      <c r="D10404" t="str">
        <f ca="1"/>
        <v xml:space="preserve"> Net Worth</v>
      </c>
    </row>
    <row r="10405" spans="1:4" x14ac:dyDescent="0.25">
      <c r="A10405" t="str">
        <f ca="1"/>
        <v>Phone</v>
      </c>
      <c r="B10405" s="8">
        <f ca="1"/>
        <v>46423</v>
      </c>
      <c r="C10405" s="107">
        <f ca="1"/>
        <v>38233.770000000004</v>
      </c>
      <c r="D10405" t="str">
        <f ca="1"/>
        <v xml:space="preserve"> Net Worth</v>
      </c>
    </row>
    <row r="10406" spans="1:4" x14ac:dyDescent="0.25">
      <c r="A10406" t="str">
        <f ca="1"/>
        <v>Sony</v>
      </c>
      <c r="B10406" s="8">
        <f ca="1"/>
        <v>46426</v>
      </c>
      <c r="C10406" s="107">
        <f ca="1"/>
        <v>38215.78</v>
      </c>
      <c r="D10406" t="str">
        <f ca="1"/>
        <v xml:space="preserve"> Net Worth</v>
      </c>
    </row>
    <row r="10407" spans="1:4" x14ac:dyDescent="0.25">
      <c r="A10407" t="str">
        <f ca="1"/>
        <v>Phone Insurance</v>
      </c>
      <c r="B10407" s="8">
        <f ca="1"/>
        <v>46426</v>
      </c>
      <c r="C10407" s="107">
        <f ca="1"/>
        <v>38207.78</v>
      </c>
      <c r="D10407" t="str">
        <f ca="1"/>
        <v xml:space="preserve"> Net Worth</v>
      </c>
    </row>
    <row r="10408" spans="1:4" x14ac:dyDescent="0.25">
      <c r="A10408" t="str">
        <f ca="1"/>
        <v>Amazon</v>
      </c>
      <c r="B10408" s="8">
        <f ca="1"/>
        <v>46427</v>
      </c>
      <c r="C10408" s="107">
        <f ca="1"/>
        <v>38191.630000000005</v>
      </c>
      <c r="D10408" t="str">
        <f ca="1"/>
        <v xml:space="preserve"> Net Worth</v>
      </c>
    </row>
    <row r="10409" spans="1:4" x14ac:dyDescent="0.25">
      <c r="A10409" t="str">
        <f ca="1"/>
        <v>Viso Go</v>
      </c>
      <c r="B10409" s="8">
        <f ca="1"/>
        <v>46429</v>
      </c>
      <c r="C10409" s="107">
        <f ca="1"/>
        <v>38062.630000000005</v>
      </c>
      <c r="D10409" t="str">
        <f ca="1"/>
        <v xml:space="preserve"> Net Worth</v>
      </c>
    </row>
    <row r="10410" spans="1:4" x14ac:dyDescent="0.25">
      <c r="A10410" t="str">
        <f ca="1"/>
        <v>Paycheck</v>
      </c>
      <c r="B10410" s="8">
        <f ca="1"/>
        <v>46430</v>
      </c>
      <c r="C10410" s="107">
        <f ca="1"/>
        <v>39662.630000000005</v>
      </c>
      <c r="D10410" t="str">
        <f ca="1"/>
        <v xml:space="preserve"> Net Worth</v>
      </c>
    </row>
    <row r="10411" spans="1:4" x14ac:dyDescent="0.25">
      <c r="A10411" t="str">
        <f ca="1"/>
        <v>Ameritas</v>
      </c>
      <c r="B10411" s="8">
        <f ca="1"/>
        <v>46430</v>
      </c>
      <c r="C10411" s="107">
        <f ca="1"/>
        <v>39774.630000000005</v>
      </c>
      <c r="D10411" t="str">
        <f ca="1"/>
        <v xml:space="preserve"> Net Worth</v>
      </c>
    </row>
    <row r="10412" spans="1:4" x14ac:dyDescent="0.25">
      <c r="A10412" t="str">
        <f ca="1"/>
        <v>Groceries</v>
      </c>
      <c r="B10412" s="8">
        <f ca="1"/>
        <v>46431</v>
      </c>
      <c r="C10412" s="107">
        <f ca="1"/>
        <v>39574.630000000005</v>
      </c>
      <c r="D10412" t="str">
        <f ca="1"/>
        <v xml:space="preserve"> Net Worth</v>
      </c>
    </row>
    <row r="10413" spans="1:4" x14ac:dyDescent="0.25">
      <c r="A10413" t="str">
        <f ca="1"/>
        <v>Food &amp; Drinks</v>
      </c>
      <c r="B10413" s="8">
        <f ca="1"/>
        <v>46431</v>
      </c>
      <c r="C10413" s="107">
        <f ca="1"/>
        <v>39374.630000000005</v>
      </c>
      <c r="D10413" t="str">
        <f ca="1"/>
        <v xml:space="preserve"> Net Worth</v>
      </c>
    </row>
    <row r="10414" spans="1:4" x14ac:dyDescent="0.25">
      <c r="A10414" t="str">
        <f ca="1"/>
        <v>Motorcycle</v>
      </c>
      <c r="B10414" s="8">
        <f ca="1"/>
        <v>46434</v>
      </c>
      <c r="C10414" s="107">
        <f ca="1"/>
        <v>39224.25</v>
      </c>
      <c r="D10414" t="str">
        <f ca="1"/>
        <v xml:space="preserve"> Net Worth</v>
      </c>
    </row>
    <row r="10415" spans="1:4" x14ac:dyDescent="0.25">
      <c r="A10415" t="str">
        <f ca="1"/>
        <v>Netflix</v>
      </c>
      <c r="B10415" s="8">
        <f ca="1"/>
        <v>46438</v>
      </c>
      <c r="C10415" s="107">
        <f ca="1"/>
        <v>39199.26</v>
      </c>
      <c r="D10415" t="str">
        <f ca="1"/>
        <v xml:space="preserve"> Net Worth</v>
      </c>
    </row>
    <row r="10416" spans="1:4" x14ac:dyDescent="0.25">
      <c r="A10416" t="str">
        <f ca="1"/>
        <v>Renters</v>
      </c>
      <c r="B10416" s="8">
        <f ca="1"/>
        <v>46439</v>
      </c>
      <c r="C10416" s="107">
        <f ca="1"/>
        <v>39188.339999999997</v>
      </c>
      <c r="D10416" t="str">
        <f ca="1"/>
        <v xml:space="preserve"> Net Worth</v>
      </c>
    </row>
    <row r="10417" spans="1:4" x14ac:dyDescent="0.25">
      <c r="A10417" t="str">
        <f ca="1"/>
        <v>Cese Transfer</v>
      </c>
      <c r="B10417" s="8">
        <f ca="1"/>
        <v>46443</v>
      </c>
      <c r="C10417" s="107">
        <f ca="1"/>
        <v>39330.339999999997</v>
      </c>
      <c r="D10417" t="str">
        <f ca="1"/>
        <v xml:space="preserve"> Net Worth</v>
      </c>
    </row>
    <row r="10418" spans="1:4" x14ac:dyDescent="0.25">
      <c r="A10418" t="str">
        <f ca="1"/>
        <v>Paycheck</v>
      </c>
      <c r="B10418" s="8">
        <f ca="1"/>
        <v>46444</v>
      </c>
      <c r="C10418" s="107">
        <f ca="1"/>
        <v>40930.339999999997</v>
      </c>
      <c r="D10418" t="str">
        <f ca="1"/>
        <v xml:space="preserve"> Net Worth</v>
      </c>
    </row>
    <row r="10419" spans="1:4" x14ac:dyDescent="0.25">
      <c r="A10419" t="str">
        <f ca="1"/>
        <v>Ameritas</v>
      </c>
      <c r="B10419" s="8">
        <f ca="1"/>
        <v>46444</v>
      </c>
      <c r="C10419" s="107">
        <f ca="1"/>
        <v>41042.339999999997</v>
      </c>
      <c r="D10419" t="str">
        <f ca="1"/>
        <v xml:space="preserve"> Net Worth</v>
      </c>
    </row>
    <row r="10420" spans="1:4" x14ac:dyDescent="0.25">
      <c r="A10420" t="str">
        <f ca="1"/>
        <v>Internet</v>
      </c>
      <c r="B10420" s="8">
        <f ca="1"/>
        <v>46444</v>
      </c>
      <c r="C10420" s="107">
        <f ca="1"/>
        <v>41042.339999999997</v>
      </c>
      <c r="D10420" t="str">
        <f ca="1"/>
        <v xml:space="preserve"> Net Worth</v>
      </c>
    </row>
    <row r="10421" spans="1:4" x14ac:dyDescent="0.25">
      <c r="A10421" t="str">
        <f ca="1"/>
        <v>Windsurf</v>
      </c>
      <c r="B10421" s="8">
        <f ca="1"/>
        <v>46444</v>
      </c>
      <c r="C10421" s="107">
        <f ca="1"/>
        <v>41027.339999999997</v>
      </c>
      <c r="D10421" t="str">
        <f ca="1"/>
        <v xml:space="preserve"> Net Worth</v>
      </c>
    </row>
    <row r="10422" spans="1:4" x14ac:dyDescent="0.25">
      <c r="A10422" t="str">
        <f ca="1"/>
        <v>Groceries</v>
      </c>
      <c r="B10422" s="8">
        <f ca="1"/>
        <v>46445</v>
      </c>
      <c r="C10422" s="107">
        <f ca="1"/>
        <v>40827.339999999997</v>
      </c>
      <c r="D10422" t="str">
        <f ca="1"/>
        <v xml:space="preserve"> Net Worth</v>
      </c>
    </row>
    <row r="10423" spans="1:4" x14ac:dyDescent="0.25">
      <c r="A10423" t="str">
        <f ca="1"/>
        <v>Food &amp; Drinks</v>
      </c>
      <c r="B10423" s="8">
        <f ca="1"/>
        <v>46445</v>
      </c>
      <c r="C10423" s="107">
        <f ca="1"/>
        <v>40627.339999999997</v>
      </c>
      <c r="D10423" t="str">
        <f ca="1"/>
        <v xml:space="preserve"> Net Worth</v>
      </c>
    </row>
    <row r="10424" spans="1:4" x14ac:dyDescent="0.25">
      <c r="A10424" t="str">
        <f ca="1"/>
        <v>Google+</v>
      </c>
      <c r="B10424" s="8">
        <f ca="1"/>
        <v>46445</v>
      </c>
      <c r="C10424" s="107">
        <f ca="1"/>
        <v>40597.350000000006</v>
      </c>
      <c r="D10424" t="str">
        <f ca="1"/>
        <v xml:space="preserve"> Net Worth</v>
      </c>
    </row>
    <row r="10425" spans="1:4" x14ac:dyDescent="0.25">
      <c r="A10425" t="str">
        <f ca="1"/>
        <v>Tidal</v>
      </c>
      <c r="B10425" s="8">
        <f ca="1"/>
        <v>46445</v>
      </c>
      <c r="C10425" s="107">
        <f ca="1"/>
        <v>40586.36</v>
      </c>
      <c r="D10425" t="str">
        <f ca="1"/>
        <v xml:space="preserve"> Net Worth</v>
      </c>
    </row>
    <row r="10426" spans="1:4" x14ac:dyDescent="0.25">
      <c r="A10426" t="str">
        <f ca="1"/>
        <v>Costco Citi</v>
      </c>
      <c r="B10426" s="8">
        <f ca="1"/>
        <v>46446</v>
      </c>
      <c r="C10426" s="107">
        <f ca="1"/>
        <v>40586.36</v>
      </c>
      <c r="D10426" t="str">
        <f ca="1"/>
        <v xml:space="preserve"> Net Worth</v>
      </c>
    </row>
    <row r="10427" spans="1:4" x14ac:dyDescent="0.25">
      <c r="A10427" t="str">
        <f ca="1"/>
        <v>Kulo Transfer</v>
      </c>
      <c r="B10427" s="8">
        <f ca="1"/>
        <v>46446</v>
      </c>
      <c r="C10427" s="107">
        <f ca="1"/>
        <v>41636.36</v>
      </c>
      <c r="D10427" t="str">
        <f ca="1"/>
        <v xml:space="preserve"> Net Worth</v>
      </c>
    </row>
    <row r="10428" spans="1:4" x14ac:dyDescent="0.25">
      <c r="A10428" t="str">
        <f ca="1"/>
        <v>Kulo SDGE</v>
      </c>
      <c r="B10428" s="8">
        <f ca="1"/>
        <v>46446</v>
      </c>
      <c r="C10428" s="107">
        <f ca="1"/>
        <v>41554.36</v>
      </c>
      <c r="D10428" t="str">
        <f ca="1"/>
        <v xml:space="preserve"> Net Worth</v>
      </c>
    </row>
    <row r="10429" spans="1:4" x14ac:dyDescent="0.25">
      <c r="A10429" t="str">
        <f ca="1"/>
        <v>SDGE</v>
      </c>
      <c r="B10429" s="8">
        <f ca="1"/>
        <v>46446</v>
      </c>
      <c r="C10429" s="107">
        <f ca="1"/>
        <v>41470.36</v>
      </c>
      <c r="D10429" t="str">
        <f ca="1"/>
        <v xml:space="preserve"> Net Worth</v>
      </c>
    </row>
    <row r="10430" spans="1:4" x14ac:dyDescent="0.25">
      <c r="A10430" t="str">
        <f ca="1"/>
        <v>Prime Ad-Free</v>
      </c>
      <c r="B10430" s="8">
        <f ca="1"/>
        <v>46446</v>
      </c>
      <c r="C10430" s="107">
        <f ca="1"/>
        <v>41467.370000000003</v>
      </c>
      <c r="D10430" t="str">
        <f ca="1"/>
        <v xml:space="preserve"> Net Worth</v>
      </c>
    </row>
    <row r="10431" spans="1:4" x14ac:dyDescent="0.25">
      <c r="A10431" t="str">
        <f ca="1"/>
        <v>Disability</v>
      </c>
      <c r="B10431" s="8">
        <f ca="1"/>
        <v>46447</v>
      </c>
      <c r="C10431" s="107">
        <f ca="1"/>
        <v>41824.03</v>
      </c>
      <c r="D10431" t="str">
        <f ca="1"/>
        <v xml:space="preserve"> Net Worth</v>
      </c>
    </row>
    <row r="10432" spans="1:4" x14ac:dyDescent="0.25">
      <c r="A10432" t="str">
        <f ca="1"/>
        <v>Kulo Rent</v>
      </c>
      <c r="B10432" s="8">
        <f ca="1"/>
        <v>46447</v>
      </c>
      <c r="C10432" s="107">
        <f ca="1"/>
        <v>40865.03</v>
      </c>
      <c r="D10432" t="str">
        <f ca="1"/>
        <v xml:space="preserve"> Net Worth</v>
      </c>
    </row>
    <row r="10433" spans="1:4" x14ac:dyDescent="0.25">
      <c r="A10433" t="str">
        <f ca="1"/>
        <v>Rent</v>
      </c>
      <c r="B10433" s="8">
        <f ca="1"/>
        <v>46447</v>
      </c>
      <c r="C10433" s="107">
        <f ca="1"/>
        <v>39587.06</v>
      </c>
      <c r="D10433" t="str">
        <f ca="1"/>
        <v xml:space="preserve"> Net Worth</v>
      </c>
    </row>
    <row r="10434" spans="1:4" x14ac:dyDescent="0.25">
      <c r="A10434" t="str">
        <f ca="1"/>
        <v>Visa Platinum</v>
      </c>
      <c r="B10434" s="8">
        <f ca="1"/>
        <v>46449</v>
      </c>
      <c r="C10434" s="107">
        <f ca="1"/>
        <v>39669.06</v>
      </c>
      <c r="D10434" t="str">
        <f ca="1"/>
        <v xml:space="preserve"> Net Worth</v>
      </c>
    </row>
    <row r="10435" spans="1:4" x14ac:dyDescent="0.25">
      <c r="A10435" t="str">
        <f ca="1"/>
        <v>Kulo Internet</v>
      </c>
      <c r="B10435" s="8">
        <f ca="1"/>
        <v>46451</v>
      </c>
      <c r="C10435" s="107">
        <f ca="1"/>
        <v>39641.06</v>
      </c>
      <c r="D10435" t="str">
        <f ca="1"/>
        <v xml:space="preserve"> Net Worth</v>
      </c>
    </row>
    <row r="10436" spans="1:4" x14ac:dyDescent="0.25">
      <c r="A10436" t="str">
        <f ca="1"/>
        <v>Cese Phone</v>
      </c>
      <c r="B10436" s="8">
        <f ca="1"/>
        <v>46451</v>
      </c>
      <c r="C10436" s="107">
        <f ca="1"/>
        <v>39499.06</v>
      </c>
      <c r="D10436" t="str">
        <f ca="1"/>
        <v xml:space="preserve"> Net Worth</v>
      </c>
    </row>
    <row r="10437" spans="1:4" x14ac:dyDescent="0.25">
      <c r="A10437" t="str">
        <f ca="1"/>
        <v>Phone</v>
      </c>
      <c r="B10437" s="8">
        <f ca="1"/>
        <v>46451</v>
      </c>
      <c r="C10437" s="107">
        <f ca="1"/>
        <v>39348.39</v>
      </c>
      <c r="D10437" t="str">
        <f ca="1"/>
        <v xml:space="preserve"> Net Worth</v>
      </c>
    </row>
    <row r="10438" spans="1:4" x14ac:dyDescent="0.25">
      <c r="A10438" t="str">
        <f ca="1"/>
        <v>Sony</v>
      </c>
      <c r="B10438" s="8">
        <f ca="1"/>
        <v>46454</v>
      </c>
      <c r="C10438" s="107">
        <f ca="1"/>
        <v>39330.400000000001</v>
      </c>
      <c r="D10438" t="str">
        <f ca="1"/>
        <v xml:space="preserve"> Net Worth</v>
      </c>
    </row>
    <row r="10439" spans="1:4" x14ac:dyDescent="0.25">
      <c r="A10439" t="str">
        <f ca="1"/>
        <v>Phone Insurance</v>
      </c>
      <c r="B10439" s="8">
        <f ca="1"/>
        <v>46454</v>
      </c>
      <c r="C10439" s="107">
        <f ca="1"/>
        <v>39322.400000000001</v>
      </c>
      <c r="D10439" t="str">
        <f ca="1"/>
        <v xml:space="preserve"> Net Worth</v>
      </c>
    </row>
    <row r="10440" spans="1:4" x14ac:dyDescent="0.25">
      <c r="A10440" t="str">
        <f ca="1"/>
        <v>Amazon</v>
      </c>
      <c r="B10440" s="8">
        <f ca="1"/>
        <v>46455</v>
      </c>
      <c r="C10440" s="107">
        <f ca="1"/>
        <v>39306.25</v>
      </c>
      <c r="D10440" t="str">
        <f ca="1"/>
        <v xml:space="preserve"> Net Worth</v>
      </c>
    </row>
    <row r="10441" spans="1:4" x14ac:dyDescent="0.25">
      <c r="A10441" t="str">
        <f ca="1"/>
        <v>Viso Go</v>
      </c>
      <c r="B10441" s="8">
        <f ca="1"/>
        <v>46457</v>
      </c>
      <c r="C10441" s="107">
        <f ca="1"/>
        <v>39177.25</v>
      </c>
      <c r="D10441" t="str">
        <f ca="1"/>
        <v xml:space="preserve"> Net Worth</v>
      </c>
    </row>
    <row r="10442" spans="1:4" x14ac:dyDescent="0.25">
      <c r="A10442" t="str">
        <f ca="1"/>
        <v>Paycheck</v>
      </c>
      <c r="B10442" s="8">
        <f ca="1"/>
        <v>46458</v>
      </c>
      <c r="C10442" s="107">
        <f ca="1"/>
        <v>40777.25</v>
      </c>
      <c r="D10442" t="str">
        <f ca="1"/>
        <v xml:space="preserve"> Net Worth</v>
      </c>
    </row>
    <row r="10443" spans="1:4" x14ac:dyDescent="0.25">
      <c r="A10443" t="str">
        <f ca="1"/>
        <v>Ameritas</v>
      </c>
      <c r="B10443" s="8">
        <f ca="1"/>
        <v>46458</v>
      </c>
      <c r="C10443" s="107">
        <f ca="1"/>
        <v>40889.25</v>
      </c>
      <c r="D10443" t="str">
        <f ca="1"/>
        <v xml:space="preserve"> Net Worth</v>
      </c>
    </row>
    <row r="10444" spans="1:4" x14ac:dyDescent="0.25">
      <c r="A10444" t="str">
        <f ca="1"/>
        <v>Groceries</v>
      </c>
      <c r="B10444" s="8">
        <f ca="1"/>
        <v>46459</v>
      </c>
      <c r="C10444" s="107">
        <f ca="1"/>
        <v>40689.25</v>
      </c>
      <c r="D10444" t="str">
        <f ca="1"/>
        <v xml:space="preserve"> Net Worth</v>
      </c>
    </row>
    <row r="10445" spans="1:4" x14ac:dyDescent="0.25">
      <c r="A10445" t="str">
        <f ca="1"/>
        <v>Food &amp; Drinks</v>
      </c>
      <c r="B10445" s="8">
        <f ca="1"/>
        <v>46459</v>
      </c>
      <c r="C10445" s="107">
        <f ca="1"/>
        <v>40489.25</v>
      </c>
      <c r="D10445" t="str">
        <f ca="1"/>
        <v xml:space="preserve"> Net Worth</v>
      </c>
    </row>
    <row r="10446" spans="1:4" x14ac:dyDescent="0.25">
      <c r="A10446" t="str">
        <f ca="1"/>
        <v>Motorcycle</v>
      </c>
      <c r="B10446" s="8">
        <f ca="1"/>
        <v>46462</v>
      </c>
      <c r="C10446" s="107">
        <f ca="1"/>
        <v>40338.870000000003</v>
      </c>
      <c r="D10446" t="str">
        <f ca="1"/>
        <v xml:space="preserve"> Net Worth</v>
      </c>
    </row>
    <row r="10447" spans="1:4" x14ac:dyDescent="0.25">
      <c r="A10447" t="str">
        <f ca="1"/>
        <v>Netflix</v>
      </c>
      <c r="B10447" s="8">
        <f ca="1"/>
        <v>46466</v>
      </c>
      <c r="C10447" s="107">
        <f ca="1"/>
        <v>40313.880000000005</v>
      </c>
      <c r="D10447" t="str">
        <f ca="1"/>
        <v xml:space="preserve"> Net Worth</v>
      </c>
    </row>
    <row r="10448" spans="1:4" x14ac:dyDescent="0.25">
      <c r="A10448" t="str">
        <f ca="1"/>
        <v>Renters</v>
      </c>
      <c r="B10448" s="8">
        <f ca="1"/>
        <v>46467</v>
      </c>
      <c r="C10448" s="107">
        <f ca="1"/>
        <v>40302.959999999999</v>
      </c>
      <c r="D10448" t="str">
        <f ca="1"/>
        <v xml:space="preserve"> Net Worth</v>
      </c>
    </row>
    <row r="10449" spans="1:4" x14ac:dyDescent="0.25">
      <c r="A10449" t="str">
        <f ca="1"/>
        <v>Cese Transfer</v>
      </c>
      <c r="B10449" s="8">
        <f ca="1"/>
        <v>46471</v>
      </c>
      <c r="C10449" s="107">
        <f ca="1"/>
        <v>40444.959999999999</v>
      </c>
      <c r="D10449" t="str">
        <f ca="1"/>
        <v xml:space="preserve"> Net Worth</v>
      </c>
    </row>
    <row r="10450" spans="1:4" x14ac:dyDescent="0.25">
      <c r="A10450" t="str">
        <f ca="1"/>
        <v>Paycheck</v>
      </c>
      <c r="B10450" s="8">
        <f ca="1"/>
        <v>46472</v>
      </c>
      <c r="C10450" s="107">
        <f ca="1"/>
        <v>42044.960000000006</v>
      </c>
      <c r="D10450" t="str">
        <f ca="1"/>
        <v xml:space="preserve"> Net Worth</v>
      </c>
    </row>
    <row r="10451" spans="1:4" x14ac:dyDescent="0.25">
      <c r="A10451" t="str">
        <f ca="1"/>
        <v>Ameritas</v>
      </c>
      <c r="B10451" s="8">
        <f ca="1"/>
        <v>46472</v>
      </c>
      <c r="C10451" s="107">
        <f ca="1"/>
        <v>42156.960000000006</v>
      </c>
      <c r="D10451" t="str">
        <f ca="1"/>
        <v xml:space="preserve"> Net Worth</v>
      </c>
    </row>
    <row r="10452" spans="1:4" x14ac:dyDescent="0.25">
      <c r="A10452" t="str">
        <f ca="1"/>
        <v>Internet</v>
      </c>
      <c r="B10452" s="8">
        <f ca="1"/>
        <v>46472</v>
      </c>
      <c r="C10452" s="107">
        <f ca="1"/>
        <v>42156.960000000006</v>
      </c>
      <c r="D10452" t="str">
        <f ca="1"/>
        <v xml:space="preserve"> Net Worth</v>
      </c>
    </row>
    <row r="10453" spans="1:4" x14ac:dyDescent="0.25">
      <c r="A10453" t="str">
        <f ca="1"/>
        <v>Windsurf</v>
      </c>
      <c r="B10453" s="8">
        <f ca="1"/>
        <v>46472</v>
      </c>
      <c r="C10453" s="107">
        <f ca="1"/>
        <v>42141.960000000006</v>
      </c>
      <c r="D10453" t="str">
        <f ca="1"/>
        <v xml:space="preserve"> Net Worth</v>
      </c>
    </row>
    <row r="10454" spans="1:4" x14ac:dyDescent="0.25">
      <c r="A10454" t="str">
        <f ca="1"/>
        <v>Groceries</v>
      </c>
      <c r="B10454" s="8">
        <f ca="1"/>
        <v>46473</v>
      </c>
      <c r="C10454" s="107">
        <f ca="1"/>
        <v>41941.960000000006</v>
      </c>
      <c r="D10454" t="str">
        <f ca="1"/>
        <v xml:space="preserve"> Net Worth</v>
      </c>
    </row>
    <row r="10455" spans="1:4" x14ac:dyDescent="0.25">
      <c r="A10455" t="str">
        <f ca="1"/>
        <v>Food &amp; Drinks</v>
      </c>
      <c r="B10455" s="8">
        <f ca="1"/>
        <v>46473</v>
      </c>
      <c r="C10455" s="107">
        <f ca="1"/>
        <v>41741.960000000006</v>
      </c>
      <c r="D10455" t="str">
        <f ca="1"/>
        <v xml:space="preserve"> Net Worth</v>
      </c>
    </row>
    <row r="10456" spans="1:4" x14ac:dyDescent="0.25">
      <c r="A10456" t="str">
        <f ca="1"/>
        <v>Tidal</v>
      </c>
      <c r="B10456" s="8">
        <f ca="1"/>
        <v>46473</v>
      </c>
      <c r="C10456" s="107">
        <f ca="1"/>
        <v>41730.97</v>
      </c>
      <c r="D10456" t="str">
        <f ca="1"/>
        <v xml:space="preserve"> Net Worth</v>
      </c>
    </row>
    <row r="10457" spans="1:4" x14ac:dyDescent="0.25">
      <c r="A10457" t="str">
        <f ca="1"/>
        <v>Costco Citi</v>
      </c>
      <c r="B10457" s="8">
        <f ca="1"/>
        <v>46474</v>
      </c>
      <c r="C10457" s="107">
        <f ca="1"/>
        <v>41730.97</v>
      </c>
      <c r="D10457" t="str">
        <f ca="1"/>
        <v xml:space="preserve"> Net Worth</v>
      </c>
    </row>
    <row r="10458" spans="1:4" x14ac:dyDescent="0.25">
      <c r="A10458" t="str">
        <f ca="1"/>
        <v>Kulo Transfer</v>
      </c>
      <c r="B10458" s="8">
        <f ca="1"/>
        <v>46474</v>
      </c>
      <c r="C10458" s="107">
        <f ca="1"/>
        <v>42780.97</v>
      </c>
      <c r="D10458" t="str">
        <f ca="1"/>
        <v xml:space="preserve"> Net Worth</v>
      </c>
    </row>
    <row r="10459" spans="1:4" x14ac:dyDescent="0.25">
      <c r="A10459" t="str">
        <f ca="1"/>
        <v>Kulo SDGE</v>
      </c>
      <c r="B10459" s="8">
        <f ca="1"/>
        <v>46474</v>
      </c>
      <c r="C10459" s="107">
        <f ca="1"/>
        <v>42698.97</v>
      </c>
      <c r="D10459" t="str">
        <f ca="1"/>
        <v xml:space="preserve"> Net Worth</v>
      </c>
    </row>
    <row r="10460" spans="1:4" x14ac:dyDescent="0.25">
      <c r="A10460" t="str">
        <f ca="1"/>
        <v>SDGE</v>
      </c>
      <c r="B10460" s="8">
        <f ca="1"/>
        <v>46474</v>
      </c>
      <c r="C10460" s="107">
        <f ca="1"/>
        <v>42614.97</v>
      </c>
      <c r="D10460" t="str">
        <f ca="1"/>
        <v xml:space="preserve"> Net Worth</v>
      </c>
    </row>
    <row r="10461" spans="1:4" x14ac:dyDescent="0.25">
      <c r="A10461" t="str">
        <f ca="1"/>
        <v>Prime Ad-Free</v>
      </c>
      <c r="B10461" s="8">
        <f ca="1"/>
        <v>46474</v>
      </c>
      <c r="C10461" s="107">
        <f ca="1"/>
        <v>42611.98</v>
      </c>
      <c r="D10461" t="str">
        <f ca="1"/>
        <v xml:space="preserve"> Net Worth</v>
      </c>
    </row>
    <row r="10462" spans="1:4" x14ac:dyDescent="0.25">
      <c r="A10462" t="str">
        <f ca="1"/>
        <v>Disability</v>
      </c>
      <c r="B10462" s="8">
        <f ca="1"/>
        <v>46478</v>
      </c>
      <c r="C10462" s="107">
        <f ca="1"/>
        <v>42968.639999999999</v>
      </c>
      <c r="D10462" t="str">
        <f ca="1"/>
        <v xml:space="preserve"> Net Worth</v>
      </c>
    </row>
    <row r="10463" spans="1:4" x14ac:dyDescent="0.25">
      <c r="A10463" t="str">
        <f ca="1"/>
        <v>Kulo Rent</v>
      </c>
      <c r="B10463" s="8">
        <f ca="1"/>
        <v>46478</v>
      </c>
      <c r="C10463" s="107">
        <f ca="1"/>
        <v>42009.64</v>
      </c>
      <c r="D10463" t="str">
        <f ca="1"/>
        <v xml:space="preserve"> Net Worth</v>
      </c>
    </row>
    <row r="10464" spans="1:4" x14ac:dyDescent="0.25">
      <c r="A10464" t="str">
        <f ca="1"/>
        <v>Rent</v>
      </c>
      <c r="B10464" s="8">
        <f ca="1"/>
        <v>46478</v>
      </c>
      <c r="C10464" s="107">
        <f ca="1"/>
        <v>40731.67</v>
      </c>
      <c r="D10464" t="str">
        <f ca="1"/>
        <v xml:space="preserve"> Net Worth</v>
      </c>
    </row>
    <row r="10465" spans="1:4" x14ac:dyDescent="0.25">
      <c r="A10465" t="str">
        <f ca="1"/>
        <v>Visa Platinum</v>
      </c>
      <c r="B10465" s="8">
        <f ca="1"/>
        <v>46480</v>
      </c>
      <c r="C10465" s="107">
        <f ca="1"/>
        <v>40813.67</v>
      </c>
      <c r="D10465" t="str">
        <f ca="1"/>
        <v xml:space="preserve"> Net Worth</v>
      </c>
    </row>
    <row r="10466" spans="1:4" x14ac:dyDescent="0.25">
      <c r="A10466" t="str">
        <f ca="1"/>
        <v>Kulo Internet</v>
      </c>
      <c r="B10466" s="8">
        <f ca="1"/>
        <v>46482</v>
      </c>
      <c r="C10466" s="107">
        <f ca="1"/>
        <v>40785.67</v>
      </c>
      <c r="D10466" t="str">
        <f ca="1"/>
        <v xml:space="preserve"> Net Worth</v>
      </c>
    </row>
    <row r="10467" spans="1:4" x14ac:dyDescent="0.25">
      <c r="A10467" t="str">
        <f ca="1"/>
        <v>Cese Phone</v>
      </c>
      <c r="B10467" s="8">
        <f ca="1"/>
        <v>46482</v>
      </c>
      <c r="C10467" s="107">
        <f ca="1"/>
        <v>40643.67</v>
      </c>
      <c r="D10467" t="str">
        <f ca="1"/>
        <v xml:space="preserve"> Net Worth</v>
      </c>
    </row>
    <row r="10468" spans="1:4" x14ac:dyDescent="0.25">
      <c r="A10468" t="str">
        <f ca="1"/>
        <v>Phone</v>
      </c>
      <c r="B10468" s="8">
        <f ca="1"/>
        <v>46482</v>
      </c>
      <c r="C10468" s="107">
        <f ca="1"/>
        <v>40493</v>
      </c>
      <c r="D10468" t="str">
        <f ca="1"/>
        <v xml:space="preserve"> Net Worth</v>
      </c>
    </row>
    <row r="10469" spans="1:4" x14ac:dyDescent="0.25">
      <c r="A10469" t="str">
        <f ca="1"/>
        <v>Sony</v>
      </c>
      <c r="B10469" s="8">
        <f ca="1"/>
        <v>46485</v>
      </c>
      <c r="C10469" s="107">
        <f ca="1"/>
        <v>40475.01</v>
      </c>
      <c r="D10469" t="str">
        <f ca="1"/>
        <v xml:space="preserve"> Net Worth</v>
      </c>
    </row>
    <row r="10470" spans="1:4" x14ac:dyDescent="0.25">
      <c r="A10470" t="str">
        <f ca="1"/>
        <v>Phone Insurance</v>
      </c>
      <c r="B10470" s="8">
        <f ca="1"/>
        <v>46485</v>
      </c>
      <c r="C10470" s="107">
        <f ca="1"/>
        <v>40467.01</v>
      </c>
      <c r="D10470" t="str">
        <f ca="1"/>
        <v xml:space="preserve"> Net Worth</v>
      </c>
    </row>
    <row r="10471" spans="1:4" x14ac:dyDescent="0.25">
      <c r="A10471" t="str">
        <f ca="1"/>
        <v>Paycheck</v>
      </c>
      <c r="B10471" s="8">
        <f ca="1"/>
        <v>46486</v>
      </c>
      <c r="C10471" s="107">
        <f ca="1"/>
        <v>42067.01</v>
      </c>
      <c r="D10471" t="str">
        <f ca="1"/>
        <v xml:space="preserve"> Net Worth</v>
      </c>
    </row>
    <row r="10472" spans="1:4" x14ac:dyDescent="0.25">
      <c r="A10472" t="str">
        <f ca="1"/>
        <v>Ameritas</v>
      </c>
      <c r="B10472" s="8">
        <f ca="1"/>
        <v>46486</v>
      </c>
      <c r="C10472" s="107">
        <f ca="1"/>
        <v>42179.01</v>
      </c>
      <c r="D10472" t="str">
        <f ca="1"/>
        <v xml:space="preserve"> Net Worth</v>
      </c>
    </row>
    <row r="10473" spans="1:4" x14ac:dyDescent="0.25">
      <c r="A10473" t="str">
        <f ca="1"/>
        <v>Amazon</v>
      </c>
      <c r="B10473" s="8">
        <f ca="1"/>
        <v>46486</v>
      </c>
      <c r="C10473" s="107">
        <f ca="1"/>
        <v>42162.86</v>
      </c>
      <c r="D10473" t="str">
        <f ca="1"/>
        <v xml:space="preserve"> Net Worth</v>
      </c>
    </row>
    <row r="10474" spans="1:4" x14ac:dyDescent="0.25">
      <c r="A10474" t="str">
        <f ca="1"/>
        <v>Groceries</v>
      </c>
      <c r="B10474" s="8">
        <f ca="1"/>
        <v>46487</v>
      </c>
      <c r="C10474" s="107">
        <f ca="1"/>
        <v>41962.86</v>
      </c>
      <c r="D10474" t="str">
        <f ca="1"/>
        <v xml:space="preserve"> Net Worth</v>
      </c>
    </row>
    <row r="10475" spans="1:4" x14ac:dyDescent="0.25">
      <c r="A10475" t="str">
        <f ca="1"/>
        <v>Food &amp; Drinks</v>
      </c>
      <c r="B10475" s="8">
        <f ca="1"/>
        <v>46487</v>
      </c>
      <c r="C10475" s="107">
        <f ca="1"/>
        <v>41762.86</v>
      </c>
      <c r="D10475" t="str">
        <f ca="1"/>
        <v xml:space="preserve"> Net Worth</v>
      </c>
    </row>
    <row r="10476" spans="1:4" x14ac:dyDescent="0.25">
      <c r="A10476" t="str">
        <f ca="1"/>
        <v>Viso Go</v>
      </c>
      <c r="B10476" s="8">
        <f ca="1"/>
        <v>46488</v>
      </c>
      <c r="C10476" s="107">
        <f ca="1"/>
        <v>41633.86</v>
      </c>
      <c r="D10476" t="str">
        <f ca="1"/>
        <v xml:space="preserve"> Net Worth</v>
      </c>
    </row>
    <row r="10477" spans="1:4" x14ac:dyDescent="0.25">
      <c r="A10477" t="str">
        <f ca="1"/>
        <v>Motorcycle</v>
      </c>
      <c r="B10477" s="8">
        <f ca="1"/>
        <v>46493</v>
      </c>
      <c r="C10477" s="107">
        <f ca="1"/>
        <v>41483.480000000003</v>
      </c>
      <c r="D10477" t="str">
        <f ca="1"/>
        <v xml:space="preserve"> Net Worth</v>
      </c>
    </row>
    <row r="10478" spans="1:4" x14ac:dyDescent="0.25">
      <c r="A10478" t="str">
        <f ca="1"/>
        <v>Netflix</v>
      </c>
      <c r="B10478" s="8">
        <f ca="1"/>
        <v>46497</v>
      </c>
      <c r="C10478" s="107">
        <f ca="1"/>
        <v>41458.490000000005</v>
      </c>
      <c r="D10478" t="str">
        <f ca="1"/>
        <v xml:space="preserve"> Net Worth</v>
      </c>
    </row>
    <row r="10479" spans="1:4" x14ac:dyDescent="0.25">
      <c r="A10479" t="str">
        <f ca="1"/>
        <v>Renters</v>
      </c>
      <c r="B10479" s="8">
        <f ca="1"/>
        <v>46498</v>
      </c>
      <c r="C10479" s="107">
        <f ca="1"/>
        <v>41447.57</v>
      </c>
      <c r="D10479" t="str">
        <f ca="1"/>
        <v xml:space="preserve"> Net Worth</v>
      </c>
    </row>
    <row r="10480" spans="1:4" x14ac:dyDescent="0.25">
      <c r="A10480" t="str">
        <f ca="1"/>
        <v>Paycheck</v>
      </c>
      <c r="B10480" s="8">
        <f ca="1"/>
        <v>46500</v>
      </c>
      <c r="C10480" s="107">
        <f ca="1"/>
        <v>43047.57</v>
      </c>
      <c r="D10480" t="str">
        <f ca="1"/>
        <v xml:space="preserve"> Net Worth</v>
      </c>
    </row>
    <row r="10481" spans="1:4" x14ac:dyDescent="0.25">
      <c r="A10481" t="str">
        <f ca="1"/>
        <v>Ameritas</v>
      </c>
      <c r="B10481" s="8">
        <f ca="1"/>
        <v>46500</v>
      </c>
      <c r="C10481" s="107">
        <f ca="1"/>
        <v>43159.57</v>
      </c>
      <c r="D10481" t="str">
        <f ca="1"/>
        <v xml:space="preserve"> Net Worth</v>
      </c>
    </row>
    <row r="10482" spans="1:4" x14ac:dyDescent="0.25">
      <c r="A10482" t="str">
        <f ca="1"/>
        <v>Groceries</v>
      </c>
      <c r="B10482" s="8">
        <f ca="1"/>
        <v>46501</v>
      </c>
      <c r="C10482" s="107">
        <f ca="1"/>
        <v>42959.57</v>
      </c>
      <c r="D10482" t="str">
        <f ca="1"/>
        <v xml:space="preserve"> Net Worth</v>
      </c>
    </row>
    <row r="10483" spans="1:4" x14ac:dyDescent="0.25">
      <c r="A10483" t="str">
        <f ca="1"/>
        <v>Food &amp; Drinks</v>
      </c>
      <c r="B10483" s="8">
        <f ca="1"/>
        <v>46501</v>
      </c>
      <c r="C10483" s="107">
        <f ca="1"/>
        <v>42759.57</v>
      </c>
      <c r="D10483" t="str">
        <f ca="1"/>
        <v xml:space="preserve"> Net Worth</v>
      </c>
    </row>
    <row r="10484" spans="1:4" x14ac:dyDescent="0.25">
      <c r="A10484" t="str">
        <f ca="1"/>
        <v>Cese Transfer</v>
      </c>
      <c r="B10484" s="8">
        <f ca="1"/>
        <v>46502</v>
      </c>
      <c r="C10484" s="107">
        <f ca="1"/>
        <v>42901.57</v>
      </c>
      <c r="D10484" t="str">
        <f ca="1"/>
        <v xml:space="preserve"> Net Worth</v>
      </c>
    </row>
    <row r="10485" spans="1:4" x14ac:dyDescent="0.25">
      <c r="A10485" t="str">
        <f ca="1"/>
        <v>Internet</v>
      </c>
      <c r="B10485" s="8">
        <f ca="1"/>
        <v>46503</v>
      </c>
      <c r="C10485" s="107">
        <f ca="1"/>
        <v>42901.57</v>
      </c>
      <c r="D10485" t="str">
        <f ca="1"/>
        <v xml:space="preserve"> Net Worth</v>
      </c>
    </row>
    <row r="10486" spans="1:4" x14ac:dyDescent="0.25">
      <c r="A10486" t="str">
        <f ca="1"/>
        <v>Windsurf</v>
      </c>
      <c r="B10486" s="8">
        <f ca="1"/>
        <v>46503</v>
      </c>
      <c r="C10486" s="107">
        <f ca="1"/>
        <v>42886.57</v>
      </c>
      <c r="D10486" t="str">
        <f ca="1"/>
        <v xml:space="preserve"> Net Worth</v>
      </c>
    </row>
    <row r="10487" spans="1:4" x14ac:dyDescent="0.25">
      <c r="A10487" t="str">
        <f ca="1"/>
        <v>Tidal</v>
      </c>
      <c r="B10487" s="8">
        <f ca="1"/>
        <v>46504</v>
      </c>
      <c r="C10487" s="107">
        <f ca="1"/>
        <v>42875.58</v>
      </c>
      <c r="D10487" t="str">
        <f ca="1"/>
        <v xml:space="preserve"> Net Worth</v>
      </c>
    </row>
    <row r="10488" spans="1:4" x14ac:dyDescent="0.25">
      <c r="A10488" t="str">
        <f ca="1"/>
        <v>Costco Citi</v>
      </c>
      <c r="B10488" s="8">
        <f ca="1"/>
        <v>46505</v>
      </c>
      <c r="C10488" s="107">
        <f ca="1"/>
        <v>42875.58</v>
      </c>
      <c r="D10488" t="str">
        <f ca="1"/>
        <v xml:space="preserve"> Net Worth</v>
      </c>
    </row>
    <row r="10489" spans="1:4" x14ac:dyDescent="0.25">
      <c r="A10489" t="str">
        <f ca="1"/>
        <v>Kulo Transfer</v>
      </c>
      <c r="B10489" s="8">
        <f ca="1"/>
        <v>46505</v>
      </c>
      <c r="C10489" s="107">
        <f ca="1"/>
        <v>43925.58</v>
      </c>
      <c r="D10489" t="str">
        <f ca="1"/>
        <v xml:space="preserve"> Net Worth</v>
      </c>
    </row>
    <row r="10490" spans="1:4" x14ac:dyDescent="0.25">
      <c r="A10490" t="str">
        <f ca="1"/>
        <v>Kulo SDGE</v>
      </c>
      <c r="B10490" s="8">
        <f ca="1"/>
        <v>46505</v>
      </c>
      <c r="C10490" s="107">
        <f ca="1"/>
        <v>43843.58</v>
      </c>
      <c r="D10490" t="str">
        <f ca="1"/>
        <v xml:space="preserve"> Net Worth</v>
      </c>
    </row>
    <row r="10491" spans="1:4" x14ac:dyDescent="0.25">
      <c r="A10491" t="str">
        <f ca="1"/>
        <v>SDGE</v>
      </c>
      <c r="B10491" s="8">
        <f ca="1"/>
        <v>46505</v>
      </c>
      <c r="C10491" s="107">
        <f ca="1"/>
        <v>43759.58</v>
      </c>
      <c r="D10491" t="str">
        <f ca="1"/>
        <v xml:space="preserve"> Net Worth</v>
      </c>
    </row>
    <row r="10492" spans="1:4" x14ac:dyDescent="0.25">
      <c r="A10492" t="str">
        <f ca="1"/>
        <v>Prime Ad-Free</v>
      </c>
      <c r="B10492" s="8">
        <f ca="1"/>
        <v>46505</v>
      </c>
      <c r="C10492" s="107">
        <f ca="1"/>
        <v>43756.590000000004</v>
      </c>
      <c r="D10492" t="str">
        <f ca="1"/>
        <v xml:space="preserve"> Net Worth</v>
      </c>
    </row>
    <row r="10493" spans="1:4" x14ac:dyDescent="0.25">
      <c r="A10493" t="str">
        <f ca="1"/>
        <v>Disability</v>
      </c>
      <c r="B10493" s="8">
        <f ca="1"/>
        <v>46508</v>
      </c>
      <c r="C10493" s="107">
        <f ca="1"/>
        <v>44113.25</v>
      </c>
      <c r="D10493" t="str">
        <f ca="1"/>
        <v xml:space="preserve"> Net Worth</v>
      </c>
    </row>
    <row r="10494" spans="1:4" x14ac:dyDescent="0.25">
      <c r="A10494" t="str">
        <f ca="1"/>
        <v>Kulo Rent</v>
      </c>
      <c r="B10494" s="8">
        <f ca="1"/>
        <v>46508</v>
      </c>
      <c r="C10494" s="107">
        <f ca="1"/>
        <v>43154.25</v>
      </c>
      <c r="D10494" t="str">
        <f ca="1"/>
        <v xml:space="preserve"> Net Worth</v>
      </c>
    </row>
    <row r="10495" spans="1:4" x14ac:dyDescent="0.25">
      <c r="A10495" t="str">
        <f ca="1"/>
        <v>Rent</v>
      </c>
      <c r="B10495" s="8">
        <f ca="1"/>
        <v>46508</v>
      </c>
      <c r="C10495" s="107">
        <f ca="1"/>
        <v>41876.28</v>
      </c>
      <c r="D10495" t="str">
        <f ca="1"/>
        <v xml:space="preserve"> Net Worth</v>
      </c>
    </row>
    <row r="10496" spans="1:4" x14ac:dyDescent="0.25">
      <c r="A10496" t="str">
        <f ca="1"/>
        <v>Visa Platinum</v>
      </c>
      <c r="B10496" s="8">
        <f ca="1"/>
        <v>46510</v>
      </c>
      <c r="C10496" s="107">
        <f ca="1"/>
        <v>41958.28</v>
      </c>
      <c r="D10496" t="str">
        <f ca="1"/>
        <v xml:space="preserve"> Net Worth</v>
      </c>
    </row>
    <row r="10497" spans="1:4" x14ac:dyDescent="0.25">
      <c r="A10497" t="str">
        <f ca="1"/>
        <v>Kulo Internet</v>
      </c>
      <c r="B10497" s="8">
        <f ca="1"/>
        <v>46512</v>
      </c>
      <c r="C10497" s="107">
        <f ca="1"/>
        <v>41930.28</v>
      </c>
      <c r="D10497" t="str">
        <f ca="1"/>
        <v xml:space="preserve"> Net Worth</v>
      </c>
    </row>
    <row r="10498" spans="1:4" x14ac:dyDescent="0.25">
      <c r="A10498" t="str">
        <f ca="1"/>
        <v>Cese Phone</v>
      </c>
      <c r="B10498" s="8">
        <f ca="1"/>
        <v>46512</v>
      </c>
      <c r="C10498" s="107">
        <f ca="1"/>
        <v>41788.28</v>
      </c>
      <c r="D10498" t="str">
        <f ca="1"/>
        <v xml:space="preserve"> Net Worth</v>
      </c>
    </row>
    <row r="10499" spans="1:4" x14ac:dyDescent="0.25">
      <c r="A10499" t="str">
        <f ca="1"/>
        <v>Phone</v>
      </c>
      <c r="B10499" s="8">
        <f ca="1"/>
        <v>46512</v>
      </c>
      <c r="C10499" s="107">
        <f ca="1"/>
        <v>41637.61</v>
      </c>
      <c r="D10499" t="str">
        <f ca="1"/>
        <v xml:space="preserve"> Net Worth</v>
      </c>
    </row>
    <row r="10500" spans="1:4" x14ac:dyDescent="0.25">
      <c r="A10500" t="str">
        <f ca="1"/>
        <v>Paycheck</v>
      </c>
      <c r="B10500" s="8">
        <f ca="1"/>
        <v>46514</v>
      </c>
      <c r="C10500" s="107">
        <f ca="1"/>
        <v>43237.61</v>
      </c>
      <c r="D10500" t="str">
        <f ca="1"/>
        <v xml:space="preserve"> Net Worth</v>
      </c>
    </row>
    <row r="10501" spans="1:4" x14ac:dyDescent="0.25">
      <c r="A10501" t="str">
        <f ca="1"/>
        <v>Ameritas</v>
      </c>
      <c r="B10501" s="8">
        <f ca="1"/>
        <v>46514</v>
      </c>
      <c r="C10501" s="107">
        <f ca="1"/>
        <v>43349.61</v>
      </c>
      <c r="D10501" t="str">
        <f ca="1"/>
        <v xml:space="preserve"> Net Worth</v>
      </c>
    </row>
    <row r="10502" spans="1:4" x14ac:dyDescent="0.25">
      <c r="A10502" t="str">
        <f ca="1"/>
        <v>Groceries</v>
      </c>
      <c r="B10502" s="8">
        <f ca="1"/>
        <v>46515</v>
      </c>
      <c r="C10502" s="107">
        <f ca="1"/>
        <v>43149.61</v>
      </c>
      <c r="D10502" t="str">
        <f ca="1"/>
        <v xml:space="preserve"> Net Worth</v>
      </c>
    </row>
    <row r="10503" spans="1:4" x14ac:dyDescent="0.25">
      <c r="A10503" t="str">
        <f ca="1"/>
        <v>Food &amp; Drinks</v>
      </c>
      <c r="B10503" s="8">
        <f ca="1"/>
        <v>46515</v>
      </c>
      <c r="C10503" s="107">
        <f ca="1"/>
        <v>42949.61</v>
      </c>
      <c r="D10503" t="str">
        <f ca="1"/>
        <v xml:space="preserve"> Net Worth</v>
      </c>
    </row>
    <row r="10504" spans="1:4" x14ac:dyDescent="0.25">
      <c r="A10504" t="str">
        <f ca="1"/>
        <v>Sony</v>
      </c>
      <c r="B10504" s="8">
        <f ca="1"/>
        <v>46515</v>
      </c>
      <c r="C10504" s="107">
        <f ca="1"/>
        <v>42931.62</v>
      </c>
      <c r="D10504" t="str">
        <f ca="1"/>
        <v xml:space="preserve"> Net Worth</v>
      </c>
    </row>
    <row r="10505" spans="1:4" x14ac:dyDescent="0.25">
      <c r="A10505" t="str">
        <f ca="1"/>
        <v>Phone Insurance</v>
      </c>
      <c r="B10505" s="8">
        <f ca="1"/>
        <v>46515</v>
      </c>
      <c r="C10505" s="107">
        <f ca="1"/>
        <v>42923.62</v>
      </c>
      <c r="D10505" t="str">
        <f ca="1"/>
        <v xml:space="preserve"> Net Worth</v>
      </c>
    </row>
    <row r="10506" spans="1:4" x14ac:dyDescent="0.25">
      <c r="A10506" t="str">
        <f ca="1"/>
        <v>Amazon</v>
      </c>
      <c r="B10506" s="8">
        <f ca="1"/>
        <v>46516</v>
      </c>
      <c r="C10506" s="107">
        <f ca="1"/>
        <v>42907.47</v>
      </c>
      <c r="D10506" t="str">
        <f ca="1"/>
        <v xml:space="preserve"> Net Worth</v>
      </c>
    </row>
    <row r="10507" spans="1:4" x14ac:dyDescent="0.25">
      <c r="A10507" t="str">
        <f ca="1"/>
        <v>Viso Go</v>
      </c>
      <c r="B10507" s="8">
        <f ca="1"/>
        <v>46518</v>
      </c>
      <c r="C10507" s="107">
        <f ca="1"/>
        <v>42778.47</v>
      </c>
      <c r="D10507" t="str">
        <f ca="1"/>
        <v xml:space="preserve"> Net Worth</v>
      </c>
    </row>
    <row r="10508" spans="1:4" x14ac:dyDescent="0.25">
      <c r="A10508" t="str">
        <f ca="1"/>
        <v>Motorcycle</v>
      </c>
      <c r="B10508" s="8">
        <f ca="1"/>
        <v>46523</v>
      </c>
      <c r="C10508" s="107">
        <f ca="1"/>
        <v>42628.090000000004</v>
      </c>
      <c r="D10508" t="str">
        <f ca="1"/>
        <v xml:space="preserve"> Net Worth</v>
      </c>
    </row>
    <row r="10509" spans="1:4" x14ac:dyDescent="0.25">
      <c r="A10509" t="str">
        <f ca="1"/>
        <v>Netflix</v>
      </c>
      <c r="B10509" s="8">
        <f ca="1"/>
        <v>46527</v>
      </c>
      <c r="C10509" s="107">
        <f ca="1"/>
        <v>42603.100000000006</v>
      </c>
      <c r="D10509" t="str">
        <f ca="1"/>
        <v xml:space="preserve"> Net Worth</v>
      </c>
    </row>
    <row r="10510" spans="1:4" x14ac:dyDescent="0.25">
      <c r="A10510" t="str">
        <f ca="1"/>
        <v>Paycheck</v>
      </c>
      <c r="B10510" s="8">
        <f ca="1"/>
        <v>46528</v>
      </c>
      <c r="C10510" s="107">
        <f ca="1"/>
        <v>44203.100000000006</v>
      </c>
      <c r="D10510" t="str">
        <f ca="1"/>
        <v xml:space="preserve"> Net Worth</v>
      </c>
    </row>
    <row r="10511" spans="1:4" x14ac:dyDescent="0.25">
      <c r="A10511" t="str">
        <f ca="1"/>
        <v>Ameritas</v>
      </c>
      <c r="B10511" s="8">
        <f ca="1"/>
        <v>46528</v>
      </c>
      <c r="C10511" s="107">
        <f ca="1"/>
        <v>44315.100000000006</v>
      </c>
      <c r="D10511" t="str">
        <f ca="1"/>
        <v xml:space="preserve"> Net Worth</v>
      </c>
    </row>
    <row r="10512" spans="1:4" x14ac:dyDescent="0.25">
      <c r="A10512" t="str">
        <f ca="1"/>
        <v>Renters</v>
      </c>
      <c r="B10512" s="8">
        <f ca="1"/>
        <v>46528</v>
      </c>
      <c r="C10512" s="107">
        <f ca="1"/>
        <v>44304.18</v>
      </c>
      <c r="D10512" t="str">
        <f ca="1"/>
        <v xml:space="preserve"> Net Worth</v>
      </c>
    </row>
    <row r="10513" spans="1:4" x14ac:dyDescent="0.25">
      <c r="A10513" t="str">
        <f ca="1"/>
        <v>Groceries</v>
      </c>
      <c r="B10513" s="8">
        <f ca="1"/>
        <v>46529</v>
      </c>
      <c r="C10513" s="107">
        <f ca="1"/>
        <v>44104.18</v>
      </c>
      <c r="D10513" t="str">
        <f ca="1"/>
        <v xml:space="preserve"> Net Worth</v>
      </c>
    </row>
    <row r="10514" spans="1:4" x14ac:dyDescent="0.25">
      <c r="A10514" t="str">
        <f ca="1"/>
        <v>Food &amp; Drinks</v>
      </c>
      <c r="B10514" s="8">
        <f ca="1"/>
        <v>46529</v>
      </c>
      <c r="C10514" s="107">
        <f ca="1"/>
        <v>43904.18</v>
      </c>
      <c r="D10514" t="str">
        <f ca="1"/>
        <v xml:space="preserve"> Net Worth</v>
      </c>
    </row>
    <row r="10515" spans="1:4" x14ac:dyDescent="0.25">
      <c r="A10515" t="str">
        <f ca="1"/>
        <v>Cese Transfer</v>
      </c>
      <c r="B10515" s="8">
        <f ca="1"/>
        <v>46532</v>
      </c>
      <c r="C10515" s="107">
        <f ca="1"/>
        <v>44046.18</v>
      </c>
      <c r="D10515" t="str">
        <f ca="1"/>
        <v xml:space="preserve"> Net Worth</v>
      </c>
    </row>
    <row r="10516" spans="1:4" x14ac:dyDescent="0.25">
      <c r="A10516" t="str">
        <f ca="1"/>
        <v>Internet</v>
      </c>
      <c r="B10516" s="8">
        <f ca="1"/>
        <v>46533</v>
      </c>
      <c r="C10516" s="107">
        <f ca="1"/>
        <v>44046.18</v>
      </c>
      <c r="D10516" t="str">
        <f ca="1"/>
        <v xml:space="preserve"> Net Worth</v>
      </c>
    </row>
    <row r="10517" spans="1:4" x14ac:dyDescent="0.25">
      <c r="A10517" t="str">
        <f ca="1"/>
        <v>Windsurf</v>
      </c>
      <c r="B10517" s="8">
        <f ca="1"/>
        <v>46533</v>
      </c>
      <c r="C10517" s="107">
        <f ca="1"/>
        <v>44031.18</v>
      </c>
      <c r="D10517" t="str">
        <f ca="1"/>
        <v xml:space="preserve"> Net Worth</v>
      </c>
    </row>
    <row r="10518" spans="1:4" x14ac:dyDescent="0.25">
      <c r="A10518" t="str">
        <f ca="1"/>
        <v>Tidal</v>
      </c>
      <c r="B10518" s="8">
        <f ca="1"/>
        <v>46534</v>
      </c>
      <c r="C10518" s="107">
        <f ca="1"/>
        <v>44020.19</v>
      </c>
      <c r="D10518" t="str">
        <f ca="1"/>
        <v xml:space="preserve"> Net Worth</v>
      </c>
    </row>
    <row r="10519" spans="1:4" x14ac:dyDescent="0.25">
      <c r="A10519" t="str">
        <f ca="1"/>
        <v>Costco Citi</v>
      </c>
      <c r="B10519" s="8">
        <f ca="1"/>
        <v>46535</v>
      </c>
      <c r="C10519" s="107">
        <f ca="1"/>
        <v>44020.19</v>
      </c>
      <c r="D10519" t="str">
        <f ca="1"/>
        <v xml:space="preserve"> Net Worth</v>
      </c>
    </row>
    <row r="10520" spans="1:4" x14ac:dyDescent="0.25">
      <c r="A10520" t="str">
        <f ca="1"/>
        <v>Kulo Transfer</v>
      </c>
      <c r="B10520" s="8">
        <f ca="1"/>
        <v>46535</v>
      </c>
      <c r="C10520" s="107">
        <f ca="1"/>
        <v>45070.19</v>
      </c>
      <c r="D10520" t="str">
        <f ca="1"/>
        <v xml:space="preserve"> Net Worth</v>
      </c>
    </row>
    <row r="10521" spans="1:4" x14ac:dyDescent="0.25">
      <c r="A10521" t="str">
        <f ca="1"/>
        <v>Kulo SDGE</v>
      </c>
      <c r="B10521" s="8">
        <f ca="1"/>
        <v>46535</v>
      </c>
      <c r="C10521" s="107">
        <f ca="1"/>
        <v>44988.19</v>
      </c>
      <c r="D10521" t="str">
        <f ca="1"/>
        <v xml:space="preserve"> Net Worth</v>
      </c>
    </row>
    <row r="10522" spans="1:4" x14ac:dyDescent="0.25">
      <c r="A10522" t="str">
        <f ca="1"/>
        <v>SDGE</v>
      </c>
      <c r="B10522" s="8">
        <f ca="1"/>
        <v>46535</v>
      </c>
      <c r="C10522" s="107">
        <f ca="1"/>
        <v>44904.19</v>
      </c>
      <c r="D10522" t="str">
        <f ca="1"/>
        <v xml:space="preserve"> Net Worth</v>
      </c>
    </row>
    <row r="10523" spans="1:4" x14ac:dyDescent="0.25">
      <c r="A10523" t="str">
        <f ca="1"/>
        <v>Prime Ad-Free</v>
      </c>
      <c r="B10523" s="8">
        <f ca="1"/>
        <v>46535</v>
      </c>
      <c r="C10523" s="107">
        <f ca="1"/>
        <v>44901.200000000004</v>
      </c>
      <c r="D10523" t="str">
        <f ca="1"/>
        <v xml:space="preserve"> Net Worth</v>
      </c>
    </row>
    <row r="10524" spans="1:4" x14ac:dyDescent="0.25">
      <c r="A10524" t="str">
        <f ca="1"/>
        <v>Disability</v>
      </c>
      <c r="B10524" s="8">
        <f ca="1"/>
        <v>46539</v>
      </c>
      <c r="C10524" s="107">
        <f ca="1"/>
        <v>45257.86</v>
      </c>
      <c r="D10524" t="str">
        <f ca="1"/>
        <v xml:space="preserve"> Net Worth</v>
      </c>
    </row>
    <row r="10525" spans="1:4" x14ac:dyDescent="0.25">
      <c r="A10525" t="str">
        <f ca="1"/>
        <v>Kulo Rent</v>
      </c>
      <c r="B10525" s="8">
        <f ca="1"/>
        <v>46539</v>
      </c>
      <c r="C10525" s="107">
        <f ca="1"/>
        <v>44298.86</v>
      </c>
      <c r="D10525" t="str">
        <f ca="1"/>
        <v xml:space="preserve"> Net Worth</v>
      </c>
    </row>
    <row r="10526" spans="1:4" x14ac:dyDescent="0.25">
      <c r="A10526" t="str">
        <f ca="1"/>
        <v>Rent</v>
      </c>
      <c r="B10526" s="8">
        <f ca="1"/>
        <v>46539</v>
      </c>
      <c r="C10526" s="107">
        <f ca="1"/>
        <v>43020.89</v>
      </c>
      <c r="D10526" t="str">
        <f ca="1"/>
        <v xml:space="preserve"> Net Worth</v>
      </c>
    </row>
    <row r="10527" spans="1:4" x14ac:dyDescent="0.25">
      <c r="A10527" t="str">
        <f ca="1"/>
        <v>Visa Platinum</v>
      </c>
      <c r="B10527" s="8">
        <f ca="1"/>
        <v>46541</v>
      </c>
      <c r="C10527" s="107">
        <f ca="1"/>
        <v>43102.89</v>
      </c>
      <c r="D10527" t="str">
        <f ca="1"/>
        <v xml:space="preserve"> Net Worth</v>
      </c>
    </row>
    <row r="10528" spans="1:4" x14ac:dyDescent="0.25">
      <c r="A10528" t="str">
        <f ca="1"/>
        <v>Paycheck</v>
      </c>
      <c r="B10528" s="8">
        <f ca="1"/>
        <v>46542</v>
      </c>
      <c r="C10528" s="107">
        <f ca="1"/>
        <v>44702.89</v>
      </c>
      <c r="D10528" t="str">
        <f ca="1"/>
        <v xml:space="preserve"> Net Worth</v>
      </c>
    </row>
    <row r="10529" spans="1:4" x14ac:dyDescent="0.25">
      <c r="A10529" t="str">
        <f ca="1"/>
        <v>Ameritas</v>
      </c>
      <c r="B10529" s="8">
        <f ca="1"/>
        <v>46542</v>
      </c>
      <c r="C10529" s="107">
        <f ca="1"/>
        <v>44814.89</v>
      </c>
      <c r="D10529" t="str">
        <f ca="1"/>
        <v xml:space="preserve"> Net Worth</v>
      </c>
    </row>
    <row r="10530" spans="1:4" x14ac:dyDescent="0.25">
      <c r="A10530" t="str">
        <f ca="1"/>
        <v>Kulo Internet</v>
      </c>
      <c r="B10530" s="8">
        <f ca="1"/>
        <v>46543</v>
      </c>
      <c r="C10530" s="107">
        <f ca="1"/>
        <v>44786.89</v>
      </c>
      <c r="D10530" t="str">
        <f ca="1"/>
        <v xml:space="preserve"> Net Worth</v>
      </c>
    </row>
    <row r="10531" spans="1:4" x14ac:dyDescent="0.25">
      <c r="A10531" t="str">
        <f ca="1"/>
        <v>Cese Phone</v>
      </c>
      <c r="B10531" s="8">
        <f ca="1"/>
        <v>46543</v>
      </c>
      <c r="C10531" s="107">
        <f ca="1"/>
        <v>44644.89</v>
      </c>
      <c r="D10531" t="str">
        <f ca="1"/>
        <v xml:space="preserve"> Net Worth</v>
      </c>
    </row>
    <row r="10532" spans="1:4" x14ac:dyDescent="0.25">
      <c r="A10532" t="str">
        <f ca="1"/>
        <v>Groceries</v>
      </c>
      <c r="B10532" s="8">
        <f ca="1"/>
        <v>46543</v>
      </c>
      <c r="C10532" s="107">
        <f ca="1"/>
        <v>44444.89</v>
      </c>
      <c r="D10532" t="str">
        <f ca="1"/>
        <v xml:space="preserve"> Net Worth</v>
      </c>
    </row>
    <row r="10533" spans="1:4" x14ac:dyDescent="0.25">
      <c r="A10533" t="str">
        <f ca="1"/>
        <v>Food &amp; Drinks</v>
      </c>
      <c r="B10533" s="8">
        <f ca="1"/>
        <v>46543</v>
      </c>
      <c r="C10533" s="107">
        <f ca="1"/>
        <v>44244.89</v>
      </c>
      <c r="D10533" t="str">
        <f ca="1"/>
        <v xml:space="preserve"> Net Worth</v>
      </c>
    </row>
    <row r="10534" spans="1:4" x14ac:dyDescent="0.25">
      <c r="A10534" t="str">
        <f ca="1"/>
        <v>Phone</v>
      </c>
      <c r="B10534" s="8">
        <f ca="1"/>
        <v>46543</v>
      </c>
      <c r="C10534" s="107">
        <f ca="1"/>
        <v>44094.22</v>
      </c>
      <c r="D10534" t="str">
        <f ca="1"/>
        <v xml:space="preserve"> Net Worth</v>
      </c>
    </row>
    <row r="10535" spans="1:4" x14ac:dyDescent="0.25">
      <c r="A10535" t="str">
        <f ca="1"/>
        <v>Sony</v>
      </c>
      <c r="B10535" s="8">
        <f ca="1"/>
        <v>46546</v>
      </c>
      <c r="C10535" s="107">
        <f ca="1"/>
        <v>44076.23</v>
      </c>
      <c r="D10535" t="str">
        <f ca="1"/>
        <v xml:space="preserve"> Net Worth</v>
      </c>
    </row>
    <row r="10536" spans="1:4" x14ac:dyDescent="0.25">
      <c r="A10536" t="str">
        <f ca="1"/>
        <v>Phone Insurance</v>
      </c>
      <c r="B10536" s="8">
        <f ca="1"/>
        <v>46546</v>
      </c>
      <c r="C10536" s="107">
        <f ca="1"/>
        <v>44068.23</v>
      </c>
      <c r="D10536" t="str">
        <f ca="1"/>
        <v xml:space="preserve"> Net Worth</v>
      </c>
    </row>
    <row r="10537" spans="1:4" x14ac:dyDescent="0.25">
      <c r="A10537" t="str">
        <f ca="1"/>
        <v>Amazon</v>
      </c>
      <c r="B10537" s="8">
        <f ca="1"/>
        <v>46547</v>
      </c>
      <c r="C10537" s="107">
        <f ca="1"/>
        <v>44052.08</v>
      </c>
      <c r="D10537" t="str">
        <f ca="1"/>
        <v xml:space="preserve"> Net Worth</v>
      </c>
    </row>
    <row r="10538" spans="1:4" x14ac:dyDescent="0.25">
      <c r="A10538" t="str">
        <f ca="1"/>
        <v>Viso Go</v>
      </c>
      <c r="B10538" s="8">
        <f ca="1"/>
        <v>46549</v>
      </c>
      <c r="C10538" s="107">
        <f ca="1"/>
        <v>43923.08</v>
      </c>
      <c r="D10538" t="str">
        <f ca="1"/>
        <v xml:space="preserve"> Net Worth</v>
      </c>
    </row>
    <row r="10539" spans="1:4" x14ac:dyDescent="0.25">
      <c r="A10539" t="str">
        <f ca="1"/>
        <v>Motorcycle</v>
      </c>
      <c r="B10539" s="8">
        <f ca="1"/>
        <v>46554</v>
      </c>
      <c r="C10539" s="107">
        <f ca="1"/>
        <v>43772.700000000004</v>
      </c>
      <c r="D10539" t="str">
        <f ca="1"/>
        <v xml:space="preserve"> Net Worth</v>
      </c>
    </row>
    <row r="10540" spans="1:4" x14ac:dyDescent="0.25">
      <c r="A10540" t="str">
        <f ca="1"/>
        <v>Paycheck</v>
      </c>
      <c r="B10540" s="8">
        <f ca="1"/>
        <v>46556</v>
      </c>
      <c r="C10540" s="107">
        <f ca="1"/>
        <v>45372.7</v>
      </c>
      <c r="D10540" t="str">
        <f ca="1"/>
        <v xml:space="preserve"> Net Worth</v>
      </c>
    </row>
    <row r="10541" spans="1:4" x14ac:dyDescent="0.25">
      <c r="A10541" t="str">
        <f ca="1"/>
        <v>Ameritas</v>
      </c>
      <c r="B10541" s="8">
        <f ca="1"/>
        <v>46556</v>
      </c>
      <c r="C10541" s="107">
        <f ca="1"/>
        <v>45484.7</v>
      </c>
      <c r="D10541" t="str">
        <f ca="1"/>
        <v xml:space="preserve"> Net Worth</v>
      </c>
    </row>
    <row r="10542" spans="1:4" x14ac:dyDescent="0.25">
      <c r="A10542" t="str">
        <f ca="1"/>
        <v>Groceries</v>
      </c>
      <c r="B10542" s="8">
        <f ca="1"/>
        <v>46557</v>
      </c>
      <c r="C10542" s="107">
        <f ca="1"/>
        <v>45284.7</v>
      </c>
      <c r="D10542" t="str">
        <f ca="1"/>
        <v xml:space="preserve"> Net Worth</v>
      </c>
    </row>
    <row r="10543" spans="1:4" x14ac:dyDescent="0.25">
      <c r="A10543" t="str">
        <f ca="1"/>
        <v>Food &amp; Drinks</v>
      </c>
      <c r="B10543" s="8">
        <f ca="1"/>
        <v>46557</v>
      </c>
      <c r="C10543" s="107">
        <f ca="1"/>
        <v>45084.7</v>
      </c>
      <c r="D10543" t="str">
        <f ca="1"/>
        <v xml:space="preserve"> Net Worth</v>
      </c>
    </row>
    <row r="10544" spans="1:4" x14ac:dyDescent="0.25">
      <c r="A10544" t="str">
        <f ca="1"/>
        <v>Netflix</v>
      </c>
      <c r="B10544" s="8">
        <f ca="1"/>
        <v>46558</v>
      </c>
      <c r="C10544" s="107">
        <f ca="1"/>
        <v>45059.71</v>
      </c>
      <c r="D10544" t="str">
        <f ca="1"/>
        <v xml:space="preserve"> Net Worth</v>
      </c>
    </row>
    <row r="10545" spans="1:4" x14ac:dyDescent="0.25">
      <c r="A10545" t="str">
        <f ca="1"/>
        <v>Renters</v>
      </c>
      <c r="B10545" s="8">
        <f ca="1"/>
        <v>46559</v>
      </c>
      <c r="C10545" s="107">
        <f ca="1"/>
        <v>45048.79</v>
      </c>
      <c r="D10545" t="str">
        <f ca="1"/>
        <v xml:space="preserve"> Net Worth</v>
      </c>
    </row>
    <row r="10546" spans="1:4" x14ac:dyDescent="0.25">
      <c r="A10546" t="str">
        <f ca="1"/>
        <v>Sniffies</v>
      </c>
      <c r="B10546" s="8">
        <f ca="1"/>
        <v>46559</v>
      </c>
      <c r="C10546" s="107">
        <f ca="1"/>
        <v>44988.850000000006</v>
      </c>
      <c r="D10546" t="str">
        <f ca="1"/>
        <v xml:space="preserve"> Net Worth</v>
      </c>
    </row>
    <row r="10547" spans="1:4" x14ac:dyDescent="0.25">
      <c r="A10547" t="str">
        <f ca="1"/>
        <v>Cese Transfer</v>
      </c>
      <c r="B10547" s="8">
        <f ca="1"/>
        <v>46563</v>
      </c>
      <c r="C10547" s="107">
        <f ca="1"/>
        <v>45130.850000000006</v>
      </c>
      <c r="D10547" t="str">
        <f ca="1"/>
        <v xml:space="preserve"> Net Worth</v>
      </c>
    </row>
    <row r="10548" spans="1:4" x14ac:dyDescent="0.25">
      <c r="A10548" t="str">
        <f ca="1"/>
        <v>Internet</v>
      </c>
      <c r="B10548" s="8">
        <f ca="1"/>
        <v>46564</v>
      </c>
      <c r="C10548" s="107">
        <f ca="1"/>
        <v>45130.850000000006</v>
      </c>
      <c r="D10548" t="str">
        <f ca="1"/>
        <v xml:space="preserve"> Net Worth</v>
      </c>
    </row>
    <row r="10549" spans="1:4" x14ac:dyDescent="0.25">
      <c r="A10549" t="str">
        <f ca="1"/>
        <v>Windsurf</v>
      </c>
      <c r="B10549" s="8">
        <f ca="1"/>
        <v>46564</v>
      </c>
      <c r="C10549" s="107">
        <f ca="1"/>
        <v>45115.850000000006</v>
      </c>
      <c r="D10549" t="str">
        <f ca="1"/>
        <v xml:space="preserve"> Net Worth</v>
      </c>
    </row>
    <row r="10550" spans="1:4" x14ac:dyDescent="0.25">
      <c r="A10550" t="str">
        <f ca="1"/>
        <v>Tidal</v>
      </c>
      <c r="B10550" s="8">
        <f ca="1"/>
        <v>46565</v>
      </c>
      <c r="C10550" s="107">
        <f ca="1"/>
        <v>45104.86</v>
      </c>
      <c r="D10550" t="str">
        <f ca="1"/>
        <v xml:space="preserve"> Net Worth</v>
      </c>
    </row>
    <row r="10551" spans="1:4" x14ac:dyDescent="0.25">
      <c r="A10551" t="str">
        <f ca="1"/>
        <v>Costco Citi</v>
      </c>
      <c r="B10551" s="8">
        <f ca="1"/>
        <v>46566</v>
      </c>
      <c r="C10551" s="107">
        <f ca="1"/>
        <v>45104.86</v>
      </c>
      <c r="D10551" t="str">
        <f ca="1"/>
        <v xml:space="preserve"> Net Worth</v>
      </c>
    </row>
    <row r="10552" spans="1:4" x14ac:dyDescent="0.25">
      <c r="A10552" t="str">
        <f ca="1"/>
        <v>Kulo Transfer</v>
      </c>
      <c r="B10552" s="8">
        <f ca="1"/>
        <v>46566</v>
      </c>
      <c r="C10552" s="107">
        <f ca="1"/>
        <v>46154.86</v>
      </c>
      <c r="D10552" t="str">
        <f ca="1"/>
        <v xml:space="preserve"> Net Worth</v>
      </c>
    </row>
    <row r="10553" spans="1:4" x14ac:dyDescent="0.25">
      <c r="A10553" t="str">
        <f ca="1"/>
        <v>Kulo SDGE</v>
      </c>
      <c r="B10553" s="8">
        <f ca="1"/>
        <v>46566</v>
      </c>
      <c r="C10553" s="107">
        <f ca="1"/>
        <v>46072.86</v>
      </c>
      <c r="D10553" t="str">
        <f ca="1"/>
        <v xml:space="preserve"> Net Worth</v>
      </c>
    </row>
    <row r="10554" spans="1:4" x14ac:dyDescent="0.25">
      <c r="A10554" t="str">
        <f ca="1"/>
        <v>SDGE</v>
      </c>
      <c r="B10554" s="8">
        <f ca="1"/>
        <v>46566</v>
      </c>
      <c r="C10554" s="107">
        <f ca="1"/>
        <v>45988.86</v>
      </c>
      <c r="D10554" t="str">
        <f ca="1"/>
        <v xml:space="preserve"> Net Worth</v>
      </c>
    </row>
    <row r="10555" spans="1:4" x14ac:dyDescent="0.25">
      <c r="A10555" t="str">
        <f ca="1"/>
        <v>Prime Ad-Free</v>
      </c>
      <c r="B10555" s="8">
        <f ca="1"/>
        <v>46566</v>
      </c>
      <c r="C10555" s="107">
        <f ca="1"/>
        <v>45985.87</v>
      </c>
      <c r="D10555" t="str">
        <f ca="1"/>
        <v xml:space="preserve"> Net Worth</v>
      </c>
    </row>
    <row r="10556" spans="1:4" x14ac:dyDescent="0.25">
      <c r="A10556" t="str">
        <f ca="1"/>
        <v>Disability</v>
      </c>
      <c r="B10556" s="8">
        <f ca="1"/>
        <v>46569</v>
      </c>
      <c r="C10556" s="107">
        <f ca="1"/>
        <v>46342.53</v>
      </c>
      <c r="D10556" t="str">
        <f ca="1"/>
        <v xml:space="preserve"> Net Worth</v>
      </c>
    </row>
    <row r="10557" spans="1:4" x14ac:dyDescent="0.25">
      <c r="A10557" t="str">
        <f ca="1"/>
        <v>Kulo Rent</v>
      </c>
      <c r="B10557" s="8">
        <f ca="1"/>
        <v>46569</v>
      </c>
      <c r="C10557" s="107">
        <f ca="1"/>
        <v>45383.53</v>
      </c>
      <c r="D10557" t="str">
        <f ca="1"/>
        <v xml:space="preserve"> Net Worth</v>
      </c>
    </row>
    <row r="10558" spans="1:4" x14ac:dyDescent="0.25">
      <c r="A10558" t="str">
        <f ca="1"/>
        <v>Rent</v>
      </c>
      <c r="B10558" s="8">
        <f ca="1"/>
        <v>46569</v>
      </c>
      <c r="C10558" s="107">
        <f ca="1"/>
        <v>44105.56</v>
      </c>
      <c r="D10558" t="str">
        <f ca="1"/>
        <v xml:space="preserve"> Net Worth</v>
      </c>
    </row>
    <row r="10559" spans="1:4" x14ac:dyDescent="0.25">
      <c r="A10559" t="str">
        <f ca="1"/>
        <v>Paycheck</v>
      </c>
      <c r="B10559" s="8">
        <f ca="1"/>
        <v>46570</v>
      </c>
      <c r="C10559" s="107">
        <f ca="1"/>
        <v>45705.56</v>
      </c>
      <c r="D10559" t="str">
        <f ca="1"/>
        <v xml:space="preserve"> Net Worth</v>
      </c>
    </row>
    <row r="10560" spans="1:4" x14ac:dyDescent="0.25">
      <c r="A10560" t="str">
        <f ca="1"/>
        <v>Ameritas</v>
      </c>
      <c r="B10560" s="8">
        <f ca="1"/>
        <v>46570</v>
      </c>
      <c r="C10560" s="107">
        <f ca="1"/>
        <v>45817.56</v>
      </c>
      <c r="D10560" t="str">
        <f ca="1"/>
        <v xml:space="preserve"> Net Worth</v>
      </c>
    </row>
    <row r="10561" spans="1:4" x14ac:dyDescent="0.25">
      <c r="A10561" t="str">
        <f ca="1"/>
        <v>Visa Platinum</v>
      </c>
      <c r="B10561" s="8">
        <f ca="1"/>
        <v>46571</v>
      </c>
      <c r="C10561" s="107">
        <f ca="1"/>
        <v>45899.56</v>
      </c>
      <c r="D10561" t="str">
        <f ca="1"/>
        <v xml:space="preserve"> Net Worth</v>
      </c>
    </row>
    <row r="10562" spans="1:4" x14ac:dyDescent="0.25">
      <c r="A10562" t="str">
        <f ca="1"/>
        <v>Groceries</v>
      </c>
      <c r="B10562" s="8">
        <f ca="1"/>
        <v>46571</v>
      </c>
      <c r="C10562" s="107">
        <f ca="1"/>
        <v>45699.56</v>
      </c>
      <c r="D10562" t="str">
        <f ca="1"/>
        <v xml:space="preserve"> Net Worth</v>
      </c>
    </row>
    <row r="10563" spans="1:4" x14ac:dyDescent="0.25">
      <c r="A10563" t="str">
        <f ca="1"/>
        <v>Food &amp; Drinks</v>
      </c>
      <c r="B10563" s="8">
        <f ca="1"/>
        <v>46571</v>
      </c>
      <c r="C10563" s="107">
        <f ca="1"/>
        <v>45499.56</v>
      </c>
      <c r="D10563" t="str">
        <f ca="1"/>
        <v xml:space="preserve"> Net Worth</v>
      </c>
    </row>
    <row r="10564" spans="1:4" x14ac:dyDescent="0.25">
      <c r="A10564" t="str">
        <f ca="1"/>
        <v>Kulo Internet</v>
      </c>
      <c r="B10564" s="8">
        <f ca="1"/>
        <v>46573</v>
      </c>
      <c r="C10564" s="107">
        <f ca="1"/>
        <v>45471.56</v>
      </c>
      <c r="D10564" t="str">
        <f ca="1"/>
        <v xml:space="preserve"> Net Worth</v>
      </c>
    </row>
    <row r="10565" spans="1:4" x14ac:dyDescent="0.25">
      <c r="A10565" t="str">
        <f ca="1"/>
        <v>Cese Phone</v>
      </c>
      <c r="B10565" s="8">
        <f ca="1"/>
        <v>46573</v>
      </c>
      <c r="C10565" s="107">
        <f ca="1"/>
        <v>45329.56</v>
      </c>
      <c r="D10565" t="str">
        <f ca="1"/>
        <v xml:space="preserve"> Net Worth</v>
      </c>
    </row>
    <row r="10566" spans="1:4" x14ac:dyDescent="0.25">
      <c r="A10566" t="str">
        <f ca="1"/>
        <v>Phone</v>
      </c>
      <c r="B10566" s="8">
        <f ca="1"/>
        <v>46573</v>
      </c>
      <c r="C10566" s="107">
        <f ca="1"/>
        <v>45178.89</v>
      </c>
      <c r="D10566" t="str">
        <f ca="1"/>
        <v xml:space="preserve"> Net Worth</v>
      </c>
    </row>
    <row r="10567" spans="1:4" x14ac:dyDescent="0.25">
      <c r="A10567" t="str">
        <f ca="1"/>
        <v>Sony</v>
      </c>
      <c r="B10567" s="8">
        <f ca="1"/>
        <v>46576</v>
      </c>
      <c r="C10567" s="107">
        <f ca="1"/>
        <v>45160.9</v>
      </c>
      <c r="D10567" t="str">
        <f ca="1"/>
        <v xml:space="preserve"> Net Worth</v>
      </c>
    </row>
    <row r="10568" spans="1:4" x14ac:dyDescent="0.25">
      <c r="A10568" t="str">
        <f ca="1"/>
        <v>Phone Insurance</v>
      </c>
      <c r="B10568" s="8">
        <f ca="1"/>
        <v>46576</v>
      </c>
      <c r="C10568" s="107">
        <f ca="1"/>
        <v>45152.9</v>
      </c>
      <c r="D10568" t="str">
        <f ca="1"/>
        <v xml:space="preserve"> Net Worth</v>
      </c>
    </row>
    <row r="10569" spans="1:4" x14ac:dyDescent="0.25">
      <c r="A10569" t="str">
        <f ca="1"/>
        <v>Amazon</v>
      </c>
      <c r="B10569" s="8">
        <f ca="1"/>
        <v>46577</v>
      </c>
      <c r="C10569" s="107">
        <f ca="1"/>
        <v>45136.75</v>
      </c>
      <c r="D10569" t="str">
        <f ca="1"/>
        <v xml:space="preserve"> Net Worth</v>
      </c>
    </row>
    <row r="10570" spans="1:4" x14ac:dyDescent="0.25">
      <c r="A10570" t="str">
        <f ca="1"/>
        <v>Viso Go</v>
      </c>
      <c r="B10570" s="8">
        <f ca="1"/>
        <v>46579</v>
      </c>
      <c r="C10570" s="107">
        <f ca="1"/>
        <v>45007.75</v>
      </c>
      <c r="D10570" t="str">
        <f ca="1"/>
        <v xml:space="preserve"> Net Worth</v>
      </c>
    </row>
    <row r="10571" spans="1:4" x14ac:dyDescent="0.25">
      <c r="A10571" t="str">
        <f ca="1"/>
        <v>Paycheck</v>
      </c>
      <c r="B10571" s="8">
        <f ca="1"/>
        <v>46584</v>
      </c>
      <c r="C10571" s="107">
        <f ca="1"/>
        <v>46607.75</v>
      </c>
      <c r="D10571" t="str">
        <f ca="1"/>
        <v xml:space="preserve"> Net Worth</v>
      </c>
    </row>
    <row r="10572" spans="1:4" x14ac:dyDescent="0.25">
      <c r="A10572" t="str">
        <f ca="1"/>
        <v>Ameritas</v>
      </c>
      <c r="B10572" s="8">
        <f ca="1"/>
        <v>46584</v>
      </c>
      <c r="C10572" s="107">
        <f ca="1"/>
        <v>46719.75</v>
      </c>
      <c r="D10572" t="str">
        <f ca="1"/>
        <v xml:space="preserve"> Net Worth</v>
      </c>
    </row>
    <row r="10573" spans="1:4" x14ac:dyDescent="0.25">
      <c r="A10573" t="str">
        <f ca="1"/>
        <v>Motorcycle</v>
      </c>
      <c r="B10573" s="8">
        <f ca="1"/>
        <v>46584</v>
      </c>
      <c r="C10573" s="107">
        <f ca="1"/>
        <v>46569.37</v>
      </c>
      <c r="D10573" t="str">
        <f ca="1"/>
        <v xml:space="preserve"> Net Worth</v>
      </c>
    </row>
    <row r="10574" spans="1:4" x14ac:dyDescent="0.25">
      <c r="A10574" t="str">
        <f ca="1"/>
        <v>Groceries</v>
      </c>
      <c r="B10574" s="8">
        <f ca="1"/>
        <v>46585</v>
      </c>
      <c r="C10574" s="107">
        <f ca="1"/>
        <v>46369.37</v>
      </c>
      <c r="D10574" t="str">
        <f ca="1"/>
        <v xml:space="preserve"> Net Worth</v>
      </c>
    </row>
    <row r="10575" spans="1:4" x14ac:dyDescent="0.25">
      <c r="A10575" t="str">
        <f ca="1"/>
        <v>Food &amp; Drinks</v>
      </c>
      <c r="B10575" s="8">
        <f ca="1"/>
        <v>46585</v>
      </c>
      <c r="C10575" s="107">
        <f ca="1"/>
        <v>46169.37</v>
      </c>
      <c r="D10575" t="str">
        <f ca="1"/>
        <v xml:space="preserve"> Net Worth</v>
      </c>
    </row>
    <row r="10576" spans="1:4" x14ac:dyDescent="0.25">
      <c r="A10576" t="str">
        <f ca="1"/>
        <v>Netflix</v>
      </c>
      <c r="B10576" s="8">
        <f ca="1"/>
        <v>46588</v>
      </c>
      <c r="C10576" s="107">
        <f ca="1"/>
        <v>46144.380000000005</v>
      </c>
      <c r="D10576" t="str">
        <f ca="1"/>
        <v xml:space="preserve"> Net Worth</v>
      </c>
    </row>
    <row r="10577" spans="1:4" x14ac:dyDescent="0.25">
      <c r="A10577" t="str">
        <f ca="1"/>
        <v>Renters</v>
      </c>
      <c r="B10577" s="8">
        <f ca="1"/>
        <v>46589</v>
      </c>
      <c r="C10577" s="107">
        <f ca="1"/>
        <v>46133.46</v>
      </c>
      <c r="D10577" t="str">
        <f ca="1"/>
        <v xml:space="preserve"> Net Worth</v>
      </c>
    </row>
    <row r="10578" spans="1:4" x14ac:dyDescent="0.25">
      <c r="A10578" t="str">
        <f ca="1"/>
        <v>Cese Transfer</v>
      </c>
      <c r="B10578" s="8">
        <f ca="1"/>
        <v>46593</v>
      </c>
      <c r="C10578" s="107">
        <f ca="1"/>
        <v>46275.46</v>
      </c>
      <c r="D10578" t="str">
        <f ca="1"/>
        <v xml:space="preserve"> Net Worth</v>
      </c>
    </row>
    <row r="10579" spans="1:4" x14ac:dyDescent="0.25">
      <c r="A10579" t="str">
        <f ca="1"/>
        <v>Internet</v>
      </c>
      <c r="B10579" s="8">
        <f ca="1"/>
        <v>46594</v>
      </c>
      <c r="C10579" s="107">
        <f ca="1"/>
        <v>46275.46</v>
      </c>
      <c r="D10579" t="str">
        <f ca="1"/>
        <v xml:space="preserve"> Net Worth</v>
      </c>
    </row>
    <row r="10580" spans="1:4" x14ac:dyDescent="0.25">
      <c r="A10580" t="str">
        <f ca="1"/>
        <v>Windsurf</v>
      </c>
      <c r="B10580" s="8">
        <f ca="1"/>
        <v>46594</v>
      </c>
      <c r="C10580" s="107">
        <f ca="1"/>
        <v>46260.46</v>
      </c>
      <c r="D10580" t="str">
        <f ca="1"/>
        <v xml:space="preserve"> Net Worth</v>
      </c>
    </row>
    <row r="10581" spans="1:4" x14ac:dyDescent="0.25">
      <c r="A10581" t="str">
        <f ca="1"/>
        <v>Tidal</v>
      </c>
      <c r="B10581" s="8">
        <f ca="1"/>
        <v>46595</v>
      </c>
      <c r="C10581" s="107">
        <f ca="1"/>
        <v>46249.47</v>
      </c>
      <c r="D10581" t="str">
        <f ca="1"/>
        <v xml:space="preserve"> Net Worth</v>
      </c>
    </row>
    <row r="10582" spans="1:4" x14ac:dyDescent="0.25">
      <c r="A10582" t="str">
        <f ca="1"/>
        <v>Costco Citi</v>
      </c>
      <c r="B10582" s="8">
        <f ca="1"/>
        <v>46596</v>
      </c>
      <c r="C10582" s="107">
        <f ca="1"/>
        <v>46249.47</v>
      </c>
      <c r="D10582" t="str">
        <f ca="1"/>
        <v xml:space="preserve"> Net Worth</v>
      </c>
    </row>
    <row r="10583" spans="1:4" x14ac:dyDescent="0.25">
      <c r="A10583" t="str">
        <f ca="1"/>
        <v>Kulo Transfer</v>
      </c>
      <c r="B10583" s="8">
        <f ca="1"/>
        <v>46596</v>
      </c>
      <c r="C10583" s="107">
        <f ca="1"/>
        <v>47299.47</v>
      </c>
      <c r="D10583" t="str">
        <f ca="1"/>
        <v xml:space="preserve"> Net Worth</v>
      </c>
    </row>
    <row r="10584" spans="1:4" x14ac:dyDescent="0.25">
      <c r="A10584" t="str">
        <f ca="1"/>
        <v>Kulo SDGE</v>
      </c>
      <c r="B10584" s="8">
        <f ca="1"/>
        <v>46596</v>
      </c>
      <c r="C10584" s="107">
        <f ca="1"/>
        <v>47217.47</v>
      </c>
      <c r="D10584" t="str">
        <f ca="1"/>
        <v xml:space="preserve"> Net Worth</v>
      </c>
    </row>
    <row r="10585" spans="1:4" x14ac:dyDescent="0.25">
      <c r="A10585" t="str">
        <f ca="1"/>
        <v>SDGE</v>
      </c>
      <c r="B10585" s="8">
        <f ca="1"/>
        <v>46596</v>
      </c>
      <c r="C10585" s="107">
        <f ca="1"/>
        <v>47133.47</v>
      </c>
      <c r="D10585" t="str">
        <f ca="1"/>
        <v xml:space="preserve"> Net Worth</v>
      </c>
    </row>
    <row r="10586" spans="1:4" x14ac:dyDescent="0.25">
      <c r="A10586" t="str">
        <f ca="1"/>
        <v>Prime Ad-Free</v>
      </c>
      <c r="B10586" s="8">
        <f ca="1"/>
        <v>46596</v>
      </c>
      <c r="C10586" s="107">
        <f ca="1"/>
        <v>47130.48</v>
      </c>
      <c r="D10586" t="str">
        <f ca="1"/>
        <v xml:space="preserve"> Net Worth</v>
      </c>
    </row>
    <row r="10587" spans="1:4" x14ac:dyDescent="0.25">
      <c r="A10587" t="str">
        <f ca="1"/>
        <v>Paycheck</v>
      </c>
      <c r="B10587" s="8">
        <f ca="1"/>
        <v>46598</v>
      </c>
      <c r="C10587" s="107">
        <f ca="1"/>
        <v>48730.48</v>
      </c>
      <c r="D10587" t="str">
        <f ca="1"/>
        <v xml:space="preserve"> Net Worth</v>
      </c>
    </row>
    <row r="10588" spans="1:4" x14ac:dyDescent="0.25">
      <c r="A10588" t="str">
        <f ca="1"/>
        <v>Ameritas</v>
      </c>
      <c r="B10588" s="8">
        <f ca="1"/>
        <v>46598</v>
      </c>
      <c r="C10588" s="107">
        <f ca="1"/>
        <v>48842.48</v>
      </c>
      <c r="D10588" t="str">
        <f ca="1"/>
        <v xml:space="preserve"> Net Worth</v>
      </c>
    </row>
    <row r="10589" spans="1:4" x14ac:dyDescent="0.25">
      <c r="A10589" t="str">
        <f ca="1"/>
        <v>Groceries</v>
      </c>
      <c r="B10589" s="8">
        <f ca="1"/>
        <v>46599</v>
      </c>
      <c r="C10589" s="107">
        <f ca="1"/>
        <v>48642.48</v>
      </c>
      <c r="D10589" t="str">
        <f ca="1"/>
        <v xml:space="preserve"> Net Worth</v>
      </c>
    </row>
    <row r="10590" spans="1:4" x14ac:dyDescent="0.25">
      <c r="A10590" t="str">
        <f ca="1"/>
        <v>Food &amp; Drinks</v>
      </c>
      <c r="B10590" s="8">
        <f ca="1"/>
        <v>46599</v>
      </c>
      <c r="C10590" s="107">
        <f ca="1"/>
        <v>48442.48</v>
      </c>
      <c r="D10590" t="str">
        <f ca="1"/>
        <v xml:space="preserve"> Net Worth</v>
      </c>
    </row>
    <row r="10591" spans="1:4" x14ac:dyDescent="0.25">
      <c r="A10591" t="str">
        <f ca="1"/>
        <v>Disability</v>
      </c>
      <c r="B10591" s="8">
        <f ca="1"/>
        <v>46600</v>
      </c>
      <c r="C10591" s="107">
        <f ca="1"/>
        <v>48799.14</v>
      </c>
      <c r="D10591" t="str">
        <f ca="1"/>
        <v xml:space="preserve"> Net Worth</v>
      </c>
    </row>
    <row r="10592" spans="1:4" x14ac:dyDescent="0.25">
      <c r="A10592" t="str">
        <f ca="1"/>
        <v>Kulo Rent</v>
      </c>
      <c r="B10592" s="8">
        <f ca="1"/>
        <v>46600</v>
      </c>
      <c r="C10592" s="107">
        <f ca="1"/>
        <v>47840.14</v>
      </c>
      <c r="D10592" t="str">
        <f ca="1"/>
        <v xml:space="preserve"> Net Worth</v>
      </c>
    </row>
    <row r="10593" spans="1:4" x14ac:dyDescent="0.25">
      <c r="A10593" t="str">
        <f ca="1"/>
        <v>Rent</v>
      </c>
      <c r="B10593" s="8">
        <f ca="1"/>
        <v>46600</v>
      </c>
      <c r="C10593" s="107">
        <f ca="1"/>
        <v>46562.17</v>
      </c>
      <c r="D10593" t="str">
        <f ca="1"/>
        <v xml:space="preserve"> Net Worth</v>
      </c>
    </row>
    <row r="10594" spans="1:4" x14ac:dyDescent="0.25">
      <c r="A10594" t="str">
        <f ca="1"/>
        <v>Visa Platinum</v>
      </c>
      <c r="B10594" s="8">
        <f ca="1"/>
        <v>46602</v>
      </c>
      <c r="C10594" s="107">
        <f ca="1"/>
        <v>46644.17</v>
      </c>
      <c r="D10594" t="str">
        <f ca="1"/>
        <v xml:space="preserve"> Net Worth</v>
      </c>
    </row>
    <row r="10595" spans="1:4" x14ac:dyDescent="0.25">
      <c r="A10595" t="str">
        <f ca="1"/>
        <v>Kulo Internet</v>
      </c>
      <c r="B10595" s="8">
        <f ca="1"/>
        <v>46604</v>
      </c>
      <c r="C10595" s="107">
        <f ca="1"/>
        <v>46616.17</v>
      </c>
      <c r="D10595" t="str">
        <f ca="1"/>
        <v xml:space="preserve"> Net Worth</v>
      </c>
    </row>
    <row r="10596" spans="1:4" x14ac:dyDescent="0.25">
      <c r="A10596" t="str">
        <f ca="1"/>
        <v>Cese Phone</v>
      </c>
      <c r="B10596" s="8">
        <f ca="1"/>
        <v>46604</v>
      </c>
      <c r="C10596" s="107">
        <f ca="1"/>
        <v>46474.17</v>
      </c>
      <c r="D10596" t="str">
        <f ca="1"/>
        <v xml:space="preserve"> Net Worth</v>
      </c>
    </row>
    <row r="10597" spans="1:4" x14ac:dyDescent="0.25">
      <c r="A10597" t="str">
        <f ca="1"/>
        <v>Phone</v>
      </c>
      <c r="B10597" s="8">
        <f ca="1"/>
        <v>46604</v>
      </c>
      <c r="C10597" s="107">
        <f ca="1"/>
        <v>46323.5</v>
      </c>
      <c r="D10597" t="str">
        <f ca="1"/>
        <v xml:space="preserve"> Net Worth</v>
      </c>
    </row>
    <row r="10598" spans="1:4" x14ac:dyDescent="0.25">
      <c r="A10598" t="str">
        <f ca="1"/>
        <v>Sony</v>
      </c>
      <c r="B10598" s="8">
        <f ca="1"/>
        <v>46607</v>
      </c>
      <c r="C10598" s="107">
        <f ca="1"/>
        <v>46305.51</v>
      </c>
      <c r="D10598" t="str">
        <f ca="1"/>
        <v xml:space="preserve"> Net Worth</v>
      </c>
    </row>
    <row r="10599" spans="1:4" x14ac:dyDescent="0.25">
      <c r="A10599" t="str">
        <f ca="1"/>
        <v>Phone Insurance</v>
      </c>
      <c r="B10599" s="8">
        <f ca="1"/>
        <v>46607</v>
      </c>
      <c r="C10599" s="107">
        <f ca="1"/>
        <v>46297.51</v>
      </c>
      <c r="D10599" t="str">
        <f ca="1"/>
        <v xml:space="preserve"> Net Worth</v>
      </c>
    </row>
    <row r="10600" spans="1:4" x14ac:dyDescent="0.25">
      <c r="A10600" t="str">
        <f ca="1"/>
        <v>Amazon</v>
      </c>
      <c r="B10600" s="8">
        <f ca="1"/>
        <v>46608</v>
      </c>
      <c r="C10600" s="107">
        <f ca="1"/>
        <v>46281.36</v>
      </c>
      <c r="D10600" t="str">
        <f ca="1"/>
        <v xml:space="preserve"> Net Worth</v>
      </c>
    </row>
    <row r="10601" spans="1:4" x14ac:dyDescent="0.25">
      <c r="A10601" t="str">
        <f ca="1"/>
        <v>Viso Go</v>
      </c>
      <c r="B10601" s="8">
        <f ca="1"/>
        <v>46610</v>
      </c>
      <c r="C10601" s="107">
        <f ca="1"/>
        <v>46152.36</v>
      </c>
      <c r="D10601" t="str">
        <f ca="1"/>
        <v xml:space="preserve"> Net Worth</v>
      </c>
    </row>
    <row r="10602" spans="1:4" x14ac:dyDescent="0.25">
      <c r="A10602" t="str">
        <f ca="1"/>
        <v>Paycheck</v>
      </c>
      <c r="B10602" s="8">
        <f ca="1"/>
        <v>46612</v>
      </c>
      <c r="C10602" s="107">
        <f ca="1"/>
        <v>47752.36</v>
      </c>
      <c r="D10602" t="str">
        <f ca="1"/>
        <v xml:space="preserve"> Net Worth</v>
      </c>
    </row>
    <row r="10603" spans="1:4" x14ac:dyDescent="0.25">
      <c r="A10603" t="str">
        <f ca="1"/>
        <v>Ameritas</v>
      </c>
      <c r="B10603" s="8">
        <f ca="1"/>
        <v>46612</v>
      </c>
      <c r="C10603" s="107">
        <f ca="1"/>
        <v>47864.36</v>
      </c>
      <c r="D10603" t="str">
        <f ca="1"/>
        <v xml:space="preserve"> Net Worth</v>
      </c>
    </row>
    <row r="10604" spans="1:4" x14ac:dyDescent="0.25">
      <c r="A10604" t="str">
        <f ca="1"/>
        <v>Groceries</v>
      </c>
      <c r="B10604" s="8">
        <f ca="1"/>
        <v>46613</v>
      </c>
      <c r="C10604" s="107">
        <f ca="1"/>
        <v>47664.36</v>
      </c>
      <c r="D10604" t="str">
        <f ca="1"/>
        <v xml:space="preserve"> Net Worth</v>
      </c>
    </row>
    <row r="10605" spans="1:4" x14ac:dyDescent="0.25">
      <c r="A10605" t="str">
        <f ca="1"/>
        <v>Food &amp; Drinks</v>
      </c>
      <c r="B10605" s="8">
        <f ca="1"/>
        <v>46613</v>
      </c>
      <c r="C10605" s="107">
        <f ca="1"/>
        <v>47464.36</v>
      </c>
      <c r="D10605" t="str">
        <f ca="1"/>
        <v xml:space="preserve"> Net Worth</v>
      </c>
    </row>
    <row r="10606" spans="1:4" x14ac:dyDescent="0.25">
      <c r="A10606" t="str">
        <f ca="1"/>
        <v>Motorcycle</v>
      </c>
      <c r="B10606" s="8">
        <f ca="1"/>
        <v>46615</v>
      </c>
      <c r="C10606" s="107">
        <f ca="1"/>
        <v>47313.98</v>
      </c>
      <c r="D10606" t="str">
        <f ca="1"/>
        <v xml:space="preserve"> Net Worth</v>
      </c>
    </row>
    <row r="10607" spans="1:4" x14ac:dyDescent="0.25">
      <c r="A10607" t="str">
        <f ca="1"/>
        <v>Netflix</v>
      </c>
      <c r="B10607" s="8">
        <f ca="1"/>
        <v>46619</v>
      </c>
      <c r="C10607" s="107">
        <f ca="1"/>
        <v>47288.990000000005</v>
      </c>
      <c r="D10607" t="str">
        <f ca="1"/>
        <v xml:space="preserve"> Net Worth</v>
      </c>
    </row>
    <row r="10608" spans="1:4" x14ac:dyDescent="0.25">
      <c r="A10608" t="str">
        <f ca="1"/>
        <v>Renters</v>
      </c>
      <c r="B10608" s="8">
        <f ca="1"/>
        <v>46620</v>
      </c>
      <c r="C10608" s="107">
        <f ca="1"/>
        <v>47278.07</v>
      </c>
      <c r="D10608" t="str">
        <f ca="1"/>
        <v xml:space="preserve"> Net Worth</v>
      </c>
    </row>
    <row r="10609" spans="1:4" x14ac:dyDescent="0.25">
      <c r="A10609" t="str">
        <f ca="1"/>
        <v>Cese Transfer</v>
      </c>
      <c r="B10609" s="8">
        <f ca="1"/>
        <v>46624</v>
      </c>
      <c r="C10609" s="107">
        <f ca="1"/>
        <v>47420.07</v>
      </c>
      <c r="D10609" t="str">
        <f ca="1"/>
        <v xml:space="preserve"> Net Worth</v>
      </c>
    </row>
    <row r="10610" spans="1:4" x14ac:dyDescent="0.25">
      <c r="A10610" t="str">
        <f ca="1"/>
        <v>Internet</v>
      </c>
      <c r="B10610" s="8">
        <f ca="1"/>
        <v>46625</v>
      </c>
      <c r="C10610" s="107">
        <f ca="1"/>
        <v>47420.07</v>
      </c>
      <c r="D10610" t="str">
        <f ca="1"/>
        <v xml:space="preserve"> Net Worth</v>
      </c>
    </row>
    <row r="10611" spans="1:4" x14ac:dyDescent="0.25">
      <c r="A10611" t="str">
        <f ca="1"/>
        <v>Windsurf</v>
      </c>
      <c r="B10611" s="8">
        <f ca="1"/>
        <v>46625</v>
      </c>
      <c r="C10611" s="107">
        <f ca="1"/>
        <v>47405.07</v>
      </c>
      <c r="D10611" t="str">
        <f ca="1"/>
        <v xml:space="preserve"> Net Worth</v>
      </c>
    </row>
    <row r="10612" spans="1:4" x14ac:dyDescent="0.25">
      <c r="A10612" t="str">
        <f ca="1"/>
        <v>Paycheck</v>
      </c>
      <c r="B10612" s="8">
        <f ca="1"/>
        <v>46626</v>
      </c>
      <c r="C10612" s="107">
        <f ca="1"/>
        <v>49005.07</v>
      </c>
      <c r="D10612" t="str">
        <f ca="1"/>
        <v xml:space="preserve"> Net Worth</v>
      </c>
    </row>
    <row r="10613" spans="1:4" x14ac:dyDescent="0.25">
      <c r="A10613" t="str">
        <f ca="1"/>
        <v>Ameritas</v>
      </c>
      <c r="B10613" s="8">
        <f ca="1"/>
        <v>46626</v>
      </c>
      <c r="C10613" s="107">
        <f ca="1"/>
        <v>49117.07</v>
      </c>
      <c r="D10613" t="str">
        <f ca="1"/>
        <v xml:space="preserve"> Net Worth</v>
      </c>
    </row>
    <row r="10614" spans="1:4" x14ac:dyDescent="0.25">
      <c r="A10614" t="str">
        <f ca="1"/>
        <v>Tidal</v>
      </c>
      <c r="B10614" s="8">
        <f ca="1"/>
        <v>46626</v>
      </c>
      <c r="C10614" s="107">
        <f ca="1"/>
        <v>49106.080000000002</v>
      </c>
      <c r="D10614" t="str">
        <f ca="1"/>
        <v xml:space="preserve"> Net Worth</v>
      </c>
    </row>
    <row r="10615" spans="1:4" x14ac:dyDescent="0.25">
      <c r="A10615" t="str">
        <f ca="1"/>
        <v>Costco Citi</v>
      </c>
      <c r="B10615" s="8">
        <f ca="1"/>
        <v>46627</v>
      </c>
      <c r="C10615" s="107">
        <f ca="1"/>
        <v>49106.080000000002</v>
      </c>
      <c r="D10615" t="str">
        <f ca="1"/>
        <v xml:space="preserve"> Net Worth</v>
      </c>
    </row>
    <row r="10616" spans="1:4" x14ac:dyDescent="0.25">
      <c r="A10616" t="str">
        <f ca="1"/>
        <v>Kulo Transfer</v>
      </c>
      <c r="B10616" s="8">
        <f ca="1"/>
        <v>46627</v>
      </c>
      <c r="C10616" s="107">
        <f ca="1"/>
        <v>50156.08</v>
      </c>
      <c r="D10616" t="str">
        <f ca="1"/>
        <v xml:space="preserve"> Net Worth</v>
      </c>
    </row>
    <row r="10617" spans="1:4" x14ac:dyDescent="0.25">
      <c r="A10617" t="str">
        <f ca="1"/>
        <v>Kulo SDGE</v>
      </c>
      <c r="B10617" s="8">
        <f ca="1"/>
        <v>46627</v>
      </c>
      <c r="C10617" s="107">
        <f ca="1"/>
        <v>50074.080000000002</v>
      </c>
      <c r="D10617" t="str">
        <f ca="1"/>
        <v xml:space="preserve"> Net Worth</v>
      </c>
    </row>
    <row r="10618" spans="1:4" x14ac:dyDescent="0.25">
      <c r="A10618" t="str">
        <f ca="1"/>
        <v>Groceries</v>
      </c>
      <c r="B10618" s="8">
        <f ca="1"/>
        <v>46627</v>
      </c>
      <c r="C10618" s="107">
        <f ca="1"/>
        <v>49874.080000000002</v>
      </c>
      <c r="D10618" t="str">
        <f ca="1"/>
        <v xml:space="preserve"> Net Worth</v>
      </c>
    </row>
    <row r="10619" spans="1:4" x14ac:dyDescent="0.25">
      <c r="A10619" t="str">
        <f ca="1"/>
        <v>Food &amp; Drinks</v>
      </c>
      <c r="B10619" s="8">
        <f ca="1"/>
        <v>46627</v>
      </c>
      <c r="C10619" s="107">
        <f ca="1"/>
        <v>49674.080000000002</v>
      </c>
      <c r="D10619" t="str">
        <f ca="1"/>
        <v xml:space="preserve"> Net Worth</v>
      </c>
    </row>
    <row r="10620" spans="1:4" x14ac:dyDescent="0.25">
      <c r="A10620" t="str">
        <f ca="1"/>
        <v>SDGE</v>
      </c>
      <c r="B10620" s="8">
        <f ca="1"/>
        <v>46627</v>
      </c>
      <c r="C10620" s="107">
        <f ca="1"/>
        <v>49590.080000000002</v>
      </c>
      <c r="D10620" t="str">
        <f ca="1"/>
        <v xml:space="preserve"> Net Worth</v>
      </c>
    </row>
    <row r="10621" spans="1:4" x14ac:dyDescent="0.25">
      <c r="A10621" t="str">
        <f ca="1"/>
        <v>Prime Ad-Free</v>
      </c>
      <c r="B10621" s="8">
        <f ca="1"/>
        <v>46627</v>
      </c>
      <c r="C10621" s="107">
        <f ca="1"/>
        <v>49587.090000000004</v>
      </c>
      <c r="D10621" t="str">
        <f ca="1"/>
        <v xml:space="preserve"> Net Worth</v>
      </c>
    </row>
    <row r="10622" spans="1:4" x14ac:dyDescent="0.25">
      <c r="A10622" t="str">
        <f ca="1"/>
        <v>Disability</v>
      </c>
      <c r="B10622" s="8">
        <f ca="1"/>
        <v>46631</v>
      </c>
      <c r="C10622" s="107">
        <f ca="1"/>
        <v>49943.75</v>
      </c>
      <c r="D10622" t="str">
        <f ca="1"/>
        <v xml:space="preserve"> Net Worth</v>
      </c>
    </row>
    <row r="10623" spans="1:4" x14ac:dyDescent="0.25">
      <c r="A10623" t="str">
        <f ca="1"/>
        <v>Kulo Rent</v>
      </c>
      <c r="B10623" s="8">
        <f ca="1"/>
        <v>46631</v>
      </c>
      <c r="C10623" s="107">
        <f ca="1"/>
        <v>48984.75</v>
      </c>
      <c r="D10623" t="str">
        <f ca="1"/>
        <v xml:space="preserve"> Net Worth</v>
      </c>
    </row>
    <row r="10624" spans="1:4" x14ac:dyDescent="0.25">
      <c r="A10624" t="str">
        <f ca="1"/>
        <v>Rent</v>
      </c>
      <c r="B10624" s="8">
        <f ca="1"/>
        <v>46631</v>
      </c>
      <c r="C10624" s="107">
        <f ca="1"/>
        <v>47706.78</v>
      </c>
      <c r="D10624" t="str">
        <f ca="1"/>
        <v xml:space="preserve"> Net Worth</v>
      </c>
    </row>
    <row r="10625" spans="1:4" x14ac:dyDescent="0.25">
      <c r="A10625" t="str">
        <f ca="1"/>
        <v>Visa Platinum</v>
      </c>
      <c r="B10625" s="8">
        <f ca="1"/>
        <v>46633</v>
      </c>
      <c r="C10625" s="107">
        <f ca="1"/>
        <v>47788.78</v>
      </c>
      <c r="D10625" t="str">
        <f ca="1"/>
        <v xml:space="preserve"> Net Worth</v>
      </c>
    </row>
    <row r="10626" spans="1:4" x14ac:dyDescent="0.25">
      <c r="A10626" t="str">
        <f ca="1"/>
        <v>Kulo Internet</v>
      </c>
      <c r="B10626" s="8">
        <f ca="1"/>
        <v>46635</v>
      </c>
      <c r="C10626" s="107">
        <f ca="1"/>
        <v>47760.78</v>
      </c>
      <c r="D10626" t="str">
        <f ca="1"/>
        <v xml:space="preserve"> Net Worth</v>
      </c>
    </row>
    <row r="10627" spans="1:4" x14ac:dyDescent="0.25">
      <c r="A10627" t="str">
        <f ca="1"/>
        <v>Cese Phone</v>
      </c>
      <c r="B10627" s="8">
        <f ca="1"/>
        <v>46635</v>
      </c>
      <c r="C10627" s="107">
        <f ca="1"/>
        <v>47618.78</v>
      </c>
      <c r="D10627" t="str">
        <f ca="1"/>
        <v xml:space="preserve"> Net Worth</v>
      </c>
    </row>
    <row r="10628" spans="1:4" x14ac:dyDescent="0.25">
      <c r="A10628" t="str">
        <f ca="1"/>
        <v>Phone</v>
      </c>
      <c r="B10628" s="8">
        <f ca="1"/>
        <v>46635</v>
      </c>
      <c r="C10628" s="107">
        <f ca="1"/>
        <v>47468.11</v>
      </c>
      <c r="D10628" t="str">
        <f ca="1"/>
        <v xml:space="preserve"> Net Worth</v>
      </c>
    </row>
    <row r="10629" spans="1:4" x14ac:dyDescent="0.25">
      <c r="A10629" t="str">
        <f ca="1"/>
        <v>Sony</v>
      </c>
      <c r="B10629" s="8">
        <f ca="1"/>
        <v>46638</v>
      </c>
      <c r="C10629" s="107">
        <f ca="1"/>
        <v>47450.12</v>
      </c>
      <c r="D10629" t="str">
        <f ca="1"/>
        <v xml:space="preserve"> Net Worth</v>
      </c>
    </row>
    <row r="10630" spans="1:4" x14ac:dyDescent="0.25">
      <c r="A10630" t="str">
        <f ca="1"/>
        <v>Phone Insurance</v>
      </c>
      <c r="B10630" s="8">
        <f ca="1"/>
        <v>46638</v>
      </c>
      <c r="C10630" s="107">
        <f ca="1"/>
        <v>47442.12</v>
      </c>
      <c r="D10630" t="str">
        <f ca="1"/>
        <v xml:space="preserve"> Net Worth</v>
      </c>
    </row>
    <row r="10631" spans="1:4" x14ac:dyDescent="0.25">
      <c r="A10631" t="str">
        <f ca="1"/>
        <v>Amazon</v>
      </c>
      <c r="B10631" s="8">
        <f ca="1"/>
        <v>46639</v>
      </c>
      <c r="C10631" s="107">
        <f ca="1"/>
        <v>47425.97</v>
      </c>
      <c r="D10631" t="str">
        <f ca="1"/>
        <v xml:space="preserve"> Net Worth</v>
      </c>
    </row>
    <row r="10632" spans="1:4" x14ac:dyDescent="0.25">
      <c r="A10632" t="str">
        <f ca="1"/>
        <v>Paycheck</v>
      </c>
      <c r="B10632" s="8">
        <f ca="1"/>
        <v>46640</v>
      </c>
      <c r="C10632" s="107">
        <f ca="1"/>
        <v>49025.97</v>
      </c>
      <c r="D10632" t="str">
        <f ca="1"/>
        <v xml:space="preserve"> Net Worth</v>
      </c>
    </row>
    <row r="10633" spans="1:4" x14ac:dyDescent="0.25">
      <c r="A10633" t="str">
        <f ca="1"/>
        <v>Ameritas</v>
      </c>
      <c r="B10633" s="8">
        <f ca="1"/>
        <v>46640</v>
      </c>
      <c r="C10633" s="107">
        <f ca="1"/>
        <v>49137.97</v>
      </c>
      <c r="D10633" t="str">
        <f ca="1"/>
        <v xml:space="preserve"> Net Worth</v>
      </c>
    </row>
    <row r="10634" spans="1:4" x14ac:dyDescent="0.25">
      <c r="A10634" t="str">
        <f ca="1"/>
        <v>Viso Go</v>
      </c>
      <c r="B10634" s="8">
        <f ca="1"/>
        <v>46641</v>
      </c>
      <c r="C10634" s="107">
        <f ca="1"/>
        <v>49008.97</v>
      </c>
      <c r="D10634" t="str">
        <f ca="1"/>
        <v xml:space="preserve"> Net Worth</v>
      </c>
    </row>
    <row r="10635" spans="1:4" x14ac:dyDescent="0.25">
      <c r="A10635" t="str">
        <f ca="1"/>
        <v>Groceries</v>
      </c>
      <c r="B10635" s="8">
        <f ca="1"/>
        <v>46641</v>
      </c>
      <c r="C10635" s="107">
        <f ca="1"/>
        <v>48808.97</v>
      </c>
      <c r="D10635" t="str">
        <f ca="1"/>
        <v xml:space="preserve"> Net Worth</v>
      </c>
    </row>
    <row r="10636" spans="1:4" x14ac:dyDescent="0.25">
      <c r="A10636" t="str">
        <f ca="1"/>
        <v>Food &amp; Drinks</v>
      </c>
      <c r="B10636" s="8">
        <f ca="1"/>
        <v>46641</v>
      </c>
      <c r="C10636" s="107">
        <f ca="1"/>
        <v>48608.97</v>
      </c>
      <c r="D10636" t="str">
        <f ca="1"/>
        <v xml:space="preserve"> Net Worth</v>
      </c>
    </row>
    <row r="10637" spans="1:4" x14ac:dyDescent="0.25">
      <c r="A10637" t="str">
        <f ca="1"/>
        <v>Motorcycle</v>
      </c>
      <c r="B10637" s="8">
        <f ca="1"/>
        <v>46646</v>
      </c>
      <c r="C10637" s="107">
        <f ca="1"/>
        <v>48458.590000000004</v>
      </c>
      <c r="D10637" t="str">
        <f ca="1"/>
        <v xml:space="preserve"> Net Worth</v>
      </c>
    </row>
    <row r="10638" spans="1:4" x14ac:dyDescent="0.25">
      <c r="A10638" t="str">
        <f ca="1"/>
        <v>Netflix</v>
      </c>
      <c r="B10638" s="8">
        <f ca="1"/>
        <v>46650</v>
      </c>
      <c r="C10638" s="107">
        <f ca="1"/>
        <v>48433.600000000006</v>
      </c>
      <c r="D10638" t="str">
        <f ca="1"/>
        <v xml:space="preserve"> Net Worth</v>
      </c>
    </row>
    <row r="10639" spans="1:4" x14ac:dyDescent="0.25">
      <c r="A10639" t="str">
        <f ca="1"/>
        <v>Renters</v>
      </c>
      <c r="B10639" s="8">
        <f ca="1"/>
        <v>46651</v>
      </c>
      <c r="C10639" s="107">
        <f ca="1"/>
        <v>48422.68</v>
      </c>
      <c r="D10639" t="str">
        <f ca="1"/>
        <v xml:space="preserve"> Net Worth</v>
      </c>
    </row>
    <row r="10640" spans="1:4" x14ac:dyDescent="0.25">
      <c r="A10640" t="str">
        <f ca="1"/>
        <v>Paycheck</v>
      </c>
      <c r="B10640" s="8">
        <f ca="1"/>
        <v>46654</v>
      </c>
      <c r="C10640" s="107">
        <f ca="1"/>
        <v>50022.68</v>
      </c>
      <c r="D10640" t="str">
        <f ca="1"/>
        <v xml:space="preserve"> Net Worth</v>
      </c>
    </row>
    <row r="10641" spans="1:4" x14ac:dyDescent="0.25">
      <c r="A10641" t="str">
        <f ca="1"/>
        <v>Ameritas</v>
      </c>
      <c r="B10641" s="8">
        <f ca="1"/>
        <v>46654</v>
      </c>
      <c r="C10641" s="107">
        <f ca="1"/>
        <v>50134.68</v>
      </c>
      <c r="D10641" t="str">
        <f ca="1"/>
        <v xml:space="preserve"> Net Worth</v>
      </c>
    </row>
    <row r="10642" spans="1:4" x14ac:dyDescent="0.25">
      <c r="A10642" t="str">
        <f ca="1"/>
        <v>Cese Transfer</v>
      </c>
      <c r="B10642" s="8">
        <f ca="1"/>
        <v>46655</v>
      </c>
      <c r="C10642" s="107">
        <f ca="1"/>
        <v>50276.68</v>
      </c>
      <c r="D10642" t="str">
        <f ca="1"/>
        <v xml:space="preserve"> Net Worth</v>
      </c>
    </row>
    <row r="10643" spans="1:4" x14ac:dyDescent="0.25">
      <c r="A10643" t="str">
        <f ca="1"/>
        <v>Groceries</v>
      </c>
      <c r="B10643" s="8">
        <f ca="1"/>
        <v>46655</v>
      </c>
      <c r="C10643" s="107">
        <f ca="1"/>
        <v>50076.68</v>
      </c>
      <c r="D10643" t="str">
        <f ca="1"/>
        <v xml:space="preserve"> Net Worth</v>
      </c>
    </row>
    <row r="10644" spans="1:4" x14ac:dyDescent="0.25">
      <c r="A10644" t="str">
        <f ca="1"/>
        <v>Food &amp; Drinks</v>
      </c>
      <c r="B10644" s="8">
        <f ca="1"/>
        <v>46655</v>
      </c>
      <c r="C10644" s="107">
        <f ca="1"/>
        <v>49876.68</v>
      </c>
      <c r="D10644" t="str">
        <f ca="1"/>
        <v xml:space="preserve"> Net Worth</v>
      </c>
    </row>
    <row r="10645" spans="1:4" x14ac:dyDescent="0.25">
      <c r="A10645" t="str">
        <f ca="1"/>
        <v>Internet</v>
      </c>
      <c r="B10645" s="8">
        <f ca="1"/>
        <v>46656</v>
      </c>
      <c r="C10645" s="107">
        <f ca="1"/>
        <v>49876.68</v>
      </c>
      <c r="D10645" t="str">
        <f ca="1"/>
        <v xml:space="preserve"> Net Worth</v>
      </c>
    </row>
    <row r="10646" spans="1:4" x14ac:dyDescent="0.25">
      <c r="A10646" t="str">
        <f ca="1"/>
        <v>Windsurf</v>
      </c>
      <c r="B10646" s="8">
        <f ca="1"/>
        <v>46656</v>
      </c>
      <c r="C10646" s="107">
        <f ca="1"/>
        <v>49861.68</v>
      </c>
      <c r="D10646" t="str">
        <f ca="1"/>
        <v xml:space="preserve"> Net Worth</v>
      </c>
    </row>
    <row r="10647" spans="1:4" x14ac:dyDescent="0.25">
      <c r="A10647" t="str">
        <f ca="1"/>
        <v>Tidal</v>
      </c>
      <c r="B10647" s="8">
        <f ca="1"/>
        <v>46657</v>
      </c>
      <c r="C10647" s="107">
        <f ca="1"/>
        <v>49850.69</v>
      </c>
      <c r="D10647" t="str">
        <f ca="1"/>
        <v xml:space="preserve"> Net Worth</v>
      </c>
    </row>
    <row r="10648" spans="1:4" x14ac:dyDescent="0.25">
      <c r="A10648" t="str">
        <f ca="1"/>
        <v>Costco Citi</v>
      </c>
      <c r="B10648" s="8">
        <f ca="1"/>
        <v>46658</v>
      </c>
      <c r="C10648" s="107">
        <f ca="1"/>
        <v>49850.69</v>
      </c>
      <c r="D10648" t="str">
        <f ca="1"/>
        <v xml:space="preserve"> Net Worth</v>
      </c>
    </row>
    <row r="10649" spans="1:4" x14ac:dyDescent="0.25">
      <c r="A10649" t="str">
        <f ca="1"/>
        <v>Kulo Transfer</v>
      </c>
      <c r="B10649" s="8">
        <f ca="1"/>
        <v>46658</v>
      </c>
      <c r="C10649" s="107">
        <f ca="1"/>
        <v>50900.69</v>
      </c>
      <c r="D10649" t="str">
        <f ca="1"/>
        <v xml:space="preserve"> Net Worth</v>
      </c>
    </row>
    <row r="10650" spans="1:4" x14ac:dyDescent="0.25">
      <c r="A10650" t="str">
        <f ca="1"/>
        <v>Kulo SDGE</v>
      </c>
      <c r="B10650" s="8">
        <f ca="1"/>
        <v>46658</v>
      </c>
      <c r="C10650" s="107">
        <f ca="1"/>
        <v>50818.69</v>
      </c>
      <c r="D10650" t="str">
        <f ca="1"/>
        <v xml:space="preserve"> Net Worth</v>
      </c>
    </row>
    <row r="10651" spans="1:4" x14ac:dyDescent="0.25">
      <c r="A10651" t="str">
        <f ca="1"/>
        <v>SDGE</v>
      </c>
      <c r="B10651" s="8">
        <f ca="1"/>
        <v>46658</v>
      </c>
      <c r="C10651" s="107">
        <f ca="1"/>
        <v>50734.69</v>
      </c>
      <c r="D10651" t="str">
        <f ca="1"/>
        <v xml:space="preserve"> Net Worth</v>
      </c>
    </row>
    <row r="10652" spans="1:4" x14ac:dyDescent="0.25">
      <c r="A10652" t="str">
        <f ca="1"/>
        <v>Prime Ad-Free</v>
      </c>
      <c r="B10652" s="8">
        <f ca="1"/>
        <v>46658</v>
      </c>
      <c r="C10652" s="107">
        <f ca="1"/>
        <v>50731.700000000004</v>
      </c>
      <c r="D10652" t="str">
        <f ca="1"/>
        <v xml:space="preserve"> Net Worth</v>
      </c>
    </row>
    <row r="10653" spans="1:4" x14ac:dyDescent="0.25">
      <c r="A10653" t="str">
        <f ca="1"/>
        <v>Disability</v>
      </c>
      <c r="B10653" s="8">
        <f ca="1"/>
        <v>46661</v>
      </c>
      <c r="C10653" s="107">
        <f ca="1"/>
        <v>51088.36</v>
      </c>
      <c r="D10653" t="str">
        <f ca="1"/>
        <v xml:space="preserve"> Net Worth</v>
      </c>
    </row>
    <row r="10654" spans="1:4" x14ac:dyDescent="0.25">
      <c r="A10654" t="str">
        <f ca="1"/>
        <v>Kulo Rent</v>
      </c>
      <c r="B10654" s="8">
        <f ca="1"/>
        <v>46661</v>
      </c>
      <c r="C10654" s="107">
        <f ca="1"/>
        <v>50129.36</v>
      </c>
      <c r="D10654" t="str">
        <f ca="1"/>
        <v xml:space="preserve"> Net Worth</v>
      </c>
    </row>
    <row r="10655" spans="1:4" x14ac:dyDescent="0.25">
      <c r="A10655" t="str">
        <f ca="1"/>
        <v>Rent</v>
      </c>
      <c r="B10655" s="8">
        <f ca="1"/>
        <v>46661</v>
      </c>
      <c r="C10655" s="107">
        <f ca="1"/>
        <v>48851.39</v>
      </c>
      <c r="D10655" t="str">
        <f ca="1"/>
        <v xml:space="preserve"> Net Worth</v>
      </c>
    </row>
    <row r="10656" spans="1:4" x14ac:dyDescent="0.25">
      <c r="A10656" t="str">
        <f ca="1"/>
        <v>Visa Platinum</v>
      </c>
      <c r="B10656" s="8">
        <f ca="1"/>
        <v>46663</v>
      </c>
      <c r="C10656" s="107">
        <f ca="1"/>
        <v>48933.39</v>
      </c>
      <c r="D10656" t="str">
        <f ca="1"/>
        <v xml:space="preserve"> Net Worth</v>
      </c>
    </row>
    <row r="10657" spans="1:4" x14ac:dyDescent="0.25">
      <c r="A10657" t="str">
        <f ca="1"/>
        <v>Kulo Internet</v>
      </c>
      <c r="B10657" s="8">
        <f ca="1"/>
        <v>46665</v>
      </c>
      <c r="C10657" s="107">
        <f ca="1"/>
        <v>48905.39</v>
      </c>
      <c r="D10657" t="str">
        <f ca="1"/>
        <v xml:space="preserve"> Net Worth</v>
      </c>
    </row>
    <row r="10658" spans="1:4" x14ac:dyDescent="0.25">
      <c r="A10658" t="str">
        <f ca="1"/>
        <v>Cese Phone</v>
      </c>
      <c r="B10658" s="8">
        <f ca="1"/>
        <v>46665</v>
      </c>
      <c r="C10658" s="107">
        <f ca="1"/>
        <v>48763.39</v>
      </c>
      <c r="D10658" t="str">
        <f ca="1"/>
        <v xml:space="preserve"> Net Worth</v>
      </c>
    </row>
    <row r="10659" spans="1:4" x14ac:dyDescent="0.25">
      <c r="A10659" t="str">
        <f ca="1"/>
        <v>Phone</v>
      </c>
      <c r="B10659" s="8">
        <f ca="1"/>
        <v>46665</v>
      </c>
      <c r="C10659" s="107">
        <f ca="1"/>
        <v>48612.72</v>
      </c>
      <c r="D10659" t="str">
        <f ca="1"/>
        <v xml:space="preserve"> Net Worth</v>
      </c>
    </row>
    <row r="10660" spans="1:4" x14ac:dyDescent="0.25">
      <c r="A10660" t="str">
        <f ca="1"/>
        <v>Paycheck</v>
      </c>
      <c r="B10660" s="8">
        <f ca="1"/>
        <v>46668</v>
      </c>
      <c r="C10660" s="107">
        <f ca="1"/>
        <v>50212.72</v>
      </c>
      <c r="D10660" t="str">
        <f ca="1"/>
        <v xml:space="preserve"> Net Worth</v>
      </c>
    </row>
    <row r="10661" spans="1:4" x14ac:dyDescent="0.25">
      <c r="A10661" t="str">
        <f ca="1"/>
        <v>Ameritas</v>
      </c>
      <c r="B10661" s="8">
        <f ca="1"/>
        <v>46668</v>
      </c>
      <c r="C10661" s="107">
        <f ca="1"/>
        <v>50324.72</v>
      </c>
      <c r="D10661" t="str">
        <f ca="1"/>
        <v xml:space="preserve"> Net Worth</v>
      </c>
    </row>
    <row r="10662" spans="1:4" x14ac:dyDescent="0.25">
      <c r="A10662" t="str">
        <f ca="1"/>
        <v>Sony</v>
      </c>
      <c r="B10662" s="8">
        <f ca="1"/>
        <v>46668</v>
      </c>
      <c r="C10662" s="107">
        <f ca="1"/>
        <v>50306.73</v>
      </c>
      <c r="D10662" t="str">
        <f ca="1"/>
        <v xml:space="preserve"> Net Worth</v>
      </c>
    </row>
    <row r="10663" spans="1:4" x14ac:dyDescent="0.25">
      <c r="A10663" t="str">
        <f ca="1"/>
        <v>Phone Insurance</v>
      </c>
      <c r="B10663" s="8">
        <f ca="1"/>
        <v>46668</v>
      </c>
      <c r="C10663" s="107">
        <f ca="1"/>
        <v>50298.73</v>
      </c>
      <c r="D10663" t="str">
        <f ca="1"/>
        <v xml:space="preserve"> Net Worth</v>
      </c>
    </row>
    <row r="10664" spans="1:4" x14ac:dyDescent="0.25">
      <c r="A10664" t="str">
        <f ca="1"/>
        <v>Groceries</v>
      </c>
      <c r="B10664" s="8">
        <f ca="1"/>
        <v>46669</v>
      </c>
      <c r="C10664" s="107">
        <f ca="1"/>
        <v>50098.73</v>
      </c>
      <c r="D10664" t="str">
        <f ca="1"/>
        <v xml:space="preserve"> Net Worth</v>
      </c>
    </row>
    <row r="10665" spans="1:4" x14ac:dyDescent="0.25">
      <c r="A10665" t="str">
        <f ca="1"/>
        <v>Food &amp; Drinks</v>
      </c>
      <c r="B10665" s="8">
        <f ca="1"/>
        <v>46669</v>
      </c>
      <c r="C10665" s="107">
        <f ca="1"/>
        <v>49898.73</v>
      </c>
      <c r="D10665" t="str">
        <f ca="1"/>
        <v xml:space="preserve"> Net Worth</v>
      </c>
    </row>
    <row r="10666" spans="1:4" x14ac:dyDescent="0.25">
      <c r="A10666" t="str">
        <f ca="1"/>
        <v>Amazon</v>
      </c>
      <c r="B10666" s="8">
        <f ca="1"/>
        <v>46669</v>
      </c>
      <c r="C10666" s="107">
        <f ca="1"/>
        <v>49882.58</v>
      </c>
      <c r="D10666" t="str">
        <f ca="1"/>
        <v xml:space="preserve"> Net Worth</v>
      </c>
    </row>
    <row r="10667" spans="1:4" x14ac:dyDescent="0.25">
      <c r="A10667" t="str">
        <f ca="1"/>
        <v>Viso Go</v>
      </c>
      <c r="B10667" s="8">
        <f ca="1"/>
        <v>46671</v>
      </c>
      <c r="C10667" s="107">
        <f ca="1"/>
        <v>49753.58</v>
      </c>
      <c r="D10667" t="str">
        <f ca="1"/>
        <v xml:space="preserve"> Net Worth</v>
      </c>
    </row>
    <row r="10668" spans="1:4" x14ac:dyDescent="0.25">
      <c r="A10668" t="str">
        <f ca="1"/>
        <v>Motorcycle</v>
      </c>
      <c r="B10668" s="8">
        <f ca="1"/>
        <v>46676</v>
      </c>
      <c r="C10668" s="107">
        <f ca="1"/>
        <v>49603.200000000004</v>
      </c>
      <c r="D10668" t="str">
        <f ca="1"/>
        <v xml:space="preserve"> Net Worth</v>
      </c>
    </row>
    <row r="10669" spans="1:4" x14ac:dyDescent="0.25">
      <c r="A10669" t="str">
        <f ca="1"/>
        <v>Netflix</v>
      </c>
      <c r="B10669" s="8">
        <f ca="1"/>
        <v>46680</v>
      </c>
      <c r="C10669" s="107">
        <f ca="1"/>
        <v>49578.210000000006</v>
      </c>
      <c r="D10669" t="str">
        <f ca="1"/>
        <v xml:space="preserve"> Net Worth</v>
      </c>
    </row>
    <row r="10670" spans="1:4" x14ac:dyDescent="0.25">
      <c r="A10670" t="str">
        <f ca="1"/>
        <v>Renters</v>
      </c>
      <c r="B10670" s="8">
        <f ca="1"/>
        <v>46681</v>
      </c>
      <c r="C10670" s="107">
        <f ca="1"/>
        <v>49567.29</v>
      </c>
      <c r="D10670" t="str">
        <f ca="1"/>
        <v xml:space="preserve"> Net Worth</v>
      </c>
    </row>
    <row r="10671" spans="1:4" x14ac:dyDescent="0.25">
      <c r="A10671" t="str">
        <f ca="1"/>
        <v>Paycheck</v>
      </c>
      <c r="B10671" s="8">
        <f ca="1"/>
        <v>46682</v>
      </c>
      <c r="C10671" s="107">
        <f ca="1"/>
        <v>51167.29</v>
      </c>
      <c r="D10671" t="str">
        <f ca="1"/>
        <v xml:space="preserve"> Net Worth</v>
      </c>
    </row>
    <row r="10672" spans="1:4" x14ac:dyDescent="0.25">
      <c r="A10672" t="str">
        <f ca="1"/>
        <v>Ameritas</v>
      </c>
      <c r="B10672" s="8">
        <f ca="1"/>
        <v>46682</v>
      </c>
      <c r="C10672" s="107">
        <f ca="1"/>
        <v>51279.29</v>
      </c>
      <c r="D10672" t="str">
        <f ca="1"/>
        <v xml:space="preserve"> Net Worth</v>
      </c>
    </row>
    <row r="10673" spans="1:4" x14ac:dyDescent="0.25">
      <c r="A10673" t="str">
        <f ca="1"/>
        <v>Groceries</v>
      </c>
      <c r="B10673" s="8">
        <f ca="1"/>
        <v>46683</v>
      </c>
      <c r="C10673" s="107">
        <f ca="1"/>
        <v>51079.29</v>
      </c>
      <c r="D10673" t="str">
        <f ca="1"/>
        <v xml:space="preserve"> Net Worth</v>
      </c>
    </row>
    <row r="10674" spans="1:4" x14ac:dyDescent="0.25">
      <c r="A10674" t="str">
        <f ca="1"/>
        <v>Food &amp; Drinks</v>
      </c>
      <c r="B10674" s="8">
        <f ca="1"/>
        <v>46683</v>
      </c>
      <c r="C10674" s="107">
        <f ca="1"/>
        <v>50879.29</v>
      </c>
      <c r="D10674" t="str">
        <f ca="1"/>
        <v xml:space="preserve"> Net Worth</v>
      </c>
    </row>
    <row r="10675" spans="1:4" x14ac:dyDescent="0.25">
      <c r="A10675" t="str">
        <f ca="1"/>
        <v>Cese Transfer</v>
      </c>
      <c r="B10675" s="8">
        <f ca="1"/>
        <v>46685</v>
      </c>
      <c r="C10675" s="107">
        <f ca="1"/>
        <v>51021.29</v>
      </c>
      <c r="D10675" t="str">
        <f ca="1"/>
        <v xml:space="preserve"> Net Worth</v>
      </c>
    </row>
    <row r="10676" spans="1:4" x14ac:dyDescent="0.25">
      <c r="A10676" t="str">
        <f ca="1"/>
        <v>Internet</v>
      </c>
      <c r="B10676" s="8">
        <f ca="1"/>
        <v>46686</v>
      </c>
      <c r="C10676" s="107">
        <f ca="1"/>
        <v>51021.29</v>
      </c>
      <c r="D10676" t="str">
        <f ca="1"/>
        <v xml:space="preserve"> Net Worth</v>
      </c>
    </row>
    <row r="10677" spans="1:4" x14ac:dyDescent="0.25">
      <c r="A10677" t="str">
        <f ca="1"/>
        <v>Windsurf</v>
      </c>
      <c r="B10677" s="8">
        <f ca="1"/>
        <v>46686</v>
      </c>
      <c r="C10677" s="107">
        <f ca="1"/>
        <v>51006.29</v>
      </c>
      <c r="D10677" t="str">
        <f ca="1"/>
        <v xml:space="preserve"> Net Worth</v>
      </c>
    </row>
    <row r="10678" spans="1:4" x14ac:dyDescent="0.25">
      <c r="A10678" t="str">
        <f ca="1"/>
        <v>Tidal</v>
      </c>
      <c r="B10678" s="8">
        <f ca="1"/>
        <v>46687</v>
      </c>
      <c r="C10678" s="107">
        <f ca="1"/>
        <v>50995.3</v>
      </c>
      <c r="D10678" t="str">
        <f ca="1"/>
        <v xml:space="preserve"> Net Worth</v>
      </c>
    </row>
    <row r="10679" spans="1:4" x14ac:dyDescent="0.25">
      <c r="A10679" t="str">
        <f ca="1"/>
        <v>Costco Citi</v>
      </c>
      <c r="B10679" s="8">
        <f ca="1"/>
        <v>46688</v>
      </c>
      <c r="C10679" s="107">
        <f ca="1"/>
        <v>50995.3</v>
      </c>
      <c r="D10679" t="str">
        <f ca="1"/>
        <v xml:space="preserve"> Net Worth</v>
      </c>
    </row>
    <row r="10680" spans="1:4" x14ac:dyDescent="0.25">
      <c r="A10680" t="str">
        <f ca="1"/>
        <v>Kulo Transfer</v>
      </c>
      <c r="B10680" s="8">
        <f ca="1"/>
        <v>46688</v>
      </c>
      <c r="C10680" s="107">
        <f ca="1"/>
        <v>52045.3</v>
      </c>
      <c r="D10680" t="str">
        <f ca="1"/>
        <v xml:space="preserve"> Net Worth</v>
      </c>
    </row>
    <row r="10681" spans="1:4" x14ac:dyDescent="0.25">
      <c r="A10681" t="str">
        <f ca="1"/>
        <v>Kulo SDGE</v>
      </c>
      <c r="B10681" s="8">
        <f ca="1"/>
        <v>46688</v>
      </c>
      <c r="C10681" s="107">
        <f ca="1"/>
        <v>51963.3</v>
      </c>
      <c r="D10681" t="str">
        <f ca="1"/>
        <v xml:space="preserve"> Net Worth</v>
      </c>
    </row>
    <row r="10682" spans="1:4" x14ac:dyDescent="0.25">
      <c r="A10682" t="str">
        <f ca="1"/>
        <v>SDGE</v>
      </c>
      <c r="B10682" s="8">
        <f ca="1"/>
        <v>46688</v>
      </c>
      <c r="C10682" s="107">
        <f ca="1"/>
        <v>51879.3</v>
      </c>
      <c r="D10682" t="str">
        <f ca="1"/>
        <v xml:space="preserve"> Net Worth</v>
      </c>
    </row>
    <row r="10683" spans="1:4" x14ac:dyDescent="0.25">
      <c r="A10683" t="str">
        <f ca="1"/>
        <v>Prime Ad-Free</v>
      </c>
      <c r="B10683" s="8">
        <f ca="1"/>
        <v>46688</v>
      </c>
      <c r="C10683" s="107">
        <f ca="1"/>
        <v>51876.310000000005</v>
      </c>
      <c r="D10683" t="str">
        <f ca="1"/>
        <v xml:space="preserve"> Net Worth</v>
      </c>
    </row>
    <row r="10684" spans="1:4" x14ac:dyDescent="0.25">
      <c r="A10684" t="str">
        <f ca="1"/>
        <v>Disability</v>
      </c>
      <c r="B10684" s="8">
        <f ca="1"/>
        <v>46692</v>
      </c>
      <c r="C10684" s="107">
        <f ca="1"/>
        <v>52232.97</v>
      </c>
      <c r="D10684" t="str">
        <f ca="1"/>
        <v xml:space="preserve"> Net Worth</v>
      </c>
    </row>
    <row r="10685" spans="1:4" x14ac:dyDescent="0.25">
      <c r="A10685" t="str">
        <f ca="1"/>
        <v>Kulo Rent</v>
      </c>
      <c r="B10685" s="8">
        <f ca="1"/>
        <v>46692</v>
      </c>
      <c r="C10685" s="107">
        <f ca="1"/>
        <v>51273.97</v>
      </c>
      <c r="D10685" t="str">
        <f ca="1"/>
        <v xml:space="preserve"> Net Worth</v>
      </c>
    </row>
    <row r="10686" spans="1:4" x14ac:dyDescent="0.25">
      <c r="A10686" t="str">
        <f ca="1"/>
        <v>Rent</v>
      </c>
      <c r="B10686" s="8">
        <f ca="1"/>
        <v>46692</v>
      </c>
      <c r="C10686" s="107">
        <f ca="1"/>
        <v>49996</v>
      </c>
      <c r="D10686" t="str">
        <f ca="1"/>
        <v xml:space="preserve"> Net Worth</v>
      </c>
    </row>
    <row r="10687" spans="1:4" x14ac:dyDescent="0.25">
      <c r="A10687" t="str">
        <f ca="1"/>
        <v>Visa Platinum</v>
      </c>
      <c r="B10687" s="8">
        <f ca="1"/>
        <v>46694</v>
      </c>
      <c r="C10687" s="107">
        <f ca="1"/>
        <v>50078</v>
      </c>
      <c r="D10687" t="str">
        <f ca="1"/>
        <v xml:space="preserve"> Net Worth</v>
      </c>
    </row>
    <row r="10688" spans="1:4" x14ac:dyDescent="0.25">
      <c r="A10688" t="str">
        <f ca="1"/>
        <v>Paycheck</v>
      </c>
      <c r="B10688" s="8">
        <f ca="1"/>
        <v>46696</v>
      </c>
      <c r="C10688" s="107">
        <f ca="1"/>
        <v>51678</v>
      </c>
      <c r="D10688" t="str">
        <f ca="1"/>
        <v xml:space="preserve"> Net Worth</v>
      </c>
    </row>
    <row r="10689" spans="1:4" x14ac:dyDescent="0.25">
      <c r="A10689" t="str">
        <f ca="1"/>
        <v>Ameritas</v>
      </c>
      <c r="B10689" s="8">
        <f ca="1"/>
        <v>46696</v>
      </c>
      <c r="C10689" s="107">
        <f ca="1"/>
        <v>51790</v>
      </c>
      <c r="D10689" t="str">
        <f ca="1"/>
        <v xml:space="preserve"> Net Worth</v>
      </c>
    </row>
    <row r="10690" spans="1:4" x14ac:dyDescent="0.25">
      <c r="A10690" t="str">
        <f ca="1"/>
        <v>Kulo Internet</v>
      </c>
      <c r="B10690" s="8">
        <f ca="1"/>
        <v>46696</v>
      </c>
      <c r="C10690" s="107">
        <f ca="1"/>
        <v>51762</v>
      </c>
      <c r="D10690" t="str">
        <f ca="1"/>
        <v xml:space="preserve"> Net Worth</v>
      </c>
    </row>
    <row r="10691" spans="1:4" x14ac:dyDescent="0.25">
      <c r="A10691" t="str">
        <f ca="1"/>
        <v>Cese Phone</v>
      </c>
      <c r="B10691" s="8">
        <f ca="1"/>
        <v>46696</v>
      </c>
      <c r="C10691" s="107">
        <f ca="1"/>
        <v>51620</v>
      </c>
      <c r="D10691" t="str">
        <f ca="1"/>
        <v xml:space="preserve"> Net Worth</v>
      </c>
    </row>
    <row r="10692" spans="1:4" x14ac:dyDescent="0.25">
      <c r="A10692" t="str">
        <f ca="1"/>
        <v>Phone</v>
      </c>
      <c r="B10692" s="8">
        <f ca="1"/>
        <v>46696</v>
      </c>
      <c r="C10692" s="107">
        <f ca="1"/>
        <v>51469.33</v>
      </c>
      <c r="D10692" t="str">
        <f ca="1"/>
        <v xml:space="preserve"> Net Worth</v>
      </c>
    </row>
    <row r="10693" spans="1:4" x14ac:dyDescent="0.25">
      <c r="A10693" t="str">
        <f ca="1"/>
        <v>Groceries</v>
      </c>
      <c r="B10693" s="8">
        <f ca="1"/>
        <v>46697</v>
      </c>
      <c r="C10693" s="107">
        <f ca="1"/>
        <v>51269.33</v>
      </c>
      <c r="D10693" t="str">
        <f ca="1"/>
        <v xml:space="preserve"> Net Worth</v>
      </c>
    </row>
    <row r="10694" spans="1:4" x14ac:dyDescent="0.25">
      <c r="A10694" t="str">
        <f ca="1"/>
        <v>Food &amp; Drinks</v>
      </c>
      <c r="B10694" s="8">
        <f ca="1"/>
        <v>46697</v>
      </c>
      <c r="C10694" s="107">
        <f ca="1"/>
        <v>51069.33</v>
      </c>
      <c r="D10694" t="str">
        <f ca="1"/>
        <v xml:space="preserve"> Net Worth</v>
      </c>
    </row>
    <row r="10695" spans="1:4" x14ac:dyDescent="0.25">
      <c r="A10695" t="str">
        <f ca="1"/>
        <v>Sony</v>
      </c>
      <c r="B10695" s="8">
        <f ca="1"/>
        <v>46699</v>
      </c>
      <c r="C10695" s="107">
        <f ca="1"/>
        <v>51051.340000000004</v>
      </c>
      <c r="D10695" t="str">
        <f ca="1"/>
        <v xml:space="preserve"> Net Worth</v>
      </c>
    </row>
    <row r="10696" spans="1:4" x14ac:dyDescent="0.25">
      <c r="A10696" t="str">
        <f ca="1"/>
        <v>Bike Insurance</v>
      </c>
      <c r="B10696" s="8">
        <f ca="1"/>
        <v>46699</v>
      </c>
      <c r="C10696" s="107">
        <f ca="1"/>
        <v>50727.290000000008</v>
      </c>
      <c r="D10696" t="str">
        <f ca="1"/>
        <v xml:space="preserve"> Net Worth</v>
      </c>
    </row>
    <row r="10697" spans="1:4" x14ac:dyDescent="0.25">
      <c r="A10697" t="str">
        <f ca="1"/>
        <v>Phone Insurance</v>
      </c>
      <c r="B10697" s="8">
        <f ca="1"/>
        <v>46699</v>
      </c>
      <c r="C10697" s="107">
        <f ca="1"/>
        <v>50719.290000000008</v>
      </c>
      <c r="D10697" t="str">
        <f ca="1"/>
        <v xml:space="preserve"> Net Worth</v>
      </c>
    </row>
    <row r="10698" spans="1:4" x14ac:dyDescent="0.25">
      <c r="A10698" t="str">
        <f ca="1"/>
        <v>Amazon</v>
      </c>
      <c r="B10698" s="8">
        <f ca="1"/>
        <v>46700</v>
      </c>
      <c r="C10698" s="107">
        <f ca="1"/>
        <v>50703.14</v>
      </c>
      <c r="D10698" t="str">
        <f ca="1"/>
        <v xml:space="preserve"> Net Worth</v>
      </c>
    </row>
    <row r="10699" spans="1:4" x14ac:dyDescent="0.25">
      <c r="A10699" t="str">
        <f ca="1"/>
        <v>Viso Go</v>
      </c>
      <c r="B10699" s="8">
        <f ca="1"/>
        <v>46702</v>
      </c>
      <c r="C10699" s="107">
        <f ca="1"/>
        <v>50574.14</v>
      </c>
      <c r="D10699" t="str">
        <f ca="1"/>
        <v xml:space="preserve"> Net Worth</v>
      </c>
    </row>
    <row r="10700" spans="1:4" x14ac:dyDescent="0.25">
      <c r="A10700" t="str">
        <f ca="1"/>
        <v>Motorcycle</v>
      </c>
      <c r="B10700" s="8">
        <f ca="1"/>
        <v>46707</v>
      </c>
      <c r="C10700" s="107">
        <f ca="1"/>
        <v>50423.76</v>
      </c>
      <c r="D10700" t="str">
        <f ca="1"/>
        <v xml:space="preserve"> Net Worth</v>
      </c>
    </row>
    <row r="10701" spans="1:4" x14ac:dyDescent="0.25">
      <c r="A10701" t="str">
        <f ca="1"/>
        <v>Paycheck</v>
      </c>
      <c r="B10701" s="8">
        <f ca="1"/>
        <v>46710</v>
      </c>
      <c r="C10701" s="107">
        <f ca="1"/>
        <v>52023.76</v>
      </c>
      <c r="D10701" t="str">
        <f ca="1"/>
        <v xml:space="preserve"> Net Worth</v>
      </c>
    </row>
    <row r="10702" spans="1:4" x14ac:dyDescent="0.25">
      <c r="A10702" t="str">
        <f ca="1"/>
        <v>Ameritas</v>
      </c>
      <c r="B10702" s="8">
        <f ca="1"/>
        <v>46710</v>
      </c>
      <c r="C10702" s="107">
        <f ca="1"/>
        <v>52135.76</v>
      </c>
      <c r="D10702" t="str">
        <f ca="1"/>
        <v xml:space="preserve"> Net Worth</v>
      </c>
    </row>
    <row r="10703" spans="1:4" x14ac:dyDescent="0.25">
      <c r="A10703" t="str">
        <f ca="1"/>
        <v>Groceries</v>
      </c>
      <c r="B10703" s="8">
        <f ca="1"/>
        <v>46711</v>
      </c>
      <c r="C10703" s="107">
        <f ca="1"/>
        <v>51935.76</v>
      </c>
      <c r="D10703" t="str">
        <f ca="1"/>
        <v xml:space="preserve"> Net Worth</v>
      </c>
    </row>
    <row r="10704" spans="1:4" x14ac:dyDescent="0.25">
      <c r="A10704" t="str">
        <f ca="1"/>
        <v>Food &amp; Drinks</v>
      </c>
      <c r="B10704" s="8">
        <f ca="1"/>
        <v>46711</v>
      </c>
      <c r="C10704" s="107">
        <f ca="1"/>
        <v>51735.76</v>
      </c>
      <c r="D10704" t="str">
        <f ca="1"/>
        <v xml:space="preserve"> Net Worth</v>
      </c>
    </row>
    <row r="10705" spans="1:4" x14ac:dyDescent="0.25">
      <c r="A10705" t="str">
        <f ca="1"/>
        <v>Netflix</v>
      </c>
      <c r="B10705" s="8">
        <f ca="1"/>
        <v>46711</v>
      </c>
      <c r="C10705" s="107">
        <f ca="1"/>
        <v>51710.770000000004</v>
      </c>
      <c r="D10705" t="str">
        <f ca="1"/>
        <v xml:space="preserve"> Net Worth</v>
      </c>
    </row>
    <row r="10706" spans="1:4" x14ac:dyDescent="0.25">
      <c r="A10706" t="str">
        <f ca="1"/>
        <v>Renters</v>
      </c>
      <c r="B10706" s="8">
        <f ca="1"/>
        <v>46712</v>
      </c>
      <c r="C10706" s="107">
        <f ca="1"/>
        <v>51699.850000000006</v>
      </c>
      <c r="D10706" t="str">
        <f ca="1"/>
        <v xml:space="preserve"> Net Worth</v>
      </c>
    </row>
    <row r="10707" spans="1:4" x14ac:dyDescent="0.25">
      <c r="A10707" t="str">
        <f ca="1"/>
        <v>Cese Transfer</v>
      </c>
      <c r="B10707" s="8">
        <f ca="1"/>
        <v>46716</v>
      </c>
      <c r="C10707" s="107">
        <f ca="1"/>
        <v>51841.850000000006</v>
      </c>
      <c r="D10707" t="str">
        <f ca="1"/>
        <v xml:space="preserve"> Net Worth</v>
      </c>
    </row>
    <row r="10708" spans="1:4" x14ac:dyDescent="0.25">
      <c r="A10708" t="str">
        <f ca="1"/>
        <v>Internet</v>
      </c>
      <c r="B10708" s="8">
        <f ca="1"/>
        <v>46717</v>
      </c>
      <c r="C10708" s="107">
        <f ca="1"/>
        <v>51841.850000000006</v>
      </c>
      <c r="D10708" t="str">
        <f ca="1"/>
        <v xml:space="preserve"> Net Worth</v>
      </c>
    </row>
    <row r="10709" spans="1:4" x14ac:dyDescent="0.25">
      <c r="A10709" t="str">
        <f ca="1"/>
        <v>Windsurf</v>
      </c>
      <c r="B10709" s="8">
        <f ca="1"/>
        <v>46717</v>
      </c>
      <c r="C10709" s="107">
        <f ca="1"/>
        <v>51826.850000000006</v>
      </c>
      <c r="D10709" t="str">
        <f ca="1"/>
        <v xml:space="preserve"> Net Worth</v>
      </c>
    </row>
    <row r="10710" spans="1:4" x14ac:dyDescent="0.25">
      <c r="A10710" t="str">
        <f ca="1"/>
        <v>Tidal</v>
      </c>
      <c r="B10710" s="8">
        <f ca="1"/>
        <v>46718</v>
      </c>
      <c r="C10710" s="107">
        <f ca="1"/>
        <v>51815.86</v>
      </c>
      <c r="D10710" t="str">
        <f ca="1"/>
        <v xml:space="preserve"> Net Worth</v>
      </c>
    </row>
    <row r="10711" spans="1:4" x14ac:dyDescent="0.25">
      <c r="A10711" t="str">
        <f ca="1"/>
        <v>Costco Citi</v>
      </c>
      <c r="B10711" s="8">
        <f ca="1"/>
        <v>46719</v>
      </c>
      <c r="C10711" s="107">
        <f ca="1"/>
        <v>51815.86</v>
      </c>
      <c r="D10711" t="str">
        <f ca="1"/>
        <v xml:space="preserve"> Net Worth</v>
      </c>
    </row>
    <row r="10712" spans="1:4" x14ac:dyDescent="0.25">
      <c r="A10712" t="str">
        <f ca="1"/>
        <v>Kulo Transfer</v>
      </c>
      <c r="B10712" s="8">
        <f ca="1"/>
        <v>46719</v>
      </c>
      <c r="C10712" s="107">
        <f ca="1"/>
        <v>52865.86</v>
      </c>
      <c r="D10712" t="str">
        <f ca="1"/>
        <v xml:space="preserve"> Net Worth</v>
      </c>
    </row>
    <row r="10713" spans="1:4" x14ac:dyDescent="0.25">
      <c r="A10713" t="str">
        <f ca="1"/>
        <v>Kulo SDGE</v>
      </c>
      <c r="B10713" s="8">
        <f ca="1"/>
        <v>46719</v>
      </c>
      <c r="C10713" s="107">
        <f ca="1"/>
        <v>52783.86</v>
      </c>
      <c r="D10713" t="str">
        <f ca="1"/>
        <v xml:space="preserve"> Net Worth</v>
      </c>
    </row>
    <row r="10714" spans="1:4" x14ac:dyDescent="0.25">
      <c r="A10714" t="str">
        <f ca="1"/>
        <v>SDGE</v>
      </c>
      <c r="B10714" s="8">
        <f ca="1"/>
        <v>46719</v>
      </c>
      <c r="C10714" s="107">
        <f ca="1"/>
        <v>52699.86</v>
      </c>
      <c r="D10714" t="str">
        <f ca="1"/>
        <v xml:space="preserve"> Net Worth</v>
      </c>
    </row>
    <row r="10715" spans="1:4" x14ac:dyDescent="0.25">
      <c r="A10715" t="str">
        <f ca="1"/>
        <v>Prime Ad-Free</v>
      </c>
      <c r="B10715" s="8">
        <f ca="1"/>
        <v>46719</v>
      </c>
      <c r="C10715" s="107">
        <f ca="1"/>
        <v>52696.87</v>
      </c>
      <c r="D10715" t="str">
        <f ca="1"/>
        <v xml:space="preserve"> Net Worth</v>
      </c>
    </row>
    <row r="10716" spans="1:4" x14ac:dyDescent="0.25">
      <c r="A10716" t="str">
        <f ca="1"/>
        <v>Disability</v>
      </c>
      <c r="B10716" s="8">
        <f ca="1"/>
        <v>46722</v>
      </c>
      <c r="C10716" s="107">
        <f ca="1"/>
        <v>53053.53</v>
      </c>
      <c r="D10716" t="str">
        <f ca="1"/>
        <v xml:space="preserve"> Net Worth</v>
      </c>
    </row>
    <row r="10717" spans="1:4" x14ac:dyDescent="0.25">
      <c r="A10717" t="str">
        <f ca="1"/>
        <v>Kulo Rent</v>
      </c>
      <c r="B10717" s="8">
        <f ca="1"/>
        <v>46722</v>
      </c>
      <c r="C10717" s="107">
        <f ca="1"/>
        <v>52094.53</v>
      </c>
      <c r="D10717" t="str">
        <f ca="1"/>
        <v xml:space="preserve"> Net Worth</v>
      </c>
    </row>
    <row r="10718" spans="1:4" x14ac:dyDescent="0.25">
      <c r="A10718" t="str">
        <f ca="1"/>
        <v>Rent</v>
      </c>
      <c r="B10718" s="8">
        <f ca="1"/>
        <v>46722</v>
      </c>
      <c r="C10718" s="107">
        <f ca="1"/>
        <v>50816.560000000005</v>
      </c>
      <c r="D10718" t="str">
        <f ca="1"/>
        <v xml:space="preserve"> Net Worth</v>
      </c>
    </row>
    <row r="10719" spans="1:4" x14ac:dyDescent="0.25">
      <c r="A10719" t="str">
        <f ca="1"/>
        <v>Paycheck</v>
      </c>
      <c r="B10719" s="8">
        <f ca="1"/>
        <v>46724</v>
      </c>
      <c r="C10719" s="107">
        <f ca="1"/>
        <v>52416.560000000005</v>
      </c>
      <c r="D10719" t="str">
        <f ca="1"/>
        <v xml:space="preserve"> Net Worth</v>
      </c>
    </row>
    <row r="10720" spans="1:4" x14ac:dyDescent="0.25">
      <c r="A10720" t="str">
        <f ca="1"/>
        <v>Ameritas</v>
      </c>
      <c r="B10720" s="8">
        <f ca="1"/>
        <v>46724</v>
      </c>
      <c r="C10720" s="107">
        <f ca="1"/>
        <v>52528.560000000005</v>
      </c>
      <c r="D10720" t="str">
        <f ca="1"/>
        <v xml:space="preserve"> Net Worth</v>
      </c>
    </row>
    <row r="10721" spans="1:4" x14ac:dyDescent="0.25">
      <c r="A10721" t="str">
        <f ca="1"/>
        <v>Visa Platinum</v>
      </c>
      <c r="B10721" s="8">
        <f ca="1"/>
        <v>46724</v>
      </c>
      <c r="C10721" s="107">
        <f ca="1"/>
        <v>52610.560000000005</v>
      </c>
      <c r="D10721" t="str">
        <f ca="1"/>
        <v xml:space="preserve"> Net Worth</v>
      </c>
    </row>
    <row r="10722" spans="1:4" x14ac:dyDescent="0.25">
      <c r="A10722" t="str">
        <f ca="1"/>
        <v>Groceries</v>
      </c>
      <c r="B10722" s="8">
        <f ca="1"/>
        <v>46725</v>
      </c>
      <c r="C10722" s="107">
        <f ca="1"/>
        <v>52410.560000000005</v>
      </c>
      <c r="D10722" t="str">
        <f ca="1"/>
        <v xml:space="preserve"> Net Worth</v>
      </c>
    </row>
    <row r="10723" spans="1:4" x14ac:dyDescent="0.25">
      <c r="A10723" t="str">
        <f ca="1"/>
        <v>Food &amp; Drinks</v>
      </c>
      <c r="B10723" s="8">
        <f ca="1"/>
        <v>46725</v>
      </c>
      <c r="C10723" s="107">
        <f ca="1"/>
        <v>52210.560000000005</v>
      </c>
      <c r="D10723" t="str">
        <f ca="1"/>
        <v xml:space="preserve"> Net Worth</v>
      </c>
    </row>
    <row r="10724" spans="1:4" x14ac:dyDescent="0.25">
      <c r="A10724" t="str">
        <f ca="1"/>
        <v>Kulo Internet</v>
      </c>
      <c r="B10724" s="8">
        <f ca="1"/>
        <v>46726</v>
      </c>
      <c r="C10724" s="107">
        <f ca="1"/>
        <v>52182.560000000005</v>
      </c>
      <c r="D10724" t="str">
        <f ca="1"/>
        <v xml:space="preserve"> Net Worth</v>
      </c>
    </row>
    <row r="10725" spans="1:4" x14ac:dyDescent="0.25">
      <c r="A10725" t="str">
        <f ca="1"/>
        <v>Cese Phone</v>
      </c>
      <c r="B10725" s="8">
        <f ca="1"/>
        <v>46726</v>
      </c>
      <c r="C10725" s="107">
        <f ca="1"/>
        <v>52040.560000000005</v>
      </c>
      <c r="D10725" t="str">
        <f ca="1"/>
        <v xml:space="preserve"> Net Worth</v>
      </c>
    </row>
    <row r="10726" spans="1:4" x14ac:dyDescent="0.25">
      <c r="A10726" t="str">
        <f ca="1"/>
        <v>Phone</v>
      </c>
      <c r="B10726" s="8">
        <f ca="1"/>
        <v>46726</v>
      </c>
      <c r="C10726" s="107">
        <f ca="1"/>
        <v>51889.890000000007</v>
      </c>
      <c r="D10726" t="str">
        <f ca="1"/>
        <v xml:space="preserve"> Net Worth</v>
      </c>
    </row>
    <row r="10727" spans="1:4" x14ac:dyDescent="0.25">
      <c r="A10727" t="str">
        <f ca="1"/>
        <v>Sony</v>
      </c>
      <c r="B10727" s="8">
        <f ca="1"/>
        <v>46729</v>
      </c>
      <c r="C10727" s="107">
        <f ca="1"/>
        <v>51871.900000000009</v>
      </c>
      <c r="D10727" t="str">
        <f ca="1"/>
        <v xml:space="preserve"> Net Worth</v>
      </c>
    </row>
    <row r="10728" spans="1:4" x14ac:dyDescent="0.25">
      <c r="A10728" t="str">
        <f ca="1"/>
        <v>Phone Insurance</v>
      </c>
      <c r="B10728" s="8">
        <f ca="1"/>
        <v>46729</v>
      </c>
      <c r="C10728" s="107">
        <f ca="1"/>
        <v>51863.900000000009</v>
      </c>
      <c r="D10728" t="str">
        <f ca="1"/>
        <v xml:space="preserve"> Net Worth</v>
      </c>
    </row>
    <row r="10729" spans="1:4" x14ac:dyDescent="0.25">
      <c r="A10729" t="str">
        <f ca="1"/>
        <v>Amazon</v>
      </c>
      <c r="B10729" s="8">
        <f ca="1"/>
        <v>46730</v>
      </c>
      <c r="C10729" s="107">
        <f ca="1"/>
        <v>51847.75</v>
      </c>
      <c r="D10729" t="str">
        <f ca="1"/>
        <v xml:space="preserve"> Net Worth</v>
      </c>
    </row>
    <row r="10730" spans="1:4" x14ac:dyDescent="0.25">
      <c r="A10730" t="str">
        <f ca="1"/>
        <v>Viso Go</v>
      </c>
      <c r="B10730" s="8">
        <f ca="1"/>
        <v>46732</v>
      </c>
      <c r="C10730" s="107">
        <f ca="1"/>
        <v>51718.75</v>
      </c>
      <c r="D10730" t="str">
        <f ca="1"/>
        <v xml:space="preserve"> Net Worth</v>
      </c>
    </row>
    <row r="10731" spans="1:4" x14ac:dyDescent="0.25">
      <c r="A10731" t="str">
        <f ca="1"/>
        <v>Motorcycle</v>
      </c>
      <c r="B10731" s="8">
        <f ca="1"/>
        <v>46737</v>
      </c>
      <c r="C10731" s="107">
        <f ca="1"/>
        <v>51568.37000000001</v>
      </c>
      <c r="D10731" t="str">
        <f ca="1"/>
        <v xml:space="preserve"> Net Worth</v>
      </c>
    </row>
    <row r="10732" spans="1:4" x14ac:dyDescent="0.25">
      <c r="A10732" t="str">
        <f ca="1"/>
        <v>Paycheck</v>
      </c>
      <c r="B10732" s="8">
        <f ca="1"/>
        <v>46738</v>
      </c>
      <c r="C10732" s="107">
        <f ca="1"/>
        <v>53168.37000000001</v>
      </c>
      <c r="D10732" t="str">
        <f ca="1"/>
        <v xml:space="preserve"> Net Worth</v>
      </c>
    </row>
    <row r="10733" spans="1:4" x14ac:dyDescent="0.25">
      <c r="A10733" t="str">
        <f ca="1"/>
        <v>Ameritas</v>
      </c>
      <c r="B10733" s="8">
        <f ca="1"/>
        <v>46738</v>
      </c>
      <c r="C10733" s="107">
        <f ca="1"/>
        <v>53280.37000000001</v>
      </c>
      <c r="D10733" t="str">
        <f ca="1"/>
        <v xml:space="preserve"> Net Worth</v>
      </c>
    </row>
    <row r="10734" spans="1:4" x14ac:dyDescent="0.25">
      <c r="A10734" t="str">
        <f ca="1"/>
        <v>Groceries</v>
      </c>
      <c r="B10734" s="8">
        <f ca="1"/>
        <v>46739</v>
      </c>
      <c r="C10734" s="107">
        <f ca="1"/>
        <v>53080.37000000001</v>
      </c>
      <c r="D10734" t="str">
        <f ca="1"/>
        <v xml:space="preserve"> Net Worth</v>
      </c>
    </row>
    <row r="10735" spans="1:4" x14ac:dyDescent="0.25">
      <c r="A10735" t="str">
        <f ca="1"/>
        <v>Food &amp; Drinks</v>
      </c>
      <c r="B10735" s="8">
        <f ca="1"/>
        <v>46739</v>
      </c>
      <c r="C10735" s="107">
        <f ca="1"/>
        <v>52880.37000000001</v>
      </c>
      <c r="D10735" t="str">
        <f ca="1"/>
        <v xml:space="preserve"> Net Worth</v>
      </c>
    </row>
    <row r="10736" spans="1:4" x14ac:dyDescent="0.25">
      <c r="A10736" t="str">
        <f ca="1"/>
        <v>Netflix</v>
      </c>
      <c r="B10736" s="8">
        <f ca="1"/>
        <v>46741</v>
      </c>
      <c r="C10736" s="107">
        <f ca="1"/>
        <v>52855.380000000005</v>
      </c>
      <c r="D10736" t="str">
        <f ca="1"/>
        <v xml:space="preserve"> Net Worth</v>
      </c>
    </row>
    <row r="10737" spans="1:4" x14ac:dyDescent="0.25">
      <c r="A10737" t="str">
        <f ca="1"/>
        <v>Renters</v>
      </c>
      <c r="B10737" s="8">
        <f ca="1"/>
        <v>46742</v>
      </c>
      <c r="C10737" s="107">
        <f ca="1"/>
        <v>52844.460000000006</v>
      </c>
      <c r="D10737" t="str">
        <f ca="1"/>
        <v xml:space="preserve"> Net Worth</v>
      </c>
    </row>
    <row r="10738" spans="1:4" x14ac:dyDescent="0.25">
      <c r="A10738" t="str">
        <f ca="1"/>
        <v>Sniffies</v>
      </c>
      <c r="B10738" s="8">
        <f ca="1"/>
        <v>46742</v>
      </c>
      <c r="C10738" s="107">
        <f ca="1"/>
        <v>52784.520000000004</v>
      </c>
      <c r="D10738" t="str">
        <f ca="1"/>
        <v xml:space="preserve"> Net Worth</v>
      </c>
    </row>
    <row r="10739" spans="1:4" x14ac:dyDescent="0.25">
      <c r="A10739" t="str">
        <f ca="1"/>
        <v>Cese Transfer</v>
      </c>
      <c r="B10739" s="8">
        <f ca="1"/>
        <v>46746</v>
      </c>
      <c r="C10739" s="107">
        <f ca="1"/>
        <v>52926.520000000004</v>
      </c>
      <c r="D10739" t="str">
        <f ca="1"/>
        <v xml:space="preserve"> Net Worth</v>
      </c>
    </row>
    <row r="10740" spans="1:4" x14ac:dyDescent="0.25">
      <c r="A10740" t="str">
        <f ca="1"/>
        <v>Internet</v>
      </c>
      <c r="B10740" s="8">
        <f ca="1"/>
        <v>46747</v>
      </c>
      <c r="C10740" s="107">
        <f ca="1"/>
        <v>52926.520000000004</v>
      </c>
      <c r="D10740" t="str">
        <f ca="1"/>
        <v xml:space="preserve"> Net Worth</v>
      </c>
    </row>
    <row r="10741" spans="1:4" x14ac:dyDescent="0.25">
      <c r="A10741" t="str">
        <f ca="1"/>
        <v>Windsurf</v>
      </c>
      <c r="B10741" s="8">
        <f ca="1"/>
        <v>46747</v>
      </c>
      <c r="C10741" s="107">
        <f ca="1"/>
        <v>52911.520000000004</v>
      </c>
      <c r="D10741" t="str">
        <f ca="1"/>
        <v xml:space="preserve"> Net Worth</v>
      </c>
    </row>
    <row r="10742" spans="1:4" x14ac:dyDescent="0.25">
      <c r="A10742" t="str">
        <f ca="1"/>
        <v>Tidal</v>
      </c>
      <c r="B10742" s="8">
        <f ca="1"/>
        <v>46748</v>
      </c>
      <c r="C10742" s="107">
        <f ca="1"/>
        <v>52900.530000000006</v>
      </c>
      <c r="D10742" t="str">
        <f ca="1"/>
        <v xml:space="preserve"> Net Worth</v>
      </c>
    </row>
    <row r="10743" spans="1:4" x14ac:dyDescent="0.25">
      <c r="A10743" t="str">
        <f ca="1"/>
        <v>Costco Citi</v>
      </c>
      <c r="B10743" s="8">
        <f ca="1"/>
        <v>46749</v>
      </c>
      <c r="C10743" s="107">
        <f ca="1"/>
        <v>52900.530000000006</v>
      </c>
      <c r="D10743" t="str">
        <f ca="1"/>
        <v xml:space="preserve"> Net Worth</v>
      </c>
    </row>
    <row r="10744" spans="1:4" x14ac:dyDescent="0.25">
      <c r="A10744" t="str">
        <f ca="1"/>
        <v>Kulo Transfer</v>
      </c>
      <c r="B10744" s="8">
        <f ca="1"/>
        <v>46749</v>
      </c>
      <c r="C10744" s="107">
        <f ca="1"/>
        <v>53950.530000000006</v>
      </c>
      <c r="D10744" t="str">
        <f ca="1"/>
        <v xml:space="preserve"> Net Worth</v>
      </c>
    </row>
    <row r="10745" spans="1:4" x14ac:dyDescent="0.25">
      <c r="A10745" t="str">
        <f ca="1"/>
        <v>Kulo SDGE</v>
      </c>
      <c r="B10745" s="8">
        <f ca="1"/>
        <v>46749</v>
      </c>
      <c r="C10745" s="107">
        <f ca="1"/>
        <v>53868.530000000006</v>
      </c>
      <c r="D10745" t="str">
        <f ca="1"/>
        <v xml:space="preserve"> Net Worth</v>
      </c>
    </row>
    <row r="10746" spans="1:4" x14ac:dyDescent="0.25">
      <c r="A10746" t="str">
        <f ca="1"/>
        <v>SDGE</v>
      </c>
      <c r="B10746" s="8">
        <f ca="1"/>
        <v>46749</v>
      </c>
      <c r="C10746" s="107">
        <f ca="1"/>
        <v>53784.530000000006</v>
      </c>
      <c r="D10746" t="str">
        <f ca="1"/>
        <v xml:space="preserve"> Net Worth</v>
      </c>
    </row>
    <row r="10747" spans="1:4" x14ac:dyDescent="0.25">
      <c r="A10747" t="str">
        <f ca="1"/>
        <v>Prime Ad-Free</v>
      </c>
      <c r="B10747" s="8">
        <f ca="1"/>
        <v>46749</v>
      </c>
      <c r="C10747" s="107">
        <f ca="1"/>
        <v>53781.540000000008</v>
      </c>
      <c r="D10747" t="str">
        <f ca="1"/>
        <v xml:space="preserve"> Net Worth</v>
      </c>
    </row>
    <row r="10748" spans="1:4" x14ac:dyDescent="0.25">
      <c r="A10748" t="str">
        <f ca="1"/>
        <v>Paycheck</v>
      </c>
      <c r="B10748" s="8">
        <f ca="1"/>
        <v>46752</v>
      </c>
      <c r="C10748" s="107">
        <f ca="1"/>
        <v>55381.540000000008</v>
      </c>
      <c r="D10748" t="str">
        <f ca="1"/>
        <v xml:space="preserve"> Net Worth</v>
      </c>
    </row>
    <row r="10749" spans="1:4" x14ac:dyDescent="0.25">
      <c r="A10749" t="str">
        <f ca="1"/>
        <v>Ameritas</v>
      </c>
      <c r="B10749" s="8">
        <f ca="1"/>
        <v>46752</v>
      </c>
      <c r="C10749" s="107">
        <f ca="1"/>
        <v>55493.540000000008</v>
      </c>
      <c r="D10749" t="str">
        <f ca="1"/>
        <v xml:space="preserve"> Net Worth</v>
      </c>
    </row>
    <row r="10750" spans="1:4" x14ac:dyDescent="0.25">
      <c r="A10750" t="str">
        <f ca="1"/>
        <v>Disability</v>
      </c>
      <c r="B10750" s="8">
        <f ca="1"/>
        <v>46753</v>
      </c>
      <c r="C10750" s="107">
        <f ca="1"/>
        <v>55850.200000000004</v>
      </c>
      <c r="D10750" t="str">
        <f ca="1"/>
        <v xml:space="preserve"> Net Worth</v>
      </c>
    </row>
    <row r="10751" spans="1:4" x14ac:dyDescent="0.25">
      <c r="A10751" t="str">
        <f ca="1"/>
        <v>Kulo Rent</v>
      </c>
      <c r="B10751" s="8">
        <f ca="1"/>
        <v>46753</v>
      </c>
      <c r="C10751" s="107">
        <f ca="1"/>
        <v>54891.200000000004</v>
      </c>
      <c r="D10751" t="str">
        <f ca="1"/>
        <v xml:space="preserve"> Net Worth</v>
      </c>
    </row>
    <row r="10752" spans="1:4" x14ac:dyDescent="0.25">
      <c r="A10752" t="str">
        <f ca="1"/>
        <v>Rent</v>
      </c>
      <c r="B10752" s="8">
        <f ca="1"/>
        <v>46753</v>
      </c>
      <c r="C10752" s="107">
        <f ca="1"/>
        <v>53613.23</v>
      </c>
      <c r="D10752" t="str">
        <f ca="1"/>
        <v xml:space="preserve"> Net Worth</v>
      </c>
    </row>
    <row r="10753" spans="1:4" x14ac:dyDescent="0.25">
      <c r="A10753" t="str">
        <f ca="1"/>
        <v>Groceries</v>
      </c>
      <c r="B10753" s="8">
        <f ca="1"/>
        <v>46753</v>
      </c>
      <c r="C10753" s="107">
        <f ca="1"/>
        <v>53413.23</v>
      </c>
      <c r="D10753" t="str">
        <f ca="1"/>
        <v xml:space="preserve"> Net Worth</v>
      </c>
    </row>
    <row r="10754" spans="1:4" x14ac:dyDescent="0.25">
      <c r="A10754" t="str">
        <f ca="1"/>
        <v>Food &amp; Drinks</v>
      </c>
      <c r="B10754" s="8">
        <f ca="1"/>
        <v>46753</v>
      </c>
      <c r="C10754" s="107">
        <f ca="1"/>
        <v>53213.23</v>
      </c>
      <c r="D10754" t="str">
        <f ca="1"/>
        <v xml:space="preserve"> Net Worth</v>
      </c>
    </row>
    <row r="10755" spans="1:4" x14ac:dyDescent="0.25">
      <c r="A10755" t="str">
        <f ca="1"/>
        <v>Visa Platinum</v>
      </c>
      <c r="B10755" s="8">
        <f ca="1"/>
        <v>46755</v>
      </c>
      <c r="C10755" s="107">
        <f ca="1"/>
        <v>53295.23</v>
      </c>
      <c r="D10755" t="str">
        <f ca="1"/>
        <v xml:space="preserve"> Net Worth</v>
      </c>
    </row>
    <row r="10756" spans="1:4" x14ac:dyDescent="0.25">
      <c r="A10756" t="str">
        <f ca="1"/>
        <v>Kulo Internet</v>
      </c>
      <c r="B10756" s="8">
        <f ca="1"/>
        <v>46757</v>
      </c>
      <c r="C10756" s="107">
        <f ca="1"/>
        <v>53267.23</v>
      </c>
      <c r="D10756" t="str">
        <f ca="1"/>
        <v xml:space="preserve"> Net Worth</v>
      </c>
    </row>
    <row r="10757" spans="1:4" x14ac:dyDescent="0.25">
      <c r="A10757" t="str">
        <f ca="1"/>
        <v>Cese Phone</v>
      </c>
      <c r="B10757" s="8">
        <f ca="1"/>
        <v>46757</v>
      </c>
      <c r="C10757" s="107">
        <f ca="1"/>
        <v>53125.23</v>
      </c>
      <c r="D10757" t="str">
        <f ca="1"/>
        <v xml:space="preserve"> Net Worth</v>
      </c>
    </row>
    <row r="10758" spans="1:4" x14ac:dyDescent="0.25">
      <c r="A10758" t="str">
        <f ca="1"/>
        <v>Phone</v>
      </c>
      <c r="B10758" s="8">
        <f ca="1"/>
        <v>46757</v>
      </c>
      <c r="C10758" s="107">
        <f ca="1"/>
        <v>52974.560000000005</v>
      </c>
      <c r="D10758" t="str">
        <f ca="1"/>
        <v xml:space="preserve"> Net Worth</v>
      </c>
    </row>
    <row r="10759" spans="1:4" x14ac:dyDescent="0.25">
      <c r="A10759" t="str">
        <f ca="1"/>
        <v>Sony</v>
      </c>
      <c r="B10759" s="8">
        <f ca="1"/>
        <v>46760</v>
      </c>
      <c r="C10759" s="107">
        <f ca="1"/>
        <v>52956.570000000007</v>
      </c>
      <c r="D10759" t="str">
        <f ca="1"/>
        <v xml:space="preserve"> Net Worth</v>
      </c>
    </row>
    <row r="10760" spans="1:4" x14ac:dyDescent="0.25">
      <c r="A10760" t="str">
        <f ca="1"/>
        <v>Phone Insurance</v>
      </c>
      <c r="B10760" s="8">
        <f ca="1"/>
        <v>46760</v>
      </c>
      <c r="C10760" s="107">
        <f ca="1"/>
        <v>52948.570000000007</v>
      </c>
      <c r="D10760" t="str">
        <f ca="1"/>
        <v xml:space="preserve"> Net Worth</v>
      </c>
    </row>
    <row r="10761" spans="1:4" x14ac:dyDescent="0.25">
      <c r="A10761" t="str">
        <f ca="1"/>
        <v>Amazon</v>
      </c>
      <c r="B10761" s="8">
        <f ca="1"/>
        <v>46761</v>
      </c>
      <c r="C10761" s="107">
        <f ca="1"/>
        <v>52932.420000000006</v>
      </c>
      <c r="D10761" t="str">
        <f ca="1"/>
        <v xml:space="preserve"> Net Worth</v>
      </c>
    </row>
    <row r="10762" spans="1:4" x14ac:dyDescent="0.25">
      <c r="A10762" t="str">
        <f ca="1"/>
        <v>Viso Go</v>
      </c>
      <c r="B10762" s="8">
        <f ca="1"/>
        <v>46763</v>
      </c>
      <c r="C10762" s="107">
        <f ca="1"/>
        <v>52803.420000000006</v>
      </c>
      <c r="D10762" t="str">
        <f ca="1"/>
        <v xml:space="preserve"> Net Worth</v>
      </c>
    </row>
    <row r="10763" spans="1:4" x14ac:dyDescent="0.25">
      <c r="A10763" t="str">
        <f ca="1"/>
        <v>Paycheck</v>
      </c>
      <c r="B10763" s="8">
        <f ca="1"/>
        <v>46766</v>
      </c>
      <c r="C10763" s="107">
        <f ca="1"/>
        <v>54403.420000000006</v>
      </c>
      <c r="D10763" t="str">
        <f ca="1"/>
        <v xml:space="preserve"> Net Worth</v>
      </c>
    </row>
    <row r="10764" spans="1:4" x14ac:dyDescent="0.25">
      <c r="A10764" t="str">
        <f ca="1"/>
        <v>Ameritas</v>
      </c>
      <c r="B10764" s="8">
        <f ca="1"/>
        <v>46766</v>
      </c>
      <c r="C10764" s="107">
        <f ca="1"/>
        <v>54515.420000000006</v>
      </c>
      <c r="D10764" t="str">
        <f ca="1"/>
        <v xml:space="preserve"> Net Worth</v>
      </c>
    </row>
    <row r="10765" spans="1:4" x14ac:dyDescent="0.25">
      <c r="A10765" t="str">
        <f ca="1"/>
        <v>Groceries</v>
      </c>
      <c r="B10765" s="8">
        <f ca="1"/>
        <v>46767</v>
      </c>
      <c r="C10765" s="107">
        <f ca="1"/>
        <v>54315.420000000006</v>
      </c>
      <c r="D10765" t="str">
        <f ca="1"/>
        <v xml:space="preserve"> Net Worth</v>
      </c>
    </row>
    <row r="10766" spans="1:4" x14ac:dyDescent="0.25">
      <c r="A10766" t="str">
        <f ca="1"/>
        <v>Food &amp; Drinks</v>
      </c>
      <c r="B10766" s="8">
        <f ca="1"/>
        <v>46767</v>
      </c>
      <c r="C10766" s="107">
        <f ca="1"/>
        <v>54115.420000000006</v>
      </c>
      <c r="D10766" t="str">
        <f ca="1"/>
        <v xml:space="preserve"> Net Worth</v>
      </c>
    </row>
    <row r="10767" spans="1:4" x14ac:dyDescent="0.25">
      <c r="A10767" t="str">
        <f ca="1"/>
        <v>Motorcycle</v>
      </c>
      <c r="B10767" s="8">
        <f ca="1"/>
        <v>46768</v>
      </c>
      <c r="C10767" s="107">
        <f ca="1"/>
        <v>53965.040000000008</v>
      </c>
      <c r="D10767" t="str">
        <f ca="1"/>
        <v xml:space="preserve"> Net Worth</v>
      </c>
    </row>
    <row r="10768" spans="1:4" x14ac:dyDescent="0.25">
      <c r="A10768" t="str">
        <f ca="1"/>
        <v>Netflix</v>
      </c>
      <c r="B10768" s="8">
        <f ca="1"/>
        <v>46772</v>
      </c>
      <c r="C10768" s="107">
        <f ca="1"/>
        <v>53940.05</v>
      </c>
      <c r="D10768" t="str">
        <f ca="1"/>
        <v xml:space="preserve"> Net Worth</v>
      </c>
    </row>
    <row r="10769" spans="1:4" x14ac:dyDescent="0.25">
      <c r="A10769" t="str">
        <f ca="1"/>
        <v>Renters</v>
      </c>
      <c r="B10769" s="8">
        <f ca="1"/>
        <v>46773</v>
      </c>
      <c r="C10769" s="107">
        <f ca="1"/>
        <v>53929.130000000005</v>
      </c>
      <c r="D10769" t="str">
        <f ca="1"/>
        <v xml:space="preserve"> Net Worth</v>
      </c>
    </row>
    <row r="10770" spans="1:4" x14ac:dyDescent="0.25">
      <c r="A10770" t="str">
        <f ca="1"/>
        <v>Cese Transfer</v>
      </c>
      <c r="B10770" s="8">
        <f ca="1"/>
        <v>46777</v>
      </c>
      <c r="C10770" s="107">
        <f ca="1"/>
        <v>54071.130000000005</v>
      </c>
      <c r="D10770" t="str">
        <f ca="1"/>
        <v xml:space="preserve"> Net Worth</v>
      </c>
    </row>
    <row r="10771" spans="1:4" x14ac:dyDescent="0.25">
      <c r="A10771" t="str">
        <f ca="1"/>
        <v>Internet</v>
      </c>
      <c r="B10771" s="8">
        <f ca="1"/>
        <v>46778</v>
      </c>
      <c r="C10771" s="107">
        <f ca="1"/>
        <v>54071.130000000005</v>
      </c>
      <c r="D10771" t="str">
        <f ca="1"/>
        <v xml:space="preserve"> Net Worth</v>
      </c>
    </row>
    <row r="10772" spans="1:4" x14ac:dyDescent="0.25">
      <c r="A10772" t="str">
        <f ca="1"/>
        <v>Windsurf</v>
      </c>
      <c r="B10772" s="8">
        <f ca="1"/>
        <v>46778</v>
      </c>
      <c r="C10772" s="107">
        <f ca="1"/>
        <v>54056.130000000005</v>
      </c>
      <c r="D10772" t="str">
        <f ca="1"/>
        <v xml:space="preserve"> Net Worth</v>
      </c>
    </row>
    <row r="10773" spans="1:4" x14ac:dyDescent="0.25">
      <c r="A10773" t="str">
        <f ca="1"/>
        <v>Tidal</v>
      </c>
      <c r="B10773" s="8">
        <f ca="1"/>
        <v>46779</v>
      </c>
      <c r="C10773" s="107">
        <f ca="1"/>
        <v>54045.140000000007</v>
      </c>
      <c r="D10773" t="str">
        <f ca="1"/>
        <v xml:space="preserve"> Net Worth</v>
      </c>
    </row>
    <row r="10774" spans="1:4" x14ac:dyDescent="0.25">
      <c r="A10774" t="str">
        <f ca="1"/>
        <v>Paycheck</v>
      </c>
      <c r="B10774" s="8">
        <f ca="1"/>
        <v>46780</v>
      </c>
      <c r="C10774" s="107">
        <f ca="1"/>
        <v>55645.140000000007</v>
      </c>
      <c r="D10774" t="str">
        <f ca="1"/>
        <v xml:space="preserve"> Net Worth</v>
      </c>
    </row>
    <row r="10775" spans="1:4" x14ac:dyDescent="0.25">
      <c r="A10775" t="str">
        <f ca="1"/>
        <v>Ameritas</v>
      </c>
      <c r="B10775" s="8">
        <f ca="1"/>
        <v>46780</v>
      </c>
      <c r="C10775" s="107">
        <f ca="1"/>
        <v>55757.140000000007</v>
      </c>
      <c r="D10775" t="str">
        <f ca="1"/>
        <v xml:space="preserve"> Net Worth</v>
      </c>
    </row>
    <row r="10776" spans="1:4" x14ac:dyDescent="0.25">
      <c r="A10776" t="str">
        <f ca="1"/>
        <v>Costco Citi</v>
      </c>
      <c r="B10776" s="8">
        <f ca="1"/>
        <v>46780</v>
      </c>
      <c r="C10776" s="107">
        <f ca="1"/>
        <v>55757.140000000007</v>
      </c>
      <c r="D10776" t="str">
        <f ca="1"/>
        <v xml:space="preserve"> Net Worth</v>
      </c>
    </row>
    <row r="10777" spans="1:4" x14ac:dyDescent="0.25">
      <c r="A10777" t="str">
        <f ca="1"/>
        <v>Kulo Transfer</v>
      </c>
      <c r="B10777" s="8">
        <f ca="1"/>
        <v>46780</v>
      </c>
      <c r="C10777" s="107">
        <f ca="1"/>
        <v>56807.140000000007</v>
      </c>
      <c r="D10777" t="str">
        <f ca="1"/>
        <v xml:space="preserve"> Net Worth</v>
      </c>
    </row>
    <row r="10778" spans="1:4" x14ac:dyDescent="0.25">
      <c r="A10778" t="str">
        <f ca="1"/>
        <v>Kulo SDGE</v>
      </c>
      <c r="B10778" s="8">
        <f ca="1"/>
        <v>46780</v>
      </c>
      <c r="C10778" s="107">
        <f ca="1"/>
        <v>56725.140000000007</v>
      </c>
      <c r="D10778" t="str">
        <f ca="1"/>
        <v xml:space="preserve"> Net Worth</v>
      </c>
    </row>
    <row r="10779" spans="1:4" x14ac:dyDescent="0.25">
      <c r="A10779" t="str">
        <f ca="1"/>
        <v>SDGE</v>
      </c>
      <c r="B10779" s="8">
        <f ca="1"/>
        <v>46780</v>
      </c>
      <c r="C10779" s="107">
        <f ca="1"/>
        <v>56641.140000000007</v>
      </c>
      <c r="D10779" t="str">
        <f ca="1"/>
        <v xml:space="preserve"> Net Worth</v>
      </c>
    </row>
    <row r="10780" spans="1:4" x14ac:dyDescent="0.25">
      <c r="A10780" t="str">
        <f ca="1"/>
        <v>Prime Ad-Free</v>
      </c>
      <c r="B10780" s="8">
        <f ca="1"/>
        <v>46780</v>
      </c>
      <c r="C10780" s="107">
        <f ca="1"/>
        <v>56638.150000000009</v>
      </c>
      <c r="D10780" t="str">
        <f ca="1"/>
        <v xml:space="preserve"> Net Worth</v>
      </c>
    </row>
    <row r="10781" spans="1:4" x14ac:dyDescent="0.25">
      <c r="A10781" t="str">
        <f ca="1"/>
        <v>Groceries</v>
      </c>
      <c r="B10781" s="8">
        <f ca="1"/>
        <v>46781</v>
      </c>
      <c r="C10781" s="107">
        <f ca="1"/>
        <v>56438.150000000009</v>
      </c>
      <c r="D10781" t="str">
        <f ca="1"/>
        <v xml:space="preserve"> Net Worth</v>
      </c>
    </row>
    <row r="10782" spans="1:4" x14ac:dyDescent="0.25">
      <c r="A10782" t="str">
        <f ca="1"/>
        <v>Food &amp; Drinks</v>
      </c>
      <c r="B10782" s="8">
        <f ca="1"/>
        <v>46781</v>
      </c>
      <c r="C10782" s="107">
        <f ca="1"/>
        <v>56238.150000000009</v>
      </c>
      <c r="D10782" t="str">
        <f ca="1"/>
        <v xml:space="preserve"> Net Worth</v>
      </c>
    </row>
    <row r="10783" spans="1:4" x14ac:dyDescent="0.25">
      <c r="A10783" t="str">
        <f ca="1"/>
        <v>Disability</v>
      </c>
      <c r="B10783" s="8">
        <f ca="1"/>
        <v>46784</v>
      </c>
      <c r="C10783" s="107">
        <f ca="1"/>
        <v>56594.810000000005</v>
      </c>
      <c r="D10783" t="str">
        <f ca="1"/>
        <v xml:space="preserve"> Net Worth</v>
      </c>
    </row>
    <row r="10784" spans="1:4" x14ac:dyDescent="0.25">
      <c r="A10784" t="str">
        <f ca="1"/>
        <v>Kulo Rent</v>
      </c>
      <c r="B10784" s="8">
        <f ca="1"/>
        <v>46784</v>
      </c>
      <c r="C10784" s="107">
        <f ca="1"/>
        <v>55635.810000000005</v>
      </c>
      <c r="D10784" t="str">
        <f ca="1"/>
        <v xml:space="preserve"> Net Worth</v>
      </c>
    </row>
    <row r="10785" spans="1:4" x14ac:dyDescent="0.25">
      <c r="A10785" t="str">
        <f ca="1"/>
        <v>Rent</v>
      </c>
      <c r="B10785" s="8">
        <f ca="1"/>
        <v>46784</v>
      </c>
      <c r="C10785" s="107">
        <f ca="1"/>
        <v>54357.840000000004</v>
      </c>
      <c r="D10785" t="str">
        <f ca="1"/>
        <v xml:space="preserve"> Net Worth</v>
      </c>
    </row>
    <row r="10786" spans="1:4" x14ac:dyDescent="0.25">
      <c r="A10786" t="str">
        <f ca="1"/>
        <v>Down Dog</v>
      </c>
      <c r="B10786" s="8">
        <f ca="1"/>
        <v>46785</v>
      </c>
      <c r="C10786" s="107">
        <f ca="1"/>
        <v>54342.850000000006</v>
      </c>
      <c r="D10786" t="str">
        <f ca="1"/>
        <v xml:space="preserve"> Net Worth</v>
      </c>
    </row>
    <row r="10787" spans="1:4" x14ac:dyDescent="0.25">
      <c r="A10787" t="str">
        <f ca="1"/>
        <v>Visa Platinum</v>
      </c>
      <c r="B10787" s="8">
        <f ca="1"/>
        <v>46786</v>
      </c>
      <c r="C10787" s="107">
        <f ca="1"/>
        <v>54424.850000000006</v>
      </c>
      <c r="D10787" t="str">
        <f ca="1"/>
        <v xml:space="preserve"> Net Worth</v>
      </c>
    </row>
    <row r="10788" spans="1:4" x14ac:dyDescent="0.25">
      <c r="A10788" t="str">
        <f ca="1"/>
        <v>Kulo Internet</v>
      </c>
      <c r="B10788" s="8">
        <f ca="1"/>
        <v>46788</v>
      </c>
      <c r="C10788" s="107">
        <f ca="1"/>
        <v>54396.850000000006</v>
      </c>
      <c r="D10788" t="str">
        <f ca="1"/>
        <v xml:space="preserve"> Net Worth</v>
      </c>
    </row>
    <row r="10789" spans="1:4" x14ac:dyDescent="0.25">
      <c r="A10789" t="str">
        <f ca="1"/>
        <v>Cese Phone</v>
      </c>
      <c r="B10789" s="8">
        <f ca="1"/>
        <v>46788</v>
      </c>
      <c r="C10789" s="107">
        <f ca="1"/>
        <v>54254.850000000006</v>
      </c>
      <c r="D10789" t="str">
        <f ca="1"/>
        <v xml:space="preserve"> Net Worth</v>
      </c>
    </row>
    <row r="10790" spans="1:4" x14ac:dyDescent="0.25">
      <c r="A10790" t="str">
        <f ca="1"/>
        <v>Phone</v>
      </c>
      <c r="B10790" s="8">
        <f ca="1"/>
        <v>46788</v>
      </c>
      <c r="C10790" s="107">
        <f ca="1"/>
        <v>54104.180000000008</v>
      </c>
      <c r="D10790" t="str">
        <f ca="1"/>
        <v xml:space="preserve"> Net Worth</v>
      </c>
    </row>
    <row r="10791" spans="1:4" x14ac:dyDescent="0.25">
      <c r="A10791" t="str">
        <f ca="1"/>
        <v>Sony</v>
      </c>
      <c r="B10791" s="8">
        <f ca="1"/>
        <v>46791</v>
      </c>
      <c r="C10791" s="107">
        <f ca="1"/>
        <v>54086.19000000001</v>
      </c>
      <c r="D10791" t="str">
        <f ca="1"/>
        <v xml:space="preserve"> Net Worth</v>
      </c>
    </row>
    <row r="10792" spans="1:4" x14ac:dyDescent="0.25">
      <c r="A10792" t="str">
        <f ca="1"/>
        <v>Phone Insurance</v>
      </c>
      <c r="B10792" s="8">
        <f ca="1"/>
        <v>46791</v>
      </c>
      <c r="C10792" s="107">
        <f ca="1"/>
        <v>54078.19000000001</v>
      </c>
      <c r="D10792" t="str">
        <f ca="1"/>
        <v xml:space="preserve"> Net Worth</v>
      </c>
    </row>
    <row r="10793" spans="1:4" x14ac:dyDescent="0.25">
      <c r="A10793" t="str">
        <f ca="1"/>
        <v>Amazon</v>
      </c>
      <c r="B10793" s="8">
        <f ca="1"/>
        <v>46792</v>
      </c>
      <c r="C10793" s="107">
        <f ca="1"/>
        <v>54062.040000000008</v>
      </c>
      <c r="D10793" t="str">
        <f ca="1"/>
        <v xml:space="preserve"> Net Worth</v>
      </c>
    </row>
    <row r="10794" spans="1:4" x14ac:dyDescent="0.25">
      <c r="A10794" t="str">
        <f ca="1"/>
        <v>Paycheck</v>
      </c>
      <c r="B10794" s="8">
        <f ca="1"/>
        <v>46794</v>
      </c>
      <c r="C10794" s="107">
        <f ca="1"/>
        <v>55662.040000000008</v>
      </c>
      <c r="D10794" t="str">
        <f ca="1"/>
        <v xml:space="preserve"> Net Worth</v>
      </c>
    </row>
    <row r="10795" spans="1:4" x14ac:dyDescent="0.25">
      <c r="A10795" t="str">
        <f ca="1"/>
        <v>Ameritas</v>
      </c>
      <c r="B10795" s="8">
        <f ca="1"/>
        <v>46794</v>
      </c>
      <c r="C10795" s="107">
        <f ca="1"/>
        <v>55774.040000000008</v>
      </c>
      <c r="D10795" t="str">
        <f ca="1"/>
        <v xml:space="preserve"> Net Worth</v>
      </c>
    </row>
    <row r="10796" spans="1:4" x14ac:dyDescent="0.25">
      <c r="A10796" t="str">
        <f ca="1"/>
        <v>Viso Go</v>
      </c>
      <c r="B10796" s="8">
        <f ca="1"/>
        <v>46794</v>
      </c>
      <c r="C10796" s="107">
        <f ca="1"/>
        <v>55645.040000000008</v>
      </c>
      <c r="D10796" t="str">
        <f ca="1"/>
        <v xml:space="preserve"> Net Worth</v>
      </c>
    </row>
    <row r="10797" spans="1:4" x14ac:dyDescent="0.25">
      <c r="A10797" t="str">
        <f ca="1"/>
        <v>Groceries</v>
      </c>
      <c r="B10797" s="8">
        <f ca="1"/>
        <v>46795</v>
      </c>
      <c r="C10797" s="107">
        <f ca="1"/>
        <v>55445.040000000008</v>
      </c>
      <c r="D10797" t="str">
        <f ca="1"/>
        <v xml:space="preserve"> Net Worth</v>
      </c>
    </row>
    <row r="10798" spans="1:4" x14ac:dyDescent="0.25">
      <c r="A10798" t="str">
        <f ca="1"/>
        <v>Food &amp; Drinks</v>
      </c>
      <c r="B10798" s="8">
        <f ca="1"/>
        <v>46795</v>
      </c>
      <c r="C10798" s="107">
        <f ca="1"/>
        <v>55245.040000000008</v>
      </c>
      <c r="D10798" t="str">
        <f ca="1"/>
        <v xml:space="preserve"> Net Worth</v>
      </c>
    </row>
    <row r="10799" spans="1:4" x14ac:dyDescent="0.25">
      <c r="A10799" t="str">
        <f ca="1"/>
        <v>Motorcycle</v>
      </c>
      <c r="B10799" s="8">
        <f ca="1"/>
        <v>46799</v>
      </c>
      <c r="C10799" s="107">
        <f ca="1"/>
        <v>55094.660000000011</v>
      </c>
      <c r="D10799" t="str">
        <f ca="1"/>
        <v xml:space="preserve"> Net Worth</v>
      </c>
    </row>
    <row r="10800" spans="1:4" x14ac:dyDescent="0.25">
      <c r="A10800" t="str">
        <f ca="1"/>
        <v>Netflix</v>
      </c>
      <c r="B10800" s="8">
        <f ca="1"/>
        <v>46803</v>
      </c>
      <c r="C10800" s="107">
        <f ca="1"/>
        <v>55069.670000000006</v>
      </c>
      <c r="D10800" t="str">
        <f ca="1"/>
        <v xml:space="preserve"> Net Worth</v>
      </c>
    </row>
    <row r="10801" spans="1:4" x14ac:dyDescent="0.25">
      <c r="A10801" t="str">
        <f ca="1"/>
        <v>Renters</v>
      </c>
      <c r="B10801" s="8">
        <f ca="1"/>
        <v>46804</v>
      </c>
      <c r="C10801" s="107">
        <f ca="1"/>
        <v>55058.750000000007</v>
      </c>
      <c r="D10801" t="str">
        <f ca="1"/>
        <v xml:space="preserve"> Net Worth</v>
      </c>
    </row>
    <row r="10802" spans="1:4" x14ac:dyDescent="0.25">
      <c r="A10802" t="str">
        <f ca="1"/>
        <v>Paycheck</v>
      </c>
      <c r="B10802" s="8">
        <f ca="1"/>
        <v>46808</v>
      </c>
      <c r="C10802" s="107">
        <f ca="1"/>
        <v>56658.750000000007</v>
      </c>
      <c r="D10802" t="str">
        <f ca="1"/>
        <v xml:space="preserve"> Net Worth</v>
      </c>
    </row>
    <row r="10803" spans="1:4" x14ac:dyDescent="0.25">
      <c r="A10803" t="str">
        <f ca="1"/>
        <v>Ameritas</v>
      </c>
      <c r="B10803" s="8">
        <f ca="1"/>
        <v>46808</v>
      </c>
      <c r="C10803" s="107">
        <f ca="1"/>
        <v>56770.750000000007</v>
      </c>
      <c r="D10803" t="str">
        <f ca="1"/>
        <v xml:space="preserve"> Net Worth</v>
      </c>
    </row>
    <row r="10804" spans="1:4" x14ac:dyDescent="0.25">
      <c r="A10804" t="str">
        <f ca="1"/>
        <v>Cese Transfer</v>
      </c>
      <c r="B10804" s="8">
        <f ca="1"/>
        <v>46808</v>
      </c>
      <c r="C10804" s="107">
        <f ca="1"/>
        <v>56912.750000000007</v>
      </c>
      <c r="D10804" t="str">
        <f ca="1"/>
        <v xml:space="preserve"> Net Worth</v>
      </c>
    </row>
    <row r="10805" spans="1:4" x14ac:dyDescent="0.25">
      <c r="A10805" t="str">
        <f ca="1"/>
        <v>Groceries</v>
      </c>
      <c r="B10805" s="8">
        <f ca="1"/>
        <v>46809</v>
      </c>
      <c r="C10805" s="107">
        <f ca="1"/>
        <v>56712.750000000007</v>
      </c>
      <c r="D10805" t="str">
        <f ca="1"/>
        <v xml:space="preserve"> Net Worth</v>
      </c>
    </row>
    <row r="10806" spans="1:4" x14ac:dyDescent="0.25">
      <c r="A10806" t="str">
        <f ca="1"/>
        <v>Food &amp; Drinks</v>
      </c>
      <c r="B10806" s="8">
        <f ca="1"/>
        <v>46809</v>
      </c>
      <c r="C10806" s="107">
        <f ca="1"/>
        <v>56512.750000000007</v>
      </c>
      <c r="D10806" t="str">
        <f ca="1"/>
        <v xml:space="preserve"> Net Worth</v>
      </c>
    </row>
    <row r="10807" spans="1:4" x14ac:dyDescent="0.25">
      <c r="A10807" t="str">
        <f ca="1"/>
        <v>Internet</v>
      </c>
      <c r="B10807" s="8">
        <f ca="1"/>
        <v>46809</v>
      </c>
      <c r="C10807" s="107">
        <f ca="1"/>
        <v>56512.750000000007</v>
      </c>
      <c r="D10807" t="str">
        <f ca="1"/>
        <v xml:space="preserve"> Net Worth</v>
      </c>
    </row>
    <row r="10808" spans="1:4" x14ac:dyDescent="0.25">
      <c r="A10808" t="str">
        <f ca="1"/>
        <v>Windsurf</v>
      </c>
      <c r="B10808" s="8">
        <f ca="1"/>
        <v>46809</v>
      </c>
      <c r="C10808" s="107">
        <f ca="1"/>
        <v>56497.750000000007</v>
      </c>
      <c r="D10808" t="str">
        <f ca="1"/>
        <v xml:space="preserve"> Net Worth</v>
      </c>
    </row>
    <row r="10809" spans="1:4" x14ac:dyDescent="0.25">
      <c r="A10809" t="str">
        <f ca="1"/>
        <v>Google+</v>
      </c>
      <c r="B10809" s="8">
        <f ca="1"/>
        <v>46810</v>
      </c>
      <c r="C10809" s="107">
        <f ca="1"/>
        <v>56467.760000000009</v>
      </c>
      <c r="D10809" t="str">
        <f ca="1"/>
        <v xml:space="preserve"> Net Worth</v>
      </c>
    </row>
    <row r="10810" spans="1:4" x14ac:dyDescent="0.25">
      <c r="A10810" t="str">
        <f ca="1"/>
        <v>Tidal</v>
      </c>
      <c r="B10810" s="8">
        <f ca="1"/>
        <v>46810</v>
      </c>
      <c r="C10810" s="107">
        <f ca="1"/>
        <v>56456.770000000011</v>
      </c>
      <c r="D10810" t="str">
        <f ca="1"/>
        <v xml:space="preserve"> Net Worth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1AB2-0318-49E4-AD4D-ACB6EB2BB2E8}">
  <sheetPr codeName="Sheet26"/>
  <dimension ref="A1:DA36"/>
  <sheetViews>
    <sheetView workbookViewId="0">
      <selection activeCell="G2" sqref="G2"/>
    </sheetView>
  </sheetViews>
  <sheetFormatPr defaultRowHeight="15" x14ac:dyDescent="0.25"/>
  <cols>
    <col min="1" max="1" width="23.85546875" bestFit="1" customWidth="1"/>
    <col min="2" max="2" width="17.28515625" bestFit="1" customWidth="1"/>
    <col min="3" max="3" width="5" style="6" bestFit="1" customWidth="1"/>
    <col min="4" max="4" width="9.140625" bestFit="1" customWidth="1"/>
    <col min="5" max="6" width="9.7109375" bestFit="1" customWidth="1"/>
    <col min="7" max="7" width="9.28515625" bestFit="1" customWidth="1"/>
    <col min="8" max="8" width="9.7109375" bestFit="1" customWidth="1"/>
    <col min="9" max="9" width="9.28515625" bestFit="1" customWidth="1"/>
    <col min="10" max="10" width="9.7109375" bestFit="1" customWidth="1"/>
    <col min="11" max="11" width="9.28515625" bestFit="1" customWidth="1"/>
    <col min="12" max="13" width="9.7109375" bestFit="1" customWidth="1"/>
  </cols>
  <sheetData>
    <row r="1" spans="1:105" x14ac:dyDescent="0.25">
      <c r="A1" s="1" t="s">
        <v>7</v>
      </c>
      <c r="B1" t="s">
        <v>18</v>
      </c>
      <c r="C1" s="6" t="s">
        <v>22</v>
      </c>
      <c r="D1" t="s">
        <v>21</v>
      </c>
      <c r="E1" s="8" t="s">
        <v>20</v>
      </c>
      <c r="F1" s="8" t="s">
        <v>19</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row>
    <row r="2" spans="1:105" x14ac:dyDescent="0.25">
      <c r="A2" s="2">
        <f>Forecast!$D$7</f>
        <v>46081</v>
      </c>
      <c r="B2" t="str" cm="1">
        <f t="array" aca="1" ref="B2:B32" ca="1">_xlfn._xlws.FILTER(OFFSET('Monthly budget'!$E$11,0,0,ROW('Monthly budget'!TotalRow)-ROW('Monthly budget'!IncomeRow)-4,1),OFFSET('Monthly budget'!$E$11,0,0,ROW('Monthly budget'!TotalRow)-ROW('Monthly budget'!IncomeRow)-4,1)&lt;&gt;"")</f>
        <v>Paycheck</v>
      </c>
      <c r="C2" s="6" cm="1">
        <f t="array" aca="1" ref="C2:C32" ca="1">_xlfn.XLOOKUP(_xlfn.ANCHORARRAY($B$2),'Monthly budget'!$E$8:$E$89,'Monthly budget'!$B$8:$B$89,"",0)</f>
        <v>2</v>
      </c>
      <c r="D2" t="str" cm="1">
        <f t="array" aca="1" ref="D2:D32" ca="1">_xlfn.XLOOKUP(_xlfn.ANCHORARRAY($B$2),'Monthly budget'!$E$8:$E$89,'Monthly budget'!$C$8:$C$89,"",0)</f>
        <v>week(s)</v>
      </c>
      <c r="E2" s="8" cm="1">
        <f t="array" aca="1" ref="E2:E32" ca="1">OFFSET('Helper - Start date'!$E$2,0,0,ROWS(_xlfn.ANCHORARRAY('Helper - All dates'!$B$2)),1)</f>
        <v>46094</v>
      </c>
      <c r="F2" s="8" cm="1">
        <f t="array" aca="1" ref="F2:DA32" ca="1">_xlfn.LET(_xlpm.strFreq,INDEX(_xlfn.ANCHORARRAY(C2),_xlfn.SEQUENCE(ROWS(_xlfn.ANCHORARRAY(C2)),1,1,1)),
   _xlfn.IFS(_xlfn.ANCHORARRAY(D2)="year(s)",
          _xlfn.LET(_xlpm.yrTest,EDATE(INDEX(_xlfn.ANCHORARRAY(E2),ROW(_xlfn.ANCHORARRAY(E2))-1),_xlfn.SEQUENCE(1,100,1,1)*12*_xlpm.strFreq),
              IF(_xlpm.yrTest&lt;EDATE(A2,24),
                 _xlpm.yrTest,
                 ""
                 )
              ),_xlfn.ANCHORARRAY(
       D2)="month(s)",
          _xlfn.LET(_xlpm.mnthTest,EDATE(INDEX(_xlfn.ANCHORARRAY(E2),ROW(_xlfn.ANCHORARRAY(E2))-1),_xlfn.SEQUENCE(1,100,1,1)*_xlpm.strFreq),
              IF(_xlpm.mnthTest&lt;EDATE(A2,24),
                 _xlpm.mnthTest,
                 ""
                 )
              ),_xlfn.ANCHORARRAY(
       D2)="week(s)",
          _xlfn.LET(_xlpm.wkTest,INDEX(_xlfn.ANCHORARRAY(E2),ROW(_xlfn.ANCHORARRAY(E2))-1)+_xlfn.SEQUENCE(1,100,7,7)*_xlpm.strFreq,
              IF(_xlpm.wkTest&lt;EDATE(A2,24),
                 _xlpm.wkTest,
                 ""
                 )
              ),_xlfn.ANCHORARRAY(
       D2)="day(s)",
          _xlfn.LET(_xlpm.dyTest,INDEX(_xlfn.ANCHORARRAY(E2),ROW(_xlfn.ANCHORARRAY(E2))-1)+_xlfn.SEQUENCE(1,100,1,1)*_xlpm.strFreq,
              IF(_xlpm.dyTest&lt;EDATE(A2,24),
                 _xlpm.dyTest,
                 ""
                 )
              ),
       TRUE,
          ""
       )
)</f>
        <v>46108</v>
      </c>
      <c r="G2" s="8">
        <f ca="1"/>
        <v>46122</v>
      </c>
      <c r="H2" s="8">
        <f ca="1"/>
        <v>46136</v>
      </c>
      <c r="I2" s="8">
        <f ca="1"/>
        <v>46150</v>
      </c>
      <c r="J2" s="8">
        <f ca="1"/>
        <v>46164</v>
      </c>
      <c r="K2" s="8">
        <f ca="1"/>
        <v>46178</v>
      </c>
      <c r="L2" s="8">
        <f ca="1"/>
        <v>46192</v>
      </c>
      <c r="M2" s="8">
        <f ca="1"/>
        <v>46206</v>
      </c>
      <c r="N2" s="8">
        <f ca="1"/>
        <v>46220</v>
      </c>
      <c r="O2" s="8">
        <f ca="1"/>
        <v>46234</v>
      </c>
      <c r="P2" s="8">
        <f ca="1"/>
        <v>46248</v>
      </c>
      <c r="Q2" s="8">
        <f ca="1"/>
        <v>46262</v>
      </c>
      <c r="R2" s="8">
        <f ca="1"/>
        <v>46276</v>
      </c>
      <c r="S2" s="8">
        <f ca="1"/>
        <v>46290</v>
      </c>
      <c r="T2" s="8">
        <f ca="1"/>
        <v>46304</v>
      </c>
      <c r="U2" s="8">
        <f ca="1"/>
        <v>46318</v>
      </c>
      <c r="V2" s="8">
        <f ca="1"/>
        <v>46332</v>
      </c>
      <c r="W2" s="8">
        <f ca="1"/>
        <v>46346</v>
      </c>
      <c r="X2" s="8">
        <f ca="1"/>
        <v>46360</v>
      </c>
      <c r="Y2" s="8">
        <f ca="1"/>
        <v>46374</v>
      </c>
      <c r="Z2" s="8">
        <f ca="1"/>
        <v>46388</v>
      </c>
      <c r="AA2" s="8">
        <f ca="1"/>
        <v>46402</v>
      </c>
      <c r="AB2" s="8">
        <f ca="1"/>
        <v>46416</v>
      </c>
      <c r="AC2" s="8">
        <f ca="1"/>
        <v>46430</v>
      </c>
      <c r="AD2" s="8">
        <f ca="1"/>
        <v>46444</v>
      </c>
      <c r="AE2" s="8">
        <f ca="1"/>
        <v>46458</v>
      </c>
      <c r="AF2" s="8">
        <f ca="1"/>
        <v>46472</v>
      </c>
      <c r="AG2" s="8">
        <f ca="1"/>
        <v>46486</v>
      </c>
      <c r="AH2" s="8">
        <f ca="1"/>
        <v>46500</v>
      </c>
      <c r="AI2" s="8">
        <f ca="1"/>
        <v>46514</v>
      </c>
      <c r="AJ2" s="8">
        <f ca="1"/>
        <v>46528</v>
      </c>
      <c r="AK2" s="8">
        <f ca="1"/>
        <v>46542</v>
      </c>
      <c r="AL2" s="8">
        <f ca="1"/>
        <v>46556</v>
      </c>
      <c r="AM2" s="8">
        <f ca="1"/>
        <v>46570</v>
      </c>
      <c r="AN2" s="8">
        <f ca="1"/>
        <v>46584</v>
      </c>
      <c r="AO2" s="8">
        <f ca="1"/>
        <v>46598</v>
      </c>
      <c r="AP2" s="8">
        <f ca="1"/>
        <v>46612</v>
      </c>
      <c r="AQ2" s="8">
        <f ca="1"/>
        <v>46626</v>
      </c>
      <c r="AR2" s="8">
        <f ca="1"/>
        <v>46640</v>
      </c>
      <c r="AS2" s="8">
        <f ca="1"/>
        <v>46654</v>
      </c>
      <c r="AT2" s="8">
        <f ca="1"/>
        <v>46668</v>
      </c>
      <c r="AU2" s="8">
        <f ca="1"/>
        <v>46682</v>
      </c>
      <c r="AV2" s="8">
        <f ca="1"/>
        <v>46696</v>
      </c>
      <c r="AW2" s="8">
        <f ca="1"/>
        <v>46710</v>
      </c>
      <c r="AX2" s="8">
        <f ca="1"/>
        <v>46724</v>
      </c>
      <c r="AY2" s="8">
        <f ca="1"/>
        <v>46738</v>
      </c>
      <c r="AZ2" s="8">
        <f ca="1"/>
        <v>46752</v>
      </c>
      <c r="BA2" s="8">
        <f ca="1"/>
        <v>46766</v>
      </c>
      <c r="BB2" s="8">
        <f ca="1"/>
        <v>46780</v>
      </c>
      <c r="BC2" s="8">
        <f ca="1"/>
        <v>46794</v>
      </c>
      <c r="BD2" s="8">
        <f ca="1"/>
        <v>46808</v>
      </c>
      <c r="BE2" s="8" t="str">
        <f ca="1"/>
        <v/>
      </c>
      <c r="BF2" s="8" t="str">
        <f ca="1"/>
        <v/>
      </c>
      <c r="BG2" s="8" t="str">
        <f ca="1"/>
        <v/>
      </c>
      <c r="BH2" s="8" t="str">
        <f ca="1"/>
        <v/>
      </c>
      <c r="BI2" s="8" t="str">
        <f ca="1"/>
        <v/>
      </c>
      <c r="BJ2" s="8" t="str">
        <f ca="1"/>
        <v/>
      </c>
      <c r="BK2" s="8" t="str">
        <f ca="1"/>
        <v/>
      </c>
      <c r="BL2" s="8" t="str">
        <f ca="1"/>
        <v/>
      </c>
      <c r="BM2" s="8" t="str">
        <f ca="1"/>
        <v/>
      </c>
      <c r="BN2" s="8" t="str">
        <f ca="1"/>
        <v/>
      </c>
      <c r="BO2" s="8" t="str">
        <f ca="1"/>
        <v/>
      </c>
      <c r="BP2" s="8" t="str">
        <f ca="1"/>
        <v/>
      </c>
      <c r="BQ2" s="8" t="str">
        <f ca="1"/>
        <v/>
      </c>
      <c r="BR2" s="8" t="str">
        <f ca="1"/>
        <v/>
      </c>
      <c r="BS2" s="8" t="str">
        <f ca="1"/>
        <v/>
      </c>
      <c r="BT2" s="8" t="str">
        <f ca="1"/>
        <v/>
      </c>
      <c r="BU2" s="8" t="str">
        <f ca="1"/>
        <v/>
      </c>
      <c r="BV2" s="8" t="str">
        <f ca="1"/>
        <v/>
      </c>
      <c r="BW2" s="8" t="str">
        <f ca="1"/>
        <v/>
      </c>
      <c r="BX2" s="8" t="str">
        <f ca="1"/>
        <v/>
      </c>
      <c r="BY2" s="8" t="str">
        <f ca="1"/>
        <v/>
      </c>
      <c r="BZ2" t="str">
        <f ca="1"/>
        <v/>
      </c>
      <c r="CA2" t="str">
        <f ca="1"/>
        <v/>
      </c>
      <c r="CB2" t="str">
        <f ca="1"/>
        <v/>
      </c>
      <c r="CC2" t="str">
        <f ca="1"/>
        <v/>
      </c>
      <c r="CD2" t="str">
        <f ca="1"/>
        <v/>
      </c>
      <c r="CE2" t="str">
        <f ca="1"/>
        <v/>
      </c>
      <c r="CF2" t="str">
        <f ca="1"/>
        <v/>
      </c>
      <c r="CG2" t="str">
        <f ca="1"/>
        <v/>
      </c>
      <c r="CH2" t="str">
        <f ca="1"/>
        <v/>
      </c>
      <c r="CI2" t="str">
        <f ca="1"/>
        <v/>
      </c>
      <c r="CJ2" t="str">
        <f ca="1"/>
        <v/>
      </c>
      <c r="CK2" t="str">
        <f ca="1"/>
        <v/>
      </c>
      <c r="CL2" t="str">
        <f ca="1"/>
        <v/>
      </c>
      <c r="CM2" t="str">
        <f ca="1"/>
        <v/>
      </c>
      <c r="CN2" t="str">
        <f ca="1"/>
        <v/>
      </c>
      <c r="CO2" t="str">
        <f ca="1"/>
        <v/>
      </c>
      <c r="CP2" t="str">
        <f ca="1"/>
        <v/>
      </c>
      <c r="CQ2" t="str">
        <f ca="1"/>
        <v/>
      </c>
      <c r="CR2" t="str">
        <f ca="1"/>
        <v/>
      </c>
      <c r="CS2" t="str">
        <f ca="1"/>
        <v/>
      </c>
      <c r="CT2" t="str">
        <f ca="1"/>
        <v/>
      </c>
      <c r="CU2" t="str">
        <f ca="1"/>
        <v/>
      </c>
      <c r="CV2" t="str">
        <f ca="1"/>
        <v/>
      </c>
      <c r="CW2" t="str">
        <f ca="1"/>
        <v/>
      </c>
      <c r="CX2" t="str">
        <f ca="1"/>
        <v/>
      </c>
      <c r="CY2" t="str">
        <f ca="1"/>
        <v/>
      </c>
      <c r="CZ2" t="str">
        <f ca="1"/>
        <v/>
      </c>
      <c r="DA2" t="str">
        <f ca="1"/>
        <v/>
      </c>
    </row>
    <row r="3" spans="1:105" x14ac:dyDescent="0.25">
      <c r="A3" s="4" t="s">
        <v>9</v>
      </c>
      <c r="B3" t="str">
        <f ca="1"/>
        <v>Disability</v>
      </c>
      <c r="C3" s="6">
        <f ca="1"/>
        <v>1</v>
      </c>
      <c r="D3" t="str">
        <f ca="1"/>
        <v>month(s)</v>
      </c>
      <c r="E3" s="8">
        <f ca="1"/>
        <v>46082</v>
      </c>
      <c r="F3" s="8">
        <f ca="1"/>
        <v>46113</v>
      </c>
      <c r="G3" s="8">
        <f ca="1"/>
        <v>46143</v>
      </c>
      <c r="H3" s="8">
        <f ca="1"/>
        <v>46174</v>
      </c>
      <c r="I3" s="8">
        <f ca="1"/>
        <v>46204</v>
      </c>
      <c r="J3" s="8">
        <f ca="1"/>
        <v>46235</v>
      </c>
      <c r="K3" s="8">
        <f ca="1"/>
        <v>46266</v>
      </c>
      <c r="L3" s="8">
        <f ca="1"/>
        <v>46296</v>
      </c>
      <c r="M3" s="8">
        <f ca="1"/>
        <v>46327</v>
      </c>
      <c r="N3" s="8">
        <f ca="1"/>
        <v>46357</v>
      </c>
      <c r="O3" s="8">
        <f ca="1"/>
        <v>46388</v>
      </c>
      <c r="P3" s="8">
        <f ca="1"/>
        <v>46419</v>
      </c>
      <c r="Q3" s="8">
        <f ca="1"/>
        <v>46447</v>
      </c>
      <c r="R3" s="8">
        <f ca="1"/>
        <v>46478</v>
      </c>
      <c r="S3" s="8">
        <f ca="1"/>
        <v>46508</v>
      </c>
      <c r="T3" s="8">
        <f ca="1"/>
        <v>46539</v>
      </c>
      <c r="U3" s="8">
        <f ca="1"/>
        <v>46569</v>
      </c>
      <c r="V3" s="8">
        <f ca="1"/>
        <v>46600</v>
      </c>
      <c r="W3" s="8">
        <f ca="1"/>
        <v>46631</v>
      </c>
      <c r="X3" s="8">
        <f ca="1"/>
        <v>46661</v>
      </c>
      <c r="Y3" s="8">
        <f ca="1"/>
        <v>46692</v>
      </c>
      <c r="Z3" s="8">
        <f ca="1"/>
        <v>46722</v>
      </c>
      <c r="AA3" s="8">
        <f ca="1"/>
        <v>46753</v>
      </c>
      <c r="AB3" s="8">
        <f ca="1"/>
        <v>46784</v>
      </c>
      <c r="AC3" s="8" t="str">
        <f ca="1"/>
        <v/>
      </c>
      <c r="AD3" s="8" t="str">
        <f ca="1"/>
        <v/>
      </c>
      <c r="AE3" s="8" t="str">
        <f ca="1"/>
        <v/>
      </c>
      <c r="AF3" s="8" t="str">
        <f ca="1"/>
        <v/>
      </c>
      <c r="AG3" s="8" t="str">
        <f ca="1"/>
        <v/>
      </c>
      <c r="AH3" s="8" t="str">
        <f ca="1"/>
        <v/>
      </c>
      <c r="AI3" s="8" t="str">
        <f ca="1"/>
        <v/>
      </c>
      <c r="AJ3" s="8" t="str">
        <f ca="1"/>
        <v/>
      </c>
      <c r="AK3" s="8" t="str">
        <f ca="1"/>
        <v/>
      </c>
      <c r="AL3" s="8" t="str">
        <f ca="1"/>
        <v/>
      </c>
      <c r="AM3" s="8" t="str">
        <f ca="1"/>
        <v/>
      </c>
      <c r="AN3" s="8" t="str">
        <f ca="1"/>
        <v/>
      </c>
      <c r="AO3" s="8" t="str">
        <f ca="1"/>
        <v/>
      </c>
      <c r="AP3" s="8" t="str">
        <f ca="1"/>
        <v/>
      </c>
      <c r="AQ3" s="8" t="str">
        <f ca="1"/>
        <v/>
      </c>
      <c r="AR3" s="8" t="str">
        <f ca="1"/>
        <v/>
      </c>
      <c r="AS3" s="8" t="str">
        <f ca="1"/>
        <v/>
      </c>
      <c r="AT3" s="8" t="str">
        <f ca="1"/>
        <v/>
      </c>
      <c r="AU3" s="8" t="str">
        <f ca="1"/>
        <v/>
      </c>
      <c r="AV3" s="8" t="str">
        <f ca="1"/>
        <v/>
      </c>
      <c r="AW3" s="8" t="str">
        <f ca="1"/>
        <v/>
      </c>
      <c r="AX3" s="8" t="str">
        <f ca="1"/>
        <v/>
      </c>
      <c r="AY3" s="8" t="str">
        <f ca="1"/>
        <v/>
      </c>
      <c r="AZ3" s="8" t="str">
        <f ca="1"/>
        <v/>
      </c>
      <c r="BA3" s="8" t="str">
        <f ca="1"/>
        <v/>
      </c>
      <c r="BB3" s="8" t="str">
        <f ca="1"/>
        <v/>
      </c>
      <c r="BC3" s="8" t="str">
        <f ca="1"/>
        <v/>
      </c>
      <c r="BD3" s="8" t="str">
        <f ca="1"/>
        <v/>
      </c>
      <c r="BE3" s="8" t="str">
        <f ca="1"/>
        <v/>
      </c>
      <c r="BF3" s="8" t="str">
        <f ca="1"/>
        <v/>
      </c>
      <c r="BG3" s="8" t="str">
        <f ca="1"/>
        <v/>
      </c>
      <c r="BH3" s="8" t="str">
        <f ca="1"/>
        <v/>
      </c>
      <c r="BI3" s="8" t="str">
        <f ca="1"/>
        <v/>
      </c>
      <c r="BJ3" s="8" t="str">
        <f ca="1"/>
        <v/>
      </c>
      <c r="BK3" s="8" t="str">
        <f ca="1"/>
        <v/>
      </c>
      <c r="BL3" s="8" t="str">
        <f ca="1"/>
        <v/>
      </c>
      <c r="BM3" s="8" t="str">
        <f ca="1"/>
        <v/>
      </c>
      <c r="BN3" s="8" t="str">
        <f ca="1"/>
        <v/>
      </c>
      <c r="BO3" s="8" t="str">
        <f ca="1"/>
        <v/>
      </c>
      <c r="BP3" s="8" t="str">
        <f ca="1"/>
        <v/>
      </c>
      <c r="BQ3" s="8" t="str">
        <f ca="1"/>
        <v/>
      </c>
      <c r="BR3" s="8" t="str">
        <f ca="1"/>
        <v/>
      </c>
      <c r="BS3" s="8" t="str">
        <f ca="1"/>
        <v/>
      </c>
      <c r="BT3" s="8" t="str">
        <f ca="1"/>
        <v/>
      </c>
      <c r="BU3" s="8" t="str">
        <f ca="1"/>
        <v/>
      </c>
      <c r="BV3" s="8" t="str">
        <f ca="1"/>
        <v/>
      </c>
      <c r="BW3" s="8" t="str">
        <f ca="1"/>
        <v/>
      </c>
      <c r="BX3" s="8" t="str">
        <f ca="1"/>
        <v/>
      </c>
      <c r="BY3" s="8" t="str">
        <f ca="1"/>
        <v/>
      </c>
      <c r="BZ3" t="str">
        <f ca="1"/>
        <v/>
      </c>
      <c r="CA3" t="str">
        <f ca="1"/>
        <v/>
      </c>
      <c r="CB3" t="str">
        <f ca="1"/>
        <v/>
      </c>
      <c r="CC3" t="str">
        <f ca="1"/>
        <v/>
      </c>
      <c r="CD3" t="str">
        <f ca="1"/>
        <v/>
      </c>
      <c r="CE3" t="str">
        <f ca="1"/>
        <v/>
      </c>
      <c r="CF3" t="str">
        <f ca="1"/>
        <v/>
      </c>
      <c r="CG3" t="str">
        <f ca="1"/>
        <v/>
      </c>
      <c r="CH3" t="str">
        <f ca="1"/>
        <v/>
      </c>
      <c r="CI3" t="str">
        <f ca="1"/>
        <v/>
      </c>
      <c r="CJ3" t="str">
        <f ca="1"/>
        <v/>
      </c>
      <c r="CK3" t="str">
        <f ca="1"/>
        <v/>
      </c>
      <c r="CL3" t="str">
        <f ca="1"/>
        <v/>
      </c>
      <c r="CM3" t="str">
        <f ca="1"/>
        <v/>
      </c>
      <c r="CN3" t="str">
        <f ca="1"/>
        <v/>
      </c>
      <c r="CO3" t="str">
        <f ca="1"/>
        <v/>
      </c>
      <c r="CP3" t="str">
        <f ca="1"/>
        <v/>
      </c>
      <c r="CQ3" t="str">
        <f ca="1"/>
        <v/>
      </c>
      <c r="CR3" t="str">
        <f ca="1"/>
        <v/>
      </c>
      <c r="CS3" t="str">
        <f ca="1"/>
        <v/>
      </c>
      <c r="CT3" t="str">
        <f ca="1"/>
        <v/>
      </c>
      <c r="CU3" t="str">
        <f ca="1"/>
        <v/>
      </c>
      <c r="CV3" t="str">
        <f ca="1"/>
        <v/>
      </c>
      <c r="CW3" t="str">
        <f ca="1"/>
        <v/>
      </c>
      <c r="CX3" t="str">
        <f ca="1"/>
        <v/>
      </c>
      <c r="CY3" t="str">
        <f ca="1"/>
        <v/>
      </c>
      <c r="CZ3" t="str">
        <f ca="1"/>
        <v/>
      </c>
      <c r="DA3" t="str">
        <f ca="1"/>
        <v/>
      </c>
    </row>
    <row r="4" spans="1:105" x14ac:dyDescent="0.25">
      <c r="A4" s="2" cm="1">
        <f t="array" aca="1" ref="A4" ca="1">_xlfn.LET(_xlpm.TransDate,_xlfn.CHOOSECOLS(_xlfn.ANCHORARRAY(Forecast!C29),2),INDEX(_xlpm.TransDate,MATCH(EOMONTH(A2,0),_xlfn.CHOOSECOLS(_xlfn.ANCHORARRAY(Forecast!C29),2),1)+1))</f>
        <v>46082</v>
      </c>
      <c r="B4" t="str">
        <f ca="1"/>
        <v>Ameritas</v>
      </c>
      <c r="C4" s="6">
        <f ca="1"/>
        <v>2</v>
      </c>
      <c r="D4" t="str">
        <f ca="1"/>
        <v>week(s)</v>
      </c>
      <c r="E4" s="8">
        <f ca="1"/>
        <v>46094</v>
      </c>
      <c r="F4" s="8">
        <f ca="1"/>
        <v>46108</v>
      </c>
      <c r="G4" s="8">
        <f ca="1"/>
        <v>46122</v>
      </c>
      <c r="H4" s="8">
        <f ca="1"/>
        <v>46136</v>
      </c>
      <c r="I4" s="8">
        <f ca="1"/>
        <v>46150</v>
      </c>
      <c r="J4" s="8">
        <f ca="1"/>
        <v>46164</v>
      </c>
      <c r="K4" s="8">
        <f ca="1"/>
        <v>46178</v>
      </c>
      <c r="L4" s="8">
        <f ca="1"/>
        <v>46192</v>
      </c>
      <c r="M4" s="8">
        <f ca="1"/>
        <v>46206</v>
      </c>
      <c r="N4" s="8">
        <f ca="1"/>
        <v>46220</v>
      </c>
      <c r="O4" s="8">
        <f ca="1"/>
        <v>46234</v>
      </c>
      <c r="P4" s="8">
        <f ca="1"/>
        <v>46248</v>
      </c>
      <c r="Q4" s="8">
        <f ca="1"/>
        <v>46262</v>
      </c>
      <c r="R4" s="8">
        <f ca="1"/>
        <v>46276</v>
      </c>
      <c r="S4" s="8">
        <f ca="1"/>
        <v>46290</v>
      </c>
      <c r="T4" s="8">
        <f ca="1"/>
        <v>46304</v>
      </c>
      <c r="U4" s="8">
        <f ca="1"/>
        <v>46318</v>
      </c>
      <c r="V4" s="8">
        <f ca="1"/>
        <v>46332</v>
      </c>
      <c r="W4" s="8">
        <f ca="1"/>
        <v>46346</v>
      </c>
      <c r="X4" s="8">
        <f ca="1"/>
        <v>46360</v>
      </c>
      <c r="Y4" s="8">
        <f ca="1"/>
        <v>46374</v>
      </c>
      <c r="Z4" s="8">
        <f ca="1"/>
        <v>46388</v>
      </c>
      <c r="AA4" s="8">
        <f ca="1"/>
        <v>46402</v>
      </c>
      <c r="AB4" s="8">
        <f ca="1"/>
        <v>46416</v>
      </c>
      <c r="AC4" s="8">
        <f ca="1"/>
        <v>46430</v>
      </c>
      <c r="AD4" s="8">
        <f ca="1"/>
        <v>46444</v>
      </c>
      <c r="AE4" s="8">
        <f ca="1"/>
        <v>46458</v>
      </c>
      <c r="AF4" s="8">
        <f ca="1"/>
        <v>46472</v>
      </c>
      <c r="AG4" s="8">
        <f ca="1"/>
        <v>46486</v>
      </c>
      <c r="AH4" s="8">
        <f ca="1"/>
        <v>46500</v>
      </c>
      <c r="AI4" s="8">
        <f ca="1"/>
        <v>46514</v>
      </c>
      <c r="AJ4" s="8">
        <f ca="1"/>
        <v>46528</v>
      </c>
      <c r="AK4" s="8">
        <f ca="1"/>
        <v>46542</v>
      </c>
      <c r="AL4" s="8">
        <f ca="1"/>
        <v>46556</v>
      </c>
      <c r="AM4" s="8">
        <f ca="1"/>
        <v>46570</v>
      </c>
      <c r="AN4" s="8">
        <f ca="1"/>
        <v>46584</v>
      </c>
      <c r="AO4" s="8">
        <f ca="1"/>
        <v>46598</v>
      </c>
      <c r="AP4" s="8">
        <f ca="1"/>
        <v>46612</v>
      </c>
      <c r="AQ4" s="8">
        <f ca="1"/>
        <v>46626</v>
      </c>
      <c r="AR4" s="8">
        <f ca="1"/>
        <v>46640</v>
      </c>
      <c r="AS4" s="8">
        <f ca="1"/>
        <v>46654</v>
      </c>
      <c r="AT4" s="8">
        <f ca="1"/>
        <v>46668</v>
      </c>
      <c r="AU4" s="8">
        <f ca="1"/>
        <v>46682</v>
      </c>
      <c r="AV4" s="8">
        <f ca="1"/>
        <v>46696</v>
      </c>
      <c r="AW4" s="8">
        <f ca="1"/>
        <v>46710</v>
      </c>
      <c r="AX4" s="8">
        <f ca="1"/>
        <v>46724</v>
      </c>
      <c r="AY4" s="8">
        <f ca="1"/>
        <v>46738</v>
      </c>
      <c r="AZ4" s="8">
        <f ca="1"/>
        <v>46752</v>
      </c>
      <c r="BA4" s="8">
        <f ca="1"/>
        <v>46766</v>
      </c>
      <c r="BB4" s="8">
        <f ca="1"/>
        <v>46780</v>
      </c>
      <c r="BC4" s="8">
        <f ca="1"/>
        <v>46794</v>
      </c>
      <c r="BD4" s="8">
        <f ca="1"/>
        <v>46808</v>
      </c>
      <c r="BE4" s="8" t="str">
        <f ca="1"/>
        <v/>
      </c>
      <c r="BF4" s="8" t="str">
        <f ca="1"/>
        <v/>
      </c>
      <c r="BG4" s="8" t="str">
        <f ca="1"/>
        <v/>
      </c>
      <c r="BH4" s="8" t="str">
        <f ca="1"/>
        <v/>
      </c>
      <c r="BI4" s="8" t="str">
        <f ca="1"/>
        <v/>
      </c>
      <c r="BJ4" s="8" t="str">
        <f ca="1"/>
        <v/>
      </c>
      <c r="BK4" s="8" t="str">
        <f ca="1"/>
        <v/>
      </c>
      <c r="BL4" s="8" t="str">
        <f ca="1"/>
        <v/>
      </c>
      <c r="BM4" s="8" t="str">
        <f ca="1"/>
        <v/>
      </c>
      <c r="BN4" s="8" t="str">
        <f ca="1"/>
        <v/>
      </c>
      <c r="BO4" s="8" t="str">
        <f ca="1"/>
        <v/>
      </c>
      <c r="BP4" s="8" t="str">
        <f ca="1"/>
        <v/>
      </c>
      <c r="BQ4" s="8" t="str">
        <f ca="1"/>
        <v/>
      </c>
      <c r="BR4" s="8" t="str">
        <f ca="1"/>
        <v/>
      </c>
      <c r="BS4" s="8" t="str">
        <f ca="1"/>
        <v/>
      </c>
      <c r="BT4" s="8" t="str">
        <f ca="1"/>
        <v/>
      </c>
      <c r="BU4" s="8" t="str">
        <f ca="1"/>
        <v/>
      </c>
      <c r="BV4" s="8" t="str">
        <f ca="1"/>
        <v/>
      </c>
      <c r="BW4" s="8" t="str">
        <f ca="1"/>
        <v/>
      </c>
      <c r="BX4" s="8" t="str">
        <f ca="1"/>
        <v/>
      </c>
      <c r="BY4" s="8" t="str">
        <f ca="1"/>
        <v/>
      </c>
      <c r="BZ4" t="str">
        <f ca="1"/>
        <v/>
      </c>
      <c r="CA4" t="str">
        <f ca="1"/>
        <v/>
      </c>
      <c r="CB4" t="str">
        <f ca="1"/>
        <v/>
      </c>
      <c r="CC4" t="str">
        <f ca="1"/>
        <v/>
      </c>
      <c r="CD4" t="str">
        <f ca="1"/>
        <v/>
      </c>
      <c r="CE4" t="str">
        <f ca="1"/>
        <v/>
      </c>
      <c r="CF4" t="str">
        <f ca="1"/>
        <v/>
      </c>
      <c r="CG4" t="str">
        <f ca="1"/>
        <v/>
      </c>
      <c r="CH4" t="str">
        <f ca="1"/>
        <v/>
      </c>
      <c r="CI4" t="str">
        <f ca="1"/>
        <v/>
      </c>
      <c r="CJ4" t="str">
        <f ca="1"/>
        <v/>
      </c>
      <c r="CK4" t="str">
        <f ca="1"/>
        <v/>
      </c>
      <c r="CL4" t="str">
        <f ca="1"/>
        <v/>
      </c>
      <c r="CM4" t="str">
        <f ca="1"/>
        <v/>
      </c>
      <c r="CN4" t="str">
        <f ca="1"/>
        <v/>
      </c>
      <c r="CO4" t="str">
        <f ca="1"/>
        <v/>
      </c>
      <c r="CP4" t="str">
        <f ca="1"/>
        <v/>
      </c>
      <c r="CQ4" t="str">
        <f ca="1"/>
        <v/>
      </c>
      <c r="CR4" t="str">
        <f ca="1"/>
        <v/>
      </c>
      <c r="CS4" t="str">
        <f ca="1"/>
        <v/>
      </c>
      <c r="CT4" t="str">
        <f ca="1"/>
        <v/>
      </c>
      <c r="CU4" t="str">
        <f ca="1"/>
        <v/>
      </c>
      <c r="CV4" t="str">
        <f ca="1"/>
        <v/>
      </c>
      <c r="CW4" t="str">
        <f ca="1"/>
        <v/>
      </c>
      <c r="CX4" t="str">
        <f ca="1"/>
        <v/>
      </c>
      <c r="CY4" t="str">
        <f ca="1"/>
        <v/>
      </c>
      <c r="CZ4" t="str">
        <f ca="1"/>
        <v/>
      </c>
      <c r="DA4" t="str">
        <f ca="1"/>
        <v/>
      </c>
    </row>
    <row r="5" spans="1:105" x14ac:dyDescent="0.25">
      <c r="A5" s="1" t="s">
        <v>10</v>
      </c>
      <c r="B5" t="str">
        <f ca="1"/>
        <v>Visa Platinum</v>
      </c>
      <c r="C5" s="6">
        <f ca="1"/>
        <v>1</v>
      </c>
      <c r="D5" t="str">
        <f ca="1"/>
        <v>month(s)</v>
      </c>
      <c r="E5" s="8">
        <f ca="1"/>
        <v>46084</v>
      </c>
      <c r="F5" s="8">
        <f ca="1"/>
        <v>46115</v>
      </c>
      <c r="G5" s="8">
        <f ca="1"/>
        <v>46145</v>
      </c>
      <c r="H5" s="8">
        <f ca="1"/>
        <v>46176</v>
      </c>
      <c r="I5" s="8">
        <f ca="1"/>
        <v>46206</v>
      </c>
      <c r="J5" s="8">
        <f ca="1"/>
        <v>46237</v>
      </c>
      <c r="K5" s="8">
        <f ca="1"/>
        <v>46268</v>
      </c>
      <c r="L5" s="8">
        <f ca="1"/>
        <v>46298</v>
      </c>
      <c r="M5" s="8">
        <f ca="1"/>
        <v>46329</v>
      </c>
      <c r="N5" s="8">
        <f ca="1"/>
        <v>46359</v>
      </c>
      <c r="O5" s="8">
        <f ca="1"/>
        <v>46390</v>
      </c>
      <c r="P5" s="8">
        <f ca="1"/>
        <v>46421</v>
      </c>
      <c r="Q5" s="8">
        <f ca="1"/>
        <v>46449</v>
      </c>
      <c r="R5" s="8">
        <f ca="1"/>
        <v>46480</v>
      </c>
      <c r="S5" s="8">
        <f ca="1"/>
        <v>46510</v>
      </c>
      <c r="T5" s="8">
        <f ca="1"/>
        <v>46541</v>
      </c>
      <c r="U5" s="8">
        <f ca="1"/>
        <v>46571</v>
      </c>
      <c r="V5" s="8">
        <f ca="1"/>
        <v>46602</v>
      </c>
      <c r="W5" s="8">
        <f ca="1"/>
        <v>46633</v>
      </c>
      <c r="X5" s="8">
        <f ca="1"/>
        <v>46663</v>
      </c>
      <c r="Y5" s="8">
        <f ca="1"/>
        <v>46694</v>
      </c>
      <c r="Z5" s="8">
        <f ca="1"/>
        <v>46724</v>
      </c>
      <c r="AA5" s="8">
        <f ca="1"/>
        <v>46755</v>
      </c>
      <c r="AB5" s="8">
        <f ca="1"/>
        <v>46786</v>
      </c>
      <c r="AC5" s="8" t="str">
        <f ca="1"/>
        <v/>
      </c>
      <c r="AD5" s="8" t="str">
        <f ca="1"/>
        <v/>
      </c>
      <c r="AE5" s="8" t="str">
        <f ca="1"/>
        <v/>
      </c>
      <c r="AF5" s="8" t="str">
        <f ca="1"/>
        <v/>
      </c>
      <c r="AG5" s="8" t="str">
        <f ca="1"/>
        <v/>
      </c>
      <c r="AH5" s="8" t="str">
        <f ca="1"/>
        <v/>
      </c>
      <c r="AI5" s="8" t="str">
        <f ca="1"/>
        <v/>
      </c>
      <c r="AJ5" s="8" t="str">
        <f ca="1"/>
        <v/>
      </c>
      <c r="AK5" s="8" t="str">
        <f ca="1"/>
        <v/>
      </c>
      <c r="AL5" s="8" t="str">
        <f ca="1"/>
        <v/>
      </c>
      <c r="AM5" s="8" t="str">
        <f ca="1"/>
        <v/>
      </c>
      <c r="AN5" s="8" t="str">
        <f ca="1"/>
        <v/>
      </c>
      <c r="AO5" s="8" t="str">
        <f ca="1"/>
        <v/>
      </c>
      <c r="AP5" s="8" t="str">
        <f ca="1"/>
        <v/>
      </c>
      <c r="AQ5" s="8" t="str">
        <f ca="1"/>
        <v/>
      </c>
      <c r="AR5" s="8" t="str">
        <f ca="1"/>
        <v/>
      </c>
      <c r="AS5" s="8" t="str">
        <f ca="1"/>
        <v/>
      </c>
      <c r="AT5" s="8" t="str">
        <f ca="1"/>
        <v/>
      </c>
      <c r="AU5" s="8" t="str">
        <f ca="1"/>
        <v/>
      </c>
      <c r="AV5" s="8" t="str">
        <f ca="1"/>
        <v/>
      </c>
      <c r="AW5" s="8" t="str">
        <f ca="1"/>
        <v/>
      </c>
      <c r="AX5" s="8" t="str">
        <f ca="1"/>
        <v/>
      </c>
      <c r="AY5" s="8" t="str">
        <f ca="1"/>
        <v/>
      </c>
      <c r="AZ5" s="8" t="str">
        <f ca="1"/>
        <v/>
      </c>
      <c r="BA5" s="8" t="str">
        <f ca="1"/>
        <v/>
      </c>
      <c r="BB5" s="8" t="str">
        <f ca="1"/>
        <v/>
      </c>
      <c r="BC5" s="8" t="str">
        <f ca="1"/>
        <v/>
      </c>
      <c r="BD5" s="8" t="str">
        <f ca="1"/>
        <v/>
      </c>
      <c r="BE5" s="8" t="str">
        <f ca="1"/>
        <v/>
      </c>
      <c r="BF5" s="8" t="str">
        <f ca="1"/>
        <v/>
      </c>
      <c r="BG5" s="8" t="str">
        <f ca="1"/>
        <v/>
      </c>
      <c r="BH5" s="8" t="str">
        <f ca="1"/>
        <v/>
      </c>
      <c r="BI5" s="8" t="str">
        <f ca="1"/>
        <v/>
      </c>
      <c r="BJ5" s="8" t="str">
        <f ca="1"/>
        <v/>
      </c>
      <c r="BK5" s="8" t="str">
        <f ca="1"/>
        <v/>
      </c>
      <c r="BL5" s="8" t="str">
        <f ca="1"/>
        <v/>
      </c>
      <c r="BM5" s="8" t="str">
        <f ca="1"/>
        <v/>
      </c>
      <c r="BN5" s="8" t="str">
        <f ca="1"/>
        <v/>
      </c>
      <c r="BO5" s="8" t="str">
        <f ca="1"/>
        <v/>
      </c>
      <c r="BP5" s="8" t="str">
        <f ca="1"/>
        <v/>
      </c>
      <c r="BQ5" s="8" t="str">
        <f ca="1"/>
        <v/>
      </c>
      <c r="BR5" s="8" t="str">
        <f ca="1"/>
        <v/>
      </c>
      <c r="BS5" s="8" t="str">
        <f ca="1"/>
        <v/>
      </c>
      <c r="BT5" s="8" t="str">
        <f ca="1"/>
        <v/>
      </c>
      <c r="BU5" s="8" t="str">
        <f ca="1"/>
        <v/>
      </c>
      <c r="BV5" s="8" t="str">
        <f ca="1"/>
        <v/>
      </c>
      <c r="BW5" s="8" t="str">
        <f ca="1"/>
        <v/>
      </c>
      <c r="BX5" s="8" t="str">
        <f ca="1"/>
        <v/>
      </c>
      <c r="BY5" s="8" t="str">
        <f ca="1"/>
        <v/>
      </c>
      <c r="BZ5" t="str">
        <f ca="1"/>
        <v/>
      </c>
      <c r="CA5" t="str">
        <f ca="1"/>
        <v/>
      </c>
      <c r="CB5" t="str">
        <f ca="1"/>
        <v/>
      </c>
      <c r="CC5" t="str">
        <f ca="1"/>
        <v/>
      </c>
      <c r="CD5" t="str">
        <f ca="1"/>
        <v/>
      </c>
      <c r="CE5" t="str">
        <f ca="1"/>
        <v/>
      </c>
      <c r="CF5" t="str">
        <f ca="1"/>
        <v/>
      </c>
      <c r="CG5" t="str">
        <f ca="1"/>
        <v/>
      </c>
      <c r="CH5" t="str">
        <f ca="1"/>
        <v/>
      </c>
      <c r="CI5" t="str">
        <f ca="1"/>
        <v/>
      </c>
      <c r="CJ5" t="str">
        <f ca="1"/>
        <v/>
      </c>
      <c r="CK5" t="str">
        <f ca="1"/>
        <v/>
      </c>
      <c r="CL5" t="str">
        <f ca="1"/>
        <v/>
      </c>
      <c r="CM5" t="str">
        <f ca="1"/>
        <v/>
      </c>
      <c r="CN5" t="str">
        <f ca="1"/>
        <v/>
      </c>
      <c r="CO5" t="str">
        <f ca="1"/>
        <v/>
      </c>
      <c r="CP5" t="str">
        <f ca="1"/>
        <v/>
      </c>
      <c r="CQ5" t="str">
        <f ca="1"/>
        <v/>
      </c>
      <c r="CR5" t="str">
        <f ca="1"/>
        <v/>
      </c>
      <c r="CS5" t="str">
        <f ca="1"/>
        <v/>
      </c>
      <c r="CT5" t="str">
        <f ca="1"/>
        <v/>
      </c>
      <c r="CU5" t="str">
        <f ca="1"/>
        <v/>
      </c>
      <c r="CV5" t="str">
        <f ca="1"/>
        <v/>
      </c>
      <c r="CW5" t="str">
        <f ca="1"/>
        <v/>
      </c>
      <c r="CX5" t="str">
        <f ca="1"/>
        <v/>
      </c>
      <c r="CY5" t="str">
        <f ca="1"/>
        <v/>
      </c>
      <c r="CZ5" t="str">
        <f ca="1"/>
        <v/>
      </c>
      <c r="DA5" t="str">
        <f ca="1"/>
        <v/>
      </c>
    </row>
    <row r="6" spans="1:105" x14ac:dyDescent="0.25">
      <c r="A6" s="5">
        <f ca="1">MATCH(A4,_xlfn.CHOOSECOLS(_xlfn.ANCHORARRAY(Forecast!C29),2),0)+1</f>
        <v>9</v>
      </c>
      <c r="B6" t="str">
        <f ca="1"/>
        <v>Viso Go</v>
      </c>
      <c r="C6" s="6">
        <f ca="1"/>
        <v>1</v>
      </c>
      <c r="D6" t="str">
        <f ca="1"/>
        <v>month(s)</v>
      </c>
      <c r="E6" s="8">
        <f ca="1"/>
        <v>46092</v>
      </c>
      <c r="F6" s="8">
        <f ca="1"/>
        <v>46123</v>
      </c>
      <c r="G6" s="8">
        <f ca="1"/>
        <v>46153</v>
      </c>
      <c r="H6" s="8">
        <f ca="1"/>
        <v>46184</v>
      </c>
      <c r="I6" s="8">
        <f ca="1"/>
        <v>46214</v>
      </c>
      <c r="J6" s="8">
        <f ca="1"/>
        <v>46245</v>
      </c>
      <c r="K6" s="8">
        <f ca="1"/>
        <v>46276</v>
      </c>
      <c r="L6" s="8">
        <f ca="1"/>
        <v>46306</v>
      </c>
      <c r="M6" s="8">
        <f ca="1"/>
        <v>46337</v>
      </c>
      <c r="N6" s="8">
        <f ca="1"/>
        <v>46367</v>
      </c>
      <c r="O6" s="8">
        <f ca="1"/>
        <v>46398</v>
      </c>
      <c r="P6" s="8">
        <f ca="1"/>
        <v>46429</v>
      </c>
      <c r="Q6" s="8">
        <f ca="1"/>
        <v>46457</v>
      </c>
      <c r="R6" s="8">
        <f ca="1"/>
        <v>46488</v>
      </c>
      <c r="S6" s="8">
        <f ca="1"/>
        <v>46518</v>
      </c>
      <c r="T6" s="8">
        <f ca="1"/>
        <v>46549</v>
      </c>
      <c r="U6" s="8">
        <f ca="1"/>
        <v>46579</v>
      </c>
      <c r="V6" s="8">
        <f ca="1"/>
        <v>46610</v>
      </c>
      <c r="W6" s="8">
        <f ca="1"/>
        <v>46641</v>
      </c>
      <c r="X6" s="8">
        <f ca="1"/>
        <v>46671</v>
      </c>
      <c r="Y6" s="8">
        <f ca="1"/>
        <v>46702</v>
      </c>
      <c r="Z6" s="8">
        <f ca="1"/>
        <v>46732</v>
      </c>
      <c r="AA6" s="8">
        <f ca="1"/>
        <v>46763</v>
      </c>
      <c r="AB6" s="8">
        <f ca="1"/>
        <v>46794</v>
      </c>
      <c r="AC6" s="8" t="str">
        <f ca="1"/>
        <v/>
      </c>
      <c r="AD6" s="8" t="str">
        <f ca="1"/>
        <v/>
      </c>
      <c r="AE6" s="8" t="str">
        <f ca="1"/>
        <v/>
      </c>
      <c r="AF6" s="8" t="str">
        <f ca="1"/>
        <v/>
      </c>
      <c r="AG6" s="8" t="str">
        <f ca="1"/>
        <v/>
      </c>
      <c r="AH6" s="8" t="str">
        <f ca="1"/>
        <v/>
      </c>
      <c r="AI6" s="8" t="str">
        <f ca="1"/>
        <v/>
      </c>
      <c r="AJ6" s="8" t="str">
        <f ca="1"/>
        <v/>
      </c>
      <c r="AK6" s="8" t="str">
        <f ca="1"/>
        <v/>
      </c>
      <c r="AL6" s="8" t="str">
        <f ca="1"/>
        <v/>
      </c>
      <c r="AM6" s="8" t="str">
        <f ca="1"/>
        <v/>
      </c>
      <c r="AN6" s="8" t="str">
        <f ca="1"/>
        <v/>
      </c>
      <c r="AO6" s="8" t="str">
        <f ca="1"/>
        <v/>
      </c>
      <c r="AP6" s="8" t="str">
        <f ca="1"/>
        <v/>
      </c>
      <c r="AQ6" s="8" t="str">
        <f ca="1"/>
        <v/>
      </c>
      <c r="AR6" s="8" t="str">
        <f ca="1"/>
        <v/>
      </c>
      <c r="AS6" s="8" t="str">
        <f ca="1"/>
        <v/>
      </c>
      <c r="AT6" s="8" t="str">
        <f ca="1"/>
        <v/>
      </c>
      <c r="AU6" s="8" t="str">
        <f ca="1"/>
        <v/>
      </c>
      <c r="AV6" s="8" t="str">
        <f ca="1"/>
        <v/>
      </c>
      <c r="AW6" s="8" t="str">
        <f ca="1"/>
        <v/>
      </c>
      <c r="AX6" s="8" t="str">
        <f ca="1"/>
        <v/>
      </c>
      <c r="AY6" s="8" t="str">
        <f ca="1"/>
        <v/>
      </c>
      <c r="AZ6" s="8" t="str">
        <f ca="1"/>
        <v/>
      </c>
      <c r="BA6" s="8" t="str">
        <f ca="1"/>
        <v/>
      </c>
      <c r="BB6" s="8" t="str">
        <f ca="1"/>
        <v/>
      </c>
      <c r="BC6" s="8" t="str">
        <f ca="1"/>
        <v/>
      </c>
      <c r="BD6" s="8" t="str">
        <f ca="1"/>
        <v/>
      </c>
      <c r="BE6" s="8" t="str">
        <f ca="1"/>
        <v/>
      </c>
      <c r="BF6" s="8" t="str">
        <f ca="1"/>
        <v/>
      </c>
      <c r="BG6" s="8" t="str">
        <f ca="1"/>
        <v/>
      </c>
      <c r="BH6" s="8" t="str">
        <f ca="1"/>
        <v/>
      </c>
      <c r="BI6" s="8" t="str">
        <f ca="1"/>
        <v/>
      </c>
      <c r="BJ6" s="8" t="str">
        <f ca="1"/>
        <v/>
      </c>
      <c r="BK6" s="8" t="str">
        <f ca="1"/>
        <v/>
      </c>
      <c r="BL6" s="8" t="str">
        <f ca="1"/>
        <v/>
      </c>
      <c r="BM6" s="8" t="str">
        <f ca="1"/>
        <v/>
      </c>
      <c r="BN6" s="8" t="str">
        <f ca="1"/>
        <v/>
      </c>
      <c r="BO6" s="8" t="str">
        <f ca="1"/>
        <v/>
      </c>
      <c r="BP6" s="8" t="str">
        <f ca="1"/>
        <v/>
      </c>
      <c r="BQ6" s="8" t="str">
        <f ca="1"/>
        <v/>
      </c>
      <c r="BR6" s="8" t="str">
        <f ca="1"/>
        <v/>
      </c>
      <c r="BS6" s="8" t="str">
        <f ca="1"/>
        <v/>
      </c>
      <c r="BT6" s="8" t="str">
        <f ca="1"/>
        <v/>
      </c>
      <c r="BU6" s="8" t="str">
        <f ca="1"/>
        <v/>
      </c>
      <c r="BV6" s="8" t="str">
        <f ca="1"/>
        <v/>
      </c>
      <c r="BW6" s="8" t="str">
        <f ca="1"/>
        <v/>
      </c>
      <c r="BX6" s="8" t="str">
        <f ca="1"/>
        <v/>
      </c>
      <c r="BY6" s="8" t="str">
        <f ca="1"/>
        <v/>
      </c>
      <c r="BZ6" t="str">
        <f ca="1"/>
        <v/>
      </c>
      <c r="CA6" t="str">
        <f ca="1"/>
        <v/>
      </c>
      <c r="CB6" t="str">
        <f ca="1"/>
        <v/>
      </c>
      <c r="CC6" t="str">
        <f ca="1"/>
        <v/>
      </c>
      <c r="CD6" t="str">
        <f ca="1"/>
        <v/>
      </c>
      <c r="CE6" t="str">
        <f ca="1"/>
        <v/>
      </c>
      <c r="CF6" t="str">
        <f ca="1"/>
        <v/>
      </c>
      <c r="CG6" t="str">
        <f ca="1"/>
        <v/>
      </c>
      <c r="CH6" t="str">
        <f ca="1"/>
        <v/>
      </c>
      <c r="CI6" t="str">
        <f ca="1"/>
        <v/>
      </c>
      <c r="CJ6" t="str">
        <f ca="1"/>
        <v/>
      </c>
      <c r="CK6" t="str">
        <f ca="1"/>
        <v/>
      </c>
      <c r="CL6" t="str">
        <f ca="1"/>
        <v/>
      </c>
      <c r="CM6" t="str">
        <f ca="1"/>
        <v/>
      </c>
      <c r="CN6" t="str">
        <f ca="1"/>
        <v/>
      </c>
      <c r="CO6" t="str">
        <f ca="1"/>
        <v/>
      </c>
      <c r="CP6" t="str">
        <f ca="1"/>
        <v/>
      </c>
      <c r="CQ6" t="str">
        <f ca="1"/>
        <v/>
      </c>
      <c r="CR6" t="str">
        <f ca="1"/>
        <v/>
      </c>
      <c r="CS6" t="str">
        <f ca="1"/>
        <v/>
      </c>
      <c r="CT6" t="str">
        <f ca="1"/>
        <v/>
      </c>
      <c r="CU6" t="str">
        <f ca="1"/>
        <v/>
      </c>
      <c r="CV6" t="str">
        <f ca="1"/>
        <v/>
      </c>
      <c r="CW6" t="str">
        <f ca="1"/>
        <v/>
      </c>
      <c r="CX6" t="str">
        <f ca="1"/>
        <v/>
      </c>
      <c r="CY6" t="str">
        <f ca="1"/>
        <v/>
      </c>
      <c r="CZ6" t="str">
        <f ca="1"/>
        <v/>
      </c>
      <c r="DA6" t="str">
        <f ca="1"/>
        <v/>
      </c>
    </row>
    <row r="7" spans="1:105" x14ac:dyDescent="0.25">
      <c r="A7" s="1" t="s">
        <v>12</v>
      </c>
      <c r="B7" t="str">
        <f ca="1"/>
        <v>Costco Citi</v>
      </c>
      <c r="C7" s="6">
        <f ca="1"/>
        <v>1</v>
      </c>
      <c r="D7" t="str">
        <f ca="1"/>
        <v>month(s)</v>
      </c>
      <c r="E7" s="8">
        <f ca="1"/>
        <v>46081</v>
      </c>
      <c r="F7" s="8">
        <f ca="1"/>
        <v>46109</v>
      </c>
      <c r="G7" s="8">
        <f ca="1"/>
        <v>46140</v>
      </c>
      <c r="H7" s="8">
        <f ca="1"/>
        <v>46170</v>
      </c>
      <c r="I7" s="8">
        <f ca="1"/>
        <v>46201</v>
      </c>
      <c r="J7" s="8">
        <f ca="1"/>
        <v>46231</v>
      </c>
      <c r="K7" s="8">
        <f ca="1"/>
        <v>46262</v>
      </c>
      <c r="L7" s="8">
        <f ca="1"/>
        <v>46293</v>
      </c>
      <c r="M7" s="8">
        <f ca="1"/>
        <v>46323</v>
      </c>
      <c r="N7" s="8">
        <f ca="1"/>
        <v>46354</v>
      </c>
      <c r="O7" s="8">
        <f ca="1"/>
        <v>46384</v>
      </c>
      <c r="P7" s="8">
        <f ca="1"/>
        <v>46415</v>
      </c>
      <c r="Q7" s="8">
        <f ca="1"/>
        <v>46446</v>
      </c>
      <c r="R7" s="8">
        <f ca="1"/>
        <v>46474</v>
      </c>
      <c r="S7" s="8">
        <f ca="1"/>
        <v>46505</v>
      </c>
      <c r="T7" s="8">
        <f ca="1"/>
        <v>46535</v>
      </c>
      <c r="U7" s="8">
        <f ca="1"/>
        <v>46566</v>
      </c>
      <c r="V7" s="8">
        <f ca="1"/>
        <v>46596</v>
      </c>
      <c r="W7" s="8">
        <f ca="1"/>
        <v>46627</v>
      </c>
      <c r="X7" s="8">
        <f ca="1"/>
        <v>46658</v>
      </c>
      <c r="Y7" s="8">
        <f ca="1"/>
        <v>46688</v>
      </c>
      <c r="Z7" s="8">
        <f ca="1"/>
        <v>46719</v>
      </c>
      <c r="AA7" s="8">
        <f ca="1"/>
        <v>46749</v>
      </c>
      <c r="AB7" s="8">
        <f ca="1"/>
        <v>46780</v>
      </c>
      <c r="AC7" s="8" t="str">
        <f ca="1"/>
        <v/>
      </c>
      <c r="AD7" s="8" t="str">
        <f ca="1"/>
        <v/>
      </c>
      <c r="AE7" s="8" t="str">
        <f ca="1"/>
        <v/>
      </c>
      <c r="AF7" s="8" t="str">
        <f ca="1"/>
        <v/>
      </c>
      <c r="AG7" s="8" t="str">
        <f ca="1"/>
        <v/>
      </c>
      <c r="AH7" s="8" t="str">
        <f ca="1"/>
        <v/>
      </c>
      <c r="AI7" s="8" t="str">
        <f ca="1"/>
        <v/>
      </c>
      <c r="AJ7" s="8" t="str">
        <f ca="1"/>
        <v/>
      </c>
      <c r="AK7" s="8" t="str">
        <f ca="1"/>
        <v/>
      </c>
      <c r="AL7" s="8" t="str">
        <f ca="1"/>
        <v/>
      </c>
      <c r="AM7" s="8" t="str">
        <f ca="1"/>
        <v/>
      </c>
      <c r="AN7" s="8" t="str">
        <f ca="1"/>
        <v/>
      </c>
      <c r="AO7" s="8" t="str">
        <f ca="1"/>
        <v/>
      </c>
      <c r="AP7" s="8" t="str">
        <f ca="1"/>
        <v/>
      </c>
      <c r="AQ7" s="8" t="str">
        <f ca="1"/>
        <v/>
      </c>
      <c r="AR7" s="8" t="str">
        <f ca="1"/>
        <v/>
      </c>
      <c r="AS7" s="8" t="str">
        <f ca="1"/>
        <v/>
      </c>
      <c r="AT7" s="8" t="str">
        <f ca="1"/>
        <v/>
      </c>
      <c r="AU7" s="8" t="str">
        <f ca="1"/>
        <v/>
      </c>
      <c r="AV7" s="8" t="str">
        <f ca="1"/>
        <v/>
      </c>
      <c r="AW7" s="8" t="str">
        <f ca="1"/>
        <v/>
      </c>
      <c r="AX7" s="8" t="str">
        <f ca="1"/>
        <v/>
      </c>
      <c r="AY7" s="8" t="str">
        <f ca="1"/>
        <v/>
      </c>
      <c r="AZ7" s="8" t="str">
        <f ca="1"/>
        <v/>
      </c>
      <c r="BA7" s="8" t="str">
        <f ca="1"/>
        <v/>
      </c>
      <c r="BB7" s="8" t="str">
        <f ca="1"/>
        <v/>
      </c>
      <c r="BC7" s="8" t="str">
        <f ca="1"/>
        <v/>
      </c>
      <c r="BD7" s="8" t="str">
        <f ca="1"/>
        <v/>
      </c>
      <c r="BE7" s="8" t="str">
        <f ca="1"/>
        <v/>
      </c>
      <c r="BF7" s="8" t="str">
        <f ca="1"/>
        <v/>
      </c>
      <c r="BG7" s="8" t="str">
        <f ca="1"/>
        <v/>
      </c>
      <c r="BH7" s="8" t="str">
        <f ca="1"/>
        <v/>
      </c>
      <c r="BI7" s="8" t="str">
        <f ca="1"/>
        <v/>
      </c>
      <c r="BJ7" s="8" t="str">
        <f ca="1"/>
        <v/>
      </c>
      <c r="BK7" s="8" t="str">
        <f ca="1"/>
        <v/>
      </c>
      <c r="BL7" s="8" t="str">
        <f ca="1"/>
        <v/>
      </c>
      <c r="BM7" s="8" t="str">
        <f ca="1"/>
        <v/>
      </c>
      <c r="BN7" s="8" t="str">
        <f ca="1"/>
        <v/>
      </c>
      <c r="BO7" s="8" t="str">
        <f ca="1"/>
        <v/>
      </c>
      <c r="BP7" s="8" t="str">
        <f ca="1"/>
        <v/>
      </c>
      <c r="BQ7" s="8" t="str">
        <f ca="1"/>
        <v/>
      </c>
      <c r="BR7" s="8" t="str">
        <f ca="1"/>
        <v/>
      </c>
      <c r="BS7" s="8" t="str">
        <f ca="1"/>
        <v/>
      </c>
      <c r="BT7" s="8" t="str">
        <f ca="1"/>
        <v/>
      </c>
      <c r="BU7" s="8" t="str">
        <f ca="1"/>
        <v/>
      </c>
      <c r="BV7" s="8" t="str">
        <f ca="1"/>
        <v/>
      </c>
      <c r="BW7" s="8" t="str">
        <f ca="1"/>
        <v/>
      </c>
      <c r="BX7" s="8" t="str">
        <f ca="1"/>
        <v/>
      </c>
      <c r="BY7" s="8" t="str">
        <f ca="1"/>
        <v/>
      </c>
      <c r="BZ7" t="str">
        <f ca="1"/>
        <v/>
      </c>
      <c r="CA7" t="str">
        <f ca="1"/>
        <v/>
      </c>
      <c r="CB7" t="str">
        <f ca="1"/>
        <v/>
      </c>
      <c r="CC7" t="str">
        <f ca="1"/>
        <v/>
      </c>
      <c r="CD7" t="str">
        <f ca="1"/>
        <v/>
      </c>
      <c r="CE7" t="str">
        <f ca="1"/>
        <v/>
      </c>
      <c r="CF7" t="str">
        <f ca="1"/>
        <v/>
      </c>
      <c r="CG7" t="str">
        <f ca="1"/>
        <v/>
      </c>
      <c r="CH7" t="str">
        <f ca="1"/>
        <v/>
      </c>
      <c r="CI7" t="str">
        <f ca="1"/>
        <v/>
      </c>
      <c r="CJ7" t="str">
        <f ca="1"/>
        <v/>
      </c>
      <c r="CK7" t="str">
        <f ca="1"/>
        <v/>
      </c>
      <c r="CL7" t="str">
        <f ca="1"/>
        <v/>
      </c>
      <c r="CM7" t="str">
        <f ca="1"/>
        <v/>
      </c>
      <c r="CN7" t="str">
        <f ca="1"/>
        <v/>
      </c>
      <c r="CO7" t="str">
        <f ca="1"/>
        <v/>
      </c>
      <c r="CP7" t="str">
        <f ca="1"/>
        <v/>
      </c>
      <c r="CQ7" t="str">
        <f ca="1"/>
        <v/>
      </c>
      <c r="CR7" t="str">
        <f ca="1"/>
        <v/>
      </c>
      <c r="CS7" t="str">
        <f ca="1"/>
        <v/>
      </c>
      <c r="CT7" t="str">
        <f ca="1"/>
        <v/>
      </c>
      <c r="CU7" t="str">
        <f ca="1"/>
        <v/>
      </c>
      <c r="CV7" t="str">
        <f ca="1"/>
        <v/>
      </c>
      <c r="CW7" t="str">
        <f ca="1"/>
        <v/>
      </c>
      <c r="CX7" t="str">
        <f ca="1"/>
        <v/>
      </c>
      <c r="CY7" t="str">
        <f ca="1"/>
        <v/>
      </c>
      <c r="CZ7" t="str">
        <f ca="1"/>
        <v/>
      </c>
      <c r="DA7" t="str">
        <f ca="1"/>
        <v/>
      </c>
    </row>
    <row r="8" spans="1:105" x14ac:dyDescent="0.25">
      <c r="A8" s="2">
        <f ca="1">_xlfn.LET(_xlpm.TransDate,_xlfn.CHOOSECOLS(_xlfn.ANCHORARRAY(Forecast!C29),2),DATE(YEAR(MAX(_xlpm.TransDate)),MONTH(MAX(_xlpm.TransDate))+1,1))</f>
        <v>46813</v>
      </c>
      <c r="B8" t="str">
        <f ca="1"/>
        <v>Kulo Transfer</v>
      </c>
      <c r="C8" s="6">
        <f ca="1"/>
        <v>1</v>
      </c>
      <c r="D8" t="str">
        <f ca="1"/>
        <v>month(s)</v>
      </c>
      <c r="E8" s="8">
        <f ca="1"/>
        <v>46081</v>
      </c>
      <c r="F8" s="8">
        <f ca="1"/>
        <v>46109</v>
      </c>
      <c r="G8" s="8">
        <f ca="1"/>
        <v>46140</v>
      </c>
      <c r="H8" s="8">
        <f ca="1"/>
        <v>46170</v>
      </c>
      <c r="I8" s="8">
        <f ca="1"/>
        <v>46201</v>
      </c>
      <c r="J8" s="8">
        <f ca="1"/>
        <v>46231</v>
      </c>
      <c r="K8" s="8">
        <f ca="1"/>
        <v>46262</v>
      </c>
      <c r="L8" s="8">
        <f ca="1"/>
        <v>46293</v>
      </c>
      <c r="M8" s="8">
        <f ca="1"/>
        <v>46323</v>
      </c>
      <c r="N8" s="8">
        <f ca="1"/>
        <v>46354</v>
      </c>
      <c r="O8" s="8">
        <f ca="1"/>
        <v>46384</v>
      </c>
      <c r="P8" s="8">
        <f ca="1"/>
        <v>46415</v>
      </c>
      <c r="Q8" s="8">
        <f ca="1"/>
        <v>46446</v>
      </c>
      <c r="R8" s="8">
        <f ca="1"/>
        <v>46474</v>
      </c>
      <c r="S8" s="8">
        <f ca="1"/>
        <v>46505</v>
      </c>
      <c r="T8" s="8">
        <f ca="1"/>
        <v>46535</v>
      </c>
      <c r="U8" s="8">
        <f ca="1"/>
        <v>46566</v>
      </c>
      <c r="V8" s="8">
        <f ca="1"/>
        <v>46596</v>
      </c>
      <c r="W8" s="8">
        <f ca="1"/>
        <v>46627</v>
      </c>
      <c r="X8" s="8">
        <f ca="1"/>
        <v>46658</v>
      </c>
      <c r="Y8" s="8">
        <f ca="1"/>
        <v>46688</v>
      </c>
      <c r="Z8" s="8">
        <f ca="1"/>
        <v>46719</v>
      </c>
      <c r="AA8" s="8">
        <f ca="1"/>
        <v>46749</v>
      </c>
      <c r="AB8" s="8">
        <f ca="1"/>
        <v>46780</v>
      </c>
      <c r="AC8" s="8" t="str">
        <f ca="1"/>
        <v/>
      </c>
      <c r="AD8" s="8" t="str">
        <f ca="1"/>
        <v/>
      </c>
      <c r="AE8" s="8" t="str">
        <f ca="1"/>
        <v/>
      </c>
      <c r="AF8" s="8" t="str">
        <f ca="1"/>
        <v/>
      </c>
      <c r="AG8" s="8" t="str">
        <f ca="1"/>
        <v/>
      </c>
      <c r="AH8" s="8" t="str">
        <f ca="1"/>
        <v/>
      </c>
      <c r="AI8" s="8" t="str">
        <f ca="1"/>
        <v/>
      </c>
      <c r="AJ8" s="8" t="str">
        <f ca="1"/>
        <v/>
      </c>
      <c r="AK8" s="8" t="str">
        <f ca="1"/>
        <v/>
      </c>
      <c r="AL8" s="8" t="str">
        <f ca="1"/>
        <v/>
      </c>
      <c r="AM8" s="8" t="str">
        <f ca="1"/>
        <v/>
      </c>
      <c r="AN8" s="8" t="str">
        <f ca="1"/>
        <v/>
      </c>
      <c r="AO8" s="8" t="str">
        <f ca="1"/>
        <v/>
      </c>
      <c r="AP8" s="8" t="str">
        <f ca="1"/>
        <v/>
      </c>
      <c r="AQ8" s="8" t="str">
        <f ca="1"/>
        <v/>
      </c>
      <c r="AR8" s="8" t="str">
        <f ca="1"/>
        <v/>
      </c>
      <c r="AS8" s="8" t="str">
        <f ca="1"/>
        <v/>
      </c>
      <c r="AT8" s="8" t="str">
        <f ca="1"/>
        <v/>
      </c>
      <c r="AU8" s="8" t="str">
        <f ca="1"/>
        <v/>
      </c>
      <c r="AV8" s="8" t="str">
        <f ca="1"/>
        <v/>
      </c>
      <c r="AW8" s="8" t="str">
        <f ca="1"/>
        <v/>
      </c>
      <c r="AX8" s="8" t="str">
        <f ca="1"/>
        <v/>
      </c>
      <c r="AY8" s="8" t="str">
        <f ca="1"/>
        <v/>
      </c>
      <c r="AZ8" s="8" t="str">
        <f ca="1"/>
        <v/>
      </c>
      <c r="BA8" s="8" t="str">
        <f ca="1"/>
        <v/>
      </c>
      <c r="BB8" s="8" t="str">
        <f ca="1"/>
        <v/>
      </c>
      <c r="BC8" s="8" t="str">
        <f ca="1"/>
        <v/>
      </c>
      <c r="BD8" s="8" t="str">
        <f ca="1"/>
        <v/>
      </c>
      <c r="BE8" s="8" t="str">
        <f ca="1"/>
        <v/>
      </c>
      <c r="BF8" s="8" t="str">
        <f ca="1"/>
        <v/>
      </c>
      <c r="BG8" s="8" t="str">
        <f ca="1"/>
        <v/>
      </c>
      <c r="BH8" s="8" t="str">
        <f ca="1"/>
        <v/>
      </c>
      <c r="BI8" s="8" t="str">
        <f ca="1"/>
        <v/>
      </c>
      <c r="BJ8" s="8" t="str">
        <f ca="1"/>
        <v/>
      </c>
      <c r="BK8" s="8" t="str">
        <f ca="1"/>
        <v/>
      </c>
      <c r="BL8" s="8" t="str">
        <f ca="1"/>
        <v/>
      </c>
      <c r="BM8" s="8" t="str">
        <f ca="1"/>
        <v/>
      </c>
      <c r="BN8" s="8" t="str">
        <f ca="1"/>
        <v/>
      </c>
      <c r="BO8" s="8" t="str">
        <f ca="1"/>
        <v/>
      </c>
      <c r="BP8" s="8" t="str">
        <f ca="1"/>
        <v/>
      </c>
      <c r="BQ8" s="8" t="str">
        <f ca="1"/>
        <v/>
      </c>
      <c r="BR8" s="8" t="str">
        <f ca="1"/>
        <v/>
      </c>
      <c r="BS8" s="8" t="str">
        <f ca="1"/>
        <v/>
      </c>
      <c r="BT8" s="8" t="str">
        <f ca="1"/>
        <v/>
      </c>
      <c r="BU8" s="8" t="str">
        <f ca="1"/>
        <v/>
      </c>
      <c r="BV8" s="8" t="str">
        <f ca="1"/>
        <v/>
      </c>
      <c r="BW8" s="8" t="str">
        <f ca="1"/>
        <v/>
      </c>
      <c r="BX8" s="8" t="str">
        <f ca="1"/>
        <v/>
      </c>
      <c r="BY8" s="8" t="str">
        <f ca="1"/>
        <v/>
      </c>
      <c r="BZ8" t="str">
        <f ca="1"/>
        <v/>
      </c>
      <c r="CA8" t="str">
        <f ca="1"/>
        <v/>
      </c>
      <c r="CB8" t="str">
        <f ca="1"/>
        <v/>
      </c>
      <c r="CC8" t="str">
        <f ca="1"/>
        <v/>
      </c>
      <c r="CD8" t="str">
        <f ca="1"/>
        <v/>
      </c>
      <c r="CE8" t="str">
        <f ca="1"/>
        <v/>
      </c>
      <c r="CF8" t="str">
        <f ca="1"/>
        <v/>
      </c>
      <c r="CG8" t="str">
        <f ca="1"/>
        <v/>
      </c>
      <c r="CH8" t="str">
        <f ca="1"/>
        <v/>
      </c>
      <c r="CI8" t="str">
        <f ca="1"/>
        <v/>
      </c>
      <c r="CJ8" t="str">
        <f ca="1"/>
        <v/>
      </c>
      <c r="CK8" t="str">
        <f ca="1"/>
        <v/>
      </c>
      <c r="CL8" t="str">
        <f ca="1"/>
        <v/>
      </c>
      <c r="CM8" t="str">
        <f ca="1"/>
        <v/>
      </c>
      <c r="CN8" t="str">
        <f ca="1"/>
        <v/>
      </c>
      <c r="CO8" t="str">
        <f ca="1"/>
        <v/>
      </c>
      <c r="CP8" t="str">
        <f ca="1"/>
        <v/>
      </c>
      <c r="CQ8" t="str">
        <f ca="1"/>
        <v/>
      </c>
      <c r="CR8" t="str">
        <f ca="1"/>
        <v/>
      </c>
      <c r="CS8" t="str">
        <f ca="1"/>
        <v/>
      </c>
      <c r="CT8" t="str">
        <f ca="1"/>
        <v/>
      </c>
      <c r="CU8" t="str">
        <f ca="1"/>
        <v/>
      </c>
      <c r="CV8" t="str">
        <f ca="1"/>
        <v/>
      </c>
      <c r="CW8" t="str">
        <f ca="1"/>
        <v/>
      </c>
      <c r="CX8" t="str">
        <f ca="1"/>
        <v/>
      </c>
      <c r="CY8" t="str">
        <f ca="1"/>
        <v/>
      </c>
      <c r="CZ8" t="str">
        <f ca="1"/>
        <v/>
      </c>
      <c r="DA8" t="str">
        <f ca="1"/>
        <v/>
      </c>
    </row>
    <row r="9" spans="1:105" x14ac:dyDescent="0.25">
      <c r="A9" s="1" t="s">
        <v>13</v>
      </c>
      <c r="B9" t="str">
        <f ca="1"/>
        <v>Kulo Rent</v>
      </c>
      <c r="C9" s="6">
        <f ca="1"/>
        <v>1</v>
      </c>
      <c r="D9" t="str">
        <f ca="1"/>
        <v>month(s)</v>
      </c>
      <c r="E9" s="8">
        <f ca="1"/>
        <v>46082</v>
      </c>
      <c r="F9" s="8">
        <f ca="1"/>
        <v>46113</v>
      </c>
      <c r="G9" s="8">
        <f ca="1"/>
        <v>46143</v>
      </c>
      <c r="H9" s="8">
        <f ca="1"/>
        <v>46174</v>
      </c>
      <c r="I9" s="8">
        <f ca="1"/>
        <v>46204</v>
      </c>
      <c r="J9" s="8">
        <f ca="1"/>
        <v>46235</v>
      </c>
      <c r="K9" s="8">
        <f ca="1"/>
        <v>46266</v>
      </c>
      <c r="L9" s="8">
        <f ca="1"/>
        <v>46296</v>
      </c>
      <c r="M9" s="8">
        <f ca="1"/>
        <v>46327</v>
      </c>
      <c r="N9" s="8">
        <f ca="1"/>
        <v>46357</v>
      </c>
      <c r="O9" s="8">
        <f ca="1"/>
        <v>46388</v>
      </c>
      <c r="P9" s="8">
        <f ca="1"/>
        <v>46419</v>
      </c>
      <c r="Q9" s="8">
        <f ca="1"/>
        <v>46447</v>
      </c>
      <c r="R9" s="8">
        <f ca="1"/>
        <v>46478</v>
      </c>
      <c r="S9" s="8">
        <f ca="1"/>
        <v>46508</v>
      </c>
      <c r="T9" s="8">
        <f ca="1"/>
        <v>46539</v>
      </c>
      <c r="U9" s="8">
        <f ca="1"/>
        <v>46569</v>
      </c>
      <c r="V9" s="8">
        <f ca="1"/>
        <v>46600</v>
      </c>
      <c r="W9" s="8">
        <f ca="1"/>
        <v>46631</v>
      </c>
      <c r="X9" s="8">
        <f ca="1"/>
        <v>46661</v>
      </c>
      <c r="Y9" s="8">
        <f ca="1"/>
        <v>46692</v>
      </c>
      <c r="Z9" s="8">
        <f ca="1"/>
        <v>46722</v>
      </c>
      <c r="AA9" s="8">
        <f ca="1"/>
        <v>46753</v>
      </c>
      <c r="AB9" s="8">
        <f ca="1"/>
        <v>46784</v>
      </c>
      <c r="AC9" s="8" t="str">
        <f ca="1"/>
        <v/>
      </c>
      <c r="AD9" s="8" t="str">
        <f ca="1"/>
        <v/>
      </c>
      <c r="AE9" s="8" t="str">
        <f ca="1"/>
        <v/>
      </c>
      <c r="AF9" s="8" t="str">
        <f ca="1"/>
        <v/>
      </c>
      <c r="AG9" s="8" t="str">
        <f ca="1"/>
        <v/>
      </c>
      <c r="AH9" s="8" t="str">
        <f ca="1"/>
        <v/>
      </c>
      <c r="AI9" s="8" t="str">
        <f ca="1"/>
        <v/>
      </c>
      <c r="AJ9" s="8" t="str">
        <f ca="1"/>
        <v/>
      </c>
      <c r="AK9" s="8" t="str">
        <f ca="1"/>
        <v/>
      </c>
      <c r="AL9" s="8" t="str">
        <f ca="1"/>
        <v/>
      </c>
      <c r="AM9" s="8" t="str">
        <f ca="1"/>
        <v/>
      </c>
      <c r="AN9" s="8" t="str">
        <f ca="1"/>
        <v/>
      </c>
      <c r="AO9" s="8" t="str">
        <f ca="1"/>
        <v/>
      </c>
      <c r="AP9" s="8" t="str">
        <f ca="1"/>
        <v/>
      </c>
      <c r="AQ9" s="8" t="str">
        <f ca="1"/>
        <v/>
      </c>
      <c r="AR9" s="8" t="str">
        <f ca="1"/>
        <v/>
      </c>
      <c r="AS9" s="8" t="str">
        <f ca="1"/>
        <v/>
      </c>
      <c r="AT9" s="8" t="str">
        <f ca="1"/>
        <v/>
      </c>
      <c r="AU9" s="8" t="str">
        <f ca="1"/>
        <v/>
      </c>
      <c r="AV9" s="8" t="str">
        <f ca="1"/>
        <v/>
      </c>
      <c r="AW9" s="8" t="str">
        <f ca="1"/>
        <v/>
      </c>
      <c r="AX9" s="8" t="str">
        <f ca="1"/>
        <v/>
      </c>
      <c r="AY9" s="8" t="str">
        <f ca="1"/>
        <v/>
      </c>
      <c r="AZ9" s="8" t="str">
        <f ca="1"/>
        <v/>
      </c>
      <c r="BA9" s="8" t="str">
        <f ca="1"/>
        <v/>
      </c>
      <c r="BB9" s="8" t="str">
        <f ca="1"/>
        <v/>
      </c>
      <c r="BC9" s="8" t="str">
        <f ca="1"/>
        <v/>
      </c>
      <c r="BD9" s="8" t="str">
        <f ca="1"/>
        <v/>
      </c>
      <c r="BE9" s="8" t="str">
        <f ca="1"/>
        <v/>
      </c>
      <c r="BF9" s="8" t="str">
        <f ca="1"/>
        <v/>
      </c>
      <c r="BG9" s="8" t="str">
        <f ca="1"/>
        <v/>
      </c>
      <c r="BH9" s="8" t="str">
        <f ca="1"/>
        <v/>
      </c>
      <c r="BI9" s="8" t="str">
        <f ca="1"/>
        <v/>
      </c>
      <c r="BJ9" s="8" t="str">
        <f ca="1"/>
        <v/>
      </c>
      <c r="BK9" s="8" t="str">
        <f ca="1"/>
        <v/>
      </c>
      <c r="BL9" s="8" t="str">
        <f ca="1"/>
        <v/>
      </c>
      <c r="BM9" s="8" t="str">
        <f ca="1"/>
        <v/>
      </c>
      <c r="BN9" s="8" t="str">
        <f ca="1"/>
        <v/>
      </c>
      <c r="BO9" s="8" t="str">
        <f ca="1"/>
        <v/>
      </c>
      <c r="BP9" s="8" t="str">
        <f ca="1"/>
        <v/>
      </c>
      <c r="BQ9" s="8" t="str">
        <f ca="1"/>
        <v/>
      </c>
      <c r="BR9" s="8" t="str">
        <f ca="1"/>
        <v/>
      </c>
      <c r="BS9" s="8" t="str">
        <f ca="1"/>
        <v/>
      </c>
      <c r="BT9" s="8" t="str">
        <f ca="1"/>
        <v/>
      </c>
      <c r="BU9" s="8" t="str">
        <f ca="1"/>
        <v/>
      </c>
      <c r="BV9" s="8" t="str">
        <f ca="1"/>
        <v/>
      </c>
      <c r="BW9" s="8" t="str">
        <f ca="1"/>
        <v/>
      </c>
      <c r="BX9" s="8" t="str">
        <f ca="1"/>
        <v/>
      </c>
      <c r="BY9" s="8"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row>
    <row r="10" spans="1:105" x14ac:dyDescent="0.25">
      <c r="A10" s="6">
        <f ca="1">DATEDIF(EOMONTH(A2,0)+1,A8,"m")</f>
        <v>24</v>
      </c>
      <c r="B10" t="str">
        <f ca="1"/>
        <v>Kulo SDGE</v>
      </c>
      <c r="C10" s="6">
        <f ca="1"/>
        <v>1</v>
      </c>
      <c r="D10" t="str">
        <f ca="1"/>
        <v>month(s)</v>
      </c>
      <c r="E10" s="8">
        <f ca="1"/>
        <v>46081</v>
      </c>
      <c r="F10" s="8">
        <f ca="1"/>
        <v>46109</v>
      </c>
      <c r="G10" s="8">
        <f ca="1"/>
        <v>46140</v>
      </c>
      <c r="H10" s="8">
        <f ca="1"/>
        <v>46170</v>
      </c>
      <c r="I10" s="8">
        <f ca="1"/>
        <v>46201</v>
      </c>
      <c r="J10" s="8">
        <f ca="1"/>
        <v>46231</v>
      </c>
      <c r="K10" s="8">
        <f ca="1"/>
        <v>46262</v>
      </c>
      <c r="L10" s="8">
        <f ca="1"/>
        <v>46293</v>
      </c>
      <c r="M10" s="8">
        <f ca="1"/>
        <v>46323</v>
      </c>
      <c r="N10" s="8">
        <f ca="1"/>
        <v>46354</v>
      </c>
      <c r="O10" s="8">
        <f ca="1"/>
        <v>46384</v>
      </c>
      <c r="P10" s="8">
        <f ca="1"/>
        <v>46415</v>
      </c>
      <c r="Q10" s="8">
        <f ca="1"/>
        <v>46446</v>
      </c>
      <c r="R10" s="8">
        <f ca="1"/>
        <v>46474</v>
      </c>
      <c r="S10" s="8">
        <f ca="1"/>
        <v>46505</v>
      </c>
      <c r="T10" s="8">
        <f ca="1"/>
        <v>46535</v>
      </c>
      <c r="U10" s="8">
        <f ca="1"/>
        <v>46566</v>
      </c>
      <c r="V10" s="8">
        <f ca="1"/>
        <v>46596</v>
      </c>
      <c r="W10" s="8">
        <f ca="1"/>
        <v>46627</v>
      </c>
      <c r="X10" s="8">
        <f ca="1"/>
        <v>46658</v>
      </c>
      <c r="Y10" s="8">
        <f ca="1"/>
        <v>46688</v>
      </c>
      <c r="Z10" s="8">
        <f ca="1"/>
        <v>46719</v>
      </c>
      <c r="AA10" s="8">
        <f ca="1"/>
        <v>46749</v>
      </c>
      <c r="AB10" s="8">
        <f ca="1"/>
        <v>46780</v>
      </c>
      <c r="AC10" s="8" t="str">
        <f ca="1"/>
        <v/>
      </c>
      <c r="AD10" s="8" t="str">
        <f ca="1"/>
        <v/>
      </c>
      <c r="AE10" s="8" t="str">
        <f ca="1"/>
        <v/>
      </c>
      <c r="AF10" s="8" t="str">
        <f ca="1"/>
        <v/>
      </c>
      <c r="AG10" s="8" t="str">
        <f ca="1"/>
        <v/>
      </c>
      <c r="AH10" s="8" t="str">
        <f ca="1"/>
        <v/>
      </c>
      <c r="AI10" s="8" t="str">
        <f ca="1"/>
        <v/>
      </c>
      <c r="AJ10" s="8" t="str">
        <f ca="1"/>
        <v/>
      </c>
      <c r="AK10" s="8" t="str">
        <f ca="1"/>
        <v/>
      </c>
      <c r="AL10" s="8" t="str">
        <f ca="1"/>
        <v/>
      </c>
      <c r="AM10" s="8" t="str">
        <f ca="1"/>
        <v/>
      </c>
      <c r="AN10" s="8" t="str">
        <f ca="1"/>
        <v/>
      </c>
      <c r="AO10" s="8" t="str">
        <f ca="1"/>
        <v/>
      </c>
      <c r="AP10" s="8" t="str">
        <f ca="1"/>
        <v/>
      </c>
      <c r="AQ10" s="8" t="str">
        <f ca="1"/>
        <v/>
      </c>
      <c r="AR10" s="8" t="str">
        <f ca="1"/>
        <v/>
      </c>
      <c r="AS10" s="8" t="str">
        <f ca="1"/>
        <v/>
      </c>
      <c r="AT10" s="8" t="str">
        <f ca="1"/>
        <v/>
      </c>
      <c r="AU10" s="8" t="str">
        <f ca="1"/>
        <v/>
      </c>
      <c r="AV10" s="8" t="str">
        <f ca="1"/>
        <v/>
      </c>
      <c r="AW10" s="8" t="str">
        <f ca="1"/>
        <v/>
      </c>
      <c r="AX10" s="8" t="str">
        <f ca="1"/>
        <v/>
      </c>
      <c r="AY10" s="8" t="str">
        <f ca="1"/>
        <v/>
      </c>
      <c r="AZ10" s="8" t="str">
        <f ca="1"/>
        <v/>
      </c>
      <c r="BA10" s="8" t="str">
        <f ca="1"/>
        <v/>
      </c>
      <c r="BB10" s="8" t="str">
        <f ca="1"/>
        <v/>
      </c>
      <c r="BC10" s="8" t="str">
        <f ca="1"/>
        <v/>
      </c>
      <c r="BD10" s="8" t="str">
        <f ca="1"/>
        <v/>
      </c>
      <c r="BE10" s="8" t="str">
        <f ca="1"/>
        <v/>
      </c>
      <c r="BF10" s="8" t="str">
        <f ca="1"/>
        <v/>
      </c>
      <c r="BG10" s="8" t="str">
        <f ca="1"/>
        <v/>
      </c>
      <c r="BH10" s="8" t="str">
        <f ca="1"/>
        <v/>
      </c>
      <c r="BI10" s="8" t="str">
        <f ca="1"/>
        <v/>
      </c>
      <c r="BJ10" s="8" t="str">
        <f ca="1"/>
        <v/>
      </c>
      <c r="BK10" s="8" t="str">
        <f ca="1"/>
        <v/>
      </c>
      <c r="BL10" s="8" t="str">
        <f ca="1"/>
        <v/>
      </c>
      <c r="BM10" s="8" t="str">
        <f ca="1"/>
        <v/>
      </c>
      <c r="BN10" s="8" t="str">
        <f ca="1"/>
        <v/>
      </c>
      <c r="BO10" s="8" t="str">
        <f ca="1"/>
        <v/>
      </c>
      <c r="BP10" s="8" t="str">
        <f ca="1"/>
        <v/>
      </c>
      <c r="BQ10" s="8" t="str">
        <f ca="1"/>
        <v/>
      </c>
      <c r="BR10" s="8" t="str">
        <f ca="1"/>
        <v/>
      </c>
      <c r="BS10" s="8" t="str">
        <f ca="1"/>
        <v/>
      </c>
      <c r="BT10" s="8" t="str">
        <f ca="1"/>
        <v/>
      </c>
      <c r="BU10" s="8" t="str">
        <f ca="1"/>
        <v/>
      </c>
      <c r="BV10" s="8" t="str">
        <f ca="1"/>
        <v/>
      </c>
      <c r="BW10" s="8" t="str">
        <f ca="1"/>
        <v/>
      </c>
      <c r="BX10" s="8" t="str">
        <f ca="1"/>
        <v/>
      </c>
      <c r="BY10" s="8" t="str">
        <f ca="1"/>
        <v/>
      </c>
      <c r="BZ10" t="str">
        <f ca="1"/>
        <v/>
      </c>
      <c r="CA10" t="str">
        <f ca="1"/>
        <v/>
      </c>
      <c r="CB10" t="str">
        <f ca="1"/>
        <v/>
      </c>
      <c r="CC10" t="str">
        <f ca="1"/>
        <v/>
      </c>
      <c r="CD10" t="str">
        <f ca="1"/>
        <v/>
      </c>
      <c r="CE10" t="str">
        <f ca="1"/>
        <v/>
      </c>
      <c r="CF10" t="str">
        <f ca="1"/>
        <v/>
      </c>
      <c r="CG10" t="str">
        <f ca="1"/>
        <v/>
      </c>
      <c r="CH10" t="str">
        <f ca="1"/>
        <v/>
      </c>
      <c r="CI10" t="str">
        <f ca="1"/>
        <v/>
      </c>
      <c r="CJ10" t="str">
        <f ca="1"/>
        <v/>
      </c>
      <c r="CK10" t="str">
        <f ca="1"/>
        <v/>
      </c>
      <c r="CL10" t="str">
        <f ca="1"/>
        <v/>
      </c>
      <c r="CM10" t="str">
        <f ca="1"/>
        <v/>
      </c>
      <c r="CN10" t="str">
        <f ca="1"/>
        <v/>
      </c>
      <c r="CO10" t="str">
        <f ca="1"/>
        <v/>
      </c>
      <c r="CP10" t="str">
        <f ca="1"/>
        <v/>
      </c>
      <c r="CQ10" t="str">
        <f ca="1"/>
        <v/>
      </c>
      <c r="CR10" t="str">
        <f ca="1"/>
        <v/>
      </c>
      <c r="CS10" t="str">
        <f ca="1"/>
        <v/>
      </c>
      <c r="CT10" t="str">
        <f ca="1"/>
        <v/>
      </c>
      <c r="CU10" t="str">
        <f ca="1"/>
        <v/>
      </c>
      <c r="CV10" t="str">
        <f ca="1"/>
        <v/>
      </c>
      <c r="CW10" t="str">
        <f ca="1"/>
        <v/>
      </c>
      <c r="CX10" t="str">
        <f ca="1"/>
        <v/>
      </c>
      <c r="CY10" t="str">
        <f ca="1"/>
        <v/>
      </c>
      <c r="CZ10" t="str">
        <f ca="1"/>
        <v/>
      </c>
      <c r="DA10" t="str">
        <f ca="1"/>
        <v/>
      </c>
    </row>
    <row r="11" spans="1:105" x14ac:dyDescent="0.25">
      <c r="B11" t="str">
        <f ca="1"/>
        <v>Kulo Internet</v>
      </c>
      <c r="C11" s="6">
        <f ca="1"/>
        <v>1</v>
      </c>
      <c r="D11" t="str">
        <f ca="1"/>
        <v>month(s)</v>
      </c>
      <c r="E11" s="8">
        <f ca="1"/>
        <v>46086</v>
      </c>
      <c r="F11" s="8">
        <f ca="1"/>
        <v>46117</v>
      </c>
      <c r="G11" s="8">
        <f ca="1"/>
        <v>46147</v>
      </c>
      <c r="H11" s="8">
        <f ca="1"/>
        <v>46178</v>
      </c>
      <c r="I11" s="8">
        <f ca="1"/>
        <v>46208</v>
      </c>
      <c r="J11" s="8">
        <f ca="1"/>
        <v>46239</v>
      </c>
      <c r="K11" s="8">
        <f ca="1"/>
        <v>46270</v>
      </c>
      <c r="L11" s="8">
        <f ca="1"/>
        <v>46300</v>
      </c>
      <c r="M11" s="8">
        <f ca="1"/>
        <v>46331</v>
      </c>
      <c r="N11" s="8">
        <f ca="1"/>
        <v>46361</v>
      </c>
      <c r="O11" s="8">
        <f ca="1"/>
        <v>46392</v>
      </c>
      <c r="P11" s="8">
        <f ca="1"/>
        <v>46423</v>
      </c>
      <c r="Q11" s="8">
        <f ca="1"/>
        <v>46451</v>
      </c>
      <c r="R11" s="8">
        <f ca="1"/>
        <v>46482</v>
      </c>
      <c r="S11" s="8">
        <f ca="1"/>
        <v>46512</v>
      </c>
      <c r="T11" s="8">
        <f ca="1"/>
        <v>46543</v>
      </c>
      <c r="U11" s="8">
        <f ca="1"/>
        <v>46573</v>
      </c>
      <c r="V11" s="8">
        <f ca="1"/>
        <v>46604</v>
      </c>
      <c r="W11" s="8">
        <f ca="1"/>
        <v>46635</v>
      </c>
      <c r="X11" s="8">
        <f ca="1"/>
        <v>46665</v>
      </c>
      <c r="Y11" s="8">
        <f ca="1"/>
        <v>46696</v>
      </c>
      <c r="Z11" s="8">
        <f ca="1"/>
        <v>46726</v>
      </c>
      <c r="AA11" s="8">
        <f ca="1"/>
        <v>46757</v>
      </c>
      <c r="AB11" s="8">
        <f ca="1"/>
        <v>46788</v>
      </c>
      <c r="AC11" s="8" t="str">
        <f ca="1"/>
        <v/>
      </c>
      <c r="AD11" s="8" t="str">
        <f ca="1"/>
        <v/>
      </c>
      <c r="AE11" s="8" t="str">
        <f ca="1"/>
        <v/>
      </c>
      <c r="AF11" s="8" t="str">
        <f ca="1"/>
        <v/>
      </c>
      <c r="AG11" s="8" t="str">
        <f ca="1"/>
        <v/>
      </c>
      <c r="AH11" s="8" t="str">
        <f ca="1"/>
        <v/>
      </c>
      <c r="AI11" s="8" t="str">
        <f ca="1"/>
        <v/>
      </c>
      <c r="AJ11" s="8" t="str">
        <f ca="1"/>
        <v/>
      </c>
      <c r="AK11" s="8" t="str">
        <f ca="1"/>
        <v/>
      </c>
      <c r="AL11" s="8" t="str">
        <f ca="1"/>
        <v/>
      </c>
      <c r="AM11" s="8" t="str">
        <f ca="1"/>
        <v/>
      </c>
      <c r="AN11" s="8" t="str">
        <f ca="1"/>
        <v/>
      </c>
      <c r="AO11" s="8" t="str">
        <f ca="1"/>
        <v/>
      </c>
      <c r="AP11" s="8" t="str">
        <f ca="1"/>
        <v/>
      </c>
      <c r="AQ11" s="8" t="str">
        <f ca="1"/>
        <v/>
      </c>
      <c r="AR11" s="8" t="str">
        <f ca="1"/>
        <v/>
      </c>
      <c r="AS11" s="8" t="str">
        <f ca="1"/>
        <v/>
      </c>
      <c r="AT11" s="8" t="str">
        <f ca="1"/>
        <v/>
      </c>
      <c r="AU11" s="8" t="str">
        <f ca="1"/>
        <v/>
      </c>
      <c r="AV11" s="8" t="str">
        <f ca="1"/>
        <v/>
      </c>
      <c r="AW11" s="8" t="str">
        <f ca="1"/>
        <v/>
      </c>
      <c r="AX11" s="8" t="str">
        <f ca="1"/>
        <v/>
      </c>
      <c r="AY11" s="8" t="str">
        <f ca="1"/>
        <v/>
      </c>
      <c r="AZ11" s="8" t="str">
        <f ca="1"/>
        <v/>
      </c>
      <c r="BA11" s="8" t="str">
        <f ca="1"/>
        <v/>
      </c>
      <c r="BB11" s="8" t="str">
        <f ca="1"/>
        <v/>
      </c>
      <c r="BC11" s="8" t="str">
        <f ca="1"/>
        <v/>
      </c>
      <c r="BD11" s="8" t="str">
        <f ca="1"/>
        <v/>
      </c>
      <c r="BE11" s="8" t="str">
        <f ca="1"/>
        <v/>
      </c>
      <c r="BF11" s="8" t="str">
        <f ca="1"/>
        <v/>
      </c>
      <c r="BG11" s="8" t="str">
        <f ca="1"/>
        <v/>
      </c>
      <c r="BH11" s="8" t="str">
        <f ca="1"/>
        <v/>
      </c>
      <c r="BI11" s="8" t="str">
        <f ca="1"/>
        <v/>
      </c>
      <c r="BJ11" s="8" t="str">
        <f ca="1"/>
        <v/>
      </c>
      <c r="BK11" s="8" t="str">
        <f ca="1"/>
        <v/>
      </c>
      <c r="BL11" s="8" t="str">
        <f ca="1"/>
        <v/>
      </c>
      <c r="BM11" s="8" t="str">
        <f ca="1"/>
        <v/>
      </c>
      <c r="BN11" s="8" t="str">
        <f ca="1"/>
        <v/>
      </c>
      <c r="BO11" s="8" t="str">
        <f ca="1"/>
        <v/>
      </c>
      <c r="BP11" s="8" t="str">
        <f ca="1"/>
        <v/>
      </c>
      <c r="BQ11" s="8" t="str">
        <f ca="1"/>
        <v/>
      </c>
      <c r="BR11" s="8" t="str">
        <f ca="1"/>
        <v/>
      </c>
      <c r="BS11" s="8" t="str">
        <f ca="1"/>
        <v/>
      </c>
      <c r="BT11" s="8" t="str">
        <f ca="1"/>
        <v/>
      </c>
      <c r="BU11" s="8" t="str">
        <f ca="1"/>
        <v/>
      </c>
      <c r="BV11" s="8" t="str">
        <f ca="1"/>
        <v/>
      </c>
      <c r="BW11" s="8" t="str">
        <f ca="1"/>
        <v/>
      </c>
      <c r="BX11" s="8" t="str">
        <f ca="1"/>
        <v/>
      </c>
      <c r="BY11" s="8"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row>
    <row r="12" spans="1:105" x14ac:dyDescent="0.25">
      <c r="B12" t="str">
        <f ca="1"/>
        <v>Cese Transfer</v>
      </c>
      <c r="C12" s="6">
        <f ca="1"/>
        <v>1</v>
      </c>
      <c r="D12" t="str">
        <f ca="1"/>
        <v>month(s)</v>
      </c>
      <c r="E12" s="8">
        <f ca="1"/>
        <v>46106</v>
      </c>
      <c r="F12" s="8">
        <f ca="1"/>
        <v>46137</v>
      </c>
      <c r="G12" s="8">
        <f ca="1"/>
        <v>46167</v>
      </c>
      <c r="H12" s="8">
        <f ca="1"/>
        <v>46198</v>
      </c>
      <c r="I12" s="8">
        <f ca="1"/>
        <v>46228</v>
      </c>
      <c r="J12" s="8">
        <f ca="1"/>
        <v>46259</v>
      </c>
      <c r="K12" s="8">
        <f ca="1"/>
        <v>46290</v>
      </c>
      <c r="L12" s="8">
        <f ca="1"/>
        <v>46320</v>
      </c>
      <c r="M12" s="8">
        <f ca="1"/>
        <v>46351</v>
      </c>
      <c r="N12" s="8">
        <f ca="1"/>
        <v>46381</v>
      </c>
      <c r="O12" s="8">
        <f ca="1"/>
        <v>46412</v>
      </c>
      <c r="P12" s="8">
        <f ca="1"/>
        <v>46443</v>
      </c>
      <c r="Q12" s="8">
        <f ca="1"/>
        <v>46471</v>
      </c>
      <c r="R12" s="8">
        <f ca="1"/>
        <v>46502</v>
      </c>
      <c r="S12" s="8">
        <f ca="1"/>
        <v>46532</v>
      </c>
      <c r="T12" s="8">
        <f ca="1"/>
        <v>46563</v>
      </c>
      <c r="U12" s="8">
        <f ca="1"/>
        <v>46593</v>
      </c>
      <c r="V12" s="8">
        <f ca="1"/>
        <v>46624</v>
      </c>
      <c r="W12" s="8">
        <f ca="1"/>
        <v>46655</v>
      </c>
      <c r="X12" s="8">
        <f ca="1"/>
        <v>46685</v>
      </c>
      <c r="Y12" s="8">
        <f ca="1"/>
        <v>46716</v>
      </c>
      <c r="Z12" s="8">
        <f ca="1"/>
        <v>46746</v>
      </c>
      <c r="AA12" s="8">
        <f ca="1"/>
        <v>46777</v>
      </c>
      <c r="AB12" s="8">
        <f ca="1"/>
        <v>46808</v>
      </c>
      <c r="AC12" s="8" t="str">
        <f ca="1"/>
        <v/>
      </c>
      <c r="AD12" s="8" t="str">
        <f ca="1"/>
        <v/>
      </c>
      <c r="AE12" s="8" t="str">
        <f ca="1"/>
        <v/>
      </c>
      <c r="AF12" s="8" t="str">
        <f ca="1"/>
        <v/>
      </c>
      <c r="AG12" s="8" t="str">
        <f ca="1"/>
        <v/>
      </c>
      <c r="AH12" s="8" t="str">
        <f ca="1"/>
        <v/>
      </c>
      <c r="AI12" s="8" t="str">
        <f ca="1"/>
        <v/>
      </c>
      <c r="AJ12" s="8" t="str">
        <f ca="1"/>
        <v/>
      </c>
      <c r="AK12" s="8" t="str">
        <f ca="1"/>
        <v/>
      </c>
      <c r="AL12" s="8" t="str">
        <f ca="1"/>
        <v/>
      </c>
      <c r="AM12" s="8" t="str">
        <f ca="1"/>
        <v/>
      </c>
      <c r="AN12" s="8" t="str">
        <f ca="1"/>
        <v/>
      </c>
      <c r="AO12" s="8" t="str">
        <f ca="1"/>
        <v/>
      </c>
      <c r="AP12" s="8" t="str">
        <f ca="1"/>
        <v/>
      </c>
      <c r="AQ12" s="8" t="str">
        <f ca="1"/>
        <v/>
      </c>
      <c r="AR12" s="8" t="str">
        <f ca="1"/>
        <v/>
      </c>
      <c r="AS12" s="8" t="str">
        <f ca="1"/>
        <v/>
      </c>
      <c r="AT12" s="8" t="str">
        <f ca="1"/>
        <v/>
      </c>
      <c r="AU12" s="8" t="str">
        <f ca="1"/>
        <v/>
      </c>
      <c r="AV12" s="8" t="str">
        <f ca="1"/>
        <v/>
      </c>
      <c r="AW12" s="8" t="str">
        <f ca="1"/>
        <v/>
      </c>
      <c r="AX12" s="8" t="str">
        <f ca="1"/>
        <v/>
      </c>
      <c r="AY12" s="8" t="str">
        <f ca="1"/>
        <v/>
      </c>
      <c r="AZ12" s="8" t="str">
        <f ca="1"/>
        <v/>
      </c>
      <c r="BA12" s="8" t="str">
        <f ca="1"/>
        <v/>
      </c>
      <c r="BB12" s="8" t="str">
        <f ca="1"/>
        <v/>
      </c>
      <c r="BC12" s="8" t="str">
        <f ca="1"/>
        <v/>
      </c>
      <c r="BD12" s="8" t="str">
        <f ca="1"/>
        <v/>
      </c>
      <c r="BE12" s="8" t="str">
        <f ca="1"/>
        <v/>
      </c>
      <c r="BF12" s="8" t="str">
        <f ca="1"/>
        <v/>
      </c>
      <c r="BG12" s="8" t="str">
        <f ca="1"/>
        <v/>
      </c>
      <c r="BH12" s="8" t="str">
        <f ca="1"/>
        <v/>
      </c>
      <c r="BI12" s="8" t="str">
        <f ca="1"/>
        <v/>
      </c>
      <c r="BJ12" s="8" t="str">
        <f ca="1"/>
        <v/>
      </c>
      <c r="BK12" s="8" t="str">
        <f ca="1"/>
        <v/>
      </c>
      <c r="BL12" s="8" t="str">
        <f ca="1"/>
        <v/>
      </c>
      <c r="BM12" s="8" t="str">
        <f ca="1"/>
        <v/>
      </c>
      <c r="BN12" s="8" t="str">
        <f ca="1"/>
        <v/>
      </c>
      <c r="BO12" s="8" t="str">
        <f ca="1"/>
        <v/>
      </c>
      <c r="BP12" s="8" t="str">
        <f ca="1"/>
        <v/>
      </c>
      <c r="BQ12" s="8" t="str">
        <f ca="1"/>
        <v/>
      </c>
      <c r="BR12" s="8" t="str">
        <f ca="1"/>
        <v/>
      </c>
      <c r="BS12" s="8" t="str">
        <f ca="1"/>
        <v/>
      </c>
      <c r="BT12" s="8" t="str">
        <f ca="1"/>
        <v/>
      </c>
      <c r="BU12" s="8" t="str">
        <f ca="1"/>
        <v/>
      </c>
      <c r="BV12" s="8" t="str">
        <f ca="1"/>
        <v/>
      </c>
      <c r="BW12" s="8" t="str">
        <f ca="1"/>
        <v/>
      </c>
      <c r="BX12" s="8" t="str">
        <f ca="1"/>
        <v/>
      </c>
      <c r="BY12" s="8" t="str">
        <f ca="1"/>
        <v/>
      </c>
      <c r="BZ12" t="str">
        <f ca="1"/>
        <v/>
      </c>
      <c r="CA12" t="str">
        <f ca="1"/>
        <v/>
      </c>
      <c r="CB12" t="str">
        <f ca="1"/>
        <v/>
      </c>
      <c r="CC12" t="str">
        <f ca="1"/>
        <v/>
      </c>
      <c r="CD12" t="str">
        <f ca="1"/>
        <v/>
      </c>
      <c r="CE12" t="str">
        <f ca="1"/>
        <v/>
      </c>
      <c r="CF12" t="str">
        <f ca="1"/>
        <v/>
      </c>
      <c r="CG12" t="str">
        <f ca="1"/>
        <v/>
      </c>
      <c r="CH12" t="str">
        <f ca="1"/>
        <v/>
      </c>
      <c r="CI12" t="str">
        <f ca="1"/>
        <v/>
      </c>
      <c r="CJ12" t="str">
        <f ca="1"/>
        <v/>
      </c>
      <c r="CK12" t="str">
        <f ca="1"/>
        <v/>
      </c>
      <c r="CL12" t="str">
        <f ca="1"/>
        <v/>
      </c>
      <c r="CM12" t="str">
        <f ca="1"/>
        <v/>
      </c>
      <c r="CN12" t="str">
        <f ca="1"/>
        <v/>
      </c>
      <c r="CO12" t="str">
        <f ca="1"/>
        <v/>
      </c>
      <c r="CP12" t="str">
        <f ca="1"/>
        <v/>
      </c>
      <c r="CQ12" t="str">
        <f ca="1"/>
        <v/>
      </c>
      <c r="CR12" t="str">
        <f ca="1"/>
        <v/>
      </c>
      <c r="CS12" t="str">
        <f ca="1"/>
        <v/>
      </c>
      <c r="CT12" t="str">
        <f ca="1"/>
        <v/>
      </c>
      <c r="CU12" t="str">
        <f ca="1"/>
        <v/>
      </c>
      <c r="CV12" t="str">
        <f ca="1"/>
        <v/>
      </c>
      <c r="CW12" t="str">
        <f ca="1"/>
        <v/>
      </c>
      <c r="CX12" t="str">
        <f ca="1"/>
        <v/>
      </c>
      <c r="CY12" t="str">
        <f ca="1"/>
        <v/>
      </c>
      <c r="CZ12" t="str">
        <f ca="1"/>
        <v/>
      </c>
      <c r="DA12" t="str">
        <f ca="1"/>
        <v/>
      </c>
    </row>
    <row r="13" spans="1:105" x14ac:dyDescent="0.25">
      <c r="A13" s="12"/>
      <c r="B13" t="str">
        <f ca="1"/>
        <v>Cese Phone</v>
      </c>
      <c r="C13" s="6">
        <f ca="1"/>
        <v>1</v>
      </c>
      <c r="D13" t="str">
        <f ca="1"/>
        <v>month(s)</v>
      </c>
      <c r="E13" s="8">
        <f ca="1"/>
        <v>46086</v>
      </c>
      <c r="F13" s="8">
        <f ca="1"/>
        <v>46117</v>
      </c>
      <c r="G13" s="8">
        <f ca="1"/>
        <v>46147</v>
      </c>
      <c r="H13" s="8">
        <f ca="1"/>
        <v>46178</v>
      </c>
      <c r="I13" s="8">
        <f ca="1"/>
        <v>46208</v>
      </c>
      <c r="J13" s="8">
        <f ca="1"/>
        <v>46239</v>
      </c>
      <c r="K13" s="8">
        <f ca="1"/>
        <v>46270</v>
      </c>
      <c r="L13" s="8">
        <f ca="1"/>
        <v>46300</v>
      </c>
      <c r="M13" s="8">
        <f ca="1"/>
        <v>46331</v>
      </c>
      <c r="N13" s="8">
        <f ca="1"/>
        <v>46361</v>
      </c>
      <c r="O13" s="8">
        <f ca="1"/>
        <v>46392</v>
      </c>
      <c r="P13" s="8">
        <f ca="1"/>
        <v>46423</v>
      </c>
      <c r="Q13" s="8">
        <f ca="1"/>
        <v>46451</v>
      </c>
      <c r="R13" s="8">
        <f ca="1"/>
        <v>46482</v>
      </c>
      <c r="S13" s="8">
        <f ca="1"/>
        <v>46512</v>
      </c>
      <c r="T13" s="8">
        <f ca="1"/>
        <v>46543</v>
      </c>
      <c r="U13" s="8">
        <f ca="1"/>
        <v>46573</v>
      </c>
      <c r="V13" s="8">
        <f ca="1"/>
        <v>46604</v>
      </c>
      <c r="W13" s="8">
        <f ca="1"/>
        <v>46635</v>
      </c>
      <c r="X13" s="8">
        <f ca="1"/>
        <v>46665</v>
      </c>
      <c r="Y13" s="8">
        <f ca="1"/>
        <v>46696</v>
      </c>
      <c r="Z13" s="8">
        <f ca="1"/>
        <v>46726</v>
      </c>
      <c r="AA13" s="8">
        <f ca="1"/>
        <v>46757</v>
      </c>
      <c r="AB13" s="8">
        <f ca="1"/>
        <v>46788</v>
      </c>
      <c r="AC13" s="8" t="str">
        <f ca="1"/>
        <v/>
      </c>
      <c r="AD13" s="8" t="str">
        <f ca="1"/>
        <v/>
      </c>
      <c r="AE13" s="8" t="str">
        <f ca="1"/>
        <v/>
      </c>
      <c r="AF13" s="8" t="str">
        <f ca="1"/>
        <v/>
      </c>
      <c r="AG13" s="8" t="str">
        <f ca="1"/>
        <v/>
      </c>
      <c r="AH13" s="8" t="str">
        <f ca="1"/>
        <v/>
      </c>
      <c r="AI13" s="8" t="str">
        <f ca="1"/>
        <v/>
      </c>
      <c r="AJ13" s="8" t="str">
        <f ca="1"/>
        <v/>
      </c>
      <c r="AK13" s="8" t="str">
        <f ca="1"/>
        <v/>
      </c>
      <c r="AL13" s="8" t="str">
        <f ca="1"/>
        <v/>
      </c>
      <c r="AM13" s="8" t="str">
        <f ca="1"/>
        <v/>
      </c>
      <c r="AN13" s="8" t="str">
        <f ca="1"/>
        <v/>
      </c>
      <c r="AO13" s="8" t="str">
        <f ca="1"/>
        <v/>
      </c>
      <c r="AP13" s="8" t="str">
        <f ca="1"/>
        <v/>
      </c>
      <c r="AQ13" s="8" t="str">
        <f ca="1"/>
        <v/>
      </c>
      <c r="AR13" s="8" t="str">
        <f ca="1"/>
        <v/>
      </c>
      <c r="AS13" s="8" t="str">
        <f ca="1"/>
        <v/>
      </c>
      <c r="AT13" s="8" t="str">
        <f ca="1"/>
        <v/>
      </c>
      <c r="AU13" s="8" t="str">
        <f ca="1"/>
        <v/>
      </c>
      <c r="AV13" s="8" t="str">
        <f ca="1"/>
        <v/>
      </c>
      <c r="AW13" s="8" t="str">
        <f ca="1"/>
        <v/>
      </c>
      <c r="AX13" s="8" t="str">
        <f ca="1"/>
        <v/>
      </c>
      <c r="AY13" s="8" t="str">
        <f ca="1"/>
        <v/>
      </c>
      <c r="AZ13" s="8" t="str">
        <f ca="1"/>
        <v/>
      </c>
      <c r="BA13" s="8" t="str">
        <f ca="1"/>
        <v/>
      </c>
      <c r="BB13" s="8" t="str">
        <f ca="1"/>
        <v/>
      </c>
      <c r="BC13" s="8" t="str">
        <f ca="1"/>
        <v/>
      </c>
      <c r="BD13" s="8" t="str">
        <f ca="1"/>
        <v/>
      </c>
      <c r="BE13" s="8" t="str">
        <f ca="1"/>
        <v/>
      </c>
      <c r="BF13" s="8" t="str">
        <f ca="1"/>
        <v/>
      </c>
      <c r="BG13" s="8" t="str">
        <f ca="1"/>
        <v/>
      </c>
      <c r="BH13" s="8" t="str">
        <f ca="1"/>
        <v/>
      </c>
      <c r="BI13" s="8" t="str">
        <f ca="1"/>
        <v/>
      </c>
      <c r="BJ13" s="8" t="str">
        <f ca="1"/>
        <v/>
      </c>
      <c r="BK13" s="8" t="str">
        <f ca="1"/>
        <v/>
      </c>
      <c r="BL13" s="8" t="str">
        <f ca="1"/>
        <v/>
      </c>
      <c r="BM13" s="8" t="str">
        <f ca="1"/>
        <v/>
      </c>
      <c r="BN13" s="8" t="str">
        <f ca="1"/>
        <v/>
      </c>
      <c r="BO13" s="8" t="str">
        <f ca="1"/>
        <v/>
      </c>
      <c r="BP13" s="8" t="str">
        <f ca="1"/>
        <v/>
      </c>
      <c r="BQ13" s="8" t="str">
        <f ca="1"/>
        <v/>
      </c>
      <c r="BR13" s="8" t="str">
        <f ca="1"/>
        <v/>
      </c>
      <c r="BS13" s="8" t="str">
        <f ca="1"/>
        <v/>
      </c>
      <c r="BT13" s="8" t="str">
        <f ca="1"/>
        <v/>
      </c>
      <c r="BU13" s="8" t="str">
        <f ca="1"/>
        <v/>
      </c>
      <c r="BV13" s="8" t="str">
        <f ca="1"/>
        <v/>
      </c>
      <c r="BW13" s="8" t="str">
        <f ca="1"/>
        <v/>
      </c>
      <c r="BX13" s="8" t="str">
        <f ca="1"/>
        <v/>
      </c>
      <c r="BY13" s="8"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row>
    <row r="14" spans="1:105" x14ac:dyDescent="0.25">
      <c r="A14" s="10"/>
      <c r="B14" t="str">
        <f ca="1"/>
        <v>Rent</v>
      </c>
      <c r="C14" s="6">
        <f ca="1"/>
        <v>1</v>
      </c>
      <c r="D14" t="str">
        <f ca="1"/>
        <v>month(s)</v>
      </c>
      <c r="E14" s="8">
        <f ca="1"/>
        <v>46082</v>
      </c>
      <c r="F14" s="8">
        <f ca="1"/>
        <v>46113</v>
      </c>
      <c r="G14" s="8">
        <f ca="1"/>
        <v>46143</v>
      </c>
      <c r="H14" s="8">
        <f ca="1"/>
        <v>46174</v>
      </c>
      <c r="I14" s="8">
        <f ca="1"/>
        <v>46204</v>
      </c>
      <c r="J14" s="8">
        <f ca="1"/>
        <v>46235</v>
      </c>
      <c r="K14" s="8">
        <f ca="1"/>
        <v>46266</v>
      </c>
      <c r="L14" s="8">
        <f ca="1"/>
        <v>46296</v>
      </c>
      <c r="M14" s="8">
        <f ca="1"/>
        <v>46327</v>
      </c>
      <c r="N14" s="8">
        <f ca="1"/>
        <v>46357</v>
      </c>
      <c r="O14" s="8">
        <f ca="1"/>
        <v>46388</v>
      </c>
      <c r="P14" s="8">
        <f ca="1"/>
        <v>46419</v>
      </c>
      <c r="Q14" s="8">
        <f ca="1"/>
        <v>46447</v>
      </c>
      <c r="R14" s="8">
        <f ca="1"/>
        <v>46478</v>
      </c>
      <c r="S14" s="8">
        <f ca="1"/>
        <v>46508</v>
      </c>
      <c r="T14" s="8">
        <f ca="1"/>
        <v>46539</v>
      </c>
      <c r="U14" s="8">
        <f ca="1"/>
        <v>46569</v>
      </c>
      <c r="V14" s="8">
        <f ca="1"/>
        <v>46600</v>
      </c>
      <c r="W14" s="8">
        <f ca="1"/>
        <v>46631</v>
      </c>
      <c r="X14" s="8">
        <f ca="1"/>
        <v>46661</v>
      </c>
      <c r="Y14" s="8">
        <f ca="1"/>
        <v>46692</v>
      </c>
      <c r="Z14" s="8">
        <f ca="1"/>
        <v>46722</v>
      </c>
      <c r="AA14" s="8">
        <f ca="1"/>
        <v>46753</v>
      </c>
      <c r="AB14" s="8">
        <f ca="1"/>
        <v>46784</v>
      </c>
      <c r="AC14" s="8" t="str">
        <f ca="1"/>
        <v/>
      </c>
      <c r="AD14" s="8" t="str">
        <f ca="1"/>
        <v/>
      </c>
      <c r="AE14" s="8" t="str">
        <f ca="1"/>
        <v/>
      </c>
      <c r="AF14" s="8" t="str">
        <f ca="1"/>
        <v/>
      </c>
      <c r="AG14" s="8" t="str">
        <f ca="1"/>
        <v/>
      </c>
      <c r="AH14" s="8" t="str">
        <f ca="1"/>
        <v/>
      </c>
      <c r="AI14" s="8" t="str">
        <f ca="1"/>
        <v/>
      </c>
      <c r="AJ14" s="8" t="str">
        <f ca="1"/>
        <v/>
      </c>
      <c r="AK14" s="8" t="str">
        <f ca="1"/>
        <v/>
      </c>
      <c r="AL14" s="8" t="str">
        <f ca="1"/>
        <v/>
      </c>
      <c r="AM14" s="8" t="str">
        <f ca="1"/>
        <v/>
      </c>
      <c r="AN14" s="8" t="str">
        <f ca="1"/>
        <v/>
      </c>
      <c r="AO14" s="8" t="str">
        <f ca="1"/>
        <v/>
      </c>
      <c r="AP14" s="8" t="str">
        <f ca="1"/>
        <v/>
      </c>
      <c r="AQ14" s="8" t="str">
        <f ca="1"/>
        <v/>
      </c>
      <c r="AR14" s="8" t="str">
        <f ca="1"/>
        <v/>
      </c>
      <c r="AS14" s="8" t="str">
        <f ca="1"/>
        <v/>
      </c>
      <c r="AT14" s="8" t="str">
        <f ca="1"/>
        <v/>
      </c>
      <c r="AU14" s="8" t="str">
        <f ca="1"/>
        <v/>
      </c>
      <c r="AV14" s="8" t="str">
        <f ca="1"/>
        <v/>
      </c>
      <c r="AW14" s="8" t="str">
        <f ca="1"/>
        <v/>
      </c>
      <c r="AX14" s="8" t="str">
        <f ca="1"/>
        <v/>
      </c>
      <c r="AY14" s="8" t="str">
        <f ca="1"/>
        <v/>
      </c>
      <c r="AZ14" s="8" t="str">
        <f ca="1"/>
        <v/>
      </c>
      <c r="BA14" s="8" t="str">
        <f ca="1"/>
        <v/>
      </c>
      <c r="BB14" s="8" t="str">
        <f ca="1"/>
        <v/>
      </c>
      <c r="BC14" s="8" t="str">
        <f ca="1"/>
        <v/>
      </c>
      <c r="BD14" s="8" t="str">
        <f ca="1"/>
        <v/>
      </c>
      <c r="BE14" s="8" t="str">
        <f ca="1"/>
        <v/>
      </c>
      <c r="BF14" s="8" t="str">
        <f ca="1"/>
        <v/>
      </c>
      <c r="BG14" s="8" t="str">
        <f ca="1"/>
        <v/>
      </c>
      <c r="BH14" s="8" t="str">
        <f ca="1"/>
        <v/>
      </c>
      <c r="BI14" s="8" t="str">
        <f ca="1"/>
        <v/>
      </c>
      <c r="BJ14" s="8" t="str">
        <f ca="1"/>
        <v/>
      </c>
      <c r="BK14" s="8" t="str">
        <f ca="1"/>
        <v/>
      </c>
      <c r="BL14" s="8" t="str">
        <f ca="1"/>
        <v/>
      </c>
      <c r="BM14" s="8" t="str">
        <f ca="1"/>
        <v/>
      </c>
      <c r="BN14" s="8" t="str">
        <f ca="1"/>
        <v/>
      </c>
      <c r="BO14" s="8" t="str">
        <f ca="1"/>
        <v/>
      </c>
      <c r="BP14" s="8" t="str">
        <f ca="1"/>
        <v/>
      </c>
      <c r="BQ14" s="8" t="str">
        <f ca="1"/>
        <v/>
      </c>
      <c r="BR14" s="8" t="str">
        <f ca="1"/>
        <v/>
      </c>
      <c r="BS14" s="8" t="str">
        <f ca="1"/>
        <v/>
      </c>
      <c r="BT14" s="8" t="str">
        <f ca="1"/>
        <v/>
      </c>
      <c r="BU14" s="8" t="str">
        <f ca="1"/>
        <v/>
      </c>
      <c r="BV14" s="8" t="str">
        <f ca="1"/>
        <v/>
      </c>
      <c r="BW14" s="8" t="str">
        <f ca="1"/>
        <v/>
      </c>
      <c r="BX14" s="8" t="str">
        <f ca="1"/>
        <v/>
      </c>
      <c r="BY14" s="8"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row>
    <row r="15" spans="1:105" x14ac:dyDescent="0.25">
      <c r="A15" s="13"/>
      <c r="B15" t="str">
        <f ca="1"/>
        <v>Groceries</v>
      </c>
      <c r="C15" s="6">
        <f ca="1"/>
        <v>2</v>
      </c>
      <c r="D15" t="str">
        <f ca="1"/>
        <v>week(s)</v>
      </c>
      <c r="E15" s="8">
        <f ca="1"/>
        <v>46081</v>
      </c>
      <c r="F15" s="8">
        <f ca="1"/>
        <v>46095</v>
      </c>
      <c r="G15" s="8">
        <f ca="1"/>
        <v>46109</v>
      </c>
      <c r="H15" s="8">
        <f ca="1"/>
        <v>46123</v>
      </c>
      <c r="I15" s="8">
        <f ca="1"/>
        <v>46137</v>
      </c>
      <c r="J15" s="8">
        <f ca="1"/>
        <v>46151</v>
      </c>
      <c r="K15" s="8">
        <f ca="1"/>
        <v>46165</v>
      </c>
      <c r="L15" s="8">
        <f ca="1"/>
        <v>46179</v>
      </c>
      <c r="M15" s="8">
        <f ca="1"/>
        <v>46193</v>
      </c>
      <c r="N15" s="8">
        <f ca="1"/>
        <v>46207</v>
      </c>
      <c r="O15" s="8">
        <f ca="1"/>
        <v>46221</v>
      </c>
      <c r="P15" s="8">
        <f ca="1"/>
        <v>46235</v>
      </c>
      <c r="Q15" s="8">
        <f ca="1"/>
        <v>46249</v>
      </c>
      <c r="R15" s="8">
        <f ca="1"/>
        <v>46263</v>
      </c>
      <c r="S15" s="8">
        <f ca="1"/>
        <v>46277</v>
      </c>
      <c r="T15" s="8">
        <f ca="1"/>
        <v>46291</v>
      </c>
      <c r="U15" s="8">
        <f ca="1"/>
        <v>46305</v>
      </c>
      <c r="V15" s="8">
        <f ca="1"/>
        <v>46319</v>
      </c>
      <c r="W15" s="8">
        <f ca="1"/>
        <v>46333</v>
      </c>
      <c r="X15" s="8">
        <f ca="1"/>
        <v>46347</v>
      </c>
      <c r="Y15" s="8">
        <f ca="1"/>
        <v>46361</v>
      </c>
      <c r="Z15" s="8">
        <f ca="1"/>
        <v>46375</v>
      </c>
      <c r="AA15" s="8">
        <f ca="1"/>
        <v>46389</v>
      </c>
      <c r="AB15" s="8">
        <f ca="1"/>
        <v>46403</v>
      </c>
      <c r="AC15" s="8">
        <f ca="1"/>
        <v>46417</v>
      </c>
      <c r="AD15" s="8">
        <f ca="1"/>
        <v>46431</v>
      </c>
      <c r="AE15" s="8">
        <f ca="1"/>
        <v>46445</v>
      </c>
      <c r="AF15" s="8">
        <f ca="1"/>
        <v>46459</v>
      </c>
      <c r="AG15" s="8">
        <f ca="1"/>
        <v>46473</v>
      </c>
      <c r="AH15" s="8">
        <f ca="1"/>
        <v>46487</v>
      </c>
      <c r="AI15" s="8">
        <f ca="1"/>
        <v>46501</v>
      </c>
      <c r="AJ15" s="8">
        <f ca="1"/>
        <v>46515</v>
      </c>
      <c r="AK15" s="8">
        <f ca="1"/>
        <v>46529</v>
      </c>
      <c r="AL15" s="8">
        <f ca="1"/>
        <v>46543</v>
      </c>
      <c r="AM15" s="8">
        <f ca="1"/>
        <v>46557</v>
      </c>
      <c r="AN15" s="8">
        <f ca="1"/>
        <v>46571</v>
      </c>
      <c r="AO15" s="8">
        <f ca="1"/>
        <v>46585</v>
      </c>
      <c r="AP15" s="8">
        <f ca="1"/>
        <v>46599</v>
      </c>
      <c r="AQ15" s="8">
        <f ca="1"/>
        <v>46613</v>
      </c>
      <c r="AR15" s="8">
        <f ca="1"/>
        <v>46627</v>
      </c>
      <c r="AS15" s="8">
        <f ca="1"/>
        <v>46641</v>
      </c>
      <c r="AT15" s="8">
        <f ca="1"/>
        <v>46655</v>
      </c>
      <c r="AU15" s="8">
        <f ca="1"/>
        <v>46669</v>
      </c>
      <c r="AV15" s="8">
        <f ca="1"/>
        <v>46683</v>
      </c>
      <c r="AW15" s="8">
        <f ca="1"/>
        <v>46697</v>
      </c>
      <c r="AX15" s="8">
        <f ca="1"/>
        <v>46711</v>
      </c>
      <c r="AY15" s="8">
        <f ca="1"/>
        <v>46725</v>
      </c>
      <c r="AZ15" s="8">
        <f ca="1"/>
        <v>46739</v>
      </c>
      <c r="BA15" s="8">
        <f ca="1"/>
        <v>46753</v>
      </c>
      <c r="BB15" s="8">
        <f ca="1"/>
        <v>46767</v>
      </c>
      <c r="BC15" s="8">
        <f ca="1"/>
        <v>46781</v>
      </c>
      <c r="BD15" s="8">
        <f ca="1"/>
        <v>46795</v>
      </c>
      <c r="BE15" s="8">
        <f ca="1"/>
        <v>46809</v>
      </c>
      <c r="BF15" s="8" t="str">
        <f ca="1"/>
        <v/>
      </c>
      <c r="BG15" s="8" t="str">
        <f ca="1"/>
        <v/>
      </c>
      <c r="BH15" s="8" t="str">
        <f ca="1"/>
        <v/>
      </c>
      <c r="BI15" s="8" t="str">
        <f ca="1"/>
        <v/>
      </c>
      <c r="BJ15" s="8" t="str">
        <f ca="1"/>
        <v/>
      </c>
      <c r="BK15" s="8" t="str">
        <f ca="1"/>
        <v/>
      </c>
      <c r="BL15" s="8" t="str">
        <f ca="1"/>
        <v/>
      </c>
      <c r="BM15" s="8" t="str">
        <f ca="1"/>
        <v/>
      </c>
      <c r="BN15" s="8" t="str">
        <f ca="1"/>
        <v/>
      </c>
      <c r="BO15" s="8" t="str">
        <f ca="1"/>
        <v/>
      </c>
      <c r="BP15" s="8" t="str">
        <f ca="1"/>
        <v/>
      </c>
      <c r="BQ15" s="8" t="str">
        <f ca="1"/>
        <v/>
      </c>
      <c r="BR15" s="8" t="str">
        <f ca="1"/>
        <v/>
      </c>
      <c r="BS15" s="8" t="str">
        <f ca="1"/>
        <v/>
      </c>
      <c r="BT15" s="8" t="str">
        <f ca="1"/>
        <v/>
      </c>
      <c r="BU15" s="8" t="str">
        <f ca="1"/>
        <v/>
      </c>
      <c r="BV15" s="8" t="str">
        <f ca="1"/>
        <v/>
      </c>
      <c r="BW15" s="8" t="str">
        <f ca="1"/>
        <v/>
      </c>
      <c r="BX15" s="8" t="str">
        <f ca="1"/>
        <v/>
      </c>
      <c r="BY15" s="8" t="str">
        <f ca="1"/>
        <v/>
      </c>
      <c r="BZ15" t="str">
        <f ca="1"/>
        <v/>
      </c>
      <c r="CA15" t="str">
        <f ca="1"/>
        <v/>
      </c>
      <c r="CB15" t="str">
        <f ca="1"/>
        <v/>
      </c>
      <c r="CC15" t="str">
        <f ca="1"/>
        <v/>
      </c>
      <c r="CD15" t="str">
        <f ca="1"/>
        <v/>
      </c>
      <c r="CE15" t="str">
        <f ca="1"/>
        <v/>
      </c>
      <c r="CF15" t="str">
        <f ca="1"/>
        <v/>
      </c>
      <c r="CG15" t="str">
        <f ca="1"/>
        <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row>
    <row r="16" spans="1:105" x14ac:dyDescent="0.25">
      <c r="A16" s="10"/>
      <c r="B16" t="str">
        <f ca="1"/>
        <v>Food &amp; Drinks</v>
      </c>
      <c r="C16" s="6">
        <f ca="1"/>
        <v>2</v>
      </c>
      <c r="D16" t="str">
        <f ca="1"/>
        <v>week(s)</v>
      </c>
      <c r="E16" s="8">
        <f ca="1"/>
        <v>46081</v>
      </c>
      <c r="F16" s="8">
        <f ca="1"/>
        <v>46095</v>
      </c>
      <c r="G16" s="8">
        <f ca="1"/>
        <v>46109</v>
      </c>
      <c r="H16" s="8">
        <f ca="1"/>
        <v>46123</v>
      </c>
      <c r="I16" s="8">
        <f ca="1"/>
        <v>46137</v>
      </c>
      <c r="J16" s="8">
        <f ca="1"/>
        <v>46151</v>
      </c>
      <c r="K16" s="8">
        <f ca="1"/>
        <v>46165</v>
      </c>
      <c r="L16" s="8">
        <f ca="1"/>
        <v>46179</v>
      </c>
      <c r="M16" s="8">
        <f ca="1"/>
        <v>46193</v>
      </c>
      <c r="N16" s="8">
        <f ca="1"/>
        <v>46207</v>
      </c>
      <c r="O16" s="8">
        <f ca="1"/>
        <v>46221</v>
      </c>
      <c r="P16" s="8">
        <f ca="1"/>
        <v>46235</v>
      </c>
      <c r="Q16" s="8">
        <f ca="1"/>
        <v>46249</v>
      </c>
      <c r="R16" s="8">
        <f ca="1"/>
        <v>46263</v>
      </c>
      <c r="S16" s="8">
        <f ca="1"/>
        <v>46277</v>
      </c>
      <c r="T16" s="8">
        <f ca="1"/>
        <v>46291</v>
      </c>
      <c r="U16" s="8">
        <f ca="1"/>
        <v>46305</v>
      </c>
      <c r="V16" s="8">
        <f ca="1"/>
        <v>46319</v>
      </c>
      <c r="W16" s="8">
        <f ca="1"/>
        <v>46333</v>
      </c>
      <c r="X16" s="8">
        <f ca="1"/>
        <v>46347</v>
      </c>
      <c r="Y16" s="8">
        <f ca="1"/>
        <v>46361</v>
      </c>
      <c r="Z16" s="8">
        <f ca="1"/>
        <v>46375</v>
      </c>
      <c r="AA16" s="8">
        <f ca="1"/>
        <v>46389</v>
      </c>
      <c r="AB16" s="8">
        <f ca="1"/>
        <v>46403</v>
      </c>
      <c r="AC16" s="8">
        <f ca="1"/>
        <v>46417</v>
      </c>
      <c r="AD16" s="8">
        <f ca="1"/>
        <v>46431</v>
      </c>
      <c r="AE16" s="8">
        <f ca="1"/>
        <v>46445</v>
      </c>
      <c r="AF16" s="8">
        <f ca="1"/>
        <v>46459</v>
      </c>
      <c r="AG16" s="8">
        <f ca="1"/>
        <v>46473</v>
      </c>
      <c r="AH16" s="8">
        <f ca="1"/>
        <v>46487</v>
      </c>
      <c r="AI16" s="8">
        <f ca="1"/>
        <v>46501</v>
      </c>
      <c r="AJ16" s="8">
        <f ca="1"/>
        <v>46515</v>
      </c>
      <c r="AK16" s="8">
        <f ca="1"/>
        <v>46529</v>
      </c>
      <c r="AL16" s="8">
        <f ca="1"/>
        <v>46543</v>
      </c>
      <c r="AM16" s="8">
        <f ca="1"/>
        <v>46557</v>
      </c>
      <c r="AN16" s="8">
        <f ca="1"/>
        <v>46571</v>
      </c>
      <c r="AO16" s="8">
        <f ca="1"/>
        <v>46585</v>
      </c>
      <c r="AP16" s="8">
        <f ca="1"/>
        <v>46599</v>
      </c>
      <c r="AQ16" s="8">
        <f ca="1"/>
        <v>46613</v>
      </c>
      <c r="AR16" s="8">
        <f ca="1"/>
        <v>46627</v>
      </c>
      <c r="AS16" s="8">
        <f ca="1"/>
        <v>46641</v>
      </c>
      <c r="AT16" s="8">
        <f ca="1"/>
        <v>46655</v>
      </c>
      <c r="AU16" s="8">
        <f ca="1"/>
        <v>46669</v>
      </c>
      <c r="AV16" s="8">
        <f ca="1"/>
        <v>46683</v>
      </c>
      <c r="AW16" s="8">
        <f ca="1"/>
        <v>46697</v>
      </c>
      <c r="AX16" s="8">
        <f ca="1"/>
        <v>46711</v>
      </c>
      <c r="AY16" s="8">
        <f ca="1"/>
        <v>46725</v>
      </c>
      <c r="AZ16" s="8">
        <f ca="1"/>
        <v>46739</v>
      </c>
      <c r="BA16" s="8">
        <f ca="1"/>
        <v>46753</v>
      </c>
      <c r="BB16" s="8">
        <f ca="1"/>
        <v>46767</v>
      </c>
      <c r="BC16" s="8">
        <f ca="1"/>
        <v>46781</v>
      </c>
      <c r="BD16" s="8">
        <f ca="1"/>
        <v>46795</v>
      </c>
      <c r="BE16" s="8">
        <f ca="1"/>
        <v>46809</v>
      </c>
      <c r="BF16" s="8" t="str">
        <f ca="1"/>
        <v/>
      </c>
      <c r="BG16" s="8" t="str">
        <f ca="1"/>
        <v/>
      </c>
      <c r="BH16" s="8" t="str">
        <f ca="1"/>
        <v/>
      </c>
      <c r="BI16" s="8" t="str">
        <f ca="1"/>
        <v/>
      </c>
      <c r="BJ16" s="8" t="str">
        <f ca="1"/>
        <v/>
      </c>
      <c r="BK16" s="8" t="str">
        <f ca="1"/>
        <v/>
      </c>
      <c r="BL16" s="8" t="str">
        <f ca="1"/>
        <v/>
      </c>
      <c r="BM16" s="8" t="str">
        <f ca="1"/>
        <v/>
      </c>
      <c r="BN16" s="8" t="str">
        <f ca="1"/>
        <v/>
      </c>
      <c r="BO16" s="8" t="str">
        <f ca="1"/>
        <v/>
      </c>
      <c r="BP16" s="8" t="str">
        <f ca="1"/>
        <v/>
      </c>
      <c r="BQ16" s="8" t="str">
        <f ca="1"/>
        <v/>
      </c>
      <c r="BR16" s="8" t="str">
        <f ca="1"/>
        <v/>
      </c>
      <c r="BS16" s="8" t="str">
        <f ca="1"/>
        <v/>
      </c>
      <c r="BT16" s="8" t="str">
        <f ca="1"/>
        <v/>
      </c>
      <c r="BU16" s="8" t="str">
        <f ca="1"/>
        <v/>
      </c>
      <c r="BV16" s="8" t="str">
        <f ca="1"/>
        <v/>
      </c>
      <c r="BW16" s="8" t="str">
        <f ca="1"/>
        <v/>
      </c>
      <c r="BX16" s="8" t="str">
        <f ca="1"/>
        <v/>
      </c>
      <c r="BY16" s="8" t="str">
        <f ca="1"/>
        <v/>
      </c>
      <c r="BZ16" t="str">
        <f ca="1"/>
        <v/>
      </c>
      <c r="CA16" t="str">
        <f ca="1"/>
        <v/>
      </c>
      <c r="CB16" t="str">
        <f ca="1"/>
        <v/>
      </c>
      <c r="CC16" t="str">
        <f ca="1"/>
        <v/>
      </c>
      <c r="CD16" t="str">
        <f ca="1"/>
        <v/>
      </c>
      <c r="CE16" t="str">
        <f ca="1"/>
        <v/>
      </c>
      <c r="CF16" t="str">
        <f ca="1"/>
        <v/>
      </c>
      <c r="CG16" t="str">
        <f ca="1"/>
        <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row>
    <row r="17" spans="1:105" x14ac:dyDescent="0.25">
      <c r="A17" s="7"/>
      <c r="B17" t="str">
        <f ca="1"/>
        <v>Renters</v>
      </c>
      <c r="C17" s="6">
        <f ca="1"/>
        <v>1</v>
      </c>
      <c r="D17" t="str">
        <f ca="1"/>
        <v>month(s)</v>
      </c>
      <c r="E17" s="8">
        <f ca="1"/>
        <v>46102</v>
      </c>
      <c r="F17" s="8">
        <f ca="1"/>
        <v>46133</v>
      </c>
      <c r="G17" s="8">
        <f ca="1"/>
        <v>46163</v>
      </c>
      <c r="H17" s="8">
        <f ca="1"/>
        <v>46194</v>
      </c>
      <c r="I17" s="8">
        <f ca="1"/>
        <v>46224</v>
      </c>
      <c r="J17" s="8">
        <f ca="1"/>
        <v>46255</v>
      </c>
      <c r="K17" s="8">
        <f ca="1"/>
        <v>46286</v>
      </c>
      <c r="L17" s="8">
        <f ca="1"/>
        <v>46316</v>
      </c>
      <c r="M17" s="8">
        <f ca="1"/>
        <v>46347</v>
      </c>
      <c r="N17" s="8">
        <f ca="1"/>
        <v>46377</v>
      </c>
      <c r="O17" s="8">
        <f ca="1"/>
        <v>46408</v>
      </c>
      <c r="P17" s="8">
        <f ca="1"/>
        <v>46439</v>
      </c>
      <c r="Q17" s="8">
        <f ca="1"/>
        <v>46467</v>
      </c>
      <c r="R17" s="8">
        <f ca="1"/>
        <v>46498</v>
      </c>
      <c r="S17" s="8">
        <f ca="1"/>
        <v>46528</v>
      </c>
      <c r="T17" s="8">
        <f ca="1"/>
        <v>46559</v>
      </c>
      <c r="U17" s="8">
        <f ca="1"/>
        <v>46589</v>
      </c>
      <c r="V17" s="8">
        <f ca="1"/>
        <v>46620</v>
      </c>
      <c r="W17" s="8">
        <f ca="1"/>
        <v>46651</v>
      </c>
      <c r="X17" s="8">
        <f ca="1"/>
        <v>46681</v>
      </c>
      <c r="Y17" s="8">
        <f ca="1"/>
        <v>46712</v>
      </c>
      <c r="Z17" s="8">
        <f ca="1"/>
        <v>46742</v>
      </c>
      <c r="AA17" s="8">
        <f ca="1"/>
        <v>46773</v>
      </c>
      <c r="AB17" s="8">
        <f ca="1"/>
        <v>46804</v>
      </c>
      <c r="AC17" s="8" t="str">
        <f ca="1"/>
        <v/>
      </c>
      <c r="AD17" s="8" t="str">
        <f ca="1"/>
        <v/>
      </c>
      <c r="AE17" s="8" t="str">
        <f ca="1"/>
        <v/>
      </c>
      <c r="AF17" s="8" t="str">
        <f ca="1"/>
        <v/>
      </c>
      <c r="AG17" s="8" t="str">
        <f ca="1"/>
        <v/>
      </c>
      <c r="AH17" s="8" t="str">
        <f ca="1"/>
        <v/>
      </c>
      <c r="AI17" s="8" t="str">
        <f ca="1"/>
        <v/>
      </c>
      <c r="AJ17" s="8" t="str">
        <f ca="1"/>
        <v/>
      </c>
      <c r="AK17" s="8" t="str">
        <f ca="1"/>
        <v/>
      </c>
      <c r="AL17" s="8" t="str">
        <f ca="1"/>
        <v/>
      </c>
      <c r="AM17" s="8" t="str">
        <f ca="1"/>
        <v/>
      </c>
      <c r="AN17" s="8" t="str">
        <f ca="1"/>
        <v/>
      </c>
      <c r="AO17" s="8" t="str">
        <f ca="1"/>
        <v/>
      </c>
      <c r="AP17" s="8" t="str">
        <f ca="1"/>
        <v/>
      </c>
      <c r="AQ17" s="8" t="str">
        <f ca="1"/>
        <v/>
      </c>
      <c r="AR17" s="8" t="str">
        <f ca="1"/>
        <v/>
      </c>
      <c r="AS17" s="8" t="str">
        <f ca="1"/>
        <v/>
      </c>
      <c r="AT17" s="8" t="str">
        <f ca="1"/>
        <v/>
      </c>
      <c r="AU17" s="8" t="str">
        <f ca="1"/>
        <v/>
      </c>
      <c r="AV17" s="8" t="str">
        <f ca="1"/>
        <v/>
      </c>
      <c r="AW17" s="8" t="str">
        <f ca="1"/>
        <v/>
      </c>
      <c r="AX17" s="8" t="str">
        <f ca="1"/>
        <v/>
      </c>
      <c r="AY17" s="8" t="str">
        <f ca="1"/>
        <v/>
      </c>
      <c r="AZ17" s="8" t="str">
        <f ca="1"/>
        <v/>
      </c>
      <c r="BA17" s="8" t="str">
        <f ca="1"/>
        <v/>
      </c>
      <c r="BB17" s="8" t="str">
        <f ca="1"/>
        <v/>
      </c>
      <c r="BC17" s="8" t="str">
        <f ca="1"/>
        <v/>
      </c>
      <c r="BD17" s="8" t="str">
        <f ca="1"/>
        <v/>
      </c>
      <c r="BE17" s="8" t="str">
        <f ca="1"/>
        <v/>
      </c>
      <c r="BF17" s="8" t="str">
        <f ca="1"/>
        <v/>
      </c>
      <c r="BG17" s="8" t="str">
        <f ca="1"/>
        <v/>
      </c>
      <c r="BH17" s="8" t="str">
        <f ca="1"/>
        <v/>
      </c>
      <c r="BI17" s="8" t="str">
        <f ca="1"/>
        <v/>
      </c>
      <c r="BJ17" s="8" t="str">
        <f ca="1"/>
        <v/>
      </c>
      <c r="BK17" s="8" t="str">
        <f ca="1"/>
        <v/>
      </c>
      <c r="BL17" s="8" t="str">
        <f ca="1"/>
        <v/>
      </c>
      <c r="BM17" s="8" t="str">
        <f ca="1"/>
        <v/>
      </c>
      <c r="BN17" s="8" t="str">
        <f ca="1"/>
        <v/>
      </c>
      <c r="BO17" s="8" t="str">
        <f ca="1"/>
        <v/>
      </c>
      <c r="BP17" s="8" t="str">
        <f ca="1"/>
        <v/>
      </c>
      <c r="BQ17" s="8" t="str">
        <f ca="1"/>
        <v/>
      </c>
      <c r="BR17" s="8" t="str">
        <f ca="1"/>
        <v/>
      </c>
      <c r="BS17" s="8" t="str">
        <f ca="1"/>
        <v/>
      </c>
      <c r="BT17" s="8" t="str">
        <f ca="1"/>
        <v/>
      </c>
      <c r="BU17" s="8" t="str">
        <f ca="1"/>
        <v/>
      </c>
      <c r="BV17" s="8" t="str">
        <f ca="1"/>
        <v/>
      </c>
      <c r="BW17" s="8" t="str">
        <f ca="1"/>
        <v/>
      </c>
      <c r="BX17" s="8" t="str">
        <f ca="1"/>
        <v/>
      </c>
      <c r="BY17" s="8"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row>
    <row r="18" spans="1:105" x14ac:dyDescent="0.25">
      <c r="A18" s="10"/>
      <c r="B18" t="str">
        <f ca="1"/>
        <v>Sony</v>
      </c>
      <c r="C18" s="6">
        <f ca="1"/>
        <v>1</v>
      </c>
      <c r="D18" t="str">
        <f ca="1"/>
        <v>month(s)</v>
      </c>
      <c r="E18" s="8">
        <f ca="1"/>
        <v>46089</v>
      </c>
      <c r="F18" s="8">
        <f ca="1"/>
        <v>46120</v>
      </c>
      <c r="G18" s="8">
        <f ca="1"/>
        <v>46150</v>
      </c>
      <c r="H18" s="8">
        <f ca="1"/>
        <v>46181</v>
      </c>
      <c r="I18" s="8">
        <f ca="1"/>
        <v>46211</v>
      </c>
      <c r="J18" s="8">
        <f ca="1"/>
        <v>46242</v>
      </c>
      <c r="K18" s="8">
        <f ca="1"/>
        <v>46273</v>
      </c>
      <c r="L18" s="8">
        <f ca="1"/>
        <v>46303</v>
      </c>
      <c r="M18" s="8">
        <f ca="1"/>
        <v>46334</v>
      </c>
      <c r="N18" s="8">
        <f ca="1"/>
        <v>46364</v>
      </c>
      <c r="O18" s="8">
        <f ca="1"/>
        <v>46395</v>
      </c>
      <c r="P18" s="8">
        <f ca="1"/>
        <v>46426</v>
      </c>
      <c r="Q18" s="8">
        <f ca="1"/>
        <v>46454</v>
      </c>
      <c r="R18" s="8">
        <f ca="1"/>
        <v>46485</v>
      </c>
      <c r="S18" s="8">
        <f ca="1"/>
        <v>46515</v>
      </c>
      <c r="T18" s="8">
        <f ca="1"/>
        <v>46546</v>
      </c>
      <c r="U18" s="8">
        <f ca="1"/>
        <v>46576</v>
      </c>
      <c r="V18" s="8">
        <f ca="1"/>
        <v>46607</v>
      </c>
      <c r="W18" s="8">
        <f ca="1"/>
        <v>46638</v>
      </c>
      <c r="X18" s="8">
        <f ca="1"/>
        <v>46668</v>
      </c>
      <c r="Y18" s="8">
        <f ca="1"/>
        <v>46699</v>
      </c>
      <c r="Z18" s="8">
        <f ca="1"/>
        <v>46729</v>
      </c>
      <c r="AA18" s="8">
        <f ca="1"/>
        <v>46760</v>
      </c>
      <c r="AB18" s="8">
        <f ca="1"/>
        <v>46791</v>
      </c>
      <c r="AC18" s="8" t="str">
        <f ca="1"/>
        <v/>
      </c>
      <c r="AD18" s="8" t="str">
        <f ca="1"/>
        <v/>
      </c>
      <c r="AE18" s="8" t="str">
        <f ca="1"/>
        <v/>
      </c>
      <c r="AF18" s="8" t="str">
        <f ca="1"/>
        <v/>
      </c>
      <c r="AG18" s="8" t="str">
        <f ca="1"/>
        <v/>
      </c>
      <c r="AH18" s="8" t="str">
        <f ca="1"/>
        <v/>
      </c>
      <c r="AI18" s="8" t="str">
        <f ca="1"/>
        <v/>
      </c>
      <c r="AJ18" s="8" t="str">
        <f ca="1"/>
        <v/>
      </c>
      <c r="AK18" s="8" t="str">
        <f ca="1"/>
        <v/>
      </c>
      <c r="AL18" s="8" t="str">
        <f ca="1"/>
        <v/>
      </c>
      <c r="AM18" s="8" t="str">
        <f ca="1"/>
        <v/>
      </c>
      <c r="AN18" s="8" t="str">
        <f ca="1"/>
        <v/>
      </c>
      <c r="AO18" s="8" t="str">
        <f ca="1"/>
        <v/>
      </c>
      <c r="AP18" s="8" t="str">
        <f ca="1"/>
        <v/>
      </c>
      <c r="AQ18" s="8" t="str">
        <f ca="1"/>
        <v/>
      </c>
      <c r="AR18" s="8" t="str">
        <f ca="1"/>
        <v/>
      </c>
      <c r="AS18" s="8" t="str">
        <f ca="1"/>
        <v/>
      </c>
      <c r="AT18" s="8" t="str">
        <f ca="1"/>
        <v/>
      </c>
      <c r="AU18" s="8" t="str">
        <f ca="1"/>
        <v/>
      </c>
      <c r="AV18" s="8" t="str">
        <f ca="1"/>
        <v/>
      </c>
      <c r="AW18" s="8" t="str">
        <f ca="1"/>
        <v/>
      </c>
      <c r="AX18" s="8" t="str">
        <f ca="1"/>
        <v/>
      </c>
      <c r="AY18" s="8" t="str">
        <f ca="1"/>
        <v/>
      </c>
      <c r="AZ18" s="8" t="str">
        <f ca="1"/>
        <v/>
      </c>
      <c r="BA18" s="8" t="str">
        <f ca="1"/>
        <v/>
      </c>
      <c r="BB18" s="8" t="str">
        <f ca="1"/>
        <v/>
      </c>
      <c r="BC18" s="8" t="str">
        <f ca="1"/>
        <v/>
      </c>
      <c r="BD18" s="8" t="str">
        <f ca="1"/>
        <v/>
      </c>
      <c r="BE18" s="8" t="str">
        <f ca="1"/>
        <v/>
      </c>
      <c r="BF18" s="8" t="str">
        <f ca="1"/>
        <v/>
      </c>
      <c r="BG18" s="8" t="str">
        <f ca="1"/>
        <v/>
      </c>
      <c r="BH18" s="8" t="str">
        <f ca="1"/>
        <v/>
      </c>
      <c r="BI18" s="8" t="str">
        <f ca="1"/>
        <v/>
      </c>
      <c r="BJ18" s="8" t="str">
        <f ca="1"/>
        <v/>
      </c>
      <c r="BK18" s="8" t="str">
        <f ca="1"/>
        <v/>
      </c>
      <c r="BL18" s="8" t="str">
        <f ca="1"/>
        <v/>
      </c>
      <c r="BM18" s="8" t="str">
        <f ca="1"/>
        <v/>
      </c>
      <c r="BN18" s="8" t="str">
        <f ca="1"/>
        <v/>
      </c>
      <c r="BO18" s="8" t="str">
        <f ca="1"/>
        <v/>
      </c>
      <c r="BP18" s="8" t="str">
        <f ca="1"/>
        <v/>
      </c>
      <c r="BQ18" s="8" t="str">
        <f ca="1"/>
        <v/>
      </c>
      <c r="BR18" s="8" t="str">
        <f ca="1"/>
        <v/>
      </c>
      <c r="BS18" s="8" t="str">
        <f ca="1"/>
        <v/>
      </c>
      <c r="BT18" s="8" t="str">
        <f ca="1"/>
        <v/>
      </c>
      <c r="BU18" s="8" t="str">
        <f ca="1"/>
        <v/>
      </c>
      <c r="BV18" s="8" t="str">
        <f ca="1"/>
        <v/>
      </c>
      <c r="BW18" s="8" t="str">
        <f ca="1"/>
        <v/>
      </c>
      <c r="BX18" s="8" t="str">
        <f ca="1"/>
        <v/>
      </c>
      <c r="BY18" s="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row>
    <row r="19" spans="1:105" x14ac:dyDescent="0.25">
      <c r="B19" t="str">
        <f ca="1"/>
        <v>Phone</v>
      </c>
      <c r="C19" s="6">
        <f ca="1"/>
        <v>1</v>
      </c>
      <c r="D19" t="str">
        <f ca="1"/>
        <v>month(s)</v>
      </c>
      <c r="E19" s="8">
        <f ca="1"/>
        <v>46086</v>
      </c>
      <c r="F19" s="8">
        <f ca="1"/>
        <v>46117</v>
      </c>
      <c r="G19" s="8">
        <f ca="1"/>
        <v>46147</v>
      </c>
      <c r="H19" s="8">
        <f ca="1"/>
        <v>46178</v>
      </c>
      <c r="I19" s="8">
        <f ca="1"/>
        <v>46208</v>
      </c>
      <c r="J19" s="8">
        <f ca="1"/>
        <v>46239</v>
      </c>
      <c r="K19" s="8">
        <f ca="1"/>
        <v>46270</v>
      </c>
      <c r="L19" s="8">
        <f ca="1"/>
        <v>46300</v>
      </c>
      <c r="M19" s="8">
        <f ca="1"/>
        <v>46331</v>
      </c>
      <c r="N19" s="8">
        <f ca="1"/>
        <v>46361</v>
      </c>
      <c r="O19" s="8">
        <f ca="1"/>
        <v>46392</v>
      </c>
      <c r="P19" s="8">
        <f ca="1"/>
        <v>46423</v>
      </c>
      <c r="Q19" s="8">
        <f ca="1"/>
        <v>46451</v>
      </c>
      <c r="R19" s="8">
        <f ca="1"/>
        <v>46482</v>
      </c>
      <c r="S19" s="8">
        <f ca="1"/>
        <v>46512</v>
      </c>
      <c r="T19" s="8">
        <f ca="1"/>
        <v>46543</v>
      </c>
      <c r="U19" s="8">
        <f ca="1"/>
        <v>46573</v>
      </c>
      <c r="V19" s="8">
        <f ca="1"/>
        <v>46604</v>
      </c>
      <c r="W19" s="8">
        <f ca="1"/>
        <v>46635</v>
      </c>
      <c r="X19" s="8">
        <f ca="1"/>
        <v>46665</v>
      </c>
      <c r="Y19" s="8">
        <f ca="1"/>
        <v>46696</v>
      </c>
      <c r="Z19" s="8">
        <f ca="1"/>
        <v>46726</v>
      </c>
      <c r="AA19" s="8">
        <f ca="1"/>
        <v>46757</v>
      </c>
      <c r="AB19" s="8">
        <f ca="1"/>
        <v>46788</v>
      </c>
      <c r="AC19" s="8" t="str">
        <f ca="1"/>
        <v/>
      </c>
      <c r="AD19" s="8" t="str">
        <f ca="1"/>
        <v/>
      </c>
      <c r="AE19" s="8" t="str">
        <f ca="1"/>
        <v/>
      </c>
      <c r="AF19" s="8" t="str">
        <f ca="1"/>
        <v/>
      </c>
      <c r="AG19" s="8" t="str">
        <f ca="1"/>
        <v/>
      </c>
      <c r="AH19" s="8" t="str">
        <f ca="1"/>
        <v/>
      </c>
      <c r="AI19" s="8" t="str">
        <f ca="1"/>
        <v/>
      </c>
      <c r="AJ19" s="8" t="str">
        <f ca="1"/>
        <v/>
      </c>
      <c r="AK19" s="8" t="str">
        <f ca="1"/>
        <v/>
      </c>
      <c r="AL19" s="8" t="str">
        <f ca="1"/>
        <v/>
      </c>
      <c r="AM19" s="8" t="str">
        <f ca="1"/>
        <v/>
      </c>
      <c r="AN19" s="8" t="str">
        <f ca="1"/>
        <v/>
      </c>
      <c r="AO19" s="8" t="str">
        <f ca="1"/>
        <v/>
      </c>
      <c r="AP19" s="8" t="str">
        <f ca="1"/>
        <v/>
      </c>
      <c r="AQ19" s="8" t="str">
        <f ca="1"/>
        <v/>
      </c>
      <c r="AR19" s="8" t="str">
        <f ca="1"/>
        <v/>
      </c>
      <c r="AS19" s="8" t="str">
        <f ca="1"/>
        <v/>
      </c>
      <c r="AT19" s="8" t="str">
        <f ca="1"/>
        <v/>
      </c>
      <c r="AU19" s="8" t="str">
        <f ca="1"/>
        <v/>
      </c>
      <c r="AV19" s="8" t="str">
        <f ca="1"/>
        <v/>
      </c>
      <c r="AW19" s="8" t="str">
        <f ca="1"/>
        <v/>
      </c>
      <c r="AX19" s="8" t="str">
        <f ca="1"/>
        <v/>
      </c>
      <c r="AY19" s="8" t="str">
        <f ca="1"/>
        <v/>
      </c>
      <c r="AZ19" s="8" t="str">
        <f ca="1"/>
        <v/>
      </c>
      <c r="BA19" s="8" t="str">
        <f ca="1"/>
        <v/>
      </c>
      <c r="BB19" s="8" t="str">
        <f ca="1"/>
        <v/>
      </c>
      <c r="BC19" s="8" t="str">
        <f ca="1"/>
        <v/>
      </c>
      <c r="BD19" s="8" t="str">
        <f ca="1"/>
        <v/>
      </c>
      <c r="BE19" s="8" t="str">
        <f ca="1"/>
        <v/>
      </c>
      <c r="BF19" s="8" t="str">
        <f ca="1"/>
        <v/>
      </c>
      <c r="BG19" s="8" t="str">
        <f ca="1"/>
        <v/>
      </c>
      <c r="BH19" s="8" t="str">
        <f ca="1"/>
        <v/>
      </c>
      <c r="BI19" s="8" t="str">
        <f ca="1"/>
        <v/>
      </c>
      <c r="BJ19" s="8" t="str">
        <f ca="1"/>
        <v/>
      </c>
      <c r="BK19" s="8" t="str">
        <f ca="1"/>
        <v/>
      </c>
      <c r="BL19" s="8" t="str">
        <f ca="1"/>
        <v/>
      </c>
      <c r="BM19" s="8" t="str">
        <f ca="1"/>
        <v/>
      </c>
      <c r="BN19" s="8" t="str">
        <f ca="1"/>
        <v/>
      </c>
      <c r="BO19" s="8" t="str">
        <f ca="1"/>
        <v/>
      </c>
      <c r="BP19" s="8" t="str">
        <f ca="1"/>
        <v/>
      </c>
      <c r="BQ19" s="8" t="str">
        <f ca="1"/>
        <v/>
      </c>
      <c r="BR19" s="8" t="str">
        <f ca="1"/>
        <v/>
      </c>
      <c r="BS19" s="8" t="str">
        <f ca="1"/>
        <v/>
      </c>
      <c r="BT19" s="8" t="str">
        <f ca="1"/>
        <v/>
      </c>
      <c r="BU19" s="8" t="str">
        <f ca="1"/>
        <v/>
      </c>
      <c r="BV19" s="8" t="str">
        <f ca="1"/>
        <v/>
      </c>
      <c r="BW19" s="8" t="str">
        <f ca="1"/>
        <v/>
      </c>
      <c r="BX19" s="8" t="str">
        <f ca="1"/>
        <v/>
      </c>
      <c r="BY19" s="8"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row>
    <row r="20" spans="1:105" x14ac:dyDescent="0.25">
      <c r="B20" t="str">
        <f ca="1"/>
        <v>Amazon</v>
      </c>
      <c r="C20" s="6">
        <f ca="1"/>
        <v>1</v>
      </c>
      <c r="D20" t="str">
        <f ca="1"/>
        <v>month(s)</v>
      </c>
      <c r="E20" s="8">
        <f ca="1"/>
        <v>46090</v>
      </c>
      <c r="F20" s="8">
        <f ca="1"/>
        <v>46121</v>
      </c>
      <c r="G20" s="8">
        <f ca="1"/>
        <v>46151</v>
      </c>
      <c r="H20" s="8">
        <f ca="1"/>
        <v>46182</v>
      </c>
      <c r="I20" s="8">
        <f ca="1"/>
        <v>46212</v>
      </c>
      <c r="J20" s="8">
        <f ca="1"/>
        <v>46243</v>
      </c>
      <c r="K20" s="8">
        <f ca="1"/>
        <v>46274</v>
      </c>
      <c r="L20" s="8">
        <f ca="1"/>
        <v>46304</v>
      </c>
      <c r="M20" s="8">
        <f ca="1"/>
        <v>46335</v>
      </c>
      <c r="N20" s="8">
        <f ca="1"/>
        <v>46365</v>
      </c>
      <c r="O20" s="8">
        <f ca="1"/>
        <v>46396</v>
      </c>
      <c r="P20" s="8">
        <f ca="1"/>
        <v>46427</v>
      </c>
      <c r="Q20" s="8">
        <f ca="1"/>
        <v>46455</v>
      </c>
      <c r="R20" s="8">
        <f ca="1"/>
        <v>46486</v>
      </c>
      <c r="S20" s="8">
        <f ca="1"/>
        <v>46516</v>
      </c>
      <c r="T20" s="8">
        <f ca="1"/>
        <v>46547</v>
      </c>
      <c r="U20" s="8">
        <f ca="1"/>
        <v>46577</v>
      </c>
      <c r="V20" s="8">
        <f ca="1"/>
        <v>46608</v>
      </c>
      <c r="W20" s="8">
        <f ca="1"/>
        <v>46639</v>
      </c>
      <c r="X20" s="8">
        <f ca="1"/>
        <v>46669</v>
      </c>
      <c r="Y20" s="8">
        <f ca="1"/>
        <v>46700</v>
      </c>
      <c r="Z20" s="8">
        <f ca="1"/>
        <v>46730</v>
      </c>
      <c r="AA20" s="8">
        <f ca="1"/>
        <v>46761</v>
      </c>
      <c r="AB20" s="8">
        <f ca="1"/>
        <v>46792</v>
      </c>
      <c r="AC20" s="8" t="str">
        <f ca="1"/>
        <v/>
      </c>
      <c r="AD20" s="8" t="str">
        <f ca="1"/>
        <v/>
      </c>
      <c r="AE20" s="8" t="str">
        <f ca="1"/>
        <v/>
      </c>
      <c r="AF20" s="8" t="str">
        <f ca="1"/>
        <v/>
      </c>
      <c r="AG20" s="8" t="str">
        <f ca="1"/>
        <v/>
      </c>
      <c r="AH20" s="8" t="str">
        <f ca="1"/>
        <v/>
      </c>
      <c r="AI20" s="8" t="str">
        <f ca="1"/>
        <v/>
      </c>
      <c r="AJ20" s="8" t="str">
        <f ca="1"/>
        <v/>
      </c>
      <c r="AK20" s="8" t="str">
        <f ca="1"/>
        <v/>
      </c>
      <c r="AL20" s="8" t="str">
        <f ca="1"/>
        <v/>
      </c>
      <c r="AM20" s="8" t="str">
        <f ca="1"/>
        <v/>
      </c>
      <c r="AN20" s="8" t="str">
        <f ca="1"/>
        <v/>
      </c>
      <c r="AO20" s="8" t="str">
        <f ca="1"/>
        <v/>
      </c>
      <c r="AP20" s="8" t="str">
        <f ca="1"/>
        <v/>
      </c>
      <c r="AQ20" s="8" t="str">
        <f ca="1"/>
        <v/>
      </c>
      <c r="AR20" s="8" t="str">
        <f ca="1"/>
        <v/>
      </c>
      <c r="AS20" s="8" t="str">
        <f ca="1"/>
        <v/>
      </c>
      <c r="AT20" s="8" t="str">
        <f ca="1"/>
        <v/>
      </c>
      <c r="AU20" s="8" t="str">
        <f ca="1"/>
        <v/>
      </c>
      <c r="AV20" s="8" t="str">
        <f ca="1"/>
        <v/>
      </c>
      <c r="AW20" s="8" t="str">
        <f ca="1"/>
        <v/>
      </c>
      <c r="AX20" s="8" t="str">
        <f ca="1"/>
        <v/>
      </c>
      <c r="AY20" s="8" t="str">
        <f ca="1"/>
        <v/>
      </c>
      <c r="AZ20" s="8" t="str">
        <f ca="1"/>
        <v/>
      </c>
      <c r="BA20" s="8" t="str">
        <f ca="1"/>
        <v/>
      </c>
      <c r="BB20" s="8" t="str">
        <f ca="1"/>
        <v/>
      </c>
      <c r="BC20" s="8" t="str">
        <f ca="1"/>
        <v/>
      </c>
      <c r="BD20" s="8" t="str">
        <f ca="1"/>
        <v/>
      </c>
      <c r="BE20" s="8" t="str">
        <f ca="1"/>
        <v/>
      </c>
      <c r="BF20" s="8" t="str">
        <f ca="1"/>
        <v/>
      </c>
      <c r="BG20" s="8" t="str">
        <f ca="1"/>
        <v/>
      </c>
      <c r="BH20" s="8" t="str">
        <f ca="1"/>
        <v/>
      </c>
      <c r="BI20" s="8" t="str">
        <f ca="1"/>
        <v/>
      </c>
      <c r="BJ20" s="8" t="str">
        <f ca="1"/>
        <v/>
      </c>
      <c r="BK20" s="8" t="str">
        <f ca="1"/>
        <v/>
      </c>
      <c r="BL20" s="8" t="str">
        <f ca="1"/>
        <v/>
      </c>
      <c r="BM20" s="8" t="str">
        <f ca="1"/>
        <v/>
      </c>
      <c r="BN20" s="8" t="str">
        <f ca="1"/>
        <v/>
      </c>
      <c r="BO20" s="8" t="str">
        <f ca="1"/>
        <v/>
      </c>
      <c r="BP20" s="8" t="str">
        <f ca="1"/>
        <v/>
      </c>
      <c r="BQ20" s="8" t="str">
        <f ca="1"/>
        <v/>
      </c>
      <c r="BR20" s="8" t="str">
        <f ca="1"/>
        <v/>
      </c>
      <c r="BS20" s="8" t="str">
        <f ca="1"/>
        <v/>
      </c>
      <c r="BT20" s="8" t="str">
        <f ca="1"/>
        <v/>
      </c>
      <c r="BU20" s="8" t="str">
        <f ca="1"/>
        <v/>
      </c>
      <c r="BV20" s="8" t="str">
        <f ca="1"/>
        <v/>
      </c>
      <c r="BW20" s="8" t="str">
        <f ca="1"/>
        <v/>
      </c>
      <c r="BX20" s="8" t="str">
        <f ca="1"/>
        <v/>
      </c>
      <c r="BY20" s="8"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row>
    <row r="21" spans="1:105" x14ac:dyDescent="0.25">
      <c r="A21" s="3"/>
      <c r="B21" t="str">
        <f ca="1"/>
        <v>Motorcycle</v>
      </c>
      <c r="C21" s="6">
        <f ca="1"/>
        <v>1</v>
      </c>
      <c r="D21" t="str">
        <f ca="1"/>
        <v>month(s)</v>
      </c>
      <c r="E21" s="8">
        <f ca="1"/>
        <v>46097</v>
      </c>
      <c r="F21" s="8">
        <f ca="1"/>
        <v>46128</v>
      </c>
      <c r="G21" s="8">
        <f ca="1"/>
        <v>46158</v>
      </c>
      <c r="H21" s="8">
        <f ca="1"/>
        <v>46189</v>
      </c>
      <c r="I21" s="8">
        <f ca="1"/>
        <v>46219</v>
      </c>
      <c r="J21" s="8">
        <f ca="1"/>
        <v>46250</v>
      </c>
      <c r="K21" s="8">
        <f ca="1"/>
        <v>46281</v>
      </c>
      <c r="L21" s="8">
        <f ca="1"/>
        <v>46311</v>
      </c>
      <c r="M21" s="8">
        <f ca="1"/>
        <v>46342</v>
      </c>
      <c r="N21" s="8">
        <f ca="1"/>
        <v>46372</v>
      </c>
      <c r="O21" s="8">
        <f ca="1"/>
        <v>46403</v>
      </c>
      <c r="P21" s="8">
        <f ca="1"/>
        <v>46434</v>
      </c>
      <c r="Q21" s="8">
        <f ca="1"/>
        <v>46462</v>
      </c>
      <c r="R21" s="8">
        <f ca="1"/>
        <v>46493</v>
      </c>
      <c r="S21" s="8">
        <f ca="1"/>
        <v>46523</v>
      </c>
      <c r="T21" s="8">
        <f ca="1"/>
        <v>46554</v>
      </c>
      <c r="U21" s="8">
        <f ca="1"/>
        <v>46584</v>
      </c>
      <c r="V21" s="8">
        <f ca="1"/>
        <v>46615</v>
      </c>
      <c r="W21" s="8">
        <f ca="1"/>
        <v>46646</v>
      </c>
      <c r="X21" s="8">
        <f ca="1"/>
        <v>46676</v>
      </c>
      <c r="Y21" s="8">
        <f ca="1"/>
        <v>46707</v>
      </c>
      <c r="Z21" s="8">
        <f ca="1"/>
        <v>46737</v>
      </c>
      <c r="AA21" s="8">
        <f ca="1"/>
        <v>46768</v>
      </c>
      <c r="AB21" s="8">
        <f ca="1"/>
        <v>46799</v>
      </c>
      <c r="AC21" s="8" t="str">
        <f ca="1"/>
        <v/>
      </c>
      <c r="AD21" s="8" t="str">
        <f ca="1"/>
        <v/>
      </c>
      <c r="AE21" s="8" t="str">
        <f ca="1"/>
        <v/>
      </c>
      <c r="AF21" s="8" t="str">
        <f ca="1"/>
        <v/>
      </c>
      <c r="AG21" s="8" t="str">
        <f ca="1"/>
        <v/>
      </c>
      <c r="AH21" s="8" t="str">
        <f ca="1"/>
        <v/>
      </c>
      <c r="AI21" s="8" t="str">
        <f ca="1"/>
        <v/>
      </c>
      <c r="AJ21" s="8" t="str">
        <f ca="1"/>
        <v/>
      </c>
      <c r="AK21" s="8" t="str">
        <f ca="1"/>
        <v/>
      </c>
      <c r="AL21" s="8" t="str">
        <f ca="1"/>
        <v/>
      </c>
      <c r="AM21" s="8" t="str">
        <f ca="1"/>
        <v/>
      </c>
      <c r="AN21" s="8" t="str">
        <f ca="1"/>
        <v/>
      </c>
      <c r="AO21" s="8" t="str">
        <f ca="1"/>
        <v/>
      </c>
      <c r="AP21" s="8" t="str">
        <f ca="1"/>
        <v/>
      </c>
      <c r="AQ21" s="8" t="str">
        <f ca="1"/>
        <v/>
      </c>
      <c r="AR21" s="8" t="str">
        <f ca="1"/>
        <v/>
      </c>
      <c r="AS21" s="8" t="str">
        <f ca="1"/>
        <v/>
      </c>
      <c r="AT21" s="8" t="str">
        <f ca="1"/>
        <v/>
      </c>
      <c r="AU21" s="8" t="str">
        <f ca="1"/>
        <v/>
      </c>
      <c r="AV21" s="8" t="str">
        <f ca="1"/>
        <v/>
      </c>
      <c r="AW21" s="8" t="str">
        <f ca="1"/>
        <v/>
      </c>
      <c r="AX21" s="8" t="str">
        <f ca="1"/>
        <v/>
      </c>
      <c r="AY21" s="8" t="str">
        <f ca="1"/>
        <v/>
      </c>
      <c r="AZ21" s="8" t="str">
        <f ca="1"/>
        <v/>
      </c>
      <c r="BA21" s="8" t="str">
        <f ca="1"/>
        <v/>
      </c>
      <c r="BB21" s="8" t="str">
        <f ca="1"/>
        <v/>
      </c>
      <c r="BC21" s="8" t="str">
        <f ca="1"/>
        <v/>
      </c>
      <c r="BD21" s="8" t="str">
        <f ca="1"/>
        <v/>
      </c>
      <c r="BE21" s="8" t="str">
        <f ca="1"/>
        <v/>
      </c>
      <c r="BF21" s="8" t="str">
        <f ca="1"/>
        <v/>
      </c>
      <c r="BG21" s="8" t="str">
        <f ca="1"/>
        <v/>
      </c>
      <c r="BH21" s="8" t="str">
        <f ca="1"/>
        <v/>
      </c>
      <c r="BI21" s="8" t="str">
        <f ca="1"/>
        <v/>
      </c>
      <c r="BJ21" s="8" t="str">
        <f ca="1"/>
        <v/>
      </c>
      <c r="BK21" s="8" t="str">
        <f ca="1"/>
        <v/>
      </c>
      <c r="BL21" s="8" t="str">
        <f ca="1"/>
        <v/>
      </c>
      <c r="BM21" s="8" t="str">
        <f ca="1"/>
        <v/>
      </c>
      <c r="BN21" s="8" t="str">
        <f ca="1"/>
        <v/>
      </c>
      <c r="BO21" s="8" t="str">
        <f ca="1"/>
        <v/>
      </c>
      <c r="BP21" s="8" t="str">
        <f ca="1"/>
        <v/>
      </c>
      <c r="BQ21" s="8" t="str">
        <f ca="1"/>
        <v/>
      </c>
      <c r="BR21" s="8" t="str">
        <f ca="1"/>
        <v/>
      </c>
      <c r="BS21" s="8" t="str">
        <f ca="1"/>
        <v/>
      </c>
      <c r="BT21" s="8" t="str">
        <f ca="1"/>
        <v/>
      </c>
      <c r="BU21" s="8" t="str">
        <f ca="1"/>
        <v/>
      </c>
      <c r="BV21" s="8" t="str">
        <f ca="1"/>
        <v/>
      </c>
      <c r="BW21" s="8" t="str">
        <f ca="1"/>
        <v/>
      </c>
      <c r="BX21" s="8" t="str">
        <f ca="1"/>
        <v/>
      </c>
      <c r="BY21" s="8"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row>
    <row r="22" spans="1:105" x14ac:dyDescent="0.25">
      <c r="B22" t="str">
        <f ca="1"/>
        <v>Bike Insurance</v>
      </c>
      <c r="C22" s="6">
        <f ca="1"/>
        <v>1</v>
      </c>
      <c r="D22" t="str">
        <f ca="1"/>
        <v>year(s)</v>
      </c>
      <c r="E22" s="8">
        <f ca="1"/>
        <v>46334</v>
      </c>
      <c r="F22" s="8">
        <f ca="1"/>
        <v>46699</v>
      </c>
      <c r="G22" s="8" t="str">
        <f ca="1"/>
        <v/>
      </c>
      <c r="H22" s="8" t="str">
        <f ca="1"/>
        <v/>
      </c>
      <c r="I22" s="8" t="str">
        <f ca="1"/>
        <v/>
      </c>
      <c r="J22" s="8" t="str">
        <f ca="1"/>
        <v/>
      </c>
      <c r="K22" s="8" t="str">
        <f ca="1"/>
        <v/>
      </c>
      <c r="L22" s="8" t="str">
        <f ca="1"/>
        <v/>
      </c>
      <c r="M22" s="8" t="str">
        <f ca="1"/>
        <v/>
      </c>
      <c r="N22" s="8" t="str">
        <f ca="1"/>
        <v/>
      </c>
      <c r="O22" s="8" t="str">
        <f ca="1"/>
        <v/>
      </c>
      <c r="P22" s="8" t="str">
        <f ca="1"/>
        <v/>
      </c>
      <c r="Q22" s="8" t="str">
        <f ca="1"/>
        <v/>
      </c>
      <c r="R22" s="8" t="str">
        <f ca="1"/>
        <v/>
      </c>
      <c r="S22" s="8" t="str">
        <f ca="1"/>
        <v/>
      </c>
      <c r="T22" s="8" t="str">
        <f ca="1"/>
        <v/>
      </c>
      <c r="U22" s="8" t="str">
        <f ca="1"/>
        <v/>
      </c>
      <c r="V22" s="8" t="str">
        <f ca="1"/>
        <v/>
      </c>
      <c r="W22" s="8" t="str">
        <f ca="1"/>
        <v/>
      </c>
      <c r="X22" s="8" t="str">
        <f ca="1"/>
        <v/>
      </c>
      <c r="Y22" s="8" t="str">
        <f ca="1"/>
        <v/>
      </c>
      <c r="Z22" s="8" t="str">
        <f ca="1"/>
        <v/>
      </c>
      <c r="AA22" s="8" t="str">
        <f ca="1"/>
        <v/>
      </c>
      <c r="AB22" s="8" t="str">
        <f ca="1"/>
        <v/>
      </c>
      <c r="AC22" s="8" t="str">
        <f ca="1"/>
        <v/>
      </c>
      <c r="AD22" s="8" t="str">
        <f ca="1"/>
        <v/>
      </c>
      <c r="AE22" s="8" t="str">
        <f ca="1"/>
        <v/>
      </c>
      <c r="AF22" s="8" t="str">
        <f ca="1"/>
        <v/>
      </c>
      <c r="AG22" s="8" t="str">
        <f ca="1"/>
        <v/>
      </c>
      <c r="AH22" s="8" t="str">
        <f ca="1"/>
        <v/>
      </c>
      <c r="AI22" s="8" t="str">
        <f ca="1"/>
        <v/>
      </c>
      <c r="AJ22" s="8" t="str">
        <f ca="1"/>
        <v/>
      </c>
      <c r="AK22" s="8" t="str">
        <f ca="1"/>
        <v/>
      </c>
      <c r="AL22" s="8" t="str">
        <f ca="1"/>
        <v/>
      </c>
      <c r="AM22" s="8" t="str">
        <f ca="1"/>
        <v/>
      </c>
      <c r="AN22" s="8" t="str">
        <f ca="1"/>
        <v/>
      </c>
      <c r="AO22" s="8" t="str">
        <f ca="1"/>
        <v/>
      </c>
      <c r="AP22" s="8" t="str">
        <f ca="1"/>
        <v/>
      </c>
      <c r="AQ22" s="8" t="str">
        <f ca="1"/>
        <v/>
      </c>
      <c r="AR22" s="8" t="str">
        <f ca="1"/>
        <v/>
      </c>
      <c r="AS22" s="8" t="str">
        <f ca="1"/>
        <v/>
      </c>
      <c r="AT22" s="8" t="str">
        <f ca="1"/>
        <v/>
      </c>
      <c r="AU22" s="8" t="str">
        <f ca="1"/>
        <v/>
      </c>
      <c r="AV22" s="8" t="str">
        <f ca="1"/>
        <v/>
      </c>
      <c r="AW22" s="8" t="str">
        <f ca="1"/>
        <v/>
      </c>
      <c r="AX22" s="8" t="str">
        <f ca="1"/>
        <v/>
      </c>
      <c r="AY22" s="8" t="str">
        <f ca="1"/>
        <v/>
      </c>
      <c r="AZ22" s="8" t="str">
        <f ca="1"/>
        <v/>
      </c>
      <c r="BA22" s="8" t="str">
        <f ca="1"/>
        <v/>
      </c>
      <c r="BB22" s="8" t="str">
        <f ca="1"/>
        <v/>
      </c>
      <c r="BC22" s="8" t="str">
        <f ca="1"/>
        <v/>
      </c>
      <c r="BD22" s="8" t="str">
        <f ca="1"/>
        <v/>
      </c>
      <c r="BE22" s="8" t="str">
        <f ca="1"/>
        <v/>
      </c>
      <c r="BF22" s="8" t="str">
        <f ca="1"/>
        <v/>
      </c>
      <c r="BG22" s="8" t="str">
        <f ca="1"/>
        <v/>
      </c>
      <c r="BH22" s="8" t="str">
        <f ca="1"/>
        <v/>
      </c>
      <c r="BI22" s="8" t="str">
        <f ca="1"/>
        <v/>
      </c>
      <c r="BJ22" s="8" t="str">
        <f ca="1"/>
        <v/>
      </c>
      <c r="BK22" s="8" t="str">
        <f ca="1"/>
        <v/>
      </c>
      <c r="BL22" s="8" t="str">
        <f ca="1"/>
        <v/>
      </c>
      <c r="BM22" s="8" t="str">
        <f ca="1"/>
        <v/>
      </c>
      <c r="BN22" s="8" t="str">
        <f ca="1"/>
        <v/>
      </c>
      <c r="BO22" s="8" t="str">
        <f ca="1"/>
        <v/>
      </c>
      <c r="BP22" s="8" t="str">
        <f ca="1"/>
        <v/>
      </c>
      <c r="BQ22" s="8" t="str">
        <f ca="1"/>
        <v/>
      </c>
      <c r="BR22" s="8" t="str">
        <f ca="1"/>
        <v/>
      </c>
      <c r="BS22" s="8" t="str">
        <f ca="1"/>
        <v/>
      </c>
      <c r="BT22" s="8" t="str">
        <f ca="1"/>
        <v/>
      </c>
      <c r="BU22" s="8" t="str">
        <f ca="1"/>
        <v/>
      </c>
      <c r="BV22" s="8" t="str">
        <f ca="1"/>
        <v/>
      </c>
      <c r="BW22" s="8" t="str">
        <f ca="1"/>
        <v/>
      </c>
      <c r="BX22" s="8" t="str">
        <f ca="1"/>
        <v/>
      </c>
      <c r="BY22" s="8"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row>
    <row r="23" spans="1:105" x14ac:dyDescent="0.25">
      <c r="A23" s="3"/>
      <c r="B23" t="str">
        <f ca="1"/>
        <v>SDGE</v>
      </c>
      <c r="C23" s="6">
        <f ca="1"/>
        <v>1</v>
      </c>
      <c r="D23" t="str">
        <f ca="1"/>
        <v>month(s)</v>
      </c>
      <c r="E23" s="8">
        <f ca="1"/>
        <v>46081</v>
      </c>
      <c r="F23" s="8">
        <f ca="1"/>
        <v>46109</v>
      </c>
      <c r="G23" s="8">
        <f ca="1"/>
        <v>46140</v>
      </c>
      <c r="H23" s="8">
        <f ca="1"/>
        <v>46170</v>
      </c>
      <c r="I23" s="8">
        <f ca="1"/>
        <v>46201</v>
      </c>
      <c r="J23" s="8">
        <f ca="1"/>
        <v>46231</v>
      </c>
      <c r="K23" s="8">
        <f ca="1"/>
        <v>46262</v>
      </c>
      <c r="L23" s="8">
        <f ca="1"/>
        <v>46293</v>
      </c>
      <c r="M23" s="8">
        <f ca="1"/>
        <v>46323</v>
      </c>
      <c r="N23" s="8">
        <f ca="1"/>
        <v>46354</v>
      </c>
      <c r="O23" s="8">
        <f ca="1"/>
        <v>46384</v>
      </c>
      <c r="P23" s="8">
        <f ca="1"/>
        <v>46415</v>
      </c>
      <c r="Q23" s="8">
        <f ca="1"/>
        <v>46446</v>
      </c>
      <c r="R23" s="8">
        <f ca="1"/>
        <v>46474</v>
      </c>
      <c r="S23" s="8">
        <f ca="1"/>
        <v>46505</v>
      </c>
      <c r="T23" s="8">
        <f ca="1"/>
        <v>46535</v>
      </c>
      <c r="U23" s="8">
        <f ca="1"/>
        <v>46566</v>
      </c>
      <c r="V23" s="8">
        <f ca="1"/>
        <v>46596</v>
      </c>
      <c r="W23" s="8">
        <f ca="1"/>
        <v>46627</v>
      </c>
      <c r="X23" s="8">
        <f ca="1"/>
        <v>46658</v>
      </c>
      <c r="Y23" s="8">
        <f ca="1"/>
        <v>46688</v>
      </c>
      <c r="Z23" s="8">
        <f ca="1"/>
        <v>46719</v>
      </c>
      <c r="AA23" s="8">
        <f ca="1"/>
        <v>46749</v>
      </c>
      <c r="AB23" s="8">
        <f ca="1"/>
        <v>46780</v>
      </c>
      <c r="AC23" s="8" t="str">
        <f ca="1"/>
        <v/>
      </c>
      <c r="AD23" s="8" t="str">
        <f ca="1"/>
        <v/>
      </c>
      <c r="AE23" s="8" t="str">
        <f ca="1"/>
        <v/>
      </c>
      <c r="AF23" s="8" t="str">
        <f ca="1"/>
        <v/>
      </c>
      <c r="AG23" s="8" t="str">
        <f ca="1"/>
        <v/>
      </c>
      <c r="AH23" s="8" t="str">
        <f ca="1"/>
        <v/>
      </c>
      <c r="AI23" s="8" t="str">
        <f ca="1"/>
        <v/>
      </c>
      <c r="AJ23" s="8" t="str">
        <f ca="1"/>
        <v/>
      </c>
      <c r="AK23" s="8" t="str">
        <f ca="1"/>
        <v/>
      </c>
      <c r="AL23" s="8" t="str">
        <f ca="1"/>
        <v/>
      </c>
      <c r="AM23" s="8" t="str">
        <f ca="1"/>
        <v/>
      </c>
      <c r="AN23" s="8" t="str">
        <f ca="1"/>
        <v/>
      </c>
      <c r="AO23" s="8" t="str">
        <f ca="1"/>
        <v/>
      </c>
      <c r="AP23" s="8" t="str">
        <f ca="1"/>
        <v/>
      </c>
      <c r="AQ23" s="8" t="str">
        <f ca="1"/>
        <v/>
      </c>
      <c r="AR23" s="8" t="str">
        <f ca="1"/>
        <v/>
      </c>
      <c r="AS23" s="8" t="str">
        <f ca="1"/>
        <v/>
      </c>
      <c r="AT23" s="8" t="str">
        <f ca="1"/>
        <v/>
      </c>
      <c r="AU23" s="8" t="str">
        <f ca="1"/>
        <v/>
      </c>
      <c r="AV23" s="8" t="str">
        <f ca="1"/>
        <v/>
      </c>
      <c r="AW23" s="8" t="str">
        <f ca="1"/>
        <v/>
      </c>
      <c r="AX23" s="8" t="str">
        <f ca="1"/>
        <v/>
      </c>
      <c r="AY23" s="8" t="str">
        <f ca="1"/>
        <v/>
      </c>
      <c r="AZ23" s="8" t="str">
        <f ca="1"/>
        <v/>
      </c>
      <c r="BA23" s="8" t="str">
        <f ca="1"/>
        <v/>
      </c>
      <c r="BB23" s="8" t="str">
        <f ca="1"/>
        <v/>
      </c>
      <c r="BC23" s="8" t="str">
        <f ca="1"/>
        <v/>
      </c>
      <c r="BD23" s="8" t="str">
        <f ca="1"/>
        <v/>
      </c>
      <c r="BE23" s="8" t="str">
        <f ca="1"/>
        <v/>
      </c>
      <c r="BF23" s="8" t="str">
        <f ca="1"/>
        <v/>
      </c>
      <c r="BG23" s="8" t="str">
        <f ca="1"/>
        <v/>
      </c>
      <c r="BH23" s="8" t="str">
        <f ca="1"/>
        <v/>
      </c>
      <c r="BI23" s="8" t="str">
        <f ca="1"/>
        <v/>
      </c>
      <c r="BJ23" s="8" t="str">
        <f ca="1"/>
        <v/>
      </c>
      <c r="BK23" s="8" t="str">
        <f ca="1"/>
        <v/>
      </c>
      <c r="BL23" s="8" t="str">
        <f ca="1"/>
        <v/>
      </c>
      <c r="BM23" s="8" t="str">
        <f ca="1"/>
        <v/>
      </c>
      <c r="BN23" s="8" t="str">
        <f ca="1"/>
        <v/>
      </c>
      <c r="BO23" s="8" t="str">
        <f ca="1"/>
        <v/>
      </c>
      <c r="BP23" s="8" t="str">
        <f ca="1"/>
        <v/>
      </c>
      <c r="BQ23" s="8" t="str">
        <f ca="1"/>
        <v/>
      </c>
      <c r="BR23" s="8" t="str">
        <f ca="1"/>
        <v/>
      </c>
      <c r="BS23" s="8" t="str">
        <f ca="1"/>
        <v/>
      </c>
      <c r="BT23" s="8" t="str">
        <f ca="1"/>
        <v/>
      </c>
      <c r="BU23" s="8" t="str">
        <f ca="1"/>
        <v/>
      </c>
      <c r="BV23" s="8" t="str">
        <f ca="1"/>
        <v/>
      </c>
      <c r="BW23" s="8" t="str">
        <f ca="1"/>
        <v/>
      </c>
      <c r="BX23" s="8" t="str">
        <f ca="1"/>
        <v/>
      </c>
      <c r="BY23" s="8"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row>
    <row r="24" spans="1:105" x14ac:dyDescent="0.25">
      <c r="A24" s="10"/>
      <c r="B24" t="str">
        <f ca="1"/>
        <v>Internet</v>
      </c>
      <c r="C24" s="6">
        <f ca="1"/>
        <v>1</v>
      </c>
      <c r="D24" t="str">
        <f ca="1"/>
        <v>month(s)</v>
      </c>
      <c r="E24" s="8">
        <f ca="1"/>
        <v>46107</v>
      </c>
      <c r="F24" s="8">
        <f ca="1"/>
        <v>46138</v>
      </c>
      <c r="G24" s="8">
        <f ca="1"/>
        <v>46168</v>
      </c>
      <c r="H24" s="8">
        <f ca="1"/>
        <v>46199</v>
      </c>
      <c r="I24" s="8">
        <f ca="1"/>
        <v>46229</v>
      </c>
      <c r="J24" s="8">
        <f ca="1"/>
        <v>46260</v>
      </c>
      <c r="K24" s="8">
        <f ca="1"/>
        <v>46291</v>
      </c>
      <c r="L24" s="8">
        <f ca="1"/>
        <v>46321</v>
      </c>
      <c r="M24" s="8">
        <f ca="1"/>
        <v>46352</v>
      </c>
      <c r="N24" s="8">
        <f ca="1"/>
        <v>46382</v>
      </c>
      <c r="O24" s="8">
        <f ca="1"/>
        <v>46413</v>
      </c>
      <c r="P24" s="8">
        <f ca="1"/>
        <v>46444</v>
      </c>
      <c r="Q24" s="8">
        <f ca="1"/>
        <v>46472</v>
      </c>
      <c r="R24" s="8">
        <f ca="1"/>
        <v>46503</v>
      </c>
      <c r="S24" s="8">
        <f ca="1"/>
        <v>46533</v>
      </c>
      <c r="T24" s="8">
        <f ca="1"/>
        <v>46564</v>
      </c>
      <c r="U24" s="8">
        <f ca="1"/>
        <v>46594</v>
      </c>
      <c r="V24" s="8">
        <f ca="1"/>
        <v>46625</v>
      </c>
      <c r="W24" s="8">
        <f ca="1"/>
        <v>46656</v>
      </c>
      <c r="X24" s="8">
        <f ca="1"/>
        <v>46686</v>
      </c>
      <c r="Y24" s="8">
        <f ca="1"/>
        <v>46717</v>
      </c>
      <c r="Z24" s="8">
        <f ca="1"/>
        <v>46747</v>
      </c>
      <c r="AA24" s="8">
        <f ca="1"/>
        <v>46778</v>
      </c>
      <c r="AB24" s="8">
        <f ca="1"/>
        <v>46809</v>
      </c>
      <c r="AC24" s="8" t="str">
        <f ca="1"/>
        <v/>
      </c>
      <c r="AD24" s="8" t="str">
        <f ca="1"/>
        <v/>
      </c>
      <c r="AE24" s="8" t="str">
        <f ca="1"/>
        <v/>
      </c>
      <c r="AF24" s="8" t="str">
        <f ca="1"/>
        <v/>
      </c>
      <c r="AG24" s="8" t="str">
        <f ca="1"/>
        <v/>
      </c>
      <c r="AH24" s="8" t="str">
        <f ca="1"/>
        <v/>
      </c>
      <c r="AI24" s="8" t="str">
        <f ca="1"/>
        <v/>
      </c>
      <c r="AJ24" s="8" t="str">
        <f ca="1"/>
        <v/>
      </c>
      <c r="AK24" s="8" t="str">
        <f ca="1"/>
        <v/>
      </c>
      <c r="AL24" s="8" t="str">
        <f ca="1"/>
        <v/>
      </c>
      <c r="AM24" s="8" t="str">
        <f ca="1"/>
        <v/>
      </c>
      <c r="AN24" s="8" t="str">
        <f ca="1"/>
        <v/>
      </c>
      <c r="AO24" s="8" t="str">
        <f ca="1"/>
        <v/>
      </c>
      <c r="AP24" s="8" t="str">
        <f ca="1"/>
        <v/>
      </c>
      <c r="AQ24" s="8" t="str">
        <f ca="1"/>
        <v/>
      </c>
      <c r="AR24" s="8" t="str">
        <f ca="1"/>
        <v/>
      </c>
      <c r="AS24" s="8" t="str">
        <f ca="1"/>
        <v/>
      </c>
      <c r="AT24" s="8" t="str">
        <f ca="1"/>
        <v/>
      </c>
      <c r="AU24" s="8" t="str">
        <f ca="1"/>
        <v/>
      </c>
      <c r="AV24" s="8" t="str">
        <f ca="1"/>
        <v/>
      </c>
      <c r="AW24" s="8" t="str">
        <f ca="1"/>
        <v/>
      </c>
      <c r="AX24" s="8" t="str">
        <f ca="1"/>
        <v/>
      </c>
      <c r="AY24" s="8" t="str">
        <f ca="1"/>
        <v/>
      </c>
      <c r="AZ24" s="8" t="str">
        <f ca="1"/>
        <v/>
      </c>
      <c r="BA24" s="8" t="str">
        <f ca="1"/>
        <v/>
      </c>
      <c r="BB24" s="8" t="str">
        <f ca="1"/>
        <v/>
      </c>
      <c r="BC24" s="8" t="str">
        <f ca="1"/>
        <v/>
      </c>
      <c r="BD24" s="8" t="str">
        <f ca="1"/>
        <v/>
      </c>
      <c r="BE24" s="8" t="str">
        <f ca="1"/>
        <v/>
      </c>
      <c r="BF24" s="8" t="str">
        <f ca="1"/>
        <v/>
      </c>
      <c r="BG24" s="8" t="str">
        <f ca="1"/>
        <v/>
      </c>
      <c r="BH24" s="8" t="str">
        <f ca="1"/>
        <v/>
      </c>
      <c r="BI24" s="8" t="str">
        <f ca="1"/>
        <v/>
      </c>
      <c r="BJ24" s="8" t="str">
        <f ca="1"/>
        <v/>
      </c>
      <c r="BK24" s="8" t="str">
        <f ca="1"/>
        <v/>
      </c>
      <c r="BL24" s="8" t="str">
        <f ca="1"/>
        <v/>
      </c>
      <c r="BM24" s="8" t="str">
        <f ca="1"/>
        <v/>
      </c>
      <c r="BN24" s="8" t="str">
        <f ca="1"/>
        <v/>
      </c>
      <c r="BO24" s="8" t="str">
        <f ca="1"/>
        <v/>
      </c>
      <c r="BP24" s="8" t="str">
        <f ca="1"/>
        <v/>
      </c>
      <c r="BQ24" s="8" t="str">
        <f ca="1"/>
        <v/>
      </c>
      <c r="BR24" s="8" t="str">
        <f ca="1"/>
        <v/>
      </c>
      <c r="BS24" s="8" t="str">
        <f ca="1"/>
        <v/>
      </c>
      <c r="BT24" s="8" t="str">
        <f ca="1"/>
        <v/>
      </c>
      <c r="BU24" s="8" t="str">
        <f ca="1"/>
        <v/>
      </c>
      <c r="BV24" s="8" t="str">
        <f ca="1"/>
        <v/>
      </c>
      <c r="BW24" s="8" t="str">
        <f ca="1"/>
        <v/>
      </c>
      <c r="BX24" s="8" t="str">
        <f ca="1"/>
        <v/>
      </c>
      <c r="BY24" s="8"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row>
    <row r="25" spans="1:105" x14ac:dyDescent="0.25">
      <c r="A25" s="8"/>
      <c r="B25" t="str">
        <f ca="1"/>
        <v>Netflix</v>
      </c>
      <c r="C25" s="6">
        <f ca="1"/>
        <v>1</v>
      </c>
      <c r="D25" t="str">
        <f ca="1"/>
        <v>month(s)</v>
      </c>
      <c r="E25" s="8">
        <f ca="1"/>
        <v>46101</v>
      </c>
      <c r="F25" s="8">
        <f ca="1"/>
        <v>46132</v>
      </c>
      <c r="G25" s="8">
        <f ca="1"/>
        <v>46162</v>
      </c>
      <c r="H25" s="8">
        <f ca="1"/>
        <v>46193</v>
      </c>
      <c r="I25" s="8">
        <f ca="1"/>
        <v>46223</v>
      </c>
      <c r="J25" s="8">
        <f ca="1"/>
        <v>46254</v>
      </c>
      <c r="K25" s="8">
        <f ca="1"/>
        <v>46285</v>
      </c>
      <c r="L25" s="8">
        <f ca="1"/>
        <v>46315</v>
      </c>
      <c r="M25" s="8">
        <f ca="1"/>
        <v>46346</v>
      </c>
      <c r="N25" s="8">
        <f ca="1"/>
        <v>46376</v>
      </c>
      <c r="O25" s="8">
        <f ca="1"/>
        <v>46407</v>
      </c>
      <c r="P25" s="8">
        <f ca="1"/>
        <v>46438</v>
      </c>
      <c r="Q25" s="8">
        <f ca="1"/>
        <v>46466</v>
      </c>
      <c r="R25" s="8">
        <f ca="1"/>
        <v>46497</v>
      </c>
      <c r="S25" s="8">
        <f ca="1"/>
        <v>46527</v>
      </c>
      <c r="T25" s="8">
        <f ca="1"/>
        <v>46558</v>
      </c>
      <c r="U25" s="8">
        <f ca="1"/>
        <v>46588</v>
      </c>
      <c r="V25" s="8">
        <f ca="1"/>
        <v>46619</v>
      </c>
      <c r="W25" s="8">
        <f ca="1"/>
        <v>46650</v>
      </c>
      <c r="X25" s="8">
        <f ca="1"/>
        <v>46680</v>
      </c>
      <c r="Y25" s="8">
        <f ca="1"/>
        <v>46711</v>
      </c>
      <c r="Z25" s="8">
        <f ca="1"/>
        <v>46741</v>
      </c>
      <c r="AA25" s="8">
        <f ca="1"/>
        <v>46772</v>
      </c>
      <c r="AB25" s="8">
        <f ca="1"/>
        <v>46803</v>
      </c>
      <c r="AC25" s="8" t="str">
        <f ca="1"/>
        <v/>
      </c>
      <c r="AD25" s="8" t="str">
        <f ca="1"/>
        <v/>
      </c>
      <c r="AE25" s="8" t="str">
        <f ca="1"/>
        <v/>
      </c>
      <c r="AF25" s="8" t="str">
        <f ca="1"/>
        <v/>
      </c>
      <c r="AG25" s="8" t="str">
        <f ca="1"/>
        <v/>
      </c>
      <c r="AH25" s="8" t="str">
        <f ca="1"/>
        <v/>
      </c>
      <c r="AI25" s="8" t="str">
        <f ca="1"/>
        <v/>
      </c>
      <c r="AJ25" s="8" t="str">
        <f ca="1"/>
        <v/>
      </c>
      <c r="AK25" s="8" t="str">
        <f ca="1"/>
        <v/>
      </c>
      <c r="AL25" s="8" t="str">
        <f ca="1"/>
        <v/>
      </c>
      <c r="AM25" s="8" t="str">
        <f ca="1"/>
        <v/>
      </c>
      <c r="AN25" s="8" t="str">
        <f ca="1"/>
        <v/>
      </c>
      <c r="AO25" s="8" t="str">
        <f ca="1"/>
        <v/>
      </c>
      <c r="AP25" s="8" t="str">
        <f ca="1"/>
        <v/>
      </c>
      <c r="AQ25" s="8" t="str">
        <f ca="1"/>
        <v/>
      </c>
      <c r="AR25" s="8" t="str">
        <f ca="1"/>
        <v/>
      </c>
      <c r="AS25" s="8" t="str">
        <f ca="1"/>
        <v/>
      </c>
      <c r="AT25" s="8" t="str">
        <f ca="1"/>
        <v/>
      </c>
      <c r="AU25" s="8" t="str">
        <f ca="1"/>
        <v/>
      </c>
      <c r="AV25" s="8" t="str">
        <f ca="1"/>
        <v/>
      </c>
      <c r="AW25" s="8" t="str">
        <f ca="1"/>
        <v/>
      </c>
      <c r="AX25" s="8" t="str">
        <f ca="1"/>
        <v/>
      </c>
      <c r="AY25" s="8" t="str">
        <f ca="1"/>
        <v/>
      </c>
      <c r="AZ25" s="8" t="str">
        <f ca="1"/>
        <v/>
      </c>
      <c r="BA25" s="8" t="str">
        <f ca="1"/>
        <v/>
      </c>
      <c r="BB25" s="8" t="str">
        <f ca="1"/>
        <v/>
      </c>
      <c r="BC25" s="8" t="str">
        <f ca="1"/>
        <v/>
      </c>
      <c r="BD25" s="8" t="str">
        <f ca="1"/>
        <v/>
      </c>
      <c r="BE25" s="8" t="str">
        <f ca="1"/>
        <v/>
      </c>
      <c r="BF25" s="8" t="str">
        <f ca="1"/>
        <v/>
      </c>
      <c r="BG25" s="8" t="str">
        <f ca="1"/>
        <v/>
      </c>
      <c r="BH25" s="8" t="str">
        <f ca="1"/>
        <v/>
      </c>
      <c r="BI25" s="8" t="str">
        <f ca="1"/>
        <v/>
      </c>
      <c r="BJ25" s="8" t="str">
        <f ca="1"/>
        <v/>
      </c>
      <c r="BK25" s="8" t="str">
        <f ca="1"/>
        <v/>
      </c>
      <c r="BL25" s="8" t="str">
        <f ca="1"/>
        <v/>
      </c>
      <c r="BM25" s="8" t="str">
        <f ca="1"/>
        <v/>
      </c>
      <c r="BN25" s="8" t="str">
        <f ca="1"/>
        <v/>
      </c>
      <c r="BO25" s="8" t="str">
        <f ca="1"/>
        <v/>
      </c>
      <c r="BP25" s="8" t="str">
        <f ca="1"/>
        <v/>
      </c>
      <c r="BQ25" s="8" t="str">
        <f ca="1"/>
        <v/>
      </c>
      <c r="BR25" s="8" t="str">
        <f ca="1"/>
        <v/>
      </c>
      <c r="BS25" s="8" t="str">
        <f ca="1"/>
        <v/>
      </c>
      <c r="BT25" s="8" t="str">
        <f ca="1"/>
        <v/>
      </c>
      <c r="BU25" s="8" t="str">
        <f ca="1"/>
        <v/>
      </c>
      <c r="BV25" s="8" t="str">
        <f ca="1"/>
        <v/>
      </c>
      <c r="BW25" s="8" t="str">
        <f ca="1"/>
        <v/>
      </c>
      <c r="BX25" s="8" t="str">
        <f ca="1"/>
        <v/>
      </c>
      <c r="BY25" s="8"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row>
    <row r="26" spans="1:105" x14ac:dyDescent="0.25">
      <c r="A26" s="8"/>
      <c r="B26" t="str">
        <f ca="1"/>
        <v>Prime Ad-Free</v>
      </c>
      <c r="C26" s="6">
        <f ca="1"/>
        <v>1</v>
      </c>
      <c r="D26" t="str">
        <f ca="1"/>
        <v>month(s)</v>
      </c>
      <c r="E26" s="8">
        <f ca="1"/>
        <v>46081</v>
      </c>
      <c r="F26" s="8">
        <f ca="1"/>
        <v>46109</v>
      </c>
      <c r="G26" s="8">
        <f ca="1"/>
        <v>46140</v>
      </c>
      <c r="H26" s="8">
        <f ca="1"/>
        <v>46170</v>
      </c>
      <c r="I26" s="8">
        <f ca="1"/>
        <v>46201</v>
      </c>
      <c r="J26" s="8">
        <f ca="1"/>
        <v>46231</v>
      </c>
      <c r="K26" s="8">
        <f ca="1"/>
        <v>46262</v>
      </c>
      <c r="L26" s="8">
        <f ca="1"/>
        <v>46293</v>
      </c>
      <c r="M26" s="8">
        <f ca="1"/>
        <v>46323</v>
      </c>
      <c r="N26" s="8">
        <f ca="1"/>
        <v>46354</v>
      </c>
      <c r="O26" s="8">
        <f ca="1"/>
        <v>46384</v>
      </c>
      <c r="P26" s="8">
        <f ca="1"/>
        <v>46415</v>
      </c>
      <c r="Q26" s="8">
        <f ca="1"/>
        <v>46446</v>
      </c>
      <c r="R26" s="8">
        <f ca="1"/>
        <v>46474</v>
      </c>
      <c r="S26" s="8">
        <f ca="1"/>
        <v>46505</v>
      </c>
      <c r="T26" s="8">
        <f ca="1"/>
        <v>46535</v>
      </c>
      <c r="U26" s="8">
        <f ca="1"/>
        <v>46566</v>
      </c>
      <c r="V26" s="8">
        <f ca="1"/>
        <v>46596</v>
      </c>
      <c r="W26" s="8">
        <f ca="1"/>
        <v>46627</v>
      </c>
      <c r="X26" s="8">
        <f ca="1"/>
        <v>46658</v>
      </c>
      <c r="Y26" s="8">
        <f ca="1"/>
        <v>46688</v>
      </c>
      <c r="Z26" s="8">
        <f ca="1"/>
        <v>46719</v>
      </c>
      <c r="AA26" s="8">
        <f ca="1"/>
        <v>46749</v>
      </c>
      <c r="AB26" s="8">
        <f ca="1"/>
        <v>46780</v>
      </c>
      <c r="AC26" s="8" t="str">
        <f ca="1"/>
        <v/>
      </c>
      <c r="AD26" s="8" t="str">
        <f ca="1"/>
        <v/>
      </c>
      <c r="AE26" s="8" t="str">
        <f ca="1"/>
        <v/>
      </c>
      <c r="AF26" s="8" t="str">
        <f ca="1"/>
        <v/>
      </c>
      <c r="AG26" s="8" t="str">
        <f ca="1"/>
        <v/>
      </c>
      <c r="AH26" s="8" t="str">
        <f ca="1"/>
        <v/>
      </c>
      <c r="AI26" s="8" t="str">
        <f ca="1"/>
        <v/>
      </c>
      <c r="AJ26" s="8" t="str">
        <f ca="1"/>
        <v/>
      </c>
      <c r="AK26" s="8" t="str">
        <f ca="1"/>
        <v/>
      </c>
      <c r="AL26" s="8" t="str">
        <f ca="1"/>
        <v/>
      </c>
      <c r="AM26" s="8" t="str">
        <f ca="1"/>
        <v/>
      </c>
      <c r="AN26" s="8" t="str">
        <f ca="1"/>
        <v/>
      </c>
      <c r="AO26" s="8" t="str">
        <f ca="1"/>
        <v/>
      </c>
      <c r="AP26" s="8" t="str">
        <f ca="1"/>
        <v/>
      </c>
      <c r="AQ26" s="8" t="str">
        <f ca="1"/>
        <v/>
      </c>
      <c r="AR26" s="8" t="str">
        <f ca="1"/>
        <v/>
      </c>
      <c r="AS26" s="8" t="str">
        <f ca="1"/>
        <v/>
      </c>
      <c r="AT26" s="8" t="str">
        <f ca="1"/>
        <v/>
      </c>
      <c r="AU26" s="8" t="str">
        <f ca="1"/>
        <v/>
      </c>
      <c r="AV26" s="8" t="str">
        <f ca="1"/>
        <v/>
      </c>
      <c r="AW26" s="8" t="str">
        <f ca="1"/>
        <v/>
      </c>
      <c r="AX26" s="8" t="str">
        <f ca="1"/>
        <v/>
      </c>
      <c r="AY26" s="8" t="str">
        <f ca="1"/>
        <v/>
      </c>
      <c r="AZ26" s="8" t="str">
        <f ca="1"/>
        <v/>
      </c>
      <c r="BA26" s="8" t="str">
        <f ca="1"/>
        <v/>
      </c>
      <c r="BB26" s="8" t="str">
        <f ca="1"/>
        <v/>
      </c>
      <c r="BC26" s="8" t="str">
        <f ca="1"/>
        <v/>
      </c>
      <c r="BD26" s="8" t="str">
        <f ca="1"/>
        <v/>
      </c>
      <c r="BE26" s="8" t="str">
        <f ca="1"/>
        <v/>
      </c>
      <c r="BF26" s="8" t="str">
        <f ca="1"/>
        <v/>
      </c>
      <c r="BG26" s="8" t="str">
        <f ca="1"/>
        <v/>
      </c>
      <c r="BH26" s="8" t="str">
        <f ca="1"/>
        <v/>
      </c>
      <c r="BI26" s="8" t="str">
        <f ca="1"/>
        <v/>
      </c>
      <c r="BJ26" s="8" t="str">
        <f ca="1"/>
        <v/>
      </c>
      <c r="BK26" s="8" t="str">
        <f ca="1"/>
        <v/>
      </c>
      <c r="BL26" s="8" t="str">
        <f ca="1"/>
        <v/>
      </c>
      <c r="BM26" s="8" t="str">
        <f ca="1"/>
        <v/>
      </c>
      <c r="BN26" s="8" t="str">
        <f ca="1"/>
        <v/>
      </c>
      <c r="BO26" s="8" t="str">
        <f ca="1"/>
        <v/>
      </c>
      <c r="BP26" s="8" t="str">
        <f ca="1"/>
        <v/>
      </c>
      <c r="BQ26" s="8" t="str">
        <f ca="1"/>
        <v/>
      </c>
      <c r="BR26" s="8" t="str">
        <f ca="1"/>
        <v/>
      </c>
      <c r="BS26" s="8" t="str">
        <f ca="1"/>
        <v/>
      </c>
      <c r="BT26" s="8" t="str">
        <f ca="1"/>
        <v/>
      </c>
      <c r="BU26" s="8" t="str">
        <f ca="1"/>
        <v/>
      </c>
      <c r="BV26" s="8" t="str">
        <f ca="1"/>
        <v/>
      </c>
      <c r="BW26" s="8" t="str">
        <f ca="1"/>
        <v/>
      </c>
      <c r="BX26" s="8" t="str">
        <f ca="1"/>
        <v/>
      </c>
      <c r="BY26" s="8"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row>
    <row r="27" spans="1:105" x14ac:dyDescent="0.25">
      <c r="A27" s="8"/>
      <c r="B27" t="str">
        <f ca="1"/>
        <v>Down Dog</v>
      </c>
      <c r="C27" s="6">
        <f ca="1"/>
        <v>1</v>
      </c>
      <c r="D27" t="str">
        <f ca="1"/>
        <v>year(s)</v>
      </c>
      <c r="E27" s="8">
        <f ca="1"/>
        <v>46420</v>
      </c>
      <c r="F27" s="8">
        <f ca="1"/>
        <v>46785</v>
      </c>
      <c r="G27" s="8" t="str">
        <f ca="1"/>
        <v/>
      </c>
      <c r="H27" s="8" t="str">
        <f ca="1"/>
        <v/>
      </c>
      <c r="I27" s="8" t="str">
        <f ca="1"/>
        <v/>
      </c>
      <c r="J27" s="8" t="str">
        <f ca="1"/>
        <v/>
      </c>
      <c r="K27" s="8" t="str">
        <f ca="1"/>
        <v/>
      </c>
      <c r="L27" s="8" t="str">
        <f ca="1"/>
        <v/>
      </c>
      <c r="M27" s="8" t="str">
        <f ca="1"/>
        <v/>
      </c>
      <c r="N27" s="8" t="str">
        <f ca="1"/>
        <v/>
      </c>
      <c r="O27" s="8" t="str">
        <f ca="1"/>
        <v/>
      </c>
      <c r="P27" s="8" t="str">
        <f ca="1"/>
        <v/>
      </c>
      <c r="Q27" s="8" t="str">
        <f ca="1"/>
        <v/>
      </c>
      <c r="R27" s="8" t="str">
        <f ca="1"/>
        <v/>
      </c>
      <c r="S27" s="8" t="str">
        <f ca="1"/>
        <v/>
      </c>
      <c r="T27" s="8" t="str">
        <f ca="1"/>
        <v/>
      </c>
      <c r="U27" s="8" t="str">
        <f ca="1"/>
        <v/>
      </c>
      <c r="V27" s="8" t="str">
        <f ca="1"/>
        <v/>
      </c>
      <c r="W27" s="8" t="str">
        <f ca="1"/>
        <v/>
      </c>
      <c r="X27" s="8" t="str">
        <f ca="1"/>
        <v/>
      </c>
      <c r="Y27" s="8" t="str">
        <f ca="1"/>
        <v/>
      </c>
      <c r="Z27" s="8" t="str">
        <f ca="1"/>
        <v/>
      </c>
      <c r="AA27" s="8" t="str">
        <f ca="1"/>
        <v/>
      </c>
      <c r="AB27" s="8" t="str">
        <f ca="1"/>
        <v/>
      </c>
      <c r="AC27" s="8" t="str">
        <f ca="1"/>
        <v/>
      </c>
      <c r="AD27" s="8" t="str">
        <f ca="1"/>
        <v/>
      </c>
      <c r="AE27" s="8" t="str">
        <f ca="1"/>
        <v/>
      </c>
      <c r="AF27" s="8" t="str">
        <f ca="1"/>
        <v/>
      </c>
      <c r="AG27" s="8" t="str">
        <f ca="1"/>
        <v/>
      </c>
      <c r="AH27" s="8" t="str">
        <f ca="1"/>
        <v/>
      </c>
      <c r="AI27" s="8" t="str">
        <f ca="1"/>
        <v/>
      </c>
      <c r="AJ27" s="8" t="str">
        <f ca="1"/>
        <v/>
      </c>
      <c r="AK27" s="8" t="str">
        <f ca="1"/>
        <v/>
      </c>
      <c r="AL27" s="8" t="str">
        <f ca="1"/>
        <v/>
      </c>
      <c r="AM27" s="8" t="str">
        <f ca="1"/>
        <v/>
      </c>
      <c r="AN27" s="8" t="str">
        <f ca="1"/>
        <v/>
      </c>
      <c r="AO27" s="8" t="str">
        <f ca="1"/>
        <v/>
      </c>
      <c r="AP27" s="8" t="str">
        <f ca="1"/>
        <v/>
      </c>
      <c r="AQ27" s="8" t="str">
        <f ca="1"/>
        <v/>
      </c>
      <c r="AR27" s="8" t="str">
        <f ca="1"/>
        <v/>
      </c>
      <c r="AS27" s="8" t="str">
        <f ca="1"/>
        <v/>
      </c>
      <c r="AT27" s="8" t="str">
        <f ca="1"/>
        <v/>
      </c>
      <c r="AU27" s="8" t="str">
        <f ca="1"/>
        <v/>
      </c>
      <c r="AV27" s="8" t="str">
        <f ca="1"/>
        <v/>
      </c>
      <c r="AW27" s="8" t="str">
        <f ca="1"/>
        <v/>
      </c>
      <c r="AX27" s="8" t="str">
        <f ca="1"/>
        <v/>
      </c>
      <c r="AY27" s="8" t="str">
        <f ca="1"/>
        <v/>
      </c>
      <c r="AZ27" s="8" t="str">
        <f ca="1"/>
        <v/>
      </c>
      <c r="BA27" s="8" t="str">
        <f ca="1"/>
        <v/>
      </c>
      <c r="BB27" s="8" t="str">
        <f ca="1"/>
        <v/>
      </c>
      <c r="BC27" s="8" t="str">
        <f ca="1"/>
        <v/>
      </c>
      <c r="BD27" s="8" t="str">
        <f ca="1"/>
        <v/>
      </c>
      <c r="BE27" s="8" t="str">
        <f ca="1"/>
        <v/>
      </c>
      <c r="BF27" s="8" t="str">
        <f ca="1"/>
        <v/>
      </c>
      <c r="BG27" s="8" t="str">
        <f ca="1"/>
        <v/>
      </c>
      <c r="BH27" s="8" t="str">
        <f ca="1"/>
        <v/>
      </c>
      <c r="BI27" s="8" t="str">
        <f ca="1"/>
        <v/>
      </c>
      <c r="BJ27" s="8" t="str">
        <f ca="1"/>
        <v/>
      </c>
      <c r="BK27" s="8" t="str">
        <f ca="1"/>
        <v/>
      </c>
      <c r="BL27" s="8" t="str">
        <f ca="1"/>
        <v/>
      </c>
      <c r="BM27" s="8" t="str">
        <f ca="1"/>
        <v/>
      </c>
      <c r="BN27" s="8" t="str">
        <f ca="1"/>
        <v/>
      </c>
      <c r="BO27" s="8" t="str">
        <f ca="1"/>
        <v/>
      </c>
      <c r="BP27" s="8" t="str">
        <f ca="1"/>
        <v/>
      </c>
      <c r="BQ27" s="8" t="str">
        <f ca="1"/>
        <v/>
      </c>
      <c r="BR27" s="8" t="str">
        <f ca="1"/>
        <v/>
      </c>
      <c r="BS27" s="8" t="str">
        <f ca="1"/>
        <v/>
      </c>
      <c r="BT27" s="8" t="str">
        <f ca="1"/>
        <v/>
      </c>
      <c r="BU27" s="8" t="str">
        <f ca="1"/>
        <v/>
      </c>
      <c r="BV27" s="8" t="str">
        <f ca="1"/>
        <v/>
      </c>
      <c r="BW27" s="8" t="str">
        <f ca="1"/>
        <v/>
      </c>
      <c r="BX27" s="8" t="str">
        <f ca="1"/>
        <v/>
      </c>
      <c r="BY27" s="8"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row>
    <row r="28" spans="1:105" x14ac:dyDescent="0.25">
      <c r="A28" s="8"/>
      <c r="B28" t="str">
        <f ca="1"/>
        <v>Google+</v>
      </c>
      <c r="C28" s="6">
        <f ca="1"/>
        <v>1</v>
      </c>
      <c r="D28" t="str">
        <f ca="1"/>
        <v>year(s)</v>
      </c>
      <c r="E28" s="8">
        <f ca="1"/>
        <v>46445</v>
      </c>
      <c r="F28" s="8">
        <f ca="1"/>
        <v>46810</v>
      </c>
      <c r="G28" s="8" t="str">
        <f ca="1"/>
        <v/>
      </c>
      <c r="H28" s="8" t="str">
        <f ca="1"/>
        <v/>
      </c>
      <c r="I28" s="8" t="str">
        <f ca="1"/>
        <v/>
      </c>
      <c r="J28" s="8" t="str">
        <f ca="1"/>
        <v/>
      </c>
      <c r="K28" s="8" t="str">
        <f ca="1"/>
        <v/>
      </c>
      <c r="L28" s="8" t="str">
        <f ca="1"/>
        <v/>
      </c>
      <c r="M28" s="8" t="str">
        <f ca="1"/>
        <v/>
      </c>
      <c r="N28" s="8" t="str">
        <f ca="1"/>
        <v/>
      </c>
      <c r="O28" s="8" t="str">
        <f ca="1"/>
        <v/>
      </c>
      <c r="P28" s="8" t="str">
        <f ca="1"/>
        <v/>
      </c>
      <c r="Q28" s="8" t="str">
        <f ca="1"/>
        <v/>
      </c>
      <c r="R28" s="8" t="str">
        <f ca="1"/>
        <v/>
      </c>
      <c r="S28" s="8" t="str">
        <f ca="1"/>
        <v/>
      </c>
      <c r="T28" s="8" t="str">
        <f ca="1"/>
        <v/>
      </c>
      <c r="U28" s="8" t="str">
        <f ca="1"/>
        <v/>
      </c>
      <c r="V28" s="8" t="str">
        <f ca="1"/>
        <v/>
      </c>
      <c r="W28" s="8" t="str">
        <f ca="1"/>
        <v/>
      </c>
      <c r="X28" s="8" t="str">
        <f ca="1"/>
        <v/>
      </c>
      <c r="Y28" s="8" t="str">
        <f ca="1"/>
        <v/>
      </c>
      <c r="Z28" s="8" t="str">
        <f ca="1"/>
        <v/>
      </c>
      <c r="AA28" s="8" t="str">
        <f ca="1"/>
        <v/>
      </c>
      <c r="AB28" s="8" t="str">
        <f ca="1"/>
        <v/>
      </c>
      <c r="AC28" s="8" t="str">
        <f ca="1"/>
        <v/>
      </c>
      <c r="AD28" s="8" t="str">
        <f ca="1"/>
        <v/>
      </c>
      <c r="AE28" s="8" t="str">
        <f ca="1"/>
        <v/>
      </c>
      <c r="AF28" s="8" t="str">
        <f ca="1"/>
        <v/>
      </c>
      <c r="AG28" s="8" t="str">
        <f ca="1"/>
        <v/>
      </c>
      <c r="AH28" s="8" t="str">
        <f ca="1"/>
        <v/>
      </c>
      <c r="AI28" s="8" t="str">
        <f ca="1"/>
        <v/>
      </c>
      <c r="AJ28" s="8" t="str">
        <f ca="1"/>
        <v/>
      </c>
      <c r="AK28" s="8" t="str">
        <f ca="1"/>
        <v/>
      </c>
      <c r="AL28" s="8" t="str">
        <f ca="1"/>
        <v/>
      </c>
      <c r="AM28" s="8" t="str">
        <f ca="1"/>
        <v/>
      </c>
      <c r="AN28" s="8" t="str">
        <f ca="1"/>
        <v/>
      </c>
      <c r="AO28" s="8" t="str">
        <f ca="1"/>
        <v/>
      </c>
      <c r="AP28" s="8" t="str">
        <f ca="1"/>
        <v/>
      </c>
      <c r="AQ28" s="8" t="str">
        <f ca="1"/>
        <v/>
      </c>
      <c r="AR28" s="8" t="str">
        <f ca="1"/>
        <v/>
      </c>
      <c r="AS28" s="8" t="str">
        <f ca="1"/>
        <v/>
      </c>
      <c r="AT28" s="8" t="str">
        <f ca="1"/>
        <v/>
      </c>
      <c r="AU28" s="8" t="str">
        <f ca="1"/>
        <v/>
      </c>
      <c r="AV28" s="8" t="str">
        <f ca="1"/>
        <v/>
      </c>
      <c r="AW28" s="8" t="str">
        <f ca="1"/>
        <v/>
      </c>
      <c r="AX28" s="8" t="str">
        <f ca="1"/>
        <v/>
      </c>
      <c r="AY28" s="8" t="str">
        <f ca="1"/>
        <v/>
      </c>
      <c r="AZ28" s="8" t="str">
        <f ca="1"/>
        <v/>
      </c>
      <c r="BA28" s="8" t="str">
        <f ca="1"/>
        <v/>
      </c>
      <c r="BB28" s="8" t="str">
        <f ca="1"/>
        <v/>
      </c>
      <c r="BC28" s="8" t="str">
        <f ca="1"/>
        <v/>
      </c>
      <c r="BD28" s="8" t="str">
        <f ca="1"/>
        <v/>
      </c>
      <c r="BE28" s="8" t="str">
        <f ca="1"/>
        <v/>
      </c>
      <c r="BF28" s="8" t="str">
        <f ca="1"/>
        <v/>
      </c>
      <c r="BG28" s="8" t="str">
        <f ca="1"/>
        <v/>
      </c>
      <c r="BH28" s="8" t="str">
        <f ca="1"/>
        <v/>
      </c>
      <c r="BI28" s="8" t="str">
        <f ca="1"/>
        <v/>
      </c>
      <c r="BJ28" s="8" t="str">
        <f ca="1"/>
        <v/>
      </c>
      <c r="BK28" s="8" t="str">
        <f ca="1"/>
        <v/>
      </c>
      <c r="BL28" s="8" t="str">
        <f ca="1"/>
        <v/>
      </c>
      <c r="BM28" s="8" t="str">
        <f ca="1"/>
        <v/>
      </c>
      <c r="BN28" s="8" t="str">
        <f ca="1"/>
        <v/>
      </c>
      <c r="BO28" s="8" t="str">
        <f ca="1"/>
        <v/>
      </c>
      <c r="BP28" s="8" t="str">
        <f ca="1"/>
        <v/>
      </c>
      <c r="BQ28" s="8" t="str">
        <f ca="1"/>
        <v/>
      </c>
      <c r="BR28" s="8" t="str">
        <f ca="1"/>
        <v/>
      </c>
      <c r="BS28" s="8" t="str">
        <f ca="1"/>
        <v/>
      </c>
      <c r="BT28" s="8" t="str">
        <f ca="1"/>
        <v/>
      </c>
      <c r="BU28" s="8" t="str">
        <f ca="1"/>
        <v/>
      </c>
      <c r="BV28" s="8" t="str">
        <f ca="1"/>
        <v/>
      </c>
      <c r="BW28" s="8" t="str">
        <f ca="1"/>
        <v/>
      </c>
      <c r="BX28" s="8" t="str">
        <f ca="1"/>
        <v/>
      </c>
      <c r="BY28" s="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row>
    <row r="29" spans="1:105" x14ac:dyDescent="0.25">
      <c r="A29" s="8"/>
      <c r="B29" t="str">
        <f ca="1"/>
        <v>Phone Insurance</v>
      </c>
      <c r="C29" s="6">
        <f ca="1"/>
        <v>1</v>
      </c>
      <c r="D29" t="str">
        <f ca="1"/>
        <v>month(s)</v>
      </c>
      <c r="E29" s="8">
        <f ca="1"/>
        <v>46089</v>
      </c>
      <c r="F29" s="8">
        <f ca="1"/>
        <v>46120</v>
      </c>
      <c r="G29" s="8">
        <f ca="1"/>
        <v>46150</v>
      </c>
      <c r="H29" s="8">
        <f ca="1"/>
        <v>46181</v>
      </c>
      <c r="I29" s="8">
        <f ca="1"/>
        <v>46211</v>
      </c>
      <c r="J29" s="8">
        <f ca="1"/>
        <v>46242</v>
      </c>
      <c r="K29" s="8">
        <f ca="1"/>
        <v>46273</v>
      </c>
      <c r="L29" s="8">
        <f ca="1"/>
        <v>46303</v>
      </c>
      <c r="M29" s="8">
        <f ca="1"/>
        <v>46334</v>
      </c>
      <c r="N29" s="8">
        <f ca="1"/>
        <v>46364</v>
      </c>
      <c r="O29" s="8">
        <f ca="1"/>
        <v>46395</v>
      </c>
      <c r="P29" s="8">
        <f ca="1"/>
        <v>46426</v>
      </c>
      <c r="Q29" s="8">
        <f ca="1"/>
        <v>46454</v>
      </c>
      <c r="R29" s="8">
        <f ca="1"/>
        <v>46485</v>
      </c>
      <c r="S29" s="8">
        <f ca="1"/>
        <v>46515</v>
      </c>
      <c r="T29" s="8">
        <f ca="1"/>
        <v>46546</v>
      </c>
      <c r="U29" s="8">
        <f ca="1"/>
        <v>46576</v>
      </c>
      <c r="V29" s="8">
        <f ca="1"/>
        <v>46607</v>
      </c>
      <c r="W29" s="8">
        <f ca="1"/>
        <v>46638</v>
      </c>
      <c r="X29" s="8">
        <f ca="1"/>
        <v>46668</v>
      </c>
      <c r="Y29" s="8">
        <f ca="1"/>
        <v>46699</v>
      </c>
      <c r="Z29" s="8">
        <f ca="1"/>
        <v>46729</v>
      </c>
      <c r="AA29" s="8">
        <f ca="1"/>
        <v>46760</v>
      </c>
      <c r="AB29" s="8">
        <f ca="1"/>
        <v>46791</v>
      </c>
      <c r="AC29" s="8" t="str">
        <f ca="1"/>
        <v/>
      </c>
      <c r="AD29" s="8" t="str">
        <f ca="1"/>
        <v/>
      </c>
      <c r="AE29" s="8" t="str">
        <f ca="1"/>
        <v/>
      </c>
      <c r="AF29" s="8" t="str">
        <f ca="1"/>
        <v/>
      </c>
      <c r="AG29" s="8" t="str">
        <f ca="1"/>
        <v/>
      </c>
      <c r="AH29" s="8" t="str">
        <f ca="1"/>
        <v/>
      </c>
      <c r="AI29" s="8" t="str">
        <f ca="1"/>
        <v/>
      </c>
      <c r="AJ29" s="8" t="str">
        <f ca="1"/>
        <v/>
      </c>
      <c r="AK29" s="8" t="str">
        <f ca="1"/>
        <v/>
      </c>
      <c r="AL29" s="8" t="str">
        <f ca="1"/>
        <v/>
      </c>
      <c r="AM29" s="8" t="str">
        <f ca="1"/>
        <v/>
      </c>
      <c r="AN29" s="8" t="str">
        <f ca="1"/>
        <v/>
      </c>
      <c r="AO29" s="8" t="str">
        <f ca="1"/>
        <v/>
      </c>
      <c r="AP29" s="8" t="str">
        <f ca="1"/>
        <v/>
      </c>
      <c r="AQ29" s="8" t="str">
        <f ca="1"/>
        <v/>
      </c>
      <c r="AR29" s="8" t="str">
        <f ca="1"/>
        <v/>
      </c>
      <c r="AS29" s="8" t="str">
        <f ca="1"/>
        <v/>
      </c>
      <c r="AT29" s="8" t="str">
        <f ca="1"/>
        <v/>
      </c>
      <c r="AU29" s="8" t="str">
        <f ca="1"/>
        <v/>
      </c>
      <c r="AV29" s="8" t="str">
        <f ca="1"/>
        <v/>
      </c>
      <c r="AW29" s="8" t="str">
        <f ca="1"/>
        <v/>
      </c>
      <c r="AX29" s="8" t="str">
        <f ca="1"/>
        <v/>
      </c>
      <c r="AY29" s="8" t="str">
        <f ca="1"/>
        <v/>
      </c>
      <c r="AZ29" s="8" t="str">
        <f ca="1"/>
        <v/>
      </c>
      <c r="BA29" s="8" t="str">
        <f ca="1"/>
        <v/>
      </c>
      <c r="BB29" s="8" t="str">
        <f ca="1"/>
        <v/>
      </c>
      <c r="BC29" s="8" t="str">
        <f ca="1"/>
        <v/>
      </c>
      <c r="BD29" s="8" t="str">
        <f ca="1"/>
        <v/>
      </c>
      <c r="BE29" s="8" t="str">
        <f ca="1"/>
        <v/>
      </c>
      <c r="BF29" s="8" t="str">
        <f ca="1"/>
        <v/>
      </c>
      <c r="BG29" s="8" t="str">
        <f ca="1"/>
        <v/>
      </c>
      <c r="BH29" s="8" t="str">
        <f ca="1"/>
        <v/>
      </c>
      <c r="BI29" s="8" t="str">
        <f ca="1"/>
        <v/>
      </c>
      <c r="BJ29" s="8" t="str">
        <f ca="1"/>
        <v/>
      </c>
      <c r="BK29" s="8" t="str">
        <f ca="1"/>
        <v/>
      </c>
      <c r="BL29" s="8" t="str">
        <f ca="1"/>
        <v/>
      </c>
      <c r="BM29" s="8" t="str">
        <f ca="1"/>
        <v/>
      </c>
      <c r="BN29" s="8" t="str">
        <f ca="1"/>
        <v/>
      </c>
      <c r="BO29" s="8" t="str">
        <f ca="1"/>
        <v/>
      </c>
      <c r="BP29" s="8" t="str">
        <f ca="1"/>
        <v/>
      </c>
      <c r="BQ29" s="8" t="str">
        <f ca="1"/>
        <v/>
      </c>
      <c r="BR29" s="8" t="str">
        <f ca="1"/>
        <v/>
      </c>
      <c r="BS29" s="8" t="str">
        <f ca="1"/>
        <v/>
      </c>
      <c r="BT29" s="8" t="str">
        <f ca="1"/>
        <v/>
      </c>
      <c r="BU29" s="8" t="str">
        <f ca="1"/>
        <v/>
      </c>
      <c r="BV29" s="8" t="str">
        <f ca="1"/>
        <v/>
      </c>
      <c r="BW29" s="8" t="str">
        <f ca="1"/>
        <v/>
      </c>
      <c r="BX29" s="8" t="str">
        <f ca="1"/>
        <v/>
      </c>
      <c r="BY29" s="8"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row>
    <row r="30" spans="1:105" x14ac:dyDescent="0.25">
      <c r="A30" s="8"/>
      <c r="B30" t="str">
        <f ca="1"/>
        <v>Sniffies</v>
      </c>
      <c r="C30" s="6">
        <f ca="1"/>
        <v>6</v>
      </c>
      <c r="D30" t="str">
        <f ca="1"/>
        <v>month(s)</v>
      </c>
      <c r="E30" s="8">
        <f ca="1"/>
        <v>46194</v>
      </c>
      <c r="F30" s="8">
        <f ca="1"/>
        <v>46377</v>
      </c>
      <c r="G30" s="8">
        <f ca="1"/>
        <v>46559</v>
      </c>
      <c r="H30" s="8">
        <f ca="1"/>
        <v>46742</v>
      </c>
      <c r="I30" s="8" t="str">
        <f ca="1"/>
        <v/>
      </c>
      <c r="J30" s="8" t="str">
        <f ca="1"/>
        <v/>
      </c>
      <c r="K30" s="8" t="str">
        <f ca="1"/>
        <v/>
      </c>
      <c r="L30" s="8" t="str">
        <f ca="1"/>
        <v/>
      </c>
      <c r="M30" s="8" t="str">
        <f ca="1"/>
        <v/>
      </c>
      <c r="N30" s="8" t="str">
        <f ca="1"/>
        <v/>
      </c>
      <c r="O30" s="8" t="str">
        <f ca="1"/>
        <v/>
      </c>
      <c r="P30" s="8" t="str">
        <f ca="1"/>
        <v/>
      </c>
      <c r="Q30" s="8" t="str">
        <f ca="1"/>
        <v/>
      </c>
      <c r="R30" s="8" t="str">
        <f ca="1"/>
        <v/>
      </c>
      <c r="S30" s="8" t="str">
        <f ca="1"/>
        <v/>
      </c>
      <c r="T30" s="8" t="str">
        <f ca="1"/>
        <v/>
      </c>
      <c r="U30" s="8" t="str">
        <f ca="1"/>
        <v/>
      </c>
      <c r="V30" s="8" t="str">
        <f ca="1"/>
        <v/>
      </c>
      <c r="W30" s="8" t="str">
        <f ca="1"/>
        <v/>
      </c>
      <c r="X30" s="8" t="str">
        <f ca="1"/>
        <v/>
      </c>
      <c r="Y30" s="8" t="str">
        <f ca="1"/>
        <v/>
      </c>
      <c r="Z30" s="8" t="str">
        <f ca="1"/>
        <v/>
      </c>
      <c r="AA30" s="8" t="str">
        <f ca="1"/>
        <v/>
      </c>
      <c r="AB30" s="8" t="str">
        <f ca="1"/>
        <v/>
      </c>
      <c r="AC30" s="8" t="str">
        <f ca="1"/>
        <v/>
      </c>
      <c r="AD30" s="8" t="str">
        <f ca="1"/>
        <v/>
      </c>
      <c r="AE30" s="8" t="str">
        <f ca="1"/>
        <v/>
      </c>
      <c r="AF30" s="8" t="str">
        <f ca="1"/>
        <v/>
      </c>
      <c r="AG30" s="8" t="str">
        <f ca="1"/>
        <v/>
      </c>
      <c r="AH30" s="8" t="str">
        <f ca="1"/>
        <v/>
      </c>
      <c r="AI30" s="8" t="str">
        <f ca="1"/>
        <v/>
      </c>
      <c r="AJ30" s="8" t="str">
        <f ca="1"/>
        <v/>
      </c>
      <c r="AK30" s="8" t="str">
        <f ca="1"/>
        <v/>
      </c>
      <c r="AL30" s="8" t="str">
        <f ca="1"/>
        <v/>
      </c>
      <c r="AM30" s="8" t="str">
        <f ca="1"/>
        <v/>
      </c>
      <c r="AN30" s="8" t="str">
        <f ca="1"/>
        <v/>
      </c>
      <c r="AO30" s="8" t="str">
        <f ca="1"/>
        <v/>
      </c>
      <c r="AP30" s="8" t="str">
        <f ca="1"/>
        <v/>
      </c>
      <c r="AQ30" s="8" t="str">
        <f ca="1"/>
        <v/>
      </c>
      <c r="AR30" s="8" t="str">
        <f ca="1"/>
        <v/>
      </c>
      <c r="AS30" s="8" t="str">
        <f ca="1"/>
        <v/>
      </c>
      <c r="AT30" s="8" t="str">
        <f ca="1"/>
        <v/>
      </c>
      <c r="AU30" s="8" t="str">
        <f ca="1"/>
        <v/>
      </c>
      <c r="AV30" s="8" t="str">
        <f ca="1"/>
        <v/>
      </c>
      <c r="AW30" s="8" t="str">
        <f ca="1"/>
        <v/>
      </c>
      <c r="AX30" s="8" t="str">
        <f ca="1"/>
        <v/>
      </c>
      <c r="AY30" s="8" t="str">
        <f ca="1"/>
        <v/>
      </c>
      <c r="AZ30" s="8" t="str">
        <f ca="1"/>
        <v/>
      </c>
      <c r="BA30" s="8" t="str">
        <f ca="1"/>
        <v/>
      </c>
      <c r="BB30" s="8" t="str">
        <f ca="1"/>
        <v/>
      </c>
      <c r="BC30" s="8" t="str">
        <f ca="1"/>
        <v/>
      </c>
      <c r="BD30" s="8" t="str">
        <f ca="1"/>
        <v/>
      </c>
      <c r="BE30" s="8" t="str">
        <f ca="1"/>
        <v/>
      </c>
      <c r="BF30" s="8" t="str">
        <f ca="1"/>
        <v/>
      </c>
      <c r="BG30" s="8" t="str">
        <f ca="1"/>
        <v/>
      </c>
      <c r="BH30" s="8" t="str">
        <f ca="1"/>
        <v/>
      </c>
      <c r="BI30" s="8" t="str">
        <f ca="1"/>
        <v/>
      </c>
      <c r="BJ30" s="8" t="str">
        <f ca="1"/>
        <v/>
      </c>
      <c r="BK30" s="8" t="str">
        <f ca="1"/>
        <v/>
      </c>
      <c r="BL30" s="8" t="str">
        <f ca="1"/>
        <v/>
      </c>
      <c r="BM30" s="8" t="str">
        <f ca="1"/>
        <v/>
      </c>
      <c r="BN30" s="8" t="str">
        <f ca="1"/>
        <v/>
      </c>
      <c r="BO30" s="8" t="str">
        <f ca="1"/>
        <v/>
      </c>
      <c r="BP30" s="8" t="str">
        <f ca="1"/>
        <v/>
      </c>
      <c r="BQ30" s="8" t="str">
        <f ca="1"/>
        <v/>
      </c>
      <c r="BR30" s="8" t="str">
        <f ca="1"/>
        <v/>
      </c>
      <c r="BS30" s="8" t="str">
        <f ca="1"/>
        <v/>
      </c>
      <c r="BT30" s="8" t="str">
        <f ca="1"/>
        <v/>
      </c>
      <c r="BU30" s="8" t="str">
        <f ca="1"/>
        <v/>
      </c>
      <c r="BV30" s="8" t="str">
        <f ca="1"/>
        <v/>
      </c>
      <c r="BW30" s="8" t="str">
        <f ca="1"/>
        <v/>
      </c>
      <c r="BX30" s="8" t="str">
        <f ca="1"/>
        <v/>
      </c>
      <c r="BY30" s="8"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row>
    <row r="31" spans="1:105" x14ac:dyDescent="0.25">
      <c r="A31" s="8"/>
      <c r="B31" t="str">
        <f ca="1"/>
        <v>Tidal</v>
      </c>
      <c r="C31" s="6">
        <f ca="1"/>
        <v>1</v>
      </c>
      <c r="D31" t="str">
        <f ca="1"/>
        <v>month(s)</v>
      </c>
      <c r="E31" s="8">
        <f ca="1"/>
        <v>46108</v>
      </c>
      <c r="F31" s="8">
        <f ca="1"/>
        <v>46139</v>
      </c>
      <c r="G31" s="8">
        <f ca="1"/>
        <v>46169</v>
      </c>
      <c r="H31" s="8">
        <f ca="1"/>
        <v>46200</v>
      </c>
      <c r="I31" s="8">
        <f ca="1"/>
        <v>46230</v>
      </c>
      <c r="J31" s="8">
        <f ca="1"/>
        <v>46261</v>
      </c>
      <c r="K31" s="8">
        <f ca="1"/>
        <v>46292</v>
      </c>
      <c r="L31" s="8">
        <f ca="1"/>
        <v>46322</v>
      </c>
      <c r="M31" s="8">
        <f ca="1"/>
        <v>46353</v>
      </c>
      <c r="N31" s="8">
        <f ca="1"/>
        <v>46383</v>
      </c>
      <c r="O31" s="8">
        <f ca="1"/>
        <v>46414</v>
      </c>
      <c r="P31" s="8">
        <f ca="1"/>
        <v>46445</v>
      </c>
      <c r="Q31" s="8">
        <f ca="1"/>
        <v>46473</v>
      </c>
      <c r="R31" s="8">
        <f ca="1"/>
        <v>46504</v>
      </c>
      <c r="S31" s="8">
        <f ca="1"/>
        <v>46534</v>
      </c>
      <c r="T31" s="8">
        <f ca="1"/>
        <v>46565</v>
      </c>
      <c r="U31" s="8">
        <f ca="1"/>
        <v>46595</v>
      </c>
      <c r="V31" s="8">
        <f ca="1"/>
        <v>46626</v>
      </c>
      <c r="W31" s="8">
        <f ca="1"/>
        <v>46657</v>
      </c>
      <c r="X31" s="8">
        <f ca="1"/>
        <v>46687</v>
      </c>
      <c r="Y31" s="8">
        <f ca="1"/>
        <v>46718</v>
      </c>
      <c r="Z31" s="8">
        <f ca="1"/>
        <v>46748</v>
      </c>
      <c r="AA31" s="8">
        <f ca="1"/>
        <v>46779</v>
      </c>
      <c r="AB31" s="8">
        <f ca="1"/>
        <v>46810</v>
      </c>
      <c r="AC31" s="8" t="str">
        <f ca="1"/>
        <v/>
      </c>
      <c r="AD31" s="8" t="str">
        <f ca="1"/>
        <v/>
      </c>
      <c r="AE31" s="8" t="str">
        <f ca="1"/>
        <v/>
      </c>
      <c r="AF31" s="8" t="str">
        <f ca="1"/>
        <v/>
      </c>
      <c r="AG31" s="8" t="str">
        <f ca="1"/>
        <v/>
      </c>
      <c r="AH31" s="8" t="str">
        <f ca="1"/>
        <v/>
      </c>
      <c r="AI31" s="8" t="str">
        <f ca="1"/>
        <v/>
      </c>
      <c r="AJ31" s="8" t="str">
        <f ca="1"/>
        <v/>
      </c>
      <c r="AK31" s="8" t="str">
        <f ca="1"/>
        <v/>
      </c>
      <c r="AL31" s="8" t="str">
        <f ca="1"/>
        <v/>
      </c>
      <c r="AM31" s="8" t="str">
        <f ca="1"/>
        <v/>
      </c>
      <c r="AN31" s="8" t="str">
        <f ca="1"/>
        <v/>
      </c>
      <c r="AO31" s="8" t="str">
        <f ca="1"/>
        <v/>
      </c>
      <c r="AP31" s="8" t="str">
        <f ca="1"/>
        <v/>
      </c>
      <c r="AQ31" s="8" t="str">
        <f ca="1"/>
        <v/>
      </c>
      <c r="AR31" s="8" t="str">
        <f ca="1"/>
        <v/>
      </c>
      <c r="AS31" s="8" t="str">
        <f ca="1"/>
        <v/>
      </c>
      <c r="AT31" s="8" t="str">
        <f ca="1"/>
        <v/>
      </c>
      <c r="AU31" s="8" t="str">
        <f ca="1"/>
        <v/>
      </c>
      <c r="AV31" s="8" t="str">
        <f ca="1"/>
        <v/>
      </c>
      <c r="AW31" s="8" t="str">
        <f ca="1"/>
        <v/>
      </c>
      <c r="AX31" s="8" t="str">
        <f ca="1"/>
        <v/>
      </c>
      <c r="AY31" s="8" t="str">
        <f ca="1"/>
        <v/>
      </c>
      <c r="AZ31" s="8" t="str">
        <f ca="1"/>
        <v/>
      </c>
      <c r="BA31" s="8" t="str">
        <f ca="1"/>
        <v/>
      </c>
      <c r="BB31" s="8" t="str">
        <f ca="1"/>
        <v/>
      </c>
      <c r="BC31" s="8" t="str">
        <f ca="1"/>
        <v/>
      </c>
      <c r="BD31" s="8" t="str">
        <f ca="1"/>
        <v/>
      </c>
      <c r="BE31" s="8" t="str">
        <f ca="1"/>
        <v/>
      </c>
      <c r="BF31" s="8" t="str">
        <f ca="1"/>
        <v/>
      </c>
      <c r="BG31" s="8" t="str">
        <f ca="1"/>
        <v/>
      </c>
      <c r="BH31" s="8" t="str">
        <f ca="1"/>
        <v/>
      </c>
      <c r="BI31" s="8" t="str">
        <f ca="1"/>
        <v/>
      </c>
      <c r="BJ31" s="8" t="str">
        <f ca="1"/>
        <v/>
      </c>
      <c r="BK31" s="8" t="str">
        <f ca="1"/>
        <v/>
      </c>
      <c r="BL31" s="8" t="str">
        <f ca="1"/>
        <v/>
      </c>
      <c r="BM31" s="8" t="str">
        <f ca="1"/>
        <v/>
      </c>
      <c r="BN31" s="8" t="str">
        <f ca="1"/>
        <v/>
      </c>
      <c r="BO31" s="8" t="str">
        <f ca="1"/>
        <v/>
      </c>
      <c r="BP31" s="8" t="str">
        <f ca="1"/>
        <v/>
      </c>
      <c r="BQ31" s="8" t="str">
        <f ca="1"/>
        <v/>
      </c>
      <c r="BR31" s="8" t="str">
        <f ca="1"/>
        <v/>
      </c>
      <c r="BS31" s="8" t="str">
        <f ca="1"/>
        <v/>
      </c>
      <c r="BT31" s="8" t="str">
        <f ca="1"/>
        <v/>
      </c>
      <c r="BU31" s="8" t="str">
        <f ca="1"/>
        <v/>
      </c>
      <c r="BV31" s="8" t="str">
        <f ca="1"/>
        <v/>
      </c>
      <c r="BW31" s="8" t="str">
        <f ca="1"/>
        <v/>
      </c>
      <c r="BX31" s="8" t="str">
        <f ca="1"/>
        <v/>
      </c>
      <c r="BY31" s="8"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row>
    <row r="32" spans="1:105" x14ac:dyDescent="0.25">
      <c r="A32" s="8"/>
      <c r="B32" t="str">
        <f ca="1"/>
        <v>Windsurf</v>
      </c>
      <c r="C32" s="6">
        <f ca="1"/>
        <v>1</v>
      </c>
      <c r="D32" t="str">
        <f ca="1"/>
        <v>month(s)</v>
      </c>
      <c r="E32" s="8">
        <f ca="1"/>
        <v>46107</v>
      </c>
      <c r="F32" s="8">
        <f ca="1"/>
        <v>46138</v>
      </c>
      <c r="G32" s="8">
        <f ca="1"/>
        <v>46168</v>
      </c>
      <c r="H32" s="8">
        <f ca="1"/>
        <v>46199</v>
      </c>
      <c r="I32" s="8">
        <f ca="1"/>
        <v>46229</v>
      </c>
      <c r="J32" s="8">
        <f ca="1"/>
        <v>46260</v>
      </c>
      <c r="K32" s="8">
        <f ca="1"/>
        <v>46291</v>
      </c>
      <c r="L32" s="8">
        <f ca="1"/>
        <v>46321</v>
      </c>
      <c r="M32" s="8">
        <f ca="1"/>
        <v>46352</v>
      </c>
      <c r="N32" s="8">
        <f ca="1"/>
        <v>46382</v>
      </c>
      <c r="O32" s="8">
        <f ca="1"/>
        <v>46413</v>
      </c>
      <c r="P32" s="8">
        <f ca="1"/>
        <v>46444</v>
      </c>
      <c r="Q32" s="8">
        <f ca="1"/>
        <v>46472</v>
      </c>
      <c r="R32" s="8">
        <f ca="1"/>
        <v>46503</v>
      </c>
      <c r="S32" s="8">
        <f ca="1"/>
        <v>46533</v>
      </c>
      <c r="T32" s="8">
        <f ca="1"/>
        <v>46564</v>
      </c>
      <c r="U32" s="8">
        <f ca="1"/>
        <v>46594</v>
      </c>
      <c r="V32" s="8">
        <f ca="1"/>
        <v>46625</v>
      </c>
      <c r="W32" s="8">
        <f ca="1"/>
        <v>46656</v>
      </c>
      <c r="X32" s="8">
        <f ca="1"/>
        <v>46686</v>
      </c>
      <c r="Y32" s="8">
        <f ca="1"/>
        <v>46717</v>
      </c>
      <c r="Z32" s="8">
        <f ca="1"/>
        <v>46747</v>
      </c>
      <c r="AA32" s="8">
        <f ca="1"/>
        <v>46778</v>
      </c>
      <c r="AB32" s="8">
        <f ca="1"/>
        <v>46809</v>
      </c>
      <c r="AC32" s="8" t="str">
        <f ca="1"/>
        <v/>
      </c>
      <c r="AD32" s="8" t="str">
        <f ca="1"/>
        <v/>
      </c>
      <c r="AE32" s="8" t="str">
        <f ca="1"/>
        <v/>
      </c>
      <c r="AF32" s="8" t="str">
        <f ca="1"/>
        <v/>
      </c>
      <c r="AG32" s="8" t="str">
        <f ca="1"/>
        <v/>
      </c>
      <c r="AH32" s="8" t="str">
        <f ca="1"/>
        <v/>
      </c>
      <c r="AI32" s="8" t="str">
        <f ca="1"/>
        <v/>
      </c>
      <c r="AJ32" s="8" t="str">
        <f ca="1"/>
        <v/>
      </c>
      <c r="AK32" s="8" t="str">
        <f ca="1"/>
        <v/>
      </c>
      <c r="AL32" s="8" t="str">
        <f ca="1"/>
        <v/>
      </c>
      <c r="AM32" s="8" t="str">
        <f ca="1"/>
        <v/>
      </c>
      <c r="AN32" s="8" t="str">
        <f ca="1"/>
        <v/>
      </c>
      <c r="AO32" s="8" t="str">
        <f ca="1"/>
        <v/>
      </c>
      <c r="AP32" s="8" t="str">
        <f ca="1"/>
        <v/>
      </c>
      <c r="AQ32" s="8" t="str">
        <f ca="1"/>
        <v/>
      </c>
      <c r="AR32" s="8" t="str">
        <f ca="1"/>
        <v/>
      </c>
      <c r="AS32" s="8" t="str">
        <f ca="1"/>
        <v/>
      </c>
      <c r="AT32" s="8" t="str">
        <f ca="1"/>
        <v/>
      </c>
      <c r="AU32" s="8" t="str">
        <f ca="1"/>
        <v/>
      </c>
      <c r="AV32" s="8" t="str">
        <f ca="1"/>
        <v/>
      </c>
      <c r="AW32" s="8" t="str">
        <f ca="1"/>
        <v/>
      </c>
      <c r="AX32" s="8" t="str">
        <f ca="1"/>
        <v/>
      </c>
      <c r="AY32" s="8" t="str">
        <f ca="1"/>
        <v/>
      </c>
      <c r="AZ32" s="8" t="str">
        <f ca="1"/>
        <v/>
      </c>
      <c r="BA32" s="8" t="str">
        <f ca="1"/>
        <v/>
      </c>
      <c r="BB32" s="8" t="str">
        <f ca="1"/>
        <v/>
      </c>
      <c r="BC32" s="8" t="str">
        <f ca="1"/>
        <v/>
      </c>
      <c r="BD32" s="8" t="str">
        <f ca="1"/>
        <v/>
      </c>
      <c r="BE32" s="8" t="str">
        <f ca="1"/>
        <v/>
      </c>
      <c r="BF32" s="8" t="str">
        <f ca="1"/>
        <v/>
      </c>
      <c r="BG32" s="8" t="str">
        <f ca="1"/>
        <v/>
      </c>
      <c r="BH32" s="8" t="str">
        <f ca="1"/>
        <v/>
      </c>
      <c r="BI32" s="8" t="str">
        <f ca="1"/>
        <v/>
      </c>
      <c r="BJ32" s="8" t="str">
        <f ca="1"/>
        <v/>
      </c>
      <c r="BK32" s="8" t="str">
        <f ca="1"/>
        <v/>
      </c>
      <c r="BL32" s="8" t="str">
        <f ca="1"/>
        <v/>
      </c>
      <c r="BM32" s="8" t="str">
        <f ca="1"/>
        <v/>
      </c>
      <c r="BN32" s="8" t="str">
        <f ca="1"/>
        <v/>
      </c>
      <c r="BO32" s="8" t="str">
        <f ca="1"/>
        <v/>
      </c>
      <c r="BP32" s="8" t="str">
        <f ca="1"/>
        <v/>
      </c>
      <c r="BQ32" s="8" t="str">
        <f ca="1"/>
        <v/>
      </c>
      <c r="BR32" s="8" t="str">
        <f ca="1"/>
        <v/>
      </c>
      <c r="BS32" s="8" t="str">
        <f ca="1"/>
        <v/>
      </c>
      <c r="BT32" s="8" t="str">
        <f ca="1"/>
        <v/>
      </c>
      <c r="BU32" s="8" t="str">
        <f ca="1"/>
        <v/>
      </c>
      <c r="BV32" s="8" t="str">
        <f ca="1"/>
        <v/>
      </c>
      <c r="BW32" s="8" t="str">
        <f ca="1"/>
        <v/>
      </c>
      <c r="BX32" s="8" t="str">
        <f ca="1"/>
        <v/>
      </c>
      <c r="BY32" s="8"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row>
    <row r="33" spans="1:77" x14ac:dyDescent="0.25">
      <c r="A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row>
    <row r="34" spans="1:77" x14ac:dyDescent="0.25">
      <c r="A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row>
    <row r="35" spans="1:77" x14ac:dyDescent="0.25">
      <c r="A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row>
    <row r="36" spans="1:77" x14ac:dyDescent="0.25">
      <c r="A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row>
  </sheetData>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9361-48F8-4428-A598-B08D59C9EEBE}">
  <dimension ref="A1:DB99"/>
  <sheetViews>
    <sheetView workbookViewId="0">
      <selection activeCell="G2" sqref="G2"/>
    </sheetView>
  </sheetViews>
  <sheetFormatPr defaultRowHeight="15" x14ac:dyDescent="0.25"/>
  <cols>
    <col min="1" max="1" width="23.85546875" bestFit="1" customWidth="1"/>
    <col min="2" max="2" width="17.28515625" bestFit="1" customWidth="1"/>
    <col min="3" max="3" width="5" style="6" bestFit="1" customWidth="1"/>
    <col min="5" max="5" width="9.7109375" style="8" bestFit="1" customWidth="1"/>
    <col min="6" max="7" width="9.7109375" bestFit="1" customWidth="1"/>
    <col min="8" max="8" width="9.28515625" bestFit="1" customWidth="1"/>
    <col min="9" max="9" width="9.7109375" bestFit="1" customWidth="1"/>
    <col min="10" max="10" width="9.28515625" bestFit="1" customWidth="1"/>
    <col min="11" max="11" width="9.7109375" bestFit="1" customWidth="1"/>
    <col min="12" max="12" width="9.28515625" bestFit="1" customWidth="1"/>
    <col min="13" max="14" width="9.7109375" bestFit="1" customWidth="1"/>
  </cols>
  <sheetData>
    <row r="1" spans="1:106" x14ac:dyDescent="0.25">
      <c r="A1" s="1" t="s">
        <v>7</v>
      </c>
      <c r="B1" t="s">
        <v>18</v>
      </c>
      <c r="C1" s="6" t="s">
        <v>22</v>
      </c>
      <c r="D1" t="s">
        <v>21</v>
      </c>
      <c r="E1" s="14" t="s">
        <v>20</v>
      </c>
      <c r="F1" s="9" t="s">
        <v>32</v>
      </c>
      <c r="G1" s="8" t="s">
        <v>19</v>
      </c>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row>
    <row r="2" spans="1:106" x14ac:dyDescent="0.25">
      <c r="A2" s="2">
        <f>Forecast!$D$7</f>
        <v>46081</v>
      </c>
      <c r="B2" t="str" cm="1">
        <f t="array" aca="1" ref="B2:B32" ca="1">_xlfn._xlws.FILTER(OFFSET('Monthly budget'!$E$11,0,0,ROW('Monthly budget'!TotalRow)-ROW('Monthly budget'!IncomeRow)-4,1),OFFSET('Monthly budget'!$E$11,0,0,ROW('Monthly budget'!TotalRow)-ROW('Monthly budget'!IncomeRow)-4,1)&lt;&gt;"")</f>
        <v>Paycheck</v>
      </c>
      <c r="C2" s="6" cm="1">
        <f t="array" aca="1" ref="C2:C32" ca="1">_xlfn.XLOOKUP(_xlfn.ANCHORARRAY($B$2),'Monthly budget'!$E$8:$E$89,'Monthly budget'!$B$8:$B$89,"",0)</f>
        <v>2</v>
      </c>
      <c r="D2" t="str" cm="1">
        <f t="array" aca="1" ref="D2:D32" ca="1">_xlfn.XLOOKUP(_xlfn.ANCHORARRAY($B$2),'Monthly budget'!$E$8:$E$89,'Monthly budget'!$C$8:$C$89,"",0)</f>
        <v>week(s)</v>
      </c>
      <c r="E2" s="15" cm="1">
        <f t="array" aca="1" ref="E2" ca="1">_xlfn.XLOOKUP($A$2,_xlfn.CHOOSEROWS(_xlfn.HSTACK(_xlfn.ANCHORARRAY($F$2),_xlfn.ANCHORARRAY($G$2)),ROW()-1),_xlfn.CHOOSEROWS(_xlfn.HSTACK(_xlfn.ANCHORARRAY($F$2),_xlfn.ANCHORARRAY($G$2)),ROW()-1),"",1)</f>
        <v>46094</v>
      </c>
      <c r="F2" s="8" cm="1">
        <f t="array" aca="1" ref="F2:F32" ca="1">IF(B2="","",_xlfn.XLOOKUP(_xlfn.ANCHORARRAY(B2),'Monthly budget'!$E$8:$E$86,'Monthly budget'!$D$8:$D$86,"",0))</f>
        <v>45702</v>
      </c>
      <c r="G2" s="8" cm="1">
        <f t="array" aca="1" ref="G2:DB32" ca="1">_xlfn.LET(_xlpm.strFreq,INDEX(_xlfn.ANCHORARRAY(C2),_xlfn.SEQUENCE(ROWS(_xlfn.ANCHORARRAY(C2)),1,1,1)),
   _xlfn.IFS(_xlfn.ANCHORARRAY(D2)="year(s)",
          _xlfn.LET(_xlpm.yrTest,EDATE(INDEX(_xlfn.ANCHORARRAY(F2),ROW(_xlfn.ANCHORARRAY(F2))-1),_xlfn.SEQUENCE(1,100,1,1)*12*_xlpm.strFreq),
              IF(_xlpm.yrTest&lt;EDATE(A2,24),
                 _xlpm.yrTest,
                 ""
                 )
              ),_xlfn.ANCHORARRAY(
       D2)="month(s)",
          _xlfn.LET(_xlpm.mnthTest,EDATE(INDEX(_xlfn.ANCHORARRAY(F2),ROW(_xlfn.ANCHORARRAY(F2))-1),_xlfn.SEQUENCE(1,100,1,1)*_xlpm.strFreq),
              IF(_xlpm.mnthTest&lt;EDATE(A2,24),
                 _xlpm.mnthTest,
                 ""
                 )
              ),_xlfn.ANCHORARRAY(
       D2)="week(s)",
          _xlfn.LET(_xlpm.wkTest,INDEX(_xlfn.ANCHORARRAY(F2),ROW(_xlfn.ANCHORARRAY(F2))-1)+_xlfn.SEQUENCE(1,100,7,7)*_xlpm.strFreq,
              IF(_xlpm.wkTest&lt;EDATE(A2,24),
                 _xlpm.wkTest,
                 ""
                 )
              ),_xlfn.ANCHORARRAY(
       D2)="day(s)",
          _xlfn.LET(_xlpm.dyTest,INDEX(_xlfn.ANCHORARRAY(F2),ROW(_xlfn.ANCHORARRAY(F2))-1)+_xlfn.SEQUENCE(1,100,1,1)*_xlpm.strFreq,
              IF(_xlpm.dyTest&lt;EDATE(A2,24),
                 _xlpm.dyTest,
                 ""
                 )
              ),
       TRUE,
          ""
       )
)</f>
        <v>45716</v>
      </c>
      <c r="H2" s="8">
        <f ca="1"/>
        <v>45730</v>
      </c>
      <c r="I2" s="8">
        <f ca="1"/>
        <v>45744</v>
      </c>
      <c r="J2" s="8">
        <f ca="1"/>
        <v>45758</v>
      </c>
      <c r="K2" s="8">
        <f ca="1"/>
        <v>45772</v>
      </c>
      <c r="L2" s="8">
        <f ca="1"/>
        <v>45786</v>
      </c>
      <c r="M2" s="8">
        <f ca="1"/>
        <v>45800</v>
      </c>
      <c r="N2" s="8">
        <f ca="1"/>
        <v>45814</v>
      </c>
      <c r="O2" s="8">
        <f ca="1"/>
        <v>45828</v>
      </c>
      <c r="P2" s="8">
        <f ca="1"/>
        <v>45842</v>
      </c>
      <c r="Q2" s="8">
        <f ca="1"/>
        <v>45856</v>
      </c>
      <c r="R2" s="8">
        <f ca="1"/>
        <v>45870</v>
      </c>
      <c r="S2" s="8">
        <f ca="1"/>
        <v>45884</v>
      </c>
      <c r="T2" s="8">
        <f ca="1"/>
        <v>45898</v>
      </c>
      <c r="U2" s="8">
        <f ca="1"/>
        <v>45912</v>
      </c>
      <c r="V2" s="8">
        <f ca="1"/>
        <v>45926</v>
      </c>
      <c r="W2" s="8">
        <f ca="1"/>
        <v>45940</v>
      </c>
      <c r="X2" s="8">
        <f ca="1"/>
        <v>45954</v>
      </c>
      <c r="Y2" s="8">
        <f ca="1"/>
        <v>45968</v>
      </c>
      <c r="Z2" s="8">
        <f ca="1"/>
        <v>45982</v>
      </c>
      <c r="AA2" s="8">
        <f ca="1"/>
        <v>45996</v>
      </c>
      <c r="AB2" s="8">
        <f ca="1"/>
        <v>46010</v>
      </c>
      <c r="AC2" s="8">
        <f ca="1"/>
        <v>46024</v>
      </c>
      <c r="AD2" s="8">
        <f ca="1"/>
        <v>46038</v>
      </c>
      <c r="AE2" s="8">
        <f ca="1"/>
        <v>46052</v>
      </c>
      <c r="AF2" s="8">
        <f ca="1"/>
        <v>46066</v>
      </c>
      <c r="AG2" s="8">
        <f ca="1"/>
        <v>46080</v>
      </c>
      <c r="AH2" s="8">
        <f ca="1"/>
        <v>46094</v>
      </c>
      <c r="AI2" s="8">
        <f ca="1"/>
        <v>46108</v>
      </c>
      <c r="AJ2" s="8">
        <f ca="1"/>
        <v>46122</v>
      </c>
      <c r="AK2" s="8">
        <f ca="1"/>
        <v>46136</v>
      </c>
      <c r="AL2" s="8">
        <f ca="1"/>
        <v>46150</v>
      </c>
      <c r="AM2" s="8">
        <f ca="1"/>
        <v>46164</v>
      </c>
      <c r="AN2" s="8">
        <f ca="1"/>
        <v>46178</v>
      </c>
      <c r="AO2" s="8">
        <f ca="1"/>
        <v>46192</v>
      </c>
      <c r="AP2" s="8">
        <f ca="1"/>
        <v>46206</v>
      </c>
      <c r="AQ2" s="8">
        <f ca="1"/>
        <v>46220</v>
      </c>
      <c r="AR2" s="8">
        <f ca="1"/>
        <v>46234</v>
      </c>
      <c r="AS2" s="8">
        <f ca="1"/>
        <v>46248</v>
      </c>
      <c r="AT2" s="8">
        <f ca="1"/>
        <v>46262</v>
      </c>
      <c r="AU2" s="8">
        <f ca="1"/>
        <v>46276</v>
      </c>
      <c r="AV2" s="8">
        <f ca="1"/>
        <v>46290</v>
      </c>
      <c r="AW2" s="8">
        <f ca="1"/>
        <v>46304</v>
      </c>
      <c r="AX2" s="8">
        <f ca="1"/>
        <v>46318</v>
      </c>
      <c r="AY2" s="8">
        <f ca="1"/>
        <v>46332</v>
      </c>
      <c r="AZ2" s="8">
        <f ca="1"/>
        <v>46346</v>
      </c>
      <c r="BA2" s="8">
        <f ca="1"/>
        <v>46360</v>
      </c>
      <c r="BB2" s="8">
        <f ca="1"/>
        <v>46374</v>
      </c>
      <c r="BC2" s="8">
        <f ca="1"/>
        <v>46388</v>
      </c>
      <c r="BD2" s="8">
        <f ca="1"/>
        <v>46402</v>
      </c>
      <c r="BE2" s="8">
        <f ca="1"/>
        <v>46416</v>
      </c>
      <c r="BF2" s="8">
        <f ca="1"/>
        <v>46430</v>
      </c>
      <c r="BG2">
        <f ca="1"/>
        <v>46444</v>
      </c>
      <c r="BH2">
        <f ca="1"/>
        <v>46458</v>
      </c>
      <c r="BI2">
        <f ca="1"/>
        <v>46472</v>
      </c>
      <c r="BJ2">
        <f ca="1"/>
        <v>46486</v>
      </c>
      <c r="BK2">
        <f ca="1"/>
        <v>46500</v>
      </c>
      <c r="BL2">
        <f ca="1"/>
        <v>46514</v>
      </c>
      <c r="BM2">
        <f ca="1"/>
        <v>46528</v>
      </c>
      <c r="BN2">
        <f ca="1"/>
        <v>46542</v>
      </c>
      <c r="BO2">
        <f ca="1"/>
        <v>46556</v>
      </c>
      <c r="BP2">
        <f ca="1"/>
        <v>46570</v>
      </c>
      <c r="BQ2">
        <f ca="1"/>
        <v>46584</v>
      </c>
      <c r="BR2">
        <f ca="1"/>
        <v>46598</v>
      </c>
      <c r="BS2">
        <f ca="1"/>
        <v>46612</v>
      </c>
      <c r="BT2">
        <f ca="1"/>
        <v>46626</v>
      </c>
      <c r="BU2">
        <f ca="1"/>
        <v>46640</v>
      </c>
      <c r="BV2">
        <f ca="1"/>
        <v>46654</v>
      </c>
      <c r="BW2">
        <f ca="1"/>
        <v>46668</v>
      </c>
      <c r="BX2">
        <f ca="1"/>
        <v>46682</v>
      </c>
      <c r="BY2">
        <f ca="1"/>
        <v>46696</v>
      </c>
      <c r="BZ2">
        <f ca="1"/>
        <v>46710</v>
      </c>
      <c r="CA2">
        <f ca="1"/>
        <v>46724</v>
      </c>
      <c r="CB2">
        <f ca="1"/>
        <v>46738</v>
      </c>
      <c r="CC2">
        <f ca="1"/>
        <v>46752</v>
      </c>
      <c r="CD2">
        <f ca="1"/>
        <v>46766</v>
      </c>
      <c r="CE2">
        <f ca="1"/>
        <v>46780</v>
      </c>
      <c r="CF2">
        <f ca="1"/>
        <v>46794</v>
      </c>
      <c r="CG2">
        <f ca="1"/>
        <v>46808</v>
      </c>
      <c r="CH2" t="str">
        <f ca="1"/>
        <v/>
      </c>
      <c r="CI2" t="str">
        <f ca="1"/>
        <v/>
      </c>
      <c r="CJ2" t="str">
        <f ca="1"/>
        <v/>
      </c>
      <c r="CK2" t="str">
        <f ca="1"/>
        <v/>
      </c>
      <c r="CL2" t="str">
        <f ca="1"/>
        <v/>
      </c>
      <c r="CM2" t="str">
        <f ca="1"/>
        <v/>
      </c>
      <c r="CN2" t="str">
        <f ca="1"/>
        <v/>
      </c>
      <c r="CO2" t="str">
        <f ca="1"/>
        <v/>
      </c>
      <c r="CP2" t="str">
        <f ca="1"/>
        <v/>
      </c>
      <c r="CQ2" t="str">
        <f ca="1"/>
        <v/>
      </c>
      <c r="CR2" t="str">
        <f ca="1"/>
        <v/>
      </c>
      <c r="CS2" t="str">
        <f ca="1"/>
        <v/>
      </c>
      <c r="CT2" t="str">
        <f ca="1"/>
        <v/>
      </c>
      <c r="CU2" t="str">
        <f ca="1"/>
        <v/>
      </c>
      <c r="CV2" t="str">
        <f ca="1"/>
        <v/>
      </c>
      <c r="CW2" t="str">
        <f ca="1"/>
        <v/>
      </c>
      <c r="CX2" t="str">
        <f ca="1"/>
        <v/>
      </c>
      <c r="CY2" t="str">
        <f ca="1"/>
        <v/>
      </c>
      <c r="CZ2" t="str">
        <f ca="1"/>
        <v/>
      </c>
      <c r="DA2" t="str">
        <f ca="1"/>
        <v/>
      </c>
      <c r="DB2" t="str">
        <f ca="1"/>
        <v/>
      </c>
    </row>
    <row r="3" spans="1:106" x14ac:dyDescent="0.25">
      <c r="A3" s="4"/>
      <c r="B3" t="str">
        <f ca="1"/>
        <v>Disability</v>
      </c>
      <c r="C3" s="6">
        <f ca="1"/>
        <v>1</v>
      </c>
      <c r="D3" t="str">
        <f ca="1"/>
        <v>month(s)</v>
      </c>
      <c r="E3" s="15" cm="1">
        <f t="array" aca="1" ref="E3" ca="1">_xlfn.XLOOKUP($A$2,_xlfn.CHOOSEROWS(_xlfn.HSTACK(_xlfn.ANCHORARRAY($F$2),_xlfn.ANCHORARRAY($G$2)),ROW()-1),_xlfn.CHOOSEROWS(_xlfn.HSTACK(_xlfn.ANCHORARRAY($F$2),_xlfn.ANCHORARRAY($G$2)),ROW()-1),"",1)</f>
        <v>46082</v>
      </c>
      <c r="F3" s="8">
        <f ca="1"/>
        <v>45627</v>
      </c>
      <c r="G3" s="8">
        <f ca="1"/>
        <v>45658</v>
      </c>
      <c r="H3" s="8">
        <f ca="1"/>
        <v>45689</v>
      </c>
      <c r="I3" s="8">
        <f ca="1"/>
        <v>45717</v>
      </c>
      <c r="J3" s="8">
        <f ca="1"/>
        <v>45748</v>
      </c>
      <c r="K3" s="8">
        <f ca="1"/>
        <v>45778</v>
      </c>
      <c r="L3" s="8">
        <f ca="1"/>
        <v>45809</v>
      </c>
      <c r="M3" s="8">
        <f ca="1"/>
        <v>45839</v>
      </c>
      <c r="N3" s="8">
        <f ca="1"/>
        <v>45870</v>
      </c>
      <c r="O3" s="8">
        <f ca="1"/>
        <v>45901</v>
      </c>
      <c r="P3" s="8">
        <f ca="1"/>
        <v>45931</v>
      </c>
      <c r="Q3" s="8">
        <f ca="1"/>
        <v>45962</v>
      </c>
      <c r="R3" s="8">
        <f ca="1"/>
        <v>45992</v>
      </c>
      <c r="S3" s="8">
        <f ca="1"/>
        <v>46023</v>
      </c>
      <c r="T3" s="8">
        <f ca="1"/>
        <v>46054</v>
      </c>
      <c r="U3" s="8">
        <f ca="1"/>
        <v>46082</v>
      </c>
      <c r="V3" s="8">
        <f ca="1"/>
        <v>46113</v>
      </c>
      <c r="W3" s="8">
        <f ca="1"/>
        <v>46143</v>
      </c>
      <c r="X3" s="8">
        <f ca="1"/>
        <v>46174</v>
      </c>
      <c r="Y3" s="8">
        <f ca="1"/>
        <v>46204</v>
      </c>
      <c r="Z3" s="8">
        <f ca="1"/>
        <v>46235</v>
      </c>
      <c r="AA3" s="8">
        <f ca="1"/>
        <v>46266</v>
      </c>
      <c r="AB3" s="8">
        <f ca="1"/>
        <v>46296</v>
      </c>
      <c r="AC3" s="8">
        <f ca="1"/>
        <v>46327</v>
      </c>
      <c r="AD3" s="8">
        <f ca="1"/>
        <v>46357</v>
      </c>
      <c r="AE3" s="8">
        <f ca="1"/>
        <v>46388</v>
      </c>
      <c r="AF3" s="8">
        <f ca="1"/>
        <v>46419</v>
      </c>
      <c r="AG3" s="8">
        <f ca="1"/>
        <v>46447</v>
      </c>
      <c r="AH3" s="8">
        <f ca="1"/>
        <v>46478</v>
      </c>
      <c r="AI3" s="8">
        <f ca="1"/>
        <v>46508</v>
      </c>
      <c r="AJ3" s="8">
        <f ca="1"/>
        <v>46539</v>
      </c>
      <c r="AK3" s="8">
        <f ca="1"/>
        <v>46569</v>
      </c>
      <c r="AL3" s="8">
        <f ca="1"/>
        <v>46600</v>
      </c>
      <c r="AM3" s="8">
        <f ca="1"/>
        <v>46631</v>
      </c>
      <c r="AN3" s="8">
        <f ca="1"/>
        <v>46661</v>
      </c>
      <c r="AO3" s="8">
        <f ca="1"/>
        <v>46692</v>
      </c>
      <c r="AP3" s="8">
        <f ca="1"/>
        <v>46722</v>
      </c>
      <c r="AQ3" s="8">
        <f ca="1"/>
        <v>46753</v>
      </c>
      <c r="AR3" s="8">
        <f ca="1"/>
        <v>46784</v>
      </c>
      <c r="AS3" s="8" t="str">
        <f ca="1"/>
        <v/>
      </c>
      <c r="AT3" s="8" t="str">
        <f ca="1"/>
        <v/>
      </c>
      <c r="AU3" s="8" t="str">
        <f ca="1"/>
        <v/>
      </c>
      <c r="AV3" s="8" t="str">
        <f ca="1"/>
        <v/>
      </c>
      <c r="AW3" s="8" t="str">
        <f ca="1"/>
        <v/>
      </c>
      <c r="AX3" s="8" t="str">
        <f ca="1"/>
        <v/>
      </c>
      <c r="AY3" s="8" t="str">
        <f ca="1"/>
        <v/>
      </c>
      <c r="AZ3" s="8" t="str">
        <f ca="1"/>
        <v/>
      </c>
      <c r="BA3" s="8" t="str">
        <f ca="1"/>
        <v/>
      </c>
      <c r="BB3" s="8" t="str">
        <f ca="1"/>
        <v/>
      </c>
      <c r="BC3" s="8" t="str">
        <f ca="1"/>
        <v/>
      </c>
      <c r="BD3" s="8" t="str">
        <f ca="1"/>
        <v/>
      </c>
      <c r="BE3" s="8" t="str">
        <f ca="1"/>
        <v/>
      </c>
      <c r="BF3" s="8" t="str">
        <f ca="1"/>
        <v/>
      </c>
      <c r="BG3" t="str">
        <f ca="1"/>
        <v/>
      </c>
      <c r="BH3" t="str">
        <f ca="1"/>
        <v/>
      </c>
      <c r="BI3" t="str">
        <f ca="1"/>
        <v/>
      </c>
      <c r="BJ3" t="str">
        <f ca="1"/>
        <v/>
      </c>
      <c r="BK3" t="str">
        <f ca="1"/>
        <v/>
      </c>
      <c r="BL3" t="str">
        <f ca="1"/>
        <v/>
      </c>
      <c r="BM3" t="str">
        <f ca="1"/>
        <v/>
      </c>
      <c r="BN3" t="str">
        <f ca="1"/>
        <v/>
      </c>
      <c r="BO3" t="str">
        <f ca="1"/>
        <v/>
      </c>
      <c r="BP3" t="str">
        <f ca="1"/>
        <v/>
      </c>
      <c r="BQ3" t="str">
        <f ca="1"/>
        <v/>
      </c>
      <c r="BR3" t="str">
        <f ca="1"/>
        <v/>
      </c>
      <c r="BS3" t="str">
        <f ca="1"/>
        <v/>
      </c>
      <c r="BT3" t="str">
        <f ca="1"/>
        <v/>
      </c>
      <c r="BU3" t="str">
        <f ca="1"/>
        <v/>
      </c>
      <c r="BV3" t="str">
        <f ca="1"/>
        <v/>
      </c>
      <c r="BW3" t="str">
        <f ca="1"/>
        <v/>
      </c>
      <c r="BX3" t="str">
        <f ca="1"/>
        <v/>
      </c>
      <c r="BY3" t="str">
        <f ca="1"/>
        <v/>
      </c>
      <c r="BZ3" t="str">
        <f ca="1"/>
        <v/>
      </c>
      <c r="CA3" t="str">
        <f ca="1"/>
        <v/>
      </c>
      <c r="CB3" t="str">
        <f ca="1"/>
        <v/>
      </c>
      <c r="CC3" t="str">
        <f ca="1"/>
        <v/>
      </c>
      <c r="CD3" t="str">
        <f ca="1"/>
        <v/>
      </c>
      <c r="CE3" t="str">
        <f ca="1"/>
        <v/>
      </c>
      <c r="CF3" t="str">
        <f ca="1"/>
        <v/>
      </c>
      <c r="CG3" t="str">
        <f ca="1"/>
        <v/>
      </c>
      <c r="CH3" t="str">
        <f ca="1"/>
        <v/>
      </c>
      <c r="CI3" t="str">
        <f ca="1"/>
        <v/>
      </c>
      <c r="CJ3" t="str">
        <f ca="1"/>
        <v/>
      </c>
      <c r="CK3" t="str">
        <f ca="1"/>
        <v/>
      </c>
      <c r="CL3" t="str">
        <f ca="1"/>
        <v/>
      </c>
      <c r="CM3" t="str">
        <f ca="1"/>
        <v/>
      </c>
      <c r="CN3" t="str">
        <f ca="1"/>
        <v/>
      </c>
      <c r="CO3" t="str">
        <f ca="1"/>
        <v/>
      </c>
      <c r="CP3" t="str">
        <f ca="1"/>
        <v/>
      </c>
      <c r="CQ3" t="str">
        <f ca="1"/>
        <v/>
      </c>
      <c r="CR3" t="str">
        <f ca="1"/>
        <v/>
      </c>
      <c r="CS3" t="str">
        <f ca="1"/>
        <v/>
      </c>
      <c r="CT3" t="str">
        <f ca="1"/>
        <v/>
      </c>
      <c r="CU3" t="str">
        <f ca="1"/>
        <v/>
      </c>
      <c r="CV3" t="str">
        <f ca="1"/>
        <v/>
      </c>
      <c r="CW3" t="str">
        <f ca="1"/>
        <v/>
      </c>
      <c r="CX3" t="str">
        <f ca="1"/>
        <v/>
      </c>
      <c r="CY3" t="str">
        <f ca="1"/>
        <v/>
      </c>
      <c r="CZ3" t="str">
        <f ca="1"/>
        <v/>
      </c>
      <c r="DA3" t="str">
        <f ca="1"/>
        <v/>
      </c>
      <c r="DB3" t="str">
        <f ca="1"/>
        <v/>
      </c>
    </row>
    <row r="4" spans="1:106" x14ac:dyDescent="0.25">
      <c r="A4" s="2"/>
      <c r="B4" t="str">
        <f ca="1"/>
        <v>Ameritas</v>
      </c>
      <c r="C4" s="6">
        <f ca="1"/>
        <v>2</v>
      </c>
      <c r="D4" t="str">
        <f ca="1"/>
        <v>week(s)</v>
      </c>
      <c r="E4" s="15" cm="1">
        <f t="array" aca="1" ref="E4" ca="1">_xlfn.XLOOKUP($A$2,_xlfn.CHOOSEROWS(_xlfn.HSTACK(_xlfn.ANCHORARRAY($F$2),_xlfn.ANCHORARRAY($G$2)),ROW()-1),_xlfn.CHOOSEROWS(_xlfn.HSTACK(_xlfn.ANCHORARRAY($F$2),_xlfn.ANCHORARRAY($G$2)),ROW()-1),"",1)</f>
        <v>46094</v>
      </c>
      <c r="F4" s="8">
        <f ca="1"/>
        <v>45702</v>
      </c>
      <c r="G4" s="8">
        <f ca="1"/>
        <v>45716</v>
      </c>
      <c r="H4" s="8">
        <f ca="1"/>
        <v>45730</v>
      </c>
      <c r="I4" s="8">
        <f ca="1"/>
        <v>45744</v>
      </c>
      <c r="J4" s="8">
        <f ca="1"/>
        <v>45758</v>
      </c>
      <c r="K4" s="8">
        <f ca="1"/>
        <v>45772</v>
      </c>
      <c r="L4" s="8">
        <f ca="1"/>
        <v>45786</v>
      </c>
      <c r="M4" s="8">
        <f ca="1"/>
        <v>45800</v>
      </c>
      <c r="N4" s="8">
        <f ca="1"/>
        <v>45814</v>
      </c>
      <c r="O4" s="8">
        <f ca="1"/>
        <v>45828</v>
      </c>
      <c r="P4" s="8">
        <f ca="1"/>
        <v>45842</v>
      </c>
      <c r="Q4" s="8">
        <f ca="1"/>
        <v>45856</v>
      </c>
      <c r="R4" s="8">
        <f ca="1"/>
        <v>45870</v>
      </c>
      <c r="S4" s="8">
        <f ca="1"/>
        <v>45884</v>
      </c>
      <c r="T4" s="8">
        <f ca="1"/>
        <v>45898</v>
      </c>
      <c r="U4" s="8">
        <f ca="1"/>
        <v>45912</v>
      </c>
      <c r="V4" s="8">
        <f ca="1"/>
        <v>45926</v>
      </c>
      <c r="W4" s="8">
        <f ca="1"/>
        <v>45940</v>
      </c>
      <c r="X4" s="8">
        <f ca="1"/>
        <v>45954</v>
      </c>
      <c r="Y4" s="8">
        <f ca="1"/>
        <v>45968</v>
      </c>
      <c r="Z4" s="8">
        <f ca="1"/>
        <v>45982</v>
      </c>
      <c r="AA4" s="8">
        <f ca="1"/>
        <v>45996</v>
      </c>
      <c r="AB4" s="8">
        <f ca="1"/>
        <v>46010</v>
      </c>
      <c r="AC4" s="8">
        <f ca="1"/>
        <v>46024</v>
      </c>
      <c r="AD4" s="8">
        <f ca="1"/>
        <v>46038</v>
      </c>
      <c r="AE4" s="8">
        <f ca="1"/>
        <v>46052</v>
      </c>
      <c r="AF4" s="8">
        <f ca="1"/>
        <v>46066</v>
      </c>
      <c r="AG4" s="8">
        <f ca="1"/>
        <v>46080</v>
      </c>
      <c r="AH4" s="8">
        <f ca="1"/>
        <v>46094</v>
      </c>
      <c r="AI4" s="8">
        <f ca="1"/>
        <v>46108</v>
      </c>
      <c r="AJ4" s="8">
        <f ca="1"/>
        <v>46122</v>
      </c>
      <c r="AK4" s="8">
        <f ca="1"/>
        <v>46136</v>
      </c>
      <c r="AL4" s="8">
        <f ca="1"/>
        <v>46150</v>
      </c>
      <c r="AM4" s="8">
        <f ca="1"/>
        <v>46164</v>
      </c>
      <c r="AN4" s="8">
        <f ca="1"/>
        <v>46178</v>
      </c>
      <c r="AO4" s="8">
        <f ca="1"/>
        <v>46192</v>
      </c>
      <c r="AP4" s="8">
        <f ca="1"/>
        <v>46206</v>
      </c>
      <c r="AQ4" s="8">
        <f ca="1"/>
        <v>46220</v>
      </c>
      <c r="AR4" s="8">
        <f ca="1"/>
        <v>46234</v>
      </c>
      <c r="AS4" s="8">
        <f ca="1"/>
        <v>46248</v>
      </c>
      <c r="AT4" s="8">
        <f ca="1"/>
        <v>46262</v>
      </c>
      <c r="AU4" s="8">
        <f ca="1"/>
        <v>46276</v>
      </c>
      <c r="AV4" s="8">
        <f ca="1"/>
        <v>46290</v>
      </c>
      <c r="AW4" s="8">
        <f ca="1"/>
        <v>46304</v>
      </c>
      <c r="AX4" s="8">
        <f ca="1"/>
        <v>46318</v>
      </c>
      <c r="AY4" s="8">
        <f ca="1"/>
        <v>46332</v>
      </c>
      <c r="AZ4" s="8">
        <f ca="1"/>
        <v>46346</v>
      </c>
      <c r="BA4" s="8">
        <f ca="1"/>
        <v>46360</v>
      </c>
      <c r="BB4" s="8">
        <f ca="1"/>
        <v>46374</v>
      </c>
      <c r="BC4" s="8">
        <f ca="1"/>
        <v>46388</v>
      </c>
      <c r="BD4" s="8">
        <f ca="1"/>
        <v>46402</v>
      </c>
      <c r="BE4" s="8">
        <f ca="1"/>
        <v>46416</v>
      </c>
      <c r="BF4" s="8">
        <f ca="1"/>
        <v>46430</v>
      </c>
      <c r="BG4">
        <f ca="1"/>
        <v>46444</v>
      </c>
      <c r="BH4">
        <f ca="1"/>
        <v>46458</v>
      </c>
      <c r="BI4">
        <f ca="1"/>
        <v>46472</v>
      </c>
      <c r="BJ4">
        <f ca="1"/>
        <v>46486</v>
      </c>
      <c r="BK4">
        <f ca="1"/>
        <v>46500</v>
      </c>
      <c r="BL4">
        <f ca="1"/>
        <v>46514</v>
      </c>
      <c r="BM4">
        <f ca="1"/>
        <v>46528</v>
      </c>
      <c r="BN4">
        <f ca="1"/>
        <v>46542</v>
      </c>
      <c r="BO4">
        <f ca="1"/>
        <v>46556</v>
      </c>
      <c r="BP4">
        <f ca="1"/>
        <v>46570</v>
      </c>
      <c r="BQ4">
        <f ca="1"/>
        <v>46584</v>
      </c>
      <c r="BR4">
        <f ca="1"/>
        <v>46598</v>
      </c>
      <c r="BS4">
        <f ca="1"/>
        <v>46612</v>
      </c>
      <c r="BT4">
        <f ca="1"/>
        <v>46626</v>
      </c>
      <c r="BU4">
        <f ca="1"/>
        <v>46640</v>
      </c>
      <c r="BV4">
        <f ca="1"/>
        <v>46654</v>
      </c>
      <c r="BW4">
        <f ca="1"/>
        <v>46668</v>
      </c>
      <c r="BX4">
        <f ca="1"/>
        <v>46682</v>
      </c>
      <c r="BY4">
        <f ca="1"/>
        <v>46696</v>
      </c>
      <c r="BZ4">
        <f ca="1"/>
        <v>46710</v>
      </c>
      <c r="CA4">
        <f ca="1"/>
        <v>46724</v>
      </c>
      <c r="CB4">
        <f ca="1"/>
        <v>46738</v>
      </c>
      <c r="CC4">
        <f ca="1"/>
        <v>46752</v>
      </c>
      <c r="CD4">
        <f ca="1"/>
        <v>46766</v>
      </c>
      <c r="CE4">
        <f ca="1"/>
        <v>46780</v>
      </c>
      <c r="CF4">
        <f ca="1"/>
        <v>46794</v>
      </c>
      <c r="CG4">
        <f ca="1"/>
        <v>46808</v>
      </c>
      <c r="CH4" t="str">
        <f ca="1"/>
        <v/>
      </c>
      <c r="CI4" t="str">
        <f ca="1"/>
        <v/>
      </c>
      <c r="CJ4" t="str">
        <f ca="1"/>
        <v/>
      </c>
      <c r="CK4" t="str">
        <f ca="1"/>
        <v/>
      </c>
      <c r="CL4" t="str">
        <f ca="1"/>
        <v/>
      </c>
      <c r="CM4" t="str">
        <f ca="1"/>
        <v/>
      </c>
      <c r="CN4" t="str">
        <f ca="1"/>
        <v/>
      </c>
      <c r="CO4" t="str">
        <f ca="1"/>
        <v/>
      </c>
      <c r="CP4" t="str">
        <f ca="1"/>
        <v/>
      </c>
      <c r="CQ4" t="str">
        <f ca="1"/>
        <v/>
      </c>
      <c r="CR4" t="str">
        <f ca="1"/>
        <v/>
      </c>
      <c r="CS4" t="str">
        <f ca="1"/>
        <v/>
      </c>
      <c r="CT4" t="str">
        <f ca="1"/>
        <v/>
      </c>
      <c r="CU4" t="str">
        <f ca="1"/>
        <v/>
      </c>
      <c r="CV4" t="str">
        <f ca="1"/>
        <v/>
      </c>
      <c r="CW4" t="str">
        <f ca="1"/>
        <v/>
      </c>
      <c r="CX4" t="str">
        <f ca="1"/>
        <v/>
      </c>
      <c r="CY4" t="str">
        <f ca="1"/>
        <v/>
      </c>
      <c r="CZ4" t="str">
        <f ca="1"/>
        <v/>
      </c>
      <c r="DA4" t="str">
        <f ca="1"/>
        <v/>
      </c>
      <c r="DB4" t="str">
        <f ca="1"/>
        <v/>
      </c>
    </row>
    <row r="5" spans="1:106" x14ac:dyDescent="0.25">
      <c r="A5" s="1"/>
      <c r="B5" t="str">
        <f ca="1"/>
        <v>Visa Platinum</v>
      </c>
      <c r="C5" s="6">
        <f ca="1"/>
        <v>1</v>
      </c>
      <c r="D5" t="str">
        <f ca="1"/>
        <v>month(s)</v>
      </c>
      <c r="E5" s="15" cm="1">
        <f t="array" aca="1" ref="E5" ca="1">_xlfn.XLOOKUP($A$2,_xlfn.CHOOSEROWS(_xlfn.HSTACK(_xlfn.ANCHORARRAY($F$2),_xlfn.ANCHORARRAY($G$2)),ROW()-1),_xlfn.CHOOSEROWS(_xlfn.HSTACK(_xlfn.ANCHORARRAY($F$2),_xlfn.ANCHORARRAY($G$2)),ROW()-1),"",1)</f>
        <v>46084</v>
      </c>
      <c r="F5" s="8">
        <f ca="1"/>
        <v>45629</v>
      </c>
      <c r="G5" s="8">
        <f ca="1"/>
        <v>45660</v>
      </c>
      <c r="H5" s="8">
        <f ca="1"/>
        <v>45691</v>
      </c>
      <c r="I5" s="8">
        <f ca="1"/>
        <v>45719</v>
      </c>
      <c r="J5" s="8">
        <f ca="1"/>
        <v>45750</v>
      </c>
      <c r="K5" s="8">
        <f ca="1"/>
        <v>45780</v>
      </c>
      <c r="L5" s="8">
        <f ca="1"/>
        <v>45811</v>
      </c>
      <c r="M5" s="8">
        <f ca="1"/>
        <v>45841</v>
      </c>
      <c r="N5" s="8">
        <f ca="1"/>
        <v>45872</v>
      </c>
      <c r="O5" s="8">
        <f ca="1"/>
        <v>45903</v>
      </c>
      <c r="P5" s="8">
        <f ca="1"/>
        <v>45933</v>
      </c>
      <c r="Q5" s="8">
        <f ca="1"/>
        <v>45964</v>
      </c>
      <c r="R5" s="8">
        <f ca="1"/>
        <v>45994</v>
      </c>
      <c r="S5" s="8">
        <f ca="1"/>
        <v>46025</v>
      </c>
      <c r="T5" s="8">
        <f ca="1"/>
        <v>46056</v>
      </c>
      <c r="U5" s="8">
        <f ca="1"/>
        <v>46084</v>
      </c>
      <c r="V5" s="8">
        <f ca="1"/>
        <v>46115</v>
      </c>
      <c r="W5" s="8">
        <f ca="1"/>
        <v>46145</v>
      </c>
      <c r="X5" s="8">
        <f ca="1"/>
        <v>46176</v>
      </c>
      <c r="Y5" s="8">
        <f ca="1"/>
        <v>46206</v>
      </c>
      <c r="Z5" s="8">
        <f ca="1"/>
        <v>46237</v>
      </c>
      <c r="AA5" s="8">
        <f ca="1"/>
        <v>46268</v>
      </c>
      <c r="AB5" s="8">
        <f ca="1"/>
        <v>46298</v>
      </c>
      <c r="AC5" s="8">
        <f ca="1"/>
        <v>46329</v>
      </c>
      <c r="AD5" s="8">
        <f ca="1"/>
        <v>46359</v>
      </c>
      <c r="AE5" s="8">
        <f ca="1"/>
        <v>46390</v>
      </c>
      <c r="AF5" s="8">
        <f ca="1"/>
        <v>46421</v>
      </c>
      <c r="AG5" s="8">
        <f ca="1"/>
        <v>46449</v>
      </c>
      <c r="AH5" s="8">
        <f ca="1"/>
        <v>46480</v>
      </c>
      <c r="AI5" s="8">
        <f ca="1"/>
        <v>46510</v>
      </c>
      <c r="AJ5" s="8">
        <f ca="1"/>
        <v>46541</v>
      </c>
      <c r="AK5" s="8">
        <f ca="1"/>
        <v>46571</v>
      </c>
      <c r="AL5" s="8">
        <f ca="1"/>
        <v>46602</v>
      </c>
      <c r="AM5" s="8">
        <f ca="1"/>
        <v>46633</v>
      </c>
      <c r="AN5" s="8">
        <f ca="1"/>
        <v>46663</v>
      </c>
      <c r="AO5" s="8">
        <f ca="1"/>
        <v>46694</v>
      </c>
      <c r="AP5" s="8">
        <f ca="1"/>
        <v>46724</v>
      </c>
      <c r="AQ5" s="8">
        <f ca="1"/>
        <v>46755</v>
      </c>
      <c r="AR5" s="8">
        <f ca="1"/>
        <v>46786</v>
      </c>
      <c r="AS5" s="8" t="str">
        <f ca="1"/>
        <v/>
      </c>
      <c r="AT5" s="8" t="str">
        <f ca="1"/>
        <v/>
      </c>
      <c r="AU5" s="8" t="str">
        <f ca="1"/>
        <v/>
      </c>
      <c r="AV5" s="8" t="str">
        <f ca="1"/>
        <v/>
      </c>
      <c r="AW5" s="8" t="str">
        <f ca="1"/>
        <v/>
      </c>
      <c r="AX5" s="8" t="str">
        <f ca="1"/>
        <v/>
      </c>
      <c r="AY5" s="8" t="str">
        <f ca="1"/>
        <v/>
      </c>
      <c r="AZ5" s="8" t="str">
        <f ca="1"/>
        <v/>
      </c>
      <c r="BA5" s="8" t="str">
        <f ca="1"/>
        <v/>
      </c>
      <c r="BB5" s="8" t="str">
        <f ca="1"/>
        <v/>
      </c>
      <c r="BC5" s="8" t="str">
        <f ca="1"/>
        <v/>
      </c>
      <c r="BD5" s="8" t="str">
        <f ca="1"/>
        <v/>
      </c>
      <c r="BE5" s="8" t="str">
        <f ca="1"/>
        <v/>
      </c>
      <c r="BF5" s="8" t="str">
        <f ca="1"/>
        <v/>
      </c>
      <c r="BG5" t="str">
        <f ca="1"/>
        <v/>
      </c>
      <c r="BH5" t="str">
        <f ca="1"/>
        <v/>
      </c>
      <c r="BI5" t="str">
        <f ca="1"/>
        <v/>
      </c>
      <c r="BJ5" t="str">
        <f ca="1"/>
        <v/>
      </c>
      <c r="BK5" t="str">
        <f ca="1"/>
        <v/>
      </c>
      <c r="BL5" t="str">
        <f ca="1"/>
        <v/>
      </c>
      <c r="BM5" t="str">
        <f ca="1"/>
        <v/>
      </c>
      <c r="BN5" t="str">
        <f ca="1"/>
        <v/>
      </c>
      <c r="BO5" t="str">
        <f ca="1"/>
        <v/>
      </c>
      <c r="BP5" t="str">
        <f ca="1"/>
        <v/>
      </c>
      <c r="BQ5" t="str">
        <f ca="1"/>
        <v/>
      </c>
      <c r="BR5" t="str">
        <f ca="1"/>
        <v/>
      </c>
      <c r="BS5" t="str">
        <f ca="1"/>
        <v/>
      </c>
      <c r="BT5" t="str">
        <f ca="1"/>
        <v/>
      </c>
      <c r="BU5" t="str">
        <f ca="1"/>
        <v/>
      </c>
      <c r="BV5" t="str">
        <f ca="1"/>
        <v/>
      </c>
      <c r="BW5" t="str">
        <f ca="1"/>
        <v/>
      </c>
      <c r="BX5" t="str">
        <f ca="1"/>
        <v/>
      </c>
      <c r="BY5" t="str">
        <f ca="1"/>
        <v/>
      </c>
      <c r="BZ5" t="str">
        <f ca="1"/>
        <v/>
      </c>
      <c r="CA5" t="str">
        <f ca="1"/>
        <v/>
      </c>
      <c r="CB5" t="str">
        <f ca="1"/>
        <v/>
      </c>
      <c r="CC5" t="str">
        <f ca="1"/>
        <v/>
      </c>
      <c r="CD5" t="str">
        <f ca="1"/>
        <v/>
      </c>
      <c r="CE5" t="str">
        <f ca="1"/>
        <v/>
      </c>
      <c r="CF5" t="str">
        <f ca="1"/>
        <v/>
      </c>
      <c r="CG5" t="str">
        <f ca="1"/>
        <v/>
      </c>
      <c r="CH5" t="str">
        <f ca="1"/>
        <v/>
      </c>
      <c r="CI5" t="str">
        <f ca="1"/>
        <v/>
      </c>
      <c r="CJ5" t="str">
        <f ca="1"/>
        <v/>
      </c>
      <c r="CK5" t="str">
        <f ca="1"/>
        <v/>
      </c>
      <c r="CL5" t="str">
        <f ca="1"/>
        <v/>
      </c>
      <c r="CM5" t="str">
        <f ca="1"/>
        <v/>
      </c>
      <c r="CN5" t="str">
        <f ca="1"/>
        <v/>
      </c>
      <c r="CO5" t="str">
        <f ca="1"/>
        <v/>
      </c>
      <c r="CP5" t="str">
        <f ca="1"/>
        <v/>
      </c>
      <c r="CQ5" t="str">
        <f ca="1"/>
        <v/>
      </c>
      <c r="CR5" t="str">
        <f ca="1"/>
        <v/>
      </c>
      <c r="CS5" t="str">
        <f ca="1"/>
        <v/>
      </c>
      <c r="CT5" t="str">
        <f ca="1"/>
        <v/>
      </c>
      <c r="CU5" t="str">
        <f ca="1"/>
        <v/>
      </c>
      <c r="CV5" t="str">
        <f ca="1"/>
        <v/>
      </c>
      <c r="CW5" t="str">
        <f ca="1"/>
        <v/>
      </c>
      <c r="CX5" t="str">
        <f ca="1"/>
        <v/>
      </c>
      <c r="CY5" t="str">
        <f ca="1"/>
        <v/>
      </c>
      <c r="CZ5" t="str">
        <f ca="1"/>
        <v/>
      </c>
      <c r="DA5" t="str">
        <f ca="1"/>
        <v/>
      </c>
      <c r="DB5" t="str">
        <f ca="1"/>
        <v/>
      </c>
    </row>
    <row r="6" spans="1:106" x14ac:dyDescent="0.25">
      <c r="A6" s="5"/>
      <c r="B6" t="str">
        <f ca="1"/>
        <v>Viso Go</v>
      </c>
      <c r="C6" s="6">
        <f ca="1"/>
        <v>1</v>
      </c>
      <c r="D6" t="str">
        <f ca="1"/>
        <v>month(s)</v>
      </c>
      <c r="E6" s="15" cm="1">
        <f t="array" aca="1" ref="E6" ca="1">_xlfn.XLOOKUP($A$2,_xlfn.CHOOSEROWS(_xlfn.HSTACK(_xlfn.ANCHORARRAY($F$2),_xlfn.ANCHORARRAY($G$2)),ROW()-1),_xlfn.CHOOSEROWS(_xlfn.HSTACK(_xlfn.ANCHORARRAY($F$2),_xlfn.ANCHORARRAY($G$2)),ROW()-1),"",1)</f>
        <v>46092</v>
      </c>
      <c r="F6" s="8">
        <f ca="1"/>
        <v>45637</v>
      </c>
      <c r="G6" s="8">
        <f ca="1"/>
        <v>45668</v>
      </c>
      <c r="H6" s="8">
        <f ca="1"/>
        <v>45699</v>
      </c>
      <c r="I6" s="8">
        <f ca="1"/>
        <v>45727</v>
      </c>
      <c r="J6" s="8">
        <f ca="1"/>
        <v>45758</v>
      </c>
      <c r="K6" s="8">
        <f ca="1"/>
        <v>45788</v>
      </c>
      <c r="L6" s="8">
        <f ca="1"/>
        <v>45819</v>
      </c>
      <c r="M6" s="8">
        <f ca="1"/>
        <v>45849</v>
      </c>
      <c r="N6" s="8">
        <f ca="1"/>
        <v>45880</v>
      </c>
      <c r="O6" s="8">
        <f ca="1"/>
        <v>45911</v>
      </c>
      <c r="P6" s="8">
        <f ca="1"/>
        <v>45941</v>
      </c>
      <c r="Q6" s="8">
        <f ca="1"/>
        <v>45972</v>
      </c>
      <c r="R6" s="8">
        <f ca="1"/>
        <v>46002</v>
      </c>
      <c r="S6" s="8">
        <f ca="1"/>
        <v>46033</v>
      </c>
      <c r="T6" s="8">
        <f ca="1"/>
        <v>46064</v>
      </c>
      <c r="U6" s="8">
        <f ca="1"/>
        <v>46092</v>
      </c>
      <c r="V6" s="8">
        <f ca="1"/>
        <v>46123</v>
      </c>
      <c r="W6" s="8">
        <f ca="1"/>
        <v>46153</v>
      </c>
      <c r="X6" s="8">
        <f ca="1"/>
        <v>46184</v>
      </c>
      <c r="Y6" s="8">
        <f ca="1"/>
        <v>46214</v>
      </c>
      <c r="Z6" s="8">
        <f ca="1"/>
        <v>46245</v>
      </c>
      <c r="AA6" s="8">
        <f ca="1"/>
        <v>46276</v>
      </c>
      <c r="AB6" s="8">
        <f ca="1"/>
        <v>46306</v>
      </c>
      <c r="AC6" s="8">
        <f ca="1"/>
        <v>46337</v>
      </c>
      <c r="AD6" s="8">
        <f ca="1"/>
        <v>46367</v>
      </c>
      <c r="AE6" s="8">
        <f ca="1"/>
        <v>46398</v>
      </c>
      <c r="AF6" s="8">
        <f ca="1"/>
        <v>46429</v>
      </c>
      <c r="AG6" s="8">
        <f ca="1"/>
        <v>46457</v>
      </c>
      <c r="AH6" s="8">
        <f ca="1"/>
        <v>46488</v>
      </c>
      <c r="AI6" s="8">
        <f ca="1"/>
        <v>46518</v>
      </c>
      <c r="AJ6" s="8">
        <f ca="1"/>
        <v>46549</v>
      </c>
      <c r="AK6" s="8">
        <f ca="1"/>
        <v>46579</v>
      </c>
      <c r="AL6" s="8">
        <f ca="1"/>
        <v>46610</v>
      </c>
      <c r="AM6" s="8">
        <f ca="1"/>
        <v>46641</v>
      </c>
      <c r="AN6" s="8">
        <f ca="1"/>
        <v>46671</v>
      </c>
      <c r="AO6" s="8">
        <f ca="1"/>
        <v>46702</v>
      </c>
      <c r="AP6" s="8">
        <f ca="1"/>
        <v>46732</v>
      </c>
      <c r="AQ6" s="8">
        <f ca="1"/>
        <v>46763</v>
      </c>
      <c r="AR6" s="8">
        <f ca="1"/>
        <v>46794</v>
      </c>
      <c r="AS6" s="8" t="str">
        <f ca="1"/>
        <v/>
      </c>
      <c r="AT6" s="8" t="str">
        <f ca="1"/>
        <v/>
      </c>
      <c r="AU6" s="8" t="str">
        <f ca="1"/>
        <v/>
      </c>
      <c r="AV6" s="8" t="str">
        <f ca="1"/>
        <v/>
      </c>
      <c r="AW6" s="8" t="str">
        <f ca="1"/>
        <v/>
      </c>
      <c r="AX6" s="8" t="str">
        <f ca="1"/>
        <v/>
      </c>
      <c r="AY6" s="8" t="str">
        <f ca="1"/>
        <v/>
      </c>
      <c r="AZ6" s="8" t="str">
        <f ca="1"/>
        <v/>
      </c>
      <c r="BA6" s="8" t="str">
        <f ca="1"/>
        <v/>
      </c>
      <c r="BB6" s="8" t="str">
        <f ca="1"/>
        <v/>
      </c>
      <c r="BC6" s="8" t="str">
        <f ca="1"/>
        <v/>
      </c>
      <c r="BD6" s="8" t="str">
        <f ca="1"/>
        <v/>
      </c>
      <c r="BE6" s="8" t="str">
        <f ca="1"/>
        <v/>
      </c>
      <c r="BF6" s="8" t="str">
        <f ca="1"/>
        <v/>
      </c>
      <c r="BG6" t="str">
        <f ca="1"/>
        <v/>
      </c>
      <c r="BH6" t="str">
        <f ca="1"/>
        <v/>
      </c>
      <c r="BI6" t="str">
        <f ca="1"/>
        <v/>
      </c>
      <c r="BJ6" t="str">
        <f ca="1"/>
        <v/>
      </c>
      <c r="BK6" t="str">
        <f ca="1"/>
        <v/>
      </c>
      <c r="BL6" t="str">
        <f ca="1"/>
        <v/>
      </c>
      <c r="BM6" t="str">
        <f ca="1"/>
        <v/>
      </c>
      <c r="BN6" t="str">
        <f ca="1"/>
        <v/>
      </c>
      <c r="BO6" t="str">
        <f ca="1"/>
        <v/>
      </c>
      <c r="BP6" t="str">
        <f ca="1"/>
        <v/>
      </c>
      <c r="BQ6" t="str">
        <f ca="1"/>
        <v/>
      </c>
      <c r="BR6" t="str">
        <f ca="1"/>
        <v/>
      </c>
      <c r="BS6" t="str">
        <f ca="1"/>
        <v/>
      </c>
      <c r="BT6" t="str">
        <f ca="1"/>
        <v/>
      </c>
      <c r="BU6" t="str">
        <f ca="1"/>
        <v/>
      </c>
      <c r="BV6" t="str">
        <f ca="1"/>
        <v/>
      </c>
      <c r="BW6" t="str">
        <f ca="1"/>
        <v/>
      </c>
      <c r="BX6" t="str">
        <f ca="1"/>
        <v/>
      </c>
      <c r="BY6" t="str">
        <f ca="1"/>
        <v/>
      </c>
      <c r="BZ6" t="str">
        <f ca="1"/>
        <v/>
      </c>
      <c r="CA6" t="str">
        <f ca="1"/>
        <v/>
      </c>
      <c r="CB6" t="str">
        <f ca="1"/>
        <v/>
      </c>
      <c r="CC6" t="str">
        <f ca="1"/>
        <v/>
      </c>
      <c r="CD6" t="str">
        <f ca="1"/>
        <v/>
      </c>
      <c r="CE6" t="str">
        <f ca="1"/>
        <v/>
      </c>
      <c r="CF6" t="str">
        <f ca="1"/>
        <v/>
      </c>
      <c r="CG6" t="str">
        <f ca="1"/>
        <v/>
      </c>
      <c r="CH6" t="str">
        <f ca="1"/>
        <v/>
      </c>
      <c r="CI6" t="str">
        <f ca="1"/>
        <v/>
      </c>
      <c r="CJ6" t="str">
        <f ca="1"/>
        <v/>
      </c>
      <c r="CK6" t="str">
        <f ca="1"/>
        <v/>
      </c>
      <c r="CL6" t="str">
        <f ca="1"/>
        <v/>
      </c>
      <c r="CM6" t="str">
        <f ca="1"/>
        <v/>
      </c>
      <c r="CN6" t="str">
        <f ca="1"/>
        <v/>
      </c>
      <c r="CO6" t="str">
        <f ca="1"/>
        <v/>
      </c>
      <c r="CP6" t="str">
        <f ca="1"/>
        <v/>
      </c>
      <c r="CQ6" t="str">
        <f ca="1"/>
        <v/>
      </c>
      <c r="CR6" t="str">
        <f ca="1"/>
        <v/>
      </c>
      <c r="CS6" t="str">
        <f ca="1"/>
        <v/>
      </c>
      <c r="CT6" t="str">
        <f ca="1"/>
        <v/>
      </c>
      <c r="CU6" t="str">
        <f ca="1"/>
        <v/>
      </c>
      <c r="CV6" t="str">
        <f ca="1"/>
        <v/>
      </c>
      <c r="CW6" t="str">
        <f ca="1"/>
        <v/>
      </c>
      <c r="CX6" t="str">
        <f ca="1"/>
        <v/>
      </c>
      <c r="CY6" t="str">
        <f ca="1"/>
        <v/>
      </c>
      <c r="CZ6" t="str">
        <f ca="1"/>
        <v/>
      </c>
      <c r="DA6" t="str">
        <f ca="1"/>
        <v/>
      </c>
      <c r="DB6" t="str">
        <f ca="1"/>
        <v/>
      </c>
    </row>
    <row r="7" spans="1:106" x14ac:dyDescent="0.25">
      <c r="A7" s="1"/>
      <c r="B7" t="str">
        <f ca="1"/>
        <v>Costco Citi</v>
      </c>
      <c r="C7" s="6">
        <f ca="1"/>
        <v>1</v>
      </c>
      <c r="D7" t="str">
        <f ca="1"/>
        <v>month(s)</v>
      </c>
      <c r="E7" s="15" cm="1">
        <f t="array" aca="1" ref="E7" ca="1">_xlfn.XLOOKUP($A$2,_xlfn.CHOOSEROWS(_xlfn.HSTACK(_xlfn.ANCHORARRAY($F$2),_xlfn.ANCHORARRAY($G$2)),ROW()-1),_xlfn.CHOOSEROWS(_xlfn.HSTACK(_xlfn.ANCHORARRAY($F$2),_xlfn.ANCHORARRAY($G$2)),ROW()-1),"",1)</f>
        <v>46081</v>
      </c>
      <c r="F7" s="8">
        <f ca="1"/>
        <v>46050</v>
      </c>
      <c r="G7" s="8">
        <f ca="1"/>
        <v>46081</v>
      </c>
      <c r="H7" s="8">
        <f ca="1"/>
        <v>46109</v>
      </c>
      <c r="I7" s="8">
        <f ca="1"/>
        <v>46140</v>
      </c>
      <c r="J7" s="8">
        <f ca="1"/>
        <v>46170</v>
      </c>
      <c r="K7" s="8">
        <f ca="1"/>
        <v>46201</v>
      </c>
      <c r="L7" s="8">
        <f ca="1"/>
        <v>46231</v>
      </c>
      <c r="M7" s="8">
        <f ca="1"/>
        <v>46262</v>
      </c>
      <c r="N7" s="8">
        <f ca="1"/>
        <v>46293</v>
      </c>
      <c r="O7" s="8">
        <f ca="1"/>
        <v>46323</v>
      </c>
      <c r="P7" s="8">
        <f ca="1"/>
        <v>46354</v>
      </c>
      <c r="Q7" s="8">
        <f ca="1"/>
        <v>46384</v>
      </c>
      <c r="R7" s="8">
        <f ca="1"/>
        <v>46415</v>
      </c>
      <c r="S7" s="8">
        <f ca="1"/>
        <v>46446</v>
      </c>
      <c r="T7" s="8">
        <f ca="1"/>
        <v>46474</v>
      </c>
      <c r="U7" s="8">
        <f ca="1"/>
        <v>46505</v>
      </c>
      <c r="V7" s="8">
        <f ca="1"/>
        <v>46535</v>
      </c>
      <c r="W7" s="8">
        <f ca="1"/>
        <v>46566</v>
      </c>
      <c r="X7" s="8">
        <f ca="1"/>
        <v>46596</v>
      </c>
      <c r="Y7" s="8">
        <f ca="1"/>
        <v>46627</v>
      </c>
      <c r="Z7" s="8">
        <f ca="1"/>
        <v>46658</v>
      </c>
      <c r="AA7" s="8">
        <f ca="1"/>
        <v>46688</v>
      </c>
      <c r="AB7" s="8">
        <f ca="1"/>
        <v>46719</v>
      </c>
      <c r="AC7" s="8">
        <f ca="1"/>
        <v>46749</v>
      </c>
      <c r="AD7" s="8">
        <f ca="1"/>
        <v>46780</v>
      </c>
      <c r="AE7" s="8" t="str">
        <f ca="1"/>
        <v/>
      </c>
      <c r="AF7" s="8" t="str">
        <f ca="1"/>
        <v/>
      </c>
      <c r="AG7" s="8" t="str">
        <f ca="1"/>
        <v/>
      </c>
      <c r="AH7" s="8" t="str">
        <f ca="1"/>
        <v/>
      </c>
      <c r="AI7" s="8" t="str">
        <f ca="1"/>
        <v/>
      </c>
      <c r="AJ7" s="8" t="str">
        <f ca="1"/>
        <v/>
      </c>
      <c r="AK7" s="8" t="str">
        <f ca="1"/>
        <v/>
      </c>
      <c r="AL7" s="8" t="str">
        <f ca="1"/>
        <v/>
      </c>
      <c r="AM7" s="8" t="str">
        <f ca="1"/>
        <v/>
      </c>
      <c r="AN7" s="8" t="str">
        <f ca="1"/>
        <v/>
      </c>
      <c r="AO7" s="8" t="str">
        <f ca="1"/>
        <v/>
      </c>
      <c r="AP7" s="8" t="str">
        <f ca="1"/>
        <v/>
      </c>
      <c r="AQ7" s="8" t="str">
        <f ca="1"/>
        <v/>
      </c>
      <c r="AR7" s="8" t="str">
        <f ca="1"/>
        <v/>
      </c>
      <c r="AS7" s="8" t="str">
        <f ca="1"/>
        <v/>
      </c>
      <c r="AT7" s="8" t="str">
        <f ca="1"/>
        <v/>
      </c>
      <c r="AU7" s="8" t="str">
        <f ca="1"/>
        <v/>
      </c>
      <c r="AV7" s="8" t="str">
        <f ca="1"/>
        <v/>
      </c>
      <c r="AW7" s="8" t="str">
        <f ca="1"/>
        <v/>
      </c>
      <c r="AX7" s="8" t="str">
        <f ca="1"/>
        <v/>
      </c>
      <c r="AY7" s="8" t="str">
        <f ca="1"/>
        <v/>
      </c>
      <c r="AZ7" s="8" t="str">
        <f ca="1"/>
        <v/>
      </c>
      <c r="BA7" s="8" t="str">
        <f ca="1"/>
        <v/>
      </c>
      <c r="BB7" s="8" t="str">
        <f ca="1"/>
        <v/>
      </c>
      <c r="BC7" s="8" t="str">
        <f ca="1"/>
        <v/>
      </c>
      <c r="BD7" s="8" t="str">
        <f ca="1"/>
        <v/>
      </c>
      <c r="BE7" s="8" t="str">
        <f ca="1"/>
        <v/>
      </c>
      <c r="BF7" s="8" t="str">
        <f ca="1"/>
        <v/>
      </c>
      <c r="BG7" t="str">
        <f ca="1"/>
        <v/>
      </c>
      <c r="BH7" t="str">
        <f ca="1"/>
        <v/>
      </c>
      <c r="BI7" t="str">
        <f ca="1"/>
        <v/>
      </c>
      <c r="BJ7" t="str">
        <f ca="1"/>
        <v/>
      </c>
      <c r="BK7" t="str">
        <f ca="1"/>
        <v/>
      </c>
      <c r="BL7" t="str">
        <f ca="1"/>
        <v/>
      </c>
      <c r="BM7" t="str">
        <f ca="1"/>
        <v/>
      </c>
      <c r="BN7" t="str">
        <f ca="1"/>
        <v/>
      </c>
      <c r="BO7" t="str">
        <f ca="1"/>
        <v/>
      </c>
      <c r="BP7" t="str">
        <f ca="1"/>
        <v/>
      </c>
      <c r="BQ7" t="str">
        <f ca="1"/>
        <v/>
      </c>
      <c r="BR7" t="str">
        <f ca="1"/>
        <v/>
      </c>
      <c r="BS7" t="str">
        <f ca="1"/>
        <v/>
      </c>
      <c r="BT7" t="str">
        <f ca="1"/>
        <v/>
      </c>
      <c r="BU7" t="str">
        <f ca="1"/>
        <v/>
      </c>
      <c r="BV7" t="str">
        <f ca="1"/>
        <v/>
      </c>
      <c r="BW7" t="str">
        <f ca="1"/>
        <v/>
      </c>
      <c r="BX7" t="str">
        <f ca="1"/>
        <v/>
      </c>
      <c r="BY7" t="str">
        <f ca="1"/>
        <v/>
      </c>
      <c r="BZ7" t="str">
        <f ca="1"/>
        <v/>
      </c>
      <c r="CA7" t="str">
        <f ca="1"/>
        <v/>
      </c>
      <c r="CB7" t="str">
        <f ca="1"/>
        <v/>
      </c>
      <c r="CC7" t="str">
        <f ca="1"/>
        <v/>
      </c>
      <c r="CD7" t="str">
        <f ca="1"/>
        <v/>
      </c>
      <c r="CE7" t="str">
        <f ca="1"/>
        <v/>
      </c>
      <c r="CF7" t="str">
        <f ca="1"/>
        <v/>
      </c>
      <c r="CG7" t="str">
        <f ca="1"/>
        <v/>
      </c>
      <c r="CH7" t="str">
        <f ca="1"/>
        <v/>
      </c>
      <c r="CI7" t="str">
        <f ca="1"/>
        <v/>
      </c>
      <c r="CJ7" t="str">
        <f ca="1"/>
        <v/>
      </c>
      <c r="CK7" t="str">
        <f ca="1"/>
        <v/>
      </c>
      <c r="CL7" t="str">
        <f ca="1"/>
        <v/>
      </c>
      <c r="CM7" t="str">
        <f ca="1"/>
        <v/>
      </c>
      <c r="CN7" t="str">
        <f ca="1"/>
        <v/>
      </c>
      <c r="CO7" t="str">
        <f ca="1"/>
        <v/>
      </c>
      <c r="CP7" t="str">
        <f ca="1"/>
        <v/>
      </c>
      <c r="CQ7" t="str">
        <f ca="1"/>
        <v/>
      </c>
      <c r="CR7" t="str">
        <f ca="1"/>
        <v/>
      </c>
      <c r="CS7" t="str">
        <f ca="1"/>
        <v/>
      </c>
      <c r="CT7" t="str">
        <f ca="1"/>
        <v/>
      </c>
      <c r="CU7" t="str">
        <f ca="1"/>
        <v/>
      </c>
      <c r="CV7" t="str">
        <f ca="1"/>
        <v/>
      </c>
      <c r="CW7" t="str">
        <f ca="1"/>
        <v/>
      </c>
      <c r="CX7" t="str">
        <f ca="1"/>
        <v/>
      </c>
      <c r="CY7" t="str">
        <f ca="1"/>
        <v/>
      </c>
      <c r="CZ7" t="str">
        <f ca="1"/>
        <v/>
      </c>
      <c r="DA7" t="str">
        <f ca="1"/>
        <v/>
      </c>
      <c r="DB7" t="str">
        <f ca="1"/>
        <v/>
      </c>
    </row>
    <row r="8" spans="1:106" x14ac:dyDescent="0.25">
      <c r="A8" s="2"/>
      <c r="B8" t="str">
        <f ca="1"/>
        <v>Kulo Transfer</v>
      </c>
      <c r="C8" s="6">
        <f ca="1"/>
        <v>1</v>
      </c>
      <c r="D8" t="str">
        <f ca="1"/>
        <v>month(s)</v>
      </c>
      <c r="E8" s="15" cm="1">
        <f t="array" aca="1" ref="E8" ca="1">_xlfn.XLOOKUP($A$2,_xlfn.CHOOSEROWS(_xlfn.HSTACK(_xlfn.ANCHORARRAY($F$2),_xlfn.ANCHORARRAY($G$2)),ROW()-1),_xlfn.CHOOSEROWS(_xlfn.HSTACK(_xlfn.ANCHORARRAY($F$2),_xlfn.ANCHORARRAY($G$2)),ROW()-1),"",1)</f>
        <v>46081</v>
      </c>
      <c r="F8" s="8">
        <f ca="1"/>
        <v>45654</v>
      </c>
      <c r="G8" s="8">
        <f ca="1"/>
        <v>45685</v>
      </c>
      <c r="H8" s="8">
        <f ca="1"/>
        <v>45716</v>
      </c>
      <c r="I8" s="8">
        <f ca="1"/>
        <v>45744</v>
      </c>
      <c r="J8" s="8">
        <f ca="1"/>
        <v>45775</v>
      </c>
      <c r="K8" s="8">
        <f ca="1"/>
        <v>45805</v>
      </c>
      <c r="L8" s="8">
        <f ca="1"/>
        <v>45836</v>
      </c>
      <c r="M8" s="8">
        <f ca="1"/>
        <v>45866</v>
      </c>
      <c r="N8" s="8">
        <f ca="1"/>
        <v>45897</v>
      </c>
      <c r="O8" s="8">
        <f ca="1"/>
        <v>45928</v>
      </c>
      <c r="P8" s="8">
        <f ca="1"/>
        <v>45958</v>
      </c>
      <c r="Q8" s="8">
        <f ca="1"/>
        <v>45989</v>
      </c>
      <c r="R8" s="8">
        <f ca="1"/>
        <v>46019</v>
      </c>
      <c r="S8" s="8">
        <f ca="1"/>
        <v>46050</v>
      </c>
      <c r="T8" s="8">
        <f ca="1"/>
        <v>46081</v>
      </c>
      <c r="U8" s="8">
        <f ca="1"/>
        <v>46109</v>
      </c>
      <c r="V8" s="8">
        <f ca="1"/>
        <v>46140</v>
      </c>
      <c r="W8" s="8">
        <f ca="1"/>
        <v>46170</v>
      </c>
      <c r="X8" s="8">
        <f ca="1"/>
        <v>46201</v>
      </c>
      <c r="Y8" s="8">
        <f ca="1"/>
        <v>46231</v>
      </c>
      <c r="Z8" s="8">
        <f ca="1"/>
        <v>46262</v>
      </c>
      <c r="AA8" s="8">
        <f ca="1"/>
        <v>46293</v>
      </c>
      <c r="AB8" s="8">
        <f ca="1"/>
        <v>46323</v>
      </c>
      <c r="AC8" s="8">
        <f ca="1"/>
        <v>46354</v>
      </c>
      <c r="AD8" s="8">
        <f ca="1"/>
        <v>46384</v>
      </c>
      <c r="AE8" s="8">
        <f ca="1"/>
        <v>46415</v>
      </c>
      <c r="AF8" s="8">
        <f ca="1"/>
        <v>46446</v>
      </c>
      <c r="AG8" s="8">
        <f ca="1"/>
        <v>46474</v>
      </c>
      <c r="AH8" s="8">
        <f ca="1"/>
        <v>46505</v>
      </c>
      <c r="AI8" s="8">
        <f ca="1"/>
        <v>46535</v>
      </c>
      <c r="AJ8" s="8">
        <f ca="1"/>
        <v>46566</v>
      </c>
      <c r="AK8" s="8">
        <f ca="1"/>
        <v>46596</v>
      </c>
      <c r="AL8" s="8">
        <f ca="1"/>
        <v>46627</v>
      </c>
      <c r="AM8" s="8">
        <f ca="1"/>
        <v>46658</v>
      </c>
      <c r="AN8" s="8">
        <f ca="1"/>
        <v>46688</v>
      </c>
      <c r="AO8" s="8">
        <f ca="1"/>
        <v>46719</v>
      </c>
      <c r="AP8" s="8">
        <f ca="1"/>
        <v>46749</v>
      </c>
      <c r="AQ8" s="8">
        <f ca="1"/>
        <v>46780</v>
      </c>
      <c r="AR8" s="8" t="str">
        <f ca="1"/>
        <v/>
      </c>
      <c r="AS8" s="8" t="str">
        <f ca="1"/>
        <v/>
      </c>
      <c r="AT8" s="8" t="str">
        <f ca="1"/>
        <v/>
      </c>
      <c r="AU8" s="8" t="str">
        <f ca="1"/>
        <v/>
      </c>
      <c r="AV8" s="8" t="str">
        <f ca="1"/>
        <v/>
      </c>
      <c r="AW8" s="8" t="str">
        <f ca="1"/>
        <v/>
      </c>
      <c r="AX8" s="8" t="str">
        <f ca="1"/>
        <v/>
      </c>
      <c r="AY8" s="8" t="str">
        <f ca="1"/>
        <v/>
      </c>
      <c r="AZ8" s="8" t="str">
        <f ca="1"/>
        <v/>
      </c>
      <c r="BA8" s="8" t="str">
        <f ca="1"/>
        <v/>
      </c>
      <c r="BB8" s="8" t="str">
        <f ca="1"/>
        <v/>
      </c>
      <c r="BC8" s="8" t="str">
        <f ca="1"/>
        <v/>
      </c>
      <c r="BD8" s="8" t="str">
        <f ca="1"/>
        <v/>
      </c>
      <c r="BE8" s="8" t="str">
        <f ca="1"/>
        <v/>
      </c>
      <c r="BF8" s="8" t="str">
        <f ca="1"/>
        <v/>
      </c>
      <c r="BG8" t="str">
        <f ca="1"/>
        <v/>
      </c>
      <c r="BH8" t="str">
        <f ca="1"/>
        <v/>
      </c>
      <c r="BI8" t="str">
        <f ca="1"/>
        <v/>
      </c>
      <c r="BJ8" t="str">
        <f ca="1"/>
        <v/>
      </c>
      <c r="BK8" t="str">
        <f ca="1"/>
        <v/>
      </c>
      <c r="BL8" t="str">
        <f ca="1"/>
        <v/>
      </c>
      <c r="BM8" t="str">
        <f ca="1"/>
        <v/>
      </c>
      <c r="BN8" t="str">
        <f ca="1"/>
        <v/>
      </c>
      <c r="BO8" t="str">
        <f ca="1"/>
        <v/>
      </c>
      <c r="BP8" t="str">
        <f ca="1"/>
        <v/>
      </c>
      <c r="BQ8" t="str">
        <f ca="1"/>
        <v/>
      </c>
      <c r="BR8" t="str">
        <f ca="1"/>
        <v/>
      </c>
      <c r="BS8" t="str">
        <f ca="1"/>
        <v/>
      </c>
      <c r="BT8" t="str">
        <f ca="1"/>
        <v/>
      </c>
      <c r="BU8" t="str">
        <f ca="1"/>
        <v/>
      </c>
      <c r="BV8" t="str">
        <f ca="1"/>
        <v/>
      </c>
      <c r="BW8" t="str">
        <f ca="1"/>
        <v/>
      </c>
      <c r="BX8" t="str">
        <f ca="1"/>
        <v/>
      </c>
      <c r="BY8" t="str">
        <f ca="1"/>
        <v/>
      </c>
      <c r="BZ8" t="str">
        <f ca="1"/>
        <v/>
      </c>
      <c r="CA8" t="str">
        <f ca="1"/>
        <v/>
      </c>
      <c r="CB8" t="str">
        <f ca="1"/>
        <v/>
      </c>
      <c r="CC8" t="str">
        <f ca="1"/>
        <v/>
      </c>
      <c r="CD8" t="str">
        <f ca="1"/>
        <v/>
      </c>
      <c r="CE8" t="str">
        <f ca="1"/>
        <v/>
      </c>
      <c r="CF8" t="str">
        <f ca="1"/>
        <v/>
      </c>
      <c r="CG8" t="str">
        <f ca="1"/>
        <v/>
      </c>
      <c r="CH8" t="str">
        <f ca="1"/>
        <v/>
      </c>
      <c r="CI8" t="str">
        <f ca="1"/>
        <v/>
      </c>
      <c r="CJ8" t="str">
        <f ca="1"/>
        <v/>
      </c>
      <c r="CK8" t="str">
        <f ca="1"/>
        <v/>
      </c>
      <c r="CL8" t="str">
        <f ca="1"/>
        <v/>
      </c>
      <c r="CM8" t="str">
        <f ca="1"/>
        <v/>
      </c>
      <c r="CN8" t="str">
        <f ca="1"/>
        <v/>
      </c>
      <c r="CO8" t="str">
        <f ca="1"/>
        <v/>
      </c>
      <c r="CP8" t="str">
        <f ca="1"/>
        <v/>
      </c>
      <c r="CQ8" t="str">
        <f ca="1"/>
        <v/>
      </c>
      <c r="CR8" t="str">
        <f ca="1"/>
        <v/>
      </c>
      <c r="CS8" t="str">
        <f ca="1"/>
        <v/>
      </c>
      <c r="CT8" t="str">
        <f ca="1"/>
        <v/>
      </c>
      <c r="CU8" t="str">
        <f ca="1"/>
        <v/>
      </c>
      <c r="CV8" t="str">
        <f ca="1"/>
        <v/>
      </c>
      <c r="CW8" t="str">
        <f ca="1"/>
        <v/>
      </c>
      <c r="CX8" t="str">
        <f ca="1"/>
        <v/>
      </c>
      <c r="CY8" t="str">
        <f ca="1"/>
        <v/>
      </c>
      <c r="CZ8" t="str">
        <f ca="1"/>
        <v/>
      </c>
      <c r="DA8" t="str">
        <f ca="1"/>
        <v/>
      </c>
      <c r="DB8" t="str">
        <f ca="1"/>
        <v/>
      </c>
    </row>
    <row r="9" spans="1:106" x14ac:dyDescent="0.25">
      <c r="A9" s="1"/>
      <c r="B9" t="str">
        <f ca="1"/>
        <v>Kulo Rent</v>
      </c>
      <c r="C9" s="6">
        <f ca="1"/>
        <v>1</v>
      </c>
      <c r="D9" t="str">
        <f ca="1"/>
        <v>month(s)</v>
      </c>
      <c r="E9" s="15" cm="1">
        <f t="array" aca="1" ref="E9" ca="1">_xlfn.XLOOKUP($A$2,_xlfn.CHOOSEROWS(_xlfn.HSTACK(_xlfn.ANCHORARRAY($F$2),_xlfn.ANCHORARRAY($G$2)),ROW()-1),_xlfn.CHOOSEROWS(_xlfn.HSTACK(_xlfn.ANCHORARRAY($F$2),_xlfn.ANCHORARRAY($G$2)),ROW()-1),"",1)</f>
        <v>46082</v>
      </c>
      <c r="F9" s="8">
        <f ca="1"/>
        <v>45627</v>
      </c>
      <c r="G9" s="8">
        <f ca="1"/>
        <v>45658</v>
      </c>
      <c r="H9" s="8">
        <f ca="1"/>
        <v>45689</v>
      </c>
      <c r="I9" s="8">
        <f ca="1"/>
        <v>45717</v>
      </c>
      <c r="J9" s="8">
        <f ca="1"/>
        <v>45748</v>
      </c>
      <c r="K9" s="8">
        <f ca="1"/>
        <v>45778</v>
      </c>
      <c r="L9" s="8">
        <f ca="1"/>
        <v>45809</v>
      </c>
      <c r="M9" s="8">
        <f ca="1"/>
        <v>45839</v>
      </c>
      <c r="N9" s="8">
        <f ca="1"/>
        <v>45870</v>
      </c>
      <c r="O9" s="8">
        <f ca="1"/>
        <v>45901</v>
      </c>
      <c r="P9" s="8">
        <f ca="1"/>
        <v>45931</v>
      </c>
      <c r="Q9" s="8">
        <f ca="1"/>
        <v>45962</v>
      </c>
      <c r="R9" s="8">
        <f ca="1"/>
        <v>45992</v>
      </c>
      <c r="S9" s="8">
        <f ca="1"/>
        <v>46023</v>
      </c>
      <c r="T9" s="8">
        <f ca="1"/>
        <v>46054</v>
      </c>
      <c r="U9" s="8">
        <f ca="1"/>
        <v>46082</v>
      </c>
      <c r="V9" s="8">
        <f ca="1"/>
        <v>46113</v>
      </c>
      <c r="W9" s="8">
        <f ca="1"/>
        <v>46143</v>
      </c>
      <c r="X9" s="8">
        <f ca="1"/>
        <v>46174</v>
      </c>
      <c r="Y9" s="8">
        <f ca="1"/>
        <v>46204</v>
      </c>
      <c r="Z9" s="8">
        <f ca="1"/>
        <v>46235</v>
      </c>
      <c r="AA9" s="8">
        <f ca="1"/>
        <v>46266</v>
      </c>
      <c r="AB9" s="8">
        <f ca="1"/>
        <v>46296</v>
      </c>
      <c r="AC9" s="8">
        <f ca="1"/>
        <v>46327</v>
      </c>
      <c r="AD9" s="8">
        <f ca="1"/>
        <v>46357</v>
      </c>
      <c r="AE9" s="8">
        <f ca="1"/>
        <v>46388</v>
      </c>
      <c r="AF9" s="8">
        <f ca="1"/>
        <v>46419</v>
      </c>
      <c r="AG9" s="8">
        <f ca="1"/>
        <v>46447</v>
      </c>
      <c r="AH9" s="8">
        <f ca="1"/>
        <v>46478</v>
      </c>
      <c r="AI9" s="8">
        <f ca="1"/>
        <v>46508</v>
      </c>
      <c r="AJ9" s="8">
        <f ca="1"/>
        <v>46539</v>
      </c>
      <c r="AK9" s="8">
        <f ca="1"/>
        <v>46569</v>
      </c>
      <c r="AL9" s="8">
        <f ca="1"/>
        <v>46600</v>
      </c>
      <c r="AM9" s="8">
        <f ca="1"/>
        <v>46631</v>
      </c>
      <c r="AN9" s="8">
        <f ca="1"/>
        <v>46661</v>
      </c>
      <c r="AO9" s="8">
        <f ca="1"/>
        <v>46692</v>
      </c>
      <c r="AP9" s="8">
        <f ca="1"/>
        <v>46722</v>
      </c>
      <c r="AQ9" s="8">
        <f ca="1"/>
        <v>46753</v>
      </c>
      <c r="AR9" s="8">
        <f ca="1"/>
        <v>46784</v>
      </c>
      <c r="AS9" s="8" t="str">
        <f ca="1"/>
        <v/>
      </c>
      <c r="AT9" s="8" t="str">
        <f ca="1"/>
        <v/>
      </c>
      <c r="AU9" s="8" t="str">
        <f ca="1"/>
        <v/>
      </c>
      <c r="AV9" s="8" t="str">
        <f ca="1"/>
        <v/>
      </c>
      <c r="AW9" s="8" t="str">
        <f ca="1"/>
        <v/>
      </c>
      <c r="AX9" s="8" t="str">
        <f ca="1"/>
        <v/>
      </c>
      <c r="AY9" s="8" t="str">
        <f ca="1"/>
        <v/>
      </c>
      <c r="AZ9" s="8" t="str">
        <f ca="1"/>
        <v/>
      </c>
      <c r="BA9" s="8" t="str">
        <f ca="1"/>
        <v/>
      </c>
      <c r="BB9" s="8" t="str">
        <f ca="1"/>
        <v/>
      </c>
      <c r="BC9" s="8" t="str">
        <f ca="1"/>
        <v/>
      </c>
      <c r="BD9" s="8" t="str">
        <f ca="1"/>
        <v/>
      </c>
      <c r="BE9" s="8" t="str">
        <f ca="1"/>
        <v/>
      </c>
      <c r="BF9" s="8" t="str">
        <f ca="1"/>
        <v/>
      </c>
      <c r="BG9" t="str">
        <f ca="1"/>
        <v/>
      </c>
      <c r="BH9" t="str">
        <f ca="1"/>
        <v/>
      </c>
      <c r="BI9" t="str">
        <f ca="1"/>
        <v/>
      </c>
      <c r="BJ9" t="str">
        <f ca="1"/>
        <v/>
      </c>
      <c r="BK9" t="str">
        <f ca="1"/>
        <v/>
      </c>
      <c r="BL9" t="str">
        <f ca="1"/>
        <v/>
      </c>
      <c r="BM9" t="str">
        <f ca="1"/>
        <v/>
      </c>
      <c r="BN9" t="str">
        <f ca="1"/>
        <v/>
      </c>
      <c r="BO9" t="str">
        <f ca="1"/>
        <v/>
      </c>
      <c r="BP9" t="str">
        <f ca="1"/>
        <v/>
      </c>
      <c r="BQ9" t="str">
        <f ca="1"/>
        <v/>
      </c>
      <c r="BR9" t="str">
        <f ca="1"/>
        <v/>
      </c>
      <c r="BS9" t="str">
        <f ca="1"/>
        <v/>
      </c>
      <c r="BT9" t="str">
        <f ca="1"/>
        <v/>
      </c>
      <c r="BU9" t="str">
        <f ca="1"/>
        <v/>
      </c>
      <c r="BV9" t="str">
        <f ca="1"/>
        <v/>
      </c>
      <c r="BW9" t="str">
        <f ca="1"/>
        <v/>
      </c>
      <c r="BX9" t="str">
        <f ca="1"/>
        <v/>
      </c>
      <c r="BY9"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c r="DB9" t="str">
        <f ca="1"/>
        <v/>
      </c>
    </row>
    <row r="10" spans="1:106" x14ac:dyDescent="0.25">
      <c r="A10" s="6"/>
      <c r="B10" t="str">
        <f ca="1"/>
        <v>Kulo SDGE</v>
      </c>
      <c r="C10" s="6">
        <f ca="1"/>
        <v>1</v>
      </c>
      <c r="D10" t="str">
        <f ca="1"/>
        <v>month(s)</v>
      </c>
      <c r="E10" s="15" cm="1">
        <f t="array" aca="1" ref="E10" ca="1">_xlfn.XLOOKUP($A$2,_xlfn.CHOOSEROWS(_xlfn.HSTACK(_xlfn.ANCHORARRAY($F$2),_xlfn.ANCHORARRAY($G$2)),ROW()-1),_xlfn.CHOOSEROWS(_xlfn.HSTACK(_xlfn.ANCHORARRAY($F$2),_xlfn.ANCHORARRAY($G$2)),ROW()-1),"",1)</f>
        <v>46081</v>
      </c>
      <c r="F10" s="8">
        <f ca="1"/>
        <v>45928</v>
      </c>
      <c r="G10" s="8">
        <f ca="1"/>
        <v>45958</v>
      </c>
      <c r="H10" s="8">
        <f ca="1"/>
        <v>45989</v>
      </c>
      <c r="I10" s="8">
        <f ca="1"/>
        <v>46019</v>
      </c>
      <c r="J10" s="8">
        <f ca="1"/>
        <v>46050</v>
      </c>
      <c r="K10" s="8">
        <f ca="1"/>
        <v>46081</v>
      </c>
      <c r="L10" s="8">
        <f ca="1"/>
        <v>46109</v>
      </c>
      <c r="M10" s="8">
        <f ca="1"/>
        <v>46140</v>
      </c>
      <c r="N10" s="8">
        <f ca="1"/>
        <v>46170</v>
      </c>
      <c r="O10" s="8">
        <f ca="1"/>
        <v>46201</v>
      </c>
      <c r="P10" s="8">
        <f ca="1"/>
        <v>46231</v>
      </c>
      <c r="Q10" s="8">
        <f ca="1"/>
        <v>46262</v>
      </c>
      <c r="R10" s="8">
        <f ca="1"/>
        <v>46293</v>
      </c>
      <c r="S10" s="8">
        <f ca="1"/>
        <v>46323</v>
      </c>
      <c r="T10" s="8">
        <f ca="1"/>
        <v>46354</v>
      </c>
      <c r="U10" s="8">
        <f ca="1"/>
        <v>46384</v>
      </c>
      <c r="V10" s="8">
        <f ca="1"/>
        <v>46415</v>
      </c>
      <c r="W10" s="8">
        <f ca="1"/>
        <v>46446</v>
      </c>
      <c r="X10" s="8">
        <f ca="1"/>
        <v>46474</v>
      </c>
      <c r="Y10" s="8">
        <f ca="1"/>
        <v>46505</v>
      </c>
      <c r="Z10" s="8">
        <f ca="1"/>
        <v>46535</v>
      </c>
      <c r="AA10" s="8">
        <f ca="1"/>
        <v>46566</v>
      </c>
      <c r="AB10" s="8">
        <f ca="1"/>
        <v>46596</v>
      </c>
      <c r="AC10" s="8">
        <f ca="1"/>
        <v>46627</v>
      </c>
      <c r="AD10" s="8">
        <f ca="1"/>
        <v>46658</v>
      </c>
      <c r="AE10" s="8">
        <f ca="1"/>
        <v>46688</v>
      </c>
      <c r="AF10" s="8">
        <f ca="1"/>
        <v>46719</v>
      </c>
      <c r="AG10" s="8">
        <f ca="1"/>
        <v>46749</v>
      </c>
      <c r="AH10" s="8">
        <f ca="1"/>
        <v>46780</v>
      </c>
      <c r="AI10" s="8" t="str">
        <f ca="1"/>
        <v/>
      </c>
      <c r="AJ10" s="8" t="str">
        <f ca="1"/>
        <v/>
      </c>
      <c r="AK10" s="8" t="str">
        <f ca="1"/>
        <v/>
      </c>
      <c r="AL10" s="8" t="str">
        <f ca="1"/>
        <v/>
      </c>
      <c r="AM10" s="8" t="str">
        <f ca="1"/>
        <v/>
      </c>
      <c r="AN10" s="8" t="str">
        <f ca="1"/>
        <v/>
      </c>
      <c r="AO10" s="8" t="str">
        <f ca="1"/>
        <v/>
      </c>
      <c r="AP10" s="8" t="str">
        <f ca="1"/>
        <v/>
      </c>
      <c r="AQ10" s="8" t="str">
        <f ca="1"/>
        <v/>
      </c>
      <c r="AR10" s="8" t="str">
        <f ca="1"/>
        <v/>
      </c>
      <c r="AS10" s="8" t="str">
        <f ca="1"/>
        <v/>
      </c>
      <c r="AT10" s="8" t="str">
        <f ca="1"/>
        <v/>
      </c>
      <c r="AU10" s="8" t="str">
        <f ca="1"/>
        <v/>
      </c>
      <c r="AV10" s="8" t="str">
        <f ca="1"/>
        <v/>
      </c>
      <c r="AW10" s="8" t="str">
        <f ca="1"/>
        <v/>
      </c>
      <c r="AX10" s="8" t="str">
        <f ca="1"/>
        <v/>
      </c>
      <c r="AY10" s="8" t="str">
        <f ca="1"/>
        <v/>
      </c>
      <c r="AZ10" s="8" t="str">
        <f ca="1"/>
        <v/>
      </c>
      <c r="BA10" s="8" t="str">
        <f ca="1"/>
        <v/>
      </c>
      <c r="BB10" s="8" t="str">
        <f ca="1"/>
        <v/>
      </c>
      <c r="BC10" s="8" t="str">
        <f ca="1"/>
        <v/>
      </c>
      <c r="BD10" s="8" t="str">
        <f ca="1"/>
        <v/>
      </c>
      <c r="BE10" s="8" t="str">
        <f ca="1"/>
        <v/>
      </c>
      <c r="BF10" s="8" t="str">
        <f ca="1"/>
        <v/>
      </c>
      <c r="BG10" t="str">
        <f ca="1"/>
        <v/>
      </c>
      <c r="BH10" t="str">
        <f ca="1"/>
        <v/>
      </c>
      <c r="BI10" t="str">
        <f ca="1"/>
        <v/>
      </c>
      <c r="BJ10" t="str">
        <f ca="1"/>
        <v/>
      </c>
      <c r="BK10" t="str">
        <f ca="1"/>
        <v/>
      </c>
      <c r="BL10" t="str">
        <f ca="1"/>
        <v/>
      </c>
      <c r="BM10" t="str">
        <f ca="1"/>
        <v/>
      </c>
      <c r="BN10" t="str">
        <f ca="1"/>
        <v/>
      </c>
      <c r="BO10" t="str">
        <f ca="1"/>
        <v/>
      </c>
      <c r="BP10" t="str">
        <f ca="1"/>
        <v/>
      </c>
      <c r="BQ10" t="str">
        <f ca="1"/>
        <v/>
      </c>
      <c r="BR10" t="str">
        <f ca="1"/>
        <v/>
      </c>
      <c r="BS10" t="str">
        <f ca="1"/>
        <v/>
      </c>
      <c r="BT10" t="str">
        <f ca="1"/>
        <v/>
      </c>
      <c r="BU10" t="str">
        <f ca="1"/>
        <v/>
      </c>
      <c r="BV10" t="str">
        <f ca="1"/>
        <v/>
      </c>
      <c r="BW10" t="str">
        <f ca="1"/>
        <v/>
      </c>
      <c r="BX10" t="str">
        <f ca="1"/>
        <v/>
      </c>
      <c r="BY10" t="str">
        <f ca="1"/>
        <v/>
      </c>
      <c r="BZ10" t="str">
        <f ca="1"/>
        <v/>
      </c>
      <c r="CA10" t="str">
        <f ca="1"/>
        <v/>
      </c>
      <c r="CB10" t="str">
        <f ca="1"/>
        <v/>
      </c>
      <c r="CC10" t="str">
        <f ca="1"/>
        <v/>
      </c>
      <c r="CD10" t="str">
        <f ca="1"/>
        <v/>
      </c>
      <c r="CE10" t="str">
        <f ca="1"/>
        <v/>
      </c>
      <c r="CF10" t="str">
        <f ca="1"/>
        <v/>
      </c>
      <c r="CG10" t="str">
        <f ca="1"/>
        <v/>
      </c>
      <c r="CH10" t="str">
        <f ca="1"/>
        <v/>
      </c>
      <c r="CI10" t="str">
        <f ca="1"/>
        <v/>
      </c>
      <c r="CJ10" t="str">
        <f ca="1"/>
        <v/>
      </c>
      <c r="CK10" t="str">
        <f ca="1"/>
        <v/>
      </c>
      <c r="CL10" t="str">
        <f ca="1"/>
        <v/>
      </c>
      <c r="CM10" t="str">
        <f ca="1"/>
        <v/>
      </c>
      <c r="CN10" t="str">
        <f ca="1"/>
        <v/>
      </c>
      <c r="CO10" t="str">
        <f ca="1"/>
        <v/>
      </c>
      <c r="CP10" t="str">
        <f ca="1"/>
        <v/>
      </c>
      <c r="CQ10" t="str">
        <f ca="1"/>
        <v/>
      </c>
      <c r="CR10" t="str">
        <f ca="1"/>
        <v/>
      </c>
      <c r="CS10" t="str">
        <f ca="1"/>
        <v/>
      </c>
      <c r="CT10" t="str">
        <f ca="1"/>
        <v/>
      </c>
      <c r="CU10" t="str">
        <f ca="1"/>
        <v/>
      </c>
      <c r="CV10" t="str">
        <f ca="1"/>
        <v/>
      </c>
      <c r="CW10" t="str">
        <f ca="1"/>
        <v/>
      </c>
      <c r="CX10" t="str">
        <f ca="1"/>
        <v/>
      </c>
      <c r="CY10" t="str">
        <f ca="1"/>
        <v/>
      </c>
      <c r="CZ10" t="str">
        <f ca="1"/>
        <v/>
      </c>
      <c r="DA10" t="str">
        <f ca="1"/>
        <v/>
      </c>
      <c r="DB10" t="str">
        <f ca="1"/>
        <v/>
      </c>
    </row>
    <row r="11" spans="1:106" x14ac:dyDescent="0.25">
      <c r="B11" t="str">
        <f ca="1"/>
        <v>Kulo Internet</v>
      </c>
      <c r="C11" s="6">
        <f ca="1"/>
        <v>1</v>
      </c>
      <c r="D11" t="str">
        <f ca="1"/>
        <v>month(s)</v>
      </c>
      <c r="E11" s="15" cm="1">
        <f t="array" aca="1" ref="E11" ca="1">_xlfn.XLOOKUP($A$2,_xlfn.CHOOSEROWS(_xlfn.HSTACK(_xlfn.ANCHORARRAY($F$2),_xlfn.ANCHORARRAY($G$2)),ROW()-1),_xlfn.CHOOSEROWS(_xlfn.HSTACK(_xlfn.ANCHORARRAY($F$2),_xlfn.ANCHORARRAY($G$2)),ROW()-1),"",1)</f>
        <v>46086</v>
      </c>
      <c r="F11" s="8">
        <f ca="1"/>
        <v>45935</v>
      </c>
      <c r="G11" s="8">
        <f ca="1"/>
        <v>45966</v>
      </c>
      <c r="H11" s="8">
        <f ca="1"/>
        <v>45996</v>
      </c>
      <c r="I11" s="8">
        <f ca="1"/>
        <v>46027</v>
      </c>
      <c r="J11" s="8">
        <f ca="1"/>
        <v>46058</v>
      </c>
      <c r="K11" s="8">
        <f ca="1"/>
        <v>46086</v>
      </c>
      <c r="L11" s="8">
        <f ca="1"/>
        <v>46117</v>
      </c>
      <c r="M11" s="8">
        <f ca="1"/>
        <v>46147</v>
      </c>
      <c r="N11" s="8">
        <f ca="1"/>
        <v>46178</v>
      </c>
      <c r="O11" s="8">
        <f ca="1"/>
        <v>46208</v>
      </c>
      <c r="P11" s="8">
        <f ca="1"/>
        <v>46239</v>
      </c>
      <c r="Q11" s="8">
        <f ca="1"/>
        <v>46270</v>
      </c>
      <c r="R11" s="8">
        <f ca="1"/>
        <v>46300</v>
      </c>
      <c r="S11" s="8">
        <f ca="1"/>
        <v>46331</v>
      </c>
      <c r="T11" s="8">
        <f ca="1"/>
        <v>46361</v>
      </c>
      <c r="U11" s="8">
        <f ca="1"/>
        <v>46392</v>
      </c>
      <c r="V11" s="8">
        <f ca="1"/>
        <v>46423</v>
      </c>
      <c r="W11" s="8">
        <f ca="1"/>
        <v>46451</v>
      </c>
      <c r="X11" s="8">
        <f ca="1"/>
        <v>46482</v>
      </c>
      <c r="Y11" s="8">
        <f ca="1"/>
        <v>46512</v>
      </c>
      <c r="Z11" s="8">
        <f ca="1"/>
        <v>46543</v>
      </c>
      <c r="AA11" s="8">
        <f ca="1"/>
        <v>46573</v>
      </c>
      <c r="AB11" s="8">
        <f ca="1"/>
        <v>46604</v>
      </c>
      <c r="AC11" s="8">
        <f ca="1"/>
        <v>46635</v>
      </c>
      <c r="AD11" s="8">
        <f ca="1"/>
        <v>46665</v>
      </c>
      <c r="AE11" s="8">
        <f ca="1"/>
        <v>46696</v>
      </c>
      <c r="AF11" s="8">
        <f ca="1"/>
        <v>46726</v>
      </c>
      <c r="AG11" s="8">
        <f ca="1"/>
        <v>46757</v>
      </c>
      <c r="AH11" s="8">
        <f ca="1"/>
        <v>46788</v>
      </c>
      <c r="AI11" s="8" t="str">
        <f ca="1"/>
        <v/>
      </c>
      <c r="AJ11" s="8" t="str">
        <f ca="1"/>
        <v/>
      </c>
      <c r="AK11" s="8" t="str">
        <f ca="1"/>
        <v/>
      </c>
      <c r="AL11" s="8" t="str">
        <f ca="1"/>
        <v/>
      </c>
      <c r="AM11" s="8" t="str">
        <f ca="1"/>
        <v/>
      </c>
      <c r="AN11" s="8" t="str">
        <f ca="1"/>
        <v/>
      </c>
      <c r="AO11" s="8" t="str">
        <f ca="1"/>
        <v/>
      </c>
      <c r="AP11" s="8" t="str">
        <f ca="1"/>
        <v/>
      </c>
      <c r="AQ11" s="8" t="str">
        <f ca="1"/>
        <v/>
      </c>
      <c r="AR11" s="8" t="str">
        <f ca="1"/>
        <v/>
      </c>
      <c r="AS11" s="8" t="str">
        <f ca="1"/>
        <v/>
      </c>
      <c r="AT11" s="8" t="str">
        <f ca="1"/>
        <v/>
      </c>
      <c r="AU11" s="8" t="str">
        <f ca="1"/>
        <v/>
      </c>
      <c r="AV11" s="8" t="str">
        <f ca="1"/>
        <v/>
      </c>
      <c r="AW11" s="8" t="str">
        <f ca="1"/>
        <v/>
      </c>
      <c r="AX11" s="8" t="str">
        <f ca="1"/>
        <v/>
      </c>
      <c r="AY11" s="8" t="str">
        <f ca="1"/>
        <v/>
      </c>
      <c r="AZ11" s="8" t="str">
        <f ca="1"/>
        <v/>
      </c>
      <c r="BA11" s="8" t="str">
        <f ca="1"/>
        <v/>
      </c>
      <c r="BB11" s="8" t="str">
        <f ca="1"/>
        <v/>
      </c>
      <c r="BC11" s="8" t="str">
        <f ca="1"/>
        <v/>
      </c>
      <c r="BD11" s="8" t="str">
        <f ca="1"/>
        <v/>
      </c>
      <c r="BE11" s="8" t="str">
        <f ca="1"/>
        <v/>
      </c>
      <c r="BF11" s="8" t="str">
        <f ca="1"/>
        <v/>
      </c>
      <c r="BG11" t="str">
        <f ca="1"/>
        <v/>
      </c>
      <c r="BH11" t="str">
        <f ca="1"/>
        <v/>
      </c>
      <c r="BI11" t="str">
        <f ca="1"/>
        <v/>
      </c>
      <c r="BJ11" t="str">
        <f ca="1"/>
        <v/>
      </c>
      <c r="BK11" t="str">
        <f ca="1"/>
        <v/>
      </c>
      <c r="BL11" t="str">
        <f ca="1"/>
        <v/>
      </c>
      <c r="BM11" t="str">
        <f ca="1"/>
        <v/>
      </c>
      <c r="BN11" t="str">
        <f ca="1"/>
        <v/>
      </c>
      <c r="BO11" t="str">
        <f ca="1"/>
        <v/>
      </c>
      <c r="BP11" t="str">
        <f ca="1"/>
        <v/>
      </c>
      <c r="BQ11" t="str">
        <f ca="1"/>
        <v/>
      </c>
      <c r="BR11" t="str">
        <f ca="1"/>
        <v/>
      </c>
      <c r="BS11" t="str">
        <f ca="1"/>
        <v/>
      </c>
      <c r="BT11" t="str">
        <f ca="1"/>
        <v/>
      </c>
      <c r="BU11" t="str">
        <f ca="1"/>
        <v/>
      </c>
      <c r="BV11" t="str">
        <f ca="1"/>
        <v/>
      </c>
      <c r="BW11" t="str">
        <f ca="1"/>
        <v/>
      </c>
      <c r="BX11" t="str">
        <f ca="1"/>
        <v/>
      </c>
      <c r="BY11"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c r="DB11" t="str">
        <f ca="1"/>
        <v/>
      </c>
    </row>
    <row r="12" spans="1:106" x14ac:dyDescent="0.25">
      <c r="B12" t="str">
        <f ca="1"/>
        <v>Cese Transfer</v>
      </c>
      <c r="C12" s="6">
        <f ca="1"/>
        <v>1</v>
      </c>
      <c r="D12" t="str">
        <f ca="1"/>
        <v>month(s)</v>
      </c>
      <c r="E12" s="15" cm="1">
        <f t="array" aca="1" ref="E12" ca="1">_xlfn.XLOOKUP($A$2,_xlfn.CHOOSEROWS(_xlfn.HSTACK(_xlfn.ANCHORARRAY($F$2),_xlfn.ANCHORARRAY($G$2)),ROW()-1),_xlfn.CHOOSEROWS(_xlfn.HSTACK(_xlfn.ANCHORARRAY($F$2),_xlfn.ANCHORARRAY($G$2)),ROW()-1),"",1)</f>
        <v>46106</v>
      </c>
      <c r="F12" s="8">
        <f ca="1"/>
        <v>45651</v>
      </c>
      <c r="G12" s="8">
        <f ca="1"/>
        <v>45682</v>
      </c>
      <c r="H12" s="8">
        <f ca="1"/>
        <v>45713</v>
      </c>
      <c r="I12" s="8">
        <f ca="1"/>
        <v>45741</v>
      </c>
      <c r="J12" s="8">
        <f ca="1"/>
        <v>45772</v>
      </c>
      <c r="K12" s="8">
        <f ca="1"/>
        <v>45802</v>
      </c>
      <c r="L12" s="8">
        <f ca="1"/>
        <v>45833</v>
      </c>
      <c r="M12" s="8">
        <f ca="1"/>
        <v>45863</v>
      </c>
      <c r="N12" s="8">
        <f ca="1"/>
        <v>45894</v>
      </c>
      <c r="O12" s="8">
        <f ca="1"/>
        <v>45925</v>
      </c>
      <c r="P12" s="8">
        <f ca="1"/>
        <v>45955</v>
      </c>
      <c r="Q12" s="8">
        <f ca="1"/>
        <v>45986</v>
      </c>
      <c r="R12" s="8">
        <f ca="1"/>
        <v>46016</v>
      </c>
      <c r="S12" s="8">
        <f ca="1"/>
        <v>46047</v>
      </c>
      <c r="T12" s="8">
        <f ca="1"/>
        <v>46078</v>
      </c>
      <c r="U12" s="8">
        <f ca="1"/>
        <v>46106</v>
      </c>
      <c r="V12" s="8">
        <f ca="1"/>
        <v>46137</v>
      </c>
      <c r="W12" s="8">
        <f ca="1"/>
        <v>46167</v>
      </c>
      <c r="X12" s="8">
        <f ca="1"/>
        <v>46198</v>
      </c>
      <c r="Y12" s="8">
        <f ca="1"/>
        <v>46228</v>
      </c>
      <c r="Z12" s="8">
        <f ca="1"/>
        <v>46259</v>
      </c>
      <c r="AA12" s="8">
        <f ca="1"/>
        <v>46290</v>
      </c>
      <c r="AB12" s="8">
        <f ca="1"/>
        <v>46320</v>
      </c>
      <c r="AC12" s="8">
        <f ca="1"/>
        <v>46351</v>
      </c>
      <c r="AD12" s="8">
        <f ca="1"/>
        <v>46381</v>
      </c>
      <c r="AE12" s="8">
        <f ca="1"/>
        <v>46412</v>
      </c>
      <c r="AF12" s="8">
        <f ca="1"/>
        <v>46443</v>
      </c>
      <c r="AG12" s="8">
        <f ca="1"/>
        <v>46471</v>
      </c>
      <c r="AH12" s="8">
        <f ca="1"/>
        <v>46502</v>
      </c>
      <c r="AI12" s="8">
        <f ca="1"/>
        <v>46532</v>
      </c>
      <c r="AJ12" s="8">
        <f ca="1"/>
        <v>46563</v>
      </c>
      <c r="AK12" s="8">
        <f ca="1"/>
        <v>46593</v>
      </c>
      <c r="AL12" s="8">
        <f ca="1"/>
        <v>46624</v>
      </c>
      <c r="AM12" s="8">
        <f ca="1"/>
        <v>46655</v>
      </c>
      <c r="AN12" s="8">
        <f ca="1"/>
        <v>46685</v>
      </c>
      <c r="AO12" s="8">
        <f ca="1"/>
        <v>46716</v>
      </c>
      <c r="AP12" s="8">
        <f ca="1"/>
        <v>46746</v>
      </c>
      <c r="AQ12" s="8">
        <f ca="1"/>
        <v>46777</v>
      </c>
      <c r="AR12" s="8">
        <f ca="1"/>
        <v>46808</v>
      </c>
      <c r="AS12" s="8" t="str">
        <f ca="1"/>
        <v/>
      </c>
      <c r="AT12" s="8" t="str">
        <f ca="1"/>
        <v/>
      </c>
      <c r="AU12" s="8" t="str">
        <f ca="1"/>
        <v/>
      </c>
      <c r="AV12" s="8" t="str">
        <f ca="1"/>
        <v/>
      </c>
      <c r="AW12" s="8" t="str">
        <f ca="1"/>
        <v/>
      </c>
      <c r="AX12" s="8" t="str">
        <f ca="1"/>
        <v/>
      </c>
      <c r="AY12" s="8" t="str">
        <f ca="1"/>
        <v/>
      </c>
      <c r="AZ12" s="8" t="str">
        <f ca="1"/>
        <v/>
      </c>
      <c r="BA12" s="8" t="str">
        <f ca="1"/>
        <v/>
      </c>
      <c r="BB12" s="8" t="str">
        <f ca="1"/>
        <v/>
      </c>
      <c r="BC12" s="8" t="str">
        <f ca="1"/>
        <v/>
      </c>
      <c r="BD12" s="8" t="str">
        <f ca="1"/>
        <v/>
      </c>
      <c r="BE12" s="8" t="str">
        <f ca="1"/>
        <v/>
      </c>
      <c r="BF12" s="8" t="str">
        <f ca="1"/>
        <v/>
      </c>
      <c r="BG12" t="str">
        <f ca="1"/>
        <v/>
      </c>
      <c r="BH12" t="str">
        <f ca="1"/>
        <v/>
      </c>
      <c r="BI12" t="str">
        <f ca="1"/>
        <v/>
      </c>
      <c r="BJ12" t="str">
        <f ca="1"/>
        <v/>
      </c>
      <c r="BK12" t="str">
        <f ca="1"/>
        <v/>
      </c>
      <c r="BL12" t="str">
        <f ca="1"/>
        <v/>
      </c>
      <c r="BM12" t="str">
        <f ca="1"/>
        <v/>
      </c>
      <c r="BN12" t="str">
        <f ca="1"/>
        <v/>
      </c>
      <c r="BO12" t="str">
        <f ca="1"/>
        <v/>
      </c>
      <c r="BP12" t="str">
        <f ca="1"/>
        <v/>
      </c>
      <c r="BQ12" t="str">
        <f ca="1"/>
        <v/>
      </c>
      <c r="BR12" t="str">
        <f ca="1"/>
        <v/>
      </c>
      <c r="BS12" t="str">
        <f ca="1"/>
        <v/>
      </c>
      <c r="BT12" t="str">
        <f ca="1"/>
        <v/>
      </c>
      <c r="BU12" t="str">
        <f ca="1"/>
        <v/>
      </c>
      <c r="BV12" t="str">
        <f ca="1"/>
        <v/>
      </c>
      <c r="BW12" t="str">
        <f ca="1"/>
        <v/>
      </c>
      <c r="BX12" t="str">
        <f ca="1"/>
        <v/>
      </c>
      <c r="BY12" t="str">
        <f ca="1"/>
        <v/>
      </c>
      <c r="BZ12" t="str">
        <f ca="1"/>
        <v/>
      </c>
      <c r="CA12" t="str">
        <f ca="1"/>
        <v/>
      </c>
      <c r="CB12" t="str">
        <f ca="1"/>
        <v/>
      </c>
      <c r="CC12" t="str">
        <f ca="1"/>
        <v/>
      </c>
      <c r="CD12" t="str">
        <f ca="1"/>
        <v/>
      </c>
      <c r="CE12" t="str">
        <f ca="1"/>
        <v/>
      </c>
      <c r="CF12" t="str">
        <f ca="1"/>
        <v/>
      </c>
      <c r="CG12" t="str">
        <f ca="1"/>
        <v/>
      </c>
      <c r="CH12" t="str">
        <f ca="1"/>
        <v/>
      </c>
      <c r="CI12" t="str">
        <f ca="1"/>
        <v/>
      </c>
      <c r="CJ12" t="str">
        <f ca="1"/>
        <v/>
      </c>
      <c r="CK12" t="str">
        <f ca="1"/>
        <v/>
      </c>
      <c r="CL12" t="str">
        <f ca="1"/>
        <v/>
      </c>
      <c r="CM12" t="str">
        <f ca="1"/>
        <v/>
      </c>
      <c r="CN12" t="str">
        <f ca="1"/>
        <v/>
      </c>
      <c r="CO12" t="str">
        <f ca="1"/>
        <v/>
      </c>
      <c r="CP12" t="str">
        <f ca="1"/>
        <v/>
      </c>
      <c r="CQ12" t="str">
        <f ca="1"/>
        <v/>
      </c>
      <c r="CR12" t="str">
        <f ca="1"/>
        <v/>
      </c>
      <c r="CS12" t="str">
        <f ca="1"/>
        <v/>
      </c>
      <c r="CT12" t="str">
        <f ca="1"/>
        <v/>
      </c>
      <c r="CU12" t="str">
        <f ca="1"/>
        <v/>
      </c>
      <c r="CV12" t="str">
        <f ca="1"/>
        <v/>
      </c>
      <c r="CW12" t="str">
        <f ca="1"/>
        <v/>
      </c>
      <c r="CX12" t="str">
        <f ca="1"/>
        <v/>
      </c>
      <c r="CY12" t="str">
        <f ca="1"/>
        <v/>
      </c>
      <c r="CZ12" t="str">
        <f ca="1"/>
        <v/>
      </c>
      <c r="DA12" t="str">
        <f ca="1"/>
        <v/>
      </c>
      <c r="DB12" t="str">
        <f ca="1"/>
        <v/>
      </c>
    </row>
    <row r="13" spans="1:106" x14ac:dyDescent="0.25">
      <c r="A13" s="12"/>
      <c r="B13" t="str">
        <f ca="1"/>
        <v>Cese Phone</v>
      </c>
      <c r="C13" s="6">
        <f ca="1"/>
        <v>1</v>
      </c>
      <c r="D13" t="str">
        <f ca="1"/>
        <v>month(s)</v>
      </c>
      <c r="E13" s="15" cm="1">
        <f t="array" aca="1" ref="E13" ca="1">_xlfn.XLOOKUP($A$2,_xlfn.CHOOSEROWS(_xlfn.HSTACK(_xlfn.ANCHORARRAY($F$2),_xlfn.ANCHORARRAY($G$2)),ROW()-1),_xlfn.CHOOSEROWS(_xlfn.HSTACK(_xlfn.ANCHORARRAY($F$2),_xlfn.ANCHORARRAY($G$2)),ROW()-1),"",1)</f>
        <v>46086</v>
      </c>
      <c r="F13" s="8">
        <f ca="1"/>
        <v>45631</v>
      </c>
      <c r="G13" s="8">
        <f ca="1"/>
        <v>45662</v>
      </c>
      <c r="H13" s="8">
        <f ca="1"/>
        <v>45693</v>
      </c>
      <c r="I13" s="8">
        <f ca="1"/>
        <v>45721</v>
      </c>
      <c r="J13" s="8">
        <f ca="1"/>
        <v>45752</v>
      </c>
      <c r="K13" s="8">
        <f ca="1"/>
        <v>45782</v>
      </c>
      <c r="L13" s="8">
        <f ca="1"/>
        <v>45813</v>
      </c>
      <c r="M13" s="8">
        <f ca="1"/>
        <v>45843</v>
      </c>
      <c r="N13" s="8">
        <f ca="1"/>
        <v>45874</v>
      </c>
      <c r="O13" s="8">
        <f ca="1"/>
        <v>45905</v>
      </c>
      <c r="P13" s="8">
        <f ca="1"/>
        <v>45935</v>
      </c>
      <c r="Q13" s="8">
        <f ca="1"/>
        <v>45966</v>
      </c>
      <c r="R13" s="8">
        <f ca="1"/>
        <v>45996</v>
      </c>
      <c r="S13" s="8">
        <f ca="1"/>
        <v>46027</v>
      </c>
      <c r="T13" s="8">
        <f ca="1"/>
        <v>46058</v>
      </c>
      <c r="U13" s="8">
        <f ca="1"/>
        <v>46086</v>
      </c>
      <c r="V13" s="8">
        <f ca="1"/>
        <v>46117</v>
      </c>
      <c r="W13" s="8">
        <f ca="1"/>
        <v>46147</v>
      </c>
      <c r="X13" s="8">
        <f ca="1"/>
        <v>46178</v>
      </c>
      <c r="Y13" s="8">
        <f ca="1"/>
        <v>46208</v>
      </c>
      <c r="Z13" s="8">
        <f ca="1"/>
        <v>46239</v>
      </c>
      <c r="AA13" s="8">
        <f ca="1"/>
        <v>46270</v>
      </c>
      <c r="AB13" s="8">
        <f ca="1"/>
        <v>46300</v>
      </c>
      <c r="AC13" s="8">
        <f ca="1"/>
        <v>46331</v>
      </c>
      <c r="AD13" s="8">
        <f ca="1"/>
        <v>46361</v>
      </c>
      <c r="AE13" s="8">
        <f ca="1"/>
        <v>46392</v>
      </c>
      <c r="AF13" s="8">
        <f ca="1"/>
        <v>46423</v>
      </c>
      <c r="AG13" s="8">
        <f ca="1"/>
        <v>46451</v>
      </c>
      <c r="AH13" s="8">
        <f ca="1"/>
        <v>46482</v>
      </c>
      <c r="AI13" s="8">
        <f ca="1"/>
        <v>46512</v>
      </c>
      <c r="AJ13" s="8">
        <f ca="1"/>
        <v>46543</v>
      </c>
      <c r="AK13" s="8">
        <f ca="1"/>
        <v>46573</v>
      </c>
      <c r="AL13" s="8">
        <f ca="1"/>
        <v>46604</v>
      </c>
      <c r="AM13" s="8">
        <f ca="1"/>
        <v>46635</v>
      </c>
      <c r="AN13" s="8">
        <f ca="1"/>
        <v>46665</v>
      </c>
      <c r="AO13" s="8">
        <f ca="1"/>
        <v>46696</v>
      </c>
      <c r="AP13" s="8">
        <f ca="1"/>
        <v>46726</v>
      </c>
      <c r="AQ13" s="8">
        <f ca="1"/>
        <v>46757</v>
      </c>
      <c r="AR13" s="8">
        <f ca="1"/>
        <v>46788</v>
      </c>
      <c r="AS13" s="8" t="str">
        <f ca="1"/>
        <v/>
      </c>
      <c r="AT13" s="8" t="str">
        <f ca="1"/>
        <v/>
      </c>
      <c r="AU13" s="8" t="str">
        <f ca="1"/>
        <v/>
      </c>
      <c r="AV13" s="8" t="str">
        <f ca="1"/>
        <v/>
      </c>
      <c r="AW13" s="8" t="str">
        <f ca="1"/>
        <v/>
      </c>
      <c r="AX13" s="8" t="str">
        <f ca="1"/>
        <v/>
      </c>
      <c r="AY13" s="8" t="str">
        <f ca="1"/>
        <v/>
      </c>
      <c r="AZ13" s="8" t="str">
        <f ca="1"/>
        <v/>
      </c>
      <c r="BA13" s="8" t="str">
        <f ca="1"/>
        <v/>
      </c>
      <c r="BB13" s="8" t="str">
        <f ca="1"/>
        <v/>
      </c>
      <c r="BC13" s="8" t="str">
        <f ca="1"/>
        <v/>
      </c>
      <c r="BD13" s="8" t="str">
        <f ca="1"/>
        <v/>
      </c>
      <c r="BE13" s="8" t="str">
        <f ca="1"/>
        <v/>
      </c>
      <c r="BF13" s="8" t="str">
        <f ca="1"/>
        <v/>
      </c>
      <c r="BG13" t="str">
        <f ca="1"/>
        <v/>
      </c>
      <c r="BH13" t="str">
        <f ca="1"/>
        <v/>
      </c>
      <c r="BI13" t="str">
        <f ca="1"/>
        <v/>
      </c>
      <c r="BJ13" t="str">
        <f ca="1"/>
        <v/>
      </c>
      <c r="BK13" t="str">
        <f ca="1"/>
        <v/>
      </c>
      <c r="BL13" t="str">
        <f ca="1"/>
        <v/>
      </c>
      <c r="BM13" t="str">
        <f ca="1"/>
        <v/>
      </c>
      <c r="BN13" t="str">
        <f ca="1"/>
        <v/>
      </c>
      <c r="BO13" t="str">
        <f ca="1"/>
        <v/>
      </c>
      <c r="BP13" t="str">
        <f ca="1"/>
        <v/>
      </c>
      <c r="BQ13" t="str">
        <f ca="1"/>
        <v/>
      </c>
      <c r="BR13" t="str">
        <f ca="1"/>
        <v/>
      </c>
      <c r="BS13" t="str">
        <f ca="1"/>
        <v/>
      </c>
      <c r="BT13" t="str">
        <f ca="1"/>
        <v/>
      </c>
      <c r="BU13" t="str">
        <f ca="1"/>
        <v/>
      </c>
      <c r="BV13" t="str">
        <f ca="1"/>
        <v/>
      </c>
      <c r="BW13" t="str">
        <f ca="1"/>
        <v/>
      </c>
      <c r="BX13" t="str">
        <f ca="1"/>
        <v/>
      </c>
      <c r="BY13"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c r="DB13" t="str">
        <f ca="1"/>
        <v/>
      </c>
    </row>
    <row r="14" spans="1:106" x14ac:dyDescent="0.25">
      <c r="A14" s="10"/>
      <c r="B14" t="str">
        <f ca="1"/>
        <v>Rent</v>
      </c>
      <c r="C14" s="6">
        <f ca="1"/>
        <v>1</v>
      </c>
      <c r="D14" t="str">
        <f ca="1"/>
        <v>month(s)</v>
      </c>
      <c r="E14" s="15" cm="1">
        <f t="array" aca="1" ref="E14" ca="1">_xlfn.XLOOKUP($A$2,_xlfn.CHOOSEROWS(_xlfn.HSTACK(_xlfn.ANCHORARRAY($F$2),_xlfn.ANCHORARRAY($G$2)),ROW()-1),_xlfn.CHOOSEROWS(_xlfn.HSTACK(_xlfn.ANCHORARRAY($F$2),_xlfn.ANCHORARRAY($G$2)),ROW()-1),"",1)</f>
        <v>46082</v>
      </c>
      <c r="F14" s="8">
        <f ca="1"/>
        <v>45809</v>
      </c>
      <c r="G14" s="8">
        <f ca="1"/>
        <v>45839</v>
      </c>
      <c r="H14" s="8">
        <f ca="1"/>
        <v>45870</v>
      </c>
      <c r="I14" s="8">
        <f ca="1"/>
        <v>45901</v>
      </c>
      <c r="J14" s="8">
        <f ca="1"/>
        <v>45931</v>
      </c>
      <c r="K14" s="8">
        <f ca="1"/>
        <v>45962</v>
      </c>
      <c r="L14" s="8">
        <f ca="1"/>
        <v>45992</v>
      </c>
      <c r="M14" s="8">
        <f ca="1"/>
        <v>46023</v>
      </c>
      <c r="N14" s="8">
        <f ca="1"/>
        <v>46054</v>
      </c>
      <c r="O14" s="8">
        <f ca="1"/>
        <v>46082</v>
      </c>
      <c r="P14" s="8">
        <f ca="1"/>
        <v>46113</v>
      </c>
      <c r="Q14" s="8">
        <f ca="1"/>
        <v>46143</v>
      </c>
      <c r="R14" s="8">
        <f ca="1"/>
        <v>46174</v>
      </c>
      <c r="S14" s="8">
        <f ca="1"/>
        <v>46204</v>
      </c>
      <c r="T14" s="8">
        <f ca="1"/>
        <v>46235</v>
      </c>
      <c r="U14" s="8">
        <f ca="1"/>
        <v>46266</v>
      </c>
      <c r="V14" s="8">
        <f ca="1"/>
        <v>46296</v>
      </c>
      <c r="W14" s="8">
        <f ca="1"/>
        <v>46327</v>
      </c>
      <c r="X14" s="8">
        <f ca="1"/>
        <v>46357</v>
      </c>
      <c r="Y14" s="8">
        <f ca="1"/>
        <v>46388</v>
      </c>
      <c r="Z14" s="8">
        <f ca="1"/>
        <v>46419</v>
      </c>
      <c r="AA14" s="8">
        <f ca="1"/>
        <v>46447</v>
      </c>
      <c r="AB14" s="8">
        <f ca="1"/>
        <v>46478</v>
      </c>
      <c r="AC14" s="8">
        <f ca="1"/>
        <v>46508</v>
      </c>
      <c r="AD14" s="8">
        <f ca="1"/>
        <v>46539</v>
      </c>
      <c r="AE14" s="8">
        <f ca="1"/>
        <v>46569</v>
      </c>
      <c r="AF14" s="8">
        <f ca="1"/>
        <v>46600</v>
      </c>
      <c r="AG14" s="8">
        <f ca="1"/>
        <v>46631</v>
      </c>
      <c r="AH14" s="8">
        <f ca="1"/>
        <v>46661</v>
      </c>
      <c r="AI14" s="8">
        <f ca="1"/>
        <v>46692</v>
      </c>
      <c r="AJ14" s="8">
        <f ca="1"/>
        <v>46722</v>
      </c>
      <c r="AK14" s="8">
        <f ca="1"/>
        <v>46753</v>
      </c>
      <c r="AL14" s="8">
        <f ca="1"/>
        <v>46784</v>
      </c>
      <c r="AM14" s="8" t="str">
        <f ca="1"/>
        <v/>
      </c>
      <c r="AN14" s="8" t="str">
        <f ca="1"/>
        <v/>
      </c>
      <c r="AO14" s="8" t="str">
        <f ca="1"/>
        <v/>
      </c>
      <c r="AP14" s="8" t="str">
        <f ca="1"/>
        <v/>
      </c>
      <c r="AQ14" s="8" t="str">
        <f ca="1"/>
        <v/>
      </c>
      <c r="AR14" s="8" t="str">
        <f ca="1"/>
        <v/>
      </c>
      <c r="AS14" s="8" t="str">
        <f ca="1"/>
        <v/>
      </c>
      <c r="AT14" s="8" t="str">
        <f ca="1"/>
        <v/>
      </c>
      <c r="AU14" s="8" t="str">
        <f ca="1"/>
        <v/>
      </c>
      <c r="AV14" s="8" t="str">
        <f ca="1"/>
        <v/>
      </c>
      <c r="AW14" s="8" t="str">
        <f ca="1"/>
        <v/>
      </c>
      <c r="AX14" s="8" t="str">
        <f ca="1"/>
        <v/>
      </c>
      <c r="AY14" s="8" t="str">
        <f ca="1"/>
        <v/>
      </c>
      <c r="AZ14" s="8" t="str">
        <f ca="1"/>
        <v/>
      </c>
      <c r="BA14" s="8" t="str">
        <f ca="1"/>
        <v/>
      </c>
      <c r="BB14" s="8" t="str">
        <f ca="1"/>
        <v/>
      </c>
      <c r="BC14" s="8" t="str">
        <f ca="1"/>
        <v/>
      </c>
      <c r="BD14" s="8" t="str">
        <f ca="1"/>
        <v/>
      </c>
      <c r="BE14" s="8" t="str">
        <f ca="1"/>
        <v/>
      </c>
      <c r="BF14" s="8" t="str">
        <f ca="1"/>
        <v/>
      </c>
      <c r="BG14" t="str">
        <f ca="1"/>
        <v/>
      </c>
      <c r="BH14" t="str">
        <f ca="1"/>
        <v/>
      </c>
      <c r="BI14" t="str">
        <f ca="1"/>
        <v/>
      </c>
      <c r="BJ14" t="str">
        <f ca="1"/>
        <v/>
      </c>
      <c r="BK14" t="str">
        <f ca="1"/>
        <v/>
      </c>
      <c r="BL14" t="str">
        <f ca="1"/>
        <v/>
      </c>
      <c r="BM14" t="str">
        <f ca="1"/>
        <v/>
      </c>
      <c r="BN14" t="str">
        <f ca="1"/>
        <v/>
      </c>
      <c r="BO14" t="str">
        <f ca="1"/>
        <v/>
      </c>
      <c r="BP14" t="str">
        <f ca="1"/>
        <v/>
      </c>
      <c r="BQ14" t="str">
        <f ca="1"/>
        <v/>
      </c>
      <c r="BR14" t="str">
        <f ca="1"/>
        <v/>
      </c>
      <c r="BS14" t="str">
        <f ca="1"/>
        <v/>
      </c>
      <c r="BT14" t="str">
        <f ca="1"/>
        <v/>
      </c>
      <c r="BU14" t="str">
        <f ca="1"/>
        <v/>
      </c>
      <c r="BV14" t="str">
        <f ca="1"/>
        <v/>
      </c>
      <c r="BW14" t="str">
        <f ca="1"/>
        <v/>
      </c>
      <c r="BX14" t="str">
        <f ca="1"/>
        <v/>
      </c>
      <c r="BY14"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c r="DB14" t="str">
        <f ca="1"/>
        <v/>
      </c>
    </row>
    <row r="15" spans="1:106" x14ac:dyDescent="0.25">
      <c r="A15" s="13"/>
      <c r="B15" t="str">
        <f ca="1"/>
        <v>Groceries</v>
      </c>
      <c r="C15" s="6">
        <f ca="1"/>
        <v>2</v>
      </c>
      <c r="D15" t="str">
        <f ca="1"/>
        <v>week(s)</v>
      </c>
      <c r="E15" s="15" cm="1">
        <f t="array" aca="1" ref="E15" ca="1">_xlfn.XLOOKUP($A$2,_xlfn.CHOOSEROWS(_xlfn.HSTACK(_xlfn.ANCHORARRAY($F$2),_xlfn.ANCHORARRAY($G$2)),ROW()-1),_xlfn.CHOOSEROWS(_xlfn.HSTACK(_xlfn.ANCHORARRAY($F$2),_xlfn.ANCHORARRAY($G$2)),ROW()-1),"",1)</f>
        <v>46081</v>
      </c>
      <c r="F15" s="8">
        <f ca="1"/>
        <v>45703</v>
      </c>
      <c r="G15" s="8">
        <f ca="1"/>
        <v>45717</v>
      </c>
      <c r="H15" s="8">
        <f ca="1"/>
        <v>45731</v>
      </c>
      <c r="I15" s="8">
        <f ca="1"/>
        <v>45745</v>
      </c>
      <c r="J15" s="8">
        <f ca="1"/>
        <v>45759</v>
      </c>
      <c r="K15" s="8">
        <f ca="1"/>
        <v>45773</v>
      </c>
      <c r="L15" s="8">
        <f ca="1"/>
        <v>45787</v>
      </c>
      <c r="M15" s="8">
        <f ca="1"/>
        <v>45801</v>
      </c>
      <c r="N15" s="8">
        <f ca="1"/>
        <v>45815</v>
      </c>
      <c r="O15" s="8">
        <f ca="1"/>
        <v>45829</v>
      </c>
      <c r="P15" s="8">
        <f ca="1"/>
        <v>45843</v>
      </c>
      <c r="Q15" s="8">
        <f ca="1"/>
        <v>45857</v>
      </c>
      <c r="R15" s="8">
        <f ca="1"/>
        <v>45871</v>
      </c>
      <c r="S15" s="8">
        <f ca="1"/>
        <v>45885</v>
      </c>
      <c r="T15" s="8">
        <f ca="1"/>
        <v>45899</v>
      </c>
      <c r="U15" s="8">
        <f ca="1"/>
        <v>45913</v>
      </c>
      <c r="V15" s="8">
        <f ca="1"/>
        <v>45927</v>
      </c>
      <c r="W15" s="8">
        <f ca="1"/>
        <v>45941</v>
      </c>
      <c r="X15" s="8">
        <f ca="1"/>
        <v>45955</v>
      </c>
      <c r="Y15" s="8">
        <f ca="1"/>
        <v>45969</v>
      </c>
      <c r="Z15" s="8">
        <f ca="1"/>
        <v>45983</v>
      </c>
      <c r="AA15" s="8">
        <f ca="1"/>
        <v>45997</v>
      </c>
      <c r="AB15" s="8">
        <f ca="1"/>
        <v>46011</v>
      </c>
      <c r="AC15" s="8">
        <f ca="1"/>
        <v>46025</v>
      </c>
      <c r="AD15" s="8">
        <f ca="1"/>
        <v>46039</v>
      </c>
      <c r="AE15" s="8">
        <f ca="1"/>
        <v>46053</v>
      </c>
      <c r="AF15" s="8">
        <f ca="1"/>
        <v>46067</v>
      </c>
      <c r="AG15" s="8">
        <f ca="1"/>
        <v>46081</v>
      </c>
      <c r="AH15" s="8">
        <f ca="1"/>
        <v>46095</v>
      </c>
      <c r="AI15" s="8">
        <f ca="1"/>
        <v>46109</v>
      </c>
      <c r="AJ15" s="8">
        <f ca="1"/>
        <v>46123</v>
      </c>
      <c r="AK15" s="8">
        <f ca="1"/>
        <v>46137</v>
      </c>
      <c r="AL15" s="8">
        <f ca="1"/>
        <v>46151</v>
      </c>
      <c r="AM15" s="8">
        <f ca="1"/>
        <v>46165</v>
      </c>
      <c r="AN15" s="8">
        <f ca="1"/>
        <v>46179</v>
      </c>
      <c r="AO15" s="8">
        <f ca="1"/>
        <v>46193</v>
      </c>
      <c r="AP15" s="8">
        <f ca="1"/>
        <v>46207</v>
      </c>
      <c r="AQ15" s="8">
        <f ca="1"/>
        <v>46221</v>
      </c>
      <c r="AR15" s="8">
        <f ca="1"/>
        <v>46235</v>
      </c>
      <c r="AS15" s="8">
        <f ca="1"/>
        <v>46249</v>
      </c>
      <c r="AT15" s="8">
        <f ca="1"/>
        <v>46263</v>
      </c>
      <c r="AU15" s="8">
        <f ca="1"/>
        <v>46277</v>
      </c>
      <c r="AV15" s="8">
        <f ca="1"/>
        <v>46291</v>
      </c>
      <c r="AW15" s="8">
        <f ca="1"/>
        <v>46305</v>
      </c>
      <c r="AX15" s="8">
        <f ca="1"/>
        <v>46319</v>
      </c>
      <c r="AY15" s="8">
        <f ca="1"/>
        <v>46333</v>
      </c>
      <c r="AZ15" s="8">
        <f ca="1"/>
        <v>46347</v>
      </c>
      <c r="BA15" s="8">
        <f ca="1"/>
        <v>46361</v>
      </c>
      <c r="BB15" s="8">
        <f ca="1"/>
        <v>46375</v>
      </c>
      <c r="BC15" s="8">
        <f ca="1"/>
        <v>46389</v>
      </c>
      <c r="BD15" s="8">
        <f ca="1"/>
        <v>46403</v>
      </c>
      <c r="BE15" s="8">
        <f ca="1"/>
        <v>46417</v>
      </c>
      <c r="BF15" s="8">
        <f ca="1"/>
        <v>46431</v>
      </c>
      <c r="BG15">
        <f ca="1"/>
        <v>46445</v>
      </c>
      <c r="BH15">
        <f ca="1"/>
        <v>46459</v>
      </c>
      <c r="BI15">
        <f ca="1"/>
        <v>46473</v>
      </c>
      <c r="BJ15">
        <f ca="1"/>
        <v>46487</v>
      </c>
      <c r="BK15">
        <f ca="1"/>
        <v>46501</v>
      </c>
      <c r="BL15">
        <f ca="1"/>
        <v>46515</v>
      </c>
      <c r="BM15">
        <f ca="1"/>
        <v>46529</v>
      </c>
      <c r="BN15">
        <f ca="1"/>
        <v>46543</v>
      </c>
      <c r="BO15">
        <f ca="1"/>
        <v>46557</v>
      </c>
      <c r="BP15">
        <f ca="1"/>
        <v>46571</v>
      </c>
      <c r="BQ15">
        <f ca="1"/>
        <v>46585</v>
      </c>
      <c r="BR15">
        <f ca="1"/>
        <v>46599</v>
      </c>
      <c r="BS15">
        <f ca="1"/>
        <v>46613</v>
      </c>
      <c r="BT15">
        <f ca="1"/>
        <v>46627</v>
      </c>
      <c r="BU15">
        <f ca="1"/>
        <v>46641</v>
      </c>
      <c r="BV15">
        <f ca="1"/>
        <v>46655</v>
      </c>
      <c r="BW15">
        <f ca="1"/>
        <v>46669</v>
      </c>
      <c r="BX15">
        <f ca="1"/>
        <v>46683</v>
      </c>
      <c r="BY15">
        <f ca="1"/>
        <v>46697</v>
      </c>
      <c r="BZ15">
        <f ca="1"/>
        <v>46711</v>
      </c>
      <c r="CA15">
        <f ca="1"/>
        <v>46725</v>
      </c>
      <c r="CB15">
        <f ca="1"/>
        <v>46739</v>
      </c>
      <c r="CC15">
        <f ca="1"/>
        <v>46753</v>
      </c>
      <c r="CD15">
        <f ca="1"/>
        <v>46767</v>
      </c>
      <c r="CE15">
        <f ca="1"/>
        <v>46781</v>
      </c>
      <c r="CF15">
        <f ca="1"/>
        <v>46795</v>
      </c>
      <c r="CG15">
        <f ca="1"/>
        <v>46809</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c r="DB15" t="str">
        <f ca="1"/>
        <v/>
      </c>
    </row>
    <row r="16" spans="1:106" x14ac:dyDescent="0.25">
      <c r="A16" s="10"/>
      <c r="B16" t="str">
        <f ca="1"/>
        <v>Food &amp; Drinks</v>
      </c>
      <c r="C16" s="6">
        <f ca="1"/>
        <v>2</v>
      </c>
      <c r="D16" t="str">
        <f ca="1"/>
        <v>week(s)</v>
      </c>
      <c r="E16" s="15" cm="1">
        <f t="array" aca="1" ref="E16" ca="1">_xlfn.XLOOKUP($A$2,_xlfn.CHOOSEROWS(_xlfn.HSTACK(_xlfn.ANCHORARRAY($F$2),_xlfn.ANCHORARRAY($G$2)),ROW()-1),_xlfn.CHOOSEROWS(_xlfn.HSTACK(_xlfn.ANCHORARRAY($F$2),_xlfn.ANCHORARRAY($G$2)),ROW()-1),"",1)</f>
        <v>46081</v>
      </c>
      <c r="F16" s="8">
        <f ca="1"/>
        <v>45703</v>
      </c>
      <c r="G16" s="8">
        <f ca="1"/>
        <v>45717</v>
      </c>
      <c r="H16" s="8">
        <f ca="1"/>
        <v>45731</v>
      </c>
      <c r="I16" s="8">
        <f ca="1"/>
        <v>45745</v>
      </c>
      <c r="J16" s="8">
        <f ca="1"/>
        <v>45759</v>
      </c>
      <c r="K16" s="8">
        <f ca="1"/>
        <v>45773</v>
      </c>
      <c r="L16" s="8">
        <f ca="1"/>
        <v>45787</v>
      </c>
      <c r="M16" s="8">
        <f ca="1"/>
        <v>45801</v>
      </c>
      <c r="N16" s="8">
        <f ca="1"/>
        <v>45815</v>
      </c>
      <c r="O16" s="8">
        <f ca="1"/>
        <v>45829</v>
      </c>
      <c r="P16" s="8">
        <f ca="1"/>
        <v>45843</v>
      </c>
      <c r="Q16" s="8">
        <f ca="1"/>
        <v>45857</v>
      </c>
      <c r="R16" s="8">
        <f ca="1"/>
        <v>45871</v>
      </c>
      <c r="S16" s="8">
        <f ca="1"/>
        <v>45885</v>
      </c>
      <c r="T16" s="8">
        <f ca="1"/>
        <v>45899</v>
      </c>
      <c r="U16" s="8">
        <f ca="1"/>
        <v>45913</v>
      </c>
      <c r="V16" s="8">
        <f ca="1"/>
        <v>45927</v>
      </c>
      <c r="W16" s="8">
        <f ca="1"/>
        <v>45941</v>
      </c>
      <c r="X16" s="8">
        <f ca="1"/>
        <v>45955</v>
      </c>
      <c r="Y16" s="8">
        <f ca="1"/>
        <v>45969</v>
      </c>
      <c r="Z16" s="8">
        <f ca="1"/>
        <v>45983</v>
      </c>
      <c r="AA16" s="8">
        <f ca="1"/>
        <v>45997</v>
      </c>
      <c r="AB16" s="8">
        <f ca="1"/>
        <v>46011</v>
      </c>
      <c r="AC16" s="8">
        <f ca="1"/>
        <v>46025</v>
      </c>
      <c r="AD16" s="8">
        <f ca="1"/>
        <v>46039</v>
      </c>
      <c r="AE16" s="8">
        <f ca="1"/>
        <v>46053</v>
      </c>
      <c r="AF16" s="8">
        <f ca="1"/>
        <v>46067</v>
      </c>
      <c r="AG16" s="8">
        <f ca="1"/>
        <v>46081</v>
      </c>
      <c r="AH16" s="8">
        <f ca="1"/>
        <v>46095</v>
      </c>
      <c r="AI16" s="8">
        <f ca="1"/>
        <v>46109</v>
      </c>
      <c r="AJ16" s="8">
        <f ca="1"/>
        <v>46123</v>
      </c>
      <c r="AK16" s="8">
        <f ca="1"/>
        <v>46137</v>
      </c>
      <c r="AL16" s="8">
        <f ca="1"/>
        <v>46151</v>
      </c>
      <c r="AM16" s="8">
        <f ca="1"/>
        <v>46165</v>
      </c>
      <c r="AN16" s="8">
        <f ca="1"/>
        <v>46179</v>
      </c>
      <c r="AO16" s="8">
        <f ca="1"/>
        <v>46193</v>
      </c>
      <c r="AP16" s="8">
        <f ca="1"/>
        <v>46207</v>
      </c>
      <c r="AQ16" s="8">
        <f ca="1"/>
        <v>46221</v>
      </c>
      <c r="AR16" s="8">
        <f ca="1"/>
        <v>46235</v>
      </c>
      <c r="AS16" s="8">
        <f ca="1"/>
        <v>46249</v>
      </c>
      <c r="AT16" s="8">
        <f ca="1"/>
        <v>46263</v>
      </c>
      <c r="AU16" s="8">
        <f ca="1"/>
        <v>46277</v>
      </c>
      <c r="AV16" s="8">
        <f ca="1"/>
        <v>46291</v>
      </c>
      <c r="AW16" s="8">
        <f ca="1"/>
        <v>46305</v>
      </c>
      <c r="AX16" s="8">
        <f ca="1"/>
        <v>46319</v>
      </c>
      <c r="AY16" s="8">
        <f ca="1"/>
        <v>46333</v>
      </c>
      <c r="AZ16" s="8">
        <f ca="1"/>
        <v>46347</v>
      </c>
      <c r="BA16" s="8">
        <f ca="1"/>
        <v>46361</v>
      </c>
      <c r="BB16" s="8">
        <f ca="1"/>
        <v>46375</v>
      </c>
      <c r="BC16" s="8">
        <f ca="1"/>
        <v>46389</v>
      </c>
      <c r="BD16" s="8">
        <f ca="1"/>
        <v>46403</v>
      </c>
      <c r="BE16" s="8">
        <f ca="1"/>
        <v>46417</v>
      </c>
      <c r="BF16" s="8">
        <f ca="1"/>
        <v>46431</v>
      </c>
      <c r="BG16">
        <f ca="1"/>
        <v>46445</v>
      </c>
      <c r="BH16">
        <f ca="1"/>
        <v>46459</v>
      </c>
      <c r="BI16">
        <f ca="1"/>
        <v>46473</v>
      </c>
      <c r="BJ16">
        <f ca="1"/>
        <v>46487</v>
      </c>
      <c r="BK16">
        <f ca="1"/>
        <v>46501</v>
      </c>
      <c r="BL16">
        <f ca="1"/>
        <v>46515</v>
      </c>
      <c r="BM16">
        <f ca="1"/>
        <v>46529</v>
      </c>
      <c r="BN16">
        <f ca="1"/>
        <v>46543</v>
      </c>
      <c r="BO16">
        <f ca="1"/>
        <v>46557</v>
      </c>
      <c r="BP16">
        <f ca="1"/>
        <v>46571</v>
      </c>
      <c r="BQ16">
        <f ca="1"/>
        <v>46585</v>
      </c>
      <c r="BR16">
        <f ca="1"/>
        <v>46599</v>
      </c>
      <c r="BS16">
        <f ca="1"/>
        <v>46613</v>
      </c>
      <c r="BT16">
        <f ca="1"/>
        <v>46627</v>
      </c>
      <c r="BU16">
        <f ca="1"/>
        <v>46641</v>
      </c>
      <c r="BV16">
        <f ca="1"/>
        <v>46655</v>
      </c>
      <c r="BW16">
        <f ca="1"/>
        <v>46669</v>
      </c>
      <c r="BX16">
        <f ca="1"/>
        <v>46683</v>
      </c>
      <c r="BY16">
        <f ca="1"/>
        <v>46697</v>
      </c>
      <c r="BZ16">
        <f ca="1"/>
        <v>46711</v>
      </c>
      <c r="CA16">
        <f ca="1"/>
        <v>46725</v>
      </c>
      <c r="CB16">
        <f ca="1"/>
        <v>46739</v>
      </c>
      <c r="CC16">
        <f ca="1"/>
        <v>46753</v>
      </c>
      <c r="CD16">
        <f ca="1"/>
        <v>46767</v>
      </c>
      <c r="CE16">
        <f ca="1"/>
        <v>46781</v>
      </c>
      <c r="CF16">
        <f ca="1"/>
        <v>46795</v>
      </c>
      <c r="CG16">
        <f ca="1"/>
        <v>46809</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c r="DB16" t="str">
        <f ca="1"/>
        <v/>
      </c>
    </row>
    <row r="17" spans="1:106" x14ac:dyDescent="0.25">
      <c r="A17" s="7"/>
      <c r="B17" t="str">
        <f ca="1"/>
        <v>Renters</v>
      </c>
      <c r="C17" s="6">
        <f ca="1"/>
        <v>1</v>
      </c>
      <c r="D17" t="str">
        <f ca="1"/>
        <v>month(s)</v>
      </c>
      <c r="E17" s="15" cm="1">
        <f t="array" aca="1" ref="E17" ca="1">_xlfn.XLOOKUP($A$2,_xlfn.CHOOSEROWS(_xlfn.HSTACK(_xlfn.ANCHORARRAY($F$2),_xlfn.ANCHORARRAY($G$2)),ROW()-1),_xlfn.CHOOSEROWS(_xlfn.HSTACK(_xlfn.ANCHORARRAY($F$2),_xlfn.ANCHORARRAY($G$2)),ROW()-1),"",1)</f>
        <v>46102</v>
      </c>
      <c r="F17" s="8">
        <f ca="1"/>
        <v>45798</v>
      </c>
      <c r="G17" s="8">
        <f ca="1"/>
        <v>45829</v>
      </c>
      <c r="H17" s="8">
        <f ca="1"/>
        <v>45859</v>
      </c>
      <c r="I17" s="8">
        <f ca="1"/>
        <v>45890</v>
      </c>
      <c r="J17" s="8">
        <f ca="1"/>
        <v>45921</v>
      </c>
      <c r="K17" s="8">
        <f ca="1"/>
        <v>45951</v>
      </c>
      <c r="L17" s="8">
        <f ca="1"/>
        <v>45982</v>
      </c>
      <c r="M17" s="8">
        <f ca="1"/>
        <v>46012</v>
      </c>
      <c r="N17" s="8">
        <f ca="1"/>
        <v>46043</v>
      </c>
      <c r="O17" s="8">
        <f ca="1"/>
        <v>46074</v>
      </c>
      <c r="P17" s="8">
        <f ca="1"/>
        <v>46102</v>
      </c>
      <c r="Q17" s="8">
        <f ca="1"/>
        <v>46133</v>
      </c>
      <c r="R17" s="8">
        <f ca="1"/>
        <v>46163</v>
      </c>
      <c r="S17" s="8">
        <f ca="1"/>
        <v>46194</v>
      </c>
      <c r="T17" s="8">
        <f ca="1"/>
        <v>46224</v>
      </c>
      <c r="U17" s="8">
        <f ca="1"/>
        <v>46255</v>
      </c>
      <c r="V17" s="8">
        <f ca="1"/>
        <v>46286</v>
      </c>
      <c r="W17" s="8">
        <f ca="1"/>
        <v>46316</v>
      </c>
      <c r="X17" s="8">
        <f ca="1"/>
        <v>46347</v>
      </c>
      <c r="Y17" s="8">
        <f ca="1"/>
        <v>46377</v>
      </c>
      <c r="Z17" s="8">
        <f ca="1"/>
        <v>46408</v>
      </c>
      <c r="AA17" s="8">
        <f ca="1"/>
        <v>46439</v>
      </c>
      <c r="AB17" s="8">
        <f ca="1"/>
        <v>46467</v>
      </c>
      <c r="AC17" s="8">
        <f ca="1"/>
        <v>46498</v>
      </c>
      <c r="AD17" s="8">
        <f ca="1"/>
        <v>46528</v>
      </c>
      <c r="AE17" s="8">
        <f ca="1"/>
        <v>46559</v>
      </c>
      <c r="AF17" s="8">
        <f ca="1"/>
        <v>46589</v>
      </c>
      <c r="AG17" s="8">
        <f ca="1"/>
        <v>46620</v>
      </c>
      <c r="AH17" s="8">
        <f ca="1"/>
        <v>46651</v>
      </c>
      <c r="AI17" s="8">
        <f ca="1"/>
        <v>46681</v>
      </c>
      <c r="AJ17" s="8">
        <f ca="1"/>
        <v>46712</v>
      </c>
      <c r="AK17" s="8">
        <f ca="1"/>
        <v>46742</v>
      </c>
      <c r="AL17" s="8">
        <f ca="1"/>
        <v>46773</v>
      </c>
      <c r="AM17" s="8">
        <f ca="1"/>
        <v>46804</v>
      </c>
      <c r="AN17" s="8" t="str">
        <f ca="1"/>
        <v/>
      </c>
      <c r="AO17" s="8" t="str">
        <f ca="1"/>
        <v/>
      </c>
      <c r="AP17" s="8" t="str">
        <f ca="1"/>
        <v/>
      </c>
      <c r="AQ17" s="8" t="str">
        <f ca="1"/>
        <v/>
      </c>
      <c r="AR17" s="8" t="str">
        <f ca="1"/>
        <v/>
      </c>
      <c r="AS17" s="8" t="str">
        <f ca="1"/>
        <v/>
      </c>
      <c r="AT17" s="8" t="str">
        <f ca="1"/>
        <v/>
      </c>
      <c r="AU17" s="8" t="str">
        <f ca="1"/>
        <v/>
      </c>
      <c r="AV17" s="8" t="str">
        <f ca="1"/>
        <v/>
      </c>
      <c r="AW17" s="8" t="str">
        <f ca="1"/>
        <v/>
      </c>
      <c r="AX17" s="8" t="str">
        <f ca="1"/>
        <v/>
      </c>
      <c r="AY17" s="8" t="str">
        <f ca="1"/>
        <v/>
      </c>
      <c r="AZ17" s="8" t="str">
        <f ca="1"/>
        <v/>
      </c>
      <c r="BA17" s="8" t="str">
        <f ca="1"/>
        <v/>
      </c>
      <c r="BB17" s="8" t="str">
        <f ca="1"/>
        <v/>
      </c>
      <c r="BC17" s="8" t="str">
        <f ca="1"/>
        <v/>
      </c>
      <c r="BD17" s="8" t="str">
        <f ca="1"/>
        <v/>
      </c>
      <c r="BE17" s="8" t="str">
        <f ca="1"/>
        <v/>
      </c>
      <c r="BF17" s="8" t="str">
        <f ca="1"/>
        <v/>
      </c>
      <c r="BG17" t="str">
        <f ca="1"/>
        <v/>
      </c>
      <c r="BH17" t="str">
        <f ca="1"/>
        <v/>
      </c>
      <c r="BI17" t="str">
        <f ca="1"/>
        <v/>
      </c>
      <c r="BJ17" t="str">
        <f ca="1"/>
        <v/>
      </c>
      <c r="BK17" t="str">
        <f ca="1"/>
        <v/>
      </c>
      <c r="BL17" t="str">
        <f ca="1"/>
        <v/>
      </c>
      <c r="BM17" t="str">
        <f ca="1"/>
        <v/>
      </c>
      <c r="BN17" t="str">
        <f ca="1"/>
        <v/>
      </c>
      <c r="BO17" t="str">
        <f ca="1"/>
        <v/>
      </c>
      <c r="BP17" t="str">
        <f ca="1"/>
        <v/>
      </c>
      <c r="BQ17" t="str">
        <f ca="1"/>
        <v/>
      </c>
      <c r="BR17" t="str">
        <f ca="1"/>
        <v/>
      </c>
      <c r="BS17" t="str">
        <f ca="1"/>
        <v/>
      </c>
      <c r="BT17" t="str">
        <f ca="1"/>
        <v/>
      </c>
      <c r="BU17" t="str">
        <f ca="1"/>
        <v/>
      </c>
      <c r="BV17" t="str">
        <f ca="1"/>
        <v/>
      </c>
      <c r="BW17" t="str">
        <f ca="1"/>
        <v/>
      </c>
      <c r="BX17" t="str">
        <f ca="1"/>
        <v/>
      </c>
      <c r="BY17"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c r="DB17" t="str">
        <f ca="1"/>
        <v/>
      </c>
    </row>
    <row r="18" spans="1:106" x14ac:dyDescent="0.25">
      <c r="A18" s="10"/>
      <c r="B18" t="str">
        <f ca="1"/>
        <v>Sony</v>
      </c>
      <c r="C18" s="6">
        <f ca="1"/>
        <v>1</v>
      </c>
      <c r="D18" t="str">
        <f ca="1"/>
        <v>month(s)</v>
      </c>
      <c r="E18" s="15" cm="1">
        <f t="array" aca="1" ref="E18" ca="1">_xlfn.XLOOKUP($A$2,_xlfn.CHOOSEROWS(_xlfn.HSTACK(_xlfn.ANCHORARRAY($F$2),_xlfn.ANCHORARRAY($G$2)),ROW()-1),_xlfn.CHOOSEROWS(_xlfn.HSTACK(_xlfn.ANCHORARRAY($F$2),_xlfn.ANCHORARRAY($G$2)),ROW()-1),"",1)</f>
        <v>46089</v>
      </c>
      <c r="F18" s="8">
        <f ca="1"/>
        <v>45724</v>
      </c>
      <c r="G18" s="8">
        <f ca="1"/>
        <v>45755</v>
      </c>
      <c r="H18" s="8">
        <f ca="1"/>
        <v>45785</v>
      </c>
      <c r="I18" s="8">
        <f ca="1"/>
        <v>45816</v>
      </c>
      <c r="J18" s="8">
        <f ca="1"/>
        <v>45846</v>
      </c>
      <c r="K18" s="8">
        <f ca="1"/>
        <v>45877</v>
      </c>
      <c r="L18" s="8">
        <f ca="1"/>
        <v>45908</v>
      </c>
      <c r="M18" s="8">
        <f ca="1"/>
        <v>45938</v>
      </c>
      <c r="N18" s="8">
        <f ca="1"/>
        <v>45969</v>
      </c>
      <c r="O18" s="8">
        <f ca="1"/>
        <v>45999</v>
      </c>
      <c r="P18" s="8">
        <f ca="1"/>
        <v>46030</v>
      </c>
      <c r="Q18" s="8">
        <f ca="1"/>
        <v>46061</v>
      </c>
      <c r="R18" s="8">
        <f ca="1"/>
        <v>46089</v>
      </c>
      <c r="S18" s="8">
        <f ca="1"/>
        <v>46120</v>
      </c>
      <c r="T18" s="8">
        <f ca="1"/>
        <v>46150</v>
      </c>
      <c r="U18" s="8">
        <f ca="1"/>
        <v>46181</v>
      </c>
      <c r="V18" s="8">
        <f ca="1"/>
        <v>46211</v>
      </c>
      <c r="W18" s="8">
        <f ca="1"/>
        <v>46242</v>
      </c>
      <c r="X18" s="8">
        <f ca="1"/>
        <v>46273</v>
      </c>
      <c r="Y18" s="8">
        <f ca="1"/>
        <v>46303</v>
      </c>
      <c r="Z18" s="8">
        <f ca="1"/>
        <v>46334</v>
      </c>
      <c r="AA18" s="8">
        <f ca="1"/>
        <v>46364</v>
      </c>
      <c r="AB18" s="8">
        <f ca="1"/>
        <v>46395</v>
      </c>
      <c r="AC18" s="8">
        <f ca="1"/>
        <v>46426</v>
      </c>
      <c r="AD18" s="8">
        <f ca="1"/>
        <v>46454</v>
      </c>
      <c r="AE18" s="8">
        <f ca="1"/>
        <v>46485</v>
      </c>
      <c r="AF18" s="8">
        <f ca="1"/>
        <v>46515</v>
      </c>
      <c r="AG18" s="8">
        <f ca="1"/>
        <v>46546</v>
      </c>
      <c r="AH18" s="8">
        <f ca="1"/>
        <v>46576</v>
      </c>
      <c r="AI18" s="8">
        <f ca="1"/>
        <v>46607</v>
      </c>
      <c r="AJ18" s="8">
        <f ca="1"/>
        <v>46638</v>
      </c>
      <c r="AK18" s="8">
        <f ca="1"/>
        <v>46668</v>
      </c>
      <c r="AL18" s="8">
        <f ca="1"/>
        <v>46699</v>
      </c>
      <c r="AM18" s="8">
        <f ca="1"/>
        <v>46729</v>
      </c>
      <c r="AN18" s="8">
        <f ca="1"/>
        <v>46760</v>
      </c>
      <c r="AO18" s="8">
        <f ca="1"/>
        <v>46791</v>
      </c>
      <c r="AP18" s="8" t="str">
        <f ca="1"/>
        <v/>
      </c>
      <c r="AQ18" s="8" t="str">
        <f ca="1"/>
        <v/>
      </c>
      <c r="AR18" s="8" t="str">
        <f ca="1"/>
        <v/>
      </c>
      <c r="AS18" s="8" t="str">
        <f ca="1"/>
        <v/>
      </c>
      <c r="AT18" s="8" t="str">
        <f ca="1"/>
        <v/>
      </c>
      <c r="AU18" s="8" t="str">
        <f ca="1"/>
        <v/>
      </c>
      <c r="AV18" s="8" t="str">
        <f ca="1"/>
        <v/>
      </c>
      <c r="AW18" s="8" t="str">
        <f ca="1"/>
        <v/>
      </c>
      <c r="AX18" s="8" t="str">
        <f ca="1"/>
        <v/>
      </c>
      <c r="AY18" s="8" t="str">
        <f ca="1"/>
        <v/>
      </c>
      <c r="AZ18" s="8" t="str">
        <f ca="1"/>
        <v/>
      </c>
      <c r="BA18" s="8" t="str">
        <f ca="1"/>
        <v/>
      </c>
      <c r="BB18" s="8" t="str">
        <f ca="1"/>
        <v/>
      </c>
      <c r="BC18" s="8" t="str">
        <f ca="1"/>
        <v/>
      </c>
      <c r="BD18" s="8" t="str">
        <f ca="1"/>
        <v/>
      </c>
      <c r="BE18" s="8" t="str">
        <f ca="1"/>
        <v/>
      </c>
      <c r="BF18" s="8" t="str">
        <f ca="1"/>
        <v/>
      </c>
      <c r="BG18" t="str">
        <f ca="1"/>
        <v/>
      </c>
      <c r="BH18" t="str">
        <f ca="1"/>
        <v/>
      </c>
      <c r="BI18" t="str">
        <f ca="1"/>
        <v/>
      </c>
      <c r="BJ18" t="str">
        <f ca="1"/>
        <v/>
      </c>
      <c r="BK18" t="str">
        <f ca="1"/>
        <v/>
      </c>
      <c r="BL18" t="str">
        <f ca="1"/>
        <v/>
      </c>
      <c r="BM18" t="str">
        <f ca="1"/>
        <v/>
      </c>
      <c r="BN18" t="str">
        <f ca="1"/>
        <v/>
      </c>
      <c r="BO18" t="str">
        <f ca="1"/>
        <v/>
      </c>
      <c r="BP18" t="str">
        <f ca="1"/>
        <v/>
      </c>
      <c r="BQ18" t="str">
        <f ca="1"/>
        <v/>
      </c>
      <c r="BR18" t="str">
        <f ca="1"/>
        <v/>
      </c>
      <c r="BS18" t="str">
        <f ca="1"/>
        <v/>
      </c>
      <c r="BT18" t="str">
        <f ca="1"/>
        <v/>
      </c>
      <c r="BU18" t="str">
        <f ca="1"/>
        <v/>
      </c>
      <c r="BV18" t="str">
        <f ca="1"/>
        <v/>
      </c>
      <c r="BW18" t="str">
        <f ca="1"/>
        <v/>
      </c>
      <c r="BX18" t="str">
        <f ca="1"/>
        <v/>
      </c>
      <c r="BY1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c r="DB18" t="str">
        <f ca="1"/>
        <v/>
      </c>
    </row>
    <row r="19" spans="1:106" x14ac:dyDescent="0.25">
      <c r="B19" t="str">
        <f ca="1"/>
        <v>Phone</v>
      </c>
      <c r="C19" s="6">
        <f ca="1"/>
        <v>1</v>
      </c>
      <c r="D19" t="str">
        <f ca="1"/>
        <v>month(s)</v>
      </c>
      <c r="E19" s="15" cm="1">
        <f t="array" aca="1" ref="E19" ca="1">_xlfn.XLOOKUP($A$2,_xlfn.CHOOSEROWS(_xlfn.HSTACK(_xlfn.ANCHORARRAY($F$2),_xlfn.ANCHORARRAY($G$2)),ROW()-1),_xlfn.CHOOSEROWS(_xlfn.HSTACK(_xlfn.ANCHORARRAY($F$2),_xlfn.ANCHORARRAY($G$2)),ROW()-1),"",1)</f>
        <v>46086</v>
      </c>
      <c r="F19" s="8">
        <f ca="1"/>
        <v>45631</v>
      </c>
      <c r="G19" s="8">
        <f ca="1"/>
        <v>45662</v>
      </c>
      <c r="H19" s="8">
        <f ca="1"/>
        <v>45693</v>
      </c>
      <c r="I19" s="8">
        <f ca="1"/>
        <v>45721</v>
      </c>
      <c r="J19" s="8">
        <f ca="1"/>
        <v>45752</v>
      </c>
      <c r="K19" s="8">
        <f ca="1"/>
        <v>45782</v>
      </c>
      <c r="L19" s="8">
        <f ca="1"/>
        <v>45813</v>
      </c>
      <c r="M19" s="8">
        <f ca="1"/>
        <v>45843</v>
      </c>
      <c r="N19" s="8">
        <f ca="1"/>
        <v>45874</v>
      </c>
      <c r="O19" s="8">
        <f ca="1"/>
        <v>45905</v>
      </c>
      <c r="P19" s="8">
        <f ca="1"/>
        <v>45935</v>
      </c>
      <c r="Q19" s="8">
        <f ca="1"/>
        <v>45966</v>
      </c>
      <c r="R19" s="8">
        <f ca="1"/>
        <v>45996</v>
      </c>
      <c r="S19" s="8">
        <f ca="1"/>
        <v>46027</v>
      </c>
      <c r="T19" s="8">
        <f ca="1"/>
        <v>46058</v>
      </c>
      <c r="U19" s="8">
        <f ca="1"/>
        <v>46086</v>
      </c>
      <c r="V19" s="8">
        <f ca="1"/>
        <v>46117</v>
      </c>
      <c r="W19" s="8">
        <f ca="1"/>
        <v>46147</v>
      </c>
      <c r="X19" s="8">
        <f ca="1"/>
        <v>46178</v>
      </c>
      <c r="Y19" s="8">
        <f ca="1"/>
        <v>46208</v>
      </c>
      <c r="Z19" s="8">
        <f ca="1"/>
        <v>46239</v>
      </c>
      <c r="AA19" s="8">
        <f ca="1"/>
        <v>46270</v>
      </c>
      <c r="AB19" s="8">
        <f ca="1"/>
        <v>46300</v>
      </c>
      <c r="AC19" s="8">
        <f ca="1"/>
        <v>46331</v>
      </c>
      <c r="AD19" s="8">
        <f ca="1"/>
        <v>46361</v>
      </c>
      <c r="AE19" s="8">
        <f ca="1"/>
        <v>46392</v>
      </c>
      <c r="AF19" s="8">
        <f ca="1"/>
        <v>46423</v>
      </c>
      <c r="AG19" s="8">
        <f ca="1"/>
        <v>46451</v>
      </c>
      <c r="AH19" s="8">
        <f ca="1"/>
        <v>46482</v>
      </c>
      <c r="AI19" s="8">
        <f ca="1"/>
        <v>46512</v>
      </c>
      <c r="AJ19" s="8">
        <f ca="1"/>
        <v>46543</v>
      </c>
      <c r="AK19" s="8">
        <f ca="1"/>
        <v>46573</v>
      </c>
      <c r="AL19" s="8">
        <f ca="1"/>
        <v>46604</v>
      </c>
      <c r="AM19" s="8">
        <f ca="1"/>
        <v>46635</v>
      </c>
      <c r="AN19" s="8">
        <f ca="1"/>
        <v>46665</v>
      </c>
      <c r="AO19" s="8">
        <f ca="1"/>
        <v>46696</v>
      </c>
      <c r="AP19" s="8">
        <f ca="1"/>
        <v>46726</v>
      </c>
      <c r="AQ19" s="8">
        <f ca="1"/>
        <v>46757</v>
      </c>
      <c r="AR19" s="8">
        <f ca="1"/>
        <v>46788</v>
      </c>
      <c r="AS19" s="8" t="str">
        <f ca="1"/>
        <v/>
      </c>
      <c r="AT19" s="8" t="str">
        <f ca="1"/>
        <v/>
      </c>
      <c r="AU19" s="8" t="str">
        <f ca="1"/>
        <v/>
      </c>
      <c r="AV19" s="8" t="str">
        <f ca="1"/>
        <v/>
      </c>
      <c r="AW19" s="8" t="str">
        <f ca="1"/>
        <v/>
      </c>
      <c r="AX19" s="8" t="str">
        <f ca="1"/>
        <v/>
      </c>
      <c r="AY19" s="8" t="str">
        <f ca="1"/>
        <v/>
      </c>
      <c r="AZ19" s="8" t="str">
        <f ca="1"/>
        <v/>
      </c>
      <c r="BA19" s="8" t="str">
        <f ca="1"/>
        <v/>
      </c>
      <c r="BB19" s="8" t="str">
        <f ca="1"/>
        <v/>
      </c>
      <c r="BC19" s="8" t="str">
        <f ca="1"/>
        <v/>
      </c>
      <c r="BD19" s="8" t="str">
        <f ca="1"/>
        <v/>
      </c>
      <c r="BE19" s="8" t="str">
        <f ca="1"/>
        <v/>
      </c>
      <c r="BF19" s="8" t="str">
        <f ca="1"/>
        <v/>
      </c>
      <c r="BG19" t="str">
        <f ca="1"/>
        <v/>
      </c>
      <c r="BH19" t="str">
        <f ca="1"/>
        <v/>
      </c>
      <c r="BI19" t="str">
        <f ca="1"/>
        <v/>
      </c>
      <c r="BJ19" t="str">
        <f ca="1"/>
        <v/>
      </c>
      <c r="BK19" t="str">
        <f ca="1"/>
        <v/>
      </c>
      <c r="BL19" t="str">
        <f ca="1"/>
        <v/>
      </c>
      <c r="BM19" t="str">
        <f ca="1"/>
        <v/>
      </c>
      <c r="BN19" t="str">
        <f ca="1"/>
        <v/>
      </c>
      <c r="BO19" t="str">
        <f ca="1"/>
        <v/>
      </c>
      <c r="BP19" t="str">
        <f ca="1"/>
        <v/>
      </c>
      <c r="BQ19" t="str">
        <f ca="1"/>
        <v/>
      </c>
      <c r="BR19" t="str">
        <f ca="1"/>
        <v/>
      </c>
      <c r="BS19" t="str">
        <f ca="1"/>
        <v/>
      </c>
      <c r="BT19" t="str">
        <f ca="1"/>
        <v/>
      </c>
      <c r="BU19" t="str">
        <f ca="1"/>
        <v/>
      </c>
      <c r="BV19" t="str">
        <f ca="1"/>
        <v/>
      </c>
      <c r="BW19" t="str">
        <f ca="1"/>
        <v/>
      </c>
      <c r="BX19" t="str">
        <f ca="1"/>
        <v/>
      </c>
      <c r="BY19"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c r="DB19" t="str">
        <f ca="1"/>
        <v/>
      </c>
    </row>
    <row r="20" spans="1:106" x14ac:dyDescent="0.25">
      <c r="B20" t="str">
        <f ca="1"/>
        <v>Amazon</v>
      </c>
      <c r="C20" s="6">
        <f ca="1"/>
        <v>1</v>
      </c>
      <c r="D20" t="str">
        <f ca="1"/>
        <v>month(s)</v>
      </c>
      <c r="E20" s="15" cm="1">
        <f t="array" aca="1" ref="E20" ca="1">_xlfn.XLOOKUP($A$2,_xlfn.CHOOSEROWS(_xlfn.HSTACK(_xlfn.ANCHORARRAY($F$2),_xlfn.ANCHORARRAY($G$2)),ROW()-1),_xlfn.CHOOSEROWS(_xlfn.HSTACK(_xlfn.ANCHORARRAY($F$2),_xlfn.ANCHORARRAY($G$2)),ROW()-1),"",1)</f>
        <v>46090</v>
      </c>
      <c r="F20" s="8">
        <f ca="1"/>
        <v>45635</v>
      </c>
      <c r="G20" s="8">
        <f ca="1"/>
        <v>45666</v>
      </c>
      <c r="H20" s="8">
        <f ca="1"/>
        <v>45697</v>
      </c>
      <c r="I20" s="8">
        <f ca="1"/>
        <v>45725</v>
      </c>
      <c r="J20" s="8">
        <f ca="1"/>
        <v>45756</v>
      </c>
      <c r="K20" s="8">
        <f ca="1"/>
        <v>45786</v>
      </c>
      <c r="L20" s="8">
        <f ca="1"/>
        <v>45817</v>
      </c>
      <c r="M20" s="8">
        <f ca="1"/>
        <v>45847</v>
      </c>
      <c r="N20" s="8">
        <f ca="1"/>
        <v>45878</v>
      </c>
      <c r="O20" s="8">
        <f ca="1"/>
        <v>45909</v>
      </c>
      <c r="P20" s="8">
        <f ca="1"/>
        <v>45939</v>
      </c>
      <c r="Q20" s="8">
        <f ca="1"/>
        <v>45970</v>
      </c>
      <c r="R20" s="8">
        <f ca="1"/>
        <v>46000</v>
      </c>
      <c r="S20" s="8">
        <f ca="1"/>
        <v>46031</v>
      </c>
      <c r="T20" s="8">
        <f ca="1"/>
        <v>46062</v>
      </c>
      <c r="U20" s="8">
        <f ca="1"/>
        <v>46090</v>
      </c>
      <c r="V20" s="8">
        <f ca="1"/>
        <v>46121</v>
      </c>
      <c r="W20" s="8">
        <f ca="1"/>
        <v>46151</v>
      </c>
      <c r="X20" s="8">
        <f ca="1"/>
        <v>46182</v>
      </c>
      <c r="Y20" s="8">
        <f ca="1"/>
        <v>46212</v>
      </c>
      <c r="Z20" s="8">
        <f ca="1"/>
        <v>46243</v>
      </c>
      <c r="AA20" s="8">
        <f ca="1"/>
        <v>46274</v>
      </c>
      <c r="AB20" s="8">
        <f ca="1"/>
        <v>46304</v>
      </c>
      <c r="AC20" s="8">
        <f ca="1"/>
        <v>46335</v>
      </c>
      <c r="AD20" s="8">
        <f ca="1"/>
        <v>46365</v>
      </c>
      <c r="AE20" s="8">
        <f ca="1"/>
        <v>46396</v>
      </c>
      <c r="AF20" s="8">
        <f ca="1"/>
        <v>46427</v>
      </c>
      <c r="AG20" s="8">
        <f ca="1"/>
        <v>46455</v>
      </c>
      <c r="AH20" s="8">
        <f ca="1"/>
        <v>46486</v>
      </c>
      <c r="AI20" s="8">
        <f ca="1"/>
        <v>46516</v>
      </c>
      <c r="AJ20" s="8">
        <f ca="1"/>
        <v>46547</v>
      </c>
      <c r="AK20" s="8">
        <f ca="1"/>
        <v>46577</v>
      </c>
      <c r="AL20" s="8">
        <f ca="1"/>
        <v>46608</v>
      </c>
      <c r="AM20" s="8">
        <f ca="1"/>
        <v>46639</v>
      </c>
      <c r="AN20" s="8">
        <f ca="1"/>
        <v>46669</v>
      </c>
      <c r="AO20" s="8">
        <f ca="1"/>
        <v>46700</v>
      </c>
      <c r="AP20" s="8">
        <f ca="1"/>
        <v>46730</v>
      </c>
      <c r="AQ20" s="8">
        <f ca="1"/>
        <v>46761</v>
      </c>
      <c r="AR20" s="8">
        <f ca="1"/>
        <v>46792</v>
      </c>
      <c r="AS20" s="8" t="str">
        <f ca="1"/>
        <v/>
      </c>
      <c r="AT20" s="8" t="str">
        <f ca="1"/>
        <v/>
      </c>
      <c r="AU20" s="8" t="str">
        <f ca="1"/>
        <v/>
      </c>
      <c r="AV20" s="8" t="str">
        <f ca="1"/>
        <v/>
      </c>
      <c r="AW20" s="8" t="str">
        <f ca="1"/>
        <v/>
      </c>
      <c r="AX20" s="8" t="str">
        <f ca="1"/>
        <v/>
      </c>
      <c r="AY20" s="8" t="str">
        <f ca="1"/>
        <v/>
      </c>
      <c r="AZ20" s="8" t="str">
        <f ca="1"/>
        <v/>
      </c>
      <c r="BA20" s="8" t="str">
        <f ca="1"/>
        <v/>
      </c>
      <c r="BB20" s="8" t="str">
        <f ca="1"/>
        <v/>
      </c>
      <c r="BC20" s="8" t="str">
        <f ca="1"/>
        <v/>
      </c>
      <c r="BD20" s="8" t="str">
        <f ca="1"/>
        <v/>
      </c>
      <c r="BE20" s="8" t="str">
        <f ca="1"/>
        <v/>
      </c>
      <c r="BF20" s="8" t="str">
        <f ca="1"/>
        <v/>
      </c>
      <c r="BG20" t="str">
        <f ca="1"/>
        <v/>
      </c>
      <c r="BH20" t="str">
        <f ca="1"/>
        <v/>
      </c>
      <c r="BI20" t="str">
        <f ca="1"/>
        <v/>
      </c>
      <c r="BJ20" t="str">
        <f ca="1"/>
        <v/>
      </c>
      <c r="BK20" t="str">
        <f ca="1"/>
        <v/>
      </c>
      <c r="BL20" t="str">
        <f ca="1"/>
        <v/>
      </c>
      <c r="BM20" t="str">
        <f ca="1"/>
        <v/>
      </c>
      <c r="BN20" t="str">
        <f ca="1"/>
        <v/>
      </c>
      <c r="BO20" t="str">
        <f ca="1"/>
        <v/>
      </c>
      <c r="BP20" t="str">
        <f ca="1"/>
        <v/>
      </c>
      <c r="BQ20" t="str">
        <f ca="1"/>
        <v/>
      </c>
      <c r="BR20" t="str">
        <f ca="1"/>
        <v/>
      </c>
      <c r="BS20" t="str">
        <f ca="1"/>
        <v/>
      </c>
      <c r="BT20" t="str">
        <f ca="1"/>
        <v/>
      </c>
      <c r="BU20" t="str">
        <f ca="1"/>
        <v/>
      </c>
      <c r="BV20" t="str">
        <f ca="1"/>
        <v/>
      </c>
      <c r="BW20" t="str">
        <f ca="1"/>
        <v/>
      </c>
      <c r="BX20" t="str">
        <f ca="1"/>
        <v/>
      </c>
      <c r="BY20"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c r="DB20" t="str">
        <f ca="1"/>
        <v/>
      </c>
    </row>
    <row r="21" spans="1:106" x14ac:dyDescent="0.25">
      <c r="A21" s="3"/>
      <c r="B21" t="str">
        <f ca="1"/>
        <v>Motorcycle</v>
      </c>
      <c r="C21" s="6">
        <f ca="1"/>
        <v>1</v>
      </c>
      <c r="D21" t="str">
        <f ca="1"/>
        <v>month(s)</v>
      </c>
      <c r="E21" s="15" cm="1">
        <f t="array" aca="1" ref="E21" ca="1">_xlfn.XLOOKUP($A$2,_xlfn.CHOOSEROWS(_xlfn.HSTACK(_xlfn.ANCHORARRAY($F$2),_xlfn.ANCHORARRAY($G$2)),ROW()-1),_xlfn.CHOOSEROWS(_xlfn.HSTACK(_xlfn.ANCHORARRAY($F$2),_xlfn.ANCHORARRAY($G$2)),ROW()-1),"",1)</f>
        <v>46097</v>
      </c>
      <c r="F21" s="8">
        <f ca="1"/>
        <v>45642</v>
      </c>
      <c r="G21" s="8">
        <f ca="1"/>
        <v>45673</v>
      </c>
      <c r="H21" s="8">
        <f ca="1"/>
        <v>45704</v>
      </c>
      <c r="I21" s="8">
        <f ca="1"/>
        <v>45732</v>
      </c>
      <c r="J21" s="8">
        <f ca="1"/>
        <v>45763</v>
      </c>
      <c r="K21" s="8">
        <f ca="1"/>
        <v>45793</v>
      </c>
      <c r="L21" s="8">
        <f ca="1"/>
        <v>45824</v>
      </c>
      <c r="M21" s="8">
        <f ca="1"/>
        <v>45854</v>
      </c>
      <c r="N21" s="8">
        <f ca="1"/>
        <v>45885</v>
      </c>
      <c r="O21" s="8">
        <f ca="1"/>
        <v>45916</v>
      </c>
      <c r="P21" s="8">
        <f ca="1"/>
        <v>45946</v>
      </c>
      <c r="Q21" s="8">
        <f ca="1"/>
        <v>45977</v>
      </c>
      <c r="R21" s="8">
        <f ca="1"/>
        <v>46007</v>
      </c>
      <c r="S21" s="8">
        <f ca="1"/>
        <v>46038</v>
      </c>
      <c r="T21" s="8">
        <f ca="1"/>
        <v>46069</v>
      </c>
      <c r="U21" s="8">
        <f ca="1"/>
        <v>46097</v>
      </c>
      <c r="V21" s="8">
        <f ca="1"/>
        <v>46128</v>
      </c>
      <c r="W21" s="8">
        <f ca="1"/>
        <v>46158</v>
      </c>
      <c r="X21" s="8">
        <f ca="1"/>
        <v>46189</v>
      </c>
      <c r="Y21" s="8">
        <f ca="1"/>
        <v>46219</v>
      </c>
      <c r="Z21" s="8">
        <f ca="1"/>
        <v>46250</v>
      </c>
      <c r="AA21" s="8">
        <f ca="1"/>
        <v>46281</v>
      </c>
      <c r="AB21" s="8">
        <f ca="1"/>
        <v>46311</v>
      </c>
      <c r="AC21" s="8">
        <f ca="1"/>
        <v>46342</v>
      </c>
      <c r="AD21" s="8">
        <f ca="1"/>
        <v>46372</v>
      </c>
      <c r="AE21" s="8">
        <f ca="1"/>
        <v>46403</v>
      </c>
      <c r="AF21" s="8">
        <f ca="1"/>
        <v>46434</v>
      </c>
      <c r="AG21" s="8">
        <f ca="1"/>
        <v>46462</v>
      </c>
      <c r="AH21" s="8">
        <f ca="1"/>
        <v>46493</v>
      </c>
      <c r="AI21" s="8">
        <f ca="1"/>
        <v>46523</v>
      </c>
      <c r="AJ21" s="8">
        <f ca="1"/>
        <v>46554</v>
      </c>
      <c r="AK21" s="8">
        <f ca="1"/>
        <v>46584</v>
      </c>
      <c r="AL21" s="8">
        <f ca="1"/>
        <v>46615</v>
      </c>
      <c r="AM21" s="8">
        <f ca="1"/>
        <v>46646</v>
      </c>
      <c r="AN21" s="8">
        <f ca="1"/>
        <v>46676</v>
      </c>
      <c r="AO21" s="8">
        <f ca="1"/>
        <v>46707</v>
      </c>
      <c r="AP21" s="8">
        <f ca="1"/>
        <v>46737</v>
      </c>
      <c r="AQ21" s="8">
        <f ca="1"/>
        <v>46768</v>
      </c>
      <c r="AR21" s="8">
        <f ca="1"/>
        <v>46799</v>
      </c>
      <c r="AS21" s="8" t="str">
        <f ca="1"/>
        <v/>
      </c>
      <c r="AT21" s="8" t="str">
        <f ca="1"/>
        <v/>
      </c>
      <c r="AU21" s="8" t="str">
        <f ca="1"/>
        <v/>
      </c>
      <c r="AV21" s="8" t="str">
        <f ca="1"/>
        <v/>
      </c>
      <c r="AW21" s="8" t="str">
        <f ca="1"/>
        <v/>
      </c>
      <c r="AX21" s="8" t="str">
        <f ca="1"/>
        <v/>
      </c>
      <c r="AY21" s="8" t="str">
        <f ca="1"/>
        <v/>
      </c>
      <c r="AZ21" s="8" t="str">
        <f ca="1"/>
        <v/>
      </c>
      <c r="BA21" s="8" t="str">
        <f ca="1"/>
        <v/>
      </c>
      <c r="BB21" s="8" t="str">
        <f ca="1"/>
        <v/>
      </c>
      <c r="BC21" s="8" t="str">
        <f ca="1"/>
        <v/>
      </c>
      <c r="BD21" s="8" t="str">
        <f ca="1"/>
        <v/>
      </c>
      <c r="BE21" s="8" t="str">
        <f ca="1"/>
        <v/>
      </c>
      <c r="BF21" s="8" t="str">
        <f ca="1"/>
        <v/>
      </c>
      <c r="BG21" t="str">
        <f ca="1"/>
        <v/>
      </c>
      <c r="BH21" t="str">
        <f ca="1"/>
        <v/>
      </c>
      <c r="BI21" t="str">
        <f ca="1"/>
        <v/>
      </c>
      <c r="BJ21" t="str">
        <f ca="1"/>
        <v/>
      </c>
      <c r="BK21" t="str">
        <f ca="1"/>
        <v/>
      </c>
      <c r="BL21" t="str">
        <f ca="1"/>
        <v/>
      </c>
      <c r="BM21" t="str">
        <f ca="1"/>
        <v/>
      </c>
      <c r="BN21" t="str">
        <f ca="1"/>
        <v/>
      </c>
      <c r="BO21" t="str">
        <f ca="1"/>
        <v/>
      </c>
      <c r="BP21" t="str">
        <f ca="1"/>
        <v/>
      </c>
      <c r="BQ21" t="str">
        <f ca="1"/>
        <v/>
      </c>
      <c r="BR21" t="str">
        <f ca="1"/>
        <v/>
      </c>
      <c r="BS21" t="str">
        <f ca="1"/>
        <v/>
      </c>
      <c r="BT21" t="str">
        <f ca="1"/>
        <v/>
      </c>
      <c r="BU21" t="str">
        <f ca="1"/>
        <v/>
      </c>
      <c r="BV21" t="str">
        <f ca="1"/>
        <v/>
      </c>
      <c r="BW21" t="str">
        <f ca="1"/>
        <v/>
      </c>
      <c r="BX21" t="str">
        <f ca="1"/>
        <v/>
      </c>
      <c r="BY21"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c r="DB21" t="str">
        <f ca="1"/>
        <v/>
      </c>
    </row>
    <row r="22" spans="1:106" x14ac:dyDescent="0.25">
      <c r="B22" t="str">
        <f ca="1"/>
        <v>Bike Insurance</v>
      </c>
      <c r="C22" s="6">
        <f ca="1"/>
        <v>1</v>
      </c>
      <c r="D22" t="str">
        <f ca="1"/>
        <v>year(s)</v>
      </c>
      <c r="E22" s="15" cm="1">
        <f t="array" aca="1" ref="E22" ca="1">_xlfn.XLOOKUP($A$2,_xlfn.CHOOSEROWS(_xlfn.HSTACK(_xlfn.ANCHORARRAY($F$2),_xlfn.ANCHORARRAY($G$2)),ROW()-1),_xlfn.CHOOSEROWS(_xlfn.HSTACK(_xlfn.ANCHORARRAY($F$2),_xlfn.ANCHORARRAY($G$2)),ROW()-1),"",1)</f>
        <v>46334</v>
      </c>
      <c r="F22" s="8">
        <f ca="1"/>
        <v>45604</v>
      </c>
      <c r="G22" s="8">
        <f ca="1"/>
        <v>45969</v>
      </c>
      <c r="H22" s="8">
        <f ca="1"/>
        <v>46334</v>
      </c>
      <c r="I22" s="8">
        <f ca="1"/>
        <v>46699</v>
      </c>
      <c r="J22" s="8" t="str">
        <f ca="1"/>
        <v/>
      </c>
      <c r="K22" s="8" t="str">
        <f ca="1"/>
        <v/>
      </c>
      <c r="L22" s="8" t="str">
        <f ca="1"/>
        <v/>
      </c>
      <c r="M22" s="8" t="str">
        <f ca="1"/>
        <v/>
      </c>
      <c r="N22" s="8" t="str">
        <f ca="1"/>
        <v/>
      </c>
      <c r="O22" s="8" t="str">
        <f ca="1"/>
        <v/>
      </c>
      <c r="P22" s="8" t="str">
        <f ca="1"/>
        <v/>
      </c>
      <c r="Q22" s="8" t="str">
        <f ca="1"/>
        <v/>
      </c>
      <c r="R22" s="8" t="str">
        <f ca="1"/>
        <v/>
      </c>
      <c r="S22" s="8" t="str">
        <f ca="1"/>
        <v/>
      </c>
      <c r="T22" s="8" t="str">
        <f ca="1"/>
        <v/>
      </c>
      <c r="U22" s="8" t="str">
        <f ca="1"/>
        <v/>
      </c>
      <c r="V22" s="8" t="str">
        <f ca="1"/>
        <v/>
      </c>
      <c r="W22" s="8" t="str">
        <f ca="1"/>
        <v/>
      </c>
      <c r="X22" s="8" t="str">
        <f ca="1"/>
        <v/>
      </c>
      <c r="Y22" s="8" t="str">
        <f ca="1"/>
        <v/>
      </c>
      <c r="Z22" s="8" t="str">
        <f ca="1"/>
        <v/>
      </c>
      <c r="AA22" s="8" t="str">
        <f ca="1"/>
        <v/>
      </c>
      <c r="AB22" s="8" t="str">
        <f ca="1"/>
        <v/>
      </c>
      <c r="AC22" s="8" t="str">
        <f ca="1"/>
        <v/>
      </c>
      <c r="AD22" s="8" t="str">
        <f ca="1"/>
        <v/>
      </c>
      <c r="AE22" s="8" t="str">
        <f ca="1"/>
        <v/>
      </c>
      <c r="AF22" s="8" t="str">
        <f ca="1"/>
        <v/>
      </c>
      <c r="AG22" s="8" t="str">
        <f ca="1"/>
        <v/>
      </c>
      <c r="AH22" s="8" t="str">
        <f ca="1"/>
        <v/>
      </c>
      <c r="AI22" s="8" t="str">
        <f ca="1"/>
        <v/>
      </c>
      <c r="AJ22" s="8" t="str">
        <f ca="1"/>
        <v/>
      </c>
      <c r="AK22" s="8" t="str">
        <f ca="1"/>
        <v/>
      </c>
      <c r="AL22" s="8" t="str">
        <f ca="1"/>
        <v/>
      </c>
      <c r="AM22" s="8" t="str">
        <f ca="1"/>
        <v/>
      </c>
      <c r="AN22" s="8" t="str">
        <f ca="1"/>
        <v/>
      </c>
      <c r="AO22" s="8" t="str">
        <f ca="1"/>
        <v/>
      </c>
      <c r="AP22" s="8" t="str">
        <f ca="1"/>
        <v/>
      </c>
      <c r="AQ22" s="8" t="str">
        <f ca="1"/>
        <v/>
      </c>
      <c r="AR22" s="8" t="str">
        <f ca="1"/>
        <v/>
      </c>
      <c r="AS22" s="8" t="str">
        <f ca="1"/>
        <v/>
      </c>
      <c r="AT22" s="8" t="str">
        <f ca="1"/>
        <v/>
      </c>
      <c r="AU22" s="8" t="str">
        <f ca="1"/>
        <v/>
      </c>
      <c r="AV22" s="8" t="str">
        <f ca="1"/>
        <v/>
      </c>
      <c r="AW22" s="8" t="str">
        <f ca="1"/>
        <v/>
      </c>
      <c r="AX22" s="8" t="str">
        <f ca="1"/>
        <v/>
      </c>
      <c r="AY22" s="8" t="str">
        <f ca="1"/>
        <v/>
      </c>
      <c r="AZ22" s="8" t="str">
        <f ca="1"/>
        <v/>
      </c>
      <c r="BA22" s="8" t="str">
        <f ca="1"/>
        <v/>
      </c>
      <c r="BB22" s="8" t="str">
        <f ca="1"/>
        <v/>
      </c>
      <c r="BC22" s="8" t="str">
        <f ca="1"/>
        <v/>
      </c>
      <c r="BD22" s="8" t="str">
        <f ca="1"/>
        <v/>
      </c>
      <c r="BE22" s="8" t="str">
        <f ca="1"/>
        <v/>
      </c>
      <c r="BF22" s="8" t="str">
        <f ca="1"/>
        <v/>
      </c>
      <c r="BG22" t="str">
        <f ca="1"/>
        <v/>
      </c>
      <c r="BH22" t="str">
        <f ca="1"/>
        <v/>
      </c>
      <c r="BI22" t="str">
        <f ca="1"/>
        <v/>
      </c>
      <c r="BJ22" t="str">
        <f ca="1"/>
        <v/>
      </c>
      <c r="BK22" t="str">
        <f ca="1"/>
        <v/>
      </c>
      <c r="BL22" t="str">
        <f ca="1"/>
        <v/>
      </c>
      <c r="BM22" t="str">
        <f ca="1"/>
        <v/>
      </c>
      <c r="BN22" t="str">
        <f ca="1"/>
        <v/>
      </c>
      <c r="BO22" t="str">
        <f ca="1"/>
        <v/>
      </c>
      <c r="BP22" t="str">
        <f ca="1"/>
        <v/>
      </c>
      <c r="BQ22" t="str">
        <f ca="1"/>
        <v/>
      </c>
      <c r="BR22" t="str">
        <f ca="1"/>
        <v/>
      </c>
      <c r="BS22" t="str">
        <f ca="1"/>
        <v/>
      </c>
      <c r="BT22" t="str">
        <f ca="1"/>
        <v/>
      </c>
      <c r="BU22" t="str">
        <f ca="1"/>
        <v/>
      </c>
      <c r="BV22" t="str">
        <f ca="1"/>
        <v/>
      </c>
      <c r="BW22" t="str">
        <f ca="1"/>
        <v/>
      </c>
      <c r="BX22" t="str">
        <f ca="1"/>
        <v/>
      </c>
      <c r="BY22"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c r="DB22" t="str">
        <f ca="1"/>
        <v/>
      </c>
    </row>
    <row r="23" spans="1:106" x14ac:dyDescent="0.25">
      <c r="A23" s="3"/>
      <c r="B23" t="str">
        <f ca="1"/>
        <v>SDGE</v>
      </c>
      <c r="C23" s="6">
        <f ca="1"/>
        <v>1</v>
      </c>
      <c r="D23" t="str">
        <f ca="1"/>
        <v>month(s)</v>
      </c>
      <c r="E23" s="15" cm="1">
        <f t="array" aca="1" ref="E23" ca="1">_xlfn.XLOOKUP($A$2,_xlfn.CHOOSEROWS(_xlfn.HSTACK(_xlfn.ANCHORARRAY($F$2),_xlfn.ANCHORARRAY($G$2)),ROW()-1),_xlfn.CHOOSEROWS(_xlfn.HSTACK(_xlfn.ANCHORARRAY($F$2),_xlfn.ANCHORARRAY($G$2)),ROW()-1),"",1)</f>
        <v>46081</v>
      </c>
      <c r="F23" s="8">
        <f ca="1"/>
        <v>45866</v>
      </c>
      <c r="G23" s="8">
        <f ca="1"/>
        <v>45897</v>
      </c>
      <c r="H23" s="8">
        <f ca="1"/>
        <v>45928</v>
      </c>
      <c r="I23" s="8">
        <f ca="1"/>
        <v>45958</v>
      </c>
      <c r="J23" s="8">
        <f ca="1"/>
        <v>45989</v>
      </c>
      <c r="K23" s="8">
        <f ca="1"/>
        <v>46019</v>
      </c>
      <c r="L23" s="8">
        <f ca="1"/>
        <v>46050</v>
      </c>
      <c r="M23" s="8">
        <f ca="1"/>
        <v>46081</v>
      </c>
      <c r="N23" s="8">
        <f ca="1"/>
        <v>46109</v>
      </c>
      <c r="O23" s="8">
        <f ca="1"/>
        <v>46140</v>
      </c>
      <c r="P23" s="8">
        <f ca="1"/>
        <v>46170</v>
      </c>
      <c r="Q23" s="8">
        <f ca="1"/>
        <v>46201</v>
      </c>
      <c r="R23" s="8">
        <f ca="1"/>
        <v>46231</v>
      </c>
      <c r="S23" s="8">
        <f ca="1"/>
        <v>46262</v>
      </c>
      <c r="T23" s="8">
        <f ca="1"/>
        <v>46293</v>
      </c>
      <c r="U23" s="8">
        <f ca="1"/>
        <v>46323</v>
      </c>
      <c r="V23" s="8">
        <f ca="1"/>
        <v>46354</v>
      </c>
      <c r="W23" s="8">
        <f ca="1"/>
        <v>46384</v>
      </c>
      <c r="X23" s="8">
        <f ca="1"/>
        <v>46415</v>
      </c>
      <c r="Y23" s="8">
        <f ca="1"/>
        <v>46446</v>
      </c>
      <c r="Z23" s="8">
        <f ca="1"/>
        <v>46474</v>
      </c>
      <c r="AA23" s="8">
        <f ca="1"/>
        <v>46505</v>
      </c>
      <c r="AB23" s="8">
        <f ca="1"/>
        <v>46535</v>
      </c>
      <c r="AC23" s="8">
        <f ca="1"/>
        <v>46566</v>
      </c>
      <c r="AD23" s="8">
        <f ca="1"/>
        <v>46596</v>
      </c>
      <c r="AE23" s="8">
        <f ca="1"/>
        <v>46627</v>
      </c>
      <c r="AF23" s="8">
        <f ca="1"/>
        <v>46658</v>
      </c>
      <c r="AG23" s="8">
        <f ca="1"/>
        <v>46688</v>
      </c>
      <c r="AH23" s="8">
        <f ca="1"/>
        <v>46719</v>
      </c>
      <c r="AI23" s="8">
        <f ca="1"/>
        <v>46749</v>
      </c>
      <c r="AJ23" s="8">
        <f ca="1"/>
        <v>46780</v>
      </c>
      <c r="AK23" s="8" t="str">
        <f ca="1"/>
        <v/>
      </c>
      <c r="AL23" s="8" t="str">
        <f ca="1"/>
        <v/>
      </c>
      <c r="AM23" s="8" t="str">
        <f ca="1"/>
        <v/>
      </c>
      <c r="AN23" s="8" t="str">
        <f ca="1"/>
        <v/>
      </c>
      <c r="AO23" s="8" t="str">
        <f ca="1"/>
        <v/>
      </c>
      <c r="AP23" s="8" t="str">
        <f ca="1"/>
        <v/>
      </c>
      <c r="AQ23" s="8" t="str">
        <f ca="1"/>
        <v/>
      </c>
      <c r="AR23" s="8" t="str">
        <f ca="1"/>
        <v/>
      </c>
      <c r="AS23" s="8" t="str">
        <f ca="1"/>
        <v/>
      </c>
      <c r="AT23" s="8" t="str">
        <f ca="1"/>
        <v/>
      </c>
      <c r="AU23" s="8" t="str">
        <f ca="1"/>
        <v/>
      </c>
      <c r="AV23" s="8" t="str">
        <f ca="1"/>
        <v/>
      </c>
      <c r="AW23" s="8" t="str">
        <f ca="1"/>
        <v/>
      </c>
      <c r="AX23" s="8" t="str">
        <f ca="1"/>
        <v/>
      </c>
      <c r="AY23" s="8" t="str">
        <f ca="1"/>
        <v/>
      </c>
      <c r="AZ23" s="8" t="str">
        <f ca="1"/>
        <v/>
      </c>
      <c r="BA23" s="8" t="str">
        <f ca="1"/>
        <v/>
      </c>
      <c r="BB23" s="8" t="str">
        <f ca="1"/>
        <v/>
      </c>
      <c r="BC23" s="8" t="str">
        <f ca="1"/>
        <v/>
      </c>
      <c r="BD23" s="8" t="str">
        <f ca="1"/>
        <v/>
      </c>
      <c r="BE23" s="8" t="str">
        <f ca="1"/>
        <v/>
      </c>
      <c r="BF23" s="8" t="str">
        <f ca="1"/>
        <v/>
      </c>
      <c r="BG23" t="str">
        <f ca="1"/>
        <v/>
      </c>
      <c r="BH23" t="str">
        <f ca="1"/>
        <v/>
      </c>
      <c r="BI23" t="str">
        <f ca="1"/>
        <v/>
      </c>
      <c r="BJ23" t="str">
        <f ca="1"/>
        <v/>
      </c>
      <c r="BK23" t="str">
        <f ca="1"/>
        <v/>
      </c>
      <c r="BL23" t="str">
        <f ca="1"/>
        <v/>
      </c>
      <c r="BM23" t="str">
        <f ca="1"/>
        <v/>
      </c>
      <c r="BN23" t="str">
        <f ca="1"/>
        <v/>
      </c>
      <c r="BO23" t="str">
        <f ca="1"/>
        <v/>
      </c>
      <c r="BP23" t="str">
        <f ca="1"/>
        <v/>
      </c>
      <c r="BQ23" t="str">
        <f ca="1"/>
        <v/>
      </c>
      <c r="BR23" t="str">
        <f ca="1"/>
        <v/>
      </c>
      <c r="BS23" t="str">
        <f ca="1"/>
        <v/>
      </c>
      <c r="BT23" t="str">
        <f ca="1"/>
        <v/>
      </c>
      <c r="BU23" t="str">
        <f ca="1"/>
        <v/>
      </c>
      <c r="BV23" t="str">
        <f ca="1"/>
        <v/>
      </c>
      <c r="BW23" t="str">
        <f ca="1"/>
        <v/>
      </c>
      <c r="BX23" t="str">
        <f ca="1"/>
        <v/>
      </c>
      <c r="BY23"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c r="DB23" t="str">
        <f ca="1"/>
        <v/>
      </c>
    </row>
    <row r="24" spans="1:106" x14ac:dyDescent="0.25">
      <c r="A24" s="10"/>
      <c r="B24" t="str">
        <f ca="1"/>
        <v>Internet</v>
      </c>
      <c r="C24" s="6">
        <f ca="1"/>
        <v>1</v>
      </c>
      <c r="D24" t="str">
        <f ca="1"/>
        <v>month(s)</v>
      </c>
      <c r="E24" s="15" cm="1">
        <f t="array" aca="1" ref="E24" ca="1">_xlfn.XLOOKUP($A$2,_xlfn.CHOOSEROWS(_xlfn.HSTACK(_xlfn.ANCHORARRAY($F$2),_xlfn.ANCHORARRAY($G$2)),ROW()-1),_xlfn.CHOOSEROWS(_xlfn.HSTACK(_xlfn.ANCHORARRAY($F$2),_xlfn.ANCHORARRAY($G$2)),ROW()-1),"",1)</f>
        <v>46107</v>
      </c>
      <c r="F24" s="8">
        <f ca="1"/>
        <v>45652</v>
      </c>
      <c r="G24" s="8">
        <f ca="1"/>
        <v>45683</v>
      </c>
      <c r="H24" s="8">
        <f ca="1"/>
        <v>45714</v>
      </c>
      <c r="I24" s="8">
        <f ca="1"/>
        <v>45742</v>
      </c>
      <c r="J24" s="8">
        <f ca="1"/>
        <v>45773</v>
      </c>
      <c r="K24" s="8">
        <f ca="1"/>
        <v>45803</v>
      </c>
      <c r="L24" s="8">
        <f ca="1"/>
        <v>45834</v>
      </c>
      <c r="M24" s="8">
        <f ca="1"/>
        <v>45864</v>
      </c>
      <c r="N24" s="8">
        <f ca="1"/>
        <v>45895</v>
      </c>
      <c r="O24" s="8">
        <f ca="1"/>
        <v>45926</v>
      </c>
      <c r="P24" s="8">
        <f ca="1"/>
        <v>45956</v>
      </c>
      <c r="Q24" s="8">
        <f ca="1"/>
        <v>45987</v>
      </c>
      <c r="R24" s="8">
        <f ca="1"/>
        <v>46017</v>
      </c>
      <c r="S24" s="8">
        <f ca="1"/>
        <v>46048</v>
      </c>
      <c r="T24" s="8">
        <f ca="1"/>
        <v>46079</v>
      </c>
      <c r="U24" s="8">
        <f ca="1"/>
        <v>46107</v>
      </c>
      <c r="V24" s="8">
        <f ca="1"/>
        <v>46138</v>
      </c>
      <c r="W24" s="8">
        <f ca="1"/>
        <v>46168</v>
      </c>
      <c r="X24" s="8">
        <f ca="1"/>
        <v>46199</v>
      </c>
      <c r="Y24" s="8">
        <f ca="1"/>
        <v>46229</v>
      </c>
      <c r="Z24" s="8">
        <f ca="1"/>
        <v>46260</v>
      </c>
      <c r="AA24" s="8">
        <f ca="1"/>
        <v>46291</v>
      </c>
      <c r="AB24" s="8">
        <f ca="1"/>
        <v>46321</v>
      </c>
      <c r="AC24" s="8">
        <f ca="1"/>
        <v>46352</v>
      </c>
      <c r="AD24" s="8">
        <f ca="1"/>
        <v>46382</v>
      </c>
      <c r="AE24" s="8">
        <f ca="1"/>
        <v>46413</v>
      </c>
      <c r="AF24" s="8">
        <f ca="1"/>
        <v>46444</v>
      </c>
      <c r="AG24" s="8">
        <f ca="1"/>
        <v>46472</v>
      </c>
      <c r="AH24" s="8">
        <f ca="1"/>
        <v>46503</v>
      </c>
      <c r="AI24" s="8">
        <f ca="1"/>
        <v>46533</v>
      </c>
      <c r="AJ24" s="8">
        <f ca="1"/>
        <v>46564</v>
      </c>
      <c r="AK24" s="8">
        <f ca="1"/>
        <v>46594</v>
      </c>
      <c r="AL24" s="8">
        <f ca="1"/>
        <v>46625</v>
      </c>
      <c r="AM24" s="8">
        <f ca="1"/>
        <v>46656</v>
      </c>
      <c r="AN24" s="8">
        <f ca="1"/>
        <v>46686</v>
      </c>
      <c r="AO24" s="8">
        <f ca="1"/>
        <v>46717</v>
      </c>
      <c r="AP24" s="8">
        <f ca="1"/>
        <v>46747</v>
      </c>
      <c r="AQ24" s="8">
        <f ca="1"/>
        <v>46778</v>
      </c>
      <c r="AR24" s="8">
        <f ca="1"/>
        <v>46809</v>
      </c>
      <c r="AS24" s="8" t="str">
        <f ca="1"/>
        <v/>
      </c>
      <c r="AT24" s="8" t="str">
        <f ca="1"/>
        <v/>
      </c>
      <c r="AU24" s="8" t="str">
        <f ca="1"/>
        <v/>
      </c>
      <c r="AV24" s="8" t="str">
        <f ca="1"/>
        <v/>
      </c>
      <c r="AW24" s="8" t="str">
        <f ca="1"/>
        <v/>
      </c>
      <c r="AX24" s="8" t="str">
        <f ca="1"/>
        <v/>
      </c>
      <c r="AY24" s="8" t="str">
        <f ca="1"/>
        <v/>
      </c>
      <c r="AZ24" s="8" t="str">
        <f ca="1"/>
        <v/>
      </c>
      <c r="BA24" s="8" t="str">
        <f ca="1"/>
        <v/>
      </c>
      <c r="BB24" s="8" t="str">
        <f ca="1"/>
        <v/>
      </c>
      <c r="BC24" s="8" t="str">
        <f ca="1"/>
        <v/>
      </c>
      <c r="BD24" s="8" t="str">
        <f ca="1"/>
        <v/>
      </c>
      <c r="BE24" s="8" t="str">
        <f ca="1"/>
        <v/>
      </c>
      <c r="BF24" s="8" t="str">
        <f ca="1"/>
        <v/>
      </c>
      <c r="BG24" t="str">
        <f ca="1"/>
        <v/>
      </c>
      <c r="BH24" t="str">
        <f ca="1"/>
        <v/>
      </c>
      <c r="BI24" t="str">
        <f ca="1"/>
        <v/>
      </c>
      <c r="BJ24" t="str">
        <f ca="1"/>
        <v/>
      </c>
      <c r="BK24" t="str">
        <f ca="1"/>
        <v/>
      </c>
      <c r="BL24" t="str">
        <f ca="1"/>
        <v/>
      </c>
      <c r="BM24" t="str">
        <f ca="1"/>
        <v/>
      </c>
      <c r="BN24" t="str">
        <f ca="1"/>
        <v/>
      </c>
      <c r="BO24" t="str">
        <f ca="1"/>
        <v/>
      </c>
      <c r="BP24" t="str">
        <f ca="1"/>
        <v/>
      </c>
      <c r="BQ24" t="str">
        <f ca="1"/>
        <v/>
      </c>
      <c r="BR24" t="str">
        <f ca="1"/>
        <v/>
      </c>
      <c r="BS24" t="str">
        <f ca="1"/>
        <v/>
      </c>
      <c r="BT24" t="str">
        <f ca="1"/>
        <v/>
      </c>
      <c r="BU24" t="str">
        <f ca="1"/>
        <v/>
      </c>
      <c r="BV24" t="str">
        <f ca="1"/>
        <v/>
      </c>
      <c r="BW24" t="str">
        <f ca="1"/>
        <v/>
      </c>
      <c r="BX24" t="str">
        <f ca="1"/>
        <v/>
      </c>
      <c r="BY24"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c r="DB24" t="str">
        <f ca="1"/>
        <v/>
      </c>
    </row>
    <row r="25" spans="1:106" x14ac:dyDescent="0.25">
      <c r="A25" s="8"/>
      <c r="B25" t="str">
        <f ca="1"/>
        <v>Netflix</v>
      </c>
      <c r="C25" s="6">
        <f ca="1"/>
        <v>1</v>
      </c>
      <c r="D25" t="str">
        <f ca="1"/>
        <v>month(s)</v>
      </c>
      <c r="E25" s="15" cm="1">
        <f t="array" aca="1" ref="E25" ca="1">_xlfn.XLOOKUP($A$2,_xlfn.CHOOSEROWS(_xlfn.HSTACK(_xlfn.ANCHORARRAY($F$2),_xlfn.ANCHORARRAY($G$2)),ROW()-1),_xlfn.CHOOSEROWS(_xlfn.HSTACK(_xlfn.ANCHORARRAY($F$2),_xlfn.ANCHORARRAY($G$2)),ROW()-1),"",1)</f>
        <v>46101</v>
      </c>
      <c r="F25" s="8">
        <f ca="1"/>
        <v>45828</v>
      </c>
      <c r="G25" s="8">
        <f ca="1"/>
        <v>45858</v>
      </c>
      <c r="H25" s="8">
        <f ca="1"/>
        <v>45889</v>
      </c>
      <c r="I25" s="8">
        <f ca="1"/>
        <v>45920</v>
      </c>
      <c r="J25" s="8">
        <f ca="1"/>
        <v>45950</v>
      </c>
      <c r="K25" s="8">
        <f ca="1"/>
        <v>45981</v>
      </c>
      <c r="L25" s="8">
        <f ca="1"/>
        <v>46011</v>
      </c>
      <c r="M25" s="8">
        <f ca="1"/>
        <v>46042</v>
      </c>
      <c r="N25" s="8">
        <f ca="1"/>
        <v>46073</v>
      </c>
      <c r="O25" s="8">
        <f ca="1"/>
        <v>46101</v>
      </c>
      <c r="P25" s="8">
        <f ca="1"/>
        <v>46132</v>
      </c>
      <c r="Q25" s="8">
        <f ca="1"/>
        <v>46162</v>
      </c>
      <c r="R25" s="8">
        <f ca="1"/>
        <v>46193</v>
      </c>
      <c r="S25" s="8">
        <f ca="1"/>
        <v>46223</v>
      </c>
      <c r="T25" s="8">
        <f ca="1"/>
        <v>46254</v>
      </c>
      <c r="U25" s="8">
        <f ca="1"/>
        <v>46285</v>
      </c>
      <c r="V25" s="8">
        <f ca="1"/>
        <v>46315</v>
      </c>
      <c r="W25" s="8">
        <f ca="1"/>
        <v>46346</v>
      </c>
      <c r="X25" s="8">
        <f ca="1"/>
        <v>46376</v>
      </c>
      <c r="Y25" s="8">
        <f ca="1"/>
        <v>46407</v>
      </c>
      <c r="Z25" s="8">
        <f ca="1"/>
        <v>46438</v>
      </c>
      <c r="AA25" s="8">
        <f ca="1"/>
        <v>46466</v>
      </c>
      <c r="AB25" s="8">
        <f ca="1"/>
        <v>46497</v>
      </c>
      <c r="AC25" s="8">
        <f ca="1"/>
        <v>46527</v>
      </c>
      <c r="AD25" s="8">
        <f ca="1"/>
        <v>46558</v>
      </c>
      <c r="AE25" s="8">
        <f ca="1"/>
        <v>46588</v>
      </c>
      <c r="AF25" s="8">
        <f ca="1"/>
        <v>46619</v>
      </c>
      <c r="AG25" s="8">
        <f ca="1"/>
        <v>46650</v>
      </c>
      <c r="AH25" s="8">
        <f ca="1"/>
        <v>46680</v>
      </c>
      <c r="AI25" s="8">
        <f ca="1"/>
        <v>46711</v>
      </c>
      <c r="AJ25" s="8">
        <f ca="1"/>
        <v>46741</v>
      </c>
      <c r="AK25" s="8">
        <f ca="1"/>
        <v>46772</v>
      </c>
      <c r="AL25" s="8">
        <f ca="1"/>
        <v>46803</v>
      </c>
      <c r="AM25" s="8" t="str">
        <f ca="1"/>
        <v/>
      </c>
      <c r="AN25" s="8" t="str">
        <f ca="1"/>
        <v/>
      </c>
      <c r="AO25" s="8" t="str">
        <f ca="1"/>
        <v/>
      </c>
      <c r="AP25" s="8" t="str">
        <f ca="1"/>
        <v/>
      </c>
      <c r="AQ25" s="8" t="str">
        <f ca="1"/>
        <v/>
      </c>
      <c r="AR25" s="8" t="str">
        <f ca="1"/>
        <v/>
      </c>
      <c r="AS25" s="8" t="str">
        <f ca="1"/>
        <v/>
      </c>
      <c r="AT25" s="8" t="str">
        <f ca="1"/>
        <v/>
      </c>
      <c r="AU25" s="8" t="str">
        <f ca="1"/>
        <v/>
      </c>
      <c r="AV25" s="8" t="str">
        <f ca="1"/>
        <v/>
      </c>
      <c r="AW25" s="8" t="str">
        <f ca="1"/>
        <v/>
      </c>
      <c r="AX25" s="8" t="str">
        <f ca="1"/>
        <v/>
      </c>
      <c r="AY25" s="8" t="str">
        <f ca="1"/>
        <v/>
      </c>
      <c r="AZ25" s="8" t="str">
        <f ca="1"/>
        <v/>
      </c>
      <c r="BA25" s="8" t="str">
        <f ca="1"/>
        <v/>
      </c>
      <c r="BB25" s="8" t="str">
        <f ca="1"/>
        <v/>
      </c>
      <c r="BC25" s="8" t="str">
        <f ca="1"/>
        <v/>
      </c>
      <c r="BD25" s="8" t="str">
        <f ca="1"/>
        <v/>
      </c>
      <c r="BE25" s="8" t="str">
        <f ca="1"/>
        <v/>
      </c>
      <c r="BF25" s="8" t="str">
        <f ca="1"/>
        <v/>
      </c>
      <c r="BG25" t="str">
        <f ca="1"/>
        <v/>
      </c>
      <c r="BH25" t="str">
        <f ca="1"/>
        <v/>
      </c>
      <c r="BI25" t="str">
        <f ca="1"/>
        <v/>
      </c>
      <c r="BJ25" t="str">
        <f ca="1"/>
        <v/>
      </c>
      <c r="BK25" t="str">
        <f ca="1"/>
        <v/>
      </c>
      <c r="BL25" t="str">
        <f ca="1"/>
        <v/>
      </c>
      <c r="BM25" t="str">
        <f ca="1"/>
        <v/>
      </c>
      <c r="BN25" t="str">
        <f ca="1"/>
        <v/>
      </c>
      <c r="BO25" t="str">
        <f ca="1"/>
        <v/>
      </c>
      <c r="BP25" t="str">
        <f ca="1"/>
        <v/>
      </c>
      <c r="BQ25" t="str">
        <f ca="1"/>
        <v/>
      </c>
      <c r="BR25" t="str">
        <f ca="1"/>
        <v/>
      </c>
      <c r="BS25" t="str">
        <f ca="1"/>
        <v/>
      </c>
      <c r="BT25" t="str">
        <f ca="1"/>
        <v/>
      </c>
      <c r="BU25" t="str">
        <f ca="1"/>
        <v/>
      </c>
      <c r="BV25" t="str">
        <f ca="1"/>
        <v/>
      </c>
      <c r="BW25" t="str">
        <f ca="1"/>
        <v/>
      </c>
      <c r="BX25" t="str">
        <f ca="1"/>
        <v/>
      </c>
      <c r="BY25"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c r="DB25" t="str">
        <f ca="1"/>
        <v/>
      </c>
    </row>
    <row r="26" spans="1:106" x14ac:dyDescent="0.25">
      <c r="A26" s="8"/>
      <c r="B26" t="str">
        <f ca="1"/>
        <v>Prime Ad-Free</v>
      </c>
      <c r="C26" s="6">
        <f ca="1"/>
        <v>1</v>
      </c>
      <c r="D26" t="str">
        <f ca="1"/>
        <v>month(s)</v>
      </c>
      <c r="E26" s="15" cm="1">
        <f t="array" aca="1" ref="E26" ca="1">_xlfn.XLOOKUP($A$2,_xlfn.CHOOSEROWS(_xlfn.HSTACK(_xlfn.ANCHORARRAY($F$2),_xlfn.ANCHORARRAY($G$2)),ROW()-1),_xlfn.CHOOSEROWS(_xlfn.HSTACK(_xlfn.ANCHORARRAY($F$2),_xlfn.ANCHORARRAY($G$2)),ROW()-1),"",1)</f>
        <v>46081</v>
      </c>
      <c r="F26" s="8">
        <f ca="1"/>
        <v>45656</v>
      </c>
      <c r="G26" s="8">
        <f ca="1"/>
        <v>45687</v>
      </c>
      <c r="H26" s="8">
        <f ca="1"/>
        <v>45716</v>
      </c>
      <c r="I26" s="8">
        <f ca="1"/>
        <v>45746</v>
      </c>
      <c r="J26" s="8">
        <f ca="1"/>
        <v>45777</v>
      </c>
      <c r="K26" s="8">
        <f ca="1"/>
        <v>45807</v>
      </c>
      <c r="L26" s="8">
        <f ca="1"/>
        <v>45838</v>
      </c>
      <c r="M26" s="8">
        <f ca="1"/>
        <v>45868</v>
      </c>
      <c r="N26" s="8">
        <f ca="1"/>
        <v>45899</v>
      </c>
      <c r="O26" s="8">
        <f ca="1"/>
        <v>45930</v>
      </c>
      <c r="P26" s="8">
        <f ca="1"/>
        <v>45960</v>
      </c>
      <c r="Q26" s="8">
        <f ca="1"/>
        <v>45991</v>
      </c>
      <c r="R26" s="8">
        <f ca="1"/>
        <v>46021</v>
      </c>
      <c r="S26" s="8">
        <f ca="1"/>
        <v>46052</v>
      </c>
      <c r="T26" s="8">
        <f ca="1"/>
        <v>46081</v>
      </c>
      <c r="U26" s="8">
        <f ca="1"/>
        <v>46111</v>
      </c>
      <c r="V26" s="8">
        <f ca="1"/>
        <v>46142</v>
      </c>
      <c r="W26" s="8">
        <f ca="1"/>
        <v>46172</v>
      </c>
      <c r="X26" s="8">
        <f ca="1"/>
        <v>46203</v>
      </c>
      <c r="Y26" s="8">
        <f ca="1"/>
        <v>46233</v>
      </c>
      <c r="Z26" s="8">
        <f ca="1"/>
        <v>46264</v>
      </c>
      <c r="AA26" s="8">
        <f ca="1"/>
        <v>46295</v>
      </c>
      <c r="AB26" s="8">
        <f ca="1"/>
        <v>46325</v>
      </c>
      <c r="AC26" s="8">
        <f ca="1"/>
        <v>46356</v>
      </c>
      <c r="AD26" s="8">
        <f ca="1"/>
        <v>46386</v>
      </c>
      <c r="AE26" s="8">
        <f ca="1"/>
        <v>46417</v>
      </c>
      <c r="AF26" s="8">
        <f ca="1"/>
        <v>46446</v>
      </c>
      <c r="AG26" s="8">
        <f ca="1"/>
        <v>46476</v>
      </c>
      <c r="AH26" s="8">
        <f ca="1"/>
        <v>46507</v>
      </c>
      <c r="AI26" s="8">
        <f ca="1"/>
        <v>46537</v>
      </c>
      <c r="AJ26" s="8">
        <f ca="1"/>
        <v>46568</v>
      </c>
      <c r="AK26" s="8">
        <f ca="1"/>
        <v>46598</v>
      </c>
      <c r="AL26" s="8">
        <f ca="1"/>
        <v>46629</v>
      </c>
      <c r="AM26" s="8">
        <f ca="1"/>
        <v>46660</v>
      </c>
      <c r="AN26" s="8">
        <f ca="1"/>
        <v>46690</v>
      </c>
      <c r="AO26" s="8">
        <f ca="1"/>
        <v>46721</v>
      </c>
      <c r="AP26" s="8">
        <f ca="1"/>
        <v>46751</v>
      </c>
      <c r="AQ26" s="8">
        <f ca="1"/>
        <v>46782</v>
      </c>
      <c r="AR26" s="8" t="str">
        <f ca="1"/>
        <v/>
      </c>
      <c r="AS26" s="8" t="str">
        <f ca="1"/>
        <v/>
      </c>
      <c r="AT26" s="8" t="str">
        <f ca="1"/>
        <v/>
      </c>
      <c r="AU26" s="8" t="str">
        <f ca="1"/>
        <v/>
      </c>
      <c r="AV26" s="8" t="str">
        <f ca="1"/>
        <v/>
      </c>
      <c r="AW26" s="8" t="str">
        <f ca="1"/>
        <v/>
      </c>
      <c r="AX26" s="8" t="str">
        <f ca="1"/>
        <v/>
      </c>
      <c r="AY26" s="8" t="str">
        <f ca="1"/>
        <v/>
      </c>
      <c r="AZ26" s="8" t="str">
        <f ca="1"/>
        <v/>
      </c>
      <c r="BA26" s="8" t="str">
        <f ca="1"/>
        <v/>
      </c>
      <c r="BB26" s="8" t="str">
        <f ca="1"/>
        <v/>
      </c>
      <c r="BC26" s="8" t="str">
        <f ca="1"/>
        <v/>
      </c>
      <c r="BD26" s="8" t="str">
        <f ca="1"/>
        <v/>
      </c>
      <c r="BE26" s="8" t="str">
        <f ca="1"/>
        <v/>
      </c>
      <c r="BF26" s="8" t="str">
        <f ca="1"/>
        <v/>
      </c>
      <c r="BG26" t="str">
        <f ca="1"/>
        <v/>
      </c>
      <c r="BH26" t="str">
        <f ca="1"/>
        <v/>
      </c>
      <c r="BI26" t="str">
        <f ca="1"/>
        <v/>
      </c>
      <c r="BJ26" t="str">
        <f ca="1"/>
        <v/>
      </c>
      <c r="BK26" t="str">
        <f ca="1"/>
        <v/>
      </c>
      <c r="BL26" t="str">
        <f ca="1"/>
        <v/>
      </c>
      <c r="BM26" t="str">
        <f ca="1"/>
        <v/>
      </c>
      <c r="BN26" t="str">
        <f ca="1"/>
        <v/>
      </c>
      <c r="BO26" t="str">
        <f ca="1"/>
        <v/>
      </c>
      <c r="BP26" t="str">
        <f ca="1"/>
        <v/>
      </c>
      <c r="BQ26" t="str">
        <f ca="1"/>
        <v/>
      </c>
      <c r="BR26" t="str">
        <f ca="1"/>
        <v/>
      </c>
      <c r="BS26" t="str">
        <f ca="1"/>
        <v/>
      </c>
      <c r="BT26" t="str">
        <f ca="1"/>
        <v/>
      </c>
      <c r="BU26" t="str">
        <f ca="1"/>
        <v/>
      </c>
      <c r="BV26" t="str">
        <f ca="1"/>
        <v/>
      </c>
      <c r="BW26" t="str">
        <f ca="1"/>
        <v/>
      </c>
      <c r="BX26" t="str">
        <f ca="1"/>
        <v/>
      </c>
      <c r="BY26"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c r="DB26" t="str">
        <f ca="1"/>
        <v/>
      </c>
    </row>
    <row r="27" spans="1:106" x14ac:dyDescent="0.25">
      <c r="A27" s="8"/>
      <c r="B27" t="str">
        <f ca="1"/>
        <v>Down Dog</v>
      </c>
      <c r="C27" s="6">
        <f ca="1"/>
        <v>1</v>
      </c>
      <c r="D27" t="str">
        <f ca="1"/>
        <v>year(s)</v>
      </c>
      <c r="E27" s="15" cm="1">
        <f t="array" aca="1" ref="E27" ca="1">_xlfn.XLOOKUP($A$2,_xlfn.CHOOSEROWS(_xlfn.HSTACK(_xlfn.ANCHORARRAY($F$2),_xlfn.ANCHORARRAY($G$2)),ROW()-1),_xlfn.CHOOSEROWS(_xlfn.HSTACK(_xlfn.ANCHORARRAY($F$2),_xlfn.ANCHORARRAY($G$2)),ROW()-1),"",1)</f>
        <v>46420</v>
      </c>
      <c r="F27" s="8">
        <f ca="1"/>
        <v>45690</v>
      </c>
      <c r="G27" s="8">
        <f ca="1"/>
        <v>46055</v>
      </c>
      <c r="H27" s="8">
        <f ca="1"/>
        <v>46420</v>
      </c>
      <c r="I27" s="8">
        <f ca="1"/>
        <v>46785</v>
      </c>
      <c r="J27" s="8" t="str">
        <f ca="1"/>
        <v/>
      </c>
      <c r="K27" s="8" t="str">
        <f ca="1"/>
        <v/>
      </c>
      <c r="L27" s="8" t="str">
        <f ca="1"/>
        <v/>
      </c>
      <c r="M27" s="8" t="str">
        <f ca="1"/>
        <v/>
      </c>
      <c r="N27" s="8" t="str">
        <f ca="1"/>
        <v/>
      </c>
      <c r="O27" s="8" t="str">
        <f ca="1"/>
        <v/>
      </c>
      <c r="P27" s="8" t="str">
        <f ca="1"/>
        <v/>
      </c>
      <c r="Q27" s="8" t="str">
        <f ca="1"/>
        <v/>
      </c>
      <c r="R27" s="8" t="str">
        <f ca="1"/>
        <v/>
      </c>
      <c r="S27" s="8" t="str">
        <f ca="1"/>
        <v/>
      </c>
      <c r="T27" s="8" t="str">
        <f ca="1"/>
        <v/>
      </c>
      <c r="U27" s="8" t="str">
        <f ca="1"/>
        <v/>
      </c>
      <c r="V27" s="8" t="str">
        <f ca="1"/>
        <v/>
      </c>
      <c r="W27" s="8" t="str">
        <f ca="1"/>
        <v/>
      </c>
      <c r="X27" s="8" t="str">
        <f ca="1"/>
        <v/>
      </c>
      <c r="Y27" s="8" t="str">
        <f ca="1"/>
        <v/>
      </c>
      <c r="Z27" s="8" t="str">
        <f ca="1"/>
        <v/>
      </c>
      <c r="AA27" s="8" t="str">
        <f ca="1"/>
        <v/>
      </c>
      <c r="AB27" s="8" t="str">
        <f ca="1"/>
        <v/>
      </c>
      <c r="AC27" s="8" t="str">
        <f ca="1"/>
        <v/>
      </c>
      <c r="AD27" s="8" t="str">
        <f ca="1"/>
        <v/>
      </c>
      <c r="AE27" s="8" t="str">
        <f ca="1"/>
        <v/>
      </c>
      <c r="AF27" s="8" t="str">
        <f ca="1"/>
        <v/>
      </c>
      <c r="AG27" s="8" t="str">
        <f ca="1"/>
        <v/>
      </c>
      <c r="AH27" s="8" t="str">
        <f ca="1"/>
        <v/>
      </c>
      <c r="AI27" s="8" t="str">
        <f ca="1"/>
        <v/>
      </c>
      <c r="AJ27" s="8" t="str">
        <f ca="1"/>
        <v/>
      </c>
      <c r="AK27" s="8" t="str">
        <f ca="1"/>
        <v/>
      </c>
      <c r="AL27" s="8" t="str">
        <f ca="1"/>
        <v/>
      </c>
      <c r="AM27" s="8" t="str">
        <f ca="1"/>
        <v/>
      </c>
      <c r="AN27" s="8" t="str">
        <f ca="1"/>
        <v/>
      </c>
      <c r="AO27" s="8" t="str">
        <f ca="1"/>
        <v/>
      </c>
      <c r="AP27" s="8" t="str">
        <f ca="1"/>
        <v/>
      </c>
      <c r="AQ27" s="8" t="str">
        <f ca="1"/>
        <v/>
      </c>
      <c r="AR27" s="8" t="str">
        <f ca="1"/>
        <v/>
      </c>
      <c r="AS27" s="8" t="str">
        <f ca="1"/>
        <v/>
      </c>
      <c r="AT27" s="8" t="str">
        <f ca="1"/>
        <v/>
      </c>
      <c r="AU27" s="8" t="str">
        <f ca="1"/>
        <v/>
      </c>
      <c r="AV27" s="8" t="str">
        <f ca="1"/>
        <v/>
      </c>
      <c r="AW27" s="8" t="str">
        <f ca="1"/>
        <v/>
      </c>
      <c r="AX27" s="8" t="str">
        <f ca="1"/>
        <v/>
      </c>
      <c r="AY27" s="8" t="str">
        <f ca="1"/>
        <v/>
      </c>
      <c r="AZ27" s="8" t="str">
        <f ca="1"/>
        <v/>
      </c>
      <c r="BA27" s="8" t="str">
        <f ca="1"/>
        <v/>
      </c>
      <c r="BB27" s="8" t="str">
        <f ca="1"/>
        <v/>
      </c>
      <c r="BC27" s="8" t="str">
        <f ca="1"/>
        <v/>
      </c>
      <c r="BD27" s="8" t="str">
        <f ca="1"/>
        <v/>
      </c>
      <c r="BE27" s="8" t="str">
        <f ca="1"/>
        <v/>
      </c>
      <c r="BF27" s="8" t="str">
        <f ca="1"/>
        <v/>
      </c>
      <c r="BG27" t="str">
        <f ca="1"/>
        <v/>
      </c>
      <c r="BH27" t="str">
        <f ca="1"/>
        <v/>
      </c>
      <c r="BI27" t="str">
        <f ca="1"/>
        <v/>
      </c>
      <c r="BJ27" t="str">
        <f ca="1"/>
        <v/>
      </c>
      <c r="BK27" t="str">
        <f ca="1"/>
        <v/>
      </c>
      <c r="BL27" t="str">
        <f ca="1"/>
        <v/>
      </c>
      <c r="BM27" t="str">
        <f ca="1"/>
        <v/>
      </c>
      <c r="BN27" t="str">
        <f ca="1"/>
        <v/>
      </c>
      <c r="BO27" t="str">
        <f ca="1"/>
        <v/>
      </c>
      <c r="BP27" t="str">
        <f ca="1"/>
        <v/>
      </c>
      <c r="BQ27" t="str">
        <f ca="1"/>
        <v/>
      </c>
      <c r="BR27" t="str">
        <f ca="1"/>
        <v/>
      </c>
      <c r="BS27" t="str">
        <f ca="1"/>
        <v/>
      </c>
      <c r="BT27" t="str">
        <f ca="1"/>
        <v/>
      </c>
      <c r="BU27" t="str">
        <f ca="1"/>
        <v/>
      </c>
      <c r="BV27" t="str">
        <f ca="1"/>
        <v/>
      </c>
      <c r="BW27" t="str">
        <f ca="1"/>
        <v/>
      </c>
      <c r="BX27" t="str">
        <f ca="1"/>
        <v/>
      </c>
      <c r="BY27"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c r="DB27" t="str">
        <f ca="1"/>
        <v/>
      </c>
    </row>
    <row r="28" spans="1:106" x14ac:dyDescent="0.25">
      <c r="A28" s="8"/>
      <c r="B28" t="str">
        <f ca="1"/>
        <v>Google+</v>
      </c>
      <c r="C28" s="6">
        <f ca="1"/>
        <v>1</v>
      </c>
      <c r="D28" t="str">
        <f ca="1"/>
        <v>year(s)</v>
      </c>
      <c r="E28" s="15" cm="1">
        <f t="array" aca="1" ref="E28" ca="1">_xlfn.XLOOKUP($A$2,_xlfn.CHOOSEROWS(_xlfn.HSTACK(_xlfn.ANCHORARRAY($F$2),_xlfn.ANCHORARRAY($G$2)),ROW()-1),_xlfn.CHOOSEROWS(_xlfn.HSTACK(_xlfn.ANCHORARRAY($F$2),_xlfn.ANCHORARRAY($G$2)),ROW()-1),"",1)</f>
        <v>46445</v>
      </c>
      <c r="F28" s="8">
        <f ca="1"/>
        <v>45715</v>
      </c>
      <c r="G28" s="8">
        <f ca="1"/>
        <v>46080</v>
      </c>
      <c r="H28" s="8">
        <f ca="1"/>
        <v>46445</v>
      </c>
      <c r="I28" s="8">
        <f ca="1"/>
        <v>46810</v>
      </c>
      <c r="J28" s="8" t="str">
        <f ca="1"/>
        <v/>
      </c>
      <c r="K28" s="8" t="str">
        <f ca="1"/>
        <v/>
      </c>
      <c r="L28" s="8" t="str">
        <f ca="1"/>
        <v/>
      </c>
      <c r="M28" s="8" t="str">
        <f ca="1"/>
        <v/>
      </c>
      <c r="N28" s="8" t="str">
        <f ca="1"/>
        <v/>
      </c>
      <c r="O28" s="8" t="str">
        <f ca="1"/>
        <v/>
      </c>
      <c r="P28" s="8" t="str">
        <f ca="1"/>
        <v/>
      </c>
      <c r="Q28" s="8" t="str">
        <f ca="1"/>
        <v/>
      </c>
      <c r="R28" s="8" t="str">
        <f ca="1"/>
        <v/>
      </c>
      <c r="S28" s="8" t="str">
        <f ca="1"/>
        <v/>
      </c>
      <c r="T28" s="8" t="str">
        <f ca="1"/>
        <v/>
      </c>
      <c r="U28" s="8" t="str">
        <f ca="1"/>
        <v/>
      </c>
      <c r="V28" s="8" t="str">
        <f ca="1"/>
        <v/>
      </c>
      <c r="W28" s="8" t="str">
        <f ca="1"/>
        <v/>
      </c>
      <c r="X28" s="8" t="str">
        <f ca="1"/>
        <v/>
      </c>
      <c r="Y28" s="8" t="str">
        <f ca="1"/>
        <v/>
      </c>
      <c r="Z28" s="8" t="str">
        <f ca="1"/>
        <v/>
      </c>
      <c r="AA28" s="8" t="str">
        <f ca="1"/>
        <v/>
      </c>
      <c r="AB28" s="8" t="str">
        <f ca="1"/>
        <v/>
      </c>
      <c r="AC28" s="8" t="str">
        <f ca="1"/>
        <v/>
      </c>
      <c r="AD28" s="8" t="str">
        <f ca="1"/>
        <v/>
      </c>
      <c r="AE28" s="8" t="str">
        <f ca="1"/>
        <v/>
      </c>
      <c r="AF28" s="8" t="str">
        <f ca="1"/>
        <v/>
      </c>
      <c r="AG28" s="8" t="str">
        <f ca="1"/>
        <v/>
      </c>
      <c r="AH28" s="8" t="str">
        <f ca="1"/>
        <v/>
      </c>
      <c r="AI28" s="8" t="str">
        <f ca="1"/>
        <v/>
      </c>
      <c r="AJ28" s="8" t="str">
        <f ca="1"/>
        <v/>
      </c>
      <c r="AK28" s="8" t="str">
        <f ca="1"/>
        <v/>
      </c>
      <c r="AL28" s="8" t="str">
        <f ca="1"/>
        <v/>
      </c>
      <c r="AM28" s="8" t="str">
        <f ca="1"/>
        <v/>
      </c>
      <c r="AN28" s="8" t="str">
        <f ca="1"/>
        <v/>
      </c>
      <c r="AO28" s="8" t="str">
        <f ca="1"/>
        <v/>
      </c>
      <c r="AP28" s="8" t="str">
        <f ca="1"/>
        <v/>
      </c>
      <c r="AQ28" s="8" t="str">
        <f ca="1"/>
        <v/>
      </c>
      <c r="AR28" s="8" t="str">
        <f ca="1"/>
        <v/>
      </c>
      <c r="AS28" s="8" t="str">
        <f ca="1"/>
        <v/>
      </c>
      <c r="AT28" s="8" t="str">
        <f ca="1"/>
        <v/>
      </c>
      <c r="AU28" s="8" t="str">
        <f ca="1"/>
        <v/>
      </c>
      <c r="AV28" s="8" t="str">
        <f ca="1"/>
        <v/>
      </c>
      <c r="AW28" s="8" t="str">
        <f ca="1"/>
        <v/>
      </c>
      <c r="AX28" s="8" t="str">
        <f ca="1"/>
        <v/>
      </c>
      <c r="AY28" s="8" t="str">
        <f ca="1"/>
        <v/>
      </c>
      <c r="AZ28" s="8" t="str">
        <f ca="1"/>
        <v/>
      </c>
      <c r="BA28" s="8" t="str">
        <f ca="1"/>
        <v/>
      </c>
      <c r="BB28" s="8" t="str">
        <f ca="1"/>
        <v/>
      </c>
      <c r="BC28" s="8" t="str">
        <f ca="1"/>
        <v/>
      </c>
      <c r="BD28" s="8" t="str">
        <f ca="1"/>
        <v/>
      </c>
      <c r="BE28" s="8" t="str">
        <f ca="1"/>
        <v/>
      </c>
      <c r="BF28" s="8" t="str">
        <f ca="1"/>
        <v/>
      </c>
      <c r="BG28" t="str">
        <f ca="1"/>
        <v/>
      </c>
      <c r="BH28" t="str">
        <f ca="1"/>
        <v/>
      </c>
      <c r="BI28" t="str">
        <f ca="1"/>
        <v/>
      </c>
      <c r="BJ28" t="str">
        <f ca="1"/>
        <v/>
      </c>
      <c r="BK28" t="str">
        <f ca="1"/>
        <v/>
      </c>
      <c r="BL28" t="str">
        <f ca="1"/>
        <v/>
      </c>
      <c r="BM28" t="str">
        <f ca="1"/>
        <v/>
      </c>
      <c r="BN28" t="str">
        <f ca="1"/>
        <v/>
      </c>
      <c r="BO28" t="str">
        <f ca="1"/>
        <v/>
      </c>
      <c r="BP28" t="str">
        <f ca="1"/>
        <v/>
      </c>
      <c r="BQ28" t="str">
        <f ca="1"/>
        <v/>
      </c>
      <c r="BR28" t="str">
        <f ca="1"/>
        <v/>
      </c>
      <c r="BS28" t="str">
        <f ca="1"/>
        <v/>
      </c>
      <c r="BT28" t="str">
        <f ca="1"/>
        <v/>
      </c>
      <c r="BU28" t="str">
        <f ca="1"/>
        <v/>
      </c>
      <c r="BV28" t="str">
        <f ca="1"/>
        <v/>
      </c>
      <c r="BW28" t="str">
        <f ca="1"/>
        <v/>
      </c>
      <c r="BX28" t="str">
        <f ca="1"/>
        <v/>
      </c>
      <c r="BY2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c r="DB28" t="str">
        <f ca="1"/>
        <v/>
      </c>
    </row>
    <row r="29" spans="1:106" x14ac:dyDescent="0.25">
      <c r="A29" s="8"/>
      <c r="B29" t="str">
        <f ca="1"/>
        <v>Phone Insurance</v>
      </c>
      <c r="C29" s="6">
        <f ca="1"/>
        <v>1</v>
      </c>
      <c r="D29" t="str">
        <f ca="1"/>
        <v>month(s)</v>
      </c>
      <c r="E29" s="15" cm="1">
        <f t="array" aca="1" ref="E29" ca="1">_xlfn.XLOOKUP($A$2,_xlfn.CHOOSEROWS(_xlfn.HSTACK(_xlfn.ANCHORARRAY($F$2),_xlfn.ANCHORARRAY($G$2)),ROW()-1),_xlfn.CHOOSEROWS(_xlfn.HSTACK(_xlfn.ANCHORARRAY($F$2),_xlfn.ANCHORARRAY($G$2)),ROW()-1),"",1)</f>
        <v>46089</v>
      </c>
      <c r="F29" s="8">
        <f ca="1"/>
        <v>45634</v>
      </c>
      <c r="G29" s="8">
        <f ca="1"/>
        <v>45665</v>
      </c>
      <c r="H29" s="8">
        <f ca="1"/>
        <v>45696</v>
      </c>
      <c r="I29" s="8">
        <f ca="1"/>
        <v>45724</v>
      </c>
      <c r="J29" s="8">
        <f ca="1"/>
        <v>45755</v>
      </c>
      <c r="K29" s="8">
        <f ca="1"/>
        <v>45785</v>
      </c>
      <c r="L29" s="8">
        <f ca="1"/>
        <v>45816</v>
      </c>
      <c r="M29" s="8">
        <f ca="1"/>
        <v>45846</v>
      </c>
      <c r="N29" s="8">
        <f ca="1"/>
        <v>45877</v>
      </c>
      <c r="O29" s="8">
        <f ca="1"/>
        <v>45908</v>
      </c>
      <c r="P29" s="8">
        <f ca="1"/>
        <v>45938</v>
      </c>
      <c r="Q29" s="8">
        <f ca="1"/>
        <v>45969</v>
      </c>
      <c r="R29" s="8">
        <f ca="1"/>
        <v>45999</v>
      </c>
      <c r="S29" s="8">
        <f ca="1"/>
        <v>46030</v>
      </c>
      <c r="T29" s="8">
        <f ca="1"/>
        <v>46061</v>
      </c>
      <c r="U29" s="8">
        <f ca="1"/>
        <v>46089</v>
      </c>
      <c r="V29" s="8">
        <f ca="1"/>
        <v>46120</v>
      </c>
      <c r="W29" s="8">
        <f ca="1"/>
        <v>46150</v>
      </c>
      <c r="X29" s="8">
        <f ca="1"/>
        <v>46181</v>
      </c>
      <c r="Y29" s="8">
        <f ca="1"/>
        <v>46211</v>
      </c>
      <c r="Z29" s="8">
        <f ca="1"/>
        <v>46242</v>
      </c>
      <c r="AA29" s="8">
        <f ca="1"/>
        <v>46273</v>
      </c>
      <c r="AB29" s="8">
        <f ca="1"/>
        <v>46303</v>
      </c>
      <c r="AC29" s="8">
        <f ca="1"/>
        <v>46334</v>
      </c>
      <c r="AD29" s="8">
        <f ca="1"/>
        <v>46364</v>
      </c>
      <c r="AE29" s="8">
        <f ca="1"/>
        <v>46395</v>
      </c>
      <c r="AF29" s="8">
        <f ca="1"/>
        <v>46426</v>
      </c>
      <c r="AG29" s="8">
        <f ca="1"/>
        <v>46454</v>
      </c>
      <c r="AH29" s="8">
        <f ca="1"/>
        <v>46485</v>
      </c>
      <c r="AI29" s="8">
        <f ca="1"/>
        <v>46515</v>
      </c>
      <c r="AJ29" s="8">
        <f ca="1"/>
        <v>46546</v>
      </c>
      <c r="AK29" s="8">
        <f ca="1"/>
        <v>46576</v>
      </c>
      <c r="AL29" s="8">
        <f ca="1"/>
        <v>46607</v>
      </c>
      <c r="AM29" s="8">
        <f ca="1"/>
        <v>46638</v>
      </c>
      <c r="AN29" s="8">
        <f ca="1"/>
        <v>46668</v>
      </c>
      <c r="AO29" s="8">
        <f ca="1"/>
        <v>46699</v>
      </c>
      <c r="AP29" s="8">
        <f ca="1"/>
        <v>46729</v>
      </c>
      <c r="AQ29" s="8">
        <f ca="1"/>
        <v>46760</v>
      </c>
      <c r="AR29" s="8">
        <f ca="1"/>
        <v>46791</v>
      </c>
      <c r="AS29" s="8" t="str">
        <f ca="1"/>
        <v/>
      </c>
      <c r="AT29" s="8" t="str">
        <f ca="1"/>
        <v/>
      </c>
      <c r="AU29" s="8" t="str">
        <f ca="1"/>
        <v/>
      </c>
      <c r="AV29" s="8" t="str">
        <f ca="1"/>
        <v/>
      </c>
      <c r="AW29" s="8" t="str">
        <f ca="1"/>
        <v/>
      </c>
      <c r="AX29" s="8" t="str">
        <f ca="1"/>
        <v/>
      </c>
      <c r="AY29" s="8" t="str">
        <f ca="1"/>
        <v/>
      </c>
      <c r="AZ29" s="8" t="str">
        <f ca="1"/>
        <v/>
      </c>
      <c r="BA29" s="8" t="str">
        <f ca="1"/>
        <v/>
      </c>
      <c r="BB29" s="8" t="str">
        <f ca="1"/>
        <v/>
      </c>
      <c r="BC29" s="8" t="str">
        <f ca="1"/>
        <v/>
      </c>
      <c r="BD29" s="8" t="str">
        <f ca="1"/>
        <v/>
      </c>
      <c r="BE29" s="8" t="str">
        <f ca="1"/>
        <v/>
      </c>
      <c r="BF29" s="8" t="str">
        <f ca="1"/>
        <v/>
      </c>
      <c r="BG29" t="str">
        <f ca="1"/>
        <v/>
      </c>
      <c r="BH29" t="str">
        <f ca="1"/>
        <v/>
      </c>
      <c r="BI29" t="str">
        <f ca="1"/>
        <v/>
      </c>
      <c r="BJ29" t="str">
        <f ca="1"/>
        <v/>
      </c>
      <c r="BK29" t="str">
        <f ca="1"/>
        <v/>
      </c>
      <c r="BL29" t="str">
        <f ca="1"/>
        <v/>
      </c>
      <c r="BM29" t="str">
        <f ca="1"/>
        <v/>
      </c>
      <c r="BN29" t="str">
        <f ca="1"/>
        <v/>
      </c>
      <c r="BO29" t="str">
        <f ca="1"/>
        <v/>
      </c>
      <c r="BP29" t="str">
        <f ca="1"/>
        <v/>
      </c>
      <c r="BQ29" t="str">
        <f ca="1"/>
        <v/>
      </c>
      <c r="BR29" t="str">
        <f ca="1"/>
        <v/>
      </c>
      <c r="BS29" t="str">
        <f ca="1"/>
        <v/>
      </c>
      <c r="BT29" t="str">
        <f ca="1"/>
        <v/>
      </c>
      <c r="BU29" t="str">
        <f ca="1"/>
        <v/>
      </c>
      <c r="BV29" t="str">
        <f ca="1"/>
        <v/>
      </c>
      <c r="BW29" t="str">
        <f ca="1"/>
        <v/>
      </c>
      <c r="BX29" t="str">
        <f ca="1"/>
        <v/>
      </c>
      <c r="BY29"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c r="DB29" t="str">
        <f ca="1"/>
        <v/>
      </c>
    </row>
    <row r="30" spans="1:106" x14ac:dyDescent="0.25">
      <c r="A30" s="8"/>
      <c r="B30" t="str">
        <f ca="1"/>
        <v>Sniffies</v>
      </c>
      <c r="C30" s="6">
        <f ca="1"/>
        <v>6</v>
      </c>
      <c r="D30" t="str">
        <f ca="1"/>
        <v>month(s)</v>
      </c>
      <c r="E30" s="15" cm="1">
        <f t="array" aca="1" ref="E30" ca="1">_xlfn.XLOOKUP($A$2,_xlfn.CHOOSEROWS(_xlfn.HSTACK(_xlfn.ANCHORARRAY($F$2),_xlfn.ANCHORARRAY($G$2)),ROW()-1),_xlfn.CHOOSEROWS(_xlfn.HSTACK(_xlfn.ANCHORARRAY($F$2),_xlfn.ANCHORARRAY($G$2)),ROW()-1),"",1)</f>
        <v>46194</v>
      </c>
      <c r="F30" s="8">
        <f ca="1"/>
        <v>45464</v>
      </c>
      <c r="G30" s="8">
        <f ca="1"/>
        <v>45647</v>
      </c>
      <c r="H30" s="8">
        <f ca="1"/>
        <v>45829</v>
      </c>
      <c r="I30" s="8">
        <f ca="1"/>
        <v>46012</v>
      </c>
      <c r="J30" s="8">
        <f ca="1"/>
        <v>46194</v>
      </c>
      <c r="K30" s="8">
        <f ca="1"/>
        <v>46377</v>
      </c>
      <c r="L30" s="8">
        <f ca="1"/>
        <v>46559</v>
      </c>
      <c r="M30" s="8">
        <f ca="1"/>
        <v>46742</v>
      </c>
      <c r="N30" s="8" t="str">
        <f ca="1"/>
        <v/>
      </c>
      <c r="O30" s="8" t="str">
        <f ca="1"/>
        <v/>
      </c>
      <c r="P30" s="8" t="str">
        <f ca="1"/>
        <v/>
      </c>
      <c r="Q30" s="8" t="str">
        <f ca="1"/>
        <v/>
      </c>
      <c r="R30" s="8" t="str">
        <f ca="1"/>
        <v/>
      </c>
      <c r="S30" s="8" t="str">
        <f ca="1"/>
        <v/>
      </c>
      <c r="T30" s="8" t="str">
        <f ca="1"/>
        <v/>
      </c>
      <c r="U30" s="8" t="str">
        <f ca="1"/>
        <v/>
      </c>
      <c r="V30" s="8" t="str">
        <f ca="1"/>
        <v/>
      </c>
      <c r="W30" s="8" t="str">
        <f ca="1"/>
        <v/>
      </c>
      <c r="X30" s="8" t="str">
        <f ca="1"/>
        <v/>
      </c>
      <c r="Y30" s="8" t="str">
        <f ca="1"/>
        <v/>
      </c>
      <c r="Z30" s="8" t="str">
        <f ca="1"/>
        <v/>
      </c>
      <c r="AA30" s="8" t="str">
        <f ca="1"/>
        <v/>
      </c>
      <c r="AB30" s="8" t="str">
        <f ca="1"/>
        <v/>
      </c>
      <c r="AC30" s="8" t="str">
        <f ca="1"/>
        <v/>
      </c>
      <c r="AD30" s="8" t="str">
        <f ca="1"/>
        <v/>
      </c>
      <c r="AE30" s="8" t="str">
        <f ca="1"/>
        <v/>
      </c>
      <c r="AF30" s="8" t="str">
        <f ca="1"/>
        <v/>
      </c>
      <c r="AG30" s="8" t="str">
        <f ca="1"/>
        <v/>
      </c>
      <c r="AH30" s="8" t="str">
        <f ca="1"/>
        <v/>
      </c>
      <c r="AI30" s="8" t="str">
        <f ca="1"/>
        <v/>
      </c>
      <c r="AJ30" s="8" t="str">
        <f ca="1"/>
        <v/>
      </c>
      <c r="AK30" s="8" t="str">
        <f ca="1"/>
        <v/>
      </c>
      <c r="AL30" s="8" t="str">
        <f ca="1"/>
        <v/>
      </c>
      <c r="AM30" s="8" t="str">
        <f ca="1"/>
        <v/>
      </c>
      <c r="AN30" s="8" t="str">
        <f ca="1"/>
        <v/>
      </c>
      <c r="AO30" s="8" t="str">
        <f ca="1"/>
        <v/>
      </c>
      <c r="AP30" s="8" t="str">
        <f ca="1"/>
        <v/>
      </c>
      <c r="AQ30" s="8" t="str">
        <f ca="1"/>
        <v/>
      </c>
      <c r="AR30" s="8" t="str">
        <f ca="1"/>
        <v/>
      </c>
      <c r="AS30" s="8" t="str">
        <f ca="1"/>
        <v/>
      </c>
      <c r="AT30" s="8" t="str">
        <f ca="1"/>
        <v/>
      </c>
      <c r="AU30" s="8" t="str">
        <f ca="1"/>
        <v/>
      </c>
      <c r="AV30" s="8" t="str">
        <f ca="1"/>
        <v/>
      </c>
      <c r="AW30" s="8" t="str">
        <f ca="1"/>
        <v/>
      </c>
      <c r="AX30" s="8" t="str">
        <f ca="1"/>
        <v/>
      </c>
      <c r="AY30" s="8" t="str">
        <f ca="1"/>
        <v/>
      </c>
      <c r="AZ30" s="8" t="str">
        <f ca="1"/>
        <v/>
      </c>
      <c r="BA30" s="8" t="str">
        <f ca="1"/>
        <v/>
      </c>
      <c r="BB30" s="8" t="str">
        <f ca="1"/>
        <v/>
      </c>
      <c r="BC30" s="8" t="str">
        <f ca="1"/>
        <v/>
      </c>
      <c r="BD30" s="8" t="str">
        <f ca="1"/>
        <v/>
      </c>
      <c r="BE30" s="8" t="str">
        <f ca="1"/>
        <v/>
      </c>
      <c r="BF30" s="8" t="str">
        <f ca="1"/>
        <v/>
      </c>
      <c r="BG30" t="str">
        <f ca="1"/>
        <v/>
      </c>
      <c r="BH30" t="str">
        <f ca="1"/>
        <v/>
      </c>
      <c r="BI30" t="str">
        <f ca="1"/>
        <v/>
      </c>
      <c r="BJ30" t="str">
        <f ca="1"/>
        <v/>
      </c>
      <c r="BK30" t="str">
        <f ca="1"/>
        <v/>
      </c>
      <c r="BL30" t="str">
        <f ca="1"/>
        <v/>
      </c>
      <c r="BM30" t="str">
        <f ca="1"/>
        <v/>
      </c>
      <c r="BN30" t="str">
        <f ca="1"/>
        <v/>
      </c>
      <c r="BO30" t="str">
        <f ca="1"/>
        <v/>
      </c>
      <c r="BP30" t="str">
        <f ca="1"/>
        <v/>
      </c>
      <c r="BQ30" t="str">
        <f ca="1"/>
        <v/>
      </c>
      <c r="BR30" t="str">
        <f ca="1"/>
        <v/>
      </c>
      <c r="BS30" t="str">
        <f ca="1"/>
        <v/>
      </c>
      <c r="BT30" t="str">
        <f ca="1"/>
        <v/>
      </c>
      <c r="BU30" t="str">
        <f ca="1"/>
        <v/>
      </c>
      <c r="BV30" t="str">
        <f ca="1"/>
        <v/>
      </c>
      <c r="BW30" t="str">
        <f ca="1"/>
        <v/>
      </c>
      <c r="BX30" t="str">
        <f ca="1"/>
        <v/>
      </c>
      <c r="BY30"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c r="DB30" t="str">
        <f ca="1"/>
        <v/>
      </c>
    </row>
    <row r="31" spans="1:106" x14ac:dyDescent="0.25">
      <c r="A31" s="8"/>
      <c r="B31" t="str">
        <f ca="1"/>
        <v>Tidal</v>
      </c>
      <c r="C31" s="6">
        <f ca="1"/>
        <v>1</v>
      </c>
      <c r="D31" t="str">
        <f ca="1"/>
        <v>month(s)</v>
      </c>
      <c r="E31" s="15" cm="1">
        <f t="array" aca="1" ref="E31" ca="1">_xlfn.XLOOKUP($A$2,_xlfn.CHOOSEROWS(_xlfn.HSTACK(_xlfn.ANCHORARRAY($F$2),_xlfn.ANCHORARRAY($G$2)),ROW()-1),_xlfn.CHOOSEROWS(_xlfn.HSTACK(_xlfn.ANCHORARRAY($F$2),_xlfn.ANCHORARRAY($G$2)),ROW()-1),"",1)</f>
        <v>46108</v>
      </c>
      <c r="F31" s="8">
        <f ca="1"/>
        <v>46049</v>
      </c>
      <c r="G31" s="8">
        <f ca="1"/>
        <v>46080</v>
      </c>
      <c r="H31" s="8">
        <f ca="1"/>
        <v>46108</v>
      </c>
      <c r="I31" s="8">
        <f ca="1"/>
        <v>46139</v>
      </c>
      <c r="J31" s="8">
        <f ca="1"/>
        <v>46169</v>
      </c>
      <c r="K31" s="8">
        <f ca="1"/>
        <v>46200</v>
      </c>
      <c r="L31" s="8">
        <f ca="1"/>
        <v>46230</v>
      </c>
      <c r="M31" s="8">
        <f ca="1"/>
        <v>46261</v>
      </c>
      <c r="N31" s="8">
        <f ca="1"/>
        <v>46292</v>
      </c>
      <c r="O31" s="8">
        <f ca="1"/>
        <v>46322</v>
      </c>
      <c r="P31" s="8">
        <f ca="1"/>
        <v>46353</v>
      </c>
      <c r="Q31" s="8">
        <f ca="1"/>
        <v>46383</v>
      </c>
      <c r="R31" s="8">
        <f ca="1"/>
        <v>46414</v>
      </c>
      <c r="S31" s="8">
        <f ca="1"/>
        <v>46445</v>
      </c>
      <c r="T31" s="8">
        <f ca="1"/>
        <v>46473</v>
      </c>
      <c r="U31" s="8">
        <f ca="1"/>
        <v>46504</v>
      </c>
      <c r="V31" s="8">
        <f ca="1"/>
        <v>46534</v>
      </c>
      <c r="W31" s="8">
        <f ca="1"/>
        <v>46565</v>
      </c>
      <c r="X31" s="8">
        <f ca="1"/>
        <v>46595</v>
      </c>
      <c r="Y31" s="8">
        <f ca="1"/>
        <v>46626</v>
      </c>
      <c r="Z31" s="8">
        <f ca="1"/>
        <v>46657</v>
      </c>
      <c r="AA31" s="8">
        <f ca="1"/>
        <v>46687</v>
      </c>
      <c r="AB31" s="8">
        <f ca="1"/>
        <v>46718</v>
      </c>
      <c r="AC31" s="8">
        <f ca="1"/>
        <v>46748</v>
      </c>
      <c r="AD31" s="8">
        <f ca="1"/>
        <v>46779</v>
      </c>
      <c r="AE31" s="8">
        <f ca="1"/>
        <v>46810</v>
      </c>
      <c r="AF31" s="8" t="str">
        <f ca="1"/>
        <v/>
      </c>
      <c r="AG31" s="8" t="str">
        <f ca="1"/>
        <v/>
      </c>
      <c r="AH31" s="8" t="str">
        <f ca="1"/>
        <v/>
      </c>
      <c r="AI31" s="8" t="str">
        <f ca="1"/>
        <v/>
      </c>
      <c r="AJ31" s="8" t="str">
        <f ca="1"/>
        <v/>
      </c>
      <c r="AK31" s="8" t="str">
        <f ca="1"/>
        <v/>
      </c>
      <c r="AL31" s="8" t="str">
        <f ca="1"/>
        <v/>
      </c>
      <c r="AM31" s="8" t="str">
        <f ca="1"/>
        <v/>
      </c>
      <c r="AN31" s="8" t="str">
        <f ca="1"/>
        <v/>
      </c>
      <c r="AO31" s="8" t="str">
        <f ca="1"/>
        <v/>
      </c>
      <c r="AP31" s="8" t="str">
        <f ca="1"/>
        <v/>
      </c>
      <c r="AQ31" s="8" t="str">
        <f ca="1"/>
        <v/>
      </c>
      <c r="AR31" s="8" t="str">
        <f ca="1"/>
        <v/>
      </c>
      <c r="AS31" s="8" t="str">
        <f ca="1"/>
        <v/>
      </c>
      <c r="AT31" s="8" t="str">
        <f ca="1"/>
        <v/>
      </c>
      <c r="AU31" s="8" t="str">
        <f ca="1"/>
        <v/>
      </c>
      <c r="AV31" s="8" t="str">
        <f ca="1"/>
        <v/>
      </c>
      <c r="AW31" s="8" t="str">
        <f ca="1"/>
        <v/>
      </c>
      <c r="AX31" s="8" t="str">
        <f ca="1"/>
        <v/>
      </c>
      <c r="AY31" s="8" t="str">
        <f ca="1"/>
        <v/>
      </c>
      <c r="AZ31" s="8" t="str">
        <f ca="1"/>
        <v/>
      </c>
      <c r="BA31" s="8" t="str">
        <f ca="1"/>
        <v/>
      </c>
      <c r="BB31" s="8" t="str">
        <f ca="1"/>
        <v/>
      </c>
      <c r="BC31" s="8" t="str">
        <f ca="1"/>
        <v/>
      </c>
      <c r="BD31" s="8" t="str">
        <f ca="1"/>
        <v/>
      </c>
      <c r="BE31" s="8" t="str">
        <f ca="1"/>
        <v/>
      </c>
      <c r="BF31" s="8" t="str">
        <f ca="1"/>
        <v/>
      </c>
      <c r="BG31" t="str">
        <f ca="1"/>
        <v/>
      </c>
      <c r="BH31" t="str">
        <f ca="1"/>
        <v/>
      </c>
      <c r="BI31" t="str">
        <f ca="1"/>
        <v/>
      </c>
      <c r="BJ31" t="str">
        <f ca="1"/>
        <v/>
      </c>
      <c r="BK31" t="str">
        <f ca="1"/>
        <v/>
      </c>
      <c r="BL31" t="str">
        <f ca="1"/>
        <v/>
      </c>
      <c r="BM31" t="str">
        <f ca="1"/>
        <v/>
      </c>
      <c r="BN31" t="str">
        <f ca="1"/>
        <v/>
      </c>
      <c r="BO31" t="str">
        <f ca="1"/>
        <v/>
      </c>
      <c r="BP31" t="str">
        <f ca="1"/>
        <v/>
      </c>
      <c r="BQ31" t="str">
        <f ca="1"/>
        <v/>
      </c>
      <c r="BR31" t="str">
        <f ca="1"/>
        <v/>
      </c>
      <c r="BS31" t="str">
        <f ca="1"/>
        <v/>
      </c>
      <c r="BT31" t="str">
        <f ca="1"/>
        <v/>
      </c>
      <c r="BU31" t="str">
        <f ca="1"/>
        <v/>
      </c>
      <c r="BV31" t="str">
        <f ca="1"/>
        <v/>
      </c>
      <c r="BW31" t="str">
        <f ca="1"/>
        <v/>
      </c>
      <c r="BX31" t="str">
        <f ca="1"/>
        <v/>
      </c>
      <c r="BY31"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c r="DB31" t="str">
        <f ca="1"/>
        <v/>
      </c>
    </row>
    <row r="32" spans="1:106" x14ac:dyDescent="0.25">
      <c r="A32" s="8"/>
      <c r="B32" t="str">
        <f ca="1"/>
        <v>Windsurf</v>
      </c>
      <c r="C32" s="6">
        <f ca="1"/>
        <v>1</v>
      </c>
      <c r="D32" t="str">
        <f ca="1"/>
        <v>month(s)</v>
      </c>
      <c r="E32" s="15" cm="1">
        <f t="array" aca="1" ref="E32" ca="1">_xlfn.XLOOKUP($A$2,_xlfn.CHOOSEROWS(_xlfn.HSTACK(_xlfn.ANCHORARRAY($F$2),_xlfn.ANCHORARRAY($G$2)),ROW()-1),_xlfn.CHOOSEROWS(_xlfn.HSTACK(_xlfn.ANCHORARRAY($F$2),_xlfn.ANCHORARRAY($G$2)),ROW()-1),"",1)</f>
        <v>46107</v>
      </c>
      <c r="F32" s="8">
        <f ca="1"/>
        <v>46048</v>
      </c>
      <c r="G32" s="8">
        <f ca="1"/>
        <v>46079</v>
      </c>
      <c r="H32" s="8">
        <f ca="1"/>
        <v>46107</v>
      </c>
      <c r="I32" s="8">
        <f ca="1"/>
        <v>46138</v>
      </c>
      <c r="J32" s="8">
        <f ca="1"/>
        <v>46168</v>
      </c>
      <c r="K32" s="8">
        <f ca="1"/>
        <v>46199</v>
      </c>
      <c r="L32" s="8">
        <f ca="1"/>
        <v>46229</v>
      </c>
      <c r="M32" s="8">
        <f ca="1"/>
        <v>46260</v>
      </c>
      <c r="N32" s="8">
        <f ca="1"/>
        <v>46291</v>
      </c>
      <c r="O32" s="8">
        <f ca="1"/>
        <v>46321</v>
      </c>
      <c r="P32" s="8">
        <f ca="1"/>
        <v>46352</v>
      </c>
      <c r="Q32" s="8">
        <f ca="1"/>
        <v>46382</v>
      </c>
      <c r="R32" s="8">
        <f ca="1"/>
        <v>46413</v>
      </c>
      <c r="S32" s="8">
        <f ca="1"/>
        <v>46444</v>
      </c>
      <c r="T32" s="8">
        <f ca="1"/>
        <v>46472</v>
      </c>
      <c r="U32" s="8">
        <f ca="1"/>
        <v>46503</v>
      </c>
      <c r="V32" s="8">
        <f ca="1"/>
        <v>46533</v>
      </c>
      <c r="W32" s="8">
        <f ca="1"/>
        <v>46564</v>
      </c>
      <c r="X32" s="8">
        <f ca="1"/>
        <v>46594</v>
      </c>
      <c r="Y32" s="8">
        <f ca="1"/>
        <v>46625</v>
      </c>
      <c r="Z32" s="8">
        <f ca="1"/>
        <v>46656</v>
      </c>
      <c r="AA32" s="8">
        <f ca="1"/>
        <v>46686</v>
      </c>
      <c r="AB32" s="8">
        <f ca="1"/>
        <v>46717</v>
      </c>
      <c r="AC32" s="8">
        <f ca="1"/>
        <v>46747</v>
      </c>
      <c r="AD32" s="8">
        <f ca="1"/>
        <v>46778</v>
      </c>
      <c r="AE32" s="8">
        <f ca="1"/>
        <v>46809</v>
      </c>
      <c r="AF32" s="8" t="str">
        <f ca="1"/>
        <v/>
      </c>
      <c r="AG32" s="8" t="str">
        <f ca="1"/>
        <v/>
      </c>
      <c r="AH32" s="8" t="str">
        <f ca="1"/>
        <v/>
      </c>
      <c r="AI32" s="8" t="str">
        <f ca="1"/>
        <v/>
      </c>
      <c r="AJ32" s="8" t="str">
        <f ca="1"/>
        <v/>
      </c>
      <c r="AK32" s="8" t="str">
        <f ca="1"/>
        <v/>
      </c>
      <c r="AL32" s="8" t="str">
        <f ca="1"/>
        <v/>
      </c>
      <c r="AM32" s="8" t="str">
        <f ca="1"/>
        <v/>
      </c>
      <c r="AN32" s="8" t="str">
        <f ca="1"/>
        <v/>
      </c>
      <c r="AO32" s="8" t="str">
        <f ca="1"/>
        <v/>
      </c>
      <c r="AP32" s="8" t="str">
        <f ca="1"/>
        <v/>
      </c>
      <c r="AQ32" s="8" t="str">
        <f ca="1"/>
        <v/>
      </c>
      <c r="AR32" s="8" t="str">
        <f ca="1"/>
        <v/>
      </c>
      <c r="AS32" s="8" t="str">
        <f ca="1"/>
        <v/>
      </c>
      <c r="AT32" s="8" t="str">
        <f ca="1"/>
        <v/>
      </c>
      <c r="AU32" s="8" t="str">
        <f ca="1"/>
        <v/>
      </c>
      <c r="AV32" s="8" t="str">
        <f ca="1"/>
        <v/>
      </c>
      <c r="AW32" s="8" t="str">
        <f ca="1"/>
        <v/>
      </c>
      <c r="AX32" s="8" t="str">
        <f ca="1"/>
        <v/>
      </c>
      <c r="AY32" s="8" t="str">
        <f ca="1"/>
        <v/>
      </c>
      <c r="AZ32" s="8" t="str">
        <f ca="1"/>
        <v/>
      </c>
      <c r="BA32" s="8" t="str">
        <f ca="1"/>
        <v/>
      </c>
      <c r="BB32" s="8" t="str">
        <f ca="1"/>
        <v/>
      </c>
      <c r="BC32" s="8" t="str">
        <f ca="1"/>
        <v/>
      </c>
      <c r="BD32" s="8" t="str">
        <f ca="1"/>
        <v/>
      </c>
      <c r="BE32" s="8" t="str">
        <f ca="1"/>
        <v/>
      </c>
      <c r="BF32" s="8" t="str">
        <f ca="1"/>
        <v/>
      </c>
      <c r="BG32" t="str">
        <f ca="1"/>
        <v/>
      </c>
      <c r="BH32" t="str">
        <f ca="1"/>
        <v/>
      </c>
      <c r="BI32" t="str">
        <f ca="1"/>
        <v/>
      </c>
      <c r="BJ32" t="str">
        <f ca="1"/>
        <v/>
      </c>
      <c r="BK32" t="str">
        <f ca="1"/>
        <v/>
      </c>
      <c r="BL32" t="str">
        <f ca="1"/>
        <v/>
      </c>
      <c r="BM32" t="str">
        <f ca="1"/>
        <v/>
      </c>
      <c r="BN32" t="str">
        <f ca="1"/>
        <v/>
      </c>
      <c r="BO32" t="str">
        <f ca="1"/>
        <v/>
      </c>
      <c r="BP32" t="str">
        <f ca="1"/>
        <v/>
      </c>
      <c r="BQ32" t="str">
        <f ca="1"/>
        <v/>
      </c>
      <c r="BR32" t="str">
        <f ca="1"/>
        <v/>
      </c>
      <c r="BS32" t="str">
        <f ca="1"/>
        <v/>
      </c>
      <c r="BT32" t="str">
        <f ca="1"/>
        <v/>
      </c>
      <c r="BU32" t="str">
        <f ca="1"/>
        <v/>
      </c>
      <c r="BV32" t="str">
        <f ca="1"/>
        <v/>
      </c>
      <c r="BW32" t="str">
        <f ca="1"/>
        <v/>
      </c>
      <c r="BX32" t="str">
        <f ca="1"/>
        <v/>
      </c>
      <c r="BY32"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c r="DB32" t="str">
        <f ca="1"/>
        <v/>
      </c>
    </row>
    <row r="33" spans="1:58" x14ac:dyDescent="0.25">
      <c r="A33" s="8"/>
      <c r="E33" s="15" t="e" cm="1">
        <f t="array" aca="1" ref="E33" ca="1">_xlfn.XLOOKUP($A$2,_xlfn.CHOOSEROWS(_xlfn.HSTACK(_xlfn.ANCHORARRAY($F$2),_xlfn.ANCHORARRAY($G$2)),ROW()-1),_xlfn.CHOOSEROWS(_xlfn.HSTACK(_xlfn.ANCHORARRAY($F$2),_xlfn.ANCHORARRAY($G$2)),ROW()-1),"",1)</f>
        <v>#VALUE!</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row>
    <row r="34" spans="1:58" x14ac:dyDescent="0.25">
      <c r="A34" s="8"/>
      <c r="E34" s="15" t="e" cm="1">
        <f t="array" aca="1" ref="E34" ca="1">_xlfn.XLOOKUP($A$2,_xlfn.CHOOSEROWS(_xlfn.HSTACK(_xlfn.ANCHORARRAY($F$2),_xlfn.ANCHORARRAY($G$2)),ROW()-1),_xlfn.CHOOSEROWS(_xlfn.HSTACK(_xlfn.ANCHORARRAY($F$2),_xlfn.ANCHORARRAY($G$2)),ROW()-1),"",1)</f>
        <v>#VALUE!</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row>
    <row r="35" spans="1:58" x14ac:dyDescent="0.25">
      <c r="A35" s="8"/>
      <c r="E35" s="15" t="e" cm="1">
        <f t="array" aca="1" ref="E35" ca="1">_xlfn.XLOOKUP($A$2,_xlfn.CHOOSEROWS(_xlfn.HSTACK(_xlfn.ANCHORARRAY($F$2),_xlfn.ANCHORARRAY($G$2)),ROW()-1),_xlfn.CHOOSEROWS(_xlfn.HSTACK(_xlfn.ANCHORARRAY($F$2),_xlfn.ANCHORARRAY($G$2)),ROW()-1),"",1)</f>
        <v>#VALUE!</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row>
    <row r="36" spans="1:58" x14ac:dyDescent="0.25">
      <c r="A36" s="8"/>
      <c r="E36" s="15" t="e" cm="1">
        <f t="array" aca="1" ref="E36" ca="1">_xlfn.XLOOKUP($A$2,_xlfn.CHOOSEROWS(_xlfn.HSTACK(_xlfn.ANCHORARRAY($F$2),_xlfn.ANCHORARRAY($G$2)),ROW()-1),_xlfn.CHOOSEROWS(_xlfn.HSTACK(_xlfn.ANCHORARRAY($F$2),_xlfn.ANCHORARRAY($G$2)),ROW()-1),"",1)</f>
        <v>#VALUE!</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row>
    <row r="37" spans="1:58" x14ac:dyDescent="0.25">
      <c r="A37" s="8"/>
      <c r="E37" s="15" t="e" cm="1">
        <f t="array" aca="1" ref="E37" ca="1">_xlfn.XLOOKUP($A$2,_xlfn.CHOOSEROWS(_xlfn.HSTACK(_xlfn.ANCHORARRAY($F$2),_xlfn.ANCHORARRAY($G$2)),ROW()-1),_xlfn.CHOOSEROWS(_xlfn.HSTACK(_xlfn.ANCHORARRAY($F$2),_xlfn.ANCHORARRAY($G$2)),ROW()-1),"",1)</f>
        <v>#VALUE!</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row>
    <row r="38" spans="1:58" x14ac:dyDescent="0.25">
      <c r="A38" s="8"/>
      <c r="E38" s="15" t="e" cm="1">
        <f t="array" aca="1" ref="E38" ca="1">_xlfn.XLOOKUP($A$2,_xlfn.CHOOSEROWS(_xlfn.HSTACK(_xlfn.ANCHORARRAY($F$2),_xlfn.ANCHORARRAY($G$2)),ROW()-1),_xlfn.CHOOSEROWS(_xlfn.HSTACK(_xlfn.ANCHORARRAY($F$2),_xlfn.ANCHORARRAY($G$2)),ROW()-1),"",1)</f>
        <v>#VALUE!</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row>
    <row r="39" spans="1:58" x14ac:dyDescent="0.25">
      <c r="A39" s="8"/>
      <c r="E39" s="15" t="e" cm="1">
        <f t="array" aca="1" ref="E39" ca="1">_xlfn.XLOOKUP($A$2,_xlfn.CHOOSEROWS(_xlfn.HSTACK(_xlfn.ANCHORARRAY($F$2),_xlfn.ANCHORARRAY($G$2)),ROW()-1),_xlfn.CHOOSEROWS(_xlfn.HSTACK(_xlfn.ANCHORARRAY($F$2),_xlfn.ANCHORARRAY($G$2)),ROW()-1),"",1)</f>
        <v>#VALUE!</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row>
    <row r="40" spans="1:58" x14ac:dyDescent="0.25">
      <c r="A40" s="8"/>
      <c r="E40" s="15" t="e" cm="1">
        <f t="array" aca="1" ref="E40" ca="1">_xlfn.XLOOKUP($A$2,_xlfn.CHOOSEROWS(_xlfn.HSTACK(_xlfn.ANCHORARRAY($F$2),_xlfn.ANCHORARRAY($G$2)),ROW()-1),_xlfn.CHOOSEROWS(_xlfn.HSTACK(_xlfn.ANCHORARRAY($F$2),_xlfn.ANCHORARRAY($G$2)),ROW()-1),"",1)</f>
        <v>#VALUE!</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row>
    <row r="41" spans="1:58" x14ac:dyDescent="0.25">
      <c r="A41" s="8"/>
      <c r="E41" s="15" t="e" cm="1">
        <f t="array" aca="1" ref="E41" ca="1">_xlfn.XLOOKUP($A$2,_xlfn.CHOOSEROWS(_xlfn.HSTACK(_xlfn.ANCHORARRAY($F$2),_xlfn.ANCHORARRAY($G$2)),ROW()-1),_xlfn.CHOOSEROWS(_xlfn.HSTACK(_xlfn.ANCHORARRAY($F$2),_xlfn.ANCHORARRAY($G$2)),ROW()-1),"",1)</f>
        <v>#VALUE!</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row>
    <row r="42" spans="1:58" x14ac:dyDescent="0.25">
      <c r="A42" s="8"/>
      <c r="E42" s="15" t="e" cm="1">
        <f t="array" aca="1" ref="E42" ca="1">_xlfn.XLOOKUP($A$2,_xlfn.CHOOSEROWS(_xlfn.HSTACK(_xlfn.ANCHORARRAY($F$2),_xlfn.ANCHORARRAY($G$2)),ROW()-1),_xlfn.CHOOSEROWS(_xlfn.HSTACK(_xlfn.ANCHORARRAY($F$2),_xlfn.ANCHORARRAY($G$2)),ROW()-1),"",1)</f>
        <v>#VALUE!</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row>
    <row r="43" spans="1:58" x14ac:dyDescent="0.25">
      <c r="A43" s="8"/>
      <c r="E43" s="15" t="e" cm="1">
        <f t="array" aca="1" ref="E43" ca="1">_xlfn.XLOOKUP($A$2,_xlfn.CHOOSEROWS(_xlfn.HSTACK(_xlfn.ANCHORARRAY($F$2),_xlfn.ANCHORARRAY($G$2)),ROW()-1),_xlfn.CHOOSEROWS(_xlfn.HSTACK(_xlfn.ANCHORARRAY($F$2),_xlfn.ANCHORARRAY($G$2)),ROW()-1),"",1)</f>
        <v>#VALUE!</v>
      </c>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row>
    <row r="44" spans="1:58" x14ac:dyDescent="0.25">
      <c r="A44" s="8"/>
      <c r="E44" s="15" t="e" cm="1">
        <f t="array" aca="1" ref="E44" ca="1">_xlfn.XLOOKUP($A$2,_xlfn.CHOOSEROWS(_xlfn.HSTACK(_xlfn.ANCHORARRAY($F$2),_xlfn.ANCHORARRAY($G$2)),ROW()-1),_xlfn.CHOOSEROWS(_xlfn.HSTACK(_xlfn.ANCHORARRAY($F$2),_xlfn.ANCHORARRAY($G$2)),ROW()-1),"",1)</f>
        <v>#VALUE!</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row>
    <row r="45" spans="1:58" x14ac:dyDescent="0.25">
      <c r="A45" s="8"/>
      <c r="E45" s="15" t="e" cm="1">
        <f t="array" aca="1" ref="E45" ca="1">_xlfn.XLOOKUP($A$2,_xlfn.CHOOSEROWS(_xlfn.HSTACK(_xlfn.ANCHORARRAY($F$2),_xlfn.ANCHORARRAY($G$2)),ROW()-1),_xlfn.CHOOSEROWS(_xlfn.HSTACK(_xlfn.ANCHORARRAY($F$2),_xlfn.ANCHORARRAY($G$2)),ROW()-1),"",1)</f>
        <v>#VALUE!</v>
      </c>
      <c r="F45" s="8"/>
    </row>
    <row r="46" spans="1:58" x14ac:dyDescent="0.25">
      <c r="A46" s="8"/>
      <c r="E46" s="15" t="e" cm="1">
        <f t="array" aca="1" ref="E46" ca="1">_xlfn.XLOOKUP($A$2,_xlfn.CHOOSEROWS(_xlfn.HSTACK(_xlfn.ANCHORARRAY($F$2),_xlfn.ANCHORARRAY($G$2)),ROW()-1),_xlfn.CHOOSEROWS(_xlfn.HSTACK(_xlfn.ANCHORARRAY($F$2),_xlfn.ANCHORARRAY($G$2)),ROW()-1),"",1)</f>
        <v>#VALUE!</v>
      </c>
      <c r="F46" s="8"/>
    </row>
    <row r="47" spans="1:58" x14ac:dyDescent="0.25">
      <c r="E47" s="15" t="e" cm="1">
        <f t="array" aca="1" ref="E47" ca="1">_xlfn.XLOOKUP($A$2,_xlfn.CHOOSEROWS(_xlfn.HSTACK(_xlfn.ANCHORARRAY($F$2),_xlfn.ANCHORARRAY($G$2)),ROW()-1),_xlfn.CHOOSEROWS(_xlfn.HSTACK(_xlfn.ANCHORARRAY($F$2),_xlfn.ANCHORARRAY($G$2)),ROW()-1),"",1)</f>
        <v>#VALUE!</v>
      </c>
      <c r="F47" s="8"/>
    </row>
    <row r="48" spans="1:58" x14ac:dyDescent="0.25">
      <c r="E48" s="15" t="e" cm="1">
        <f t="array" aca="1" ref="E48" ca="1">_xlfn.XLOOKUP($A$2,_xlfn.CHOOSEROWS(_xlfn.HSTACK(_xlfn.ANCHORARRAY($F$2),_xlfn.ANCHORARRAY($G$2)),ROW()-1),_xlfn.CHOOSEROWS(_xlfn.HSTACK(_xlfn.ANCHORARRAY($F$2),_xlfn.ANCHORARRAY($G$2)),ROW()-1),"",1)</f>
        <v>#VALUE!</v>
      </c>
      <c r="F48" s="8"/>
    </row>
    <row r="49" spans="5:6" x14ac:dyDescent="0.25">
      <c r="E49" s="15" t="e" cm="1">
        <f t="array" aca="1" ref="E49" ca="1">_xlfn.XLOOKUP($A$2,_xlfn.CHOOSEROWS(_xlfn.HSTACK(_xlfn.ANCHORARRAY($F$2),_xlfn.ANCHORARRAY($G$2)),ROW()-1),_xlfn.CHOOSEROWS(_xlfn.HSTACK(_xlfn.ANCHORARRAY($F$2),_xlfn.ANCHORARRAY($G$2)),ROW()-1),"",1)</f>
        <v>#VALUE!</v>
      </c>
      <c r="F49" s="8"/>
    </row>
    <row r="50" spans="5:6" x14ac:dyDescent="0.25">
      <c r="E50" s="15" t="e" cm="1">
        <f t="array" aca="1" ref="E50" ca="1">_xlfn.XLOOKUP($A$2,_xlfn.CHOOSEROWS(_xlfn.HSTACK(_xlfn.ANCHORARRAY($F$2),_xlfn.ANCHORARRAY($G$2)),ROW()-1),_xlfn.CHOOSEROWS(_xlfn.HSTACK(_xlfn.ANCHORARRAY($F$2),_xlfn.ANCHORARRAY($G$2)),ROW()-1),"",1)</f>
        <v>#VALUE!</v>
      </c>
      <c r="F50" s="8"/>
    </row>
    <row r="51" spans="5:6" x14ac:dyDescent="0.25">
      <c r="E51" s="15" t="e" cm="1">
        <f t="array" aca="1" ref="E51" ca="1">_xlfn.XLOOKUP($A$2,_xlfn.CHOOSEROWS(_xlfn.HSTACK(_xlfn.ANCHORARRAY($F$2),_xlfn.ANCHORARRAY($G$2)),ROW()-1),_xlfn.CHOOSEROWS(_xlfn.HSTACK(_xlfn.ANCHORARRAY($F$2),_xlfn.ANCHORARRAY($G$2)),ROW()-1),"",1)</f>
        <v>#VALUE!</v>
      </c>
      <c r="F51" s="8"/>
    </row>
    <row r="52" spans="5:6" x14ac:dyDescent="0.25">
      <c r="E52" s="15" t="e" cm="1">
        <f t="array" aca="1" ref="E52" ca="1">_xlfn.XLOOKUP($A$2,_xlfn.CHOOSEROWS(_xlfn.HSTACK(_xlfn.ANCHORARRAY($F$2),_xlfn.ANCHORARRAY($G$2)),ROW()-1),_xlfn.CHOOSEROWS(_xlfn.HSTACK(_xlfn.ANCHORARRAY($F$2),_xlfn.ANCHORARRAY($G$2)),ROW()-1),"",1)</f>
        <v>#VALUE!</v>
      </c>
      <c r="F52" s="8"/>
    </row>
    <row r="53" spans="5:6" x14ac:dyDescent="0.25">
      <c r="E53" s="15" t="e" cm="1">
        <f t="array" aca="1" ref="E53" ca="1">_xlfn.XLOOKUP($A$2,_xlfn.CHOOSEROWS(_xlfn.HSTACK(_xlfn.ANCHORARRAY($F$2),_xlfn.ANCHORARRAY($G$2)),ROW()-1),_xlfn.CHOOSEROWS(_xlfn.HSTACK(_xlfn.ANCHORARRAY($F$2),_xlfn.ANCHORARRAY($G$2)),ROW()-1),"",1)</f>
        <v>#VALUE!</v>
      </c>
      <c r="F53" s="8"/>
    </row>
    <row r="54" spans="5:6" x14ac:dyDescent="0.25">
      <c r="E54" s="15" t="e" cm="1">
        <f t="array" aca="1" ref="E54" ca="1">_xlfn.XLOOKUP($A$2,_xlfn.CHOOSEROWS(_xlfn.HSTACK(_xlfn.ANCHORARRAY($F$2),_xlfn.ANCHORARRAY($G$2)),ROW()-1),_xlfn.CHOOSEROWS(_xlfn.HSTACK(_xlfn.ANCHORARRAY($F$2),_xlfn.ANCHORARRAY($G$2)),ROW()-1),"",1)</f>
        <v>#VALUE!</v>
      </c>
      <c r="F54" s="8"/>
    </row>
    <row r="55" spans="5:6" x14ac:dyDescent="0.25">
      <c r="E55" s="15" t="e" cm="1">
        <f t="array" aca="1" ref="E55" ca="1">_xlfn.XLOOKUP($A$2,_xlfn.CHOOSEROWS(_xlfn.HSTACK(_xlfn.ANCHORARRAY($F$2),_xlfn.ANCHORARRAY($G$2)),ROW()-1),_xlfn.CHOOSEROWS(_xlfn.HSTACK(_xlfn.ANCHORARRAY($F$2),_xlfn.ANCHORARRAY($G$2)),ROW()-1),"",1)</f>
        <v>#VALUE!</v>
      </c>
      <c r="F55" s="8"/>
    </row>
    <row r="56" spans="5:6" x14ac:dyDescent="0.25">
      <c r="E56" s="15" t="e" cm="1">
        <f t="array" aca="1" ref="E56" ca="1">_xlfn.XLOOKUP($A$2,_xlfn.CHOOSEROWS(_xlfn.HSTACK(_xlfn.ANCHORARRAY($F$2),_xlfn.ANCHORARRAY($G$2)),ROW()-1),_xlfn.CHOOSEROWS(_xlfn.HSTACK(_xlfn.ANCHORARRAY($F$2),_xlfn.ANCHORARRAY($G$2)),ROW()-1),"",1)</f>
        <v>#VALUE!</v>
      </c>
      <c r="F56" s="8"/>
    </row>
    <row r="57" spans="5:6" x14ac:dyDescent="0.25">
      <c r="E57" s="15" t="e" cm="1">
        <f t="array" aca="1" ref="E57" ca="1">_xlfn.XLOOKUP($A$2,_xlfn.CHOOSEROWS(_xlfn.HSTACK(_xlfn.ANCHORARRAY($F$2),_xlfn.ANCHORARRAY($G$2)),ROW()-1),_xlfn.CHOOSEROWS(_xlfn.HSTACK(_xlfn.ANCHORARRAY($F$2),_xlfn.ANCHORARRAY($G$2)),ROW()-1),"",1)</f>
        <v>#VALUE!</v>
      </c>
      <c r="F57" s="8"/>
    </row>
    <row r="58" spans="5:6" x14ac:dyDescent="0.25">
      <c r="E58" s="15" t="e" cm="1">
        <f t="array" aca="1" ref="E58" ca="1">_xlfn.XLOOKUP($A$2,_xlfn.CHOOSEROWS(_xlfn.HSTACK(_xlfn.ANCHORARRAY($F$2),_xlfn.ANCHORARRAY($G$2)),ROW()-1),_xlfn.CHOOSEROWS(_xlfn.HSTACK(_xlfn.ANCHORARRAY($F$2),_xlfn.ANCHORARRAY($G$2)),ROW()-1),"",1)</f>
        <v>#VALUE!</v>
      </c>
      <c r="F58" s="8"/>
    </row>
    <row r="59" spans="5:6" x14ac:dyDescent="0.25">
      <c r="E59" s="15" t="e" cm="1">
        <f t="array" aca="1" ref="E59" ca="1">_xlfn.XLOOKUP($A$2,_xlfn.CHOOSEROWS(_xlfn.HSTACK(_xlfn.ANCHORARRAY($F$2),_xlfn.ANCHORARRAY($G$2)),ROW()-1),_xlfn.CHOOSEROWS(_xlfn.HSTACK(_xlfn.ANCHORARRAY($F$2),_xlfn.ANCHORARRAY($G$2)),ROW()-1),"",1)</f>
        <v>#VALUE!</v>
      </c>
      <c r="F59" s="8"/>
    </row>
    <row r="60" spans="5:6" x14ac:dyDescent="0.25">
      <c r="E60" s="15" t="e" cm="1">
        <f t="array" aca="1" ref="E60" ca="1">_xlfn.XLOOKUP($A$2,_xlfn.CHOOSEROWS(_xlfn.HSTACK(_xlfn.ANCHORARRAY($F$2),_xlfn.ANCHORARRAY($G$2)),ROW()-1),_xlfn.CHOOSEROWS(_xlfn.HSTACK(_xlfn.ANCHORARRAY($F$2),_xlfn.ANCHORARRAY($G$2)),ROW()-1),"",1)</f>
        <v>#VALUE!</v>
      </c>
      <c r="F60" s="8"/>
    </row>
    <row r="61" spans="5:6" x14ac:dyDescent="0.25">
      <c r="E61" s="15" t="e" cm="1">
        <f t="array" aca="1" ref="E61" ca="1">_xlfn.XLOOKUP($A$2,_xlfn.CHOOSEROWS(_xlfn.HSTACK(_xlfn.ANCHORARRAY($F$2),_xlfn.ANCHORARRAY($G$2)),ROW()-1),_xlfn.CHOOSEROWS(_xlfn.HSTACK(_xlfn.ANCHORARRAY($F$2),_xlfn.ANCHORARRAY($G$2)),ROW()-1),"",1)</f>
        <v>#VALUE!</v>
      </c>
      <c r="F61" s="8"/>
    </row>
    <row r="62" spans="5:6" x14ac:dyDescent="0.25">
      <c r="E62" s="15" t="e" cm="1">
        <f t="array" aca="1" ref="E62" ca="1">_xlfn.XLOOKUP($A$2,_xlfn.CHOOSEROWS(_xlfn.HSTACK(_xlfn.ANCHORARRAY($F$2),_xlfn.ANCHORARRAY($G$2)),ROW()-1),_xlfn.CHOOSEROWS(_xlfn.HSTACK(_xlfn.ANCHORARRAY($F$2),_xlfn.ANCHORARRAY($G$2)),ROW()-1),"",1)</f>
        <v>#VALUE!</v>
      </c>
      <c r="F62" s="8"/>
    </row>
    <row r="63" spans="5:6" x14ac:dyDescent="0.25">
      <c r="E63" s="15" t="e" cm="1">
        <f t="array" aca="1" ref="E63" ca="1">_xlfn.XLOOKUP($A$2,_xlfn.CHOOSEROWS(_xlfn.HSTACK(_xlfn.ANCHORARRAY($F$2),_xlfn.ANCHORARRAY($G$2)),ROW()-1),_xlfn.CHOOSEROWS(_xlfn.HSTACK(_xlfn.ANCHORARRAY($F$2),_xlfn.ANCHORARRAY($G$2)),ROW()-1),"",1)</f>
        <v>#VALUE!</v>
      </c>
      <c r="F63" s="8"/>
    </row>
    <row r="64" spans="5:6" x14ac:dyDescent="0.25">
      <c r="E64" s="15" t="e" cm="1">
        <f t="array" aca="1" ref="E64" ca="1">_xlfn.XLOOKUP($A$2,_xlfn.CHOOSEROWS(_xlfn.HSTACK(_xlfn.ANCHORARRAY($F$2),_xlfn.ANCHORARRAY($G$2)),ROW()-1),_xlfn.CHOOSEROWS(_xlfn.HSTACK(_xlfn.ANCHORARRAY($F$2),_xlfn.ANCHORARRAY($G$2)),ROW()-1),"",1)</f>
        <v>#VALUE!</v>
      </c>
      <c r="F64" s="8"/>
    </row>
    <row r="65" spans="5:6" x14ac:dyDescent="0.25">
      <c r="E65" s="15" t="e" cm="1">
        <f t="array" aca="1" ref="E65" ca="1">_xlfn.XLOOKUP($A$2,_xlfn.CHOOSEROWS(_xlfn.HSTACK(_xlfn.ANCHORARRAY($F$2),_xlfn.ANCHORARRAY($G$2)),ROW()-1),_xlfn.CHOOSEROWS(_xlfn.HSTACK(_xlfn.ANCHORARRAY($F$2),_xlfn.ANCHORARRAY($G$2)),ROW()-1),"",1)</f>
        <v>#VALUE!</v>
      </c>
      <c r="F65" s="8"/>
    </row>
    <row r="66" spans="5:6" x14ac:dyDescent="0.25">
      <c r="E66" s="15" t="e" cm="1">
        <f t="array" aca="1" ref="E66" ca="1">_xlfn.XLOOKUP($A$2,_xlfn.CHOOSEROWS(_xlfn.HSTACK(_xlfn.ANCHORARRAY($F$2),_xlfn.ANCHORARRAY($G$2)),ROW()-1),_xlfn.CHOOSEROWS(_xlfn.HSTACK(_xlfn.ANCHORARRAY($F$2),_xlfn.ANCHORARRAY($G$2)),ROW()-1),"",1)</f>
        <v>#VALUE!</v>
      </c>
      <c r="F66" s="8"/>
    </row>
    <row r="67" spans="5:6" x14ac:dyDescent="0.25">
      <c r="E67" s="15" t="e" cm="1">
        <f t="array" aca="1" ref="E67" ca="1">_xlfn.XLOOKUP($A$2,_xlfn.CHOOSEROWS(_xlfn.HSTACK(_xlfn.ANCHORARRAY($F$2),_xlfn.ANCHORARRAY($G$2)),ROW()-1),_xlfn.CHOOSEROWS(_xlfn.HSTACK(_xlfn.ANCHORARRAY($F$2),_xlfn.ANCHORARRAY($G$2)),ROW()-1),"",1)</f>
        <v>#VALUE!</v>
      </c>
      <c r="F67" s="8"/>
    </row>
    <row r="68" spans="5:6" x14ac:dyDescent="0.25">
      <c r="E68" s="15" t="e" cm="1">
        <f t="array" aca="1" ref="E68" ca="1">_xlfn.XLOOKUP($A$2,_xlfn.CHOOSEROWS(_xlfn.HSTACK(_xlfn.ANCHORARRAY($F$2),_xlfn.ANCHORARRAY($G$2)),ROW()-1),_xlfn.CHOOSEROWS(_xlfn.HSTACK(_xlfn.ANCHORARRAY($F$2),_xlfn.ANCHORARRAY($G$2)),ROW()-1),"",1)</f>
        <v>#VALUE!</v>
      </c>
      <c r="F68" s="8"/>
    </row>
    <row r="69" spans="5:6" x14ac:dyDescent="0.25">
      <c r="E69" s="15" t="e" cm="1">
        <f t="array" aca="1" ref="E69" ca="1">_xlfn.XLOOKUP($A$2,_xlfn.CHOOSEROWS(_xlfn.HSTACK(_xlfn.ANCHORARRAY($F$2),_xlfn.ANCHORARRAY($G$2)),ROW()-1),_xlfn.CHOOSEROWS(_xlfn.HSTACK(_xlfn.ANCHORARRAY($F$2),_xlfn.ANCHORARRAY($G$2)),ROW()-1),"",1)</f>
        <v>#VALUE!</v>
      </c>
      <c r="F69" s="8"/>
    </row>
    <row r="70" spans="5:6" x14ac:dyDescent="0.25">
      <c r="E70" s="15" t="e" cm="1">
        <f t="array" aca="1" ref="E70" ca="1">_xlfn.XLOOKUP($A$2,_xlfn.CHOOSEROWS(_xlfn.HSTACK(_xlfn.ANCHORARRAY($F$2),_xlfn.ANCHORARRAY($G$2)),ROW()-1),_xlfn.CHOOSEROWS(_xlfn.HSTACK(_xlfn.ANCHORARRAY($F$2),_xlfn.ANCHORARRAY($G$2)),ROW()-1),"",1)</f>
        <v>#VALUE!</v>
      </c>
      <c r="F70" s="8"/>
    </row>
    <row r="71" spans="5:6" x14ac:dyDescent="0.25">
      <c r="E71" s="15" t="e" cm="1">
        <f t="array" aca="1" ref="E71" ca="1">_xlfn.XLOOKUP($A$2,_xlfn.CHOOSEROWS(_xlfn.HSTACK(_xlfn.ANCHORARRAY($F$2),_xlfn.ANCHORARRAY($G$2)),ROW()-1),_xlfn.CHOOSEROWS(_xlfn.HSTACK(_xlfn.ANCHORARRAY($F$2),_xlfn.ANCHORARRAY($G$2)),ROW()-1),"",1)</f>
        <v>#VALUE!</v>
      </c>
      <c r="F71" s="8"/>
    </row>
    <row r="72" spans="5:6" x14ac:dyDescent="0.25">
      <c r="E72" s="15" t="e" cm="1">
        <f t="array" aca="1" ref="E72" ca="1">_xlfn.XLOOKUP($A$2,_xlfn.CHOOSEROWS(_xlfn.HSTACK(_xlfn.ANCHORARRAY($F$2),_xlfn.ANCHORARRAY($G$2)),ROW()-1),_xlfn.CHOOSEROWS(_xlfn.HSTACK(_xlfn.ANCHORARRAY($F$2),_xlfn.ANCHORARRAY($G$2)),ROW()-1),"",1)</f>
        <v>#VALUE!</v>
      </c>
      <c r="F72" s="8"/>
    </row>
    <row r="73" spans="5:6" x14ac:dyDescent="0.25">
      <c r="E73" s="15" t="e" cm="1">
        <f t="array" aca="1" ref="E73" ca="1">_xlfn.XLOOKUP($A$2,_xlfn.CHOOSEROWS(_xlfn.HSTACK(_xlfn.ANCHORARRAY($F$2),_xlfn.ANCHORARRAY($G$2)),ROW()-1),_xlfn.CHOOSEROWS(_xlfn.HSTACK(_xlfn.ANCHORARRAY($F$2),_xlfn.ANCHORARRAY($G$2)),ROW()-1),"",1)</f>
        <v>#VALUE!</v>
      </c>
      <c r="F73" s="8"/>
    </row>
    <row r="74" spans="5:6" x14ac:dyDescent="0.25">
      <c r="E74" s="15" t="e" cm="1">
        <f t="array" aca="1" ref="E74" ca="1">_xlfn.XLOOKUP($A$2,_xlfn.CHOOSEROWS(_xlfn.HSTACK(_xlfn.ANCHORARRAY($F$2),_xlfn.ANCHORARRAY($G$2)),ROW()-1),_xlfn.CHOOSEROWS(_xlfn.HSTACK(_xlfn.ANCHORARRAY($F$2),_xlfn.ANCHORARRAY($G$2)),ROW()-1),"",1)</f>
        <v>#VALUE!</v>
      </c>
      <c r="F74" s="8"/>
    </row>
    <row r="75" spans="5:6" x14ac:dyDescent="0.25">
      <c r="E75" s="15" t="e" cm="1">
        <f t="array" aca="1" ref="E75" ca="1">_xlfn.XLOOKUP($A$2,_xlfn.CHOOSEROWS(_xlfn.HSTACK(_xlfn.ANCHORARRAY($F$2),_xlfn.ANCHORARRAY($G$2)),ROW()-1),_xlfn.CHOOSEROWS(_xlfn.HSTACK(_xlfn.ANCHORARRAY($F$2),_xlfn.ANCHORARRAY($G$2)),ROW()-1),"",1)</f>
        <v>#VALUE!</v>
      </c>
      <c r="F75" s="8"/>
    </row>
    <row r="76" spans="5:6" x14ac:dyDescent="0.25">
      <c r="E76" s="15" t="e" cm="1">
        <f t="array" aca="1" ref="E76" ca="1">_xlfn.XLOOKUP($A$2,_xlfn.CHOOSEROWS(_xlfn.HSTACK(_xlfn.ANCHORARRAY($F$2),_xlfn.ANCHORARRAY($G$2)),ROW()-1),_xlfn.CHOOSEROWS(_xlfn.HSTACK(_xlfn.ANCHORARRAY($F$2),_xlfn.ANCHORARRAY($G$2)),ROW()-1),"",1)</f>
        <v>#VALUE!</v>
      </c>
      <c r="F76" s="8"/>
    </row>
    <row r="77" spans="5:6" x14ac:dyDescent="0.25">
      <c r="E77" s="15" t="e" cm="1">
        <f t="array" aca="1" ref="E77" ca="1">_xlfn.XLOOKUP($A$2,_xlfn.CHOOSEROWS(_xlfn.HSTACK(_xlfn.ANCHORARRAY($F$2),_xlfn.ANCHORARRAY($G$2)),ROW()-1),_xlfn.CHOOSEROWS(_xlfn.HSTACK(_xlfn.ANCHORARRAY($F$2),_xlfn.ANCHORARRAY($G$2)),ROW()-1),"",1)</f>
        <v>#VALUE!</v>
      </c>
      <c r="F77" s="8"/>
    </row>
    <row r="78" spans="5:6" x14ac:dyDescent="0.25">
      <c r="E78" s="15" t="e" cm="1">
        <f t="array" aca="1" ref="E78" ca="1">_xlfn.XLOOKUP($A$2,_xlfn.CHOOSEROWS(_xlfn.HSTACK(_xlfn.ANCHORARRAY($F$2),_xlfn.ANCHORARRAY($G$2)),ROW()-1),_xlfn.CHOOSEROWS(_xlfn.HSTACK(_xlfn.ANCHORARRAY($F$2),_xlfn.ANCHORARRAY($G$2)),ROW()-1),"",1)</f>
        <v>#VALUE!</v>
      </c>
      <c r="F78" s="8"/>
    </row>
    <row r="79" spans="5:6" x14ac:dyDescent="0.25">
      <c r="E79" s="15" t="e" cm="1">
        <f t="array" aca="1" ref="E79" ca="1">_xlfn.XLOOKUP($A$2,_xlfn.CHOOSEROWS(_xlfn.HSTACK(_xlfn.ANCHORARRAY($F$2),_xlfn.ANCHORARRAY($G$2)),ROW()-1),_xlfn.CHOOSEROWS(_xlfn.HSTACK(_xlfn.ANCHORARRAY($F$2),_xlfn.ANCHORARRAY($G$2)),ROW()-1),"",1)</f>
        <v>#VALUE!</v>
      </c>
      <c r="F79" s="8"/>
    </row>
    <row r="80" spans="5:6" x14ac:dyDescent="0.25">
      <c r="E80" s="15" t="e" cm="1">
        <f t="array" aca="1" ref="E80" ca="1">_xlfn.XLOOKUP($A$2,_xlfn.CHOOSEROWS(_xlfn.HSTACK(_xlfn.ANCHORARRAY($F$2),_xlfn.ANCHORARRAY($G$2)),ROW()-1),_xlfn.CHOOSEROWS(_xlfn.HSTACK(_xlfn.ANCHORARRAY($F$2),_xlfn.ANCHORARRAY($G$2)),ROW()-1),"",1)</f>
        <v>#VALUE!</v>
      </c>
      <c r="F80" s="8"/>
    </row>
    <row r="81" spans="5:6" x14ac:dyDescent="0.25">
      <c r="E81" s="15" t="e" cm="1">
        <f t="array" aca="1" ref="E81" ca="1">_xlfn.XLOOKUP($A$2,_xlfn.CHOOSEROWS(_xlfn.HSTACK(_xlfn.ANCHORARRAY($F$2),_xlfn.ANCHORARRAY($G$2)),ROW()-1),_xlfn.CHOOSEROWS(_xlfn.HSTACK(_xlfn.ANCHORARRAY($F$2),_xlfn.ANCHORARRAY($G$2)),ROW()-1),"",1)</f>
        <v>#VALUE!</v>
      </c>
      <c r="F81" s="8"/>
    </row>
    <row r="82" spans="5:6" x14ac:dyDescent="0.25">
      <c r="E82" s="15" t="e" cm="1">
        <f t="array" aca="1" ref="E82" ca="1">_xlfn.XLOOKUP($A$2,_xlfn.CHOOSEROWS(_xlfn.HSTACK(_xlfn.ANCHORARRAY($F$2),_xlfn.ANCHORARRAY($G$2)),ROW()-1),_xlfn.CHOOSEROWS(_xlfn.HSTACK(_xlfn.ANCHORARRAY($F$2),_xlfn.ANCHORARRAY($G$2)),ROW()-1),"",1)</f>
        <v>#VALUE!</v>
      </c>
      <c r="F82" s="8"/>
    </row>
    <row r="83" spans="5:6" x14ac:dyDescent="0.25">
      <c r="E83" s="15" t="e" cm="1">
        <f t="array" aca="1" ref="E83" ca="1">_xlfn.XLOOKUP($A$2,_xlfn.CHOOSEROWS(_xlfn.HSTACK(_xlfn.ANCHORARRAY($F$2),_xlfn.ANCHORARRAY($G$2)),ROW()-1),_xlfn.CHOOSEROWS(_xlfn.HSTACK(_xlfn.ANCHORARRAY($F$2),_xlfn.ANCHORARRAY($G$2)),ROW()-1),"",1)</f>
        <v>#VALUE!</v>
      </c>
      <c r="F83" s="8"/>
    </row>
    <row r="84" spans="5:6" x14ac:dyDescent="0.25">
      <c r="E84" s="15" t="e" cm="1">
        <f t="array" aca="1" ref="E84" ca="1">_xlfn.XLOOKUP($A$2,_xlfn.CHOOSEROWS(_xlfn.HSTACK(_xlfn.ANCHORARRAY($F$2),_xlfn.ANCHORARRAY($G$2)),ROW()-1),_xlfn.CHOOSEROWS(_xlfn.HSTACK(_xlfn.ANCHORARRAY($F$2),_xlfn.ANCHORARRAY($G$2)),ROW()-1),"",1)</f>
        <v>#VALUE!</v>
      </c>
      <c r="F84" s="8"/>
    </row>
    <row r="85" spans="5:6" x14ac:dyDescent="0.25">
      <c r="E85" s="15" t="e" cm="1">
        <f t="array" aca="1" ref="E85" ca="1">_xlfn.XLOOKUP($A$2,_xlfn.CHOOSEROWS(_xlfn.HSTACK(_xlfn.ANCHORARRAY($F$2),_xlfn.ANCHORARRAY($G$2)),ROW()-1),_xlfn.CHOOSEROWS(_xlfn.HSTACK(_xlfn.ANCHORARRAY($F$2),_xlfn.ANCHORARRAY($G$2)),ROW()-1),"",1)</f>
        <v>#VALUE!</v>
      </c>
      <c r="F85" s="8"/>
    </row>
    <row r="86" spans="5:6" x14ac:dyDescent="0.25">
      <c r="E86" s="15" t="e" cm="1">
        <f t="array" aca="1" ref="E86" ca="1">_xlfn.XLOOKUP($A$2,_xlfn.CHOOSEROWS(_xlfn.HSTACK(_xlfn.ANCHORARRAY($F$2),_xlfn.ANCHORARRAY($G$2)),ROW()-1),_xlfn.CHOOSEROWS(_xlfn.HSTACK(_xlfn.ANCHORARRAY($F$2),_xlfn.ANCHORARRAY($G$2)),ROW()-1),"",1)</f>
        <v>#VALUE!</v>
      </c>
      <c r="F86" s="8"/>
    </row>
    <row r="87" spans="5:6" x14ac:dyDescent="0.25">
      <c r="E87" s="15" t="e" cm="1">
        <f t="array" aca="1" ref="E87" ca="1">_xlfn.XLOOKUP($A$2,_xlfn.CHOOSEROWS(_xlfn.HSTACK(_xlfn.ANCHORARRAY($F$2),_xlfn.ANCHORARRAY($G$2)),ROW()-1),_xlfn.CHOOSEROWS(_xlfn.HSTACK(_xlfn.ANCHORARRAY($F$2),_xlfn.ANCHORARRAY($G$2)),ROW()-1),"",1)</f>
        <v>#VALUE!</v>
      </c>
      <c r="F87" s="8"/>
    </row>
    <row r="88" spans="5:6" x14ac:dyDescent="0.25">
      <c r="E88" s="15" t="e" cm="1">
        <f t="array" aca="1" ref="E88" ca="1">_xlfn.XLOOKUP($A$2,_xlfn.CHOOSEROWS(_xlfn.HSTACK(_xlfn.ANCHORARRAY($F$2),_xlfn.ANCHORARRAY($G$2)),ROW()-1),_xlfn.CHOOSEROWS(_xlfn.HSTACK(_xlfn.ANCHORARRAY($F$2),_xlfn.ANCHORARRAY($G$2)),ROW()-1),"",1)</f>
        <v>#VALUE!</v>
      </c>
      <c r="F88" s="8"/>
    </row>
    <row r="89" spans="5:6" x14ac:dyDescent="0.25">
      <c r="E89" s="15" t="e" cm="1">
        <f t="array" aca="1" ref="E89" ca="1">_xlfn.XLOOKUP($A$2,_xlfn.CHOOSEROWS(_xlfn.HSTACK(_xlfn.ANCHORARRAY($F$2),_xlfn.ANCHORARRAY($G$2)),ROW()-1),_xlfn.CHOOSEROWS(_xlfn.HSTACK(_xlfn.ANCHORARRAY($F$2),_xlfn.ANCHORARRAY($G$2)),ROW()-1),"",1)</f>
        <v>#VALUE!</v>
      </c>
      <c r="F89" s="8"/>
    </row>
    <row r="90" spans="5:6" x14ac:dyDescent="0.25">
      <c r="E90" s="15" t="e" cm="1">
        <f t="array" aca="1" ref="E90" ca="1">_xlfn.XLOOKUP($A$2,_xlfn.CHOOSEROWS(_xlfn.HSTACK(_xlfn.ANCHORARRAY($F$2),_xlfn.ANCHORARRAY($G$2)),ROW()-1),_xlfn.CHOOSEROWS(_xlfn.HSTACK(_xlfn.ANCHORARRAY($F$2),_xlfn.ANCHORARRAY($G$2)),ROW()-1),"",1)</f>
        <v>#VALUE!</v>
      </c>
      <c r="F90" s="8"/>
    </row>
    <row r="91" spans="5:6" x14ac:dyDescent="0.25">
      <c r="E91" s="15" t="e" cm="1">
        <f t="array" aca="1" ref="E91" ca="1">_xlfn.XLOOKUP($A$2,_xlfn.CHOOSEROWS(_xlfn.HSTACK(_xlfn.ANCHORARRAY($F$2),_xlfn.ANCHORARRAY($G$2)),ROW()-1),_xlfn.CHOOSEROWS(_xlfn.HSTACK(_xlfn.ANCHORARRAY($F$2),_xlfn.ANCHORARRAY($G$2)),ROW()-1),"",1)</f>
        <v>#VALUE!</v>
      </c>
      <c r="F91" s="8"/>
    </row>
    <row r="92" spans="5:6" x14ac:dyDescent="0.25">
      <c r="E92" s="15" t="e" cm="1">
        <f t="array" aca="1" ref="E92" ca="1">_xlfn.XLOOKUP($A$2,_xlfn.CHOOSEROWS(_xlfn.HSTACK(_xlfn.ANCHORARRAY($F$2),_xlfn.ANCHORARRAY($G$2)),ROW()-1),_xlfn.CHOOSEROWS(_xlfn.HSTACK(_xlfn.ANCHORARRAY($F$2),_xlfn.ANCHORARRAY($G$2)),ROW()-1),"",1)</f>
        <v>#VALUE!</v>
      </c>
      <c r="F92" s="8"/>
    </row>
    <row r="93" spans="5:6" x14ac:dyDescent="0.25">
      <c r="E93" s="15" t="e" cm="1">
        <f t="array" aca="1" ref="E93" ca="1">_xlfn.XLOOKUP($A$2,_xlfn.CHOOSEROWS(_xlfn.HSTACK(_xlfn.ANCHORARRAY($F$2),_xlfn.ANCHORARRAY($G$2)),ROW()-1),_xlfn.CHOOSEROWS(_xlfn.HSTACK(_xlfn.ANCHORARRAY($F$2),_xlfn.ANCHORARRAY($G$2)),ROW()-1),"",1)</f>
        <v>#VALUE!</v>
      </c>
      <c r="F93" s="8"/>
    </row>
    <row r="94" spans="5:6" x14ac:dyDescent="0.25">
      <c r="E94" s="15" t="e" cm="1">
        <f t="array" aca="1" ref="E94" ca="1">_xlfn.XLOOKUP($A$2,_xlfn.CHOOSEROWS(_xlfn.HSTACK(_xlfn.ANCHORARRAY($F$2),_xlfn.ANCHORARRAY($G$2)),ROW()-1),_xlfn.CHOOSEROWS(_xlfn.HSTACK(_xlfn.ANCHORARRAY($F$2),_xlfn.ANCHORARRAY($G$2)),ROW()-1),"",1)</f>
        <v>#VALUE!</v>
      </c>
      <c r="F94" s="8"/>
    </row>
    <row r="95" spans="5:6" x14ac:dyDescent="0.25">
      <c r="E95" s="15" t="e" cm="1">
        <f t="array" aca="1" ref="E95" ca="1">_xlfn.XLOOKUP($A$2,_xlfn.CHOOSEROWS(_xlfn.HSTACK(_xlfn.ANCHORARRAY($F$2),_xlfn.ANCHORARRAY($G$2)),ROW()-1),_xlfn.CHOOSEROWS(_xlfn.HSTACK(_xlfn.ANCHORARRAY($F$2),_xlfn.ANCHORARRAY($G$2)),ROW()-1),"",1)</f>
        <v>#VALUE!</v>
      </c>
      <c r="F95" s="8"/>
    </row>
    <row r="96" spans="5:6" x14ac:dyDescent="0.25">
      <c r="E96" s="15" t="e" cm="1">
        <f t="array" aca="1" ref="E96" ca="1">_xlfn.XLOOKUP($A$2,_xlfn.CHOOSEROWS(_xlfn.HSTACK(_xlfn.ANCHORARRAY($F$2),_xlfn.ANCHORARRAY($G$2)),ROW()-1),_xlfn.CHOOSEROWS(_xlfn.HSTACK(_xlfn.ANCHORARRAY($F$2),_xlfn.ANCHORARRAY($G$2)),ROW()-1),"",1)</f>
        <v>#VALUE!</v>
      </c>
      <c r="F96" s="8"/>
    </row>
    <row r="97" spans="5:6" x14ac:dyDescent="0.25">
      <c r="E97" s="15" t="e" cm="1">
        <f t="array" aca="1" ref="E97" ca="1">_xlfn.XLOOKUP($A$2,_xlfn.CHOOSEROWS(_xlfn.HSTACK(_xlfn.ANCHORARRAY($F$2),_xlfn.ANCHORARRAY($G$2)),ROW()-1),_xlfn.CHOOSEROWS(_xlfn.HSTACK(_xlfn.ANCHORARRAY($F$2),_xlfn.ANCHORARRAY($G$2)),ROW()-1),"",1)</f>
        <v>#VALUE!</v>
      </c>
      <c r="F97" s="8"/>
    </row>
    <row r="98" spans="5:6" x14ac:dyDescent="0.25">
      <c r="E98" s="15" t="e" cm="1">
        <f t="array" aca="1" ref="E98" ca="1">_xlfn.XLOOKUP($A$2,_xlfn.CHOOSEROWS(_xlfn.HSTACK(_xlfn.ANCHORARRAY($F$2),_xlfn.ANCHORARRAY($G$2)),ROW()-1),_xlfn.CHOOSEROWS(_xlfn.HSTACK(_xlfn.ANCHORARRAY($F$2),_xlfn.ANCHORARRAY($G$2)),ROW()-1),"",1)</f>
        <v>#VALUE!</v>
      </c>
      <c r="F98" s="8"/>
    </row>
    <row r="99" spans="5:6" x14ac:dyDescent="0.25">
      <c r="E99" s="15" t="e" cm="1">
        <f t="array" aca="1" ref="E99" ca="1">_xlfn.XLOOKUP($A$2,_xlfn.CHOOSEROWS(_xlfn.HSTACK(_xlfn.ANCHORARRAY($F$2),_xlfn.ANCHORARRAY($G$2)),ROW()-1),_xlfn.CHOOSEROWS(_xlfn.HSTACK(_xlfn.ANCHORARRAY($F$2),_xlfn.ANCHORARRAY($G$2)),ROW()-1),"",1)</f>
        <v>#VALUE!</v>
      </c>
      <c r="F99"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9ED6896FC61494C8F54DF8642F24810" ma:contentTypeVersion="11" ma:contentTypeDescription="Create a new document." ma:contentTypeScope="" ma:versionID="c3051486fab81b3a4713b5ad73ee852a">
  <xsd:schema xmlns:xsd="http://www.w3.org/2001/XMLSchema" xmlns:xs="http://www.w3.org/2001/XMLSchema" xmlns:p="http://schemas.microsoft.com/office/2006/metadata/properties" xmlns:ns3="6300676f-4d0d-4da6-8bbe-e3f733fadcc3" xmlns:ns4="77df6943-ba80-4b23-9323-1ddb10ab2bf5" targetNamespace="http://schemas.microsoft.com/office/2006/metadata/properties" ma:root="true" ma:fieldsID="609dfbb9a75ad3b225881d542cdb27c4" ns3:_="" ns4:_="">
    <xsd:import namespace="6300676f-4d0d-4da6-8bbe-e3f733fadcc3"/>
    <xsd:import namespace="77df6943-ba80-4b23-9323-1ddb10ab2bf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0676f-4d0d-4da6-8bbe-e3f733fadc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df6943-ba80-4b23-9323-1ddb10ab2b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A74378B-C0E6-4F52-9089-E42CE580E22C}">
  <ds:schemaRefs/>
</ds:datastoreItem>
</file>

<file path=customXml/itemProps2.xml><?xml version="1.0" encoding="utf-8"?>
<ds:datastoreItem xmlns:ds="http://schemas.openxmlformats.org/officeDocument/2006/customXml" ds:itemID="{F0B2E968-B469-442B-8206-CFDDD73C51B1}">
  <ds:schemaRefs/>
</ds:datastoreItem>
</file>

<file path=customXml/itemProps3.xml><?xml version="1.0" encoding="utf-8"?>
<ds:datastoreItem xmlns:ds="http://schemas.openxmlformats.org/officeDocument/2006/customXml" ds:itemID="{64DC6670-E2BA-4DCF-8A37-63DBAE1AE46F}">
  <ds:schemaRefs>
    <ds:schemaRef ds:uri="http://schemas.microsoft.com/sharepoint/v3/contenttype/forms"/>
  </ds:schemaRefs>
</ds:datastoreItem>
</file>

<file path=customXml/itemProps4.xml><?xml version="1.0" encoding="utf-8"?>
<ds:datastoreItem xmlns:ds="http://schemas.openxmlformats.org/officeDocument/2006/customXml" ds:itemID="{84D9BA86-43DB-46D6-BDE0-B18A1D84BE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00676f-4d0d-4da6-8bbe-e3f733fadcc3"/>
    <ds:schemaRef ds:uri="77df6943-ba80-4b23-9323-1ddb10ab2b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9E6C515-4DA7-4A70-BEFD-6A16DA49F580}">
  <ds:schemaRefs/>
</ds:datastoreItem>
</file>

<file path=customXml/itemProps6.xml><?xml version="1.0" encoding="utf-8"?>
<ds:datastoreItem xmlns:ds="http://schemas.openxmlformats.org/officeDocument/2006/customXml" ds:itemID="{777AC134-C8DB-482B-88E3-EAA410295DA4}">
  <ds:schemaRefs/>
</ds:datastoreItem>
</file>

<file path=customXml/itemProps7.xml><?xml version="1.0" encoding="utf-8"?>
<ds:datastoreItem xmlns:ds="http://schemas.openxmlformats.org/officeDocument/2006/customXml" ds:itemID="{DD7CC7AC-2363-4E8D-ADED-AC7C24C02F0E}">
  <ds:schemaRefs/>
</ds:datastoreItem>
</file>

<file path=customXml/itemProps8.xml><?xml version="1.0" encoding="utf-8"?>
<ds:datastoreItem xmlns:ds="http://schemas.openxmlformats.org/officeDocument/2006/customXml" ds:itemID="{CD4D88B3-FB9C-4009-8D84-5E22B653553F}">
  <ds:schemaRefs/>
</ds:datastoreItem>
</file>

<file path=customXml/itemProps9.xml><?xml version="1.0" encoding="utf-8"?>
<ds:datastoreItem xmlns:ds="http://schemas.openxmlformats.org/officeDocument/2006/customXml" ds:itemID="{D525ED9E-1203-4812-B79E-10B77E5C23C8}">
  <ds:schemaRefs/>
</ds:datastoreItem>
</file>

<file path=customXml/itemProps10.xml><?xml version="1.0" encoding="utf-8"?>
<ds:datastoreItem xmlns:ds="http://schemas.openxmlformats.org/officeDocument/2006/customXml" ds:itemID="{89C46E85-475E-4751-8489-B0517D54A8A3}">
  <ds:schemaRefs/>
</ds:datastoreItem>
</file>

<file path=customXml/itemProps11.xml><?xml version="1.0" encoding="utf-8"?>
<ds:datastoreItem xmlns:ds="http://schemas.openxmlformats.org/officeDocument/2006/customXml" ds:itemID="{0265C138-E4E7-48C9-8683-66CF42D4883C}">
  <ds:schemaRefs/>
</ds:datastoreItem>
</file>

<file path=customXml/itemProps12.xml><?xml version="1.0" encoding="utf-8"?>
<ds:datastoreItem xmlns:ds="http://schemas.openxmlformats.org/officeDocument/2006/customXml" ds:itemID="{EDFFD524-4896-44DF-BE97-C687B44712F7}">
  <ds:schemaRefs>
    <ds:schemaRef ds:uri="http://schemas.microsoft.com/office/2006/metadata/properties"/>
    <ds:schemaRef ds:uri="http://schemas.microsoft.com/office/infopath/2007/PartnerControls"/>
  </ds:schemaRefs>
</ds:datastoreItem>
</file>

<file path=customXml/itemProps13.xml><?xml version="1.0" encoding="utf-8"?>
<ds:datastoreItem xmlns:ds="http://schemas.openxmlformats.org/officeDocument/2006/customXml" ds:itemID="{FA08EB44-851F-47BE-AC5C-6C2364B33897}">
  <ds:schemaRefs/>
</ds:datastoreItem>
</file>

<file path=customXml/itemProps14.xml><?xml version="1.0" encoding="utf-8"?>
<ds:datastoreItem xmlns:ds="http://schemas.openxmlformats.org/officeDocument/2006/customXml" ds:itemID="{EA564C89-D8E2-4EAE-AD94-0405D4188DF2}">
  <ds:schemaRefs/>
</ds:datastoreItem>
</file>

<file path=customXml/itemProps15.xml><?xml version="1.0" encoding="utf-8"?>
<ds:datastoreItem xmlns:ds="http://schemas.openxmlformats.org/officeDocument/2006/customXml" ds:itemID="{BC6FC7F4-9E4B-4AA2-9AC8-ABC3E01D8A56}">
  <ds:schemaRefs/>
</ds:datastoreItem>
</file>

<file path=customXml/itemProps16.xml><?xml version="1.0" encoding="utf-8"?>
<ds:datastoreItem xmlns:ds="http://schemas.openxmlformats.org/officeDocument/2006/customXml" ds:itemID="{540ECCFC-E4D4-4B04-B36F-274F6CF827AF}">
  <ds:schemaRefs/>
</ds:datastoreItem>
</file>

<file path=customXml/itemProps17.xml><?xml version="1.0" encoding="utf-8"?>
<ds:datastoreItem xmlns:ds="http://schemas.openxmlformats.org/officeDocument/2006/customXml" ds:itemID="{DB65B9F6-EDF7-4A2B-A2A0-F9016659C990}">
  <ds:schemaRefs/>
</ds:datastoreItem>
</file>

<file path=customXml/itemProps18.xml><?xml version="1.0" encoding="utf-8"?>
<ds:datastoreItem xmlns:ds="http://schemas.openxmlformats.org/officeDocument/2006/customXml" ds:itemID="{222A3A9F-E1BA-4D55-9184-4F52B0ACA46F}">
  <ds:schemaRefs/>
</ds:datastoreItem>
</file>

<file path=customXml/itemProps19.xml><?xml version="1.0" encoding="utf-8"?>
<ds:datastoreItem xmlns:ds="http://schemas.openxmlformats.org/officeDocument/2006/customXml" ds:itemID="{B6A3AF3C-37EF-41A8-8918-A79382F88917}">
  <ds:schemaRefs/>
</ds:datastoreItem>
</file>

<file path=customXml/itemProps20.xml><?xml version="1.0" encoding="utf-8"?>
<ds:datastoreItem xmlns:ds="http://schemas.openxmlformats.org/officeDocument/2006/customXml" ds:itemID="{91F6F8DF-A10F-4D4B-8D21-CE704F5B550A}">
  <ds:schemaRefs/>
</ds:datastoreItem>
</file>

<file path=customXml/itemProps21.xml><?xml version="1.0" encoding="utf-8"?>
<ds:datastoreItem xmlns:ds="http://schemas.openxmlformats.org/officeDocument/2006/customXml" ds:itemID="{02B9BB4D-9170-403A-88DF-711D2CB8D1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Monthly budget</vt:lpstr>
      <vt:lpstr>Forecast</vt:lpstr>
      <vt:lpstr>Dashboard</vt:lpstr>
      <vt:lpstr>Notes</vt:lpstr>
      <vt:lpstr>Helper - Dashboard</vt:lpstr>
      <vt:lpstr>Helper - All dates</vt:lpstr>
      <vt:lpstr>Helper - Start date</vt:lpstr>
      <vt:lpstr>Forecast!DateList</vt:lpstr>
      <vt:lpstr>Forecast!DescList</vt:lpstr>
      <vt:lpstr>'Monthly budget'!IncomeRow</vt:lpstr>
      <vt:lpstr>'Monthly budget'!TotalRow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Raymond Evans</dc:creator>
  <cp:keywords/>
  <dc:description/>
  <cp:lastModifiedBy>Raymond Evans</cp:lastModifiedBy>
  <cp:revision/>
  <cp:lastPrinted>2024-12-03T21:23:47Z</cp:lastPrinted>
  <dcterms:created xsi:type="dcterms:W3CDTF">2019-04-03T20:00:53Z</dcterms:created>
  <dcterms:modified xsi:type="dcterms:W3CDTF">2026-02-27T20:09:30Z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0x010100A9ED6896FC61494C8F54DF8642F24810</vt:lpwstr>
  </property>
</Properties>
</file>